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f Haidar\Downloads\"/>
    </mc:Choice>
  </mc:AlternateContent>
  <xr:revisionPtr revIDLastSave="0" documentId="13_ncr:1_{829AFDED-1039-4E10-8DEF-F1D7167635E8}" xr6:coauthVersionLast="47" xr6:coauthVersionMax="47" xr10:uidLastSave="{00000000-0000-0000-0000-000000000000}"/>
  <bookViews>
    <workbookView xWindow="-108" yWindow="-108" windowWidth="23256" windowHeight="12456" firstSheet="15" activeTab="17" xr2:uid="{00000000-000D-0000-FFFF-FFFF00000000}"/>
  </bookViews>
  <sheets>
    <sheet name="Rail" sheetId="14" r:id="rId1"/>
    <sheet name="Full overview" sheetId="18" r:id="rId2"/>
    <sheet name="CS" sheetId="1" r:id="rId3"/>
    <sheet name="Road" sheetId="13" r:id="rId4"/>
    <sheet name="Air" sheetId="15" r:id="rId5"/>
    <sheet name="IWW" sheetId="16" r:id="rId6"/>
    <sheet name="S00 Impact" sheetId="2" r:id="rId7"/>
    <sheet name="S01 Impact" sheetId="4" r:id="rId8"/>
    <sheet name="S10 Impact" sheetId="6" r:id="rId9"/>
    <sheet name="S18 Impact" sheetId="8" r:id="rId10"/>
    <sheet name="S20 Impact" sheetId="10" r:id="rId11"/>
    <sheet name="CBA Result" sheetId="24" r:id="rId12"/>
    <sheet name="Risk Analysis - S01" sheetId="19" r:id="rId13"/>
    <sheet name="Risk Analysis - S10" sheetId="20" r:id="rId14"/>
    <sheet name="Risk Analysis - S18" sheetId="21" r:id="rId15"/>
    <sheet name="Risk Analysis - S20" sheetId="22" r:id="rId16"/>
    <sheet name="Risk Analysis Result" sheetId="23" r:id="rId17"/>
    <sheet name="Composite - SIMDEC" sheetId="25" r:id="rId18"/>
    <sheet name="Composite - COSIMA" sheetId="26" r:id="rId19"/>
    <sheet name="COSIMA - SC10 Ref" sheetId="27" r:id="rId20"/>
    <sheet name="COSIMA - SC20 Ref" sheetId="29" r:id="rId21"/>
  </sheets>
  <externalReferences>
    <externalReference r:id="rId22"/>
  </externalReferences>
  <definedNames>
    <definedName name="_xlchart.v1.0" hidden="1">'Risk Analysis Result'!$AA$3</definedName>
    <definedName name="_xlchart.v1.1" hidden="1">'Risk Analysis Result'!$AA$4:$AA$2003</definedName>
    <definedName name="_xlchart.v1.2" hidden="1">'Risk Analysis Result'!$AB$3</definedName>
    <definedName name="_xlchart.v1.3" hidden="1">'Risk Analysis Result'!$AB$4:$AB$2003</definedName>
    <definedName name="_xlchart.v1.4" hidden="1">'Risk Analysis Result'!$Y$3</definedName>
    <definedName name="_xlchart.v1.5" hidden="1">'Risk Analysis Result'!$Y$4:$Y$2003</definedName>
    <definedName name="_xlchart.v1.6" hidden="1">'Risk Analysis Result'!$Z$3</definedName>
    <definedName name="_xlchart.v1.7" hidden="1">'Risk Analysis Result'!$Z$4:$Z$2003</definedName>
    <definedName name="CS">CS!$A$2:$K$38</definedName>
    <definedName name="CS_test">#REF!</definedName>
    <definedName name="Impact">'S00 Impact'!$A$1:$H$40</definedName>
    <definedName name="ImpactAir">#REF!</definedName>
    <definedName name="_xlnm.Print_Area" localSheetId="19">'COSIMA - SC10 Ref'!$B$2:$G$17</definedName>
    <definedName name="_xlnm.Print_Area" localSheetId="20">'COSIMA - SC20 Ref'!$E$2:$J$17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0" i="25" l="1"/>
  <c r="AT9" i="25"/>
  <c r="AT8" i="25"/>
  <c r="AT7" i="25"/>
  <c r="AN15" i="25"/>
  <c r="AO15" i="25"/>
  <c r="AP15" i="25"/>
  <c r="AM15" i="25"/>
  <c r="AN14" i="25"/>
  <c r="AO14" i="25"/>
  <c r="AP14" i="25"/>
  <c r="AM14" i="25"/>
  <c r="AP13" i="25"/>
  <c r="AO13" i="25"/>
  <c r="AN13" i="25"/>
  <c r="AM13" i="25"/>
  <c r="AL8" i="25"/>
  <c r="AL9" i="25"/>
  <c r="AL10" i="25"/>
  <c r="AL11" i="25"/>
  <c r="AL12" i="25"/>
  <c r="AL13" i="25"/>
  <c r="AL7" i="25"/>
  <c r="I6" i="29" l="1"/>
  <c r="H6" i="29"/>
  <c r="G6" i="29"/>
  <c r="F6" i="29"/>
  <c r="I5" i="29"/>
  <c r="H5" i="29"/>
  <c r="G5" i="29"/>
  <c r="F5" i="29"/>
  <c r="I4" i="29"/>
  <c r="H4" i="29"/>
  <c r="G4" i="29"/>
  <c r="F4" i="29"/>
  <c r="K3" i="29"/>
  <c r="M3" i="29" s="1"/>
  <c r="F4" i="27"/>
  <c r="E4" i="27"/>
  <c r="D4" i="27"/>
  <c r="C4" i="27"/>
  <c r="D16" i="26"/>
  <c r="F5" i="27"/>
  <c r="E5" i="27"/>
  <c r="D5" i="27"/>
  <c r="C5" i="27"/>
  <c r="F6" i="27"/>
  <c r="E6" i="27"/>
  <c r="D6" i="27"/>
  <c r="C6" i="27"/>
  <c r="H4" i="27"/>
  <c r="H3" i="27"/>
  <c r="J3" i="27" s="1"/>
  <c r="H38" i="26"/>
  <c r="C33" i="26"/>
  <c r="C34" i="26"/>
  <c r="C35" i="26"/>
  <c r="C36" i="26"/>
  <c r="C37" i="26"/>
  <c r="C32" i="26"/>
  <c r="H36" i="26"/>
  <c r="H34" i="26"/>
  <c r="I33" i="26"/>
  <c r="K18" i="25"/>
  <c r="AD12" i="25"/>
  <c r="AE12" i="25"/>
  <c r="AF12" i="25"/>
  <c r="AG7" i="25"/>
  <c r="AG9" i="25"/>
  <c r="AG11" i="25"/>
  <c r="Z7" i="25"/>
  <c r="Z8" i="25"/>
  <c r="Z9" i="25"/>
  <c r="Z10" i="25"/>
  <c r="Z11" i="25"/>
  <c r="Z6" i="25"/>
  <c r="AF11" i="25"/>
  <c r="AE11" i="25"/>
  <c r="AF10" i="25"/>
  <c r="AG10" i="25" s="1"/>
  <c r="AE10" i="25"/>
  <c r="AD10" i="25"/>
  <c r="AB10" i="25"/>
  <c r="AA10" i="25"/>
  <c r="AF9" i="25"/>
  <c r="AE9" i="25"/>
  <c r="AD9" i="25"/>
  <c r="AC9" i="25"/>
  <c r="AB9" i="25"/>
  <c r="AA9" i="25"/>
  <c r="AF8" i="25"/>
  <c r="AG8" i="25" s="1"/>
  <c r="AE8" i="25"/>
  <c r="AD8" i="25"/>
  <c r="AC8" i="25"/>
  <c r="AB8" i="25"/>
  <c r="AA8" i="25"/>
  <c r="AF7" i="25"/>
  <c r="AE7" i="25"/>
  <c r="AD7" i="25"/>
  <c r="AC7" i="25"/>
  <c r="AB7" i="25"/>
  <c r="AA7" i="25"/>
  <c r="AF6" i="25"/>
  <c r="AG6" i="25" s="1"/>
  <c r="AE6" i="25"/>
  <c r="AD6" i="25"/>
  <c r="AC6" i="25"/>
  <c r="AB6" i="25"/>
  <c r="AA6" i="25"/>
  <c r="X12" i="25"/>
  <c r="W12" i="25"/>
  <c r="V12" i="25"/>
  <c r="AC12" i="25" s="1"/>
  <c r="U12" i="25"/>
  <c r="AB12" i="25" s="1"/>
  <c r="T12" i="25"/>
  <c r="AA12" i="25" s="1"/>
  <c r="S12" i="25"/>
  <c r="Z12" i="25" s="1"/>
  <c r="W11" i="25"/>
  <c r="AD11" i="25" s="1"/>
  <c r="V11" i="25"/>
  <c r="AC11" i="25" s="1"/>
  <c r="U11" i="25"/>
  <c r="AB11" i="25" s="1"/>
  <c r="T11" i="25"/>
  <c r="AA11" i="25" s="1"/>
  <c r="S11" i="25"/>
  <c r="V10" i="25"/>
  <c r="AC10" i="25" s="1"/>
  <c r="U10" i="25"/>
  <c r="T10" i="25"/>
  <c r="S10" i="25"/>
  <c r="U9" i="25"/>
  <c r="T9" i="25"/>
  <c r="S9" i="25"/>
  <c r="T8" i="25"/>
  <c r="S8" i="25"/>
  <c r="S7" i="25"/>
  <c r="E18" i="25"/>
  <c r="I18" i="25" s="1"/>
  <c r="D18" i="25"/>
  <c r="H18" i="25" s="1"/>
  <c r="D17" i="25"/>
  <c r="C18" i="25"/>
  <c r="G18" i="25" s="1"/>
  <c r="C17" i="25"/>
  <c r="G17" i="25" s="1"/>
  <c r="C16" i="25"/>
  <c r="G15" i="25"/>
  <c r="H15" i="25"/>
  <c r="I15" i="25"/>
  <c r="J15" i="25"/>
  <c r="G16" i="25"/>
  <c r="H16" i="25"/>
  <c r="I16" i="25"/>
  <c r="J16" i="25"/>
  <c r="H17" i="25"/>
  <c r="I17" i="25"/>
  <c r="J17" i="25"/>
  <c r="J18" i="25"/>
  <c r="B26" i="26"/>
  <c r="B22" i="26"/>
  <c r="B23" i="26"/>
  <c r="B24" i="26"/>
  <c r="B25" i="26"/>
  <c r="B21" i="26"/>
  <c r="G16" i="26"/>
  <c r="F16" i="26"/>
  <c r="E16" i="26"/>
  <c r="G15" i="26"/>
  <c r="F15" i="26"/>
  <c r="E15" i="26"/>
  <c r="D15" i="26"/>
  <c r="G14" i="26"/>
  <c r="F14" i="26"/>
  <c r="E14" i="26"/>
  <c r="D14" i="26"/>
  <c r="R262" i="23"/>
  <c r="S262" i="23"/>
  <c r="T262" i="23"/>
  <c r="U262" i="23"/>
  <c r="R263" i="23"/>
  <c r="S263" i="23"/>
  <c r="T263" i="23"/>
  <c r="U263" i="23"/>
  <c r="R264" i="23"/>
  <c r="S264" i="23"/>
  <c r="T264" i="23"/>
  <c r="U264" i="23"/>
  <c r="R265" i="23"/>
  <c r="S265" i="23"/>
  <c r="T265" i="23"/>
  <c r="U265" i="23"/>
  <c r="R266" i="23"/>
  <c r="S266" i="23"/>
  <c r="T266" i="23"/>
  <c r="U266" i="23"/>
  <c r="R267" i="23"/>
  <c r="S267" i="23"/>
  <c r="T267" i="23"/>
  <c r="U267" i="23"/>
  <c r="R268" i="23"/>
  <c r="S268" i="23"/>
  <c r="T268" i="23"/>
  <c r="U268" i="23"/>
  <c r="R269" i="23"/>
  <c r="S269" i="23"/>
  <c r="T269" i="23"/>
  <c r="U269" i="23"/>
  <c r="R270" i="23"/>
  <c r="S270" i="23"/>
  <c r="T270" i="23"/>
  <c r="U270" i="23"/>
  <c r="R271" i="23"/>
  <c r="S271" i="23"/>
  <c r="T271" i="23"/>
  <c r="U271" i="23"/>
  <c r="R272" i="23"/>
  <c r="S272" i="23"/>
  <c r="T272" i="23"/>
  <c r="U272" i="23"/>
  <c r="R273" i="23"/>
  <c r="S273" i="23"/>
  <c r="T273" i="23"/>
  <c r="U273" i="23"/>
  <c r="R274" i="23"/>
  <c r="S274" i="23"/>
  <c r="T274" i="23"/>
  <c r="U274" i="23"/>
  <c r="R275" i="23"/>
  <c r="S275" i="23"/>
  <c r="T275" i="23"/>
  <c r="U275" i="23"/>
  <c r="R276" i="23"/>
  <c r="S276" i="23"/>
  <c r="T276" i="23"/>
  <c r="U276" i="23"/>
  <c r="R277" i="23"/>
  <c r="S277" i="23"/>
  <c r="T277" i="23"/>
  <c r="U277" i="23"/>
  <c r="R278" i="23"/>
  <c r="S278" i="23"/>
  <c r="T278" i="23"/>
  <c r="U278" i="23"/>
  <c r="R279" i="23"/>
  <c r="S279" i="23"/>
  <c r="T279" i="23"/>
  <c r="U279" i="23"/>
  <c r="R280" i="23"/>
  <c r="S280" i="23"/>
  <c r="T280" i="23"/>
  <c r="U280" i="23"/>
  <c r="R281" i="23"/>
  <c r="S281" i="23"/>
  <c r="T281" i="23"/>
  <c r="U281" i="23"/>
  <c r="R282" i="23"/>
  <c r="S282" i="23"/>
  <c r="T282" i="23"/>
  <c r="U282" i="23"/>
  <c r="R283" i="23"/>
  <c r="S283" i="23"/>
  <c r="T283" i="23"/>
  <c r="U283" i="23"/>
  <c r="R284" i="23"/>
  <c r="S284" i="23"/>
  <c r="T284" i="23"/>
  <c r="U284" i="23"/>
  <c r="R285" i="23"/>
  <c r="S285" i="23"/>
  <c r="T285" i="23"/>
  <c r="U285" i="23"/>
  <c r="R286" i="23"/>
  <c r="S286" i="23"/>
  <c r="T286" i="23"/>
  <c r="U286" i="23"/>
  <c r="R287" i="23"/>
  <c r="S287" i="23"/>
  <c r="T287" i="23"/>
  <c r="U287" i="23"/>
  <c r="R288" i="23"/>
  <c r="S288" i="23"/>
  <c r="T288" i="23"/>
  <c r="U288" i="23"/>
  <c r="R289" i="23"/>
  <c r="S289" i="23"/>
  <c r="T289" i="23"/>
  <c r="U289" i="23"/>
  <c r="R290" i="23"/>
  <c r="S290" i="23"/>
  <c r="T290" i="23"/>
  <c r="U290" i="23"/>
  <c r="R291" i="23"/>
  <c r="S291" i="23"/>
  <c r="T291" i="23"/>
  <c r="U291" i="23"/>
  <c r="R292" i="23"/>
  <c r="S292" i="23"/>
  <c r="T292" i="23"/>
  <c r="U292" i="23"/>
  <c r="R293" i="23"/>
  <c r="S293" i="23"/>
  <c r="T293" i="23"/>
  <c r="U293" i="23"/>
  <c r="R294" i="23"/>
  <c r="S294" i="23"/>
  <c r="T294" i="23"/>
  <c r="U294" i="23"/>
  <c r="R295" i="23"/>
  <c r="S295" i="23"/>
  <c r="T295" i="23"/>
  <c r="U295" i="23"/>
  <c r="R296" i="23"/>
  <c r="S296" i="23"/>
  <c r="T296" i="23"/>
  <c r="U296" i="23"/>
  <c r="R297" i="23"/>
  <c r="S297" i="23"/>
  <c r="T297" i="23"/>
  <c r="U297" i="23"/>
  <c r="R298" i="23"/>
  <c r="S298" i="23"/>
  <c r="T298" i="23"/>
  <c r="U298" i="23"/>
  <c r="R299" i="23"/>
  <c r="S299" i="23"/>
  <c r="T299" i="23"/>
  <c r="U299" i="23"/>
  <c r="R300" i="23"/>
  <c r="S300" i="23"/>
  <c r="T300" i="23"/>
  <c r="U300" i="23"/>
  <c r="R301" i="23"/>
  <c r="S301" i="23"/>
  <c r="T301" i="23"/>
  <c r="U301" i="23"/>
  <c r="R302" i="23"/>
  <c r="S302" i="23"/>
  <c r="T302" i="23"/>
  <c r="U302" i="23"/>
  <c r="R303" i="23"/>
  <c r="S303" i="23"/>
  <c r="T303" i="23"/>
  <c r="U303" i="23"/>
  <c r="R304" i="23"/>
  <c r="S304" i="23"/>
  <c r="T304" i="23"/>
  <c r="U304" i="23"/>
  <c r="R305" i="23"/>
  <c r="S305" i="23"/>
  <c r="T305" i="23"/>
  <c r="U305" i="23"/>
  <c r="R306" i="23"/>
  <c r="S306" i="23"/>
  <c r="T306" i="23"/>
  <c r="U306" i="23"/>
  <c r="R307" i="23"/>
  <c r="S307" i="23"/>
  <c r="T307" i="23"/>
  <c r="U307" i="23"/>
  <c r="R308" i="23"/>
  <c r="S308" i="23"/>
  <c r="T308" i="23"/>
  <c r="U308" i="23"/>
  <c r="R309" i="23"/>
  <c r="S309" i="23"/>
  <c r="T309" i="23"/>
  <c r="U309" i="23"/>
  <c r="R310" i="23"/>
  <c r="S310" i="23"/>
  <c r="T310" i="23"/>
  <c r="U310" i="23"/>
  <c r="R311" i="23"/>
  <c r="S311" i="23"/>
  <c r="T311" i="23"/>
  <c r="U311" i="23"/>
  <c r="R312" i="23"/>
  <c r="S312" i="23"/>
  <c r="T312" i="23"/>
  <c r="U312" i="23"/>
  <c r="R313" i="23"/>
  <c r="S313" i="23"/>
  <c r="T313" i="23"/>
  <c r="U313" i="23"/>
  <c r="R314" i="23"/>
  <c r="S314" i="23"/>
  <c r="T314" i="23"/>
  <c r="U314" i="23"/>
  <c r="R315" i="23"/>
  <c r="S315" i="23"/>
  <c r="T315" i="23"/>
  <c r="U315" i="23"/>
  <c r="R316" i="23"/>
  <c r="S316" i="23"/>
  <c r="T316" i="23"/>
  <c r="U316" i="23"/>
  <c r="R317" i="23"/>
  <c r="S317" i="23"/>
  <c r="T317" i="23"/>
  <c r="U317" i="23"/>
  <c r="R318" i="23"/>
  <c r="S318" i="23"/>
  <c r="T318" i="23"/>
  <c r="U318" i="23"/>
  <c r="R319" i="23"/>
  <c r="S319" i="23"/>
  <c r="T319" i="23"/>
  <c r="U319" i="23"/>
  <c r="R320" i="23"/>
  <c r="S320" i="23"/>
  <c r="T320" i="23"/>
  <c r="U320" i="23"/>
  <c r="R321" i="23"/>
  <c r="S321" i="23"/>
  <c r="T321" i="23"/>
  <c r="U321" i="23"/>
  <c r="R322" i="23"/>
  <c r="S322" i="23"/>
  <c r="T322" i="23"/>
  <c r="U322" i="23"/>
  <c r="R323" i="23"/>
  <c r="S323" i="23"/>
  <c r="T323" i="23"/>
  <c r="U323" i="23"/>
  <c r="R324" i="23"/>
  <c r="S324" i="23"/>
  <c r="T324" i="23"/>
  <c r="U324" i="23"/>
  <c r="R325" i="23"/>
  <c r="S325" i="23"/>
  <c r="T325" i="23"/>
  <c r="U325" i="23"/>
  <c r="R326" i="23"/>
  <c r="S326" i="23"/>
  <c r="T326" i="23"/>
  <c r="U326" i="23"/>
  <c r="R327" i="23"/>
  <c r="S327" i="23"/>
  <c r="T327" i="23"/>
  <c r="U327" i="23"/>
  <c r="R328" i="23"/>
  <c r="S328" i="23"/>
  <c r="T328" i="23"/>
  <c r="U328" i="23"/>
  <c r="R329" i="23"/>
  <c r="S329" i="23"/>
  <c r="T329" i="23"/>
  <c r="U329" i="23"/>
  <c r="R330" i="23"/>
  <c r="S330" i="23"/>
  <c r="T330" i="23"/>
  <c r="U330" i="23"/>
  <c r="R331" i="23"/>
  <c r="S331" i="23"/>
  <c r="T331" i="23"/>
  <c r="U331" i="23"/>
  <c r="R332" i="23"/>
  <c r="S332" i="23"/>
  <c r="T332" i="23"/>
  <c r="U332" i="23"/>
  <c r="R333" i="23"/>
  <c r="S333" i="23"/>
  <c r="T333" i="23"/>
  <c r="U333" i="23"/>
  <c r="R334" i="23"/>
  <c r="S334" i="23"/>
  <c r="T334" i="23"/>
  <c r="U334" i="23"/>
  <c r="R335" i="23"/>
  <c r="S335" i="23"/>
  <c r="T335" i="23"/>
  <c r="U335" i="23"/>
  <c r="R336" i="23"/>
  <c r="S336" i="23"/>
  <c r="T336" i="23"/>
  <c r="U336" i="23"/>
  <c r="R337" i="23"/>
  <c r="S337" i="23"/>
  <c r="T337" i="23"/>
  <c r="U337" i="23"/>
  <c r="R338" i="23"/>
  <c r="S338" i="23"/>
  <c r="T338" i="23"/>
  <c r="U338" i="23"/>
  <c r="R339" i="23"/>
  <c r="S339" i="23"/>
  <c r="T339" i="23"/>
  <c r="U339" i="23"/>
  <c r="R340" i="23"/>
  <c r="S340" i="23"/>
  <c r="T340" i="23"/>
  <c r="U340" i="23"/>
  <c r="R341" i="23"/>
  <c r="S341" i="23"/>
  <c r="T341" i="23"/>
  <c r="U341" i="23"/>
  <c r="R342" i="23"/>
  <c r="S342" i="23"/>
  <c r="T342" i="23"/>
  <c r="U342" i="23"/>
  <c r="R343" i="23"/>
  <c r="S343" i="23"/>
  <c r="T343" i="23"/>
  <c r="U343" i="23"/>
  <c r="R344" i="23"/>
  <c r="S344" i="23"/>
  <c r="T344" i="23"/>
  <c r="U344" i="23"/>
  <c r="R345" i="23"/>
  <c r="S345" i="23"/>
  <c r="T345" i="23"/>
  <c r="U345" i="23"/>
  <c r="R346" i="23"/>
  <c r="S346" i="23"/>
  <c r="T346" i="23"/>
  <c r="U346" i="23"/>
  <c r="R347" i="23"/>
  <c r="S347" i="23"/>
  <c r="T347" i="23"/>
  <c r="U347" i="23"/>
  <c r="R348" i="23"/>
  <c r="S348" i="23"/>
  <c r="T348" i="23"/>
  <c r="U348" i="23"/>
  <c r="R349" i="23"/>
  <c r="S349" i="23"/>
  <c r="T349" i="23"/>
  <c r="U349" i="23"/>
  <c r="R350" i="23"/>
  <c r="S350" i="23"/>
  <c r="T350" i="23"/>
  <c r="U350" i="23"/>
  <c r="R351" i="23"/>
  <c r="S351" i="23"/>
  <c r="T351" i="23"/>
  <c r="U351" i="23"/>
  <c r="R352" i="23"/>
  <c r="S352" i="23"/>
  <c r="T352" i="23"/>
  <c r="U352" i="23"/>
  <c r="R353" i="23"/>
  <c r="S353" i="23"/>
  <c r="T353" i="23"/>
  <c r="U353" i="23"/>
  <c r="R354" i="23"/>
  <c r="S354" i="23"/>
  <c r="T354" i="23"/>
  <c r="U354" i="23"/>
  <c r="R355" i="23"/>
  <c r="S355" i="23"/>
  <c r="T355" i="23"/>
  <c r="U355" i="23"/>
  <c r="R356" i="23"/>
  <c r="S356" i="23"/>
  <c r="T356" i="23"/>
  <c r="U356" i="23"/>
  <c r="R357" i="23"/>
  <c r="S357" i="23"/>
  <c r="T357" i="23"/>
  <c r="U357" i="23"/>
  <c r="R358" i="23"/>
  <c r="S358" i="23"/>
  <c r="T358" i="23"/>
  <c r="U358" i="23"/>
  <c r="R359" i="23"/>
  <c r="S359" i="23"/>
  <c r="T359" i="23"/>
  <c r="U359" i="23"/>
  <c r="R360" i="23"/>
  <c r="S360" i="23"/>
  <c r="T360" i="23"/>
  <c r="U360" i="23"/>
  <c r="R361" i="23"/>
  <c r="S361" i="23"/>
  <c r="T361" i="23"/>
  <c r="U361" i="23"/>
  <c r="R362" i="23"/>
  <c r="S362" i="23"/>
  <c r="T362" i="23"/>
  <c r="U362" i="23"/>
  <c r="R363" i="23"/>
  <c r="S363" i="23"/>
  <c r="T363" i="23"/>
  <c r="U363" i="23"/>
  <c r="R364" i="23"/>
  <c r="S364" i="23"/>
  <c r="T364" i="23"/>
  <c r="U364" i="23"/>
  <c r="R365" i="23"/>
  <c r="S365" i="23"/>
  <c r="T365" i="23"/>
  <c r="U365" i="23"/>
  <c r="R366" i="23"/>
  <c r="S366" i="23"/>
  <c r="T366" i="23"/>
  <c r="U366" i="23"/>
  <c r="R367" i="23"/>
  <c r="S367" i="23"/>
  <c r="T367" i="23"/>
  <c r="U367" i="23"/>
  <c r="R368" i="23"/>
  <c r="S368" i="23"/>
  <c r="T368" i="23"/>
  <c r="U368" i="23"/>
  <c r="R369" i="23"/>
  <c r="S369" i="23"/>
  <c r="T369" i="23"/>
  <c r="U369" i="23"/>
  <c r="R370" i="23"/>
  <c r="S370" i="23"/>
  <c r="T370" i="23"/>
  <c r="U370" i="23"/>
  <c r="R371" i="23"/>
  <c r="S371" i="23"/>
  <c r="T371" i="23"/>
  <c r="U371" i="23"/>
  <c r="R372" i="23"/>
  <c r="S372" i="23"/>
  <c r="T372" i="23"/>
  <c r="U372" i="23"/>
  <c r="R373" i="23"/>
  <c r="S373" i="23"/>
  <c r="T373" i="23"/>
  <c r="U373" i="23"/>
  <c r="R374" i="23"/>
  <c r="S374" i="23"/>
  <c r="T374" i="23"/>
  <c r="U374" i="23"/>
  <c r="R375" i="23"/>
  <c r="S375" i="23"/>
  <c r="T375" i="23"/>
  <c r="U375" i="23"/>
  <c r="R376" i="23"/>
  <c r="S376" i="23"/>
  <c r="T376" i="23"/>
  <c r="U376" i="23"/>
  <c r="R377" i="23"/>
  <c r="S377" i="23"/>
  <c r="T377" i="23"/>
  <c r="U377" i="23"/>
  <c r="R378" i="23"/>
  <c r="S378" i="23"/>
  <c r="T378" i="23"/>
  <c r="U378" i="23"/>
  <c r="R379" i="23"/>
  <c r="S379" i="23"/>
  <c r="T379" i="23"/>
  <c r="U379" i="23"/>
  <c r="R380" i="23"/>
  <c r="S380" i="23"/>
  <c r="T380" i="23"/>
  <c r="U380" i="23"/>
  <c r="R381" i="23"/>
  <c r="S381" i="23"/>
  <c r="T381" i="23"/>
  <c r="U381" i="23"/>
  <c r="R382" i="23"/>
  <c r="S382" i="23"/>
  <c r="T382" i="23"/>
  <c r="U382" i="23"/>
  <c r="R383" i="23"/>
  <c r="S383" i="23"/>
  <c r="T383" i="23"/>
  <c r="U383" i="23"/>
  <c r="R384" i="23"/>
  <c r="S384" i="23"/>
  <c r="T384" i="23"/>
  <c r="U384" i="23"/>
  <c r="R385" i="23"/>
  <c r="S385" i="23"/>
  <c r="T385" i="23"/>
  <c r="U385" i="23"/>
  <c r="R386" i="23"/>
  <c r="S386" i="23"/>
  <c r="T386" i="23"/>
  <c r="U386" i="23"/>
  <c r="R387" i="23"/>
  <c r="S387" i="23"/>
  <c r="T387" i="23"/>
  <c r="U387" i="23"/>
  <c r="R388" i="23"/>
  <c r="S388" i="23"/>
  <c r="T388" i="23"/>
  <c r="U388" i="23"/>
  <c r="R389" i="23"/>
  <c r="S389" i="23"/>
  <c r="T389" i="23"/>
  <c r="U389" i="23"/>
  <c r="R390" i="23"/>
  <c r="S390" i="23"/>
  <c r="T390" i="23"/>
  <c r="U390" i="23"/>
  <c r="R391" i="23"/>
  <c r="S391" i="23"/>
  <c r="T391" i="23"/>
  <c r="U391" i="23"/>
  <c r="R392" i="23"/>
  <c r="S392" i="23"/>
  <c r="T392" i="23"/>
  <c r="U392" i="23"/>
  <c r="R393" i="23"/>
  <c r="S393" i="23"/>
  <c r="T393" i="23"/>
  <c r="U393" i="23"/>
  <c r="R394" i="23"/>
  <c r="S394" i="23"/>
  <c r="T394" i="23"/>
  <c r="U394" i="23"/>
  <c r="R395" i="23"/>
  <c r="S395" i="23"/>
  <c r="T395" i="23"/>
  <c r="U395" i="23"/>
  <c r="R396" i="23"/>
  <c r="S396" i="23"/>
  <c r="T396" i="23"/>
  <c r="U396" i="23"/>
  <c r="R397" i="23"/>
  <c r="S397" i="23"/>
  <c r="T397" i="23"/>
  <c r="U397" i="23"/>
  <c r="R398" i="23"/>
  <c r="S398" i="23"/>
  <c r="T398" i="23"/>
  <c r="U398" i="23"/>
  <c r="R399" i="23"/>
  <c r="S399" i="23"/>
  <c r="T399" i="23"/>
  <c r="U399" i="23"/>
  <c r="R400" i="23"/>
  <c r="S400" i="23"/>
  <c r="T400" i="23"/>
  <c r="U400" i="23"/>
  <c r="R401" i="23"/>
  <c r="S401" i="23"/>
  <c r="T401" i="23"/>
  <c r="U401" i="23"/>
  <c r="R402" i="23"/>
  <c r="S402" i="23"/>
  <c r="T402" i="23"/>
  <c r="U402" i="23"/>
  <c r="R403" i="23"/>
  <c r="S403" i="23"/>
  <c r="T403" i="23"/>
  <c r="U403" i="23"/>
  <c r="R404" i="23"/>
  <c r="S404" i="23"/>
  <c r="T404" i="23"/>
  <c r="U404" i="23"/>
  <c r="R405" i="23"/>
  <c r="S405" i="23"/>
  <c r="T405" i="23"/>
  <c r="U405" i="23"/>
  <c r="R406" i="23"/>
  <c r="S406" i="23"/>
  <c r="T406" i="23"/>
  <c r="U406" i="23"/>
  <c r="R407" i="23"/>
  <c r="S407" i="23"/>
  <c r="T407" i="23"/>
  <c r="U407" i="23"/>
  <c r="R408" i="23"/>
  <c r="S408" i="23"/>
  <c r="T408" i="23"/>
  <c r="U408" i="23"/>
  <c r="R409" i="23"/>
  <c r="S409" i="23"/>
  <c r="T409" i="23"/>
  <c r="U409" i="23"/>
  <c r="R410" i="23"/>
  <c r="S410" i="23"/>
  <c r="T410" i="23"/>
  <c r="U410" i="23"/>
  <c r="R411" i="23"/>
  <c r="S411" i="23"/>
  <c r="T411" i="23"/>
  <c r="U411" i="23"/>
  <c r="R412" i="23"/>
  <c r="S412" i="23"/>
  <c r="T412" i="23"/>
  <c r="U412" i="23"/>
  <c r="R413" i="23"/>
  <c r="S413" i="23"/>
  <c r="T413" i="23"/>
  <c r="U413" i="23"/>
  <c r="R414" i="23"/>
  <c r="S414" i="23"/>
  <c r="T414" i="23"/>
  <c r="U414" i="23"/>
  <c r="R415" i="23"/>
  <c r="S415" i="23"/>
  <c r="T415" i="23"/>
  <c r="U415" i="23"/>
  <c r="R416" i="23"/>
  <c r="S416" i="23"/>
  <c r="T416" i="23"/>
  <c r="U416" i="23"/>
  <c r="R417" i="23"/>
  <c r="S417" i="23"/>
  <c r="T417" i="23"/>
  <c r="U417" i="23"/>
  <c r="R418" i="23"/>
  <c r="S418" i="23"/>
  <c r="T418" i="23"/>
  <c r="U418" i="23"/>
  <c r="R419" i="23"/>
  <c r="S419" i="23"/>
  <c r="T419" i="23"/>
  <c r="U419" i="23"/>
  <c r="R420" i="23"/>
  <c r="S420" i="23"/>
  <c r="T420" i="23"/>
  <c r="U420" i="23"/>
  <c r="R421" i="23"/>
  <c r="S421" i="23"/>
  <c r="T421" i="23"/>
  <c r="U421" i="23"/>
  <c r="R422" i="23"/>
  <c r="S422" i="23"/>
  <c r="T422" i="23"/>
  <c r="U422" i="23"/>
  <c r="R423" i="23"/>
  <c r="S423" i="23"/>
  <c r="T423" i="23"/>
  <c r="U423" i="23"/>
  <c r="R424" i="23"/>
  <c r="S424" i="23"/>
  <c r="T424" i="23"/>
  <c r="U424" i="23"/>
  <c r="R425" i="23"/>
  <c r="S425" i="23"/>
  <c r="T425" i="23"/>
  <c r="U425" i="23"/>
  <c r="R426" i="23"/>
  <c r="S426" i="23"/>
  <c r="T426" i="23"/>
  <c r="U426" i="23"/>
  <c r="R427" i="23"/>
  <c r="S427" i="23"/>
  <c r="T427" i="23"/>
  <c r="U427" i="23"/>
  <c r="R428" i="23"/>
  <c r="S428" i="23"/>
  <c r="T428" i="23"/>
  <c r="U428" i="23"/>
  <c r="R429" i="23"/>
  <c r="S429" i="23"/>
  <c r="T429" i="23"/>
  <c r="U429" i="23"/>
  <c r="R430" i="23"/>
  <c r="S430" i="23"/>
  <c r="T430" i="23"/>
  <c r="U430" i="23"/>
  <c r="R431" i="23"/>
  <c r="S431" i="23"/>
  <c r="T431" i="23"/>
  <c r="U431" i="23"/>
  <c r="R432" i="23"/>
  <c r="S432" i="23"/>
  <c r="T432" i="23"/>
  <c r="U432" i="23"/>
  <c r="R433" i="23"/>
  <c r="S433" i="23"/>
  <c r="T433" i="23"/>
  <c r="U433" i="23"/>
  <c r="R434" i="23"/>
  <c r="S434" i="23"/>
  <c r="T434" i="23"/>
  <c r="U434" i="23"/>
  <c r="R435" i="23"/>
  <c r="S435" i="23"/>
  <c r="T435" i="23"/>
  <c r="U435" i="23"/>
  <c r="R436" i="23"/>
  <c r="S436" i="23"/>
  <c r="T436" i="23"/>
  <c r="U436" i="23"/>
  <c r="R437" i="23"/>
  <c r="S437" i="23"/>
  <c r="T437" i="23"/>
  <c r="U437" i="23"/>
  <c r="R438" i="23"/>
  <c r="S438" i="23"/>
  <c r="T438" i="23"/>
  <c r="U438" i="23"/>
  <c r="R439" i="23"/>
  <c r="S439" i="23"/>
  <c r="T439" i="23"/>
  <c r="U439" i="23"/>
  <c r="R440" i="23"/>
  <c r="S440" i="23"/>
  <c r="T440" i="23"/>
  <c r="U440" i="23"/>
  <c r="R441" i="23"/>
  <c r="S441" i="23"/>
  <c r="T441" i="23"/>
  <c r="U441" i="23"/>
  <c r="R442" i="23"/>
  <c r="S442" i="23"/>
  <c r="T442" i="23"/>
  <c r="U442" i="23"/>
  <c r="R443" i="23"/>
  <c r="S443" i="23"/>
  <c r="T443" i="23"/>
  <c r="U443" i="23"/>
  <c r="R444" i="23"/>
  <c r="S444" i="23"/>
  <c r="T444" i="23"/>
  <c r="U444" i="23"/>
  <c r="R445" i="23"/>
  <c r="S445" i="23"/>
  <c r="T445" i="23"/>
  <c r="U445" i="23"/>
  <c r="R446" i="23"/>
  <c r="S446" i="23"/>
  <c r="T446" i="23"/>
  <c r="U446" i="23"/>
  <c r="R447" i="23"/>
  <c r="S447" i="23"/>
  <c r="T447" i="23"/>
  <c r="U447" i="23"/>
  <c r="R448" i="23"/>
  <c r="S448" i="23"/>
  <c r="T448" i="23"/>
  <c r="U448" i="23"/>
  <c r="R449" i="23"/>
  <c r="S449" i="23"/>
  <c r="T449" i="23"/>
  <c r="U449" i="23"/>
  <c r="R450" i="23"/>
  <c r="S450" i="23"/>
  <c r="T450" i="23"/>
  <c r="U450" i="23"/>
  <c r="R451" i="23"/>
  <c r="S451" i="23"/>
  <c r="T451" i="23"/>
  <c r="U451" i="23"/>
  <c r="R452" i="23"/>
  <c r="S452" i="23"/>
  <c r="T452" i="23"/>
  <c r="U452" i="23"/>
  <c r="R453" i="23"/>
  <c r="S453" i="23"/>
  <c r="T453" i="23"/>
  <c r="U453" i="23"/>
  <c r="R454" i="23"/>
  <c r="S454" i="23"/>
  <c r="T454" i="23"/>
  <c r="U454" i="23"/>
  <c r="R455" i="23"/>
  <c r="S455" i="23"/>
  <c r="T455" i="23"/>
  <c r="U455" i="23"/>
  <c r="R456" i="23"/>
  <c r="S456" i="23"/>
  <c r="T456" i="23"/>
  <c r="U456" i="23"/>
  <c r="R457" i="23"/>
  <c r="S457" i="23"/>
  <c r="T457" i="23"/>
  <c r="U457" i="23"/>
  <c r="R458" i="23"/>
  <c r="S458" i="23"/>
  <c r="T458" i="23"/>
  <c r="U458" i="23"/>
  <c r="R459" i="23"/>
  <c r="S459" i="23"/>
  <c r="T459" i="23"/>
  <c r="U459" i="23"/>
  <c r="R460" i="23"/>
  <c r="S460" i="23"/>
  <c r="T460" i="23"/>
  <c r="U460" i="23"/>
  <c r="R461" i="23"/>
  <c r="S461" i="23"/>
  <c r="T461" i="23"/>
  <c r="U461" i="23"/>
  <c r="R462" i="23"/>
  <c r="S462" i="23"/>
  <c r="T462" i="23"/>
  <c r="U462" i="23"/>
  <c r="R463" i="23"/>
  <c r="S463" i="23"/>
  <c r="T463" i="23"/>
  <c r="U463" i="23"/>
  <c r="R464" i="23"/>
  <c r="S464" i="23"/>
  <c r="T464" i="23"/>
  <c r="U464" i="23"/>
  <c r="R465" i="23"/>
  <c r="S465" i="23"/>
  <c r="T465" i="23"/>
  <c r="U465" i="23"/>
  <c r="R466" i="23"/>
  <c r="S466" i="23"/>
  <c r="T466" i="23"/>
  <c r="U466" i="23"/>
  <c r="R467" i="23"/>
  <c r="S467" i="23"/>
  <c r="T467" i="23"/>
  <c r="U467" i="23"/>
  <c r="R468" i="23"/>
  <c r="S468" i="23"/>
  <c r="T468" i="23"/>
  <c r="U468" i="23"/>
  <c r="R469" i="23"/>
  <c r="S469" i="23"/>
  <c r="T469" i="23"/>
  <c r="U469" i="23"/>
  <c r="R470" i="23"/>
  <c r="S470" i="23"/>
  <c r="T470" i="23"/>
  <c r="U470" i="23"/>
  <c r="R471" i="23"/>
  <c r="S471" i="23"/>
  <c r="T471" i="23"/>
  <c r="U471" i="23"/>
  <c r="R472" i="23"/>
  <c r="S472" i="23"/>
  <c r="T472" i="23"/>
  <c r="U472" i="23"/>
  <c r="R473" i="23"/>
  <c r="S473" i="23"/>
  <c r="T473" i="23"/>
  <c r="U473" i="23"/>
  <c r="R474" i="23"/>
  <c r="S474" i="23"/>
  <c r="T474" i="23"/>
  <c r="U474" i="23"/>
  <c r="R475" i="23"/>
  <c r="S475" i="23"/>
  <c r="T475" i="23"/>
  <c r="U475" i="23"/>
  <c r="R476" i="23"/>
  <c r="S476" i="23"/>
  <c r="T476" i="23"/>
  <c r="U476" i="23"/>
  <c r="R477" i="23"/>
  <c r="S477" i="23"/>
  <c r="T477" i="23"/>
  <c r="U477" i="23"/>
  <c r="R478" i="23"/>
  <c r="S478" i="23"/>
  <c r="T478" i="23"/>
  <c r="U478" i="23"/>
  <c r="R479" i="23"/>
  <c r="S479" i="23"/>
  <c r="T479" i="23"/>
  <c r="U479" i="23"/>
  <c r="R480" i="23"/>
  <c r="S480" i="23"/>
  <c r="T480" i="23"/>
  <c r="U480" i="23"/>
  <c r="R481" i="23"/>
  <c r="S481" i="23"/>
  <c r="T481" i="23"/>
  <c r="U481" i="23"/>
  <c r="R482" i="23"/>
  <c r="S482" i="23"/>
  <c r="T482" i="23"/>
  <c r="U482" i="23"/>
  <c r="R483" i="23"/>
  <c r="S483" i="23"/>
  <c r="T483" i="23"/>
  <c r="U483" i="23"/>
  <c r="R484" i="23"/>
  <c r="S484" i="23"/>
  <c r="T484" i="23"/>
  <c r="U484" i="23"/>
  <c r="R485" i="23"/>
  <c r="S485" i="23"/>
  <c r="T485" i="23"/>
  <c r="U485" i="23"/>
  <c r="R486" i="23"/>
  <c r="S486" i="23"/>
  <c r="T486" i="23"/>
  <c r="U486" i="23"/>
  <c r="R487" i="23"/>
  <c r="S487" i="23"/>
  <c r="T487" i="23"/>
  <c r="U487" i="23"/>
  <c r="R488" i="23"/>
  <c r="S488" i="23"/>
  <c r="T488" i="23"/>
  <c r="U488" i="23"/>
  <c r="R489" i="23"/>
  <c r="S489" i="23"/>
  <c r="T489" i="23"/>
  <c r="U489" i="23"/>
  <c r="R490" i="23"/>
  <c r="S490" i="23"/>
  <c r="T490" i="23"/>
  <c r="U490" i="23"/>
  <c r="R491" i="23"/>
  <c r="S491" i="23"/>
  <c r="T491" i="23"/>
  <c r="U491" i="23"/>
  <c r="R492" i="23"/>
  <c r="S492" i="23"/>
  <c r="T492" i="23"/>
  <c r="U492" i="23"/>
  <c r="R493" i="23"/>
  <c r="S493" i="23"/>
  <c r="T493" i="23"/>
  <c r="U493" i="23"/>
  <c r="R494" i="23"/>
  <c r="S494" i="23"/>
  <c r="T494" i="23"/>
  <c r="U494" i="23"/>
  <c r="R495" i="23"/>
  <c r="S495" i="23"/>
  <c r="T495" i="23"/>
  <c r="U495" i="23"/>
  <c r="R496" i="23"/>
  <c r="S496" i="23"/>
  <c r="T496" i="23"/>
  <c r="U496" i="23"/>
  <c r="R497" i="23"/>
  <c r="S497" i="23"/>
  <c r="T497" i="23"/>
  <c r="U497" i="23"/>
  <c r="R498" i="23"/>
  <c r="S498" i="23"/>
  <c r="T498" i="23"/>
  <c r="U498" i="23"/>
  <c r="R499" i="23"/>
  <c r="S499" i="23"/>
  <c r="T499" i="23"/>
  <c r="U499" i="23"/>
  <c r="R500" i="23"/>
  <c r="S500" i="23"/>
  <c r="T500" i="23"/>
  <c r="U500" i="23"/>
  <c r="R501" i="23"/>
  <c r="S501" i="23"/>
  <c r="T501" i="23"/>
  <c r="U501" i="23"/>
  <c r="R502" i="23"/>
  <c r="S502" i="23"/>
  <c r="T502" i="23"/>
  <c r="U502" i="23"/>
  <c r="R503" i="23"/>
  <c r="S503" i="23"/>
  <c r="T503" i="23"/>
  <c r="U503" i="23"/>
  <c r="R504" i="23"/>
  <c r="S504" i="23"/>
  <c r="T504" i="23"/>
  <c r="U504" i="23"/>
  <c r="R505" i="23"/>
  <c r="S505" i="23"/>
  <c r="T505" i="23"/>
  <c r="U505" i="23"/>
  <c r="R506" i="23"/>
  <c r="S506" i="23"/>
  <c r="T506" i="23"/>
  <c r="U506" i="23"/>
  <c r="R507" i="23"/>
  <c r="S507" i="23"/>
  <c r="T507" i="23"/>
  <c r="U507" i="23"/>
  <c r="R508" i="23"/>
  <c r="S508" i="23"/>
  <c r="T508" i="23"/>
  <c r="U508" i="23"/>
  <c r="R509" i="23"/>
  <c r="S509" i="23"/>
  <c r="T509" i="23"/>
  <c r="U509" i="23"/>
  <c r="R510" i="23"/>
  <c r="S510" i="23"/>
  <c r="T510" i="23"/>
  <c r="U510" i="23"/>
  <c r="R511" i="23"/>
  <c r="S511" i="23"/>
  <c r="T511" i="23"/>
  <c r="U511" i="23"/>
  <c r="R512" i="23"/>
  <c r="S512" i="23"/>
  <c r="T512" i="23"/>
  <c r="U512" i="23"/>
  <c r="R513" i="23"/>
  <c r="S513" i="23"/>
  <c r="T513" i="23"/>
  <c r="U513" i="23"/>
  <c r="R514" i="23"/>
  <c r="S514" i="23"/>
  <c r="T514" i="23"/>
  <c r="U514" i="23"/>
  <c r="R515" i="23"/>
  <c r="S515" i="23"/>
  <c r="T515" i="23"/>
  <c r="U515" i="23"/>
  <c r="R516" i="23"/>
  <c r="S516" i="23"/>
  <c r="T516" i="23"/>
  <c r="U516" i="23"/>
  <c r="R517" i="23"/>
  <c r="S517" i="23"/>
  <c r="T517" i="23"/>
  <c r="U517" i="23"/>
  <c r="R518" i="23"/>
  <c r="S518" i="23"/>
  <c r="T518" i="23"/>
  <c r="U518" i="23"/>
  <c r="R519" i="23"/>
  <c r="S519" i="23"/>
  <c r="T519" i="23"/>
  <c r="U519" i="23"/>
  <c r="R520" i="23"/>
  <c r="S520" i="23"/>
  <c r="T520" i="23"/>
  <c r="U520" i="23"/>
  <c r="R521" i="23"/>
  <c r="S521" i="23"/>
  <c r="T521" i="23"/>
  <c r="U521" i="23"/>
  <c r="R522" i="23"/>
  <c r="S522" i="23"/>
  <c r="T522" i="23"/>
  <c r="U522" i="23"/>
  <c r="R523" i="23"/>
  <c r="S523" i="23"/>
  <c r="T523" i="23"/>
  <c r="U523" i="23"/>
  <c r="R524" i="23"/>
  <c r="S524" i="23"/>
  <c r="T524" i="23"/>
  <c r="U524" i="23"/>
  <c r="R525" i="23"/>
  <c r="S525" i="23"/>
  <c r="T525" i="23"/>
  <c r="U525" i="23"/>
  <c r="R526" i="23"/>
  <c r="S526" i="23"/>
  <c r="T526" i="23"/>
  <c r="U526" i="23"/>
  <c r="R527" i="23"/>
  <c r="S527" i="23"/>
  <c r="T527" i="23"/>
  <c r="U527" i="23"/>
  <c r="R528" i="23"/>
  <c r="S528" i="23"/>
  <c r="T528" i="23"/>
  <c r="U528" i="23"/>
  <c r="R529" i="23"/>
  <c r="S529" i="23"/>
  <c r="T529" i="23"/>
  <c r="U529" i="23"/>
  <c r="R530" i="23"/>
  <c r="S530" i="23"/>
  <c r="T530" i="23"/>
  <c r="U530" i="23"/>
  <c r="R531" i="23"/>
  <c r="S531" i="23"/>
  <c r="T531" i="23"/>
  <c r="U531" i="23"/>
  <c r="R532" i="23"/>
  <c r="S532" i="23"/>
  <c r="T532" i="23"/>
  <c r="U532" i="23"/>
  <c r="R533" i="23"/>
  <c r="S533" i="23"/>
  <c r="T533" i="23"/>
  <c r="U533" i="23"/>
  <c r="R534" i="23"/>
  <c r="S534" i="23"/>
  <c r="T534" i="23"/>
  <c r="U534" i="23"/>
  <c r="R535" i="23"/>
  <c r="S535" i="23"/>
  <c r="T535" i="23"/>
  <c r="U535" i="23"/>
  <c r="R536" i="23"/>
  <c r="S536" i="23"/>
  <c r="T536" i="23"/>
  <c r="U536" i="23"/>
  <c r="R537" i="23"/>
  <c r="S537" i="23"/>
  <c r="T537" i="23"/>
  <c r="U537" i="23"/>
  <c r="R538" i="23"/>
  <c r="S538" i="23"/>
  <c r="T538" i="23"/>
  <c r="U538" i="23"/>
  <c r="R539" i="23"/>
  <c r="S539" i="23"/>
  <c r="T539" i="23"/>
  <c r="U539" i="23"/>
  <c r="R540" i="23"/>
  <c r="S540" i="23"/>
  <c r="T540" i="23"/>
  <c r="U540" i="23"/>
  <c r="R541" i="23"/>
  <c r="S541" i="23"/>
  <c r="T541" i="23"/>
  <c r="U541" i="23"/>
  <c r="R542" i="23"/>
  <c r="S542" i="23"/>
  <c r="T542" i="23"/>
  <c r="U542" i="23"/>
  <c r="R543" i="23"/>
  <c r="S543" i="23"/>
  <c r="T543" i="23"/>
  <c r="U543" i="23"/>
  <c r="R544" i="23"/>
  <c r="S544" i="23"/>
  <c r="T544" i="23"/>
  <c r="U544" i="23"/>
  <c r="R545" i="23"/>
  <c r="S545" i="23"/>
  <c r="T545" i="23"/>
  <c r="U545" i="23"/>
  <c r="R546" i="23"/>
  <c r="S546" i="23"/>
  <c r="T546" i="23"/>
  <c r="U546" i="23"/>
  <c r="R547" i="23"/>
  <c r="S547" i="23"/>
  <c r="T547" i="23"/>
  <c r="U547" i="23"/>
  <c r="R548" i="23"/>
  <c r="S548" i="23"/>
  <c r="T548" i="23"/>
  <c r="U548" i="23"/>
  <c r="R549" i="23"/>
  <c r="S549" i="23"/>
  <c r="T549" i="23"/>
  <c r="U549" i="23"/>
  <c r="R550" i="23"/>
  <c r="S550" i="23"/>
  <c r="T550" i="23"/>
  <c r="U550" i="23"/>
  <c r="R551" i="23"/>
  <c r="S551" i="23"/>
  <c r="T551" i="23"/>
  <c r="U551" i="23"/>
  <c r="R552" i="23"/>
  <c r="S552" i="23"/>
  <c r="T552" i="23"/>
  <c r="U552" i="23"/>
  <c r="R553" i="23"/>
  <c r="S553" i="23"/>
  <c r="T553" i="23"/>
  <c r="U553" i="23"/>
  <c r="R554" i="23"/>
  <c r="S554" i="23"/>
  <c r="T554" i="23"/>
  <c r="U554" i="23"/>
  <c r="R555" i="23"/>
  <c r="S555" i="23"/>
  <c r="T555" i="23"/>
  <c r="U555" i="23"/>
  <c r="R556" i="23"/>
  <c r="S556" i="23"/>
  <c r="T556" i="23"/>
  <c r="U556" i="23"/>
  <c r="R557" i="23"/>
  <c r="S557" i="23"/>
  <c r="T557" i="23"/>
  <c r="U557" i="23"/>
  <c r="R558" i="23"/>
  <c r="S558" i="23"/>
  <c r="T558" i="23"/>
  <c r="U558" i="23"/>
  <c r="R559" i="23"/>
  <c r="S559" i="23"/>
  <c r="T559" i="23"/>
  <c r="U559" i="23"/>
  <c r="R560" i="23"/>
  <c r="S560" i="23"/>
  <c r="T560" i="23"/>
  <c r="U560" i="23"/>
  <c r="R561" i="23"/>
  <c r="S561" i="23"/>
  <c r="T561" i="23"/>
  <c r="U561" i="23"/>
  <c r="R562" i="23"/>
  <c r="S562" i="23"/>
  <c r="T562" i="23"/>
  <c r="U562" i="23"/>
  <c r="R563" i="23"/>
  <c r="S563" i="23"/>
  <c r="T563" i="23"/>
  <c r="U563" i="23"/>
  <c r="R564" i="23"/>
  <c r="S564" i="23"/>
  <c r="T564" i="23"/>
  <c r="U564" i="23"/>
  <c r="R565" i="23"/>
  <c r="S565" i="23"/>
  <c r="T565" i="23"/>
  <c r="U565" i="23"/>
  <c r="R566" i="23"/>
  <c r="S566" i="23"/>
  <c r="T566" i="23"/>
  <c r="U566" i="23"/>
  <c r="R567" i="23"/>
  <c r="S567" i="23"/>
  <c r="T567" i="23"/>
  <c r="U567" i="23"/>
  <c r="R568" i="23"/>
  <c r="S568" i="23"/>
  <c r="T568" i="23"/>
  <c r="U568" i="23"/>
  <c r="R569" i="23"/>
  <c r="S569" i="23"/>
  <c r="T569" i="23"/>
  <c r="U569" i="23"/>
  <c r="R570" i="23"/>
  <c r="S570" i="23"/>
  <c r="T570" i="23"/>
  <c r="U570" i="23"/>
  <c r="R571" i="23"/>
  <c r="S571" i="23"/>
  <c r="T571" i="23"/>
  <c r="U571" i="23"/>
  <c r="R572" i="23"/>
  <c r="S572" i="23"/>
  <c r="T572" i="23"/>
  <c r="U572" i="23"/>
  <c r="R573" i="23"/>
  <c r="S573" i="23"/>
  <c r="T573" i="23"/>
  <c r="U573" i="23"/>
  <c r="R574" i="23"/>
  <c r="S574" i="23"/>
  <c r="T574" i="23"/>
  <c r="U574" i="23"/>
  <c r="R575" i="23"/>
  <c r="S575" i="23"/>
  <c r="T575" i="23"/>
  <c r="U575" i="23"/>
  <c r="R576" i="23"/>
  <c r="S576" i="23"/>
  <c r="T576" i="23"/>
  <c r="U576" i="23"/>
  <c r="R577" i="23"/>
  <c r="S577" i="23"/>
  <c r="T577" i="23"/>
  <c r="U577" i="23"/>
  <c r="R578" i="23"/>
  <c r="S578" i="23"/>
  <c r="T578" i="23"/>
  <c r="U578" i="23"/>
  <c r="R579" i="23"/>
  <c r="S579" i="23"/>
  <c r="T579" i="23"/>
  <c r="U579" i="23"/>
  <c r="R580" i="23"/>
  <c r="S580" i="23"/>
  <c r="T580" i="23"/>
  <c r="U580" i="23"/>
  <c r="R581" i="23"/>
  <c r="S581" i="23"/>
  <c r="T581" i="23"/>
  <c r="U581" i="23"/>
  <c r="R582" i="23"/>
  <c r="S582" i="23"/>
  <c r="T582" i="23"/>
  <c r="U582" i="23"/>
  <c r="R583" i="23"/>
  <c r="S583" i="23"/>
  <c r="T583" i="23"/>
  <c r="U583" i="23"/>
  <c r="R584" i="23"/>
  <c r="S584" i="23"/>
  <c r="T584" i="23"/>
  <c r="U584" i="23"/>
  <c r="R585" i="23"/>
  <c r="S585" i="23"/>
  <c r="T585" i="23"/>
  <c r="U585" i="23"/>
  <c r="R586" i="23"/>
  <c r="S586" i="23"/>
  <c r="T586" i="23"/>
  <c r="U586" i="23"/>
  <c r="R587" i="23"/>
  <c r="S587" i="23"/>
  <c r="T587" i="23"/>
  <c r="U587" i="23"/>
  <c r="R588" i="23"/>
  <c r="S588" i="23"/>
  <c r="T588" i="23"/>
  <c r="U588" i="23"/>
  <c r="R589" i="23"/>
  <c r="S589" i="23"/>
  <c r="T589" i="23"/>
  <c r="U589" i="23"/>
  <c r="R590" i="23"/>
  <c r="S590" i="23"/>
  <c r="T590" i="23"/>
  <c r="U590" i="23"/>
  <c r="R591" i="23"/>
  <c r="S591" i="23"/>
  <c r="T591" i="23"/>
  <c r="U591" i="23"/>
  <c r="R592" i="23"/>
  <c r="S592" i="23"/>
  <c r="T592" i="23"/>
  <c r="U592" i="23"/>
  <c r="R593" i="23"/>
  <c r="S593" i="23"/>
  <c r="T593" i="23"/>
  <c r="U593" i="23"/>
  <c r="R594" i="23"/>
  <c r="S594" i="23"/>
  <c r="T594" i="23"/>
  <c r="U594" i="23"/>
  <c r="R595" i="23"/>
  <c r="S595" i="23"/>
  <c r="T595" i="23"/>
  <c r="U595" i="23"/>
  <c r="R596" i="23"/>
  <c r="S596" i="23"/>
  <c r="T596" i="23"/>
  <c r="U596" i="23"/>
  <c r="R597" i="23"/>
  <c r="S597" i="23"/>
  <c r="T597" i="23"/>
  <c r="U597" i="23"/>
  <c r="R598" i="23"/>
  <c r="S598" i="23"/>
  <c r="T598" i="23"/>
  <c r="U598" i="23"/>
  <c r="R599" i="23"/>
  <c r="S599" i="23"/>
  <c r="T599" i="23"/>
  <c r="U599" i="23"/>
  <c r="R600" i="23"/>
  <c r="S600" i="23"/>
  <c r="T600" i="23"/>
  <c r="U600" i="23"/>
  <c r="R601" i="23"/>
  <c r="S601" i="23"/>
  <c r="T601" i="23"/>
  <c r="U601" i="23"/>
  <c r="R602" i="23"/>
  <c r="S602" i="23"/>
  <c r="T602" i="23"/>
  <c r="U602" i="23"/>
  <c r="R603" i="23"/>
  <c r="S603" i="23"/>
  <c r="T603" i="23"/>
  <c r="U603" i="23"/>
  <c r="R604" i="23"/>
  <c r="S604" i="23"/>
  <c r="T604" i="23"/>
  <c r="U604" i="23"/>
  <c r="R605" i="23"/>
  <c r="S605" i="23"/>
  <c r="T605" i="23"/>
  <c r="U605" i="23"/>
  <c r="R606" i="23"/>
  <c r="S606" i="23"/>
  <c r="T606" i="23"/>
  <c r="U606" i="23"/>
  <c r="R607" i="23"/>
  <c r="S607" i="23"/>
  <c r="T607" i="23"/>
  <c r="U607" i="23"/>
  <c r="R608" i="23"/>
  <c r="S608" i="23"/>
  <c r="T608" i="23"/>
  <c r="U608" i="23"/>
  <c r="R609" i="23"/>
  <c r="S609" i="23"/>
  <c r="T609" i="23"/>
  <c r="U609" i="23"/>
  <c r="R610" i="23"/>
  <c r="S610" i="23"/>
  <c r="T610" i="23"/>
  <c r="U610" i="23"/>
  <c r="R611" i="23"/>
  <c r="S611" i="23"/>
  <c r="T611" i="23"/>
  <c r="U611" i="23"/>
  <c r="R612" i="23"/>
  <c r="S612" i="23"/>
  <c r="T612" i="23"/>
  <c r="U612" i="23"/>
  <c r="R613" i="23"/>
  <c r="S613" i="23"/>
  <c r="T613" i="23"/>
  <c r="U613" i="23"/>
  <c r="R614" i="23"/>
  <c r="S614" i="23"/>
  <c r="T614" i="23"/>
  <c r="U614" i="23"/>
  <c r="R42" i="24"/>
  <c r="R112" i="23"/>
  <c r="S112" i="23"/>
  <c r="T112" i="23"/>
  <c r="U112" i="23"/>
  <c r="R113" i="23"/>
  <c r="S113" i="23"/>
  <c r="T113" i="23"/>
  <c r="U113" i="23"/>
  <c r="R114" i="23"/>
  <c r="S114" i="23"/>
  <c r="T114" i="23"/>
  <c r="U114" i="23"/>
  <c r="R115" i="23"/>
  <c r="S115" i="23"/>
  <c r="T115" i="23"/>
  <c r="U115" i="23"/>
  <c r="R116" i="23"/>
  <c r="S116" i="23"/>
  <c r="T116" i="23"/>
  <c r="U116" i="23"/>
  <c r="R117" i="23"/>
  <c r="S117" i="23"/>
  <c r="T117" i="23"/>
  <c r="U117" i="23"/>
  <c r="R118" i="23"/>
  <c r="S118" i="23"/>
  <c r="T118" i="23"/>
  <c r="U118" i="23"/>
  <c r="R119" i="23"/>
  <c r="S119" i="23"/>
  <c r="T119" i="23"/>
  <c r="U119" i="23"/>
  <c r="R120" i="23"/>
  <c r="S120" i="23"/>
  <c r="T120" i="23"/>
  <c r="U120" i="23"/>
  <c r="R121" i="23"/>
  <c r="S121" i="23"/>
  <c r="T121" i="23"/>
  <c r="U121" i="23"/>
  <c r="R122" i="23"/>
  <c r="S122" i="23"/>
  <c r="T122" i="23"/>
  <c r="U122" i="23"/>
  <c r="R123" i="23"/>
  <c r="S123" i="23"/>
  <c r="T123" i="23"/>
  <c r="U123" i="23"/>
  <c r="R124" i="23"/>
  <c r="S124" i="23"/>
  <c r="T124" i="23"/>
  <c r="U124" i="23"/>
  <c r="R125" i="23"/>
  <c r="S125" i="23"/>
  <c r="T125" i="23"/>
  <c r="U125" i="23"/>
  <c r="R126" i="23"/>
  <c r="S126" i="23"/>
  <c r="T126" i="23"/>
  <c r="U126" i="23"/>
  <c r="R127" i="23"/>
  <c r="S127" i="23"/>
  <c r="T127" i="23"/>
  <c r="U127" i="23"/>
  <c r="R128" i="23"/>
  <c r="S128" i="23"/>
  <c r="T128" i="23"/>
  <c r="U128" i="23"/>
  <c r="R129" i="23"/>
  <c r="S129" i="23"/>
  <c r="T129" i="23"/>
  <c r="U129" i="23"/>
  <c r="R130" i="23"/>
  <c r="S130" i="23"/>
  <c r="T130" i="23"/>
  <c r="U130" i="23"/>
  <c r="R131" i="23"/>
  <c r="S131" i="23"/>
  <c r="T131" i="23"/>
  <c r="U131" i="23"/>
  <c r="R132" i="23"/>
  <c r="S132" i="23"/>
  <c r="T132" i="23"/>
  <c r="U132" i="23"/>
  <c r="R133" i="23"/>
  <c r="S133" i="23"/>
  <c r="T133" i="23"/>
  <c r="U133" i="23"/>
  <c r="R134" i="23"/>
  <c r="S134" i="23"/>
  <c r="T134" i="23"/>
  <c r="U134" i="23"/>
  <c r="R135" i="23"/>
  <c r="S135" i="23"/>
  <c r="T135" i="23"/>
  <c r="U135" i="23"/>
  <c r="R136" i="23"/>
  <c r="S136" i="23"/>
  <c r="T136" i="23"/>
  <c r="U136" i="23"/>
  <c r="R137" i="23"/>
  <c r="S137" i="23"/>
  <c r="T137" i="23"/>
  <c r="U137" i="23"/>
  <c r="R138" i="23"/>
  <c r="S138" i="23"/>
  <c r="T138" i="23"/>
  <c r="U138" i="23"/>
  <c r="R139" i="23"/>
  <c r="S139" i="23"/>
  <c r="T139" i="23"/>
  <c r="U139" i="23"/>
  <c r="R140" i="23"/>
  <c r="S140" i="23"/>
  <c r="T140" i="23"/>
  <c r="U140" i="23"/>
  <c r="R141" i="23"/>
  <c r="S141" i="23"/>
  <c r="T141" i="23"/>
  <c r="U141" i="23"/>
  <c r="R142" i="23"/>
  <c r="S142" i="23"/>
  <c r="T142" i="23"/>
  <c r="U142" i="23"/>
  <c r="R143" i="23"/>
  <c r="S143" i="23"/>
  <c r="T143" i="23"/>
  <c r="U143" i="23"/>
  <c r="R144" i="23"/>
  <c r="S144" i="23"/>
  <c r="T144" i="23"/>
  <c r="U144" i="23"/>
  <c r="R145" i="23"/>
  <c r="S145" i="23"/>
  <c r="T145" i="23"/>
  <c r="U145" i="23"/>
  <c r="R146" i="23"/>
  <c r="S146" i="23"/>
  <c r="T146" i="23"/>
  <c r="U146" i="23"/>
  <c r="R147" i="23"/>
  <c r="S147" i="23"/>
  <c r="T147" i="23"/>
  <c r="U147" i="23"/>
  <c r="R148" i="23"/>
  <c r="S148" i="23"/>
  <c r="T148" i="23"/>
  <c r="U148" i="23"/>
  <c r="R149" i="23"/>
  <c r="S149" i="23"/>
  <c r="T149" i="23"/>
  <c r="U149" i="23"/>
  <c r="R150" i="23"/>
  <c r="S150" i="23"/>
  <c r="T150" i="23"/>
  <c r="U150" i="23"/>
  <c r="R151" i="23"/>
  <c r="S151" i="23"/>
  <c r="T151" i="23"/>
  <c r="U151" i="23"/>
  <c r="R152" i="23"/>
  <c r="S152" i="23"/>
  <c r="T152" i="23"/>
  <c r="U152" i="23"/>
  <c r="R153" i="23"/>
  <c r="S153" i="23"/>
  <c r="T153" i="23"/>
  <c r="U153" i="23"/>
  <c r="R154" i="23"/>
  <c r="S154" i="23"/>
  <c r="T154" i="23"/>
  <c r="U154" i="23"/>
  <c r="R155" i="23"/>
  <c r="S155" i="23"/>
  <c r="T155" i="23"/>
  <c r="U155" i="23"/>
  <c r="R156" i="23"/>
  <c r="S156" i="23"/>
  <c r="T156" i="23"/>
  <c r="U156" i="23"/>
  <c r="R157" i="23"/>
  <c r="S157" i="23"/>
  <c r="T157" i="23"/>
  <c r="U157" i="23"/>
  <c r="R158" i="23"/>
  <c r="S158" i="23"/>
  <c r="T158" i="23"/>
  <c r="U158" i="23"/>
  <c r="R159" i="23"/>
  <c r="S159" i="23"/>
  <c r="T159" i="23"/>
  <c r="U159" i="23"/>
  <c r="R160" i="23"/>
  <c r="S160" i="23"/>
  <c r="T160" i="23"/>
  <c r="U160" i="23"/>
  <c r="R161" i="23"/>
  <c r="S161" i="23"/>
  <c r="T161" i="23"/>
  <c r="U161" i="23"/>
  <c r="R162" i="23"/>
  <c r="S162" i="23"/>
  <c r="T162" i="23"/>
  <c r="U162" i="23"/>
  <c r="R163" i="23"/>
  <c r="S163" i="23"/>
  <c r="T163" i="23"/>
  <c r="U163" i="23"/>
  <c r="R164" i="23"/>
  <c r="S164" i="23"/>
  <c r="T164" i="23"/>
  <c r="U164" i="23"/>
  <c r="R165" i="23"/>
  <c r="S165" i="23"/>
  <c r="T165" i="23"/>
  <c r="U165" i="23"/>
  <c r="R166" i="23"/>
  <c r="S166" i="23"/>
  <c r="T166" i="23"/>
  <c r="U166" i="23"/>
  <c r="R167" i="23"/>
  <c r="S167" i="23"/>
  <c r="T167" i="23"/>
  <c r="U167" i="23"/>
  <c r="R168" i="23"/>
  <c r="S168" i="23"/>
  <c r="T168" i="23"/>
  <c r="U168" i="23"/>
  <c r="R169" i="23"/>
  <c r="S169" i="23"/>
  <c r="T169" i="23"/>
  <c r="U169" i="23"/>
  <c r="R170" i="23"/>
  <c r="S170" i="23"/>
  <c r="T170" i="23"/>
  <c r="U170" i="23"/>
  <c r="R171" i="23"/>
  <c r="S171" i="23"/>
  <c r="T171" i="23"/>
  <c r="U171" i="23"/>
  <c r="R172" i="23"/>
  <c r="S172" i="23"/>
  <c r="T172" i="23"/>
  <c r="U172" i="23"/>
  <c r="R173" i="23"/>
  <c r="S173" i="23"/>
  <c r="T173" i="23"/>
  <c r="U173" i="23"/>
  <c r="R174" i="23"/>
  <c r="S174" i="23"/>
  <c r="T174" i="23"/>
  <c r="U174" i="23"/>
  <c r="R175" i="23"/>
  <c r="S175" i="23"/>
  <c r="T175" i="23"/>
  <c r="U175" i="23"/>
  <c r="R176" i="23"/>
  <c r="S176" i="23"/>
  <c r="T176" i="23"/>
  <c r="U176" i="23"/>
  <c r="R177" i="23"/>
  <c r="S177" i="23"/>
  <c r="T177" i="23"/>
  <c r="U177" i="23"/>
  <c r="R178" i="23"/>
  <c r="S178" i="23"/>
  <c r="T178" i="23"/>
  <c r="U178" i="23"/>
  <c r="R179" i="23"/>
  <c r="S179" i="23"/>
  <c r="T179" i="23"/>
  <c r="U179" i="23"/>
  <c r="R180" i="23"/>
  <c r="S180" i="23"/>
  <c r="T180" i="23"/>
  <c r="U180" i="23"/>
  <c r="R181" i="23"/>
  <c r="S181" i="23"/>
  <c r="T181" i="23"/>
  <c r="U181" i="23"/>
  <c r="R182" i="23"/>
  <c r="S182" i="23"/>
  <c r="T182" i="23"/>
  <c r="U182" i="23"/>
  <c r="R183" i="23"/>
  <c r="S183" i="23"/>
  <c r="T183" i="23"/>
  <c r="U183" i="23"/>
  <c r="R184" i="23"/>
  <c r="S184" i="23"/>
  <c r="T184" i="23"/>
  <c r="U184" i="23"/>
  <c r="R185" i="23"/>
  <c r="S185" i="23"/>
  <c r="T185" i="23"/>
  <c r="U185" i="23"/>
  <c r="R186" i="23"/>
  <c r="S186" i="23"/>
  <c r="T186" i="23"/>
  <c r="U186" i="23"/>
  <c r="R187" i="23"/>
  <c r="S187" i="23"/>
  <c r="T187" i="23"/>
  <c r="U187" i="23"/>
  <c r="R188" i="23"/>
  <c r="S188" i="23"/>
  <c r="T188" i="23"/>
  <c r="U188" i="23"/>
  <c r="R189" i="23"/>
  <c r="S189" i="23"/>
  <c r="T189" i="23"/>
  <c r="U189" i="23"/>
  <c r="R190" i="23"/>
  <c r="S190" i="23"/>
  <c r="T190" i="23"/>
  <c r="U190" i="23"/>
  <c r="R191" i="23"/>
  <c r="S191" i="23"/>
  <c r="T191" i="23"/>
  <c r="U191" i="23"/>
  <c r="R192" i="23"/>
  <c r="S192" i="23"/>
  <c r="T192" i="23"/>
  <c r="U192" i="23"/>
  <c r="R193" i="23"/>
  <c r="S193" i="23"/>
  <c r="T193" i="23"/>
  <c r="U193" i="23"/>
  <c r="R194" i="23"/>
  <c r="S194" i="23"/>
  <c r="T194" i="23"/>
  <c r="U194" i="23"/>
  <c r="R195" i="23"/>
  <c r="S195" i="23"/>
  <c r="T195" i="23"/>
  <c r="U195" i="23"/>
  <c r="R196" i="23"/>
  <c r="S196" i="23"/>
  <c r="T196" i="23"/>
  <c r="U196" i="23"/>
  <c r="R197" i="23"/>
  <c r="S197" i="23"/>
  <c r="T197" i="23"/>
  <c r="U197" i="23"/>
  <c r="R198" i="23"/>
  <c r="S198" i="23"/>
  <c r="T198" i="23"/>
  <c r="U198" i="23"/>
  <c r="R199" i="23"/>
  <c r="S199" i="23"/>
  <c r="T199" i="23"/>
  <c r="U199" i="23"/>
  <c r="R200" i="23"/>
  <c r="S200" i="23"/>
  <c r="T200" i="23"/>
  <c r="U200" i="23"/>
  <c r="R201" i="23"/>
  <c r="S201" i="23"/>
  <c r="T201" i="23"/>
  <c r="U201" i="23"/>
  <c r="R202" i="23"/>
  <c r="S202" i="23"/>
  <c r="T202" i="23"/>
  <c r="U202" i="23"/>
  <c r="R203" i="23"/>
  <c r="S203" i="23"/>
  <c r="T203" i="23"/>
  <c r="U203" i="23"/>
  <c r="R204" i="23"/>
  <c r="S204" i="23"/>
  <c r="T204" i="23"/>
  <c r="U204" i="23"/>
  <c r="R205" i="23"/>
  <c r="S205" i="23"/>
  <c r="T205" i="23"/>
  <c r="U205" i="23"/>
  <c r="R206" i="23"/>
  <c r="S206" i="23"/>
  <c r="T206" i="23"/>
  <c r="U206" i="23"/>
  <c r="R207" i="23"/>
  <c r="S207" i="23"/>
  <c r="T207" i="23"/>
  <c r="U207" i="23"/>
  <c r="R208" i="23"/>
  <c r="S208" i="23"/>
  <c r="T208" i="23"/>
  <c r="U208" i="23"/>
  <c r="R209" i="23"/>
  <c r="S209" i="23"/>
  <c r="T209" i="23"/>
  <c r="U209" i="23"/>
  <c r="R210" i="23"/>
  <c r="S210" i="23"/>
  <c r="T210" i="23"/>
  <c r="U210" i="23"/>
  <c r="R211" i="23"/>
  <c r="S211" i="23"/>
  <c r="T211" i="23"/>
  <c r="U211" i="23"/>
  <c r="R212" i="23"/>
  <c r="S212" i="23"/>
  <c r="T212" i="23"/>
  <c r="U212" i="23"/>
  <c r="R213" i="23"/>
  <c r="S213" i="23"/>
  <c r="T213" i="23"/>
  <c r="U213" i="23"/>
  <c r="R214" i="23"/>
  <c r="S214" i="23"/>
  <c r="T214" i="23"/>
  <c r="U214" i="23"/>
  <c r="R215" i="23"/>
  <c r="S215" i="23"/>
  <c r="T215" i="23"/>
  <c r="U215" i="23"/>
  <c r="R216" i="23"/>
  <c r="S216" i="23"/>
  <c r="T216" i="23"/>
  <c r="U216" i="23"/>
  <c r="R217" i="23"/>
  <c r="S217" i="23"/>
  <c r="T217" i="23"/>
  <c r="U217" i="23"/>
  <c r="R218" i="23"/>
  <c r="S218" i="23"/>
  <c r="T218" i="23"/>
  <c r="U218" i="23"/>
  <c r="R219" i="23"/>
  <c r="S219" i="23"/>
  <c r="T219" i="23"/>
  <c r="U219" i="23"/>
  <c r="R220" i="23"/>
  <c r="S220" i="23"/>
  <c r="T220" i="23"/>
  <c r="U220" i="23"/>
  <c r="R221" i="23"/>
  <c r="S221" i="23"/>
  <c r="T221" i="23"/>
  <c r="U221" i="23"/>
  <c r="R222" i="23"/>
  <c r="S222" i="23"/>
  <c r="T222" i="23"/>
  <c r="U222" i="23"/>
  <c r="R223" i="23"/>
  <c r="S223" i="23"/>
  <c r="T223" i="23"/>
  <c r="U223" i="23"/>
  <c r="R224" i="23"/>
  <c r="S224" i="23"/>
  <c r="T224" i="23"/>
  <c r="U224" i="23"/>
  <c r="R225" i="23"/>
  <c r="S225" i="23"/>
  <c r="T225" i="23"/>
  <c r="U225" i="23"/>
  <c r="R226" i="23"/>
  <c r="S226" i="23"/>
  <c r="T226" i="23"/>
  <c r="U226" i="23"/>
  <c r="R227" i="23"/>
  <c r="S227" i="23"/>
  <c r="T227" i="23"/>
  <c r="U227" i="23"/>
  <c r="R228" i="23"/>
  <c r="S228" i="23"/>
  <c r="T228" i="23"/>
  <c r="U228" i="23"/>
  <c r="R229" i="23"/>
  <c r="S229" i="23"/>
  <c r="T229" i="23"/>
  <c r="U229" i="23"/>
  <c r="R230" i="23"/>
  <c r="S230" i="23"/>
  <c r="T230" i="23"/>
  <c r="U230" i="23"/>
  <c r="R231" i="23"/>
  <c r="S231" i="23"/>
  <c r="T231" i="23"/>
  <c r="U231" i="23"/>
  <c r="R232" i="23"/>
  <c r="S232" i="23"/>
  <c r="T232" i="23"/>
  <c r="U232" i="23"/>
  <c r="R233" i="23"/>
  <c r="S233" i="23"/>
  <c r="T233" i="23"/>
  <c r="U233" i="23"/>
  <c r="R234" i="23"/>
  <c r="S234" i="23"/>
  <c r="T234" i="23"/>
  <c r="U234" i="23"/>
  <c r="R235" i="23"/>
  <c r="S235" i="23"/>
  <c r="T235" i="23"/>
  <c r="U235" i="23"/>
  <c r="R236" i="23"/>
  <c r="S236" i="23"/>
  <c r="T236" i="23"/>
  <c r="U236" i="23"/>
  <c r="R237" i="23"/>
  <c r="S237" i="23"/>
  <c r="T237" i="23"/>
  <c r="U237" i="23"/>
  <c r="R238" i="23"/>
  <c r="S238" i="23"/>
  <c r="T238" i="23"/>
  <c r="U238" i="23"/>
  <c r="R239" i="23"/>
  <c r="S239" i="23"/>
  <c r="T239" i="23"/>
  <c r="U239" i="23"/>
  <c r="R240" i="23"/>
  <c r="S240" i="23"/>
  <c r="T240" i="23"/>
  <c r="U240" i="23"/>
  <c r="R241" i="23"/>
  <c r="S241" i="23"/>
  <c r="T241" i="23"/>
  <c r="U241" i="23"/>
  <c r="R242" i="23"/>
  <c r="S242" i="23"/>
  <c r="T242" i="23"/>
  <c r="U242" i="23"/>
  <c r="R243" i="23"/>
  <c r="S243" i="23"/>
  <c r="T243" i="23"/>
  <c r="U243" i="23"/>
  <c r="R244" i="23"/>
  <c r="S244" i="23"/>
  <c r="T244" i="23"/>
  <c r="U244" i="23"/>
  <c r="R245" i="23"/>
  <c r="S245" i="23"/>
  <c r="T245" i="23"/>
  <c r="U245" i="23"/>
  <c r="R246" i="23"/>
  <c r="S246" i="23"/>
  <c r="T246" i="23"/>
  <c r="U246" i="23"/>
  <c r="R247" i="23"/>
  <c r="S247" i="23"/>
  <c r="T247" i="23"/>
  <c r="U247" i="23"/>
  <c r="R248" i="23"/>
  <c r="S248" i="23"/>
  <c r="T248" i="23"/>
  <c r="U248" i="23"/>
  <c r="R249" i="23"/>
  <c r="S249" i="23"/>
  <c r="T249" i="23"/>
  <c r="U249" i="23"/>
  <c r="R250" i="23"/>
  <c r="S250" i="23"/>
  <c r="T250" i="23"/>
  <c r="U250" i="23"/>
  <c r="R251" i="23"/>
  <c r="S251" i="23"/>
  <c r="T251" i="23"/>
  <c r="U251" i="23"/>
  <c r="R252" i="23"/>
  <c r="S252" i="23"/>
  <c r="T252" i="23"/>
  <c r="U252" i="23"/>
  <c r="R253" i="23"/>
  <c r="S253" i="23"/>
  <c r="T253" i="23"/>
  <c r="U253" i="23"/>
  <c r="R254" i="23"/>
  <c r="S254" i="23"/>
  <c r="T254" i="23"/>
  <c r="U254" i="23"/>
  <c r="R255" i="23"/>
  <c r="S255" i="23"/>
  <c r="T255" i="23"/>
  <c r="U255" i="23"/>
  <c r="R256" i="23"/>
  <c r="S256" i="23"/>
  <c r="T256" i="23"/>
  <c r="U256" i="23"/>
  <c r="R257" i="23"/>
  <c r="S257" i="23"/>
  <c r="T257" i="23"/>
  <c r="U257" i="23"/>
  <c r="R258" i="23"/>
  <c r="S258" i="23"/>
  <c r="T258" i="23"/>
  <c r="U258" i="23"/>
  <c r="R259" i="23"/>
  <c r="S259" i="23"/>
  <c r="T259" i="23"/>
  <c r="U259" i="23"/>
  <c r="R260" i="23"/>
  <c r="S260" i="23"/>
  <c r="T260" i="23"/>
  <c r="U260" i="23"/>
  <c r="R261" i="23"/>
  <c r="S261" i="23"/>
  <c r="T261" i="23"/>
  <c r="U261" i="23"/>
  <c r="T72" i="23"/>
  <c r="U13" i="23"/>
  <c r="U14" i="23"/>
  <c r="U15" i="23"/>
  <c r="U16" i="23"/>
  <c r="U17" i="23"/>
  <c r="U18" i="23"/>
  <c r="U19" i="23"/>
  <c r="U20" i="23"/>
  <c r="U21" i="23"/>
  <c r="U22" i="23"/>
  <c r="U23" i="23"/>
  <c r="U24" i="23"/>
  <c r="U25" i="23"/>
  <c r="U26" i="23"/>
  <c r="U27" i="23"/>
  <c r="U28" i="23"/>
  <c r="U29" i="23"/>
  <c r="U30" i="23"/>
  <c r="U31" i="23"/>
  <c r="U32" i="23"/>
  <c r="U33" i="23"/>
  <c r="U34" i="23"/>
  <c r="U35" i="23"/>
  <c r="U36" i="23"/>
  <c r="U37" i="23"/>
  <c r="U38" i="23"/>
  <c r="U39" i="23"/>
  <c r="U40" i="23"/>
  <c r="U41" i="23"/>
  <c r="U42" i="23"/>
  <c r="U43" i="23"/>
  <c r="U44" i="23"/>
  <c r="U45" i="23"/>
  <c r="U46" i="23"/>
  <c r="U47" i="23"/>
  <c r="U48" i="23"/>
  <c r="U49" i="23"/>
  <c r="U50" i="23"/>
  <c r="U51" i="23"/>
  <c r="U52" i="23"/>
  <c r="U53" i="23"/>
  <c r="U54" i="23"/>
  <c r="U55" i="23"/>
  <c r="U56" i="23"/>
  <c r="U57" i="23"/>
  <c r="U58" i="23"/>
  <c r="U59" i="23"/>
  <c r="U60" i="23"/>
  <c r="U61" i="23"/>
  <c r="U62" i="23"/>
  <c r="U63" i="23"/>
  <c r="U64" i="23"/>
  <c r="U65" i="23"/>
  <c r="U66" i="23"/>
  <c r="U67" i="23"/>
  <c r="U68" i="23"/>
  <c r="U69" i="23"/>
  <c r="U70" i="23"/>
  <c r="U71" i="23"/>
  <c r="U72" i="23"/>
  <c r="U73" i="23"/>
  <c r="U74" i="23"/>
  <c r="U75" i="23"/>
  <c r="U76" i="23"/>
  <c r="U77" i="23"/>
  <c r="U78" i="23"/>
  <c r="U79" i="23"/>
  <c r="U80" i="23"/>
  <c r="U81" i="23"/>
  <c r="U82" i="23"/>
  <c r="U83" i="23"/>
  <c r="U84" i="23"/>
  <c r="U85" i="23"/>
  <c r="U86" i="23"/>
  <c r="U87" i="23"/>
  <c r="U88" i="23"/>
  <c r="U89" i="23"/>
  <c r="U90" i="23"/>
  <c r="U91" i="23"/>
  <c r="U92" i="23"/>
  <c r="U93" i="23"/>
  <c r="U94" i="23"/>
  <c r="U95" i="23"/>
  <c r="U96" i="23"/>
  <c r="U97" i="23"/>
  <c r="U98" i="23"/>
  <c r="U99" i="23"/>
  <c r="U100" i="23"/>
  <c r="U101" i="23"/>
  <c r="U102" i="23"/>
  <c r="U103" i="23"/>
  <c r="U104" i="23"/>
  <c r="U105" i="23"/>
  <c r="U106" i="23"/>
  <c r="U107" i="23"/>
  <c r="U108" i="23"/>
  <c r="U109" i="23"/>
  <c r="U110" i="23"/>
  <c r="U111" i="23"/>
  <c r="U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T40" i="23"/>
  <c r="T41" i="23"/>
  <c r="T42" i="23"/>
  <c r="T43" i="23"/>
  <c r="T44" i="23"/>
  <c r="T45" i="23"/>
  <c r="T46" i="23"/>
  <c r="T47" i="23"/>
  <c r="T48" i="23"/>
  <c r="T49" i="23"/>
  <c r="T50" i="23"/>
  <c r="T51" i="23"/>
  <c r="T52" i="23"/>
  <c r="T53" i="23"/>
  <c r="T54" i="23"/>
  <c r="T55" i="23"/>
  <c r="T56" i="23"/>
  <c r="T57" i="23"/>
  <c r="T58" i="23"/>
  <c r="T59" i="23"/>
  <c r="T60" i="23"/>
  <c r="T61" i="23"/>
  <c r="T62" i="23"/>
  <c r="T63" i="23"/>
  <c r="T64" i="23"/>
  <c r="T65" i="23"/>
  <c r="T66" i="23"/>
  <c r="T67" i="23"/>
  <c r="T68" i="23"/>
  <c r="T69" i="23"/>
  <c r="T70" i="23"/>
  <c r="T71" i="23"/>
  <c r="T73" i="23"/>
  <c r="T74" i="23"/>
  <c r="T75" i="23"/>
  <c r="T76" i="23"/>
  <c r="T77" i="23"/>
  <c r="T78" i="23"/>
  <c r="T79" i="23"/>
  <c r="T80" i="23"/>
  <c r="T81" i="23"/>
  <c r="T82" i="23"/>
  <c r="T83" i="23"/>
  <c r="T84" i="23"/>
  <c r="T85" i="23"/>
  <c r="T86" i="23"/>
  <c r="T87" i="23"/>
  <c r="T88" i="23"/>
  <c r="T89" i="23"/>
  <c r="T90" i="23"/>
  <c r="T91" i="23"/>
  <c r="T92" i="23"/>
  <c r="T93" i="23"/>
  <c r="T94" i="23"/>
  <c r="T95" i="23"/>
  <c r="T96" i="23"/>
  <c r="T97" i="23"/>
  <c r="T98" i="23"/>
  <c r="T99" i="23"/>
  <c r="T100" i="23"/>
  <c r="T101" i="23"/>
  <c r="T102" i="23"/>
  <c r="T103" i="23"/>
  <c r="T104" i="23"/>
  <c r="T105" i="23"/>
  <c r="T106" i="23"/>
  <c r="T107" i="23"/>
  <c r="T108" i="23"/>
  <c r="T109" i="23"/>
  <c r="T110" i="23"/>
  <c r="T111" i="23"/>
  <c r="T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S54" i="23"/>
  <c r="S55" i="23"/>
  <c r="S56" i="23"/>
  <c r="S57" i="23"/>
  <c r="S58" i="23"/>
  <c r="S59" i="23"/>
  <c r="S60" i="23"/>
  <c r="S61" i="23"/>
  <c r="S62" i="23"/>
  <c r="S63" i="23"/>
  <c r="S64" i="23"/>
  <c r="S65" i="23"/>
  <c r="S66" i="23"/>
  <c r="S67" i="23"/>
  <c r="S68" i="23"/>
  <c r="S69" i="23"/>
  <c r="S70" i="23"/>
  <c r="S71" i="23"/>
  <c r="S72" i="23"/>
  <c r="S73" i="23"/>
  <c r="S74" i="23"/>
  <c r="S75" i="23"/>
  <c r="S76" i="23"/>
  <c r="S77" i="23"/>
  <c r="S78" i="23"/>
  <c r="S79" i="23"/>
  <c r="S80" i="23"/>
  <c r="S81" i="23"/>
  <c r="S82" i="23"/>
  <c r="S83" i="23"/>
  <c r="S84" i="23"/>
  <c r="S85" i="23"/>
  <c r="S86" i="23"/>
  <c r="S87" i="23"/>
  <c r="S88" i="23"/>
  <c r="S89" i="23"/>
  <c r="S90" i="23"/>
  <c r="S91" i="23"/>
  <c r="S92" i="23"/>
  <c r="S93" i="23"/>
  <c r="S94" i="23"/>
  <c r="S95" i="23"/>
  <c r="S96" i="23"/>
  <c r="S97" i="23"/>
  <c r="S98" i="23"/>
  <c r="S99" i="23"/>
  <c r="S100" i="23"/>
  <c r="S101" i="23"/>
  <c r="S102" i="23"/>
  <c r="S103" i="23"/>
  <c r="S104" i="23"/>
  <c r="S105" i="23"/>
  <c r="S106" i="23"/>
  <c r="S107" i="23"/>
  <c r="S108" i="23"/>
  <c r="S109" i="23"/>
  <c r="S110" i="23"/>
  <c r="S111" i="23"/>
  <c r="S12" i="23"/>
  <c r="R13" i="23"/>
  <c r="R14" i="23"/>
  <c r="R15" i="23"/>
  <c r="R1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R39" i="23"/>
  <c r="R40" i="23"/>
  <c r="R41" i="23"/>
  <c r="R42" i="23"/>
  <c r="R43" i="23"/>
  <c r="R44" i="23"/>
  <c r="R45" i="23"/>
  <c r="R46" i="23"/>
  <c r="R47" i="23"/>
  <c r="R48" i="23"/>
  <c r="R49" i="23"/>
  <c r="R50" i="23"/>
  <c r="R51" i="23"/>
  <c r="R52" i="23"/>
  <c r="R53" i="23"/>
  <c r="R54" i="23"/>
  <c r="R55" i="23"/>
  <c r="R56" i="23"/>
  <c r="R57" i="23"/>
  <c r="R58" i="23"/>
  <c r="R59" i="23"/>
  <c r="R60" i="23"/>
  <c r="R61" i="23"/>
  <c r="R62" i="23"/>
  <c r="R63" i="23"/>
  <c r="R64" i="23"/>
  <c r="R65" i="23"/>
  <c r="R66" i="23"/>
  <c r="R67" i="23"/>
  <c r="R68" i="23"/>
  <c r="R69" i="23"/>
  <c r="R70" i="23"/>
  <c r="R71" i="23"/>
  <c r="R72" i="23"/>
  <c r="R73" i="23"/>
  <c r="R74" i="23"/>
  <c r="R75" i="23"/>
  <c r="R76" i="23"/>
  <c r="R77" i="23"/>
  <c r="R78" i="23"/>
  <c r="R79" i="23"/>
  <c r="R80" i="23"/>
  <c r="R81" i="23"/>
  <c r="R82" i="23"/>
  <c r="R83" i="23"/>
  <c r="R84" i="23"/>
  <c r="R85" i="23"/>
  <c r="R86" i="23"/>
  <c r="R87" i="23"/>
  <c r="R88" i="23"/>
  <c r="R89" i="23"/>
  <c r="R90" i="23"/>
  <c r="R91" i="23"/>
  <c r="R92" i="23"/>
  <c r="R93" i="23"/>
  <c r="R94" i="23"/>
  <c r="R95" i="23"/>
  <c r="R96" i="23"/>
  <c r="R97" i="23"/>
  <c r="R98" i="23"/>
  <c r="R99" i="23"/>
  <c r="R100" i="23"/>
  <c r="R101" i="23"/>
  <c r="R102" i="23"/>
  <c r="R103" i="23"/>
  <c r="R104" i="23"/>
  <c r="R105" i="23"/>
  <c r="R106" i="23"/>
  <c r="R107" i="23"/>
  <c r="R108" i="23"/>
  <c r="R109" i="23"/>
  <c r="R110" i="23"/>
  <c r="R111" i="23"/>
  <c r="R12" i="23"/>
  <c r="BO121" i="24"/>
  <c r="S121" i="24"/>
  <c r="T121" i="24"/>
  <c r="U121" i="24"/>
  <c r="V121" i="24"/>
  <c r="W121" i="24"/>
  <c r="X121" i="24"/>
  <c r="Y121" i="24"/>
  <c r="Z121" i="24"/>
  <c r="AA121" i="24"/>
  <c r="AB121" i="24"/>
  <c r="AC121" i="24"/>
  <c r="AD121" i="24"/>
  <c r="AE121" i="24"/>
  <c r="AF121" i="24"/>
  <c r="AG121" i="24"/>
  <c r="AH121" i="24"/>
  <c r="AI121" i="24"/>
  <c r="AJ121" i="24"/>
  <c r="AK121" i="24"/>
  <c r="AL121" i="24"/>
  <c r="AM121" i="24"/>
  <c r="AN121" i="24"/>
  <c r="AO121" i="24"/>
  <c r="AP121" i="24"/>
  <c r="AQ121" i="24"/>
  <c r="AR121" i="24"/>
  <c r="AS121" i="24"/>
  <c r="AT121" i="24"/>
  <c r="AU121" i="24"/>
  <c r="AV121" i="24"/>
  <c r="AW121" i="24"/>
  <c r="AX121" i="24"/>
  <c r="AY121" i="24"/>
  <c r="AZ121" i="24"/>
  <c r="BA121" i="24"/>
  <c r="BB121" i="24"/>
  <c r="BC121" i="24"/>
  <c r="BD121" i="24"/>
  <c r="BE121" i="24"/>
  <c r="BF121" i="24"/>
  <c r="BG121" i="24"/>
  <c r="BH121" i="24"/>
  <c r="BI121" i="24"/>
  <c r="BJ121" i="24"/>
  <c r="BK121" i="24"/>
  <c r="BL121" i="24"/>
  <c r="BM121" i="24"/>
  <c r="BN121" i="24"/>
  <c r="R121" i="24"/>
  <c r="G169" i="24"/>
  <c r="R159" i="24"/>
  <c r="R158" i="24"/>
  <c r="R157" i="24"/>
  <c r="R156" i="24"/>
  <c r="AB151" i="24"/>
  <c r="BO147" i="24"/>
  <c r="BN147" i="24"/>
  <c r="BM147" i="24"/>
  <c r="BL147" i="24"/>
  <c r="BK147" i="24"/>
  <c r="BJ147" i="24"/>
  <c r="BI147" i="24"/>
  <c r="BH147" i="24"/>
  <c r="BG147" i="24"/>
  <c r="BF147" i="24"/>
  <c r="BE147" i="24"/>
  <c r="BD147" i="24"/>
  <c r="BC147" i="24"/>
  <c r="BB147" i="24"/>
  <c r="BA147" i="24"/>
  <c r="AZ147" i="24"/>
  <c r="AY147" i="24"/>
  <c r="AX147" i="24"/>
  <c r="AW147" i="24"/>
  <c r="AV147" i="24"/>
  <c r="AU147" i="24"/>
  <c r="AT147" i="24"/>
  <c r="AS147" i="24"/>
  <c r="AR147" i="24"/>
  <c r="AQ147" i="24"/>
  <c r="AP147" i="24"/>
  <c r="AO147" i="24"/>
  <c r="AN147" i="24"/>
  <c r="AM147" i="24"/>
  <c r="AL147" i="24"/>
  <c r="AK147" i="24"/>
  <c r="AJ147" i="24"/>
  <c r="AI147" i="24"/>
  <c r="AH147" i="24"/>
  <c r="AG147" i="24"/>
  <c r="AF147" i="24"/>
  <c r="AE147" i="24"/>
  <c r="AD147" i="24"/>
  <c r="AC147" i="24"/>
  <c r="AB147" i="24"/>
  <c r="AA147" i="24"/>
  <c r="Z147" i="24"/>
  <c r="Y147" i="24"/>
  <c r="X147" i="24"/>
  <c r="W147" i="24"/>
  <c r="V147" i="24"/>
  <c r="U147" i="24"/>
  <c r="T147" i="24"/>
  <c r="S147" i="24"/>
  <c r="BO146" i="24"/>
  <c r="BN146" i="24"/>
  <c r="BM146" i="24"/>
  <c r="BL146" i="24"/>
  <c r="BK146" i="24"/>
  <c r="BJ146" i="24"/>
  <c r="BI146" i="24"/>
  <c r="BH146" i="24"/>
  <c r="BG146" i="24"/>
  <c r="BF146" i="24"/>
  <c r="BE146" i="24"/>
  <c r="BD146" i="24"/>
  <c r="BC146" i="24"/>
  <c r="BB146" i="24"/>
  <c r="BA146" i="24"/>
  <c r="AZ146" i="24"/>
  <c r="AY146" i="24"/>
  <c r="AX146" i="24"/>
  <c r="AW146" i="24"/>
  <c r="AV146" i="24"/>
  <c r="AU146" i="24"/>
  <c r="AT146" i="24"/>
  <c r="AS146" i="24"/>
  <c r="AR146" i="24"/>
  <c r="AQ146" i="24"/>
  <c r="AP146" i="24"/>
  <c r="AO146" i="24"/>
  <c r="AN146" i="24"/>
  <c r="AM146" i="24"/>
  <c r="AL146" i="24"/>
  <c r="AK146" i="24"/>
  <c r="AJ146" i="24"/>
  <c r="AI146" i="24"/>
  <c r="AH146" i="24"/>
  <c r="AG146" i="24"/>
  <c r="AF146" i="24"/>
  <c r="AE146" i="24"/>
  <c r="AD146" i="24"/>
  <c r="AC146" i="24"/>
  <c r="AB146" i="24"/>
  <c r="AA146" i="24"/>
  <c r="Z146" i="24"/>
  <c r="Y146" i="24"/>
  <c r="X146" i="24"/>
  <c r="W146" i="24"/>
  <c r="V146" i="24"/>
  <c r="U146" i="24"/>
  <c r="T146" i="24"/>
  <c r="S146" i="24"/>
  <c r="AK145" i="24"/>
  <c r="AJ145" i="24"/>
  <c r="AI145" i="24"/>
  <c r="AH145" i="24"/>
  <c r="AG145" i="24"/>
  <c r="AF145" i="24"/>
  <c r="AE145" i="24"/>
  <c r="AD145" i="24"/>
  <c r="AC145" i="24"/>
  <c r="AB145" i="24"/>
  <c r="AA145" i="24"/>
  <c r="Z145" i="24"/>
  <c r="Y145" i="24"/>
  <c r="X145" i="24"/>
  <c r="W145" i="24"/>
  <c r="V145" i="24"/>
  <c r="U145" i="24"/>
  <c r="T145" i="24"/>
  <c r="S145" i="24"/>
  <c r="BO144" i="24"/>
  <c r="BN144" i="24"/>
  <c r="BM144" i="24"/>
  <c r="BL144" i="24"/>
  <c r="BK144" i="24"/>
  <c r="BJ144" i="24"/>
  <c r="BI144" i="24"/>
  <c r="BH144" i="24"/>
  <c r="BG144" i="24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Q144" i="24"/>
  <c r="P144" i="24"/>
  <c r="O144" i="24"/>
  <c r="N144" i="24"/>
  <c r="M144" i="24"/>
  <c r="L144" i="24"/>
  <c r="AR112" i="24"/>
  <c r="BO108" i="24"/>
  <c r="BN108" i="24"/>
  <c r="BM108" i="24"/>
  <c r="BL108" i="24"/>
  <c r="BK108" i="24"/>
  <c r="BJ108" i="24"/>
  <c r="BI108" i="24"/>
  <c r="BH108" i="24"/>
  <c r="BG108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BO107" i="24"/>
  <c r="BN107" i="24"/>
  <c r="BM107" i="24"/>
  <c r="BL107" i="24"/>
  <c r="BK107" i="24"/>
  <c r="BJ107" i="24"/>
  <c r="BI107" i="24"/>
  <c r="BH107" i="24"/>
  <c r="BG107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AK106" i="24"/>
  <c r="AL106" i="24" s="1"/>
  <c r="AM106" i="24" s="1"/>
  <c r="AN106" i="24" s="1"/>
  <c r="AO106" i="24" s="1"/>
  <c r="AP106" i="24" s="1"/>
  <c r="AQ106" i="24" s="1"/>
  <c r="AR106" i="24" s="1"/>
  <c r="AS106" i="24" s="1"/>
  <c r="AT106" i="24" s="1"/>
  <c r="AU106" i="24" s="1"/>
  <c r="AV106" i="24" s="1"/>
  <c r="AW106" i="24" s="1"/>
  <c r="AX106" i="24" s="1"/>
  <c r="AY106" i="24" s="1"/>
  <c r="AZ106" i="24" s="1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BO105" i="24"/>
  <c r="BN105" i="24"/>
  <c r="BM105" i="24"/>
  <c r="BL105" i="24"/>
  <c r="BK105" i="24"/>
  <c r="BJ105" i="24"/>
  <c r="BI105" i="24"/>
  <c r="BH105" i="24"/>
  <c r="BG105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AZ84" i="24"/>
  <c r="AX84" i="24"/>
  <c r="AG81" i="24"/>
  <c r="BO72" i="24"/>
  <c r="BN72" i="24"/>
  <c r="BM72" i="24"/>
  <c r="BL72" i="24"/>
  <c r="BK72" i="24"/>
  <c r="BJ72" i="24"/>
  <c r="BI72" i="24"/>
  <c r="BH72" i="24"/>
  <c r="BG72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BO71" i="24"/>
  <c r="BN71" i="24"/>
  <c r="BM71" i="24"/>
  <c r="BL71" i="24"/>
  <c r="BK71" i="24"/>
  <c r="BJ71" i="24"/>
  <c r="BI71" i="24"/>
  <c r="BH71" i="24"/>
  <c r="BG71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AL70" i="24"/>
  <c r="AM70" i="24" s="1"/>
  <c r="AN70" i="24" s="1"/>
  <c r="AO70" i="24" s="1"/>
  <c r="AP70" i="24" s="1"/>
  <c r="AQ70" i="24" s="1"/>
  <c r="AR70" i="24" s="1"/>
  <c r="AS70" i="24" s="1"/>
  <c r="AT70" i="24" s="1"/>
  <c r="AU70" i="24" s="1"/>
  <c r="AV70" i="24" s="1"/>
  <c r="AW70" i="24" s="1"/>
  <c r="AX70" i="24" s="1"/>
  <c r="AY70" i="24" s="1"/>
  <c r="AZ70" i="24" s="1"/>
  <c r="BA70" i="24" s="1"/>
  <c r="BB70" i="24" s="1"/>
  <c r="BC70" i="24" s="1"/>
  <c r="BD70" i="24" s="1"/>
  <c r="BE70" i="24" s="1"/>
  <c r="BF70" i="24" s="1"/>
  <c r="BG70" i="24" s="1"/>
  <c r="BH70" i="24" s="1"/>
  <c r="BI70" i="24" s="1"/>
  <c r="BJ70" i="24" s="1"/>
  <c r="BK70" i="24" s="1"/>
  <c r="BL70" i="24" s="1"/>
  <c r="BM70" i="24" s="1"/>
  <c r="BN70" i="24" s="1"/>
  <c r="BO70" i="24" s="1"/>
  <c r="AK70" i="24"/>
  <c r="AJ70" i="24"/>
  <c r="AI70" i="24"/>
  <c r="AH70" i="24"/>
  <c r="AG70" i="24"/>
  <c r="AF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S70" i="24"/>
  <c r="BO69" i="24"/>
  <c r="BN69" i="24"/>
  <c r="BM69" i="24"/>
  <c r="BL69" i="24"/>
  <c r="BK69" i="24"/>
  <c r="BJ69" i="24"/>
  <c r="BI69" i="24"/>
  <c r="BH69" i="24"/>
  <c r="BG69" i="24"/>
  <c r="BF69" i="24"/>
  <c r="BE69" i="24"/>
  <c r="BD69" i="24"/>
  <c r="BC69" i="24"/>
  <c r="BB69" i="24"/>
  <c r="BA69" i="24"/>
  <c r="AZ69" i="24"/>
  <c r="AY69" i="24"/>
  <c r="AX69" i="24"/>
  <c r="AW69" i="24"/>
  <c r="AV69" i="24"/>
  <c r="AU69" i="24"/>
  <c r="AT69" i="24"/>
  <c r="AS69" i="24"/>
  <c r="AR69" i="24"/>
  <c r="AQ69" i="24"/>
  <c r="AP69" i="24"/>
  <c r="AO69" i="24"/>
  <c r="AN69" i="24"/>
  <c r="AM69" i="24"/>
  <c r="AL69" i="24"/>
  <c r="AK69" i="24"/>
  <c r="AJ69" i="24"/>
  <c r="AI69" i="24"/>
  <c r="AH69" i="24"/>
  <c r="AG69" i="24"/>
  <c r="AF69" i="24"/>
  <c r="AE69" i="24"/>
  <c r="AD69" i="24"/>
  <c r="AC69" i="24"/>
  <c r="AB69" i="24"/>
  <c r="AA69" i="24"/>
  <c r="Z69" i="24"/>
  <c r="Y69" i="24"/>
  <c r="X69" i="24"/>
  <c r="W69" i="24"/>
  <c r="V69" i="24"/>
  <c r="U69" i="24"/>
  <c r="T69" i="24"/>
  <c r="S69" i="24"/>
  <c r="Q69" i="24"/>
  <c r="P69" i="24"/>
  <c r="O69" i="24"/>
  <c r="N69" i="24"/>
  <c r="M69" i="24"/>
  <c r="L69" i="24"/>
  <c r="K69" i="24"/>
  <c r="J69" i="24"/>
  <c r="BL50" i="24"/>
  <c r="AV50" i="24"/>
  <c r="AF50" i="24"/>
  <c r="BD45" i="24"/>
  <c r="AZ42" i="24"/>
  <c r="AY42" i="24"/>
  <c r="AG42" i="24"/>
  <c r="AE42" i="24"/>
  <c r="BO38" i="24"/>
  <c r="BN38" i="24"/>
  <c r="BM38" i="24"/>
  <c r="BL38" i="24"/>
  <c r="BK38" i="24"/>
  <c r="BJ38" i="24"/>
  <c r="BI38" i="24"/>
  <c r="BH38" i="24"/>
  <c r="BG38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BO37" i="24"/>
  <c r="BN37" i="24"/>
  <c r="BM37" i="24"/>
  <c r="BL37" i="24"/>
  <c r="BK37" i="24"/>
  <c r="BJ37" i="24"/>
  <c r="BI37" i="24"/>
  <c r="BH37" i="24"/>
  <c r="BG37" i="24"/>
  <c r="BF37" i="24"/>
  <c r="BE37" i="24"/>
  <c r="BD37" i="24"/>
  <c r="BC37" i="24"/>
  <c r="BB37" i="24"/>
  <c r="BA37" i="24"/>
  <c r="AZ37" i="24"/>
  <c r="AY37" i="24"/>
  <c r="AX37" i="24"/>
  <c r="AW37" i="24"/>
  <c r="AV37" i="24"/>
  <c r="AU37" i="24"/>
  <c r="AT37" i="24"/>
  <c r="AS37" i="24"/>
  <c r="AR37" i="24"/>
  <c r="AQ37" i="24"/>
  <c r="AP37" i="24"/>
  <c r="AO37" i="24"/>
  <c r="AN37" i="24"/>
  <c r="AM37" i="24"/>
  <c r="AL37" i="24"/>
  <c r="AK37" i="24"/>
  <c r="AJ37" i="24"/>
  <c r="AI37" i="24"/>
  <c r="AH37" i="24"/>
  <c r="AG37" i="24"/>
  <c r="AF37" i="24"/>
  <c r="AE37" i="24"/>
  <c r="AD37" i="24"/>
  <c r="AC37" i="24"/>
  <c r="AB37" i="24"/>
  <c r="AA37" i="24"/>
  <c r="Z37" i="24"/>
  <c r="Y37" i="24"/>
  <c r="X37" i="24"/>
  <c r="W37" i="24"/>
  <c r="V37" i="24"/>
  <c r="U37" i="24"/>
  <c r="T37" i="24"/>
  <c r="S37" i="24"/>
  <c r="BN36" i="24"/>
  <c r="AK36" i="24"/>
  <c r="BD36" i="24" s="1"/>
  <c r="AJ36" i="24"/>
  <c r="AI36" i="24"/>
  <c r="AH36" i="24"/>
  <c r="AG36" i="24"/>
  <c r="AF36" i="24"/>
  <c r="AE36" i="24"/>
  <c r="AD36" i="24"/>
  <c r="AC36" i="24"/>
  <c r="AB36" i="24"/>
  <c r="AA36" i="24"/>
  <c r="Z36" i="24"/>
  <c r="Y36" i="24"/>
  <c r="X36" i="24"/>
  <c r="W36" i="24"/>
  <c r="V36" i="24"/>
  <c r="U36" i="24"/>
  <c r="T36" i="24"/>
  <c r="S36" i="24"/>
  <c r="BO35" i="24"/>
  <c r="BN35" i="24"/>
  <c r="BM35" i="24"/>
  <c r="BL35" i="24"/>
  <c r="BK35" i="24"/>
  <c r="BJ35" i="24"/>
  <c r="BI35" i="24"/>
  <c r="BH35" i="24"/>
  <c r="BG35" i="24"/>
  <c r="BF35" i="24"/>
  <c r="BE35" i="24"/>
  <c r="BD35" i="24"/>
  <c r="BC35" i="24"/>
  <c r="BB35" i="24"/>
  <c r="BA35" i="24"/>
  <c r="AZ35" i="24"/>
  <c r="AY35" i="24"/>
  <c r="AX35" i="24"/>
  <c r="AW35" i="24"/>
  <c r="AV35" i="24"/>
  <c r="AU35" i="24"/>
  <c r="AT35" i="24"/>
  <c r="AS35" i="24"/>
  <c r="AR35" i="24"/>
  <c r="AQ35" i="24"/>
  <c r="AP35" i="24"/>
  <c r="AO35" i="24"/>
  <c r="AN35" i="24"/>
  <c r="AM35" i="24"/>
  <c r="AL35" i="24"/>
  <c r="AK35" i="24"/>
  <c r="AJ35" i="24"/>
  <c r="AI35" i="24"/>
  <c r="AH35" i="24"/>
  <c r="AG35" i="24"/>
  <c r="AF35" i="24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Q35" i="24"/>
  <c r="P35" i="24"/>
  <c r="O35" i="24"/>
  <c r="N35" i="24"/>
  <c r="M35" i="24"/>
  <c r="L35" i="24"/>
  <c r="K35" i="24"/>
  <c r="J35" i="24"/>
  <c r="I35" i="24"/>
  <c r="H35" i="24"/>
  <c r="S6" i="24"/>
  <c r="BK159" i="24" s="1"/>
  <c r="R6" i="24"/>
  <c r="Q6" i="24"/>
  <c r="P6" i="24"/>
  <c r="O6" i="24"/>
  <c r="N6" i="24"/>
  <c r="R154" i="24" s="1"/>
  <c r="M6" i="24"/>
  <c r="R153" i="24" s="1"/>
  <c r="L6" i="24"/>
  <c r="K6" i="24"/>
  <c r="J6" i="24"/>
  <c r="I6" i="24"/>
  <c r="H6" i="24"/>
  <c r="G6" i="24"/>
  <c r="S5" i="24"/>
  <c r="R120" i="24" s="1"/>
  <c r="AN120" i="24" s="1"/>
  <c r="R5" i="24"/>
  <c r="R119" i="24" s="1"/>
  <c r="Q5" i="24"/>
  <c r="R118" i="24" s="1"/>
  <c r="Y118" i="24" s="1"/>
  <c r="P5" i="24"/>
  <c r="R117" i="24" s="1"/>
  <c r="AO117" i="24" s="1"/>
  <c r="O5" i="24"/>
  <c r="N5" i="24"/>
  <c r="R115" i="24" s="1"/>
  <c r="AP115" i="24" s="1"/>
  <c r="M5" i="24"/>
  <c r="R114" i="24" s="1"/>
  <c r="AF114" i="24" s="1"/>
  <c r="L5" i="24"/>
  <c r="K5" i="24"/>
  <c r="J5" i="24"/>
  <c r="AY112" i="24" s="1"/>
  <c r="I5" i="24"/>
  <c r="H5" i="24"/>
  <c r="G5" i="24"/>
  <c r="S4" i="24"/>
  <c r="AW84" i="24" s="1"/>
  <c r="R4" i="24"/>
  <c r="AY83" i="24" s="1"/>
  <c r="Q4" i="24"/>
  <c r="R82" i="24" s="1"/>
  <c r="T82" i="24" s="1"/>
  <c r="P4" i="24"/>
  <c r="R81" i="24" s="1"/>
  <c r="O4" i="24"/>
  <c r="N4" i="24"/>
  <c r="R79" i="24" s="1"/>
  <c r="AH79" i="24" s="1"/>
  <c r="M4" i="24"/>
  <c r="R78" i="24" s="1"/>
  <c r="L4" i="24"/>
  <c r="K4" i="24"/>
  <c r="J4" i="24"/>
  <c r="I4" i="24"/>
  <c r="BO75" i="24" s="1"/>
  <c r="H4" i="24"/>
  <c r="G4" i="24"/>
  <c r="S3" i="24"/>
  <c r="R50" i="24" s="1"/>
  <c r="BK50" i="24" s="1"/>
  <c r="R3" i="24"/>
  <c r="R49" i="24" s="1"/>
  <c r="AZ49" i="24" s="1"/>
  <c r="AZ59" i="24" s="1"/>
  <c r="Q3" i="24"/>
  <c r="R48" i="24" s="1"/>
  <c r="P3" i="24"/>
  <c r="R47" i="24" s="1"/>
  <c r="O3" i="24"/>
  <c r="N3" i="24"/>
  <c r="R45" i="24" s="1"/>
  <c r="M3" i="24"/>
  <c r="R44" i="24" s="1"/>
  <c r="AI44" i="24" s="1"/>
  <c r="L3" i="24"/>
  <c r="K3" i="24"/>
  <c r="J3" i="24"/>
  <c r="BJ42" i="24" s="1"/>
  <c r="I3" i="24"/>
  <c r="BO41" i="24" s="1"/>
  <c r="H3" i="24"/>
  <c r="G3" i="24"/>
  <c r="J31" i="22"/>
  <c r="I31" i="22"/>
  <c r="I30" i="22"/>
  <c r="J29" i="22"/>
  <c r="J30" i="22" s="1"/>
  <c r="I29" i="22"/>
  <c r="J28" i="22"/>
  <c r="I28" i="22"/>
  <c r="J27" i="22"/>
  <c r="I27" i="22"/>
  <c r="I30" i="21"/>
  <c r="J29" i="21"/>
  <c r="J31" i="21" s="1"/>
  <c r="I29" i="21"/>
  <c r="I31" i="21" s="1"/>
  <c r="J28" i="21"/>
  <c r="J30" i="21" s="1"/>
  <c r="I28" i="21"/>
  <c r="J27" i="21"/>
  <c r="I27" i="21"/>
  <c r="I30" i="20"/>
  <c r="J29" i="20"/>
  <c r="J31" i="20" s="1"/>
  <c r="I29" i="20"/>
  <c r="I31" i="20" s="1"/>
  <c r="J28" i="20"/>
  <c r="I28" i="20"/>
  <c r="J27" i="20"/>
  <c r="I27" i="20"/>
  <c r="J29" i="19"/>
  <c r="J28" i="19"/>
  <c r="I29" i="19"/>
  <c r="I28" i="19"/>
  <c r="J27" i="19"/>
  <c r="I27" i="19"/>
  <c r="C4" i="10"/>
  <c r="AD4" i="10" s="1"/>
  <c r="D4" i="10"/>
  <c r="E4" i="10"/>
  <c r="F4" i="10"/>
  <c r="G4" i="10"/>
  <c r="H4" i="10"/>
  <c r="AA4" i="10" s="1"/>
  <c r="C5" i="10"/>
  <c r="D5" i="10"/>
  <c r="Q5" i="10" s="1"/>
  <c r="E5" i="10"/>
  <c r="Y5" i="10" s="1"/>
  <c r="F5" i="10"/>
  <c r="AB5" i="10" s="1"/>
  <c r="G5" i="10"/>
  <c r="AF5" i="10" s="1"/>
  <c r="H5" i="10"/>
  <c r="AA5" i="10" s="1"/>
  <c r="C6" i="10"/>
  <c r="AH6" i="10" s="1"/>
  <c r="D6" i="10"/>
  <c r="E6" i="10"/>
  <c r="F6" i="10"/>
  <c r="G6" i="10"/>
  <c r="S6" i="10" s="1"/>
  <c r="H6" i="10"/>
  <c r="T6" i="10" s="1"/>
  <c r="C7" i="10"/>
  <c r="D7" i="10"/>
  <c r="E7" i="10"/>
  <c r="AE7" i="10" s="1"/>
  <c r="F7" i="10"/>
  <c r="U7" i="10" s="1"/>
  <c r="G7" i="10"/>
  <c r="Z7" i="10" s="1"/>
  <c r="H7" i="10"/>
  <c r="AK7" i="10" s="1"/>
  <c r="C8" i="10"/>
  <c r="W8" i="10" s="1"/>
  <c r="D8" i="10"/>
  <c r="E8" i="10"/>
  <c r="F8" i="10"/>
  <c r="G8" i="10"/>
  <c r="AJ8" i="10" s="1"/>
  <c r="H8" i="10"/>
  <c r="AK8" i="10" s="1"/>
  <c r="C9" i="10"/>
  <c r="W9" i="10" s="1"/>
  <c r="D9" i="10"/>
  <c r="X9" i="10" s="1"/>
  <c r="E9" i="10"/>
  <c r="Y9" i="10" s="1"/>
  <c r="F9" i="10"/>
  <c r="G9" i="10"/>
  <c r="H9" i="10"/>
  <c r="C10" i="10"/>
  <c r="AD10" i="10" s="1"/>
  <c r="D10" i="10"/>
  <c r="E10" i="10"/>
  <c r="F10" i="10"/>
  <c r="G10" i="10"/>
  <c r="H10" i="10"/>
  <c r="AA10" i="10" s="1"/>
  <c r="C11" i="10"/>
  <c r="D11" i="10"/>
  <c r="Q11" i="10" s="1"/>
  <c r="E11" i="10"/>
  <c r="Y11" i="10" s="1"/>
  <c r="F11" i="10"/>
  <c r="AB11" i="10" s="1"/>
  <c r="G11" i="10"/>
  <c r="AF11" i="10" s="1"/>
  <c r="H11" i="10"/>
  <c r="AA11" i="10" s="1"/>
  <c r="C12" i="10"/>
  <c r="AH12" i="10" s="1"/>
  <c r="D12" i="10"/>
  <c r="E12" i="10"/>
  <c r="F12" i="10"/>
  <c r="G12" i="10"/>
  <c r="S12" i="10" s="1"/>
  <c r="H12" i="10"/>
  <c r="T12" i="10" s="1"/>
  <c r="C13" i="10"/>
  <c r="D13" i="10"/>
  <c r="E13" i="10"/>
  <c r="AE13" i="10" s="1"/>
  <c r="F13" i="10"/>
  <c r="U13" i="10" s="1"/>
  <c r="G13" i="10"/>
  <c r="Z13" i="10" s="1"/>
  <c r="H13" i="10"/>
  <c r="AA13" i="10" s="1"/>
  <c r="C14" i="10"/>
  <c r="W14" i="10" s="1"/>
  <c r="D14" i="10"/>
  <c r="E14" i="10"/>
  <c r="F14" i="10"/>
  <c r="G14" i="10"/>
  <c r="AJ14" i="10" s="1"/>
  <c r="H14" i="10"/>
  <c r="AK14" i="10" s="1"/>
  <c r="C15" i="10"/>
  <c r="W15" i="10" s="1"/>
  <c r="D15" i="10"/>
  <c r="X15" i="10" s="1"/>
  <c r="E15" i="10"/>
  <c r="Y15" i="10" s="1"/>
  <c r="F15" i="10"/>
  <c r="G15" i="10"/>
  <c r="AF15" i="10" s="1"/>
  <c r="H15" i="10"/>
  <c r="AG15" i="10" s="1"/>
  <c r="C16" i="10"/>
  <c r="AD16" i="10" s="1"/>
  <c r="D16" i="10"/>
  <c r="E16" i="10"/>
  <c r="F16" i="10"/>
  <c r="G16" i="10"/>
  <c r="H16" i="10"/>
  <c r="AA16" i="10" s="1"/>
  <c r="C17" i="10"/>
  <c r="D17" i="10"/>
  <c r="Q17" i="10" s="1"/>
  <c r="E17" i="10"/>
  <c r="F17" i="10"/>
  <c r="AB17" i="10" s="1"/>
  <c r="G17" i="10"/>
  <c r="AF17" i="10" s="1"/>
  <c r="H17" i="10"/>
  <c r="AA17" i="10" s="1"/>
  <c r="C18" i="10"/>
  <c r="AH18" i="10" s="1"/>
  <c r="D18" i="10"/>
  <c r="E18" i="10"/>
  <c r="R18" i="10" s="1"/>
  <c r="F18" i="10"/>
  <c r="G18" i="10"/>
  <c r="S18" i="10" s="1"/>
  <c r="H18" i="10"/>
  <c r="T18" i="10" s="1"/>
  <c r="C19" i="10"/>
  <c r="D19" i="10"/>
  <c r="E19" i="10"/>
  <c r="F19" i="10"/>
  <c r="U19" i="10" s="1"/>
  <c r="G19" i="10"/>
  <c r="H19" i="10"/>
  <c r="AA19" i="10" s="1"/>
  <c r="C20" i="10"/>
  <c r="W20" i="10" s="1"/>
  <c r="D20" i="10"/>
  <c r="E20" i="10"/>
  <c r="Y20" i="10" s="1"/>
  <c r="F20" i="10"/>
  <c r="G20" i="10"/>
  <c r="AJ20" i="10" s="1"/>
  <c r="H20" i="10"/>
  <c r="AK20" i="10" s="1"/>
  <c r="C21" i="10"/>
  <c r="W21" i="10" s="1"/>
  <c r="D21" i="10"/>
  <c r="X21" i="10" s="1"/>
  <c r="E21" i="10"/>
  <c r="Y21" i="10" s="1"/>
  <c r="F21" i="10"/>
  <c r="AB21" i="10" s="1"/>
  <c r="G21" i="10"/>
  <c r="AF21" i="10" s="1"/>
  <c r="H21" i="10"/>
  <c r="T21" i="10" s="1"/>
  <c r="C22" i="10"/>
  <c r="AD22" i="10" s="1"/>
  <c r="D22" i="10"/>
  <c r="E22" i="10"/>
  <c r="F22" i="10"/>
  <c r="G22" i="10"/>
  <c r="H22" i="10"/>
  <c r="AA22" i="10" s="1"/>
  <c r="C23" i="10"/>
  <c r="D23" i="10"/>
  <c r="Q23" i="10" s="1"/>
  <c r="E23" i="10"/>
  <c r="F23" i="10"/>
  <c r="AB23" i="10" s="1"/>
  <c r="G23" i="10"/>
  <c r="Z23" i="10" s="1"/>
  <c r="H23" i="10"/>
  <c r="C24" i="10"/>
  <c r="AH24" i="10" s="1"/>
  <c r="D24" i="10"/>
  <c r="E24" i="10"/>
  <c r="R24" i="10" s="1"/>
  <c r="F24" i="10"/>
  <c r="G24" i="10"/>
  <c r="S24" i="10" s="1"/>
  <c r="H24" i="10"/>
  <c r="T24" i="10" s="1"/>
  <c r="C25" i="10"/>
  <c r="D25" i="10"/>
  <c r="X25" i="10" s="1"/>
  <c r="E25" i="10"/>
  <c r="Y25" i="10" s="1"/>
  <c r="F25" i="10"/>
  <c r="U25" i="10" s="1"/>
  <c r="G25" i="10"/>
  <c r="H25" i="10"/>
  <c r="C26" i="10"/>
  <c r="W26" i="10" s="1"/>
  <c r="D26" i="10"/>
  <c r="E26" i="10"/>
  <c r="Y26" i="10" s="1"/>
  <c r="F26" i="10"/>
  <c r="G26" i="10"/>
  <c r="AJ26" i="10" s="1"/>
  <c r="H26" i="10"/>
  <c r="AK26" i="10" s="1"/>
  <c r="C27" i="10"/>
  <c r="W27" i="10" s="1"/>
  <c r="D27" i="10"/>
  <c r="X27" i="10" s="1"/>
  <c r="E27" i="10"/>
  <c r="Y27" i="10" s="1"/>
  <c r="F27" i="10"/>
  <c r="AB27" i="10" s="1"/>
  <c r="G27" i="10"/>
  <c r="S27" i="10" s="1"/>
  <c r="H27" i="10"/>
  <c r="C28" i="10"/>
  <c r="AD28" i="10" s="1"/>
  <c r="D28" i="10"/>
  <c r="E28" i="10"/>
  <c r="F28" i="10"/>
  <c r="G28" i="10"/>
  <c r="H28" i="10"/>
  <c r="AA28" i="10" s="1"/>
  <c r="C29" i="10"/>
  <c r="W29" i="10" s="1"/>
  <c r="D29" i="10"/>
  <c r="Q29" i="10" s="1"/>
  <c r="E29" i="10"/>
  <c r="F29" i="10"/>
  <c r="AB29" i="10" s="1"/>
  <c r="G29" i="10"/>
  <c r="H29" i="10"/>
  <c r="T29" i="10" s="1"/>
  <c r="C30" i="10"/>
  <c r="AH30" i="10" s="1"/>
  <c r="D30" i="10"/>
  <c r="E30" i="10"/>
  <c r="R30" i="10" s="1"/>
  <c r="F30" i="10"/>
  <c r="G30" i="10"/>
  <c r="S30" i="10" s="1"/>
  <c r="H30" i="10"/>
  <c r="T30" i="10" s="1"/>
  <c r="C31" i="10"/>
  <c r="D31" i="10"/>
  <c r="X31" i="10" s="1"/>
  <c r="E31" i="10"/>
  <c r="F31" i="10"/>
  <c r="U31" i="10" s="1"/>
  <c r="G31" i="10"/>
  <c r="H31" i="10"/>
  <c r="AA31" i="10" s="1"/>
  <c r="C32" i="10"/>
  <c r="W32" i="10" s="1"/>
  <c r="D32" i="10"/>
  <c r="E32" i="10"/>
  <c r="Y32" i="10" s="1"/>
  <c r="F32" i="10"/>
  <c r="G32" i="10"/>
  <c r="AJ32" i="10" s="1"/>
  <c r="H32" i="10"/>
  <c r="AK32" i="10" s="1"/>
  <c r="C33" i="10"/>
  <c r="W33" i="10" s="1"/>
  <c r="D33" i="10"/>
  <c r="X33" i="10" s="1"/>
  <c r="E33" i="10"/>
  <c r="Y33" i="10" s="1"/>
  <c r="F33" i="10"/>
  <c r="AB33" i="10" s="1"/>
  <c r="G33" i="10"/>
  <c r="H33" i="10"/>
  <c r="T33" i="10" s="1"/>
  <c r="C34" i="10"/>
  <c r="AD34" i="10" s="1"/>
  <c r="D34" i="10"/>
  <c r="E34" i="10"/>
  <c r="F34" i="10"/>
  <c r="G34" i="10"/>
  <c r="H34" i="10"/>
  <c r="AA34" i="10" s="1"/>
  <c r="C35" i="10"/>
  <c r="D35" i="10"/>
  <c r="Q35" i="10" s="1"/>
  <c r="E35" i="10"/>
  <c r="AI35" i="10" s="1"/>
  <c r="F35" i="10"/>
  <c r="AB35" i="10" s="1"/>
  <c r="G35" i="10"/>
  <c r="AJ35" i="10" s="1"/>
  <c r="H35" i="10"/>
  <c r="C36" i="10"/>
  <c r="AH36" i="10" s="1"/>
  <c r="D36" i="10"/>
  <c r="E36" i="10"/>
  <c r="R36" i="10" s="1"/>
  <c r="F36" i="10"/>
  <c r="G36" i="10"/>
  <c r="S36" i="10" s="1"/>
  <c r="H36" i="10"/>
  <c r="T36" i="10" s="1"/>
  <c r="C37" i="10"/>
  <c r="D37" i="10"/>
  <c r="X37" i="10" s="1"/>
  <c r="E37" i="10"/>
  <c r="F37" i="10"/>
  <c r="U37" i="10" s="1"/>
  <c r="G37" i="10"/>
  <c r="Z37" i="10" s="1"/>
  <c r="H37" i="10"/>
  <c r="AA37" i="10" s="1"/>
  <c r="C38" i="10"/>
  <c r="W38" i="10" s="1"/>
  <c r="D38" i="10"/>
  <c r="E38" i="10"/>
  <c r="Y38" i="10" s="1"/>
  <c r="F38" i="10"/>
  <c r="G38" i="10"/>
  <c r="AJ38" i="10" s="1"/>
  <c r="H38" i="10"/>
  <c r="AK38" i="10" s="1"/>
  <c r="C39" i="10"/>
  <c r="W39" i="10" s="1"/>
  <c r="D39" i="10"/>
  <c r="X39" i="10" s="1"/>
  <c r="E39" i="10"/>
  <c r="Y39" i="10" s="1"/>
  <c r="F39" i="10"/>
  <c r="AB39" i="10" s="1"/>
  <c r="G39" i="10"/>
  <c r="H39" i="10"/>
  <c r="T39" i="10" s="1"/>
  <c r="C40" i="10"/>
  <c r="AD40" i="10" s="1"/>
  <c r="D40" i="10"/>
  <c r="E40" i="10"/>
  <c r="F40" i="10"/>
  <c r="G40" i="10"/>
  <c r="H40" i="10"/>
  <c r="AA40" i="10" s="1"/>
  <c r="C41" i="10"/>
  <c r="D41" i="10"/>
  <c r="Q41" i="10" s="1"/>
  <c r="E41" i="10"/>
  <c r="Y41" i="10" s="1"/>
  <c r="F41" i="10"/>
  <c r="AB41" i="10" s="1"/>
  <c r="G41" i="10"/>
  <c r="H41" i="10"/>
  <c r="AK41" i="10" s="1"/>
  <c r="L3" i="10"/>
  <c r="H3" i="10"/>
  <c r="G3" i="10"/>
  <c r="F3" i="10"/>
  <c r="E3" i="10"/>
  <c r="D3" i="10"/>
  <c r="C3" i="10"/>
  <c r="L3" i="8"/>
  <c r="C4" i="8"/>
  <c r="D4" i="8"/>
  <c r="E4" i="8"/>
  <c r="F4" i="8"/>
  <c r="G4" i="8"/>
  <c r="Z4" i="8" s="1"/>
  <c r="H4" i="8"/>
  <c r="C5" i="8"/>
  <c r="AD5" i="8" s="1"/>
  <c r="D5" i="8"/>
  <c r="Q5" i="8" s="1"/>
  <c r="E5" i="8"/>
  <c r="AE5" i="8" s="1"/>
  <c r="F5" i="8"/>
  <c r="AB5" i="8" s="1"/>
  <c r="G5" i="8"/>
  <c r="Z5" i="8" s="1"/>
  <c r="H5" i="8"/>
  <c r="C6" i="8"/>
  <c r="D6" i="8"/>
  <c r="E6" i="8"/>
  <c r="F6" i="8"/>
  <c r="G6" i="8"/>
  <c r="S6" i="8" s="1"/>
  <c r="H6" i="8"/>
  <c r="C7" i="8"/>
  <c r="AH7" i="8" s="1"/>
  <c r="D7" i="8"/>
  <c r="Q7" i="8" s="1"/>
  <c r="E7" i="8"/>
  <c r="AI7" i="8" s="1"/>
  <c r="F7" i="8"/>
  <c r="U7" i="8" s="1"/>
  <c r="G7" i="8"/>
  <c r="S7" i="8" s="1"/>
  <c r="H7" i="8"/>
  <c r="C8" i="8"/>
  <c r="D8" i="8"/>
  <c r="E8" i="8"/>
  <c r="F8" i="8"/>
  <c r="G8" i="8"/>
  <c r="AJ8" i="8" s="1"/>
  <c r="H8" i="8"/>
  <c r="C9" i="8"/>
  <c r="W9" i="8" s="1"/>
  <c r="D9" i="8"/>
  <c r="X9" i="8" s="1"/>
  <c r="E9" i="8"/>
  <c r="Y9" i="8" s="1"/>
  <c r="F9" i="8"/>
  <c r="U9" i="8" s="1"/>
  <c r="G9" i="8"/>
  <c r="Z9" i="8" s="1"/>
  <c r="H9" i="8"/>
  <c r="AA9" i="8" s="1"/>
  <c r="C10" i="8"/>
  <c r="D10" i="8"/>
  <c r="E10" i="8"/>
  <c r="F10" i="8"/>
  <c r="G10" i="8"/>
  <c r="Z10" i="8" s="1"/>
  <c r="H10" i="8"/>
  <c r="C11" i="8"/>
  <c r="AD11" i="8" s="1"/>
  <c r="D11" i="8"/>
  <c r="Q11" i="8" s="1"/>
  <c r="E11" i="8"/>
  <c r="AE11" i="8" s="1"/>
  <c r="F11" i="8"/>
  <c r="AB11" i="8" s="1"/>
  <c r="G11" i="8"/>
  <c r="Z11" i="8" s="1"/>
  <c r="H11" i="8"/>
  <c r="C12" i="8"/>
  <c r="D12" i="8"/>
  <c r="E12" i="8"/>
  <c r="F12" i="8"/>
  <c r="G12" i="8"/>
  <c r="S12" i="8" s="1"/>
  <c r="H12" i="8"/>
  <c r="C13" i="8"/>
  <c r="AH13" i="8" s="1"/>
  <c r="D13" i="8"/>
  <c r="Q13" i="8" s="1"/>
  <c r="E13" i="8"/>
  <c r="AI13" i="8" s="1"/>
  <c r="F13" i="8"/>
  <c r="U13" i="8" s="1"/>
  <c r="G13" i="8"/>
  <c r="Z13" i="8" s="1"/>
  <c r="H13" i="8"/>
  <c r="C14" i="8"/>
  <c r="D14" i="8"/>
  <c r="E14" i="8"/>
  <c r="F14" i="8"/>
  <c r="G14" i="8"/>
  <c r="AJ14" i="8" s="1"/>
  <c r="H14" i="8"/>
  <c r="C15" i="8"/>
  <c r="W15" i="8" s="1"/>
  <c r="D15" i="8"/>
  <c r="X15" i="8" s="1"/>
  <c r="E15" i="8"/>
  <c r="AI15" i="8" s="1"/>
  <c r="F15" i="8"/>
  <c r="U15" i="8" s="1"/>
  <c r="G15" i="8"/>
  <c r="Z15" i="8" s="1"/>
  <c r="H15" i="8"/>
  <c r="AA15" i="8" s="1"/>
  <c r="C16" i="8"/>
  <c r="D16" i="8"/>
  <c r="E16" i="8"/>
  <c r="F16" i="8"/>
  <c r="G16" i="8"/>
  <c r="Z16" i="8" s="1"/>
  <c r="H16" i="8"/>
  <c r="C17" i="8"/>
  <c r="AD17" i="8" s="1"/>
  <c r="D17" i="8"/>
  <c r="Q17" i="8" s="1"/>
  <c r="E17" i="8"/>
  <c r="AE17" i="8" s="1"/>
  <c r="F17" i="8"/>
  <c r="U17" i="8" s="1"/>
  <c r="G17" i="8"/>
  <c r="Z17" i="8" s="1"/>
  <c r="H17" i="8"/>
  <c r="C18" i="8"/>
  <c r="D18" i="8"/>
  <c r="E18" i="8"/>
  <c r="F18" i="8"/>
  <c r="G18" i="8"/>
  <c r="S18" i="8" s="1"/>
  <c r="H18" i="8"/>
  <c r="C19" i="8"/>
  <c r="AH19" i="8" s="1"/>
  <c r="D19" i="8"/>
  <c r="Q19" i="8" s="1"/>
  <c r="E19" i="8"/>
  <c r="AI19" i="8" s="1"/>
  <c r="F19" i="8"/>
  <c r="U19" i="8" s="1"/>
  <c r="G19" i="8"/>
  <c r="S19" i="8" s="1"/>
  <c r="H19" i="8"/>
  <c r="C20" i="8"/>
  <c r="D20" i="8"/>
  <c r="E20" i="8"/>
  <c r="F20" i="8"/>
  <c r="G20" i="8"/>
  <c r="AJ20" i="8" s="1"/>
  <c r="H20" i="8"/>
  <c r="C21" i="8"/>
  <c r="W21" i="8" s="1"/>
  <c r="D21" i="8"/>
  <c r="X21" i="8" s="1"/>
  <c r="E21" i="8"/>
  <c r="R21" i="8" s="1"/>
  <c r="F21" i="8"/>
  <c r="U21" i="8" s="1"/>
  <c r="G21" i="8"/>
  <c r="Z21" i="8" s="1"/>
  <c r="H21" i="8"/>
  <c r="C22" i="8"/>
  <c r="D22" i="8"/>
  <c r="E22" i="8"/>
  <c r="F22" i="8"/>
  <c r="G22" i="8"/>
  <c r="Z22" i="8" s="1"/>
  <c r="H22" i="8"/>
  <c r="C23" i="8"/>
  <c r="AD23" i="8" s="1"/>
  <c r="D23" i="8"/>
  <c r="Q23" i="8" s="1"/>
  <c r="E23" i="8"/>
  <c r="AE23" i="8" s="1"/>
  <c r="F23" i="8"/>
  <c r="U23" i="8" s="1"/>
  <c r="G23" i="8"/>
  <c r="AJ23" i="8" s="1"/>
  <c r="H23" i="8"/>
  <c r="C24" i="8"/>
  <c r="D24" i="8"/>
  <c r="E24" i="8"/>
  <c r="F24" i="8"/>
  <c r="G24" i="8"/>
  <c r="S24" i="8" s="1"/>
  <c r="H24" i="8"/>
  <c r="C25" i="8"/>
  <c r="AH25" i="8" s="1"/>
  <c r="D25" i="8"/>
  <c r="Q25" i="8" s="1"/>
  <c r="E25" i="8"/>
  <c r="AI25" i="8" s="1"/>
  <c r="F25" i="8"/>
  <c r="U25" i="8" s="1"/>
  <c r="G25" i="8"/>
  <c r="Z25" i="8" s="1"/>
  <c r="H25" i="8"/>
  <c r="C26" i="8"/>
  <c r="D26" i="8"/>
  <c r="E26" i="8"/>
  <c r="F26" i="8"/>
  <c r="G26" i="8"/>
  <c r="AJ26" i="8" s="1"/>
  <c r="H26" i="8"/>
  <c r="C27" i="8"/>
  <c r="W27" i="8" s="1"/>
  <c r="D27" i="8"/>
  <c r="X27" i="8" s="1"/>
  <c r="E27" i="8"/>
  <c r="Y27" i="8" s="1"/>
  <c r="F27" i="8"/>
  <c r="U27" i="8" s="1"/>
  <c r="G27" i="8"/>
  <c r="Z27" i="8" s="1"/>
  <c r="H27" i="8"/>
  <c r="AA27" i="8" s="1"/>
  <c r="C28" i="8"/>
  <c r="D28" i="8"/>
  <c r="E28" i="8"/>
  <c r="F28" i="8"/>
  <c r="G28" i="8"/>
  <c r="Z28" i="8" s="1"/>
  <c r="H28" i="8"/>
  <c r="C29" i="8"/>
  <c r="AD29" i="8" s="1"/>
  <c r="D29" i="8"/>
  <c r="Q29" i="8" s="1"/>
  <c r="E29" i="8"/>
  <c r="AE29" i="8" s="1"/>
  <c r="F29" i="8"/>
  <c r="AB29" i="8" s="1"/>
  <c r="G29" i="8"/>
  <c r="Z29" i="8" s="1"/>
  <c r="H29" i="8"/>
  <c r="C30" i="8"/>
  <c r="D30" i="8"/>
  <c r="E30" i="8"/>
  <c r="F30" i="8"/>
  <c r="G30" i="8"/>
  <c r="S30" i="8" s="1"/>
  <c r="H30" i="8"/>
  <c r="C31" i="8"/>
  <c r="AH31" i="8" s="1"/>
  <c r="D31" i="8"/>
  <c r="Q31" i="8" s="1"/>
  <c r="E31" i="8"/>
  <c r="AI31" i="8" s="1"/>
  <c r="F31" i="8"/>
  <c r="U31" i="8" s="1"/>
  <c r="G31" i="8"/>
  <c r="S31" i="8" s="1"/>
  <c r="H31" i="8"/>
  <c r="C32" i="8"/>
  <c r="D32" i="8"/>
  <c r="E32" i="8"/>
  <c r="F32" i="8"/>
  <c r="G32" i="8"/>
  <c r="AJ32" i="8" s="1"/>
  <c r="H32" i="8"/>
  <c r="C33" i="8"/>
  <c r="W33" i="8" s="1"/>
  <c r="D33" i="8"/>
  <c r="X33" i="8" s="1"/>
  <c r="E33" i="8"/>
  <c r="Y33" i="8" s="1"/>
  <c r="F33" i="8"/>
  <c r="U33" i="8" s="1"/>
  <c r="G33" i="8"/>
  <c r="Z33" i="8" s="1"/>
  <c r="H33" i="8"/>
  <c r="C34" i="8"/>
  <c r="D34" i="8"/>
  <c r="E34" i="8"/>
  <c r="F34" i="8"/>
  <c r="G34" i="8"/>
  <c r="Z34" i="8" s="1"/>
  <c r="H34" i="8"/>
  <c r="C35" i="8"/>
  <c r="AD35" i="8" s="1"/>
  <c r="D35" i="8"/>
  <c r="Q35" i="8" s="1"/>
  <c r="E35" i="8"/>
  <c r="AE35" i="8" s="1"/>
  <c r="F35" i="8"/>
  <c r="AB35" i="8" s="1"/>
  <c r="G35" i="8"/>
  <c r="AJ35" i="8" s="1"/>
  <c r="H35" i="8"/>
  <c r="C36" i="8"/>
  <c r="D36" i="8"/>
  <c r="E36" i="8"/>
  <c r="F36" i="8"/>
  <c r="G36" i="8"/>
  <c r="S36" i="8" s="1"/>
  <c r="H36" i="8"/>
  <c r="C37" i="8"/>
  <c r="AH37" i="8" s="1"/>
  <c r="D37" i="8"/>
  <c r="Q37" i="8" s="1"/>
  <c r="E37" i="8"/>
  <c r="AI37" i="8" s="1"/>
  <c r="F37" i="8"/>
  <c r="U37" i="8" s="1"/>
  <c r="G37" i="8"/>
  <c r="Z37" i="8" s="1"/>
  <c r="H37" i="8"/>
  <c r="C38" i="8"/>
  <c r="D38" i="8"/>
  <c r="E38" i="8"/>
  <c r="F38" i="8"/>
  <c r="G38" i="8"/>
  <c r="AJ38" i="8" s="1"/>
  <c r="H38" i="8"/>
  <c r="C39" i="8"/>
  <c r="W39" i="8" s="1"/>
  <c r="D39" i="8"/>
  <c r="X39" i="8" s="1"/>
  <c r="E39" i="8"/>
  <c r="Y39" i="8" s="1"/>
  <c r="F39" i="8"/>
  <c r="U39" i="8" s="1"/>
  <c r="G39" i="8"/>
  <c r="Z39" i="8" s="1"/>
  <c r="H39" i="8"/>
  <c r="C40" i="8"/>
  <c r="D40" i="8"/>
  <c r="E40" i="8"/>
  <c r="F40" i="8"/>
  <c r="G40" i="8"/>
  <c r="Z40" i="8" s="1"/>
  <c r="H40" i="8"/>
  <c r="C41" i="8"/>
  <c r="AD41" i="8" s="1"/>
  <c r="D41" i="8"/>
  <c r="Q41" i="8" s="1"/>
  <c r="E41" i="8"/>
  <c r="AE41" i="8" s="1"/>
  <c r="F41" i="8"/>
  <c r="AB41" i="8" s="1"/>
  <c r="G41" i="8"/>
  <c r="Z41" i="8" s="1"/>
  <c r="H41" i="8"/>
  <c r="H3" i="8"/>
  <c r="G3" i="8"/>
  <c r="F3" i="8"/>
  <c r="E3" i="8"/>
  <c r="D3" i="8"/>
  <c r="C3" i="8"/>
  <c r="C4" i="6"/>
  <c r="D4" i="6"/>
  <c r="AD4" i="6" s="1"/>
  <c r="E4" i="6"/>
  <c r="F4" i="6"/>
  <c r="G4" i="6"/>
  <c r="H4" i="6"/>
  <c r="AA4" i="6" s="1"/>
  <c r="C5" i="6"/>
  <c r="AH5" i="6" s="1"/>
  <c r="D5" i="6"/>
  <c r="E5" i="6"/>
  <c r="R5" i="6" s="1"/>
  <c r="F5" i="6"/>
  <c r="AB5" i="6" s="1"/>
  <c r="G5" i="6"/>
  <c r="AJ5" i="6" s="1"/>
  <c r="H5" i="6"/>
  <c r="AK5" i="6" s="1"/>
  <c r="C6" i="6"/>
  <c r="D6" i="6"/>
  <c r="AH6" i="6" s="1"/>
  <c r="E6" i="6"/>
  <c r="F6" i="6"/>
  <c r="AB6" i="6" s="1"/>
  <c r="G6" i="6"/>
  <c r="H6" i="6"/>
  <c r="T6" i="6" s="1"/>
  <c r="C7" i="6"/>
  <c r="W7" i="6" s="1"/>
  <c r="D7" i="6"/>
  <c r="E7" i="6"/>
  <c r="Y7" i="6" s="1"/>
  <c r="F7" i="6"/>
  <c r="U7" i="6" s="1"/>
  <c r="G7" i="6"/>
  <c r="AF7" i="6" s="1"/>
  <c r="H7" i="6"/>
  <c r="AA7" i="6" s="1"/>
  <c r="C8" i="6"/>
  <c r="D8" i="6"/>
  <c r="E8" i="6"/>
  <c r="F8" i="6"/>
  <c r="G8" i="6"/>
  <c r="H8" i="6"/>
  <c r="AA8" i="6" s="1"/>
  <c r="C9" i="6"/>
  <c r="AD9" i="6" s="1"/>
  <c r="D9" i="6"/>
  <c r="E9" i="6"/>
  <c r="Y9" i="6" s="1"/>
  <c r="F9" i="6"/>
  <c r="AB9" i="6" s="1"/>
  <c r="G9" i="6"/>
  <c r="Z9" i="6" s="1"/>
  <c r="H9" i="6"/>
  <c r="C10" i="6"/>
  <c r="D10" i="6"/>
  <c r="AD10" i="6" s="1"/>
  <c r="E10" i="6"/>
  <c r="F10" i="6"/>
  <c r="G10" i="6"/>
  <c r="H10" i="6"/>
  <c r="AA10" i="6" s="1"/>
  <c r="C11" i="6"/>
  <c r="AH11" i="6" s="1"/>
  <c r="D11" i="6"/>
  <c r="E11" i="6"/>
  <c r="R11" i="6" s="1"/>
  <c r="F11" i="6"/>
  <c r="AB11" i="6" s="1"/>
  <c r="G11" i="6"/>
  <c r="H11" i="6"/>
  <c r="AA11" i="6" s="1"/>
  <c r="C12" i="6"/>
  <c r="D12" i="6"/>
  <c r="AH12" i="6" s="1"/>
  <c r="E12" i="6"/>
  <c r="F12" i="6"/>
  <c r="AB12" i="6" s="1"/>
  <c r="G12" i="6"/>
  <c r="H12" i="6"/>
  <c r="T12" i="6" s="1"/>
  <c r="C13" i="6"/>
  <c r="W13" i="6" s="1"/>
  <c r="D13" i="6"/>
  <c r="E13" i="6"/>
  <c r="Y13" i="6" s="1"/>
  <c r="F13" i="6"/>
  <c r="U13" i="6" s="1"/>
  <c r="G13" i="6"/>
  <c r="AF13" i="6" s="1"/>
  <c r="H13" i="6"/>
  <c r="C14" i="6"/>
  <c r="D14" i="6"/>
  <c r="E14" i="6"/>
  <c r="F14" i="6"/>
  <c r="G14" i="6"/>
  <c r="H14" i="6"/>
  <c r="AA14" i="6" s="1"/>
  <c r="C15" i="6"/>
  <c r="AD15" i="6" s="1"/>
  <c r="D15" i="6"/>
  <c r="E15" i="6"/>
  <c r="Y15" i="6" s="1"/>
  <c r="F15" i="6"/>
  <c r="AB15" i="6" s="1"/>
  <c r="G15" i="6"/>
  <c r="Z15" i="6" s="1"/>
  <c r="H15" i="6"/>
  <c r="C16" i="6"/>
  <c r="D16" i="6"/>
  <c r="AD16" i="6" s="1"/>
  <c r="E16" i="6"/>
  <c r="F16" i="6"/>
  <c r="G16" i="6"/>
  <c r="H16" i="6"/>
  <c r="AA16" i="6" s="1"/>
  <c r="C17" i="6"/>
  <c r="AH17" i="6" s="1"/>
  <c r="D17" i="6"/>
  <c r="E17" i="6"/>
  <c r="R17" i="6" s="1"/>
  <c r="F17" i="6"/>
  <c r="AB17" i="6" s="1"/>
  <c r="G17" i="6"/>
  <c r="AJ17" i="6" s="1"/>
  <c r="H17" i="6"/>
  <c r="AK17" i="6" s="1"/>
  <c r="C18" i="6"/>
  <c r="D18" i="6"/>
  <c r="AH18" i="6" s="1"/>
  <c r="E18" i="6"/>
  <c r="F18" i="6"/>
  <c r="AB18" i="6" s="1"/>
  <c r="G18" i="6"/>
  <c r="H18" i="6"/>
  <c r="T18" i="6" s="1"/>
  <c r="C19" i="6"/>
  <c r="W19" i="6" s="1"/>
  <c r="D19" i="6"/>
  <c r="E19" i="6"/>
  <c r="Y19" i="6" s="1"/>
  <c r="F19" i="6"/>
  <c r="U19" i="6" s="1"/>
  <c r="G19" i="6"/>
  <c r="H19" i="6"/>
  <c r="AA19" i="6" s="1"/>
  <c r="C20" i="6"/>
  <c r="D20" i="6"/>
  <c r="E20" i="6"/>
  <c r="F20" i="6"/>
  <c r="G20" i="6"/>
  <c r="H20" i="6"/>
  <c r="AA20" i="6" s="1"/>
  <c r="C21" i="6"/>
  <c r="AD21" i="6" s="1"/>
  <c r="D21" i="6"/>
  <c r="E21" i="6"/>
  <c r="Y21" i="6" s="1"/>
  <c r="F21" i="6"/>
  <c r="AB21" i="6" s="1"/>
  <c r="G21" i="6"/>
  <c r="Z21" i="6" s="1"/>
  <c r="H21" i="6"/>
  <c r="C22" i="6"/>
  <c r="D22" i="6"/>
  <c r="AD22" i="6" s="1"/>
  <c r="E22" i="6"/>
  <c r="F22" i="6"/>
  <c r="G22" i="6"/>
  <c r="H22" i="6"/>
  <c r="AA22" i="6" s="1"/>
  <c r="C23" i="6"/>
  <c r="AH23" i="6" s="1"/>
  <c r="D23" i="6"/>
  <c r="E23" i="6"/>
  <c r="R23" i="6" s="1"/>
  <c r="F23" i="6"/>
  <c r="AB23" i="6" s="1"/>
  <c r="G23" i="6"/>
  <c r="AJ23" i="6" s="1"/>
  <c r="H23" i="6"/>
  <c r="AA23" i="6" s="1"/>
  <c r="C24" i="6"/>
  <c r="D24" i="6"/>
  <c r="AH24" i="6" s="1"/>
  <c r="E24" i="6"/>
  <c r="F24" i="6"/>
  <c r="AB24" i="6" s="1"/>
  <c r="G24" i="6"/>
  <c r="H24" i="6"/>
  <c r="T24" i="6" s="1"/>
  <c r="C25" i="6"/>
  <c r="W25" i="6" s="1"/>
  <c r="D25" i="6"/>
  <c r="E25" i="6"/>
  <c r="Y25" i="6" s="1"/>
  <c r="F25" i="6"/>
  <c r="U25" i="6" s="1"/>
  <c r="G25" i="6"/>
  <c r="H25" i="6"/>
  <c r="C26" i="6"/>
  <c r="D26" i="6"/>
  <c r="E26" i="6"/>
  <c r="F26" i="6"/>
  <c r="G26" i="6"/>
  <c r="H26" i="6"/>
  <c r="AA26" i="6" s="1"/>
  <c r="C27" i="6"/>
  <c r="AD27" i="6" s="1"/>
  <c r="D27" i="6"/>
  <c r="E27" i="6"/>
  <c r="Y27" i="6" s="1"/>
  <c r="F27" i="6"/>
  <c r="AB27" i="6" s="1"/>
  <c r="G27" i="6"/>
  <c r="AF27" i="6" s="1"/>
  <c r="H27" i="6"/>
  <c r="AG27" i="6" s="1"/>
  <c r="C28" i="6"/>
  <c r="D28" i="6"/>
  <c r="AD28" i="6" s="1"/>
  <c r="E28" i="6"/>
  <c r="F28" i="6"/>
  <c r="G28" i="6"/>
  <c r="H28" i="6"/>
  <c r="AA28" i="6" s="1"/>
  <c r="C29" i="6"/>
  <c r="AH29" i="6" s="1"/>
  <c r="D29" i="6"/>
  <c r="E29" i="6"/>
  <c r="R29" i="6" s="1"/>
  <c r="F29" i="6"/>
  <c r="AB29" i="6" s="1"/>
  <c r="G29" i="6"/>
  <c r="H29" i="6"/>
  <c r="AK29" i="6" s="1"/>
  <c r="C30" i="6"/>
  <c r="D30" i="6"/>
  <c r="AH30" i="6" s="1"/>
  <c r="E30" i="6"/>
  <c r="F30" i="6"/>
  <c r="AB30" i="6" s="1"/>
  <c r="G30" i="6"/>
  <c r="H30" i="6"/>
  <c r="T30" i="6" s="1"/>
  <c r="C31" i="6"/>
  <c r="W31" i="6" s="1"/>
  <c r="D31" i="6"/>
  <c r="E31" i="6"/>
  <c r="Y31" i="6" s="1"/>
  <c r="F31" i="6"/>
  <c r="U31" i="6" s="1"/>
  <c r="G31" i="6"/>
  <c r="H31" i="6"/>
  <c r="C32" i="6"/>
  <c r="D32" i="6"/>
  <c r="E32" i="6"/>
  <c r="F32" i="6"/>
  <c r="G32" i="6"/>
  <c r="H32" i="6"/>
  <c r="AA32" i="6" s="1"/>
  <c r="C33" i="6"/>
  <c r="AD33" i="6" s="1"/>
  <c r="D33" i="6"/>
  <c r="E33" i="6"/>
  <c r="Y33" i="6" s="1"/>
  <c r="F33" i="6"/>
  <c r="AB33" i="6" s="1"/>
  <c r="G33" i="6"/>
  <c r="H33" i="6"/>
  <c r="C34" i="6"/>
  <c r="D34" i="6"/>
  <c r="AD34" i="6" s="1"/>
  <c r="E34" i="6"/>
  <c r="F34" i="6"/>
  <c r="G34" i="6"/>
  <c r="H34" i="6"/>
  <c r="AA34" i="6" s="1"/>
  <c r="C35" i="6"/>
  <c r="AH35" i="6" s="1"/>
  <c r="D35" i="6"/>
  <c r="E35" i="6"/>
  <c r="R35" i="6" s="1"/>
  <c r="F35" i="6"/>
  <c r="AB35" i="6" s="1"/>
  <c r="G35" i="6"/>
  <c r="H35" i="6"/>
  <c r="C36" i="6"/>
  <c r="D36" i="6"/>
  <c r="AH36" i="6" s="1"/>
  <c r="E36" i="6"/>
  <c r="F36" i="6"/>
  <c r="AB36" i="6" s="1"/>
  <c r="G36" i="6"/>
  <c r="H36" i="6"/>
  <c r="T36" i="6" s="1"/>
  <c r="C37" i="6"/>
  <c r="W37" i="6" s="1"/>
  <c r="D37" i="6"/>
  <c r="E37" i="6"/>
  <c r="Y37" i="6" s="1"/>
  <c r="F37" i="6"/>
  <c r="U37" i="6" s="1"/>
  <c r="G37" i="6"/>
  <c r="H37" i="6"/>
  <c r="AA37" i="6" s="1"/>
  <c r="C38" i="6"/>
  <c r="D38" i="6"/>
  <c r="E38" i="6"/>
  <c r="F38" i="6"/>
  <c r="G38" i="6"/>
  <c r="H38" i="6"/>
  <c r="AA38" i="6" s="1"/>
  <c r="C39" i="6"/>
  <c r="AD39" i="6" s="1"/>
  <c r="D39" i="6"/>
  <c r="E39" i="6"/>
  <c r="Y39" i="6" s="1"/>
  <c r="F39" i="6"/>
  <c r="AB39" i="6" s="1"/>
  <c r="G39" i="6"/>
  <c r="H39" i="6"/>
  <c r="C40" i="6"/>
  <c r="D40" i="6"/>
  <c r="AD40" i="6" s="1"/>
  <c r="E40" i="6"/>
  <c r="F40" i="6"/>
  <c r="G40" i="6"/>
  <c r="H40" i="6"/>
  <c r="AA40" i="6" s="1"/>
  <c r="C41" i="6"/>
  <c r="AH41" i="6" s="1"/>
  <c r="D41" i="6"/>
  <c r="E41" i="6"/>
  <c r="R41" i="6" s="1"/>
  <c r="F41" i="6"/>
  <c r="AB41" i="6" s="1"/>
  <c r="G41" i="6"/>
  <c r="AJ41" i="6" s="1"/>
  <c r="H41" i="6"/>
  <c r="L3" i="6"/>
  <c r="H3" i="6"/>
  <c r="G3" i="6"/>
  <c r="F3" i="6"/>
  <c r="E3" i="6"/>
  <c r="AI3" i="6" s="1"/>
  <c r="D3" i="6"/>
  <c r="C3" i="6"/>
  <c r="L3" i="4"/>
  <c r="C4" i="4"/>
  <c r="D4" i="4"/>
  <c r="E4" i="4"/>
  <c r="AI4" i="4" s="1"/>
  <c r="F4" i="4"/>
  <c r="G4" i="4"/>
  <c r="H4" i="4"/>
  <c r="AA4" i="4" s="1"/>
  <c r="C5" i="4"/>
  <c r="D5" i="4"/>
  <c r="Q5" i="4" s="1"/>
  <c r="E5" i="4"/>
  <c r="F5" i="4"/>
  <c r="G5" i="4"/>
  <c r="H5" i="4"/>
  <c r="C6" i="4"/>
  <c r="D6" i="4"/>
  <c r="E6" i="4"/>
  <c r="Y6" i="4" s="1"/>
  <c r="F6" i="4"/>
  <c r="G6" i="4"/>
  <c r="AJ6" i="4" s="1"/>
  <c r="H6" i="4"/>
  <c r="T6" i="4" s="1"/>
  <c r="C7" i="4"/>
  <c r="AH7" i="4" s="1"/>
  <c r="D7" i="4"/>
  <c r="X7" i="4" s="1"/>
  <c r="E7" i="4"/>
  <c r="F7" i="4"/>
  <c r="G7" i="4"/>
  <c r="S7" i="4" s="1"/>
  <c r="H7" i="4"/>
  <c r="C8" i="4"/>
  <c r="D8" i="4"/>
  <c r="E8" i="4"/>
  <c r="F8" i="4"/>
  <c r="G8" i="4"/>
  <c r="H8" i="4"/>
  <c r="C9" i="4"/>
  <c r="W9" i="4" s="1"/>
  <c r="D9" i="4"/>
  <c r="AH9" i="4" s="1"/>
  <c r="E9" i="4"/>
  <c r="AI9" i="4" s="1"/>
  <c r="F9" i="4"/>
  <c r="U9" i="4" s="1"/>
  <c r="G9" i="4"/>
  <c r="H9" i="4"/>
  <c r="AA9" i="4" s="1"/>
  <c r="C10" i="4"/>
  <c r="D10" i="4"/>
  <c r="E10" i="4"/>
  <c r="R10" i="4" s="1"/>
  <c r="F10" i="4"/>
  <c r="AB10" i="4" s="1"/>
  <c r="G10" i="4"/>
  <c r="Z10" i="4" s="1"/>
  <c r="H10" i="4"/>
  <c r="T10" i="4" s="1"/>
  <c r="C11" i="4"/>
  <c r="W11" i="4" s="1"/>
  <c r="D11" i="4"/>
  <c r="X11" i="4" s="1"/>
  <c r="E11" i="4"/>
  <c r="R11" i="4" s="1"/>
  <c r="F11" i="4"/>
  <c r="U11" i="4" s="1"/>
  <c r="G11" i="4"/>
  <c r="H11" i="4"/>
  <c r="C12" i="4"/>
  <c r="D12" i="4"/>
  <c r="E12" i="4"/>
  <c r="AI12" i="4" s="1"/>
  <c r="F12" i="4"/>
  <c r="G12" i="4"/>
  <c r="AF12" i="4" s="1"/>
  <c r="H12" i="4"/>
  <c r="AA12" i="4" s="1"/>
  <c r="C13" i="4"/>
  <c r="AH13" i="4" s="1"/>
  <c r="D13" i="4"/>
  <c r="X13" i="4" s="1"/>
  <c r="E13" i="4"/>
  <c r="F13" i="4"/>
  <c r="U13" i="4" s="1"/>
  <c r="G13" i="4"/>
  <c r="S13" i="4" s="1"/>
  <c r="H13" i="4"/>
  <c r="AA13" i="4" s="1"/>
  <c r="C14" i="4"/>
  <c r="D14" i="4"/>
  <c r="E14" i="4"/>
  <c r="F14" i="4"/>
  <c r="U14" i="4" s="1"/>
  <c r="G14" i="4"/>
  <c r="Z14" i="4" s="1"/>
  <c r="H14" i="4"/>
  <c r="AG14" i="4" s="1"/>
  <c r="C15" i="4"/>
  <c r="W15" i="4" s="1"/>
  <c r="D15" i="4"/>
  <c r="Q15" i="4" s="1"/>
  <c r="E15" i="4"/>
  <c r="Y15" i="4" s="1"/>
  <c r="F15" i="4"/>
  <c r="AB15" i="4" s="1"/>
  <c r="G15" i="4"/>
  <c r="S15" i="4" s="1"/>
  <c r="H15" i="4"/>
  <c r="AA15" i="4" s="1"/>
  <c r="C16" i="4"/>
  <c r="D16" i="4"/>
  <c r="E16" i="4"/>
  <c r="F16" i="4"/>
  <c r="G16" i="4"/>
  <c r="S16" i="4" s="1"/>
  <c r="H16" i="4"/>
  <c r="C17" i="4"/>
  <c r="D17" i="4"/>
  <c r="X17" i="4" s="1"/>
  <c r="E17" i="4"/>
  <c r="F17" i="4"/>
  <c r="U17" i="4" s="1"/>
  <c r="G17" i="4"/>
  <c r="H17" i="4"/>
  <c r="C18" i="4"/>
  <c r="D18" i="4"/>
  <c r="E18" i="4"/>
  <c r="F18" i="4"/>
  <c r="G18" i="4"/>
  <c r="H18" i="4"/>
  <c r="C19" i="4"/>
  <c r="AH19" i="4" s="1"/>
  <c r="D19" i="4"/>
  <c r="E19" i="4"/>
  <c r="F19" i="4"/>
  <c r="G19" i="4"/>
  <c r="H19" i="4"/>
  <c r="C20" i="4"/>
  <c r="D20" i="4"/>
  <c r="E20" i="4"/>
  <c r="AE20" i="4" s="1"/>
  <c r="F20" i="4"/>
  <c r="G20" i="4"/>
  <c r="S20" i="4" s="1"/>
  <c r="H20" i="4"/>
  <c r="AK20" i="4" s="1"/>
  <c r="C21" i="4"/>
  <c r="AH21" i="4" s="1"/>
  <c r="D21" i="4"/>
  <c r="Q21" i="4" s="1"/>
  <c r="E21" i="4"/>
  <c r="Y21" i="4" s="1"/>
  <c r="F21" i="4"/>
  <c r="U21" i="4" s="1"/>
  <c r="G21" i="4"/>
  <c r="AF21" i="4" s="1"/>
  <c r="H21" i="4"/>
  <c r="AA21" i="4" s="1"/>
  <c r="C22" i="4"/>
  <c r="D22" i="4"/>
  <c r="E22" i="4"/>
  <c r="F22" i="4"/>
  <c r="G22" i="4"/>
  <c r="S22" i="4" s="1"/>
  <c r="H22" i="4"/>
  <c r="AK22" i="4" s="1"/>
  <c r="C23" i="4"/>
  <c r="W23" i="4" s="1"/>
  <c r="D23" i="4"/>
  <c r="E23" i="4"/>
  <c r="F23" i="4"/>
  <c r="U23" i="4" s="1"/>
  <c r="G23" i="4"/>
  <c r="Z23" i="4" s="1"/>
  <c r="H23" i="4"/>
  <c r="C24" i="4"/>
  <c r="D24" i="4"/>
  <c r="E24" i="4"/>
  <c r="F24" i="4"/>
  <c r="G24" i="4"/>
  <c r="Z24" i="4" s="1"/>
  <c r="H24" i="4"/>
  <c r="T24" i="4" s="1"/>
  <c r="C25" i="4"/>
  <c r="AD25" i="4" s="1"/>
  <c r="D25" i="4"/>
  <c r="X25" i="4" s="1"/>
  <c r="E25" i="4"/>
  <c r="R25" i="4" s="1"/>
  <c r="F25" i="4"/>
  <c r="U25" i="4" s="1"/>
  <c r="G25" i="4"/>
  <c r="H25" i="4"/>
  <c r="C26" i="4"/>
  <c r="D26" i="4"/>
  <c r="E26" i="4"/>
  <c r="F26" i="4"/>
  <c r="AB26" i="4" s="1"/>
  <c r="G26" i="4"/>
  <c r="Z26" i="4" s="1"/>
  <c r="H26" i="4"/>
  <c r="C27" i="4"/>
  <c r="D27" i="4"/>
  <c r="E27" i="4"/>
  <c r="AE27" i="4" s="1"/>
  <c r="F27" i="4"/>
  <c r="U27" i="4" s="1"/>
  <c r="G27" i="4"/>
  <c r="AF27" i="4" s="1"/>
  <c r="H27" i="4"/>
  <c r="AG27" i="4" s="1"/>
  <c r="C28" i="4"/>
  <c r="D28" i="4"/>
  <c r="E28" i="4"/>
  <c r="AI28" i="4" s="1"/>
  <c r="F28" i="4"/>
  <c r="G28" i="4"/>
  <c r="H28" i="4"/>
  <c r="AK28" i="4" s="1"/>
  <c r="C29" i="4"/>
  <c r="P29" i="4" s="1"/>
  <c r="D29" i="4"/>
  <c r="AH29" i="4" s="1"/>
  <c r="E29" i="4"/>
  <c r="Y29" i="4" s="1"/>
  <c r="F29" i="4"/>
  <c r="G29" i="4"/>
  <c r="H29" i="4"/>
  <c r="AG29" i="4" s="1"/>
  <c r="C30" i="4"/>
  <c r="D30" i="4"/>
  <c r="E30" i="4"/>
  <c r="Y30" i="4" s="1"/>
  <c r="F30" i="4"/>
  <c r="G30" i="4"/>
  <c r="H30" i="4"/>
  <c r="C31" i="4"/>
  <c r="D31" i="4"/>
  <c r="AH31" i="4" s="1"/>
  <c r="E31" i="4"/>
  <c r="F31" i="4"/>
  <c r="U31" i="4" s="1"/>
  <c r="G31" i="4"/>
  <c r="S31" i="4" s="1"/>
  <c r="H31" i="4"/>
  <c r="AA31" i="4" s="1"/>
  <c r="C32" i="4"/>
  <c r="D32" i="4"/>
  <c r="E32" i="4"/>
  <c r="F32" i="4"/>
  <c r="G32" i="4"/>
  <c r="H32" i="4"/>
  <c r="AK32" i="4" s="1"/>
  <c r="C33" i="4"/>
  <c r="AD33" i="4" s="1"/>
  <c r="D33" i="4"/>
  <c r="E33" i="4"/>
  <c r="AI33" i="4" s="1"/>
  <c r="F33" i="4"/>
  <c r="U33" i="4" s="1"/>
  <c r="G33" i="4"/>
  <c r="S33" i="4" s="1"/>
  <c r="H33" i="4"/>
  <c r="AK33" i="4" s="1"/>
  <c r="C34" i="4"/>
  <c r="D34" i="4"/>
  <c r="E34" i="4"/>
  <c r="F34" i="4"/>
  <c r="G34" i="4"/>
  <c r="AJ34" i="4" s="1"/>
  <c r="H34" i="4"/>
  <c r="C35" i="4"/>
  <c r="D35" i="4"/>
  <c r="E35" i="4"/>
  <c r="F35" i="4"/>
  <c r="U35" i="4" s="1"/>
  <c r="G35" i="4"/>
  <c r="H35" i="4"/>
  <c r="AK35" i="4" s="1"/>
  <c r="C36" i="4"/>
  <c r="D36" i="4"/>
  <c r="E36" i="4"/>
  <c r="AI36" i="4" s="1"/>
  <c r="F36" i="4"/>
  <c r="G36" i="4"/>
  <c r="AJ36" i="4" s="1"/>
  <c r="H36" i="4"/>
  <c r="AK36" i="4" s="1"/>
  <c r="C37" i="4"/>
  <c r="D37" i="4"/>
  <c r="AH37" i="4" s="1"/>
  <c r="E37" i="4"/>
  <c r="F37" i="4"/>
  <c r="U37" i="4" s="1"/>
  <c r="G37" i="4"/>
  <c r="H37" i="4"/>
  <c r="C38" i="4"/>
  <c r="D38" i="4"/>
  <c r="E38" i="4"/>
  <c r="Y38" i="4" s="1"/>
  <c r="F38" i="4"/>
  <c r="AB38" i="4" s="1"/>
  <c r="G38" i="4"/>
  <c r="Z38" i="4" s="1"/>
  <c r="H38" i="4"/>
  <c r="C39" i="4"/>
  <c r="W39" i="4" s="1"/>
  <c r="D39" i="4"/>
  <c r="E39" i="4"/>
  <c r="Y39" i="4" s="1"/>
  <c r="F39" i="4"/>
  <c r="AB39" i="4" s="1"/>
  <c r="G39" i="4"/>
  <c r="S39" i="4" s="1"/>
  <c r="H39" i="4"/>
  <c r="AA39" i="4" s="1"/>
  <c r="C40" i="4"/>
  <c r="D40" i="4"/>
  <c r="E40" i="4"/>
  <c r="F40" i="4"/>
  <c r="G40" i="4"/>
  <c r="AJ40" i="4" s="1"/>
  <c r="H40" i="4"/>
  <c r="AG40" i="4" s="1"/>
  <c r="C41" i="4"/>
  <c r="P41" i="4" s="1"/>
  <c r="D41" i="4"/>
  <c r="Q41" i="4" s="1"/>
  <c r="E41" i="4"/>
  <c r="R41" i="4" s="1"/>
  <c r="F41" i="4"/>
  <c r="G41" i="4"/>
  <c r="S41" i="4" s="1"/>
  <c r="H41" i="4"/>
  <c r="AK41" i="4" s="1"/>
  <c r="H3" i="4"/>
  <c r="G3" i="4"/>
  <c r="F3" i="4"/>
  <c r="E3" i="4"/>
  <c r="D3" i="4"/>
  <c r="C3" i="4"/>
  <c r="AE4" i="4"/>
  <c r="AB4" i="4"/>
  <c r="AJ4" i="4"/>
  <c r="T4" i="4"/>
  <c r="AH5" i="4"/>
  <c r="T5" i="4"/>
  <c r="R8" i="4"/>
  <c r="AK8" i="4"/>
  <c r="AE10" i="4"/>
  <c r="AJ10" i="4"/>
  <c r="AG10" i="4"/>
  <c r="AD11" i="4"/>
  <c r="AI14" i="4"/>
  <c r="AA14" i="4"/>
  <c r="AH15" i="4"/>
  <c r="AE16" i="4"/>
  <c r="AG16" i="4"/>
  <c r="P17" i="4"/>
  <c r="R18" i="4"/>
  <c r="T18" i="4"/>
  <c r="X19" i="4"/>
  <c r="AI20" i="4"/>
  <c r="AE22" i="4"/>
  <c r="AG22" i="4"/>
  <c r="AD23" i="4"/>
  <c r="X23" i="4"/>
  <c r="Y24" i="4"/>
  <c r="AB24" i="4"/>
  <c r="AI26" i="4"/>
  <c r="AA26" i="4"/>
  <c r="W27" i="4"/>
  <c r="X27" i="4"/>
  <c r="R30" i="4"/>
  <c r="AB30" i="4"/>
  <c r="S30" i="4"/>
  <c r="T30" i="4"/>
  <c r="R31" i="4"/>
  <c r="AI32" i="4"/>
  <c r="AA34" i="4"/>
  <c r="AH35" i="4"/>
  <c r="R36" i="4"/>
  <c r="AB36" i="4"/>
  <c r="S36" i="4"/>
  <c r="AA36" i="4"/>
  <c r="X37" i="4"/>
  <c r="AK38" i="4"/>
  <c r="AD39" i="4"/>
  <c r="X39" i="4"/>
  <c r="AB6" i="4"/>
  <c r="S6" i="4"/>
  <c r="Q9" i="4"/>
  <c r="Y9" i="4"/>
  <c r="AJ16" i="4"/>
  <c r="AB18" i="4"/>
  <c r="S18" i="4"/>
  <c r="AD19" i="4"/>
  <c r="AB19" i="4"/>
  <c r="AB20" i="4"/>
  <c r="AB28" i="4"/>
  <c r="AJ28" i="4"/>
  <c r="AD31" i="4"/>
  <c r="X31" i="4"/>
  <c r="AB32" i="4"/>
  <c r="AJ32" i="4"/>
  <c r="AB34" i="4"/>
  <c r="AC42" i="10"/>
  <c r="V42" i="10"/>
  <c r="N42" i="10"/>
  <c r="AI41" i="10"/>
  <c r="AH41" i="10"/>
  <c r="O41" i="10"/>
  <c r="N41" i="10"/>
  <c r="AK40" i="10"/>
  <c r="AJ40" i="10"/>
  <c r="AI40" i="10"/>
  <c r="AH40" i="10"/>
  <c r="AG40" i="10"/>
  <c r="AF40" i="10"/>
  <c r="AE40" i="10"/>
  <c r="AB40" i="10"/>
  <c r="Z40" i="10"/>
  <c r="Y40" i="10"/>
  <c r="X40" i="10"/>
  <c r="W40" i="10"/>
  <c r="U40" i="10"/>
  <c r="T40" i="10"/>
  <c r="S40" i="10"/>
  <c r="R40" i="10"/>
  <c r="Q40" i="10"/>
  <c r="O40" i="10"/>
  <c r="N40" i="10"/>
  <c r="AD39" i="10"/>
  <c r="U39" i="10"/>
  <c r="S39" i="10"/>
  <c r="O39" i="10"/>
  <c r="N39" i="10"/>
  <c r="AI38" i="10"/>
  <c r="AH38" i="10"/>
  <c r="AG38" i="10"/>
  <c r="AF38" i="10"/>
  <c r="AE38" i="10"/>
  <c r="AD38" i="10"/>
  <c r="AB38" i="10"/>
  <c r="AA38" i="10"/>
  <c r="Z38" i="10"/>
  <c r="X38" i="10"/>
  <c r="U38" i="10"/>
  <c r="T38" i="10"/>
  <c r="S38" i="10"/>
  <c r="R38" i="10"/>
  <c r="Q38" i="10"/>
  <c r="P38" i="10"/>
  <c r="O38" i="10"/>
  <c r="N38" i="10"/>
  <c r="AE37" i="10"/>
  <c r="P37" i="10"/>
  <c r="O37" i="10"/>
  <c r="N37" i="10"/>
  <c r="AK36" i="10"/>
  <c r="AJ36" i="10"/>
  <c r="AI36" i="10"/>
  <c r="AE36" i="10"/>
  <c r="AD36" i="10"/>
  <c r="AB36" i="10"/>
  <c r="AA36" i="10"/>
  <c r="Z36" i="10"/>
  <c r="Y36" i="10"/>
  <c r="X36" i="10"/>
  <c r="W36" i="10"/>
  <c r="U36" i="10"/>
  <c r="Q36" i="10"/>
  <c r="P36" i="10"/>
  <c r="O36" i="10"/>
  <c r="N36" i="10"/>
  <c r="X35" i="10"/>
  <c r="W35" i="10"/>
  <c r="U35" i="10"/>
  <c r="O35" i="10"/>
  <c r="N35" i="10"/>
  <c r="AK34" i="10"/>
  <c r="AJ34" i="10"/>
  <c r="AI34" i="10"/>
  <c r="AH34" i="10"/>
  <c r="AG34" i="10"/>
  <c r="AF34" i="10"/>
  <c r="AE34" i="10"/>
  <c r="AB34" i="10"/>
  <c r="Z34" i="10"/>
  <c r="Y34" i="10"/>
  <c r="X34" i="10"/>
  <c r="W34" i="10"/>
  <c r="U34" i="10"/>
  <c r="T34" i="10"/>
  <c r="S34" i="10"/>
  <c r="R34" i="10"/>
  <c r="Q34" i="10"/>
  <c r="O34" i="10"/>
  <c r="N34" i="10"/>
  <c r="AI33" i="10"/>
  <c r="AH33" i="10"/>
  <c r="AF33" i="10"/>
  <c r="P33" i="10"/>
  <c r="O33" i="10"/>
  <c r="N33" i="10"/>
  <c r="AI32" i="10"/>
  <c r="AH32" i="10"/>
  <c r="AG32" i="10"/>
  <c r="AF32" i="10"/>
  <c r="AE32" i="10"/>
  <c r="AD32" i="10"/>
  <c r="AB32" i="10"/>
  <c r="AA32" i="10"/>
  <c r="Z32" i="10"/>
  <c r="X32" i="10"/>
  <c r="U32" i="10"/>
  <c r="T32" i="10"/>
  <c r="S32" i="10"/>
  <c r="R32" i="10"/>
  <c r="Q32" i="10"/>
  <c r="P32" i="10"/>
  <c r="O32" i="10"/>
  <c r="N32" i="10"/>
  <c r="Y31" i="10"/>
  <c r="Q31" i="10"/>
  <c r="P31" i="10"/>
  <c r="O31" i="10"/>
  <c r="N31" i="10"/>
  <c r="AK30" i="10"/>
  <c r="AJ30" i="10"/>
  <c r="AI30" i="10"/>
  <c r="AE30" i="10"/>
  <c r="AD30" i="10"/>
  <c r="AB30" i="10"/>
  <c r="AA30" i="10"/>
  <c r="Z30" i="10"/>
  <c r="Y30" i="10"/>
  <c r="X30" i="10"/>
  <c r="W30" i="10"/>
  <c r="U30" i="10"/>
  <c r="Q30" i="10"/>
  <c r="P30" i="10"/>
  <c r="O30" i="10"/>
  <c r="N30" i="10"/>
  <c r="AI29" i="10"/>
  <c r="AH29" i="10"/>
  <c r="Z29" i="10"/>
  <c r="Y29" i="10"/>
  <c r="O29" i="10"/>
  <c r="N29" i="10"/>
  <c r="AK28" i="10"/>
  <c r="AJ28" i="10"/>
  <c r="AI28" i="10"/>
  <c r="AH28" i="10"/>
  <c r="AG28" i="10"/>
  <c r="AF28" i="10"/>
  <c r="AE28" i="10"/>
  <c r="AB28" i="10"/>
  <c r="Z28" i="10"/>
  <c r="Y28" i="10"/>
  <c r="X28" i="10"/>
  <c r="W28" i="10"/>
  <c r="U28" i="10"/>
  <c r="T28" i="10"/>
  <c r="S28" i="10"/>
  <c r="R28" i="10"/>
  <c r="Q28" i="10"/>
  <c r="O28" i="10"/>
  <c r="N28" i="10"/>
  <c r="R27" i="10"/>
  <c r="Q27" i="10"/>
  <c r="O27" i="10"/>
  <c r="N27" i="10"/>
  <c r="AI26" i="10"/>
  <c r="AH26" i="10"/>
  <c r="AG26" i="10"/>
  <c r="AF26" i="10"/>
  <c r="AE26" i="10"/>
  <c r="AD26" i="10"/>
  <c r="AB26" i="10"/>
  <c r="AA26" i="10"/>
  <c r="Z26" i="10"/>
  <c r="X26" i="10"/>
  <c r="U26" i="10"/>
  <c r="T26" i="10"/>
  <c r="S26" i="10"/>
  <c r="R26" i="10"/>
  <c r="Q26" i="10"/>
  <c r="P26" i="10"/>
  <c r="O26" i="10"/>
  <c r="N26" i="10"/>
  <c r="AE25" i="10"/>
  <c r="AD25" i="10"/>
  <c r="AB25" i="10"/>
  <c r="O25" i="10"/>
  <c r="N25" i="10"/>
  <c r="AK24" i="10"/>
  <c r="AJ24" i="10"/>
  <c r="AI24" i="10"/>
  <c r="AE24" i="10"/>
  <c r="AD24" i="10"/>
  <c r="AB24" i="10"/>
  <c r="AA24" i="10"/>
  <c r="Z24" i="10"/>
  <c r="Y24" i="10"/>
  <c r="X24" i="10"/>
  <c r="W24" i="10"/>
  <c r="U24" i="10"/>
  <c r="Q24" i="10"/>
  <c r="P24" i="10"/>
  <c r="O24" i="10"/>
  <c r="N24" i="10"/>
  <c r="AK23" i="10"/>
  <c r="W23" i="10"/>
  <c r="O23" i="10"/>
  <c r="N23" i="10"/>
  <c r="AK22" i="10"/>
  <c r="AJ22" i="10"/>
  <c r="AI22" i="10"/>
  <c r="AH22" i="10"/>
  <c r="AG22" i="10"/>
  <c r="AF22" i="10"/>
  <c r="AE22" i="10"/>
  <c r="AB22" i="10"/>
  <c r="Z22" i="10"/>
  <c r="Y22" i="10"/>
  <c r="X22" i="10"/>
  <c r="W22" i="10"/>
  <c r="U22" i="10"/>
  <c r="T22" i="10"/>
  <c r="S22" i="10"/>
  <c r="R22" i="10"/>
  <c r="Q22" i="10"/>
  <c r="O22" i="10"/>
  <c r="N22" i="10"/>
  <c r="AH21" i="10"/>
  <c r="AE21" i="10"/>
  <c r="AD21" i="10"/>
  <c r="P21" i="10"/>
  <c r="O21" i="10"/>
  <c r="N21" i="10"/>
  <c r="AI20" i="10"/>
  <c r="AH20" i="10"/>
  <c r="AG20" i="10"/>
  <c r="AF20" i="10"/>
  <c r="AE20" i="10"/>
  <c r="AD20" i="10"/>
  <c r="AB20" i="10"/>
  <c r="AA20" i="10"/>
  <c r="Z20" i="10"/>
  <c r="X20" i="10"/>
  <c r="U20" i="10"/>
  <c r="T20" i="10"/>
  <c r="S20" i="10"/>
  <c r="R20" i="10"/>
  <c r="Q20" i="10"/>
  <c r="P20" i="10"/>
  <c r="O20" i="10"/>
  <c r="N20" i="10"/>
  <c r="Y19" i="10"/>
  <c r="X19" i="10"/>
  <c r="Q19" i="10"/>
  <c r="O19" i="10"/>
  <c r="N19" i="10"/>
  <c r="AK18" i="10"/>
  <c r="AJ18" i="10"/>
  <c r="AI18" i="10"/>
  <c r="AE18" i="10"/>
  <c r="AD18" i="10"/>
  <c r="AB18" i="10"/>
  <c r="AA18" i="10"/>
  <c r="Z18" i="10"/>
  <c r="Y18" i="10"/>
  <c r="X18" i="10"/>
  <c r="W18" i="10"/>
  <c r="U18" i="10"/>
  <c r="Q18" i="10"/>
  <c r="P18" i="10"/>
  <c r="O18" i="10"/>
  <c r="N18" i="10"/>
  <c r="AI17" i="10"/>
  <c r="AH17" i="10"/>
  <c r="AG17" i="10"/>
  <c r="O17" i="10"/>
  <c r="N17" i="10"/>
  <c r="AK16" i="10"/>
  <c r="AJ16" i="10"/>
  <c r="AI16" i="10"/>
  <c r="AH16" i="10"/>
  <c r="AG16" i="10"/>
  <c r="AF16" i="10"/>
  <c r="AE16" i="10"/>
  <c r="AB16" i="10"/>
  <c r="Z16" i="10"/>
  <c r="Y16" i="10"/>
  <c r="X16" i="10"/>
  <c r="W16" i="10"/>
  <c r="U16" i="10"/>
  <c r="T16" i="10"/>
  <c r="S16" i="10"/>
  <c r="R16" i="10"/>
  <c r="Q16" i="10"/>
  <c r="O16" i="10"/>
  <c r="N16" i="10"/>
  <c r="AE15" i="10"/>
  <c r="AD15" i="10"/>
  <c r="AB15" i="10"/>
  <c r="U15" i="10"/>
  <c r="O15" i="10"/>
  <c r="N15" i="10"/>
  <c r="AI14" i="10"/>
  <c r="AH14" i="10"/>
  <c r="AG14" i="10"/>
  <c r="AF14" i="10"/>
  <c r="AE14" i="10"/>
  <c r="AD14" i="10"/>
  <c r="AB14" i="10"/>
  <c r="AA14" i="10"/>
  <c r="Z14" i="10"/>
  <c r="Y14" i="10"/>
  <c r="X14" i="10"/>
  <c r="U14" i="10"/>
  <c r="T14" i="10"/>
  <c r="S14" i="10"/>
  <c r="R14" i="10"/>
  <c r="Q14" i="10"/>
  <c r="P14" i="10"/>
  <c r="O14" i="10"/>
  <c r="N14" i="10"/>
  <c r="Y13" i="10"/>
  <c r="X13" i="10"/>
  <c r="Q13" i="10"/>
  <c r="P13" i="10"/>
  <c r="O13" i="10"/>
  <c r="N13" i="10"/>
  <c r="AK12" i="10"/>
  <c r="AJ12" i="10"/>
  <c r="AI12" i="10"/>
  <c r="AE12" i="10"/>
  <c r="AD12" i="10"/>
  <c r="AB12" i="10"/>
  <c r="AA12" i="10"/>
  <c r="Z12" i="10"/>
  <c r="Y12" i="10"/>
  <c r="X12" i="10"/>
  <c r="W12" i="10"/>
  <c r="U12" i="10"/>
  <c r="R12" i="10"/>
  <c r="Q12" i="10"/>
  <c r="P12" i="10"/>
  <c r="O12" i="10"/>
  <c r="N12" i="10"/>
  <c r="AI11" i="10"/>
  <c r="AH11" i="10"/>
  <c r="AG11" i="10"/>
  <c r="O11" i="10"/>
  <c r="N11" i="10"/>
  <c r="AK10" i="10"/>
  <c r="AJ10" i="10"/>
  <c r="AI10" i="10"/>
  <c r="AH10" i="10"/>
  <c r="AG10" i="10"/>
  <c r="AF10" i="10"/>
  <c r="AE10" i="10"/>
  <c r="AB10" i="10"/>
  <c r="Z10" i="10"/>
  <c r="Y10" i="10"/>
  <c r="X10" i="10"/>
  <c r="W10" i="10"/>
  <c r="U10" i="10"/>
  <c r="T10" i="10"/>
  <c r="S10" i="10"/>
  <c r="R10" i="10"/>
  <c r="Q10" i="10"/>
  <c r="O10" i="10"/>
  <c r="N10" i="10"/>
  <c r="AE9" i="10"/>
  <c r="AD9" i="10"/>
  <c r="AB9" i="10"/>
  <c r="U9" i="10"/>
  <c r="O9" i="10"/>
  <c r="N9" i="10"/>
  <c r="AI8" i="10"/>
  <c r="AH8" i="10"/>
  <c r="AG8" i="10"/>
  <c r="AF8" i="10"/>
  <c r="AE8" i="10"/>
  <c r="AD8" i="10"/>
  <c r="AB8" i="10"/>
  <c r="AA8" i="10"/>
  <c r="Z8" i="10"/>
  <c r="Y8" i="10"/>
  <c r="X8" i="10"/>
  <c r="U8" i="10"/>
  <c r="T8" i="10"/>
  <c r="S8" i="10"/>
  <c r="R8" i="10"/>
  <c r="Q8" i="10"/>
  <c r="P8" i="10"/>
  <c r="O8" i="10"/>
  <c r="N8" i="10"/>
  <c r="Y7" i="10"/>
  <c r="X7" i="10"/>
  <c r="Q7" i="10"/>
  <c r="P7" i="10"/>
  <c r="O7" i="10"/>
  <c r="N7" i="10"/>
  <c r="AK6" i="10"/>
  <c r="AJ6" i="10"/>
  <c r="AI6" i="10"/>
  <c r="AE6" i="10"/>
  <c r="AD6" i="10"/>
  <c r="AB6" i="10"/>
  <c r="AA6" i="10"/>
  <c r="Z6" i="10"/>
  <c r="Y6" i="10"/>
  <c r="X6" i="10"/>
  <c r="W6" i="10"/>
  <c r="U6" i="10"/>
  <c r="R6" i="10"/>
  <c r="Q6" i="10"/>
  <c r="P6" i="10"/>
  <c r="O6" i="10"/>
  <c r="N6" i="10"/>
  <c r="AI5" i="10"/>
  <c r="AH5" i="10"/>
  <c r="AG5" i="10"/>
  <c r="O5" i="10"/>
  <c r="N5" i="10"/>
  <c r="AK4" i="10"/>
  <c r="AJ4" i="10"/>
  <c r="AI4" i="10"/>
  <c r="AH4" i="10"/>
  <c r="AG4" i="10"/>
  <c r="AF4" i="10"/>
  <c r="AE4" i="10"/>
  <c r="AB4" i="10"/>
  <c r="Z4" i="10"/>
  <c r="Y4" i="10"/>
  <c r="X4" i="10"/>
  <c r="W4" i="10"/>
  <c r="U4" i="10"/>
  <c r="T4" i="10"/>
  <c r="S4" i="10"/>
  <c r="R4" i="10"/>
  <c r="Q4" i="10"/>
  <c r="O4" i="10"/>
  <c r="N4" i="10"/>
  <c r="AK3" i="10"/>
  <c r="AJ3" i="10"/>
  <c r="AI3" i="10"/>
  <c r="AH3" i="10"/>
  <c r="AG3" i="10"/>
  <c r="AF3" i="10"/>
  <c r="AE3" i="10"/>
  <c r="AD3" i="10"/>
  <c r="AB3" i="10"/>
  <c r="AA3" i="10"/>
  <c r="Z3" i="10"/>
  <c r="Y3" i="10"/>
  <c r="X3" i="10"/>
  <c r="W3" i="10"/>
  <c r="U3" i="10"/>
  <c r="T3" i="10"/>
  <c r="S3" i="10"/>
  <c r="R3" i="10"/>
  <c r="Q3" i="10"/>
  <c r="P3" i="10"/>
  <c r="O3" i="10"/>
  <c r="N3" i="10"/>
  <c r="AC42" i="8"/>
  <c r="V42" i="8"/>
  <c r="N42" i="8"/>
  <c r="AI41" i="8"/>
  <c r="AH41" i="8"/>
  <c r="AF41" i="8"/>
  <c r="W41" i="8"/>
  <c r="S41" i="8"/>
  <c r="R41" i="8"/>
  <c r="O41" i="8"/>
  <c r="N41" i="8"/>
  <c r="AK40" i="8"/>
  <c r="AI40" i="8"/>
  <c r="AH40" i="8"/>
  <c r="AG40" i="8"/>
  <c r="AF40" i="8"/>
  <c r="AE40" i="8"/>
  <c r="AD40" i="8"/>
  <c r="AB40" i="8"/>
  <c r="AA40" i="8"/>
  <c r="Y40" i="8"/>
  <c r="X40" i="8"/>
  <c r="W40" i="8"/>
  <c r="U40" i="8"/>
  <c r="T40" i="8"/>
  <c r="S40" i="8"/>
  <c r="R40" i="8"/>
  <c r="Q40" i="8"/>
  <c r="P40" i="8"/>
  <c r="O40" i="8"/>
  <c r="N40" i="8"/>
  <c r="AE39" i="8"/>
  <c r="AD39" i="8"/>
  <c r="AB39" i="8"/>
  <c r="Q39" i="8"/>
  <c r="P39" i="8"/>
  <c r="O39" i="8"/>
  <c r="N39" i="8"/>
  <c r="AK38" i="8"/>
  <c r="AI38" i="8"/>
  <c r="AH38" i="8"/>
  <c r="AG38" i="8"/>
  <c r="AE38" i="8"/>
  <c r="AD38" i="8"/>
  <c r="AB38" i="8"/>
  <c r="AA38" i="8"/>
  <c r="Z38" i="8"/>
  <c r="Y38" i="8"/>
  <c r="X38" i="8"/>
  <c r="W38" i="8"/>
  <c r="U38" i="8"/>
  <c r="T38" i="8"/>
  <c r="S38" i="8"/>
  <c r="R38" i="8"/>
  <c r="Q38" i="8"/>
  <c r="P38" i="8"/>
  <c r="O38" i="8"/>
  <c r="N38" i="8"/>
  <c r="AJ37" i="8"/>
  <c r="Y37" i="8"/>
  <c r="X37" i="8"/>
  <c r="W37" i="8"/>
  <c r="O37" i="8"/>
  <c r="N37" i="8"/>
  <c r="AK36" i="8"/>
  <c r="AJ36" i="8"/>
  <c r="AI36" i="8"/>
  <c r="AH36" i="8"/>
  <c r="AG36" i="8"/>
  <c r="AE36" i="8"/>
  <c r="AD36" i="8"/>
  <c r="AB36" i="8"/>
  <c r="AA36" i="8"/>
  <c r="Z36" i="8"/>
  <c r="Y36" i="8"/>
  <c r="X36" i="8"/>
  <c r="W36" i="8"/>
  <c r="U36" i="8"/>
  <c r="T36" i="8"/>
  <c r="R36" i="8"/>
  <c r="Q36" i="8"/>
  <c r="P36" i="8"/>
  <c r="O36" i="8"/>
  <c r="N36" i="8"/>
  <c r="AI35" i="8"/>
  <c r="AH35" i="8"/>
  <c r="AF35" i="8"/>
  <c r="W35" i="8"/>
  <c r="S35" i="8"/>
  <c r="R35" i="8"/>
  <c r="O35" i="8"/>
  <c r="N35" i="8"/>
  <c r="AK34" i="8"/>
  <c r="AI34" i="8"/>
  <c r="AH34" i="8"/>
  <c r="AG34" i="8"/>
  <c r="AF34" i="8"/>
  <c r="AE34" i="8"/>
  <c r="AD34" i="8"/>
  <c r="AB34" i="8"/>
  <c r="AA34" i="8"/>
  <c r="Y34" i="8"/>
  <c r="X34" i="8"/>
  <c r="W34" i="8"/>
  <c r="U34" i="8"/>
  <c r="T34" i="8"/>
  <c r="S34" i="8"/>
  <c r="R34" i="8"/>
  <c r="Q34" i="8"/>
  <c r="P34" i="8"/>
  <c r="O34" i="8"/>
  <c r="N34" i="8"/>
  <c r="AE33" i="8"/>
  <c r="AD33" i="8"/>
  <c r="AB33" i="8"/>
  <c r="AA33" i="8"/>
  <c r="Q33" i="8"/>
  <c r="P33" i="8"/>
  <c r="O33" i="8"/>
  <c r="N33" i="8"/>
  <c r="AK32" i="8"/>
  <c r="AI32" i="8"/>
  <c r="AH32" i="8"/>
  <c r="AG32" i="8"/>
  <c r="AE32" i="8"/>
  <c r="AD32" i="8"/>
  <c r="AB32" i="8"/>
  <c r="AA32" i="8"/>
  <c r="Z32" i="8"/>
  <c r="Y32" i="8"/>
  <c r="X32" i="8"/>
  <c r="W32" i="8"/>
  <c r="U32" i="8"/>
  <c r="T32" i="8"/>
  <c r="S32" i="8"/>
  <c r="R32" i="8"/>
  <c r="Q32" i="8"/>
  <c r="P32" i="8"/>
  <c r="O32" i="8"/>
  <c r="N32" i="8"/>
  <c r="AJ31" i="8"/>
  <c r="Y31" i="8"/>
  <c r="X31" i="8"/>
  <c r="W31" i="8"/>
  <c r="O31" i="8"/>
  <c r="N31" i="8"/>
  <c r="AK30" i="8"/>
  <c r="AJ30" i="8"/>
  <c r="AI30" i="8"/>
  <c r="AH30" i="8"/>
  <c r="AG30" i="8"/>
  <c r="AE30" i="8"/>
  <c r="AD30" i="8"/>
  <c r="AB30" i="8"/>
  <c r="AA30" i="8"/>
  <c r="Z30" i="8"/>
  <c r="Y30" i="8"/>
  <c r="X30" i="8"/>
  <c r="W30" i="8"/>
  <c r="U30" i="8"/>
  <c r="T30" i="8"/>
  <c r="R30" i="8"/>
  <c r="Q30" i="8"/>
  <c r="P30" i="8"/>
  <c r="O30" i="8"/>
  <c r="N30" i="8"/>
  <c r="AI29" i="8"/>
  <c r="AH29" i="8"/>
  <c r="AF29" i="8"/>
  <c r="W29" i="8"/>
  <c r="S29" i="8"/>
  <c r="R29" i="8"/>
  <c r="O29" i="8"/>
  <c r="N29" i="8"/>
  <c r="AK28" i="8"/>
  <c r="AI28" i="8"/>
  <c r="AH28" i="8"/>
  <c r="AG28" i="8"/>
  <c r="AF28" i="8"/>
  <c r="AE28" i="8"/>
  <c r="AD28" i="8"/>
  <c r="AB28" i="8"/>
  <c r="AA28" i="8"/>
  <c r="Y28" i="8"/>
  <c r="X28" i="8"/>
  <c r="W28" i="8"/>
  <c r="U28" i="8"/>
  <c r="T28" i="8"/>
  <c r="S28" i="8"/>
  <c r="R28" i="8"/>
  <c r="Q28" i="8"/>
  <c r="P28" i="8"/>
  <c r="O28" i="8"/>
  <c r="N28" i="8"/>
  <c r="AE27" i="8"/>
  <c r="AD27" i="8"/>
  <c r="AB27" i="8"/>
  <c r="Q27" i="8"/>
  <c r="P27" i="8"/>
  <c r="O27" i="8"/>
  <c r="N27" i="8"/>
  <c r="AK26" i="8"/>
  <c r="AI26" i="8"/>
  <c r="AH26" i="8"/>
  <c r="AG26" i="8"/>
  <c r="AE26" i="8"/>
  <c r="AD26" i="8"/>
  <c r="AB26" i="8"/>
  <c r="AA26" i="8"/>
  <c r="Z26" i="8"/>
  <c r="Y26" i="8"/>
  <c r="X26" i="8"/>
  <c r="W26" i="8"/>
  <c r="U26" i="8"/>
  <c r="T26" i="8"/>
  <c r="S26" i="8"/>
  <c r="R26" i="8"/>
  <c r="Q26" i="8"/>
  <c r="P26" i="8"/>
  <c r="O26" i="8"/>
  <c r="N26" i="8"/>
  <c r="AJ25" i="8"/>
  <c r="Y25" i="8"/>
  <c r="X25" i="8"/>
  <c r="W25" i="8"/>
  <c r="O25" i="8"/>
  <c r="N25" i="8"/>
  <c r="AK24" i="8"/>
  <c r="AJ24" i="8"/>
  <c r="AI24" i="8"/>
  <c r="AH24" i="8"/>
  <c r="AG24" i="8"/>
  <c r="AE24" i="8"/>
  <c r="AD24" i="8"/>
  <c r="AB24" i="8"/>
  <c r="AA24" i="8"/>
  <c r="Z24" i="8"/>
  <c r="Y24" i="8"/>
  <c r="X24" i="8"/>
  <c r="W24" i="8"/>
  <c r="U24" i="8"/>
  <c r="T24" i="8"/>
  <c r="R24" i="8"/>
  <c r="Q24" i="8"/>
  <c r="P24" i="8"/>
  <c r="O24" i="8"/>
  <c r="N24" i="8"/>
  <c r="AI23" i="8"/>
  <c r="AH23" i="8"/>
  <c r="AF23" i="8"/>
  <c r="W23" i="8"/>
  <c r="S23" i="8"/>
  <c r="R23" i="8"/>
  <c r="O23" i="8"/>
  <c r="N23" i="8"/>
  <c r="AK22" i="8"/>
  <c r="AI22" i="8"/>
  <c r="AH22" i="8"/>
  <c r="AG22" i="8"/>
  <c r="AF22" i="8"/>
  <c r="AE22" i="8"/>
  <c r="AD22" i="8"/>
  <c r="AB22" i="8"/>
  <c r="AA22" i="8"/>
  <c r="Y22" i="8"/>
  <c r="X22" i="8"/>
  <c r="W22" i="8"/>
  <c r="U22" i="8"/>
  <c r="T22" i="8"/>
  <c r="S22" i="8"/>
  <c r="R22" i="8"/>
  <c r="Q22" i="8"/>
  <c r="P22" i="8"/>
  <c r="O22" i="8"/>
  <c r="N22" i="8"/>
  <c r="AE21" i="8"/>
  <c r="AD21" i="8"/>
  <c r="AB21" i="8"/>
  <c r="Q21" i="8"/>
  <c r="P21" i="8"/>
  <c r="O21" i="8"/>
  <c r="N21" i="8"/>
  <c r="AK20" i="8"/>
  <c r="AI20" i="8"/>
  <c r="AH20" i="8"/>
  <c r="AG20" i="8"/>
  <c r="AE20" i="8"/>
  <c r="AD20" i="8"/>
  <c r="AB20" i="8"/>
  <c r="AA20" i="8"/>
  <c r="Z20" i="8"/>
  <c r="Y20" i="8"/>
  <c r="X20" i="8"/>
  <c r="W20" i="8"/>
  <c r="U20" i="8"/>
  <c r="T20" i="8"/>
  <c r="S20" i="8"/>
  <c r="R20" i="8"/>
  <c r="Q20" i="8"/>
  <c r="P20" i="8"/>
  <c r="O20" i="8"/>
  <c r="N20" i="8"/>
  <c r="AJ19" i="8"/>
  <c r="Y19" i="8"/>
  <c r="X19" i="8"/>
  <c r="W19" i="8"/>
  <c r="O19" i="8"/>
  <c r="N19" i="8"/>
  <c r="AK18" i="8"/>
  <c r="AJ18" i="8"/>
  <c r="AI18" i="8"/>
  <c r="AH18" i="8"/>
  <c r="AG18" i="8"/>
  <c r="AE18" i="8"/>
  <c r="AD18" i="8"/>
  <c r="AB18" i="8"/>
  <c r="AA18" i="8"/>
  <c r="Z18" i="8"/>
  <c r="Y18" i="8"/>
  <c r="X18" i="8"/>
  <c r="W18" i="8"/>
  <c r="U18" i="8"/>
  <c r="T18" i="8"/>
  <c r="R18" i="8"/>
  <c r="Q18" i="8"/>
  <c r="P18" i="8"/>
  <c r="O18" i="8"/>
  <c r="N18" i="8"/>
  <c r="AI17" i="8"/>
  <c r="AH17" i="8"/>
  <c r="AF17" i="8"/>
  <c r="W17" i="8"/>
  <c r="S17" i="8"/>
  <c r="R17" i="8"/>
  <c r="O17" i="8"/>
  <c r="N17" i="8"/>
  <c r="AK16" i="8"/>
  <c r="AI16" i="8"/>
  <c r="AH16" i="8"/>
  <c r="AG16" i="8"/>
  <c r="AF16" i="8"/>
  <c r="AE16" i="8"/>
  <c r="AD16" i="8"/>
  <c r="AB16" i="8"/>
  <c r="AA16" i="8"/>
  <c r="Y16" i="8"/>
  <c r="X16" i="8"/>
  <c r="W16" i="8"/>
  <c r="U16" i="8"/>
  <c r="T16" i="8"/>
  <c r="S16" i="8"/>
  <c r="R16" i="8"/>
  <c r="Q16" i="8"/>
  <c r="P16" i="8"/>
  <c r="O16" i="8"/>
  <c r="N16" i="8"/>
  <c r="AE15" i="8"/>
  <c r="AD15" i="8"/>
  <c r="AB15" i="8"/>
  <c r="Q15" i="8"/>
  <c r="P15" i="8"/>
  <c r="O15" i="8"/>
  <c r="N15" i="8"/>
  <c r="AK14" i="8"/>
  <c r="AI14" i="8"/>
  <c r="AH14" i="8"/>
  <c r="AG14" i="8"/>
  <c r="AE14" i="8"/>
  <c r="AD14" i="8"/>
  <c r="AB14" i="8"/>
  <c r="AA14" i="8"/>
  <c r="Z14" i="8"/>
  <c r="Y14" i="8"/>
  <c r="X14" i="8"/>
  <c r="W14" i="8"/>
  <c r="U14" i="8"/>
  <c r="T14" i="8"/>
  <c r="S14" i="8"/>
  <c r="R14" i="8"/>
  <c r="Q14" i="8"/>
  <c r="P14" i="8"/>
  <c r="O14" i="8"/>
  <c r="N14" i="8"/>
  <c r="AJ13" i="8"/>
  <c r="Y13" i="8"/>
  <c r="X13" i="8"/>
  <c r="W13" i="8"/>
  <c r="O13" i="8"/>
  <c r="N13" i="8"/>
  <c r="AK12" i="8"/>
  <c r="AJ12" i="8"/>
  <c r="AI12" i="8"/>
  <c r="AH12" i="8"/>
  <c r="AG12" i="8"/>
  <c r="AE12" i="8"/>
  <c r="AD12" i="8"/>
  <c r="AB12" i="8"/>
  <c r="AA12" i="8"/>
  <c r="Z12" i="8"/>
  <c r="Y12" i="8"/>
  <c r="X12" i="8"/>
  <c r="W12" i="8"/>
  <c r="U12" i="8"/>
  <c r="T12" i="8"/>
  <c r="R12" i="8"/>
  <c r="Q12" i="8"/>
  <c r="P12" i="8"/>
  <c r="O12" i="8"/>
  <c r="N12" i="8"/>
  <c r="AI11" i="8"/>
  <c r="AH11" i="8"/>
  <c r="AF11" i="8"/>
  <c r="W11" i="8"/>
  <c r="S11" i="8"/>
  <c r="R11" i="8"/>
  <c r="O11" i="8"/>
  <c r="N11" i="8"/>
  <c r="AK10" i="8"/>
  <c r="AI10" i="8"/>
  <c r="AH10" i="8"/>
  <c r="AG10" i="8"/>
  <c r="AF10" i="8"/>
  <c r="AE10" i="8"/>
  <c r="AD10" i="8"/>
  <c r="AB10" i="8"/>
  <c r="AA10" i="8"/>
  <c r="Y10" i="8"/>
  <c r="X10" i="8"/>
  <c r="W10" i="8"/>
  <c r="U10" i="8"/>
  <c r="T10" i="8"/>
  <c r="S10" i="8"/>
  <c r="R10" i="8"/>
  <c r="Q10" i="8"/>
  <c r="P10" i="8"/>
  <c r="O10" i="8"/>
  <c r="N10" i="8"/>
  <c r="AE9" i="8"/>
  <c r="AD9" i="8"/>
  <c r="AB9" i="8"/>
  <c r="Q9" i="8"/>
  <c r="P9" i="8"/>
  <c r="O9" i="8"/>
  <c r="N9" i="8"/>
  <c r="AK8" i="8"/>
  <c r="AI8" i="8"/>
  <c r="AH8" i="8"/>
  <c r="AG8" i="8"/>
  <c r="AE8" i="8"/>
  <c r="AD8" i="8"/>
  <c r="AB8" i="8"/>
  <c r="AA8" i="8"/>
  <c r="Z8" i="8"/>
  <c r="Y8" i="8"/>
  <c r="X8" i="8"/>
  <c r="W8" i="8"/>
  <c r="U8" i="8"/>
  <c r="T8" i="8"/>
  <c r="S8" i="8"/>
  <c r="R8" i="8"/>
  <c r="Q8" i="8"/>
  <c r="P8" i="8"/>
  <c r="O8" i="8"/>
  <c r="N8" i="8"/>
  <c r="AJ7" i="8"/>
  <c r="Y7" i="8"/>
  <c r="X7" i="8"/>
  <c r="W7" i="8"/>
  <c r="O7" i="8"/>
  <c r="N7" i="8"/>
  <c r="AK6" i="8"/>
  <c r="AJ6" i="8"/>
  <c r="AI6" i="8"/>
  <c r="AH6" i="8"/>
  <c r="AG6" i="8"/>
  <c r="AE6" i="8"/>
  <c r="AD6" i="8"/>
  <c r="AB6" i="8"/>
  <c r="AA6" i="8"/>
  <c r="Z6" i="8"/>
  <c r="Y6" i="8"/>
  <c r="X6" i="8"/>
  <c r="W6" i="8"/>
  <c r="U6" i="8"/>
  <c r="T6" i="8"/>
  <c r="R6" i="8"/>
  <c r="Q6" i="8"/>
  <c r="P6" i="8"/>
  <c r="O6" i="8"/>
  <c r="N6" i="8"/>
  <c r="AI5" i="8"/>
  <c r="AH5" i="8"/>
  <c r="AF5" i="8"/>
  <c r="W5" i="8"/>
  <c r="S5" i="8"/>
  <c r="R5" i="8"/>
  <c r="O5" i="8"/>
  <c r="N5" i="8"/>
  <c r="AK4" i="8"/>
  <c r="AI4" i="8"/>
  <c r="AH4" i="8"/>
  <c r="AG4" i="8"/>
  <c r="AF4" i="8"/>
  <c r="AE4" i="8"/>
  <c r="AD4" i="8"/>
  <c r="AB4" i="8"/>
  <c r="AA4" i="8"/>
  <c r="Y4" i="8"/>
  <c r="X4" i="8"/>
  <c r="W4" i="8"/>
  <c r="U4" i="8"/>
  <c r="T4" i="8"/>
  <c r="S4" i="8"/>
  <c r="R4" i="8"/>
  <c r="Q4" i="8"/>
  <c r="P4" i="8"/>
  <c r="O4" i="8"/>
  <c r="N4" i="8"/>
  <c r="AK3" i="8"/>
  <c r="AJ3" i="8"/>
  <c r="AI3" i="8"/>
  <c r="AH3" i="8"/>
  <c r="AG3" i="8"/>
  <c r="AF3" i="8"/>
  <c r="AE3" i="8"/>
  <c r="AD3" i="8"/>
  <c r="AB3" i="8"/>
  <c r="AA3" i="8"/>
  <c r="Z3" i="8"/>
  <c r="Y3" i="8"/>
  <c r="X3" i="8"/>
  <c r="W3" i="8"/>
  <c r="U3" i="8"/>
  <c r="T3" i="8"/>
  <c r="S3" i="8"/>
  <c r="R3" i="8"/>
  <c r="Q3" i="8"/>
  <c r="P3" i="8"/>
  <c r="O3" i="8"/>
  <c r="N3" i="8"/>
  <c r="AC42" i="6"/>
  <c r="V42" i="6"/>
  <c r="N42" i="6"/>
  <c r="AI41" i="6"/>
  <c r="AE41" i="6"/>
  <c r="Y41" i="6"/>
  <c r="X41" i="6"/>
  <c r="W41" i="6"/>
  <c r="U41" i="6"/>
  <c r="Q41" i="6"/>
  <c r="O41" i="6"/>
  <c r="N41" i="6"/>
  <c r="AJ40" i="6"/>
  <c r="AI40" i="6"/>
  <c r="AH40" i="6"/>
  <c r="AG40" i="6"/>
  <c r="AF40" i="6"/>
  <c r="AE40" i="6"/>
  <c r="AB40" i="6"/>
  <c r="Z40" i="6"/>
  <c r="Y40" i="6"/>
  <c r="W40" i="6"/>
  <c r="U40" i="6"/>
  <c r="T40" i="6"/>
  <c r="S40" i="6"/>
  <c r="R40" i="6"/>
  <c r="Q40" i="6"/>
  <c r="P40" i="6"/>
  <c r="O40" i="6"/>
  <c r="N40" i="6"/>
  <c r="AE39" i="6"/>
  <c r="X39" i="6"/>
  <c r="W39" i="6"/>
  <c r="R39" i="6"/>
  <c r="Q39" i="6"/>
  <c r="O39" i="6"/>
  <c r="N39" i="6"/>
  <c r="AK38" i="6"/>
  <c r="AJ38" i="6"/>
  <c r="AI38" i="6"/>
  <c r="AH38" i="6"/>
  <c r="AF38" i="6"/>
  <c r="AE38" i="6"/>
  <c r="AD38" i="6"/>
  <c r="AB38" i="6"/>
  <c r="Z38" i="6"/>
  <c r="Y38" i="6"/>
  <c r="X38" i="6"/>
  <c r="W38" i="6"/>
  <c r="U38" i="6"/>
  <c r="T38" i="6"/>
  <c r="S38" i="6"/>
  <c r="R38" i="6"/>
  <c r="Q38" i="6"/>
  <c r="P38" i="6"/>
  <c r="O38" i="6"/>
  <c r="N38" i="6"/>
  <c r="AI37" i="6"/>
  <c r="AB37" i="6"/>
  <c r="X37" i="6"/>
  <c r="R37" i="6"/>
  <c r="Q37" i="6"/>
  <c r="O37" i="6"/>
  <c r="N37" i="6"/>
  <c r="AK36" i="6"/>
  <c r="AJ36" i="6"/>
  <c r="AI36" i="6"/>
  <c r="AG36" i="6"/>
  <c r="AF36" i="6"/>
  <c r="AE36" i="6"/>
  <c r="AD36" i="6"/>
  <c r="AA36" i="6"/>
  <c r="Z36" i="6"/>
  <c r="Y36" i="6"/>
  <c r="X36" i="6"/>
  <c r="W36" i="6"/>
  <c r="U36" i="6"/>
  <c r="S36" i="6"/>
  <c r="R36" i="6"/>
  <c r="Q36" i="6"/>
  <c r="P36" i="6"/>
  <c r="O36" i="6"/>
  <c r="N36" i="6"/>
  <c r="AI35" i="6"/>
  <c r="AE35" i="6"/>
  <c r="Y35" i="6"/>
  <c r="X35" i="6"/>
  <c r="W35" i="6"/>
  <c r="U35" i="6"/>
  <c r="Q35" i="6"/>
  <c r="O35" i="6"/>
  <c r="N35" i="6"/>
  <c r="AJ34" i="6"/>
  <c r="AI34" i="6"/>
  <c r="AH34" i="6"/>
  <c r="AG34" i="6"/>
  <c r="AF34" i="6"/>
  <c r="AE34" i="6"/>
  <c r="AB34" i="6"/>
  <c r="Z34" i="6"/>
  <c r="Y34" i="6"/>
  <c r="W34" i="6"/>
  <c r="U34" i="6"/>
  <c r="T34" i="6"/>
  <c r="S34" i="6"/>
  <c r="R34" i="6"/>
  <c r="Q34" i="6"/>
  <c r="P34" i="6"/>
  <c r="O34" i="6"/>
  <c r="N34" i="6"/>
  <c r="AE33" i="6"/>
  <c r="X33" i="6"/>
  <c r="W33" i="6"/>
  <c r="R33" i="6"/>
  <c r="Q33" i="6"/>
  <c r="O33" i="6"/>
  <c r="N33" i="6"/>
  <c r="AK32" i="6"/>
  <c r="AJ32" i="6"/>
  <c r="AI32" i="6"/>
  <c r="AH32" i="6"/>
  <c r="AF32" i="6"/>
  <c r="AE32" i="6"/>
  <c r="AD32" i="6"/>
  <c r="AB32" i="6"/>
  <c r="Z32" i="6"/>
  <c r="Y32" i="6"/>
  <c r="X32" i="6"/>
  <c r="W32" i="6"/>
  <c r="U32" i="6"/>
  <c r="T32" i="6"/>
  <c r="S32" i="6"/>
  <c r="R32" i="6"/>
  <c r="Q32" i="6"/>
  <c r="P32" i="6"/>
  <c r="O32" i="6"/>
  <c r="N32" i="6"/>
  <c r="AI31" i="6"/>
  <c r="AB31" i="6"/>
  <c r="X31" i="6"/>
  <c r="R31" i="6"/>
  <c r="Q31" i="6"/>
  <c r="O31" i="6"/>
  <c r="N31" i="6"/>
  <c r="AK30" i="6"/>
  <c r="AJ30" i="6"/>
  <c r="AI30" i="6"/>
  <c r="AG30" i="6"/>
  <c r="AF30" i="6"/>
  <c r="AE30" i="6"/>
  <c r="AD30" i="6"/>
  <c r="AA30" i="6"/>
  <c r="Z30" i="6"/>
  <c r="Y30" i="6"/>
  <c r="X30" i="6"/>
  <c r="W30" i="6"/>
  <c r="U30" i="6"/>
  <c r="S30" i="6"/>
  <c r="R30" i="6"/>
  <c r="Q30" i="6"/>
  <c r="P30" i="6"/>
  <c r="O30" i="6"/>
  <c r="N30" i="6"/>
  <c r="AJ29" i="6"/>
  <c r="AI29" i="6"/>
  <c r="AE29" i="6"/>
  <c r="Y29" i="6"/>
  <c r="X29" i="6"/>
  <c r="W29" i="6"/>
  <c r="U29" i="6"/>
  <c r="Q29" i="6"/>
  <c r="O29" i="6"/>
  <c r="N29" i="6"/>
  <c r="AJ28" i="6"/>
  <c r="AI28" i="6"/>
  <c r="AH28" i="6"/>
  <c r="AG28" i="6"/>
  <c r="AF28" i="6"/>
  <c r="AE28" i="6"/>
  <c r="AB28" i="6"/>
  <c r="Z28" i="6"/>
  <c r="Y28" i="6"/>
  <c r="W28" i="6"/>
  <c r="U28" i="6"/>
  <c r="T28" i="6"/>
  <c r="S28" i="6"/>
  <c r="R28" i="6"/>
  <c r="Q28" i="6"/>
  <c r="P28" i="6"/>
  <c r="O28" i="6"/>
  <c r="N28" i="6"/>
  <c r="AE27" i="6"/>
  <c r="X27" i="6"/>
  <c r="W27" i="6"/>
  <c r="R27" i="6"/>
  <c r="Q27" i="6"/>
  <c r="O27" i="6"/>
  <c r="N27" i="6"/>
  <c r="AK26" i="6"/>
  <c r="AJ26" i="6"/>
  <c r="AI26" i="6"/>
  <c r="AH26" i="6"/>
  <c r="AF26" i="6"/>
  <c r="AE26" i="6"/>
  <c r="AD26" i="6"/>
  <c r="AB26" i="6"/>
  <c r="Z26" i="6"/>
  <c r="Y26" i="6"/>
  <c r="X26" i="6"/>
  <c r="W26" i="6"/>
  <c r="U26" i="6"/>
  <c r="T26" i="6"/>
  <c r="S26" i="6"/>
  <c r="R26" i="6"/>
  <c r="Q26" i="6"/>
  <c r="P26" i="6"/>
  <c r="O26" i="6"/>
  <c r="N26" i="6"/>
  <c r="AI25" i="6"/>
  <c r="AB25" i="6"/>
  <c r="AA25" i="6"/>
  <c r="X25" i="6"/>
  <c r="R25" i="6"/>
  <c r="Q25" i="6"/>
  <c r="O25" i="6"/>
  <c r="N25" i="6"/>
  <c r="AK24" i="6"/>
  <c r="AJ24" i="6"/>
  <c r="AI24" i="6"/>
  <c r="AG24" i="6"/>
  <c r="AF24" i="6"/>
  <c r="AE24" i="6"/>
  <c r="AD24" i="6"/>
  <c r="AA24" i="6"/>
  <c r="Z24" i="6"/>
  <c r="Y24" i="6"/>
  <c r="X24" i="6"/>
  <c r="W24" i="6"/>
  <c r="U24" i="6"/>
  <c r="S24" i="6"/>
  <c r="R24" i="6"/>
  <c r="Q24" i="6"/>
  <c r="P24" i="6"/>
  <c r="O24" i="6"/>
  <c r="N24" i="6"/>
  <c r="AI23" i="6"/>
  <c r="AE23" i="6"/>
  <c r="Y23" i="6"/>
  <c r="X23" i="6"/>
  <c r="W23" i="6"/>
  <c r="U23" i="6"/>
  <c r="Q23" i="6"/>
  <c r="O23" i="6"/>
  <c r="N23" i="6"/>
  <c r="AJ22" i="6"/>
  <c r="AI22" i="6"/>
  <c r="AH22" i="6"/>
  <c r="AG22" i="6"/>
  <c r="AF22" i="6"/>
  <c r="AE22" i="6"/>
  <c r="AB22" i="6"/>
  <c r="Z22" i="6"/>
  <c r="Y22" i="6"/>
  <c r="W22" i="6"/>
  <c r="U22" i="6"/>
  <c r="T22" i="6"/>
  <c r="S22" i="6"/>
  <c r="R22" i="6"/>
  <c r="Q22" i="6"/>
  <c r="P22" i="6"/>
  <c r="O22" i="6"/>
  <c r="N22" i="6"/>
  <c r="AE21" i="6"/>
  <c r="X21" i="6"/>
  <c r="W21" i="6"/>
  <c r="R21" i="6"/>
  <c r="Q21" i="6"/>
  <c r="O21" i="6"/>
  <c r="N21" i="6"/>
  <c r="AK20" i="6"/>
  <c r="AJ20" i="6"/>
  <c r="AI20" i="6"/>
  <c r="AH20" i="6"/>
  <c r="AF20" i="6"/>
  <c r="AE20" i="6"/>
  <c r="AD20" i="6"/>
  <c r="AB20" i="6"/>
  <c r="Z20" i="6"/>
  <c r="Y20" i="6"/>
  <c r="X20" i="6"/>
  <c r="W20" i="6"/>
  <c r="U20" i="6"/>
  <c r="T20" i="6"/>
  <c r="S20" i="6"/>
  <c r="R20" i="6"/>
  <c r="Q20" i="6"/>
  <c r="P20" i="6"/>
  <c r="O20" i="6"/>
  <c r="N20" i="6"/>
  <c r="AI19" i="6"/>
  <c r="AB19" i="6"/>
  <c r="X19" i="6"/>
  <c r="R19" i="6"/>
  <c r="Q19" i="6"/>
  <c r="O19" i="6"/>
  <c r="N19" i="6"/>
  <c r="AK18" i="6"/>
  <c r="AJ18" i="6"/>
  <c r="AI18" i="6"/>
  <c r="AG18" i="6"/>
  <c r="AF18" i="6"/>
  <c r="AE18" i="6"/>
  <c r="AD18" i="6"/>
  <c r="AA18" i="6"/>
  <c r="Z18" i="6"/>
  <c r="Y18" i="6"/>
  <c r="X18" i="6"/>
  <c r="W18" i="6"/>
  <c r="U18" i="6"/>
  <c r="S18" i="6"/>
  <c r="R18" i="6"/>
  <c r="Q18" i="6"/>
  <c r="P18" i="6"/>
  <c r="O18" i="6"/>
  <c r="N18" i="6"/>
  <c r="AI17" i="6"/>
  <c r="AE17" i="6"/>
  <c r="AA17" i="6"/>
  <c r="Y17" i="6"/>
  <c r="X17" i="6"/>
  <c r="W17" i="6"/>
  <c r="U17" i="6"/>
  <c r="Q17" i="6"/>
  <c r="O17" i="6"/>
  <c r="N17" i="6"/>
  <c r="AJ16" i="6"/>
  <c r="AI16" i="6"/>
  <c r="AH16" i="6"/>
  <c r="AG16" i="6"/>
  <c r="AF16" i="6"/>
  <c r="AE16" i="6"/>
  <c r="AB16" i="6"/>
  <c r="Z16" i="6"/>
  <c r="Y16" i="6"/>
  <c r="W16" i="6"/>
  <c r="U16" i="6"/>
  <c r="T16" i="6"/>
  <c r="S16" i="6"/>
  <c r="R16" i="6"/>
  <c r="Q16" i="6"/>
  <c r="P16" i="6"/>
  <c r="O16" i="6"/>
  <c r="N16" i="6"/>
  <c r="AE15" i="6"/>
  <c r="X15" i="6"/>
  <c r="W15" i="6"/>
  <c r="R15" i="6"/>
  <c r="Q15" i="6"/>
  <c r="O15" i="6"/>
  <c r="N15" i="6"/>
  <c r="AK14" i="6"/>
  <c r="AJ14" i="6"/>
  <c r="AI14" i="6"/>
  <c r="AH14" i="6"/>
  <c r="AF14" i="6"/>
  <c r="AE14" i="6"/>
  <c r="AD14" i="6"/>
  <c r="AB14" i="6"/>
  <c r="Z14" i="6"/>
  <c r="Y14" i="6"/>
  <c r="X14" i="6"/>
  <c r="W14" i="6"/>
  <c r="U14" i="6"/>
  <c r="T14" i="6"/>
  <c r="S14" i="6"/>
  <c r="R14" i="6"/>
  <c r="Q14" i="6"/>
  <c r="P14" i="6"/>
  <c r="O14" i="6"/>
  <c r="N14" i="6"/>
  <c r="AI13" i="6"/>
  <c r="AB13" i="6"/>
  <c r="AA13" i="6"/>
  <c r="X13" i="6"/>
  <c r="R13" i="6"/>
  <c r="Q13" i="6"/>
  <c r="O13" i="6"/>
  <c r="N13" i="6"/>
  <c r="AK12" i="6"/>
  <c r="AJ12" i="6"/>
  <c r="AI12" i="6"/>
  <c r="AG12" i="6"/>
  <c r="AF12" i="6"/>
  <c r="AE12" i="6"/>
  <c r="AD12" i="6"/>
  <c r="AA12" i="6"/>
  <c r="Z12" i="6"/>
  <c r="Y12" i="6"/>
  <c r="X12" i="6"/>
  <c r="W12" i="6"/>
  <c r="U12" i="6"/>
  <c r="S12" i="6"/>
  <c r="R12" i="6"/>
  <c r="Q12" i="6"/>
  <c r="P12" i="6"/>
  <c r="O12" i="6"/>
  <c r="N12" i="6"/>
  <c r="AI11" i="6"/>
  <c r="AE11" i="6"/>
  <c r="Y11" i="6"/>
  <c r="X11" i="6"/>
  <c r="W11" i="6"/>
  <c r="U11" i="6"/>
  <c r="Q11" i="6"/>
  <c r="O11" i="6"/>
  <c r="N11" i="6"/>
  <c r="AJ10" i="6"/>
  <c r="AI10" i="6"/>
  <c r="AH10" i="6"/>
  <c r="AG10" i="6"/>
  <c r="AF10" i="6"/>
  <c r="AE10" i="6"/>
  <c r="AB10" i="6"/>
  <c r="Z10" i="6"/>
  <c r="Y10" i="6"/>
  <c r="W10" i="6"/>
  <c r="U10" i="6"/>
  <c r="T10" i="6"/>
  <c r="S10" i="6"/>
  <c r="R10" i="6"/>
  <c r="Q10" i="6"/>
  <c r="P10" i="6"/>
  <c r="O10" i="6"/>
  <c r="N10" i="6"/>
  <c r="AE9" i="6"/>
  <c r="X9" i="6"/>
  <c r="W9" i="6"/>
  <c r="R9" i="6"/>
  <c r="Q9" i="6"/>
  <c r="O9" i="6"/>
  <c r="N9" i="6"/>
  <c r="AK8" i="6"/>
  <c r="AJ8" i="6"/>
  <c r="AI8" i="6"/>
  <c r="AH8" i="6"/>
  <c r="AF8" i="6"/>
  <c r="AE8" i="6"/>
  <c r="AD8" i="6"/>
  <c r="AB8" i="6"/>
  <c r="Z8" i="6"/>
  <c r="Y8" i="6"/>
  <c r="X8" i="6"/>
  <c r="W8" i="6"/>
  <c r="U8" i="6"/>
  <c r="T8" i="6"/>
  <c r="S8" i="6"/>
  <c r="R8" i="6"/>
  <c r="Q8" i="6"/>
  <c r="P8" i="6"/>
  <c r="O8" i="6"/>
  <c r="N8" i="6"/>
  <c r="AI7" i="6"/>
  <c r="AB7" i="6"/>
  <c r="X7" i="6"/>
  <c r="R7" i="6"/>
  <c r="Q7" i="6"/>
  <c r="O7" i="6"/>
  <c r="N7" i="6"/>
  <c r="AK6" i="6"/>
  <c r="AJ6" i="6"/>
  <c r="AI6" i="6"/>
  <c r="AG6" i="6"/>
  <c r="AF6" i="6"/>
  <c r="AE6" i="6"/>
  <c r="AD6" i="6"/>
  <c r="AA6" i="6"/>
  <c r="Z6" i="6"/>
  <c r="Y6" i="6"/>
  <c r="X6" i="6"/>
  <c r="W6" i="6"/>
  <c r="U6" i="6"/>
  <c r="S6" i="6"/>
  <c r="R6" i="6"/>
  <c r="Q6" i="6"/>
  <c r="P6" i="6"/>
  <c r="O6" i="6"/>
  <c r="N6" i="6"/>
  <c r="AI5" i="6"/>
  <c r="AE5" i="6"/>
  <c r="AA5" i="6"/>
  <c r="Y5" i="6"/>
  <c r="X5" i="6"/>
  <c r="W5" i="6"/>
  <c r="U5" i="6"/>
  <c r="Q5" i="6"/>
  <c r="O5" i="6"/>
  <c r="N5" i="6"/>
  <c r="AJ4" i="6"/>
  <c r="AI4" i="6"/>
  <c r="AH4" i="6"/>
  <c r="AG4" i="6"/>
  <c r="AF4" i="6"/>
  <c r="AE4" i="6"/>
  <c r="AB4" i="6"/>
  <c r="Z4" i="6"/>
  <c r="Y4" i="6"/>
  <c r="W4" i="6"/>
  <c r="U4" i="6"/>
  <c r="T4" i="6"/>
  <c r="S4" i="6"/>
  <c r="R4" i="6"/>
  <c r="Q4" i="6"/>
  <c r="P4" i="6"/>
  <c r="O4" i="6"/>
  <c r="N4" i="6"/>
  <c r="AK3" i="6"/>
  <c r="AJ3" i="6"/>
  <c r="AH3" i="6"/>
  <c r="AG3" i="6"/>
  <c r="AF3" i="6"/>
  <c r="AD3" i="6"/>
  <c r="AB3" i="6"/>
  <c r="AA3" i="6"/>
  <c r="Z3" i="6"/>
  <c r="Y3" i="6"/>
  <c r="X3" i="6"/>
  <c r="W3" i="6"/>
  <c r="U3" i="6"/>
  <c r="T3" i="6"/>
  <c r="S3" i="6"/>
  <c r="Q3" i="6"/>
  <c r="P3" i="6"/>
  <c r="O3" i="6"/>
  <c r="N3" i="6"/>
  <c r="AH4" i="4"/>
  <c r="AH6" i="4"/>
  <c r="AI6" i="4"/>
  <c r="AH8" i="4"/>
  <c r="AI8" i="4"/>
  <c r="AH10" i="4"/>
  <c r="AI10" i="4"/>
  <c r="AK10" i="4"/>
  <c r="AH12" i="4"/>
  <c r="AH14" i="4"/>
  <c r="AH16" i="4"/>
  <c r="AI16" i="4"/>
  <c r="AK16" i="4"/>
  <c r="AH18" i="4"/>
  <c r="AI18" i="4"/>
  <c r="AJ18" i="4"/>
  <c r="AK18" i="4"/>
  <c r="AH20" i="4"/>
  <c r="AH22" i="4"/>
  <c r="AI22" i="4"/>
  <c r="AH24" i="4"/>
  <c r="AI24" i="4"/>
  <c r="AJ24" i="4"/>
  <c r="AK24" i="4"/>
  <c r="AH25" i="4"/>
  <c r="AH26" i="4"/>
  <c r="AH28" i="4"/>
  <c r="AH30" i="4"/>
  <c r="AI30" i="4"/>
  <c r="AJ30" i="4"/>
  <c r="AK30" i="4"/>
  <c r="AH32" i="4"/>
  <c r="AH34" i="4"/>
  <c r="AI34" i="4"/>
  <c r="AK34" i="4"/>
  <c r="AH36" i="4"/>
  <c r="AH38" i="4"/>
  <c r="AI38" i="4"/>
  <c r="AH40" i="4"/>
  <c r="AI40" i="4"/>
  <c r="AK40" i="4"/>
  <c r="AK3" i="4"/>
  <c r="AJ3" i="4"/>
  <c r="AI3" i="4"/>
  <c r="AH3" i="4"/>
  <c r="AD4" i="4"/>
  <c r="AD6" i="4"/>
  <c r="AE6" i="4"/>
  <c r="AD8" i="4"/>
  <c r="AE8" i="4"/>
  <c r="AG8" i="4"/>
  <c r="AD9" i="4"/>
  <c r="AD10" i="4"/>
  <c r="AD12" i="4"/>
  <c r="AE12" i="4"/>
  <c r="AD14" i="4"/>
  <c r="AE14" i="4"/>
  <c r="AD16" i="4"/>
  <c r="AD18" i="4"/>
  <c r="AE18" i="4"/>
  <c r="AF18" i="4"/>
  <c r="AG18" i="4"/>
  <c r="AD20" i="4"/>
  <c r="AD22" i="4"/>
  <c r="AD24" i="4"/>
  <c r="AE24" i="4"/>
  <c r="AF24" i="4"/>
  <c r="AG24" i="4"/>
  <c r="AD26" i="4"/>
  <c r="AE26" i="4"/>
  <c r="AG26" i="4"/>
  <c r="AD27" i="4"/>
  <c r="AD28" i="4"/>
  <c r="AD30" i="4"/>
  <c r="AE30" i="4"/>
  <c r="AF30" i="4"/>
  <c r="AG30" i="4"/>
  <c r="AD32" i="4"/>
  <c r="AE32" i="4"/>
  <c r="AG32" i="4"/>
  <c r="AD34" i="4"/>
  <c r="AE34" i="4"/>
  <c r="AD36" i="4"/>
  <c r="AD38" i="4"/>
  <c r="AE38" i="4"/>
  <c r="AG38" i="4"/>
  <c r="AD40" i="4"/>
  <c r="AE40" i="4"/>
  <c r="AG3" i="4"/>
  <c r="AF3" i="4"/>
  <c r="AE3" i="4"/>
  <c r="AD3" i="4"/>
  <c r="N42" i="4"/>
  <c r="W6" i="4"/>
  <c r="W8" i="4"/>
  <c r="X8" i="4"/>
  <c r="Y8" i="4"/>
  <c r="W10" i="4"/>
  <c r="X10" i="4"/>
  <c r="Y10" i="4"/>
  <c r="AA10" i="4"/>
  <c r="X12" i="4"/>
  <c r="Y12" i="4"/>
  <c r="W18" i="4"/>
  <c r="Y18" i="4"/>
  <c r="W20" i="4"/>
  <c r="X20" i="4"/>
  <c r="Y20" i="4"/>
  <c r="W22" i="4"/>
  <c r="X22" i="4"/>
  <c r="Y22" i="4"/>
  <c r="AA22" i="4"/>
  <c r="X24" i="4"/>
  <c r="W30" i="4"/>
  <c r="W32" i="4"/>
  <c r="X32" i="4"/>
  <c r="Y32" i="4"/>
  <c r="W34" i="4"/>
  <c r="X34" i="4"/>
  <c r="Y34" i="4"/>
  <c r="X36" i="4"/>
  <c r="Y36" i="4"/>
  <c r="AA38" i="4"/>
  <c r="AA40" i="4"/>
  <c r="X3" i="4"/>
  <c r="U26" i="4"/>
  <c r="U38" i="4"/>
  <c r="T26" i="4"/>
  <c r="T28" i="4"/>
  <c r="T36" i="4"/>
  <c r="T38" i="4"/>
  <c r="T40" i="4"/>
  <c r="S12" i="4"/>
  <c r="S35" i="4"/>
  <c r="R22" i="4"/>
  <c r="R32" i="4"/>
  <c r="R34" i="4"/>
  <c r="Q6" i="4"/>
  <c r="Q18" i="4"/>
  <c r="Q27" i="4"/>
  <c r="Q30" i="4"/>
  <c r="Q3" i="4"/>
  <c r="O5" i="4"/>
  <c r="O6" i="4"/>
  <c r="O7" i="4"/>
  <c r="N8" i="4"/>
  <c r="O8" i="4"/>
  <c r="N12" i="4"/>
  <c r="N13" i="4"/>
  <c r="N14" i="4"/>
  <c r="O14" i="4"/>
  <c r="O17" i="4"/>
  <c r="O18" i="4"/>
  <c r="O19" i="4"/>
  <c r="N20" i="4"/>
  <c r="O20" i="4"/>
  <c r="N24" i="4"/>
  <c r="N25" i="4"/>
  <c r="N26" i="4"/>
  <c r="O26" i="4"/>
  <c r="O29" i="4"/>
  <c r="O30" i="4"/>
  <c r="O31" i="4"/>
  <c r="N32" i="4"/>
  <c r="O32" i="4"/>
  <c r="N36" i="4"/>
  <c r="N37" i="4"/>
  <c r="N38" i="4"/>
  <c r="O38" i="4"/>
  <c r="O41" i="4"/>
  <c r="O3" i="4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K3" i="10"/>
  <c r="J3" i="10"/>
  <c r="B3" i="10"/>
  <c r="A3" i="10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K3" i="8"/>
  <c r="J3" i="8"/>
  <c r="B3" i="8"/>
  <c r="A3" i="8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K3" i="6"/>
  <c r="J3" i="6"/>
  <c r="B3" i="6"/>
  <c r="A3" i="6"/>
  <c r="AC42" i="4"/>
  <c r="K3" i="4"/>
  <c r="J3" i="4"/>
  <c r="X4" i="4"/>
  <c r="R4" i="4"/>
  <c r="X6" i="4"/>
  <c r="Q8" i="4"/>
  <c r="AB8" i="4"/>
  <c r="T8" i="4"/>
  <c r="Q10" i="4"/>
  <c r="Q12" i="4"/>
  <c r="R12" i="4"/>
  <c r="AB12" i="4"/>
  <c r="Q14" i="4"/>
  <c r="Y14" i="4"/>
  <c r="X16" i="4"/>
  <c r="R16" i="4"/>
  <c r="AB16" i="4"/>
  <c r="X18" i="4"/>
  <c r="Q20" i="4"/>
  <c r="Q22" i="4"/>
  <c r="AB22" i="4"/>
  <c r="Z22" i="4"/>
  <c r="T22" i="4"/>
  <c r="Q24" i="4"/>
  <c r="Q26" i="4"/>
  <c r="R26" i="4"/>
  <c r="X28" i="4"/>
  <c r="R28" i="4"/>
  <c r="X30" i="4"/>
  <c r="Q32" i="4"/>
  <c r="T32" i="4"/>
  <c r="Q33" i="4"/>
  <c r="Q34" i="4"/>
  <c r="T34" i="4"/>
  <c r="X35" i="4"/>
  <c r="Q36" i="4"/>
  <c r="Q38" i="4"/>
  <c r="X40" i="4"/>
  <c r="Y40" i="4"/>
  <c r="AB40" i="4"/>
  <c r="R3" i="4"/>
  <c r="AB3" i="4"/>
  <c r="Z3" i="4"/>
  <c r="T3" i="4"/>
  <c r="W4" i="4"/>
  <c r="P6" i="4"/>
  <c r="P8" i="4"/>
  <c r="P10" i="4"/>
  <c r="P12" i="4"/>
  <c r="W13" i="4"/>
  <c r="W14" i="4"/>
  <c r="W16" i="4"/>
  <c r="P18" i="4"/>
  <c r="P20" i="4"/>
  <c r="P22" i="4"/>
  <c r="P24" i="4"/>
  <c r="P26" i="4"/>
  <c r="W28" i="4"/>
  <c r="P30" i="4"/>
  <c r="P32" i="4"/>
  <c r="P34" i="4"/>
  <c r="P36" i="4"/>
  <c r="W37" i="4"/>
  <c r="W38" i="4"/>
  <c r="W40" i="4"/>
  <c r="W3" i="4"/>
  <c r="B4" i="4"/>
  <c r="O4" i="4" s="1"/>
  <c r="B5" i="4"/>
  <c r="B6" i="4"/>
  <c r="B7" i="4"/>
  <c r="B8" i="4"/>
  <c r="B9" i="4"/>
  <c r="O9" i="4" s="1"/>
  <c r="B10" i="4"/>
  <c r="O10" i="4" s="1"/>
  <c r="B11" i="4"/>
  <c r="O11" i="4" s="1"/>
  <c r="B12" i="4"/>
  <c r="O12" i="4" s="1"/>
  <c r="B13" i="4"/>
  <c r="O13" i="4" s="1"/>
  <c r="B14" i="4"/>
  <c r="B15" i="4"/>
  <c r="O15" i="4" s="1"/>
  <c r="B16" i="4"/>
  <c r="O16" i="4" s="1"/>
  <c r="B17" i="4"/>
  <c r="B18" i="4"/>
  <c r="B19" i="4"/>
  <c r="B20" i="4"/>
  <c r="B21" i="4"/>
  <c r="O21" i="4" s="1"/>
  <c r="B22" i="4"/>
  <c r="O22" i="4" s="1"/>
  <c r="B23" i="4"/>
  <c r="O23" i="4" s="1"/>
  <c r="B24" i="4"/>
  <c r="O24" i="4" s="1"/>
  <c r="B25" i="4"/>
  <c r="O25" i="4" s="1"/>
  <c r="B26" i="4"/>
  <c r="B27" i="4"/>
  <c r="O27" i="4" s="1"/>
  <c r="B28" i="4"/>
  <c r="O28" i="4" s="1"/>
  <c r="B29" i="4"/>
  <c r="B30" i="4"/>
  <c r="B31" i="4"/>
  <c r="B32" i="4"/>
  <c r="B33" i="4"/>
  <c r="O33" i="4" s="1"/>
  <c r="B34" i="4"/>
  <c r="O34" i="4" s="1"/>
  <c r="B35" i="4"/>
  <c r="O35" i="4" s="1"/>
  <c r="B36" i="4"/>
  <c r="O36" i="4" s="1"/>
  <c r="B37" i="4"/>
  <c r="O37" i="4" s="1"/>
  <c r="B38" i="4"/>
  <c r="B39" i="4"/>
  <c r="O39" i="4" s="1"/>
  <c r="B40" i="4"/>
  <c r="O40" i="4" s="1"/>
  <c r="B41" i="4"/>
  <c r="B3" i="4"/>
  <c r="A39" i="4"/>
  <c r="N39" i="4" s="1"/>
  <c r="A40" i="4"/>
  <c r="N40" i="4" s="1"/>
  <c r="A41" i="4"/>
  <c r="N41" i="4" s="1"/>
  <c r="A4" i="4"/>
  <c r="N4" i="4" s="1"/>
  <c r="A5" i="4"/>
  <c r="N5" i="4" s="1"/>
  <c r="A6" i="4"/>
  <c r="N6" i="4" s="1"/>
  <c r="A7" i="4"/>
  <c r="N7" i="4" s="1"/>
  <c r="A8" i="4"/>
  <c r="A9" i="4"/>
  <c r="N9" i="4" s="1"/>
  <c r="A10" i="4"/>
  <c r="N10" i="4" s="1"/>
  <c r="A11" i="4"/>
  <c r="N11" i="4" s="1"/>
  <c r="A12" i="4"/>
  <c r="A13" i="4"/>
  <c r="A14" i="4"/>
  <c r="A15" i="4"/>
  <c r="N15" i="4" s="1"/>
  <c r="A16" i="4"/>
  <c r="N16" i="4" s="1"/>
  <c r="A17" i="4"/>
  <c r="N17" i="4" s="1"/>
  <c r="A18" i="4"/>
  <c r="N18" i="4" s="1"/>
  <c r="A19" i="4"/>
  <c r="N19" i="4" s="1"/>
  <c r="A20" i="4"/>
  <c r="A21" i="4"/>
  <c r="N21" i="4" s="1"/>
  <c r="A22" i="4"/>
  <c r="N22" i="4" s="1"/>
  <c r="A23" i="4"/>
  <c r="N23" i="4" s="1"/>
  <c r="A24" i="4"/>
  <c r="A25" i="4"/>
  <c r="A26" i="4"/>
  <c r="A27" i="4"/>
  <c r="N27" i="4" s="1"/>
  <c r="A28" i="4"/>
  <c r="N28" i="4" s="1"/>
  <c r="A29" i="4"/>
  <c r="N29" i="4" s="1"/>
  <c r="A30" i="4"/>
  <c r="N30" i="4" s="1"/>
  <c r="A31" i="4"/>
  <c r="N31" i="4" s="1"/>
  <c r="A32" i="4"/>
  <c r="A33" i="4"/>
  <c r="N33" i="4" s="1"/>
  <c r="A34" i="4"/>
  <c r="N34" i="4" s="1"/>
  <c r="A35" i="4"/>
  <c r="N35" i="4" s="1"/>
  <c r="A36" i="4"/>
  <c r="A37" i="4"/>
  <c r="A38" i="4"/>
  <c r="A3" i="4"/>
  <c r="N3" i="4" s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1" i="1"/>
  <c r="H10" i="1"/>
  <c r="H9" i="1"/>
  <c r="H8" i="1"/>
  <c r="H7" i="1"/>
  <c r="H5" i="1"/>
  <c r="H4" i="1"/>
  <c r="H3" i="1"/>
  <c r="I37" i="26" l="1"/>
  <c r="H37" i="26"/>
  <c r="H33" i="26"/>
  <c r="K4" i="29"/>
  <c r="K4" i="27"/>
  <c r="I4" i="27"/>
  <c r="J33" i="26"/>
  <c r="G22" i="26" s="1"/>
  <c r="I34" i="26"/>
  <c r="J34" i="26" s="1"/>
  <c r="F23" i="26" s="1"/>
  <c r="H35" i="26"/>
  <c r="I32" i="26"/>
  <c r="J32" i="26" s="1"/>
  <c r="E21" i="26" s="1"/>
  <c r="I36" i="26"/>
  <c r="J36" i="26" s="1"/>
  <c r="G25" i="26" s="1"/>
  <c r="J37" i="26"/>
  <c r="G26" i="26" s="1"/>
  <c r="I38" i="26"/>
  <c r="J38" i="26" s="1"/>
  <c r="E27" i="26" s="1"/>
  <c r="I35" i="26"/>
  <c r="H32" i="26"/>
  <c r="AG12" i="25"/>
  <c r="AH12" i="25" s="1"/>
  <c r="C27" i="26" s="1"/>
  <c r="K15" i="25"/>
  <c r="K17" i="25"/>
  <c r="K16" i="25"/>
  <c r="Q40" i="24"/>
  <c r="Q51" i="24" s="1"/>
  <c r="AJ42" i="24"/>
  <c r="BB42" i="24"/>
  <c r="AA49" i="24"/>
  <c r="BH49" i="24"/>
  <c r="AH50" i="24"/>
  <c r="AX50" i="24"/>
  <c r="AG83" i="24"/>
  <c r="AG94" i="24" s="1"/>
  <c r="BL84" i="24"/>
  <c r="AX112" i="24"/>
  <c r="S159" i="24"/>
  <c r="S169" i="24" s="1"/>
  <c r="X49" i="24"/>
  <c r="G41" i="24"/>
  <c r="G54" i="24" s="1"/>
  <c r="AK42" i="24"/>
  <c r="BD42" i="24"/>
  <c r="AB49" i="24"/>
  <c r="BN49" i="24"/>
  <c r="AI50" i="24"/>
  <c r="AY50" i="24"/>
  <c r="AH83" i="24"/>
  <c r="Z159" i="24"/>
  <c r="Z169" i="24" s="1"/>
  <c r="BG49" i="24"/>
  <c r="AI82" i="24"/>
  <c r="S81" i="24"/>
  <c r="S92" i="24" s="1"/>
  <c r="S42" i="24"/>
  <c r="AL42" i="24"/>
  <c r="BE42" i="24"/>
  <c r="AC49" i="24"/>
  <c r="T50" i="24"/>
  <c r="AJ50" i="24"/>
  <c r="AJ60" i="24" s="1"/>
  <c r="BD50" i="24"/>
  <c r="AI83" i="24"/>
  <c r="AW50" i="24"/>
  <c r="AG60" i="24"/>
  <c r="AI79" i="24"/>
  <c r="AI91" i="24" s="1"/>
  <c r="AH81" i="24"/>
  <c r="AH92" i="24" s="1"/>
  <c r="T42" i="24"/>
  <c r="AN42" i="24"/>
  <c r="BH42" i="24"/>
  <c r="AJ49" i="24"/>
  <c r="U50" i="24"/>
  <c r="AK50" i="24"/>
  <c r="BE50" i="24"/>
  <c r="M74" i="24"/>
  <c r="AT83" i="24"/>
  <c r="AV117" i="24"/>
  <c r="I40" i="24"/>
  <c r="V60" i="24"/>
  <c r="AH91" i="24"/>
  <c r="U42" i="24"/>
  <c r="AP42" i="24"/>
  <c r="BI42" i="24"/>
  <c r="AK49" i="24"/>
  <c r="V50" i="24"/>
  <c r="AN50" i="24"/>
  <c r="BF50" i="24"/>
  <c r="BF60" i="24" s="1"/>
  <c r="BD83" i="24"/>
  <c r="AP117" i="24"/>
  <c r="AP127" i="24" s="1"/>
  <c r="BD49" i="24"/>
  <c r="BD59" i="24" s="1"/>
  <c r="BM50" i="24"/>
  <c r="BM60" i="24" s="1"/>
  <c r="J40" i="24"/>
  <c r="V81" i="24"/>
  <c r="X42" i="24"/>
  <c r="X53" i="24" s="1"/>
  <c r="AQ42" i="24"/>
  <c r="BK42" i="24"/>
  <c r="AL49" i="24"/>
  <c r="W50" i="24"/>
  <c r="W60" i="24" s="1"/>
  <c r="AO50" i="24"/>
  <c r="AO60" i="24" s="1"/>
  <c r="BG50" i="24"/>
  <c r="BG60" i="24" s="1"/>
  <c r="BL83" i="24"/>
  <c r="AW117" i="24"/>
  <c r="AV60" i="24"/>
  <c r="BH59" i="24"/>
  <c r="W81" i="24"/>
  <c r="AI81" i="24"/>
  <c r="Z42" i="24"/>
  <c r="Z53" i="24" s="1"/>
  <c r="AR42" i="24"/>
  <c r="BL42" i="24"/>
  <c r="AR49" i="24"/>
  <c r="Z50" i="24"/>
  <c r="Z60" i="24" s="1"/>
  <c r="AR50" i="24"/>
  <c r="BH50" i="24"/>
  <c r="AB84" i="24"/>
  <c r="AB42" i="24"/>
  <c r="AS42" i="24"/>
  <c r="BM42" i="24"/>
  <c r="AW49" i="24"/>
  <c r="AA50" i="24"/>
  <c r="AA60" i="24" s="1"/>
  <c r="AS50" i="24"/>
  <c r="AS60" i="24" s="1"/>
  <c r="BI50" i="24"/>
  <c r="Y79" i="24"/>
  <c r="AF84" i="24"/>
  <c r="AF95" i="24" s="1"/>
  <c r="Y78" i="24"/>
  <c r="AC42" i="24"/>
  <c r="AW42" i="24"/>
  <c r="BN42" i="24"/>
  <c r="AX49" i="24"/>
  <c r="AB50" i="24"/>
  <c r="AB60" i="24" s="1"/>
  <c r="AT50" i="24"/>
  <c r="BJ50" i="24"/>
  <c r="BJ60" i="24" s="1"/>
  <c r="Z79" i="24"/>
  <c r="AK84" i="24"/>
  <c r="AK95" i="24" s="1"/>
  <c r="AV145" i="24"/>
  <c r="AV154" i="24" s="1"/>
  <c r="AV165" i="24" s="1"/>
  <c r="AG50" i="24"/>
  <c r="Z81" i="24"/>
  <c r="AX36" i="24"/>
  <c r="AD42" i="24"/>
  <c r="AX42" i="24"/>
  <c r="AY49" i="24"/>
  <c r="AC50" i="24"/>
  <c r="AU50" i="24"/>
  <c r="AU60" i="24" s="1"/>
  <c r="AL84" i="24"/>
  <c r="AV127" i="24"/>
  <c r="AP126" i="24"/>
  <c r="AO127" i="24"/>
  <c r="AL53" i="24"/>
  <c r="BE53" i="24"/>
  <c r="BG59" i="24"/>
  <c r="AC60" i="24"/>
  <c r="AC59" i="24"/>
  <c r="T60" i="24"/>
  <c r="BD60" i="24"/>
  <c r="T53" i="24"/>
  <c r="BH53" i="24"/>
  <c r="AJ59" i="24"/>
  <c r="U60" i="24"/>
  <c r="AK60" i="24"/>
  <c r="BE60" i="24"/>
  <c r="U53" i="24"/>
  <c r="AW127" i="24"/>
  <c r="AR59" i="24"/>
  <c r="BH60" i="24"/>
  <c r="Y128" i="24"/>
  <c r="H40" i="24"/>
  <c r="H51" i="24" s="1"/>
  <c r="H61" i="24" s="1"/>
  <c r="AN130" i="24"/>
  <c r="BK60" i="24"/>
  <c r="BD56" i="24"/>
  <c r="BL60" i="24"/>
  <c r="AR123" i="24"/>
  <c r="X59" i="24"/>
  <c r="BB53" i="24"/>
  <c r="AA59" i="24"/>
  <c r="AY123" i="24"/>
  <c r="AG53" i="24"/>
  <c r="AB59" i="24"/>
  <c r="BN59" i="24"/>
  <c r="AI60" i="24"/>
  <c r="AY60" i="24"/>
  <c r="BK169" i="24"/>
  <c r="BD44" i="24"/>
  <c r="BD51" i="24" s="1"/>
  <c r="BD61" i="24" s="1"/>
  <c r="AF44" i="24"/>
  <c r="T44" i="24"/>
  <c r="R55" i="24"/>
  <c r="AE44" i="24"/>
  <c r="AE55" i="24" s="1"/>
  <c r="S44" i="24"/>
  <c r="AH44" i="24"/>
  <c r="AA44" i="24"/>
  <c r="AJ44" i="24"/>
  <c r="AJ55" i="24" s="1"/>
  <c r="AG44" i="24"/>
  <c r="BL44" i="24"/>
  <c r="BL55" i="24" s="1"/>
  <c r="BH44" i="24"/>
  <c r="BH55" i="24" s="1"/>
  <c r="AD44" i="24"/>
  <c r="AD55" i="24" s="1"/>
  <c r="AB44" i="24"/>
  <c r="AC44" i="24"/>
  <c r="AC55" i="24" s="1"/>
  <c r="Z44" i="24"/>
  <c r="Z55" i="24" s="1"/>
  <c r="AK44" i="24"/>
  <c r="AX44" i="24"/>
  <c r="V44" i="24"/>
  <c r="Y44" i="24"/>
  <c r="BN44" i="24"/>
  <c r="BN55" i="24" s="1"/>
  <c r="X44" i="24"/>
  <c r="BM44" i="24"/>
  <c r="BM55" i="24" s="1"/>
  <c r="W44" i="24"/>
  <c r="W55" i="24" s="1"/>
  <c r="R56" i="24"/>
  <c r="AC45" i="24"/>
  <c r="AC56" i="24" s="1"/>
  <c r="AB45" i="24"/>
  <c r="AB56" i="24" s="1"/>
  <c r="Y45" i="24"/>
  <c r="Y56" i="24" s="1"/>
  <c r="U45" i="24"/>
  <c r="U56" i="24" s="1"/>
  <c r="AH45" i="24"/>
  <c r="AH56" i="24" s="1"/>
  <c r="AA45" i="24"/>
  <c r="AA56" i="24" s="1"/>
  <c r="X45" i="24"/>
  <c r="X56" i="24" s="1"/>
  <c r="BO45" i="24"/>
  <c r="BO56" i="24" s="1"/>
  <c r="AK45" i="24"/>
  <c r="AK56" i="24" s="1"/>
  <c r="W45" i="24"/>
  <c r="W56" i="24" s="1"/>
  <c r="AI45" i="24"/>
  <c r="AI56" i="24" s="1"/>
  <c r="T45" i="24"/>
  <c r="T56" i="24" s="1"/>
  <c r="BN45" i="24"/>
  <c r="BN56" i="24" s="1"/>
  <c r="AX45" i="24"/>
  <c r="AX56" i="24" s="1"/>
  <c r="AJ45" i="24"/>
  <c r="AJ56" i="24" s="1"/>
  <c r="V45" i="24"/>
  <c r="V56" i="24" s="1"/>
  <c r="AG45" i="24"/>
  <c r="AG56" i="24" s="1"/>
  <c r="S45" i="24"/>
  <c r="S56" i="24" s="1"/>
  <c r="AD45" i="24"/>
  <c r="AD56" i="24" s="1"/>
  <c r="AF45" i="24"/>
  <c r="AF56" i="24" s="1"/>
  <c r="AE45" i="24"/>
  <c r="AE56" i="24" s="1"/>
  <c r="BD53" i="24"/>
  <c r="Z45" i="24"/>
  <c r="Z56" i="24" s="1"/>
  <c r="BA106" i="24"/>
  <c r="BB106" i="24" s="1"/>
  <c r="BC106" i="24" s="1"/>
  <c r="BD106" i="24" s="1"/>
  <c r="AZ115" i="24"/>
  <c r="AZ126" i="24" s="1"/>
  <c r="BL47" i="24"/>
  <c r="BL57" i="24" s="1"/>
  <c r="AX47" i="24"/>
  <c r="AX57" i="24" s="1"/>
  <c r="Z47" i="24"/>
  <c r="Z57" i="24" s="1"/>
  <c r="BI47" i="24"/>
  <c r="BI57" i="24" s="1"/>
  <c r="AK47" i="24"/>
  <c r="AK57" i="24" s="1"/>
  <c r="Y47" i="24"/>
  <c r="Y57" i="24" s="1"/>
  <c r="AF47" i="24"/>
  <c r="AF57" i="24" s="1"/>
  <c r="R57" i="24"/>
  <c r="AH47" i="24"/>
  <c r="AH57" i="24" s="1"/>
  <c r="AE47" i="24"/>
  <c r="AE57" i="24" s="1"/>
  <c r="BN47" i="24"/>
  <c r="BN57" i="24" s="1"/>
  <c r="T47" i="24"/>
  <c r="T57" i="24" s="1"/>
  <c r="AD47" i="24"/>
  <c r="AD57" i="24" s="1"/>
  <c r="BD47" i="24"/>
  <c r="BD57" i="24" s="1"/>
  <c r="AB47" i="24"/>
  <c r="AB57" i="24" s="1"/>
  <c r="AA47" i="24"/>
  <c r="AA57" i="24" s="1"/>
  <c r="AC47" i="24"/>
  <c r="AC57" i="24" s="1"/>
  <c r="X47" i="24"/>
  <c r="X57" i="24" s="1"/>
  <c r="U47" i="24"/>
  <c r="U57" i="24" s="1"/>
  <c r="W47" i="24"/>
  <c r="W57" i="24" s="1"/>
  <c r="AJ47" i="24"/>
  <c r="AJ57" i="24" s="1"/>
  <c r="V47" i="24"/>
  <c r="V57" i="24" s="1"/>
  <c r="AI47" i="24"/>
  <c r="AI57" i="24" s="1"/>
  <c r="Y91" i="24"/>
  <c r="Y90" i="24"/>
  <c r="Y55" i="24"/>
  <c r="AW95" i="24"/>
  <c r="AW59" i="24"/>
  <c r="AW60" i="24"/>
  <c r="BK76" i="24"/>
  <c r="AY76" i="24"/>
  <c r="AM76" i="24"/>
  <c r="AA76" i="24"/>
  <c r="BJ76" i="24"/>
  <c r="AX76" i="24"/>
  <c r="AL76" i="24"/>
  <c r="Z76" i="24"/>
  <c r="BI76" i="24"/>
  <c r="AW76" i="24"/>
  <c r="AK76" i="24"/>
  <c r="Y76" i="24"/>
  <c r="BH76" i="24"/>
  <c r="AV76" i="24"/>
  <c r="AJ76" i="24"/>
  <c r="X76" i="24"/>
  <c r="BE76" i="24"/>
  <c r="AS76" i="24"/>
  <c r="AG76" i="24"/>
  <c r="U76" i="24"/>
  <c r="BG76" i="24"/>
  <c r="AO76" i="24"/>
  <c r="S76" i="24"/>
  <c r="BF76" i="24"/>
  <c r="AN76" i="24"/>
  <c r="R76" i="24"/>
  <c r="BD76" i="24"/>
  <c r="AI76" i="24"/>
  <c r="AZ76" i="24"/>
  <c r="AD76" i="24"/>
  <c r="AU76" i="24"/>
  <c r="AC76" i="24"/>
  <c r="BB76" i="24"/>
  <c r="T76" i="24"/>
  <c r="AQ76" i="24"/>
  <c r="BL76" i="24"/>
  <c r="BA76" i="24"/>
  <c r="AT76" i="24"/>
  <c r="AP76" i="24"/>
  <c r="W76" i="24"/>
  <c r="AR76" i="24"/>
  <c r="AH76" i="24"/>
  <c r="BM76" i="24"/>
  <c r="AB76" i="24"/>
  <c r="BC76" i="24"/>
  <c r="V76" i="24"/>
  <c r="BO76" i="24"/>
  <c r="BO88" i="24" s="1"/>
  <c r="AF76" i="24"/>
  <c r="BN76" i="24"/>
  <c r="AE76" i="24"/>
  <c r="AK48" i="24"/>
  <c r="AK58" i="24" s="1"/>
  <c r="Y48" i="24"/>
  <c r="Y58" i="24" s="1"/>
  <c r="AJ48" i="24"/>
  <c r="AJ58" i="24" s="1"/>
  <c r="X48" i="24"/>
  <c r="X58" i="24" s="1"/>
  <c r="AA48" i="24"/>
  <c r="AA58" i="24" s="1"/>
  <c r="Z48" i="24"/>
  <c r="Z58" i="24" s="1"/>
  <c r="AG48" i="24"/>
  <c r="AG58" i="24" s="1"/>
  <c r="S48" i="24"/>
  <c r="S58" i="24" s="1"/>
  <c r="AF48" i="24"/>
  <c r="AF58" i="24" s="1"/>
  <c r="AD48" i="24"/>
  <c r="AD58" i="24" s="1"/>
  <c r="BN48" i="24"/>
  <c r="BN58" i="24" s="1"/>
  <c r="V48" i="24"/>
  <c r="V58" i="24" s="1"/>
  <c r="AH48" i="24"/>
  <c r="AH58" i="24" s="1"/>
  <c r="AC48" i="24"/>
  <c r="AC58" i="24" s="1"/>
  <c r="AX48" i="24"/>
  <c r="AX58" i="24" s="1"/>
  <c r="AB48" i="24"/>
  <c r="AB58" i="24" s="1"/>
  <c r="R58" i="24"/>
  <c r="U48" i="24"/>
  <c r="U58" i="24" s="1"/>
  <c r="W48" i="24"/>
  <c r="W58" i="24" s="1"/>
  <c r="T48" i="24"/>
  <c r="T58" i="24" s="1"/>
  <c r="BE48" i="24"/>
  <c r="BE58" i="24" s="1"/>
  <c r="AI48" i="24"/>
  <c r="AI58" i="24" s="1"/>
  <c r="BD48" i="24"/>
  <c r="BD58" i="24" s="1"/>
  <c r="BD78" i="24"/>
  <c r="BD81" i="24"/>
  <c r="AP53" i="24"/>
  <c r="BI53" i="24"/>
  <c r="S47" i="24"/>
  <c r="S57" i="24" s="1"/>
  <c r="R165" i="24"/>
  <c r="AK154" i="24"/>
  <c r="AK165" i="24" s="1"/>
  <c r="Y154" i="24"/>
  <c r="Y165" i="24" s="1"/>
  <c r="AJ154" i="24"/>
  <c r="AJ165" i="24" s="1"/>
  <c r="X154" i="24"/>
  <c r="X165" i="24" s="1"/>
  <c r="AI154" i="24"/>
  <c r="AI165" i="24" s="1"/>
  <c r="W154" i="24"/>
  <c r="W165" i="24" s="1"/>
  <c r="AH154" i="24"/>
  <c r="AH165" i="24" s="1"/>
  <c r="V154" i="24"/>
  <c r="V165" i="24" s="1"/>
  <c r="AG154" i="24"/>
  <c r="AG165" i="24" s="1"/>
  <c r="U154" i="24"/>
  <c r="U165" i="24" s="1"/>
  <c r="AF154" i="24"/>
  <c r="AF165" i="24" s="1"/>
  <c r="T154" i="24"/>
  <c r="T165" i="24" s="1"/>
  <c r="AC154" i="24"/>
  <c r="AC165" i="24" s="1"/>
  <c r="S154" i="24"/>
  <c r="S165" i="24" s="1"/>
  <c r="AE154" i="24"/>
  <c r="AE165" i="24" s="1"/>
  <c r="AD154" i="24"/>
  <c r="AD165" i="24" s="1"/>
  <c r="Z154" i="24"/>
  <c r="Z165" i="24" s="1"/>
  <c r="AB154" i="24"/>
  <c r="AB165" i="24" s="1"/>
  <c r="AA154" i="24"/>
  <c r="AA165" i="24" s="1"/>
  <c r="BJ154" i="24"/>
  <c r="BJ165" i="24" s="1"/>
  <c r="AG47" i="24"/>
  <c r="AG57" i="24" s="1"/>
  <c r="AK55" i="24"/>
  <c r="AB53" i="24"/>
  <c r="T55" i="24"/>
  <c r="BE119" i="24"/>
  <c r="BE129" i="24" s="1"/>
  <c r="AS119" i="24"/>
  <c r="AS129" i="24" s="1"/>
  <c r="AG119" i="24"/>
  <c r="AG129" i="24" s="1"/>
  <c r="U119" i="24"/>
  <c r="U129" i="24" s="1"/>
  <c r="BD119" i="24"/>
  <c r="BD129" i="24" s="1"/>
  <c r="AR119" i="24"/>
  <c r="AR129" i="24" s="1"/>
  <c r="AF119" i="24"/>
  <c r="AF129" i="24" s="1"/>
  <c r="T119" i="24"/>
  <c r="T129" i="24" s="1"/>
  <c r="BC119" i="24"/>
  <c r="BC129" i="24" s="1"/>
  <c r="AO119" i="24"/>
  <c r="AO129" i="24" s="1"/>
  <c r="AA119" i="24"/>
  <c r="AA129" i="24" s="1"/>
  <c r="BB119" i="24"/>
  <c r="BB129" i="24" s="1"/>
  <c r="AN119" i="24"/>
  <c r="AN129" i="24" s="1"/>
  <c r="Z119" i="24"/>
  <c r="Z129" i="24" s="1"/>
  <c r="BO119" i="24"/>
  <c r="BO129" i="24" s="1"/>
  <c r="BA119" i="24"/>
  <c r="BA129" i="24" s="1"/>
  <c r="AM119" i="24"/>
  <c r="AM129" i="24" s="1"/>
  <c r="Y119" i="24"/>
  <c r="Y129" i="24" s="1"/>
  <c r="R129" i="24"/>
  <c r="BN119" i="24"/>
  <c r="BN129" i="24" s="1"/>
  <c r="AZ119" i="24"/>
  <c r="AZ129" i="24" s="1"/>
  <c r="AL119" i="24"/>
  <c r="AL129" i="24" s="1"/>
  <c r="X119" i="24"/>
  <c r="X129" i="24" s="1"/>
  <c r="BK119" i="24"/>
  <c r="BK129" i="24" s="1"/>
  <c r="AW119" i="24"/>
  <c r="AW129" i="24" s="1"/>
  <c r="AI119" i="24"/>
  <c r="AI129" i="24" s="1"/>
  <c r="S119" i="24"/>
  <c r="S129" i="24" s="1"/>
  <c r="BG119" i="24"/>
  <c r="BG129" i="24" s="1"/>
  <c r="AE119" i="24"/>
  <c r="AE129" i="24" s="1"/>
  <c r="BF119" i="24"/>
  <c r="BF129" i="24" s="1"/>
  <c r="AD119" i="24"/>
  <c r="AD129" i="24" s="1"/>
  <c r="AY119" i="24"/>
  <c r="AY129" i="24" s="1"/>
  <c r="AC119" i="24"/>
  <c r="AC129" i="24" s="1"/>
  <c r="AX119" i="24"/>
  <c r="AX129" i="24" s="1"/>
  <c r="AB119" i="24"/>
  <c r="AB129" i="24" s="1"/>
  <c r="AT119" i="24"/>
  <c r="AT129" i="24" s="1"/>
  <c r="AQ119" i="24"/>
  <c r="AQ129" i="24" s="1"/>
  <c r="AP119" i="24"/>
  <c r="AP129" i="24" s="1"/>
  <c r="AK119" i="24"/>
  <c r="AK129" i="24" s="1"/>
  <c r="AJ119" i="24"/>
  <c r="AJ129" i="24" s="1"/>
  <c r="BL119" i="24"/>
  <c r="BL129" i="24" s="1"/>
  <c r="V119" i="24"/>
  <c r="V129" i="24" s="1"/>
  <c r="BM119" i="24"/>
  <c r="BM129" i="24" s="1"/>
  <c r="BJ119" i="24"/>
  <c r="BJ129" i="24" s="1"/>
  <c r="BI119" i="24"/>
  <c r="BI129" i="24" s="1"/>
  <c r="AH119" i="24"/>
  <c r="AH129" i="24" s="1"/>
  <c r="W119" i="24"/>
  <c r="W129" i="24" s="1"/>
  <c r="BH119" i="24"/>
  <c r="BH129" i="24" s="1"/>
  <c r="AV119" i="24"/>
  <c r="AV129" i="24" s="1"/>
  <c r="AU119" i="24"/>
  <c r="AU129" i="24" s="1"/>
  <c r="AE48" i="24"/>
  <c r="AE58" i="24" s="1"/>
  <c r="BJ53" i="24"/>
  <c r="U44" i="24"/>
  <c r="BK94" i="24"/>
  <c r="AL36" i="24"/>
  <c r="AL82" i="24" s="1"/>
  <c r="AL93" i="24" s="1"/>
  <c r="AR53" i="24"/>
  <c r="AJ78" i="24"/>
  <c r="AJ90" i="24" s="1"/>
  <c r="X78" i="24"/>
  <c r="X90" i="24" s="1"/>
  <c r="AI78" i="24"/>
  <c r="W78" i="24"/>
  <c r="AH78" i="24"/>
  <c r="V78" i="24"/>
  <c r="V90" i="24" s="1"/>
  <c r="AG78" i="24"/>
  <c r="AG90" i="24" s="1"/>
  <c r="U78" i="24"/>
  <c r="U90" i="24" s="1"/>
  <c r="BN78" i="24"/>
  <c r="AD78" i="24"/>
  <c r="AD90" i="24" s="1"/>
  <c r="AC78" i="24"/>
  <c r="AX78" i="24"/>
  <c r="AB78" i="24"/>
  <c r="R90" i="24"/>
  <c r="AA78" i="24"/>
  <c r="AA90" i="24" s="1"/>
  <c r="S78" i="24"/>
  <c r="BO111" i="24"/>
  <c r="P110" i="24"/>
  <c r="P121" i="24" s="1"/>
  <c r="P131" i="24" s="1"/>
  <c r="L110" i="24"/>
  <c r="L121" i="24" s="1"/>
  <c r="L131" i="24" s="1"/>
  <c r="K110" i="24"/>
  <c r="K121" i="24" s="1"/>
  <c r="N110" i="24"/>
  <c r="N121" i="24" s="1"/>
  <c r="N131" i="24" s="1"/>
  <c r="M110" i="24"/>
  <c r="M121" i="24" s="1"/>
  <c r="M131" i="24" s="1"/>
  <c r="AE157" i="24"/>
  <c r="AE167" i="24" s="1"/>
  <c r="S157" i="24"/>
  <c r="S167" i="24" s="1"/>
  <c r="AD157" i="24"/>
  <c r="AD167" i="24" s="1"/>
  <c r="BA157" i="24"/>
  <c r="BA167" i="24" s="1"/>
  <c r="AC157" i="24"/>
  <c r="AC167" i="24" s="1"/>
  <c r="AB157" i="24"/>
  <c r="AB167" i="24" s="1"/>
  <c r="AA157" i="24"/>
  <c r="AA167" i="24" s="1"/>
  <c r="Z157" i="24"/>
  <c r="Z167" i="24" s="1"/>
  <c r="AI157" i="24"/>
  <c r="AI167" i="24" s="1"/>
  <c r="W157" i="24"/>
  <c r="W167" i="24" s="1"/>
  <c r="AH157" i="24"/>
  <c r="AH167" i="24" s="1"/>
  <c r="R167" i="24"/>
  <c r="AG157" i="24"/>
  <c r="AG167" i="24" s="1"/>
  <c r="AF157" i="24"/>
  <c r="AF167" i="24" s="1"/>
  <c r="Y157" i="24"/>
  <c r="Y167" i="24" s="1"/>
  <c r="X157" i="24"/>
  <c r="X167" i="24" s="1"/>
  <c r="AK157" i="24"/>
  <c r="AK167" i="24" s="1"/>
  <c r="AJ157" i="24"/>
  <c r="AJ167" i="24" s="1"/>
  <c r="V157" i="24"/>
  <c r="V167" i="24" s="1"/>
  <c r="U157" i="24"/>
  <c r="U167" i="24" s="1"/>
  <c r="T157" i="24"/>
  <c r="T167" i="24" s="1"/>
  <c r="AB95" i="24"/>
  <c r="AB90" i="24"/>
  <c r="AZ95" i="24"/>
  <c r="BL94" i="24"/>
  <c r="BL95" i="24"/>
  <c r="AM36" i="24"/>
  <c r="AM45" i="24" s="1"/>
  <c r="AM56" i="24" s="1"/>
  <c r="BC36" i="24"/>
  <c r="BC81" i="24" s="1"/>
  <c r="AN60" i="24"/>
  <c r="AE53" i="24"/>
  <c r="X114" i="24"/>
  <c r="AG79" i="24"/>
  <c r="AG91" i="24" s="1"/>
  <c r="U79" i="24"/>
  <c r="BD79" i="24"/>
  <c r="BD91" i="24" s="1"/>
  <c r="AF79" i="24"/>
  <c r="T79" i="24"/>
  <c r="BC79" i="24"/>
  <c r="AE79" i="24"/>
  <c r="AE91" i="24" s="1"/>
  <c r="S79" i="24"/>
  <c r="BN79" i="24"/>
  <c r="BN91" i="24" s="1"/>
  <c r="BB79" i="24"/>
  <c r="AD79" i="24"/>
  <c r="AD91" i="24" s="1"/>
  <c r="AA79" i="24"/>
  <c r="V79" i="24"/>
  <c r="V91" i="24" s="1"/>
  <c r="AK79" i="24"/>
  <c r="AK91" i="24" s="1"/>
  <c r="AX79" i="24"/>
  <c r="AX91" i="24" s="1"/>
  <c r="AC79" i="24"/>
  <c r="AB79" i="24"/>
  <c r="AB91" i="24" s="1"/>
  <c r="BO112" i="24"/>
  <c r="BO123" i="24" s="1"/>
  <c r="BC112" i="24"/>
  <c r="BC123" i="24" s="1"/>
  <c r="AQ112" i="24"/>
  <c r="AQ123" i="24" s="1"/>
  <c r="AE112" i="24"/>
  <c r="S112" i="24"/>
  <c r="BN112" i="24"/>
  <c r="BB112" i="24"/>
  <c r="BB123" i="24" s="1"/>
  <c r="AP112" i="24"/>
  <c r="AD112" i="24"/>
  <c r="R112" i="24"/>
  <c r="BM112" i="24"/>
  <c r="BM123" i="24" s="1"/>
  <c r="BA112" i="24"/>
  <c r="BA123" i="24" s="1"/>
  <c r="AO112" i="24"/>
  <c r="AO123" i="24" s="1"/>
  <c r="AC112" i="24"/>
  <c r="AC123" i="24" s="1"/>
  <c r="BL112" i="24"/>
  <c r="BL123" i="24" s="1"/>
  <c r="AZ112" i="24"/>
  <c r="AZ123" i="24" s="1"/>
  <c r="AN112" i="24"/>
  <c r="AN123" i="24" s="1"/>
  <c r="AB112" i="24"/>
  <c r="AB123" i="24" s="1"/>
  <c r="BI112" i="24"/>
  <c r="AW112" i="24"/>
  <c r="AW123" i="24" s="1"/>
  <c r="AK112" i="24"/>
  <c r="AK123" i="24" s="1"/>
  <c r="Y112" i="24"/>
  <c r="Y123" i="24" s="1"/>
  <c r="AV112" i="24"/>
  <c r="AA112" i="24"/>
  <c r="AA123" i="24" s="1"/>
  <c r="AU112" i="24"/>
  <c r="AU123" i="24" s="1"/>
  <c r="Z112" i="24"/>
  <c r="AT112" i="24"/>
  <c r="X112" i="24"/>
  <c r="X123" i="24" s="1"/>
  <c r="BK112" i="24"/>
  <c r="AS112" i="24"/>
  <c r="AS123" i="24" s="1"/>
  <c r="W112" i="24"/>
  <c r="W123" i="24" s="1"/>
  <c r="BG112" i="24"/>
  <c r="BG123" i="24" s="1"/>
  <c r="AL112" i="24"/>
  <c r="AL123" i="24" s="1"/>
  <c r="T112" i="24"/>
  <c r="T123" i="24" s="1"/>
  <c r="AJ112" i="24"/>
  <c r="AI112" i="24"/>
  <c r="AI123" i="24" s="1"/>
  <c r="AH112" i="24"/>
  <c r="AH123" i="24" s="1"/>
  <c r="BJ112" i="24"/>
  <c r="AG112" i="24"/>
  <c r="AG123" i="24" s="1"/>
  <c r="BE112" i="24"/>
  <c r="BE123" i="24" s="1"/>
  <c r="U112" i="24"/>
  <c r="U123" i="24" s="1"/>
  <c r="BH112" i="24"/>
  <c r="BF112" i="24"/>
  <c r="BF123" i="24" s="1"/>
  <c r="BD112" i="24"/>
  <c r="BD123" i="24" s="1"/>
  <c r="AM112" i="24"/>
  <c r="AM123" i="24" s="1"/>
  <c r="AF112" i="24"/>
  <c r="AF123" i="24" s="1"/>
  <c r="BL158" i="24"/>
  <c r="BL168" i="24" s="1"/>
  <c r="AZ158" i="24"/>
  <c r="AZ168" i="24" s="1"/>
  <c r="AN158" i="24"/>
  <c r="AN168" i="24" s="1"/>
  <c r="AB158" i="24"/>
  <c r="AB168" i="24" s="1"/>
  <c r="BK158" i="24"/>
  <c r="BK168" i="24" s="1"/>
  <c r="AY158" i="24"/>
  <c r="AY168" i="24" s="1"/>
  <c r="AM158" i="24"/>
  <c r="AM168" i="24" s="1"/>
  <c r="AA158" i="24"/>
  <c r="AA168" i="24" s="1"/>
  <c r="BJ158" i="24"/>
  <c r="BJ168" i="24" s="1"/>
  <c r="AX158" i="24"/>
  <c r="AX168" i="24" s="1"/>
  <c r="AL158" i="24"/>
  <c r="AL168" i="24" s="1"/>
  <c r="Z158" i="24"/>
  <c r="Z168" i="24" s="1"/>
  <c r="R168" i="24"/>
  <c r="BI158" i="24"/>
  <c r="BI168" i="24" s="1"/>
  <c r="AW158" i="24"/>
  <c r="AW168" i="24" s="1"/>
  <c r="AK158" i="24"/>
  <c r="AK168" i="24" s="1"/>
  <c r="Y158" i="24"/>
  <c r="Y168" i="24" s="1"/>
  <c r="BH158" i="24"/>
  <c r="BH168" i="24" s="1"/>
  <c r="AV158" i="24"/>
  <c r="AV168" i="24" s="1"/>
  <c r="AJ158" i="24"/>
  <c r="AJ168" i="24" s="1"/>
  <c r="X158" i="24"/>
  <c r="X168" i="24" s="1"/>
  <c r="BG158" i="24"/>
  <c r="BG168" i="24" s="1"/>
  <c r="AU158" i="24"/>
  <c r="AU168" i="24" s="1"/>
  <c r="AI158" i="24"/>
  <c r="AI168" i="24" s="1"/>
  <c r="W158" i="24"/>
  <c r="W168" i="24" s="1"/>
  <c r="BD158" i="24"/>
  <c r="BD168" i="24" s="1"/>
  <c r="AR158" i="24"/>
  <c r="AR168" i="24" s="1"/>
  <c r="AF158" i="24"/>
  <c r="AF168" i="24" s="1"/>
  <c r="T158" i="24"/>
  <c r="T168" i="24" s="1"/>
  <c r="AP158" i="24"/>
  <c r="AP168" i="24" s="1"/>
  <c r="BO158" i="24"/>
  <c r="BO168" i="24" s="1"/>
  <c r="AO158" i="24"/>
  <c r="AO168" i="24" s="1"/>
  <c r="BN158" i="24"/>
  <c r="BN168" i="24" s="1"/>
  <c r="AH158" i="24"/>
  <c r="AH168" i="24" s="1"/>
  <c r="BM158" i="24"/>
  <c r="BM168" i="24" s="1"/>
  <c r="AG158" i="24"/>
  <c r="AG168" i="24" s="1"/>
  <c r="BF158" i="24"/>
  <c r="BF168" i="24" s="1"/>
  <c r="AE158" i="24"/>
  <c r="AE168" i="24" s="1"/>
  <c r="AQ158" i="24"/>
  <c r="AQ168" i="24" s="1"/>
  <c r="AD158" i="24"/>
  <c r="AD168" i="24" s="1"/>
  <c r="AC158" i="24"/>
  <c r="AC168" i="24" s="1"/>
  <c r="V158" i="24"/>
  <c r="V168" i="24" s="1"/>
  <c r="BE158" i="24"/>
  <c r="BE168" i="24" s="1"/>
  <c r="BC158" i="24"/>
  <c r="BC168" i="24" s="1"/>
  <c r="BB158" i="24"/>
  <c r="BB168" i="24" s="1"/>
  <c r="BA158" i="24"/>
  <c r="BA168" i="24" s="1"/>
  <c r="AT158" i="24"/>
  <c r="AT168" i="24" s="1"/>
  <c r="S158" i="24"/>
  <c r="S168" i="24" s="1"/>
  <c r="AS158" i="24"/>
  <c r="AS168" i="24" s="1"/>
  <c r="AP36" i="24"/>
  <c r="AP45" i="24" s="1"/>
  <c r="AP56" i="24" s="1"/>
  <c r="AF42" i="24"/>
  <c r="AV42" i="24"/>
  <c r="AD49" i="24"/>
  <c r="AD59" i="24" s="1"/>
  <c r="AJ79" i="24"/>
  <c r="BC82" i="24"/>
  <c r="BC93" i="24" s="1"/>
  <c r="AU83" i="24"/>
  <c r="AU94" i="24" s="1"/>
  <c r="AQ84" i="24"/>
  <c r="AF125" i="24"/>
  <c r="AC114" i="24"/>
  <c r="AL95" i="24"/>
  <c r="BE145" i="24"/>
  <c r="BE153" i="24" s="1"/>
  <c r="AS145" i="24"/>
  <c r="AS154" i="24" s="1"/>
  <c r="AS165" i="24" s="1"/>
  <c r="BD145" i="24"/>
  <c r="BD154" i="24" s="1"/>
  <c r="BD165" i="24" s="1"/>
  <c r="AR145" i="24"/>
  <c r="AR154" i="24" s="1"/>
  <c r="AR165" i="24" s="1"/>
  <c r="BO145" i="24"/>
  <c r="BO157" i="24" s="1"/>
  <c r="BO167" i="24" s="1"/>
  <c r="BC145" i="24"/>
  <c r="BC157" i="24" s="1"/>
  <c r="BC167" i="24" s="1"/>
  <c r="AQ145" i="24"/>
  <c r="AQ157" i="24" s="1"/>
  <c r="AQ167" i="24" s="1"/>
  <c r="BM145" i="24"/>
  <c r="BM154" i="24" s="1"/>
  <c r="BM165" i="24" s="1"/>
  <c r="BA145" i="24"/>
  <c r="BA153" i="24" s="1"/>
  <c r="BA164" i="24" s="1"/>
  <c r="AO145" i="24"/>
  <c r="AO156" i="24" s="1"/>
  <c r="AO166" i="24" s="1"/>
  <c r="BL145" i="24"/>
  <c r="BL156" i="24" s="1"/>
  <c r="BL166" i="24" s="1"/>
  <c r="AZ145" i="24"/>
  <c r="AZ154" i="24" s="1"/>
  <c r="AZ165" i="24" s="1"/>
  <c r="AN145" i="24"/>
  <c r="AN157" i="24" s="1"/>
  <c r="AN167" i="24" s="1"/>
  <c r="BH145" i="24"/>
  <c r="BH154" i="24" s="1"/>
  <c r="BH165" i="24" s="1"/>
  <c r="AL145" i="24"/>
  <c r="AL157" i="24" s="1"/>
  <c r="AL167" i="24" s="1"/>
  <c r="BG145" i="24"/>
  <c r="BG157" i="24" s="1"/>
  <c r="BG167" i="24" s="1"/>
  <c r="BF145" i="24"/>
  <c r="BF156" i="24" s="1"/>
  <c r="BF166" i="24" s="1"/>
  <c r="BB145" i="24"/>
  <c r="BB154" i="24" s="1"/>
  <c r="BB165" i="24" s="1"/>
  <c r="AY145" i="24"/>
  <c r="AY154" i="24" s="1"/>
  <c r="AY165" i="24" s="1"/>
  <c r="AM145" i="24"/>
  <c r="AM153" i="24" s="1"/>
  <c r="AM164" i="24" s="1"/>
  <c r="BN145" i="24"/>
  <c r="BN157" i="24" s="1"/>
  <c r="BN167" i="24" s="1"/>
  <c r="BK145" i="24"/>
  <c r="BK153" i="24" s="1"/>
  <c r="BK164" i="24" s="1"/>
  <c r="AX145" i="24"/>
  <c r="AX154" i="24" s="1"/>
  <c r="AX165" i="24" s="1"/>
  <c r="BJ145" i="24"/>
  <c r="BJ157" i="24" s="1"/>
  <c r="BJ167" i="24" s="1"/>
  <c r="BI145" i="24"/>
  <c r="BI157" i="24" s="1"/>
  <c r="BI167" i="24" s="1"/>
  <c r="AW145" i="24"/>
  <c r="AW157" i="24" s="1"/>
  <c r="AW167" i="24" s="1"/>
  <c r="AT145" i="24"/>
  <c r="AT154" i="24" s="1"/>
  <c r="AT165" i="24" s="1"/>
  <c r="AU145" i="24"/>
  <c r="AU157" i="24" s="1"/>
  <c r="AU167" i="24" s="1"/>
  <c r="AP145" i="24"/>
  <c r="AP153" i="24" s="1"/>
  <c r="AP164" i="24" s="1"/>
  <c r="BM36" i="24"/>
  <c r="BM79" i="24" s="1"/>
  <c r="BA36" i="24"/>
  <c r="BA48" i="24" s="1"/>
  <c r="BA58" i="24" s="1"/>
  <c r="AO36" i="24"/>
  <c r="AO78" i="24" s="1"/>
  <c r="AO90" i="24" s="1"/>
  <c r="BL36" i="24"/>
  <c r="BL79" i="24" s="1"/>
  <c r="AZ36" i="24"/>
  <c r="AZ78" i="24" s="1"/>
  <c r="AZ90" i="24" s="1"/>
  <c r="AN36" i="24"/>
  <c r="AN47" i="24" s="1"/>
  <c r="AN57" i="24" s="1"/>
  <c r="AX59" i="24"/>
  <c r="AT156" i="24"/>
  <c r="AT166" i="24" s="1"/>
  <c r="AH156" i="24"/>
  <c r="AH166" i="24" s="1"/>
  <c r="V156" i="24"/>
  <c r="V166" i="24" s="1"/>
  <c r="BE156" i="24"/>
  <c r="BE166" i="24" s="1"/>
  <c r="AS156" i="24"/>
  <c r="AS166" i="24" s="1"/>
  <c r="AG156" i="24"/>
  <c r="AG166" i="24" s="1"/>
  <c r="U156" i="24"/>
  <c r="U166" i="24" s="1"/>
  <c r="AF156" i="24"/>
  <c r="AF166" i="24" s="1"/>
  <c r="T156" i="24"/>
  <c r="T166" i="24" s="1"/>
  <c r="BC156" i="24"/>
  <c r="BC166" i="24" s="1"/>
  <c r="AQ156" i="24"/>
  <c r="AQ166" i="24" s="1"/>
  <c r="AE156" i="24"/>
  <c r="AE166" i="24" s="1"/>
  <c r="S156" i="24"/>
  <c r="S166" i="24" s="1"/>
  <c r="BB156" i="24"/>
  <c r="BB166" i="24" s="1"/>
  <c r="AP156" i="24"/>
  <c r="AP166" i="24" s="1"/>
  <c r="AD156" i="24"/>
  <c r="AD166" i="24" s="1"/>
  <c r="BM156" i="24"/>
  <c r="BM166" i="24" s="1"/>
  <c r="BA156" i="24"/>
  <c r="BA166" i="24" s="1"/>
  <c r="AC156" i="24"/>
  <c r="AC166" i="24" s="1"/>
  <c r="BJ156" i="24"/>
  <c r="BJ166" i="24" s="1"/>
  <c r="Z156" i="24"/>
  <c r="Z166" i="24" s="1"/>
  <c r="AA156" i="24"/>
  <c r="AA166" i="24" s="1"/>
  <c r="AZ156" i="24"/>
  <c r="AZ166" i="24" s="1"/>
  <c r="Y156" i="24"/>
  <c r="Y166" i="24" s="1"/>
  <c r="AY156" i="24"/>
  <c r="AY166" i="24" s="1"/>
  <c r="X156" i="24"/>
  <c r="X166" i="24" s="1"/>
  <c r="AW156" i="24"/>
  <c r="AW166" i="24" s="1"/>
  <c r="W156" i="24"/>
  <c r="W166" i="24" s="1"/>
  <c r="AK156" i="24"/>
  <c r="AK166" i="24" s="1"/>
  <c r="R166" i="24"/>
  <c r="AJ156" i="24"/>
  <c r="AJ166" i="24" s="1"/>
  <c r="AI156" i="24"/>
  <c r="AI166" i="24" s="1"/>
  <c r="AN156" i="24"/>
  <c r="AN166" i="24" s="1"/>
  <c r="BH156" i="24"/>
  <c r="BH166" i="24" s="1"/>
  <c r="AB156" i="24"/>
  <c r="AB166" i="24" s="1"/>
  <c r="AA55" i="24"/>
  <c r="AY94" i="24"/>
  <c r="BB36" i="24"/>
  <c r="BB81" i="24" s="1"/>
  <c r="BB92" i="24" s="1"/>
  <c r="AD53" i="24"/>
  <c r="AY59" i="24"/>
  <c r="AB162" i="24"/>
  <c r="BF49" i="24"/>
  <c r="BF59" i="24" s="1"/>
  <c r="AT49" i="24"/>
  <c r="AT59" i="24" s="1"/>
  <c r="AH49" i="24"/>
  <c r="AH59" i="24" s="1"/>
  <c r="V49" i="24"/>
  <c r="V59" i="24" s="1"/>
  <c r="BE49" i="24"/>
  <c r="BE59" i="24" s="1"/>
  <c r="AS49" i="24"/>
  <c r="AS59" i="24" s="1"/>
  <c r="AG49" i="24"/>
  <c r="AG59" i="24" s="1"/>
  <c r="U49" i="24"/>
  <c r="U59" i="24" s="1"/>
  <c r="BJ49" i="24"/>
  <c r="BJ59" i="24" s="1"/>
  <c r="AV49" i="24"/>
  <c r="AV59" i="24" s="1"/>
  <c r="AF49" i="24"/>
  <c r="AF59" i="24" s="1"/>
  <c r="BI49" i="24"/>
  <c r="BI59" i="24" s="1"/>
  <c r="AU49" i="24"/>
  <c r="AU59" i="24" s="1"/>
  <c r="AE49" i="24"/>
  <c r="AE59" i="24" s="1"/>
  <c r="BB49" i="24"/>
  <c r="BB59" i="24" s="1"/>
  <c r="AN49" i="24"/>
  <c r="AN59" i="24" s="1"/>
  <c r="Z49" i="24"/>
  <c r="Z59" i="24" s="1"/>
  <c r="BO49" i="24"/>
  <c r="BO59" i="24" s="1"/>
  <c r="BA49" i="24"/>
  <c r="BA59" i="24" s="1"/>
  <c r="AM49" i="24"/>
  <c r="AM59" i="24" s="1"/>
  <c r="Y49" i="24"/>
  <c r="Y59" i="24" s="1"/>
  <c r="AQ36" i="24"/>
  <c r="AQ79" i="24" s="1"/>
  <c r="AQ91" i="24" s="1"/>
  <c r="BE36" i="24"/>
  <c r="BE81" i="24" s="1"/>
  <c r="AW53" i="24"/>
  <c r="BK53" i="24"/>
  <c r="AI49" i="24"/>
  <c r="AI59" i="24" s="1"/>
  <c r="BC49" i="24"/>
  <c r="BC59" i="24" s="1"/>
  <c r="AR60" i="24"/>
  <c r="M86" i="24"/>
  <c r="M96" i="24" s="1"/>
  <c r="T78" i="24"/>
  <c r="T90" i="24" s="1"/>
  <c r="BC78" i="24"/>
  <c r="BD82" i="24"/>
  <c r="BD93" i="24" s="1"/>
  <c r="BC91" i="24"/>
  <c r="AE114" i="24"/>
  <c r="AE125" i="24" s="1"/>
  <c r="N40" i="24"/>
  <c r="N51" i="24" s="1"/>
  <c r="N61" i="24" s="1"/>
  <c r="M40" i="24"/>
  <c r="M51" i="24" s="1"/>
  <c r="M61" i="24" s="1"/>
  <c r="BJ83" i="24"/>
  <c r="BJ94" i="24" s="1"/>
  <c r="AX83" i="24"/>
  <c r="AL83" i="24"/>
  <c r="AL94" i="24" s="1"/>
  <c r="Z83" i="24"/>
  <c r="Z94" i="24" s="1"/>
  <c r="BI83" i="24"/>
  <c r="BI94" i="24" s="1"/>
  <c r="AW83" i="24"/>
  <c r="AW94" i="24" s="1"/>
  <c r="AK83" i="24"/>
  <c r="AK94" i="24" s="1"/>
  <c r="Y83" i="24"/>
  <c r="Y94" i="24" s="1"/>
  <c r="BH83" i="24"/>
  <c r="AV83" i="24"/>
  <c r="AV94" i="24" s="1"/>
  <c r="AJ83" i="24"/>
  <c r="AJ94" i="24" s="1"/>
  <c r="X83" i="24"/>
  <c r="BK83" i="24"/>
  <c r="AS83" i="24"/>
  <c r="AD83" i="24"/>
  <c r="AD94" i="24" s="1"/>
  <c r="BG83" i="24"/>
  <c r="BG94" i="24" s="1"/>
  <c r="AR83" i="24"/>
  <c r="AR94" i="24" s="1"/>
  <c r="AC83" i="24"/>
  <c r="BF83" i="24"/>
  <c r="AQ83" i="24"/>
  <c r="AB83" i="24"/>
  <c r="AB94" i="24" s="1"/>
  <c r="BE83" i="24"/>
  <c r="BE94" i="24" s="1"/>
  <c r="AP83" i="24"/>
  <c r="AP94" i="24" s="1"/>
  <c r="AA83" i="24"/>
  <c r="AA94" i="24" s="1"/>
  <c r="BB83" i="24"/>
  <c r="BB94" i="24" s="1"/>
  <c r="AM83" i="24"/>
  <c r="AM94" i="24" s="1"/>
  <c r="U83" i="24"/>
  <c r="U94" i="24" s="1"/>
  <c r="BC83" i="24"/>
  <c r="BC94" i="24" s="1"/>
  <c r="AE83" i="24"/>
  <c r="AE94" i="24" s="1"/>
  <c r="BA83" i="24"/>
  <c r="W83" i="24"/>
  <c r="AZ83" i="24"/>
  <c r="AZ94" i="24" s="1"/>
  <c r="V83" i="24"/>
  <c r="AO83" i="24"/>
  <c r="AO94" i="24" s="1"/>
  <c r="BO83" i="24"/>
  <c r="BO94" i="24" s="1"/>
  <c r="AN83" i="24"/>
  <c r="AN94" i="24" s="1"/>
  <c r="R126" i="24"/>
  <c r="AW115" i="24"/>
  <c r="AW126" i="24" s="1"/>
  <c r="AK115" i="24"/>
  <c r="AK126" i="24" s="1"/>
  <c r="Y115" i="24"/>
  <c r="Y126" i="24" s="1"/>
  <c r="AV115" i="24"/>
  <c r="AV126" i="24" s="1"/>
  <c r="AJ115" i="24"/>
  <c r="AJ126" i="24" s="1"/>
  <c r="X115" i="24"/>
  <c r="X126" i="24" s="1"/>
  <c r="AU115" i="24"/>
  <c r="AU126" i="24" s="1"/>
  <c r="AI115" i="24"/>
  <c r="AI126" i="24" s="1"/>
  <c r="W115" i="24"/>
  <c r="W126" i="24" s="1"/>
  <c r="AT115" i="24"/>
  <c r="AT126" i="24" s="1"/>
  <c r="AH115" i="24"/>
  <c r="AH126" i="24" s="1"/>
  <c r="V115" i="24"/>
  <c r="V126" i="24" s="1"/>
  <c r="BC115" i="24"/>
  <c r="BC126" i="24" s="1"/>
  <c r="AQ115" i="24"/>
  <c r="AQ126" i="24" s="1"/>
  <c r="AE115" i="24"/>
  <c r="AE126" i="24" s="1"/>
  <c r="S115" i="24"/>
  <c r="S126" i="24" s="1"/>
  <c r="AY115" i="24"/>
  <c r="AY126" i="24" s="1"/>
  <c r="AC115" i="24"/>
  <c r="AC126" i="24" s="1"/>
  <c r="AX115" i="24"/>
  <c r="AX126" i="24" s="1"/>
  <c r="AB115" i="24"/>
  <c r="AB126" i="24" s="1"/>
  <c r="AS115" i="24"/>
  <c r="AS126" i="24" s="1"/>
  <c r="AA115" i="24"/>
  <c r="AA126" i="24" s="1"/>
  <c r="AR115" i="24"/>
  <c r="AR126" i="24" s="1"/>
  <c r="Z115" i="24"/>
  <c r="Z126" i="24" s="1"/>
  <c r="AN115" i="24"/>
  <c r="AN126" i="24" s="1"/>
  <c r="AO115" i="24"/>
  <c r="AO126" i="24" s="1"/>
  <c r="AM115" i="24"/>
  <c r="AM126" i="24" s="1"/>
  <c r="AL115" i="24"/>
  <c r="AL126" i="24" s="1"/>
  <c r="AG115" i="24"/>
  <c r="AG126" i="24" s="1"/>
  <c r="U115" i="24"/>
  <c r="U126" i="24" s="1"/>
  <c r="T115" i="24"/>
  <c r="T126" i="24" s="1"/>
  <c r="BB115" i="24"/>
  <c r="BB126" i="24" s="1"/>
  <c r="BA115" i="24"/>
  <c r="BA126" i="24" s="1"/>
  <c r="BO151" i="24"/>
  <c r="BO162" i="24" s="1"/>
  <c r="BC151" i="24"/>
  <c r="AQ151" i="24"/>
  <c r="AE151" i="24"/>
  <c r="S151" i="24"/>
  <c r="BN151" i="24"/>
  <c r="BB151" i="24"/>
  <c r="AP151" i="24"/>
  <c r="AD151" i="24"/>
  <c r="R151" i="24"/>
  <c r="BM151" i="24"/>
  <c r="BA151" i="24"/>
  <c r="AO151" i="24"/>
  <c r="AC151" i="24"/>
  <c r="BL151" i="24"/>
  <c r="BK151" i="24"/>
  <c r="AY151" i="24"/>
  <c r="AM151" i="24"/>
  <c r="AA151" i="24"/>
  <c r="BJ151" i="24"/>
  <c r="AX151" i="24"/>
  <c r="AL151" i="24"/>
  <c r="Z151" i="24"/>
  <c r="BG151" i="24"/>
  <c r="AU151" i="24"/>
  <c r="AI151" i="24"/>
  <c r="W151" i="24"/>
  <c r="AN151" i="24"/>
  <c r="BI151" i="24"/>
  <c r="AK151" i="24"/>
  <c r="BH151" i="24"/>
  <c r="AJ151" i="24"/>
  <c r="BF151" i="24"/>
  <c r="AH151" i="24"/>
  <c r="BE151" i="24"/>
  <c r="AG151" i="24"/>
  <c r="AV151" i="24"/>
  <c r="AT151" i="24"/>
  <c r="AS151" i="24"/>
  <c r="AR151" i="24"/>
  <c r="Y151" i="24"/>
  <c r="BD151" i="24"/>
  <c r="AZ151" i="24"/>
  <c r="AW151" i="24"/>
  <c r="X151" i="24"/>
  <c r="AF151" i="24"/>
  <c r="U151" i="24"/>
  <c r="V151" i="24"/>
  <c r="T151" i="24"/>
  <c r="U91" i="24"/>
  <c r="AG92" i="24"/>
  <c r="AS94" i="24"/>
  <c r="BE92" i="24"/>
  <c r="AT36" i="24"/>
  <c r="AT47" i="24" s="1"/>
  <c r="AT57" i="24" s="1"/>
  <c r="BH36" i="24"/>
  <c r="BH81" i="24" s="1"/>
  <c r="BH92" i="24" s="1"/>
  <c r="K40" i="24"/>
  <c r="K51" i="24" s="1"/>
  <c r="K61" i="24" s="1"/>
  <c r="AZ53" i="24"/>
  <c r="BN53" i="24"/>
  <c r="AL59" i="24"/>
  <c r="AE78" i="24"/>
  <c r="AE90" i="24" s="1"/>
  <c r="R83" i="24"/>
  <c r="BM83" i="24"/>
  <c r="BM94" i="24" s="1"/>
  <c r="O110" i="24"/>
  <c r="O121" i="24" s="1"/>
  <c r="O131" i="24" s="1"/>
  <c r="AM120" i="24"/>
  <c r="AM130" i="24" s="1"/>
  <c r="AX94" i="24"/>
  <c r="AX90" i="24"/>
  <c r="AX93" i="24"/>
  <c r="AX55" i="24"/>
  <c r="AX95" i="24"/>
  <c r="AY36" i="24"/>
  <c r="AY45" i="24" s="1"/>
  <c r="AY56" i="24" s="1"/>
  <c r="AX123" i="24"/>
  <c r="BC90" i="24"/>
  <c r="BC92" i="24"/>
  <c r="AJ53" i="24"/>
  <c r="BL53" i="24"/>
  <c r="BI60" i="24"/>
  <c r="Y81" i="24"/>
  <c r="Y92" i="24" s="1"/>
  <c r="BM82" i="24"/>
  <c r="BA82" i="24"/>
  <c r="BA93" i="24" s="1"/>
  <c r="AC82" i="24"/>
  <c r="AC93" i="24" s="1"/>
  <c r="AB82" i="24"/>
  <c r="AB93" i="24" s="1"/>
  <c r="R93" i="24"/>
  <c r="AA82" i="24"/>
  <c r="AA93" i="24" s="1"/>
  <c r="BN82" i="24"/>
  <c r="AG82" i="24"/>
  <c r="AG93" i="24" s="1"/>
  <c r="AU82" i="24"/>
  <c r="AU93" i="24" s="1"/>
  <c r="AF82" i="24"/>
  <c r="AE82" i="24"/>
  <c r="AE93" i="24" s="1"/>
  <c r="BH82" i="24"/>
  <c r="BH93" i="24" s="1"/>
  <c r="AS82" i="24"/>
  <c r="AS93" i="24" s="1"/>
  <c r="AD82" i="24"/>
  <c r="BE82" i="24"/>
  <c r="BE93" i="24" s="1"/>
  <c r="AP82" i="24"/>
  <c r="X82" i="24"/>
  <c r="W82" i="24"/>
  <c r="AX82" i="24"/>
  <c r="V82" i="24"/>
  <c r="V93" i="24" s="1"/>
  <c r="U82" i="24"/>
  <c r="U93" i="24" s="1"/>
  <c r="AK82" i="24"/>
  <c r="AK93" i="24" s="1"/>
  <c r="AJ82" i="24"/>
  <c r="AJ93" i="24" s="1"/>
  <c r="G150" i="24"/>
  <c r="G163" i="24" s="1"/>
  <c r="Q149" i="24"/>
  <c r="Q160" i="24" s="1"/>
  <c r="Q170" i="24" s="1"/>
  <c r="N149" i="24"/>
  <c r="BO150" i="24"/>
  <c r="P149" i="24"/>
  <c r="P160" i="24" s="1"/>
  <c r="P170" i="24" s="1"/>
  <c r="O149" i="24"/>
  <c r="O160" i="24" s="1"/>
  <c r="O170" i="24" s="1"/>
  <c r="M149" i="24"/>
  <c r="M160" i="24" s="1"/>
  <c r="M170" i="24" s="1"/>
  <c r="L149" i="24"/>
  <c r="AF93" i="24"/>
  <c r="AF91" i="24"/>
  <c r="AF55" i="24"/>
  <c r="BD92" i="24"/>
  <c r="BD94" i="24"/>
  <c r="BD90" i="24"/>
  <c r="AS36" i="24"/>
  <c r="AS81" i="24" s="1"/>
  <c r="AS92" i="24" s="1"/>
  <c r="AY53" i="24"/>
  <c r="AK59" i="24"/>
  <c r="AU125" i="24"/>
  <c r="AS114" i="24"/>
  <c r="AS125" i="24" s="1"/>
  <c r="V120" i="24"/>
  <c r="V130" i="24" s="1"/>
  <c r="BG42" i="24"/>
  <c r="AU42" i="24"/>
  <c r="AI42" i="24"/>
  <c r="W42" i="24"/>
  <c r="BF42" i="24"/>
  <c r="AT42" i="24"/>
  <c r="AH42" i="24"/>
  <c r="V42" i="24"/>
  <c r="BG84" i="24"/>
  <c r="AU84" i="24"/>
  <c r="AU95" i="24" s="1"/>
  <c r="AI84" i="24"/>
  <c r="AI95" i="24" s="1"/>
  <c r="W84" i="24"/>
  <c r="W95" i="24" s="1"/>
  <c r="BF84" i="24"/>
  <c r="BF95" i="24" s="1"/>
  <c r="AT84" i="24"/>
  <c r="AT95" i="24" s="1"/>
  <c r="AH84" i="24"/>
  <c r="V84" i="24"/>
  <c r="BE84" i="24"/>
  <c r="BE95" i="24" s="1"/>
  <c r="AS84" i="24"/>
  <c r="AS95" i="24" s="1"/>
  <c r="AG84" i="24"/>
  <c r="AG95" i="24" s="1"/>
  <c r="U84" i="24"/>
  <c r="U95" i="24" s="1"/>
  <c r="BM84" i="24"/>
  <c r="BA84" i="24"/>
  <c r="BA95" i="24" s="1"/>
  <c r="BI84" i="24"/>
  <c r="BI95" i="24" s="1"/>
  <c r="AP84" i="24"/>
  <c r="AA84" i="24"/>
  <c r="AA95" i="24" s="1"/>
  <c r="BH84" i="24"/>
  <c r="BH95" i="24" s="1"/>
  <c r="AO84" i="24"/>
  <c r="Z84" i="24"/>
  <c r="BD84" i="24"/>
  <c r="BD95" i="24" s="1"/>
  <c r="AN84" i="24"/>
  <c r="AN95" i="24" s="1"/>
  <c r="Y84" i="24"/>
  <c r="Y95" i="24" s="1"/>
  <c r="BC84" i="24"/>
  <c r="BC95" i="24" s="1"/>
  <c r="AM84" i="24"/>
  <c r="AM95" i="24" s="1"/>
  <c r="X84" i="24"/>
  <c r="X95" i="24" s="1"/>
  <c r="AY84" i="24"/>
  <c r="AY95" i="24" s="1"/>
  <c r="AJ84" i="24"/>
  <c r="R84" i="24"/>
  <c r="BK84" i="24"/>
  <c r="BK95" i="24" s="1"/>
  <c r="AE84" i="24"/>
  <c r="AE95" i="24" s="1"/>
  <c r="BJ84" i="24"/>
  <c r="BJ95" i="24" s="1"/>
  <c r="AD84" i="24"/>
  <c r="AD95" i="24" s="1"/>
  <c r="BB84" i="24"/>
  <c r="BB95" i="24" s="1"/>
  <c r="AC84" i="24"/>
  <c r="AC95" i="24" s="1"/>
  <c r="AV84" i="24"/>
  <c r="AV95" i="24" s="1"/>
  <c r="AR84" i="24"/>
  <c r="AR95" i="24" s="1"/>
  <c r="I51" i="24"/>
  <c r="I61" i="24" s="1"/>
  <c r="V95" i="24"/>
  <c r="V92" i="24"/>
  <c r="V94" i="24"/>
  <c r="V55" i="24"/>
  <c r="AH95" i="24"/>
  <c r="AH93" i="24"/>
  <c r="AH55" i="24"/>
  <c r="AH94" i="24"/>
  <c r="AH90" i="24"/>
  <c r="AT94" i="24"/>
  <c r="BF94" i="24"/>
  <c r="AU36" i="24"/>
  <c r="AU44" i="24" s="1"/>
  <c r="AU55" i="24" s="1"/>
  <c r="BI36" i="24"/>
  <c r="BI45" i="24" s="1"/>
  <c r="BI56" i="24" s="1"/>
  <c r="L40" i="24"/>
  <c r="L51" i="24" s="1"/>
  <c r="L61" i="24" s="1"/>
  <c r="Y42" i="24"/>
  <c r="AM42" i="24"/>
  <c r="BA42" i="24"/>
  <c r="BO42" i="24"/>
  <c r="BO53" i="24" s="1"/>
  <c r="S49" i="24"/>
  <c r="S59" i="24" s="1"/>
  <c r="AO49" i="24"/>
  <c r="AO59" i="24" s="1"/>
  <c r="BK49" i="24"/>
  <c r="BK59" i="24" s="1"/>
  <c r="S53" i="24"/>
  <c r="N74" i="24"/>
  <c r="N86" i="24" s="1"/>
  <c r="N96" i="24" s="1"/>
  <c r="AF78" i="24"/>
  <c r="AF90" i="24" s="1"/>
  <c r="BM78" i="24"/>
  <c r="Y82" i="24"/>
  <c r="Y93" i="24" s="1"/>
  <c r="S83" i="24"/>
  <c r="S94" i="24" s="1"/>
  <c r="BN83" i="24"/>
  <c r="BN84" i="24"/>
  <c r="BN95" i="24" s="1"/>
  <c r="Q110" i="24"/>
  <c r="Q121" i="24" s="1"/>
  <c r="Q131" i="24" s="1"/>
  <c r="U118" i="24"/>
  <c r="U128" i="24" s="1"/>
  <c r="AT157" i="24"/>
  <c r="AT167" i="24" s="1"/>
  <c r="BN120" i="24"/>
  <c r="BN130" i="24" s="1"/>
  <c r="BB120" i="24"/>
  <c r="BB130" i="24" s="1"/>
  <c r="AP120" i="24"/>
  <c r="AP130" i="24" s="1"/>
  <c r="AD120" i="24"/>
  <c r="AD130" i="24" s="1"/>
  <c r="R130" i="24"/>
  <c r="BM120" i="24"/>
  <c r="BM130" i="24" s="1"/>
  <c r="BA120" i="24"/>
  <c r="BA130" i="24" s="1"/>
  <c r="AO120" i="24"/>
  <c r="AO130" i="24" s="1"/>
  <c r="AC120" i="24"/>
  <c r="AC130" i="24" s="1"/>
  <c r="BJ120" i="24"/>
  <c r="BJ130" i="24" s="1"/>
  <c r="AX120" i="24"/>
  <c r="AX130" i="24" s="1"/>
  <c r="AL120" i="24"/>
  <c r="AL130" i="24" s="1"/>
  <c r="BO120" i="24"/>
  <c r="BO130" i="24" s="1"/>
  <c r="AW120" i="24"/>
  <c r="AW130" i="24" s="1"/>
  <c r="AH120" i="24"/>
  <c r="AH130" i="24" s="1"/>
  <c r="T120" i="24"/>
  <c r="T130" i="24" s="1"/>
  <c r="BL120" i="24"/>
  <c r="BL130" i="24" s="1"/>
  <c r="AV120" i="24"/>
  <c r="AV130" i="24" s="1"/>
  <c r="AG120" i="24"/>
  <c r="AG130" i="24" s="1"/>
  <c r="S120" i="24"/>
  <c r="S130" i="24" s="1"/>
  <c r="BK120" i="24"/>
  <c r="BK130" i="24" s="1"/>
  <c r="AU120" i="24"/>
  <c r="AU130" i="24" s="1"/>
  <c r="AF120" i="24"/>
  <c r="AF130" i="24" s="1"/>
  <c r="BI120" i="24"/>
  <c r="BI130" i="24" s="1"/>
  <c r="AT120" i="24"/>
  <c r="AT130" i="24" s="1"/>
  <c r="AE120" i="24"/>
  <c r="AE130" i="24" s="1"/>
  <c r="BF120" i="24"/>
  <c r="BF130" i="24" s="1"/>
  <c r="AQ120" i="24"/>
  <c r="AQ130" i="24" s="1"/>
  <c r="Z120" i="24"/>
  <c r="Z130" i="24" s="1"/>
  <c r="BE120" i="24"/>
  <c r="BE130" i="24" s="1"/>
  <c r="AB120" i="24"/>
  <c r="AB130" i="24" s="1"/>
  <c r="BD120" i="24"/>
  <c r="BD130" i="24" s="1"/>
  <c r="AA120" i="24"/>
  <c r="AA130" i="24" s="1"/>
  <c r="BC120" i="24"/>
  <c r="BC130" i="24" s="1"/>
  <c r="Y120" i="24"/>
  <c r="Y130" i="24" s="1"/>
  <c r="AZ120" i="24"/>
  <c r="AZ130" i="24" s="1"/>
  <c r="X120" i="24"/>
  <c r="X130" i="24" s="1"/>
  <c r="AR120" i="24"/>
  <c r="AR130" i="24" s="1"/>
  <c r="U120" i="24"/>
  <c r="U130" i="24" s="1"/>
  <c r="AK120" i="24"/>
  <c r="AK130" i="24" s="1"/>
  <c r="AJ120" i="24"/>
  <c r="AJ130" i="24" s="1"/>
  <c r="AI120" i="24"/>
  <c r="AI130" i="24" s="1"/>
  <c r="W120" i="24"/>
  <c r="W130" i="24" s="1"/>
  <c r="BH120" i="24"/>
  <c r="BH130" i="24" s="1"/>
  <c r="BG120" i="24"/>
  <c r="BG130" i="24" s="1"/>
  <c r="AY120" i="24"/>
  <c r="AY130" i="24" s="1"/>
  <c r="Z91" i="24"/>
  <c r="Z95" i="24"/>
  <c r="Z93" i="24"/>
  <c r="Z92" i="24"/>
  <c r="AQ53" i="24"/>
  <c r="R127" i="24"/>
  <c r="AT117" i="24"/>
  <c r="AT127" i="24" s="1"/>
  <c r="AH117" i="24"/>
  <c r="AH127" i="24" s="1"/>
  <c r="V117" i="24"/>
  <c r="V127" i="24" s="1"/>
  <c r="AS117" i="24"/>
  <c r="AS127" i="24" s="1"/>
  <c r="AG117" i="24"/>
  <c r="AG127" i="24" s="1"/>
  <c r="U117" i="24"/>
  <c r="U127" i="24" s="1"/>
  <c r="BD117" i="24"/>
  <c r="BD127" i="24" s="1"/>
  <c r="AR117" i="24"/>
  <c r="AR127" i="24" s="1"/>
  <c r="AF117" i="24"/>
  <c r="AF127" i="24" s="1"/>
  <c r="T117" i="24"/>
  <c r="T127" i="24" s="1"/>
  <c r="BC117" i="24"/>
  <c r="BC127" i="24" s="1"/>
  <c r="AQ117" i="24"/>
  <c r="AQ127" i="24" s="1"/>
  <c r="AE117" i="24"/>
  <c r="AE127" i="24" s="1"/>
  <c r="S117" i="24"/>
  <c r="S127" i="24" s="1"/>
  <c r="AZ117" i="24"/>
  <c r="AZ127" i="24" s="1"/>
  <c r="AN117" i="24"/>
  <c r="AN127" i="24" s="1"/>
  <c r="AB117" i="24"/>
  <c r="AB127" i="24" s="1"/>
  <c r="AM117" i="24"/>
  <c r="AM127" i="24" s="1"/>
  <c r="AL117" i="24"/>
  <c r="AL127" i="24" s="1"/>
  <c r="AK117" i="24"/>
  <c r="AK127" i="24" s="1"/>
  <c r="BB117" i="24"/>
  <c r="BB127" i="24" s="1"/>
  <c r="AJ117" i="24"/>
  <c r="AJ127" i="24" s="1"/>
  <c r="AX117" i="24"/>
  <c r="AX127" i="24" s="1"/>
  <c r="AC117" i="24"/>
  <c r="AC127" i="24" s="1"/>
  <c r="Z117" i="24"/>
  <c r="Z127" i="24" s="1"/>
  <c r="Y117" i="24"/>
  <c r="Y127" i="24" s="1"/>
  <c r="BA117" i="24"/>
  <c r="BA127" i="24" s="1"/>
  <c r="X117" i="24"/>
  <c r="X127" i="24" s="1"/>
  <c r="AY117" i="24"/>
  <c r="AY127" i="24" s="1"/>
  <c r="W117" i="24"/>
  <c r="W127" i="24" s="1"/>
  <c r="AU117" i="24"/>
  <c r="AU127" i="24" s="1"/>
  <c r="AI117" i="24"/>
  <c r="AI127" i="24" s="1"/>
  <c r="AD117" i="24"/>
  <c r="AD127" i="24" s="1"/>
  <c r="AA117" i="24"/>
  <c r="AA127" i="24" s="1"/>
  <c r="W92" i="24"/>
  <c r="W94" i="24"/>
  <c r="W90" i="24"/>
  <c r="W93" i="24"/>
  <c r="AI92" i="24"/>
  <c r="AI94" i="24"/>
  <c r="AI90" i="24"/>
  <c r="AI93" i="24"/>
  <c r="AI55" i="24"/>
  <c r="BG95" i="24"/>
  <c r="AV36" i="24"/>
  <c r="AV79" i="24" s="1"/>
  <c r="AV91" i="24" s="1"/>
  <c r="BJ36" i="24"/>
  <c r="BJ44" i="24" s="1"/>
  <c r="O40" i="24"/>
  <c r="O51" i="24" s="1"/>
  <c r="O61" i="24" s="1"/>
  <c r="AN53" i="24"/>
  <c r="T49" i="24"/>
  <c r="T59" i="24" s="1"/>
  <c r="AP49" i="24"/>
  <c r="AP59" i="24" s="1"/>
  <c r="BL49" i="24"/>
  <c r="BL59" i="24" s="1"/>
  <c r="R59" i="24"/>
  <c r="AK78" i="24"/>
  <c r="AK90" i="24" s="1"/>
  <c r="W79" i="24"/>
  <c r="W91" i="24" s="1"/>
  <c r="BA79" i="24"/>
  <c r="BA91" i="24" s="1"/>
  <c r="AK81" i="24"/>
  <c r="AK92" i="24" s="1"/>
  <c r="Z82" i="24"/>
  <c r="T83" i="24"/>
  <c r="T94" i="24" s="1"/>
  <c r="S84" i="24"/>
  <c r="S95" i="24" s="1"/>
  <c r="BO84" i="24"/>
  <c r="R91" i="24"/>
  <c r="G111" i="24"/>
  <c r="G124" i="24" s="1"/>
  <c r="AD115" i="24"/>
  <c r="AD126" i="24" s="1"/>
  <c r="AS120" i="24"/>
  <c r="AS130" i="24" s="1"/>
  <c r="U158" i="24"/>
  <c r="U168" i="24" s="1"/>
  <c r="BO36" i="24"/>
  <c r="BO79" i="24" s="1"/>
  <c r="BO91" i="24" s="1"/>
  <c r="AC53" i="24"/>
  <c r="S90" i="24"/>
  <c r="S91" i="24"/>
  <c r="AQ95" i="24"/>
  <c r="AQ94" i="24"/>
  <c r="BO95" i="24"/>
  <c r="AR36" i="24"/>
  <c r="AR79" i="24" s="1"/>
  <c r="AR91" i="24" s="1"/>
  <c r="BF36" i="24"/>
  <c r="BF47" i="24" s="1"/>
  <c r="BF57" i="24" s="1"/>
  <c r="AX53" i="24"/>
  <c r="AZ114" i="24"/>
  <c r="AN114" i="24"/>
  <c r="AB114" i="24"/>
  <c r="AB125" i="24" s="1"/>
  <c r="AY114" i="24"/>
  <c r="AY125" i="24" s="1"/>
  <c r="AM114" i="24"/>
  <c r="AM125" i="24" s="1"/>
  <c r="AA114" i="24"/>
  <c r="AA125" i="24" s="1"/>
  <c r="AX114" i="24"/>
  <c r="AX125" i="24" s="1"/>
  <c r="AL114" i="24"/>
  <c r="AL125" i="24" s="1"/>
  <c r="Z114" i="24"/>
  <c r="Z125" i="24" s="1"/>
  <c r="AW114" i="24"/>
  <c r="AW125" i="24" s="1"/>
  <c r="AK114" i="24"/>
  <c r="Y114" i="24"/>
  <c r="AT114" i="24"/>
  <c r="AT125" i="24" s="1"/>
  <c r="AH114" i="24"/>
  <c r="V114" i="24"/>
  <c r="AO114" i="24"/>
  <c r="AO131" i="24" s="1"/>
  <c r="S114" i="24"/>
  <c r="AJ114" i="24"/>
  <c r="BD114" i="24"/>
  <c r="BD125" i="24" s="1"/>
  <c r="AI114" i="24"/>
  <c r="AI125" i="24" s="1"/>
  <c r="BC114" i="24"/>
  <c r="AG114" i="24"/>
  <c r="AG125" i="24" s="1"/>
  <c r="AV114" i="24"/>
  <c r="AV125" i="24" s="1"/>
  <c r="AD114" i="24"/>
  <c r="AD125" i="24" s="1"/>
  <c r="W114" i="24"/>
  <c r="R125" i="24"/>
  <c r="BB114" i="24"/>
  <c r="BB125" i="24" s="1"/>
  <c r="U114" i="24"/>
  <c r="U131" i="24" s="1"/>
  <c r="BA114" i="24"/>
  <c r="BA125" i="24" s="1"/>
  <c r="T114" i="24"/>
  <c r="T125" i="24" s="1"/>
  <c r="AU114" i="24"/>
  <c r="AQ114" i="24"/>
  <c r="AR114" i="24"/>
  <c r="AR125" i="24" s="1"/>
  <c r="AP114" i="24"/>
  <c r="AP125" i="24" s="1"/>
  <c r="T93" i="24"/>
  <c r="T91" i="24"/>
  <c r="BG36" i="24"/>
  <c r="BG78" i="24" s="1"/>
  <c r="BG90" i="24" s="1"/>
  <c r="BM53" i="24"/>
  <c r="AK53" i="24"/>
  <c r="AB55" i="24"/>
  <c r="Z78" i="24"/>
  <c r="Z90" i="24" s="1"/>
  <c r="S82" i="24"/>
  <c r="S93" i="24" s="1"/>
  <c r="BL91" i="24"/>
  <c r="W125" i="24"/>
  <c r="G75" i="24"/>
  <c r="G89" i="24" s="1"/>
  <c r="Q74" i="24"/>
  <c r="Q86" i="24" s="1"/>
  <c r="Q96" i="24" s="1"/>
  <c r="P74" i="24"/>
  <c r="P86" i="24" s="1"/>
  <c r="P96" i="24" s="1"/>
  <c r="O74" i="24"/>
  <c r="O86" i="24" s="1"/>
  <c r="O96" i="24" s="1"/>
  <c r="L74" i="24"/>
  <c r="L86" i="24" s="1"/>
  <c r="L96" i="24" s="1"/>
  <c r="K74" i="24"/>
  <c r="K86" i="24" s="1"/>
  <c r="K96" i="24" s="1"/>
  <c r="J74" i="24"/>
  <c r="AV118" i="24"/>
  <c r="AV128" i="24" s="1"/>
  <c r="AJ118" i="24"/>
  <c r="AJ128" i="24" s="1"/>
  <c r="X118" i="24"/>
  <c r="X128" i="24" s="1"/>
  <c r="AU118" i="24"/>
  <c r="AU128" i="24" s="1"/>
  <c r="AI118" i="24"/>
  <c r="AI128" i="24" s="1"/>
  <c r="W118" i="24"/>
  <c r="W128" i="24" s="1"/>
  <c r="AX118" i="24"/>
  <c r="AX128" i="24" s="1"/>
  <c r="AH118" i="24"/>
  <c r="AH128" i="24" s="1"/>
  <c r="T118" i="24"/>
  <c r="T128" i="24" s="1"/>
  <c r="AW118" i="24"/>
  <c r="AW128" i="24" s="1"/>
  <c r="AG118" i="24"/>
  <c r="AG128" i="24" s="1"/>
  <c r="S118" i="24"/>
  <c r="S128" i="24" s="1"/>
  <c r="AT118" i="24"/>
  <c r="AT128" i="24" s="1"/>
  <c r="AF118" i="24"/>
  <c r="AF128" i="24" s="1"/>
  <c r="AS118" i="24"/>
  <c r="AS128" i="24" s="1"/>
  <c r="AE118" i="24"/>
  <c r="AE128" i="24" s="1"/>
  <c r="BD118" i="24"/>
  <c r="BD128" i="24" s="1"/>
  <c r="AP118" i="24"/>
  <c r="AP128" i="24" s="1"/>
  <c r="AB118" i="24"/>
  <c r="AB128" i="24" s="1"/>
  <c r="R128" i="24"/>
  <c r="AK118" i="24"/>
  <c r="AK128" i="24" s="1"/>
  <c r="BC118" i="24"/>
  <c r="BC128" i="24" s="1"/>
  <c r="AD118" i="24"/>
  <c r="AD128" i="24" s="1"/>
  <c r="BB118" i="24"/>
  <c r="BB128" i="24" s="1"/>
  <c r="AC118" i="24"/>
  <c r="AC128" i="24" s="1"/>
  <c r="BA118" i="24"/>
  <c r="BA128" i="24" s="1"/>
  <c r="AA118" i="24"/>
  <c r="AA128" i="24" s="1"/>
  <c r="AR118" i="24"/>
  <c r="AR128" i="24" s="1"/>
  <c r="V118" i="24"/>
  <c r="V128" i="24" s="1"/>
  <c r="AZ118" i="24"/>
  <c r="AZ128" i="24" s="1"/>
  <c r="AY118" i="24"/>
  <c r="AY128" i="24" s="1"/>
  <c r="AQ118" i="24"/>
  <c r="AQ128" i="24" s="1"/>
  <c r="AO118" i="24"/>
  <c r="AO128" i="24" s="1"/>
  <c r="AL118" i="24"/>
  <c r="AL128" i="24" s="1"/>
  <c r="AN118" i="24"/>
  <c r="AN128" i="24" s="1"/>
  <c r="AM118" i="24"/>
  <c r="AM128" i="24" s="1"/>
  <c r="AZ153" i="24"/>
  <c r="AB153" i="24"/>
  <c r="AY153" i="24"/>
  <c r="AY164" i="24" s="1"/>
  <c r="AA153" i="24"/>
  <c r="AA164" i="24" s="1"/>
  <c r="BJ153" i="24"/>
  <c r="BJ164" i="24" s="1"/>
  <c r="AL153" i="24"/>
  <c r="AL164" i="24" s="1"/>
  <c r="Z153" i="24"/>
  <c r="R164" i="24"/>
  <c r="BI153" i="24"/>
  <c r="BI164" i="24" s="1"/>
  <c r="AW153" i="24"/>
  <c r="AW164" i="24" s="1"/>
  <c r="AK153" i="24"/>
  <c r="Y153" i="24"/>
  <c r="Y164" i="24" s="1"/>
  <c r="BH153" i="24"/>
  <c r="AJ153" i="24"/>
  <c r="AJ164" i="24" s="1"/>
  <c r="X153" i="24"/>
  <c r="X164" i="24" s="1"/>
  <c r="AI153" i="24"/>
  <c r="AI164" i="24" s="1"/>
  <c r="W153" i="24"/>
  <c r="W164" i="24" s="1"/>
  <c r="BD153" i="24"/>
  <c r="BD164" i="24" s="1"/>
  <c r="AF153" i="24"/>
  <c r="AF164" i="24" s="1"/>
  <c r="T153" i="24"/>
  <c r="AQ153" i="24"/>
  <c r="AH153" i="24"/>
  <c r="AH164" i="24" s="1"/>
  <c r="BM153" i="24"/>
  <c r="BM164" i="24" s="1"/>
  <c r="AG153" i="24"/>
  <c r="AG164" i="24" s="1"/>
  <c r="AT153" i="24"/>
  <c r="AT164" i="24" s="1"/>
  <c r="AS153" i="24"/>
  <c r="AS164" i="24" s="1"/>
  <c r="AE153" i="24"/>
  <c r="AD153" i="24"/>
  <c r="U153" i="24"/>
  <c r="BC153" i="24"/>
  <c r="AC153" i="24"/>
  <c r="AC164" i="24" s="1"/>
  <c r="V153" i="24"/>
  <c r="V164" i="24" s="1"/>
  <c r="S153" i="24"/>
  <c r="X91" i="24"/>
  <c r="X94" i="24"/>
  <c r="X93" i="24"/>
  <c r="AJ95" i="24"/>
  <c r="AJ91" i="24"/>
  <c r="BH94" i="24"/>
  <c r="AW36" i="24"/>
  <c r="AW44" i="24" s="1"/>
  <c r="AW55" i="24" s="1"/>
  <c r="BK36" i="24"/>
  <c r="BK47" i="24" s="1"/>
  <c r="BK57" i="24" s="1"/>
  <c r="P40" i="24"/>
  <c r="P51" i="24" s="1"/>
  <c r="P61" i="24" s="1"/>
  <c r="AA42" i="24"/>
  <c r="AO42" i="24"/>
  <c r="BC42" i="24"/>
  <c r="W49" i="24"/>
  <c r="W59" i="24" s="1"/>
  <c r="AQ49" i="24"/>
  <c r="AQ59" i="24" s="1"/>
  <c r="BM49" i="24"/>
  <c r="BM59" i="24" s="1"/>
  <c r="AH60" i="24"/>
  <c r="AX60" i="24"/>
  <c r="J51" i="24"/>
  <c r="J61" i="24" s="1"/>
  <c r="AS53" i="24"/>
  <c r="AT60" i="24"/>
  <c r="X79" i="24"/>
  <c r="AH82" i="24"/>
  <c r="AF83" i="24"/>
  <c r="AF94" i="24" s="1"/>
  <c r="T84" i="24"/>
  <c r="T95" i="24" s="1"/>
  <c r="AA91" i="24"/>
  <c r="V112" i="24"/>
  <c r="V123" i="24" s="1"/>
  <c r="AF115" i="24"/>
  <c r="AF126" i="24" s="1"/>
  <c r="Z118" i="24"/>
  <c r="Z128" i="24" s="1"/>
  <c r="AF60" i="24"/>
  <c r="T81" i="24"/>
  <c r="BG81" i="24"/>
  <c r="BG92" i="24" s="1"/>
  <c r="U81" i="24"/>
  <c r="U92" i="24" s="1"/>
  <c r="BI81" i="24"/>
  <c r="BI92" i="24" s="1"/>
  <c r="V125" i="24"/>
  <c r="AH125" i="24"/>
  <c r="AD164" i="24"/>
  <c r="BO50" i="24"/>
  <c r="BO60" i="24" s="1"/>
  <c r="BC50" i="24"/>
  <c r="BC60" i="24" s="1"/>
  <c r="AQ50" i="24"/>
  <c r="AQ60" i="24" s="1"/>
  <c r="AE50" i="24"/>
  <c r="AE60" i="24" s="1"/>
  <c r="S50" i="24"/>
  <c r="BN50" i="24"/>
  <c r="BN60" i="24" s="1"/>
  <c r="BB50" i="24"/>
  <c r="BB60" i="24" s="1"/>
  <c r="AP50" i="24"/>
  <c r="AP60" i="24" s="1"/>
  <c r="AD50" i="24"/>
  <c r="AD60" i="24" s="1"/>
  <c r="R60" i="24"/>
  <c r="R169" i="24"/>
  <c r="BI159" i="24"/>
  <c r="BI169" i="24" s="1"/>
  <c r="AW159" i="24"/>
  <c r="AW169" i="24" s="1"/>
  <c r="AK159" i="24"/>
  <c r="AK169" i="24" s="1"/>
  <c r="Y159" i="24"/>
  <c r="Y169" i="24" s="1"/>
  <c r="BH159" i="24"/>
  <c r="BH169" i="24" s="1"/>
  <c r="AV159" i="24"/>
  <c r="AV169" i="24" s="1"/>
  <c r="AJ159" i="24"/>
  <c r="AJ169" i="24" s="1"/>
  <c r="X159" i="24"/>
  <c r="X169" i="24" s="1"/>
  <c r="BG159" i="24"/>
  <c r="BG169" i="24" s="1"/>
  <c r="AU159" i="24"/>
  <c r="AU169" i="24" s="1"/>
  <c r="AI159" i="24"/>
  <c r="AI169" i="24" s="1"/>
  <c r="W159" i="24"/>
  <c r="W169" i="24" s="1"/>
  <c r="BF159" i="24"/>
  <c r="BF169" i="24" s="1"/>
  <c r="AT159" i="24"/>
  <c r="AT169" i="24" s="1"/>
  <c r="AH159" i="24"/>
  <c r="AH169" i="24" s="1"/>
  <c r="V159" i="24"/>
  <c r="V169" i="24" s="1"/>
  <c r="BE159" i="24"/>
  <c r="BE169" i="24" s="1"/>
  <c r="AS159" i="24"/>
  <c r="AS169" i="24" s="1"/>
  <c r="AG159" i="24"/>
  <c r="AG169" i="24" s="1"/>
  <c r="U159" i="24"/>
  <c r="U169" i="24" s="1"/>
  <c r="BD159" i="24"/>
  <c r="BD169" i="24" s="1"/>
  <c r="AR159" i="24"/>
  <c r="AR169" i="24" s="1"/>
  <c r="AF159" i="24"/>
  <c r="AF169" i="24" s="1"/>
  <c r="T159" i="24"/>
  <c r="T169" i="24" s="1"/>
  <c r="BM159" i="24"/>
  <c r="BM169" i="24" s="1"/>
  <c r="BA159" i="24"/>
  <c r="BA169" i="24" s="1"/>
  <c r="AO159" i="24"/>
  <c r="AO169" i="24" s="1"/>
  <c r="AC159" i="24"/>
  <c r="AC169" i="24" s="1"/>
  <c r="AX159" i="24"/>
  <c r="AX169" i="24" s="1"/>
  <c r="AQ159" i="24"/>
  <c r="AQ169" i="24" s="1"/>
  <c r="AP159" i="24"/>
  <c r="AP169" i="24" s="1"/>
  <c r="BO159" i="24"/>
  <c r="BO169" i="24" s="1"/>
  <c r="AN159" i="24"/>
  <c r="AN169" i="24" s="1"/>
  <c r="BN159" i="24"/>
  <c r="BN169" i="24" s="1"/>
  <c r="AM159" i="24"/>
  <c r="AM169" i="24" s="1"/>
  <c r="AE159" i="24"/>
  <c r="AE169" i="24" s="1"/>
  <c r="AD159" i="24"/>
  <c r="AD169" i="24" s="1"/>
  <c r="AB159" i="24"/>
  <c r="AB169" i="24" s="1"/>
  <c r="AA159" i="24"/>
  <c r="AA169" i="24" s="1"/>
  <c r="BJ159" i="24"/>
  <c r="BJ169" i="24" s="1"/>
  <c r="BL159" i="24"/>
  <c r="BL169" i="24" s="1"/>
  <c r="BB159" i="24"/>
  <c r="BB169" i="24" s="1"/>
  <c r="BC159" i="24"/>
  <c r="BC169" i="24" s="1"/>
  <c r="AZ159" i="24"/>
  <c r="AZ169" i="24" s="1"/>
  <c r="AY159" i="24"/>
  <c r="AY169" i="24" s="1"/>
  <c r="AL159" i="24"/>
  <c r="AL169" i="24" s="1"/>
  <c r="AC94" i="24"/>
  <c r="AC90" i="24"/>
  <c r="AC91" i="24"/>
  <c r="AO95" i="24"/>
  <c r="BA94" i="24"/>
  <c r="BM90" i="24"/>
  <c r="BM93" i="24"/>
  <c r="BM95" i="24"/>
  <c r="BM91" i="24"/>
  <c r="X50" i="24"/>
  <c r="X60" i="24" s="1"/>
  <c r="AL50" i="24"/>
  <c r="AL60" i="24" s="1"/>
  <c r="AZ50" i="24"/>
  <c r="AZ60" i="24" s="1"/>
  <c r="AE81" i="24"/>
  <c r="AE92" i="24" s="1"/>
  <c r="BO81" i="24"/>
  <c r="BO92" i="24" s="1"/>
  <c r="BN81" i="24"/>
  <c r="BN92" i="24" s="1"/>
  <c r="AP81" i="24"/>
  <c r="AD81" i="24"/>
  <c r="AD92" i="24" s="1"/>
  <c r="BM81" i="24"/>
  <c r="BM92" i="24" s="1"/>
  <c r="BA81" i="24"/>
  <c r="BA92" i="24" s="1"/>
  <c r="AO81" i="24"/>
  <c r="AO92" i="24" s="1"/>
  <c r="AC81" i="24"/>
  <c r="AC92" i="24" s="1"/>
  <c r="AB81" i="24"/>
  <c r="AB92" i="24" s="1"/>
  <c r="R92" i="24"/>
  <c r="AA81" i="24"/>
  <c r="AA92" i="24" s="1"/>
  <c r="AJ81" i="24"/>
  <c r="AJ92" i="24" s="1"/>
  <c r="X81" i="24"/>
  <c r="X92" i="24" s="1"/>
  <c r="Q61" i="24"/>
  <c r="AD93" i="24"/>
  <c r="AP95" i="24"/>
  <c r="AP93" i="24"/>
  <c r="AP92" i="24"/>
  <c r="BB91" i="24"/>
  <c r="BN93" i="24"/>
  <c r="BN90" i="24"/>
  <c r="BN94" i="24"/>
  <c r="Y50" i="24"/>
  <c r="Y60" i="24" s="1"/>
  <c r="AM50" i="24"/>
  <c r="AM60" i="24" s="1"/>
  <c r="BA50" i="24"/>
  <c r="BA60" i="24" s="1"/>
  <c r="AF81" i="24"/>
  <c r="AF92" i="24" s="1"/>
  <c r="AX81" i="24"/>
  <c r="AX92" i="24" s="1"/>
  <c r="AC125" i="24"/>
  <c r="AQ125" i="24"/>
  <c r="BC125" i="24"/>
  <c r="AZ164" i="24"/>
  <c r="S164" i="24"/>
  <c r="AE164" i="24"/>
  <c r="AQ164" i="24"/>
  <c r="BC164" i="24"/>
  <c r="AN125" i="24"/>
  <c r="AZ125" i="24"/>
  <c r="T164" i="24"/>
  <c r="U164" i="24"/>
  <c r="BE164" i="24"/>
  <c r="BH164" i="24"/>
  <c r="X125" i="24"/>
  <c r="AJ125" i="24"/>
  <c r="Y125" i="24"/>
  <c r="AK125" i="24"/>
  <c r="Z164" i="24"/>
  <c r="AK164" i="24"/>
  <c r="N160" i="24"/>
  <c r="N170" i="24" s="1"/>
  <c r="J30" i="20"/>
  <c r="I31" i="19"/>
  <c r="I30" i="19"/>
  <c r="J31" i="19"/>
  <c r="J30" i="19"/>
  <c r="S41" i="10"/>
  <c r="AF41" i="10"/>
  <c r="AI31" i="10"/>
  <c r="R31" i="10"/>
  <c r="S5" i="10"/>
  <c r="W37" i="10"/>
  <c r="AH37" i="10"/>
  <c r="W31" i="10"/>
  <c r="AH31" i="10"/>
  <c r="W25" i="10"/>
  <c r="AH25" i="10"/>
  <c r="AD23" i="10"/>
  <c r="P23" i="10"/>
  <c r="W19" i="10"/>
  <c r="AH19" i="10"/>
  <c r="AD17" i="10"/>
  <c r="P17" i="10"/>
  <c r="W13" i="10"/>
  <c r="AH13" i="10"/>
  <c r="AD5" i="10"/>
  <c r="AD42" i="10" s="1"/>
  <c r="P5" i="10"/>
  <c r="T5" i="10"/>
  <c r="T42" i="10" s="1"/>
  <c r="AB7" i="10"/>
  <c r="AH9" i="10"/>
  <c r="T11" i="10"/>
  <c r="AB13" i="10"/>
  <c r="AH15" i="10"/>
  <c r="T17" i="10"/>
  <c r="AD19" i="10"/>
  <c r="Q21" i="10"/>
  <c r="X23" i="10"/>
  <c r="AE27" i="10"/>
  <c r="AD31" i="10"/>
  <c r="R33" i="10"/>
  <c r="Z35" i="10"/>
  <c r="Q37" i="10"/>
  <c r="AG39" i="10"/>
  <c r="T41" i="10"/>
  <c r="AA9" i="10"/>
  <c r="AK9" i="10"/>
  <c r="Q42" i="10"/>
  <c r="Z9" i="10"/>
  <c r="AJ9" i="10"/>
  <c r="AJ5" i="10"/>
  <c r="AJ42" i="10" s="1"/>
  <c r="U23" i="10"/>
  <c r="AA7" i="10"/>
  <c r="Y35" i="10"/>
  <c r="AD11" i="10"/>
  <c r="P11" i="10"/>
  <c r="W5" i="10"/>
  <c r="Q25" i="10"/>
  <c r="X5" i="10"/>
  <c r="R9" i="10"/>
  <c r="X11" i="10"/>
  <c r="AK13" i="10"/>
  <c r="R15" i="10"/>
  <c r="X17" i="10"/>
  <c r="AH23" i="10"/>
  <c r="AH27" i="10"/>
  <c r="U29" i="10"/>
  <c r="U33" i="10"/>
  <c r="P39" i="10"/>
  <c r="X41" i="10"/>
  <c r="AA39" i="10"/>
  <c r="AK39" i="10"/>
  <c r="AG35" i="10"/>
  <c r="AA35" i="10"/>
  <c r="AK31" i="10"/>
  <c r="AG31" i="10"/>
  <c r="T31" i="10"/>
  <c r="AA27" i="10"/>
  <c r="AK27" i="10"/>
  <c r="AG23" i="10"/>
  <c r="AA23" i="10"/>
  <c r="AG7" i="10"/>
  <c r="T7" i="10"/>
  <c r="T35" i="10"/>
  <c r="AJ39" i="10"/>
  <c r="Z39" i="10"/>
  <c r="S35" i="10"/>
  <c r="AF35" i="10"/>
  <c r="S29" i="10"/>
  <c r="AF29" i="10"/>
  <c r="AJ25" i="10"/>
  <c r="AF25" i="10"/>
  <c r="S25" i="10"/>
  <c r="Z21" i="10"/>
  <c r="AJ21" i="10"/>
  <c r="AJ19" i="10"/>
  <c r="S19" i="10"/>
  <c r="AF19" i="10"/>
  <c r="AJ15" i="10"/>
  <c r="Z15" i="10"/>
  <c r="AJ7" i="10"/>
  <c r="AF7" i="10"/>
  <c r="S7" i="10"/>
  <c r="AJ11" i="10"/>
  <c r="T23" i="10"/>
  <c r="T27" i="10"/>
  <c r="R23" i="10"/>
  <c r="AE23" i="10"/>
  <c r="AI19" i="10"/>
  <c r="R19" i="10"/>
  <c r="R17" i="10"/>
  <c r="AE17" i="10"/>
  <c r="AI13" i="10"/>
  <c r="R13" i="10"/>
  <c r="AI7" i="10"/>
  <c r="AI42" i="10" s="1"/>
  <c r="R7" i="10"/>
  <c r="R42" i="10" s="1"/>
  <c r="AK5" i="10"/>
  <c r="AK42" i="10" s="1"/>
  <c r="AK17" i="10"/>
  <c r="AE39" i="10"/>
  <c r="AB31" i="10"/>
  <c r="Q33" i="10"/>
  <c r="AF39" i="10"/>
  <c r="W7" i="10"/>
  <c r="AH7" i="10"/>
  <c r="AH42" i="10" s="1"/>
  <c r="AI9" i="10"/>
  <c r="U11" i="10"/>
  <c r="P15" i="10"/>
  <c r="U17" i="10"/>
  <c r="AE19" i="10"/>
  <c r="P25" i="10"/>
  <c r="AH39" i="10"/>
  <c r="Q9" i="10"/>
  <c r="Q15" i="10"/>
  <c r="AI39" i="10"/>
  <c r="S9" i="10"/>
  <c r="S15" i="10"/>
  <c r="Y17" i="10"/>
  <c r="Y42" i="10" s="1"/>
  <c r="U21" i="10"/>
  <c r="AI23" i="10"/>
  <c r="Z25" i="10"/>
  <c r="AI27" i="10"/>
  <c r="AD33" i="10"/>
  <c r="AK35" i="10"/>
  <c r="AB37" i="10"/>
  <c r="Q39" i="10"/>
  <c r="AG41" i="10"/>
  <c r="AA41" i="10"/>
  <c r="AK37" i="10"/>
  <c r="T37" i="10"/>
  <c r="AG37" i="10"/>
  <c r="AA33" i="10"/>
  <c r="AK33" i="10"/>
  <c r="AG29" i="10"/>
  <c r="AA29" i="10"/>
  <c r="AK25" i="10"/>
  <c r="AG25" i="10"/>
  <c r="T25" i="10"/>
  <c r="AA21" i="10"/>
  <c r="AK21" i="10"/>
  <c r="AG19" i="10"/>
  <c r="T19" i="10"/>
  <c r="AA15" i="10"/>
  <c r="AA42" i="10" s="1"/>
  <c r="AK15" i="10"/>
  <c r="AG13" i="10"/>
  <c r="T13" i="10"/>
  <c r="AG33" i="10"/>
  <c r="AJ37" i="10"/>
  <c r="S37" i="10"/>
  <c r="AF37" i="10"/>
  <c r="AJ33" i="10"/>
  <c r="Z33" i="10"/>
  <c r="AJ31" i="10"/>
  <c r="S31" i="10"/>
  <c r="AF31" i="10"/>
  <c r="Z27" i="10"/>
  <c r="AJ27" i="10"/>
  <c r="S23" i="10"/>
  <c r="AF23" i="10"/>
  <c r="AJ13" i="10"/>
  <c r="S13" i="10"/>
  <c r="AF13" i="10"/>
  <c r="AJ41" i="10"/>
  <c r="AJ17" i="10"/>
  <c r="Z19" i="10"/>
  <c r="AG21" i="10"/>
  <c r="Z31" i="10"/>
  <c r="R41" i="10"/>
  <c r="AE41" i="10"/>
  <c r="AI37" i="10"/>
  <c r="R37" i="10"/>
  <c r="R35" i="10"/>
  <c r="AE35" i="10"/>
  <c r="R29" i="10"/>
  <c r="AE29" i="10"/>
  <c r="AI25" i="10"/>
  <c r="R25" i="10"/>
  <c r="R11" i="10"/>
  <c r="AE11" i="10"/>
  <c r="AE42" i="10" s="1"/>
  <c r="R5" i="10"/>
  <c r="AE5" i="10"/>
  <c r="AF9" i="10"/>
  <c r="AK11" i="10"/>
  <c r="U27" i="10"/>
  <c r="AJ29" i="10"/>
  <c r="AG9" i="10"/>
  <c r="AG42" i="10" s="1"/>
  <c r="S11" i="10"/>
  <c r="S42" i="10" s="1"/>
  <c r="S17" i="10"/>
  <c r="AB19" i="10"/>
  <c r="AB42" i="10" s="1"/>
  <c r="AI21" i="10"/>
  <c r="AD27" i="10"/>
  <c r="AK29" i="10"/>
  <c r="AD41" i="10"/>
  <c r="P41" i="10"/>
  <c r="AD35" i="10"/>
  <c r="P35" i="10"/>
  <c r="AD29" i="10"/>
  <c r="P29" i="10"/>
  <c r="U5" i="10"/>
  <c r="U42" i="10" s="1"/>
  <c r="AD7" i="10"/>
  <c r="P9" i="10"/>
  <c r="AD13" i="10"/>
  <c r="AI15" i="10"/>
  <c r="R21" i="10"/>
  <c r="Y23" i="10"/>
  <c r="AF27" i="10"/>
  <c r="AE31" i="10"/>
  <c r="S33" i="10"/>
  <c r="AH35" i="10"/>
  <c r="Y37" i="10"/>
  <c r="U41" i="10"/>
  <c r="W11" i="10"/>
  <c r="W42" i="10" s="1"/>
  <c r="W17" i="10"/>
  <c r="AK19" i="10"/>
  <c r="S21" i="10"/>
  <c r="AG27" i="10"/>
  <c r="W41" i="10"/>
  <c r="Z5" i="10"/>
  <c r="Z42" i="10" s="1"/>
  <c r="T9" i="10"/>
  <c r="Z11" i="10"/>
  <c r="T15" i="10"/>
  <c r="Z17" i="10"/>
  <c r="P19" i="10"/>
  <c r="AJ23" i="10"/>
  <c r="AA25" i="10"/>
  <c r="P27" i="10"/>
  <c r="X29" i="10"/>
  <c r="AE33" i="10"/>
  <c r="AD37" i="10"/>
  <c r="R39" i="10"/>
  <c r="Z41" i="10"/>
  <c r="AF6" i="10"/>
  <c r="AF42" i="10" s="1"/>
  <c r="AF12" i="10"/>
  <c r="AF18" i="10"/>
  <c r="AF24" i="10"/>
  <c r="AF30" i="10"/>
  <c r="AF36" i="10"/>
  <c r="AG6" i="10"/>
  <c r="AG12" i="10"/>
  <c r="AG18" i="10"/>
  <c r="AG24" i="10"/>
  <c r="AG30" i="10"/>
  <c r="AG36" i="10"/>
  <c r="X42" i="10"/>
  <c r="P4" i="10"/>
  <c r="P42" i="10" s="1"/>
  <c r="P10" i="10"/>
  <c r="P16" i="10"/>
  <c r="P22" i="10"/>
  <c r="P28" i="10"/>
  <c r="P34" i="10"/>
  <c r="P40" i="10"/>
  <c r="T37" i="8"/>
  <c r="AA37" i="8"/>
  <c r="AG37" i="8"/>
  <c r="AK37" i="8"/>
  <c r="T29" i="8"/>
  <c r="AA29" i="8"/>
  <c r="AG29" i="8"/>
  <c r="AK29" i="8"/>
  <c r="T25" i="8"/>
  <c r="AK25" i="8"/>
  <c r="AG25" i="8"/>
  <c r="AA25" i="8"/>
  <c r="AK21" i="8"/>
  <c r="T21" i="8"/>
  <c r="AG21" i="8"/>
  <c r="AG17" i="8"/>
  <c r="T17" i="8"/>
  <c r="AA17" i="8"/>
  <c r="AK17" i="8"/>
  <c r="AA7" i="8"/>
  <c r="T7" i="8"/>
  <c r="AG7" i="8"/>
  <c r="AK7" i="8"/>
  <c r="AA21" i="8"/>
  <c r="AK39" i="8"/>
  <c r="T39" i="8"/>
  <c r="AG39" i="8"/>
  <c r="T31" i="8"/>
  <c r="AA31" i="8"/>
  <c r="AG31" i="8"/>
  <c r="AK31" i="8"/>
  <c r="AK27" i="8"/>
  <c r="T27" i="8"/>
  <c r="AG27" i="8"/>
  <c r="AK23" i="8"/>
  <c r="AG23" i="8"/>
  <c r="T23" i="8"/>
  <c r="AA23" i="8"/>
  <c r="AA19" i="8"/>
  <c r="AK19" i="8"/>
  <c r="T19" i="8"/>
  <c r="AG19" i="8"/>
  <c r="AK15" i="8"/>
  <c r="T15" i="8"/>
  <c r="AG15" i="8"/>
  <c r="AK5" i="8"/>
  <c r="AK42" i="8" s="1"/>
  <c r="T5" i="8"/>
  <c r="T42" i="8" s="1"/>
  <c r="AA5" i="8"/>
  <c r="AA42" i="8" s="1"/>
  <c r="AC43" i="8" s="1"/>
  <c r="AG5" i="8"/>
  <c r="AA41" i="8"/>
  <c r="T41" i="8"/>
  <c r="AG41" i="8"/>
  <c r="AK41" i="8"/>
  <c r="AK33" i="8"/>
  <c r="T33" i="8"/>
  <c r="AG33" i="8"/>
  <c r="AK9" i="8"/>
  <c r="T9" i="8"/>
  <c r="AG9" i="8"/>
  <c r="AG42" i="8" s="1"/>
  <c r="T13" i="8"/>
  <c r="AG13" i="8"/>
  <c r="AK13" i="8"/>
  <c r="AA13" i="8"/>
  <c r="AA39" i="8"/>
  <c r="AG35" i="8"/>
  <c r="AA35" i="8"/>
  <c r="AK35" i="8"/>
  <c r="T35" i="8"/>
  <c r="T11" i="8"/>
  <c r="AA11" i="8"/>
  <c r="AK11" i="8"/>
  <c r="AG11" i="8"/>
  <c r="U5" i="8"/>
  <c r="Z7" i="8"/>
  <c r="Z31" i="8"/>
  <c r="U41" i="8"/>
  <c r="AJ5" i="8"/>
  <c r="R9" i="8"/>
  <c r="R15" i="8"/>
  <c r="AB7" i="8"/>
  <c r="AB42" i="8" s="1"/>
  <c r="S9" i="8"/>
  <c r="S42" i="8" s="1"/>
  <c r="AB13" i="8"/>
  <c r="S15" i="8"/>
  <c r="X17" i="8"/>
  <c r="S21" i="8"/>
  <c r="X23" i="8"/>
  <c r="AB25" i="8"/>
  <c r="S27" i="8"/>
  <c r="X29" i="8"/>
  <c r="AB31" i="8"/>
  <c r="S33" i="8"/>
  <c r="X35" i="8"/>
  <c r="AB37" i="8"/>
  <c r="S39" i="8"/>
  <c r="X41" i="8"/>
  <c r="AJ4" i="8"/>
  <c r="Y5" i="8"/>
  <c r="Y42" i="8" s="1"/>
  <c r="P7" i="8"/>
  <c r="AD7" i="8"/>
  <c r="AF8" i="8"/>
  <c r="AH9" i="8"/>
  <c r="AH42" i="8" s="1"/>
  <c r="AJ10" i="8"/>
  <c r="Y11" i="8"/>
  <c r="P13" i="8"/>
  <c r="AD13" i="8"/>
  <c r="AF14" i="8"/>
  <c r="AH15" i="8"/>
  <c r="AJ16" i="8"/>
  <c r="Y17" i="8"/>
  <c r="P19" i="8"/>
  <c r="AD19" i="8"/>
  <c r="AF20" i="8"/>
  <c r="AH21" i="8"/>
  <c r="AJ22" i="8"/>
  <c r="Y23" i="8"/>
  <c r="P25" i="8"/>
  <c r="AD25" i="8"/>
  <c r="AF26" i="8"/>
  <c r="AH27" i="8"/>
  <c r="AJ28" i="8"/>
  <c r="Y29" i="8"/>
  <c r="P31" i="8"/>
  <c r="AD31" i="8"/>
  <c r="AF32" i="8"/>
  <c r="AH33" i="8"/>
  <c r="AJ34" i="8"/>
  <c r="Y35" i="8"/>
  <c r="P37" i="8"/>
  <c r="AD37" i="8"/>
  <c r="AF38" i="8"/>
  <c r="AH39" i="8"/>
  <c r="AJ40" i="8"/>
  <c r="Y41" i="8"/>
  <c r="AD42" i="8"/>
  <c r="Q42" i="8"/>
  <c r="U35" i="8"/>
  <c r="AF9" i="8"/>
  <c r="AF42" i="8" s="1"/>
  <c r="AJ11" i="8"/>
  <c r="AF15" i="8"/>
  <c r="AJ17" i="8"/>
  <c r="AF27" i="8"/>
  <c r="R33" i="8"/>
  <c r="R39" i="8"/>
  <c r="AJ41" i="8"/>
  <c r="X5" i="8"/>
  <c r="X42" i="8" s="1"/>
  <c r="AE7" i="8"/>
  <c r="AE42" i="8" s="1"/>
  <c r="AE19" i="8"/>
  <c r="AI21" i="8"/>
  <c r="Z23" i="8"/>
  <c r="AI33" i="8"/>
  <c r="Z35" i="8"/>
  <c r="AI39" i="8"/>
  <c r="W42" i="8"/>
  <c r="R7" i="8"/>
  <c r="AF7" i="8"/>
  <c r="AJ9" i="8"/>
  <c r="AJ42" i="8" s="1"/>
  <c r="R13" i="8"/>
  <c r="R42" i="8" s="1"/>
  <c r="AF13" i="8"/>
  <c r="AJ15" i="8"/>
  <c r="R19" i="8"/>
  <c r="AF19" i="8"/>
  <c r="AJ21" i="8"/>
  <c r="R25" i="8"/>
  <c r="AF25" i="8"/>
  <c r="AJ27" i="8"/>
  <c r="R31" i="8"/>
  <c r="AF31" i="8"/>
  <c r="AJ33" i="8"/>
  <c r="R37" i="8"/>
  <c r="AF37" i="8"/>
  <c r="AJ39" i="8"/>
  <c r="U11" i="8"/>
  <c r="Z19" i="8"/>
  <c r="U29" i="8"/>
  <c r="AF21" i="8"/>
  <c r="R27" i="8"/>
  <c r="AJ29" i="8"/>
  <c r="AF39" i="8"/>
  <c r="AB19" i="8"/>
  <c r="U42" i="8"/>
  <c r="AE25" i="8"/>
  <c r="AE37" i="8"/>
  <c r="S13" i="8"/>
  <c r="AB17" i="8"/>
  <c r="AB23" i="8"/>
  <c r="S25" i="8"/>
  <c r="S37" i="8"/>
  <c r="AF33" i="8"/>
  <c r="X11" i="8"/>
  <c r="AI9" i="8"/>
  <c r="AI42" i="8" s="1"/>
  <c r="AE13" i="8"/>
  <c r="AI27" i="8"/>
  <c r="AE31" i="8"/>
  <c r="P5" i="8"/>
  <c r="P42" i="8" s="1"/>
  <c r="AF6" i="8"/>
  <c r="P11" i="8"/>
  <c r="AF12" i="8"/>
  <c r="Y15" i="8"/>
  <c r="P17" i="8"/>
  <c r="AF18" i="8"/>
  <c r="Y21" i="8"/>
  <c r="P23" i="8"/>
  <c r="AF24" i="8"/>
  <c r="P29" i="8"/>
  <c r="AF30" i="8"/>
  <c r="P35" i="8"/>
  <c r="AF36" i="8"/>
  <c r="P41" i="8"/>
  <c r="Z42" i="8"/>
  <c r="T35" i="6"/>
  <c r="AG35" i="6"/>
  <c r="AA35" i="6"/>
  <c r="AK35" i="6"/>
  <c r="AA15" i="6"/>
  <c r="AK15" i="6"/>
  <c r="T15" i="6"/>
  <c r="Z39" i="6"/>
  <c r="AJ39" i="6"/>
  <c r="S39" i="6"/>
  <c r="S29" i="6"/>
  <c r="AF29" i="6"/>
  <c r="Z29" i="6"/>
  <c r="AJ19" i="6"/>
  <c r="S19" i="6"/>
  <c r="S11" i="6"/>
  <c r="AF11" i="6"/>
  <c r="Z11" i="6"/>
  <c r="S27" i="6"/>
  <c r="AB42" i="6"/>
  <c r="AJ9" i="6"/>
  <c r="S15" i="6"/>
  <c r="AJ21" i="6"/>
  <c r="Z7" i="6"/>
  <c r="Z42" i="6" s="1"/>
  <c r="Z19" i="6"/>
  <c r="AK37" i="6"/>
  <c r="T37" i="6"/>
  <c r="AG37" i="6"/>
  <c r="T5" i="6"/>
  <c r="AG5" i="6"/>
  <c r="AG42" i="6" s="1"/>
  <c r="AJ37" i="6"/>
  <c r="S37" i="6"/>
  <c r="AF37" i="6"/>
  <c r="AJ25" i="6"/>
  <c r="S25" i="6"/>
  <c r="AF25" i="6"/>
  <c r="AF21" i="6"/>
  <c r="AA33" i="6"/>
  <c r="AK33" i="6"/>
  <c r="T33" i="6"/>
  <c r="AG33" i="6"/>
  <c r="AK25" i="6"/>
  <c r="T25" i="6"/>
  <c r="AG25" i="6"/>
  <c r="T23" i="6"/>
  <c r="AG23" i="6"/>
  <c r="T17" i="6"/>
  <c r="AG17" i="6"/>
  <c r="T11" i="6"/>
  <c r="AG11" i="6"/>
  <c r="Z33" i="6"/>
  <c r="S33" i="6"/>
  <c r="AJ13" i="6"/>
  <c r="S13" i="6"/>
  <c r="AF9" i="6"/>
  <c r="Z37" i="6"/>
  <c r="AF19" i="6"/>
  <c r="AA39" i="6"/>
  <c r="AK39" i="6"/>
  <c r="T39" i="6"/>
  <c r="AG39" i="6"/>
  <c r="T29" i="6"/>
  <c r="AG29" i="6"/>
  <c r="AA29" i="6"/>
  <c r="AA21" i="6"/>
  <c r="AK21" i="6"/>
  <c r="T21" i="6"/>
  <c r="AA9" i="6"/>
  <c r="AK9" i="6"/>
  <c r="AK42" i="6" s="1"/>
  <c r="T9" i="6"/>
  <c r="T42" i="6" s="1"/>
  <c r="S41" i="6"/>
  <c r="AF41" i="6"/>
  <c r="Z41" i="6"/>
  <c r="Z27" i="6"/>
  <c r="AJ27" i="6"/>
  <c r="AG9" i="6"/>
  <c r="AG21" i="6"/>
  <c r="AJ11" i="6"/>
  <c r="AG15" i="6"/>
  <c r="AF33" i="6"/>
  <c r="T41" i="6"/>
  <c r="AG41" i="6"/>
  <c r="AA41" i="6"/>
  <c r="AK41" i="6"/>
  <c r="AK31" i="6"/>
  <c r="T31" i="6"/>
  <c r="AG31" i="6"/>
  <c r="AK19" i="6"/>
  <c r="T19" i="6"/>
  <c r="AG19" i="6"/>
  <c r="AK13" i="6"/>
  <c r="T13" i="6"/>
  <c r="AG13" i="6"/>
  <c r="AJ31" i="6"/>
  <c r="S31" i="6"/>
  <c r="AF31" i="6"/>
  <c r="S23" i="6"/>
  <c r="AF23" i="6"/>
  <c r="Z23" i="6"/>
  <c r="S17" i="6"/>
  <c r="AF17" i="6"/>
  <c r="Z17" i="6"/>
  <c r="S5" i="6"/>
  <c r="AF5" i="6"/>
  <c r="AF42" i="6" s="1"/>
  <c r="Z5" i="6"/>
  <c r="AA31" i="6"/>
  <c r="AF15" i="6"/>
  <c r="S9" i="6"/>
  <c r="AK11" i="6"/>
  <c r="AJ15" i="6"/>
  <c r="S21" i="6"/>
  <c r="AK23" i="6"/>
  <c r="AJ33" i="6"/>
  <c r="AF39" i="6"/>
  <c r="AA27" i="6"/>
  <c r="AK27" i="6"/>
  <c r="T27" i="6"/>
  <c r="AK7" i="6"/>
  <c r="T7" i="6"/>
  <c r="AG7" i="6"/>
  <c r="S35" i="6"/>
  <c r="AF35" i="6"/>
  <c r="Z35" i="6"/>
  <c r="AJ7" i="6"/>
  <c r="AJ42" i="6" s="1"/>
  <c r="S7" i="6"/>
  <c r="Z31" i="6"/>
  <c r="AJ35" i="6"/>
  <c r="Z13" i="6"/>
  <c r="Z25" i="6"/>
  <c r="Q42" i="6"/>
  <c r="P7" i="6"/>
  <c r="AD7" i="6"/>
  <c r="AH9" i="6"/>
  <c r="P13" i="6"/>
  <c r="AD13" i="6"/>
  <c r="AH15" i="6"/>
  <c r="P19" i="6"/>
  <c r="AD19" i="6"/>
  <c r="AH21" i="6"/>
  <c r="P25" i="6"/>
  <c r="AD25" i="6"/>
  <c r="AH27" i="6"/>
  <c r="P31" i="6"/>
  <c r="AD31" i="6"/>
  <c r="AH33" i="6"/>
  <c r="P37" i="6"/>
  <c r="AD37" i="6"/>
  <c r="AH39" i="6"/>
  <c r="S42" i="6"/>
  <c r="AH42" i="6"/>
  <c r="X4" i="6"/>
  <c r="AK4" i="6"/>
  <c r="AE7" i="6"/>
  <c r="AG8" i="6"/>
  <c r="U9" i="6"/>
  <c r="U42" i="6" s="1"/>
  <c r="AI9" i="6"/>
  <c r="AI42" i="6" s="1"/>
  <c r="X10" i="6"/>
  <c r="X42" i="6" s="1"/>
  <c r="AK10" i="6"/>
  <c r="AE13" i="6"/>
  <c r="AG14" i="6"/>
  <c r="U15" i="6"/>
  <c r="AI15" i="6"/>
  <c r="X16" i="6"/>
  <c r="AK16" i="6"/>
  <c r="AE19" i="6"/>
  <c r="AG20" i="6"/>
  <c r="U21" i="6"/>
  <c r="AI21" i="6"/>
  <c r="X22" i="6"/>
  <c r="AK22" i="6"/>
  <c r="AE25" i="6"/>
  <c r="AG26" i="6"/>
  <c r="U27" i="6"/>
  <c r="AI27" i="6"/>
  <c r="X28" i="6"/>
  <c r="AK28" i="6"/>
  <c r="AE31" i="6"/>
  <c r="AG32" i="6"/>
  <c r="U33" i="6"/>
  <c r="AI33" i="6"/>
  <c r="X34" i="6"/>
  <c r="AK34" i="6"/>
  <c r="AE37" i="6"/>
  <c r="AG38" i="6"/>
  <c r="U39" i="6"/>
  <c r="AI39" i="6"/>
  <c r="X40" i="6"/>
  <c r="AK40" i="6"/>
  <c r="W42" i="6"/>
  <c r="P5" i="6"/>
  <c r="P42" i="6" s="1"/>
  <c r="AD5" i="6"/>
  <c r="AD42" i="6" s="1"/>
  <c r="AH7" i="6"/>
  <c r="P11" i="6"/>
  <c r="AD11" i="6"/>
  <c r="AH13" i="6"/>
  <c r="P17" i="6"/>
  <c r="AD17" i="6"/>
  <c r="AH19" i="6"/>
  <c r="P23" i="6"/>
  <c r="AD23" i="6"/>
  <c r="AH25" i="6"/>
  <c r="P29" i="6"/>
  <c r="AD29" i="6"/>
  <c r="AH31" i="6"/>
  <c r="P35" i="6"/>
  <c r="AD35" i="6"/>
  <c r="AH37" i="6"/>
  <c r="P41" i="6"/>
  <c r="AD41" i="6"/>
  <c r="Y42" i="6"/>
  <c r="P9" i="6"/>
  <c r="P15" i="6"/>
  <c r="P21" i="6"/>
  <c r="P27" i="6"/>
  <c r="P33" i="6"/>
  <c r="P39" i="6"/>
  <c r="AA42" i="6"/>
  <c r="AE3" i="6"/>
  <c r="R3" i="6"/>
  <c r="R42" i="6" s="1"/>
  <c r="X5" i="4"/>
  <c r="T20" i="4"/>
  <c r="AG6" i="4"/>
  <c r="AK6" i="4"/>
  <c r="AG28" i="4"/>
  <c r="AD13" i="4"/>
  <c r="S38" i="4"/>
  <c r="AI39" i="4"/>
  <c r="S14" i="4"/>
  <c r="T12" i="4"/>
  <c r="W25" i="4"/>
  <c r="U15" i="4"/>
  <c r="AG36" i="4"/>
  <c r="AB14" i="4"/>
  <c r="Z12" i="4"/>
  <c r="R20" i="4"/>
  <c r="AF36" i="4"/>
  <c r="AE28" i="4"/>
  <c r="AG20" i="4"/>
  <c r="AG12" i="4"/>
  <c r="AJ12" i="4"/>
  <c r="AD15" i="4"/>
  <c r="AF6" i="4"/>
  <c r="AD41" i="4"/>
  <c r="AD21" i="4"/>
  <c r="AK12" i="4"/>
  <c r="AE36" i="4"/>
  <c r="AE33" i="4"/>
  <c r="AD7" i="4"/>
  <c r="AD35" i="4"/>
  <c r="W33" i="4"/>
  <c r="AA28" i="4"/>
  <c r="AD37" i="4"/>
  <c r="T14" i="4"/>
  <c r="AG4" i="4"/>
  <c r="AH27" i="4"/>
  <c r="Y27" i="4"/>
  <c r="R24" i="4"/>
  <c r="R6" i="4"/>
  <c r="Q39" i="4"/>
  <c r="AA24" i="4"/>
  <c r="AA16" i="4"/>
  <c r="AK26" i="4"/>
  <c r="AK14" i="4"/>
  <c r="AH41" i="4"/>
  <c r="AH11" i="4"/>
  <c r="Z21" i="4"/>
  <c r="W35" i="4"/>
  <c r="W21" i="4"/>
  <c r="AH17" i="4"/>
  <c r="P5" i="4"/>
  <c r="AD29" i="4"/>
  <c r="AH39" i="4"/>
  <c r="AK4" i="4"/>
  <c r="T16" i="4"/>
  <c r="Z36" i="4"/>
  <c r="AG34" i="4"/>
  <c r="AD17" i="4"/>
  <c r="AD5" i="4"/>
  <c r="AD42" i="4" s="1"/>
  <c r="AH33" i="4"/>
  <c r="AI27" i="4"/>
  <c r="AG7" i="4"/>
  <c r="AK7" i="4"/>
  <c r="AA7" i="4"/>
  <c r="AJ29" i="4"/>
  <c r="S29" i="4"/>
  <c r="AF29" i="4"/>
  <c r="AJ19" i="4"/>
  <c r="AF19" i="4"/>
  <c r="Z11" i="4"/>
  <c r="AJ11" i="4"/>
  <c r="AF11" i="4"/>
  <c r="AB5" i="4"/>
  <c r="U5" i="4"/>
  <c r="AI35" i="4"/>
  <c r="AE35" i="4"/>
  <c r="R35" i="4"/>
  <c r="AI19" i="4"/>
  <c r="AE19" i="4"/>
  <c r="R19" i="4"/>
  <c r="AI11" i="4"/>
  <c r="AE11" i="4"/>
  <c r="AK21" i="4"/>
  <c r="Y33" i="4"/>
  <c r="Z19" i="4"/>
  <c r="AG15" i="4"/>
  <c r="AJ21" i="4"/>
  <c r="AG37" i="4"/>
  <c r="AK37" i="4"/>
  <c r="AK29" i="4"/>
  <c r="T29" i="4"/>
  <c r="AA23" i="4"/>
  <c r="AK23" i="4"/>
  <c r="T17" i="4"/>
  <c r="AK17" i="4"/>
  <c r="AG17" i="4"/>
  <c r="AG35" i="4"/>
  <c r="Z25" i="4"/>
  <c r="S25" i="4"/>
  <c r="AJ25" i="4"/>
  <c r="AF25" i="4"/>
  <c r="Z9" i="4"/>
  <c r="S9" i="4"/>
  <c r="AG21" i="4"/>
  <c r="AI41" i="4"/>
  <c r="AE41" i="4"/>
  <c r="AE21" i="4"/>
  <c r="T41" i="4"/>
  <c r="AA27" i="4"/>
  <c r="AA37" i="4"/>
  <c r="S27" i="4"/>
  <c r="Y19" i="4"/>
  <c r="AG33" i="4"/>
  <c r="AF15" i="4"/>
  <c r="AI21" i="4"/>
  <c r="T31" i="4"/>
  <c r="AG31" i="4"/>
  <c r="AK31" i="4"/>
  <c r="AA25" i="4"/>
  <c r="AG25" i="4"/>
  <c r="AK25" i="4"/>
  <c r="AA19" i="4"/>
  <c r="AG19" i="4"/>
  <c r="AK19" i="4"/>
  <c r="AA11" i="4"/>
  <c r="AK11" i="4"/>
  <c r="AG11" i="4"/>
  <c r="T7" i="4"/>
  <c r="AK27" i="4"/>
  <c r="AJ41" i="4"/>
  <c r="AF41" i="4"/>
  <c r="AJ37" i="4"/>
  <c r="Z37" i="4"/>
  <c r="AF37" i="4"/>
  <c r="AJ31" i="4"/>
  <c r="AF31" i="4"/>
  <c r="Z31" i="4"/>
  <c r="S23" i="4"/>
  <c r="AJ23" i="4"/>
  <c r="AF23" i="4"/>
  <c r="S17" i="4"/>
  <c r="AJ17" i="4"/>
  <c r="AF17" i="4"/>
  <c r="AJ13" i="4"/>
  <c r="AF13" i="4"/>
  <c r="AJ5" i="4"/>
  <c r="AF5" i="4"/>
  <c r="AG39" i="4"/>
  <c r="AJ27" i="4"/>
  <c r="Z33" i="4"/>
  <c r="S21" i="4"/>
  <c r="AF39" i="4"/>
  <c r="AI37" i="4"/>
  <c r="AE37" i="4"/>
  <c r="R37" i="4"/>
  <c r="AI29" i="4"/>
  <c r="AE29" i="4"/>
  <c r="R29" i="4"/>
  <c r="AI23" i="4"/>
  <c r="R23" i="4"/>
  <c r="AE23" i="4"/>
  <c r="Y17" i="4"/>
  <c r="AI17" i="4"/>
  <c r="R17" i="4"/>
  <c r="AE17" i="4"/>
  <c r="AI13" i="4"/>
  <c r="AE13" i="4"/>
  <c r="R13" i="4"/>
  <c r="AI5" i="4"/>
  <c r="AE5" i="4"/>
  <c r="T19" i="4"/>
  <c r="S19" i="4"/>
  <c r="AB31" i="4"/>
  <c r="AE39" i="4"/>
  <c r="AB27" i="4"/>
  <c r="S5" i="4"/>
  <c r="S11" i="4"/>
  <c r="AK39" i="4"/>
  <c r="AK15" i="4"/>
  <c r="AJ8" i="4"/>
  <c r="AF8" i="4"/>
  <c r="T9" i="4"/>
  <c r="AJ39" i="4"/>
  <c r="AG23" i="4"/>
  <c r="AF9" i="4"/>
  <c r="AA35" i="4"/>
  <c r="S8" i="4"/>
  <c r="R5" i="4"/>
  <c r="U19" i="4"/>
  <c r="AB17" i="4"/>
  <c r="AE9" i="4"/>
  <c r="AK9" i="4"/>
  <c r="T33" i="4"/>
  <c r="AA33" i="4"/>
  <c r="AG13" i="4"/>
  <c r="AK13" i="4"/>
  <c r="AK5" i="4"/>
  <c r="AG5" i="4"/>
  <c r="AJ35" i="4"/>
  <c r="AF35" i="4"/>
  <c r="AJ7" i="4"/>
  <c r="AF7" i="4"/>
  <c r="Z7" i="4"/>
  <c r="AB41" i="4"/>
  <c r="U41" i="4"/>
  <c r="U29" i="4"/>
  <c r="AB29" i="4"/>
  <c r="AB7" i="4"/>
  <c r="U7" i="4"/>
  <c r="AI31" i="4"/>
  <c r="AE31" i="4"/>
  <c r="Y31" i="4"/>
  <c r="AI25" i="4"/>
  <c r="AE25" i="4"/>
  <c r="AI7" i="4"/>
  <c r="AE7" i="4"/>
  <c r="Y7" i="4"/>
  <c r="Y41" i="4"/>
  <c r="U39" i="4"/>
  <c r="AF33" i="4"/>
  <c r="AE15" i="4"/>
  <c r="Z13" i="4"/>
  <c r="Y5" i="4"/>
  <c r="AG9" i="4"/>
  <c r="AJ15" i="4"/>
  <c r="R7" i="4"/>
  <c r="AG41" i="4"/>
  <c r="AI15" i="4"/>
  <c r="Z35" i="4"/>
  <c r="T21" i="4"/>
  <c r="S37" i="4"/>
  <c r="AJ33" i="4"/>
  <c r="AJ9" i="4"/>
  <c r="X41" i="4"/>
  <c r="S32" i="4"/>
  <c r="S4" i="4"/>
  <c r="S34" i="4"/>
  <c r="S10" i="4"/>
  <c r="Z34" i="4"/>
  <c r="AF38" i="4"/>
  <c r="AF32" i="4"/>
  <c r="AF26" i="4"/>
  <c r="AF20" i="4"/>
  <c r="AF14" i="4"/>
  <c r="W31" i="4"/>
  <c r="W19" i="4"/>
  <c r="W7" i="4"/>
  <c r="S40" i="4"/>
  <c r="S26" i="4"/>
  <c r="Q29" i="4"/>
  <c r="AJ38" i="4"/>
  <c r="AJ26" i="4"/>
  <c r="AJ20" i="4"/>
  <c r="AJ14" i="4"/>
  <c r="S28" i="4"/>
  <c r="X15" i="4"/>
  <c r="Q17" i="4"/>
  <c r="S24" i="4"/>
  <c r="AF40" i="4"/>
  <c r="AF34" i="4"/>
  <c r="AF28" i="4"/>
  <c r="AF22" i="4"/>
  <c r="AF16" i="4"/>
  <c r="AF10" i="4"/>
  <c r="AF4" i="4"/>
  <c r="X29" i="4"/>
  <c r="AH23" i="4"/>
  <c r="AJ22" i="4"/>
  <c r="P40" i="4"/>
  <c r="P28" i="4"/>
  <c r="P16" i="4"/>
  <c r="P4" i="4"/>
  <c r="Q31" i="4"/>
  <c r="Q19" i="4"/>
  <c r="Q7" i="4"/>
  <c r="AA32" i="4"/>
  <c r="AA30" i="4"/>
  <c r="AA20" i="4"/>
  <c r="AA18" i="4"/>
  <c r="AA8" i="4"/>
  <c r="AA6" i="4"/>
  <c r="P39" i="4"/>
  <c r="P27" i="4"/>
  <c r="P15" i="4"/>
  <c r="R33" i="4"/>
  <c r="R21" i="4"/>
  <c r="R9" i="4"/>
  <c r="T39" i="4"/>
  <c r="T27" i="4"/>
  <c r="T15" i="4"/>
  <c r="U3" i="4"/>
  <c r="U30" i="4"/>
  <c r="U18" i="4"/>
  <c r="U6" i="4"/>
  <c r="Y3" i="4"/>
  <c r="Z40" i="4"/>
  <c r="Z32" i="4"/>
  <c r="Z30" i="4"/>
  <c r="Z28" i="4"/>
  <c r="Z20" i="4"/>
  <c r="Z18" i="4"/>
  <c r="Z16" i="4"/>
  <c r="Z8" i="4"/>
  <c r="Z6" i="4"/>
  <c r="Z4" i="4"/>
  <c r="Y4" i="4"/>
  <c r="Y16" i="4"/>
  <c r="P37" i="4"/>
  <c r="P25" i="4"/>
  <c r="P13" i="4"/>
  <c r="Q40" i="4"/>
  <c r="Q28" i="4"/>
  <c r="Q16" i="4"/>
  <c r="Q4" i="4"/>
  <c r="T37" i="4"/>
  <c r="T25" i="4"/>
  <c r="T13" i="4"/>
  <c r="U40" i="4"/>
  <c r="U28" i="4"/>
  <c r="U16" i="4"/>
  <c r="U4" i="4"/>
  <c r="AA3" i="4"/>
  <c r="X38" i="4"/>
  <c r="X26" i="4"/>
  <c r="X14" i="4"/>
  <c r="P23" i="4"/>
  <c r="P11" i="4"/>
  <c r="T35" i="4"/>
  <c r="T23" i="4"/>
  <c r="T11" i="4"/>
  <c r="AB37" i="4"/>
  <c r="AB35" i="4"/>
  <c r="AB33" i="4"/>
  <c r="AB25" i="4"/>
  <c r="AB23" i="4"/>
  <c r="AB21" i="4"/>
  <c r="AB13" i="4"/>
  <c r="AB11" i="4"/>
  <c r="AB9" i="4"/>
  <c r="Y28" i="4"/>
  <c r="W24" i="4"/>
  <c r="P35" i="4"/>
  <c r="Q37" i="4"/>
  <c r="Q25" i="4"/>
  <c r="Q13" i="4"/>
  <c r="AA41" i="4"/>
  <c r="AA29" i="4"/>
  <c r="AA17" i="4"/>
  <c r="AA5" i="4"/>
  <c r="P14" i="4"/>
  <c r="W36" i="4"/>
  <c r="P33" i="4"/>
  <c r="P21" i="4"/>
  <c r="P9" i="4"/>
  <c r="R39" i="4"/>
  <c r="R27" i="4"/>
  <c r="R15" i="4"/>
  <c r="S3" i="4"/>
  <c r="U36" i="4"/>
  <c r="U24" i="4"/>
  <c r="U12" i="4"/>
  <c r="Z41" i="4"/>
  <c r="Z39" i="4"/>
  <c r="Z29" i="4"/>
  <c r="Z27" i="4"/>
  <c r="Z17" i="4"/>
  <c r="Z15" i="4"/>
  <c r="Z5" i="4"/>
  <c r="P38" i="4"/>
  <c r="Y26" i="4"/>
  <c r="W26" i="4"/>
  <c r="Q35" i="4"/>
  <c r="Q23" i="4"/>
  <c r="Q11" i="4"/>
  <c r="R38" i="4"/>
  <c r="R14" i="4"/>
  <c r="Y37" i="4"/>
  <c r="Y35" i="4"/>
  <c r="Y25" i="4"/>
  <c r="Y23" i="4"/>
  <c r="Y13" i="4"/>
  <c r="Y11" i="4"/>
  <c r="R40" i="4"/>
  <c r="P31" i="4"/>
  <c r="P19" i="4"/>
  <c r="P7" i="4"/>
  <c r="U34" i="4"/>
  <c r="U22" i="4"/>
  <c r="U10" i="4"/>
  <c r="X33" i="4"/>
  <c r="X21" i="4"/>
  <c r="X9" i="4"/>
  <c r="W12" i="4"/>
  <c r="P3" i="4"/>
  <c r="V42" i="4"/>
  <c r="W41" i="4"/>
  <c r="W29" i="4"/>
  <c r="W17" i="4"/>
  <c r="W5" i="4"/>
  <c r="U32" i="4"/>
  <c r="U20" i="4"/>
  <c r="U8" i="4"/>
  <c r="E23" i="26" l="1"/>
  <c r="E11" i="27"/>
  <c r="H11" i="29"/>
  <c r="D27" i="26"/>
  <c r="I11" i="29"/>
  <c r="D11" i="27"/>
  <c r="D23" i="26"/>
  <c r="G14" i="29"/>
  <c r="F14" i="27"/>
  <c r="D9" i="27"/>
  <c r="I9" i="29"/>
  <c r="F13" i="27"/>
  <c r="G13" i="29"/>
  <c r="G23" i="26"/>
  <c r="D26" i="26"/>
  <c r="G10" i="29"/>
  <c r="F10" i="27"/>
  <c r="E26" i="26"/>
  <c r="G27" i="26"/>
  <c r="F26" i="26"/>
  <c r="F27" i="26"/>
  <c r="N4" i="29"/>
  <c r="L4" i="29"/>
  <c r="F22" i="26"/>
  <c r="E25" i="26"/>
  <c r="E22" i="26"/>
  <c r="F25" i="26"/>
  <c r="D22" i="26"/>
  <c r="D25" i="26"/>
  <c r="G21" i="26"/>
  <c r="F21" i="26"/>
  <c r="J35" i="26"/>
  <c r="G24" i="26" s="1"/>
  <c r="D21" i="26"/>
  <c r="AH9" i="25"/>
  <c r="C24" i="26" s="1"/>
  <c r="AH8" i="25"/>
  <c r="C23" i="26" s="1"/>
  <c r="AH11" i="25"/>
  <c r="C26" i="26" s="1"/>
  <c r="AH6" i="25"/>
  <c r="AH10" i="25"/>
  <c r="C25" i="26" s="1"/>
  <c r="AH7" i="25"/>
  <c r="C22" i="26" s="1"/>
  <c r="AV153" i="24"/>
  <c r="AV164" i="24" s="1"/>
  <c r="AB160" i="24"/>
  <c r="AB170" i="24" s="1"/>
  <c r="BO82" i="24"/>
  <c r="BO93" i="24" s="1"/>
  <c r="BI156" i="24"/>
  <c r="BI166" i="24" s="1"/>
  <c r="AS78" i="24"/>
  <c r="AS90" i="24" s="1"/>
  <c r="U51" i="24"/>
  <c r="U61" i="24" s="1"/>
  <c r="BE154" i="24"/>
  <c r="BE165" i="24" s="1"/>
  <c r="AW154" i="24"/>
  <c r="AW165" i="24" s="1"/>
  <c r="AP48" i="24"/>
  <c r="AP58" i="24" s="1"/>
  <c r="AR45" i="24"/>
  <c r="AR56" i="24" s="1"/>
  <c r="AN153" i="24"/>
  <c r="AN164" i="24" s="1"/>
  <c r="N16" i="21"/>
  <c r="N28" i="21"/>
  <c r="N40" i="21"/>
  <c r="N52" i="21"/>
  <c r="N64" i="21"/>
  <c r="N76" i="21"/>
  <c r="N88" i="21"/>
  <c r="N100" i="21"/>
  <c r="N112" i="21"/>
  <c r="N124" i="21"/>
  <c r="N136" i="21"/>
  <c r="N148" i="21"/>
  <c r="N160" i="21"/>
  <c r="N172" i="21"/>
  <c r="N184" i="21"/>
  <c r="N196" i="21"/>
  <c r="N208" i="21"/>
  <c r="N220" i="21"/>
  <c r="N232" i="21"/>
  <c r="N244" i="21"/>
  <c r="N256" i="21"/>
  <c r="N268" i="21"/>
  <c r="N17" i="21"/>
  <c r="N29" i="21"/>
  <c r="N41" i="21"/>
  <c r="N53" i="21"/>
  <c r="N65" i="21"/>
  <c r="N77" i="21"/>
  <c r="N89" i="21"/>
  <c r="N101" i="21"/>
  <c r="N113" i="21"/>
  <c r="N125" i="21"/>
  <c r="N137" i="21"/>
  <c r="N149" i="21"/>
  <c r="N161" i="21"/>
  <c r="N173" i="21"/>
  <c r="N185" i="21"/>
  <c r="N197" i="21"/>
  <c r="N209" i="21"/>
  <c r="N221" i="21"/>
  <c r="N233" i="21"/>
  <c r="N245" i="21"/>
  <c r="N257" i="21"/>
  <c r="N269" i="21"/>
  <c r="N281" i="21"/>
  <c r="N293" i="21"/>
  <c r="N305" i="21"/>
  <c r="N317" i="21"/>
  <c r="N6" i="21"/>
  <c r="N18" i="21"/>
  <c r="N30" i="21"/>
  <c r="N42" i="21"/>
  <c r="N54" i="21"/>
  <c r="N66" i="21"/>
  <c r="N78" i="21"/>
  <c r="N90" i="21"/>
  <c r="N102" i="21"/>
  <c r="N114" i="21"/>
  <c r="N126" i="21"/>
  <c r="N138" i="21"/>
  <c r="N150" i="21"/>
  <c r="N162" i="21"/>
  <c r="N174" i="21"/>
  <c r="N186" i="21"/>
  <c r="N198" i="21"/>
  <c r="N210" i="21"/>
  <c r="N222" i="21"/>
  <c r="N234" i="21"/>
  <c r="N246" i="21"/>
  <c r="N258" i="21"/>
  <c r="N270" i="21"/>
  <c r="N282" i="21"/>
  <c r="N294" i="21"/>
  <c r="N306" i="21"/>
  <c r="N318" i="21"/>
  <c r="N7" i="21"/>
  <c r="N19" i="21"/>
  <c r="N31" i="21"/>
  <c r="N43" i="21"/>
  <c r="N55" i="21"/>
  <c r="N67" i="21"/>
  <c r="N79" i="21"/>
  <c r="N91" i="21"/>
  <c r="N103" i="21"/>
  <c r="N115" i="21"/>
  <c r="N127" i="21"/>
  <c r="N139" i="21"/>
  <c r="N151" i="21"/>
  <c r="N163" i="21"/>
  <c r="N175" i="21"/>
  <c r="N187" i="21"/>
  <c r="N199" i="21"/>
  <c r="N211" i="21"/>
  <c r="N223" i="21"/>
  <c r="N235" i="21"/>
  <c r="N247" i="21"/>
  <c r="N259" i="21"/>
  <c r="N271" i="21"/>
  <c r="N283" i="21"/>
  <c r="N295" i="21"/>
  <c r="N307" i="21"/>
  <c r="N319" i="21"/>
  <c r="N331" i="21"/>
  <c r="N8" i="21"/>
  <c r="N20" i="21"/>
  <c r="N32" i="21"/>
  <c r="N44" i="21"/>
  <c r="N56" i="21"/>
  <c r="N68" i="21"/>
  <c r="N80" i="21"/>
  <c r="N92" i="21"/>
  <c r="N104" i="21"/>
  <c r="N116" i="21"/>
  <c r="N128" i="21"/>
  <c r="N140" i="21"/>
  <c r="N152" i="21"/>
  <c r="N164" i="21"/>
  <c r="N176" i="21"/>
  <c r="N188" i="21"/>
  <c r="N200" i="21"/>
  <c r="N212" i="21"/>
  <c r="N224" i="21"/>
  <c r="N236" i="21"/>
  <c r="N248" i="21"/>
  <c r="N260" i="21"/>
  <c r="N272" i="21"/>
  <c r="N284" i="21"/>
  <c r="N296" i="21"/>
  <c r="N308" i="21"/>
  <c r="N320" i="21"/>
  <c r="N332" i="21"/>
  <c r="N9" i="21"/>
  <c r="N21" i="21"/>
  <c r="N33" i="21"/>
  <c r="N45" i="21"/>
  <c r="N57" i="21"/>
  <c r="N69" i="21"/>
  <c r="N81" i="21"/>
  <c r="N93" i="21"/>
  <c r="N105" i="21"/>
  <c r="N117" i="21"/>
  <c r="N129" i="21"/>
  <c r="N141" i="21"/>
  <c r="N153" i="21"/>
  <c r="N165" i="21"/>
  <c r="N177" i="21"/>
  <c r="N189" i="21"/>
  <c r="N201" i="21"/>
  <c r="N213" i="21"/>
  <c r="N225" i="21"/>
  <c r="N237" i="21"/>
  <c r="N249" i="21"/>
  <c r="N261" i="21"/>
  <c r="N273" i="21"/>
  <c r="N285" i="21"/>
  <c r="N297" i="21"/>
  <c r="N309" i="21"/>
  <c r="N321" i="21"/>
  <c r="N10" i="21"/>
  <c r="N22" i="21"/>
  <c r="N34" i="21"/>
  <c r="N46" i="21"/>
  <c r="N58" i="21"/>
  <c r="N70" i="21"/>
  <c r="N82" i="21"/>
  <c r="N94" i="21"/>
  <c r="N106" i="21"/>
  <c r="N118" i="21"/>
  <c r="N130" i="21"/>
  <c r="N142" i="21"/>
  <c r="N154" i="21"/>
  <c r="N166" i="21"/>
  <c r="N178" i="21"/>
  <c r="N190" i="21"/>
  <c r="N202" i="21"/>
  <c r="N214" i="21"/>
  <c r="N226" i="21"/>
  <c r="N11" i="21"/>
  <c r="N23" i="21"/>
  <c r="N35" i="21"/>
  <c r="N47" i="21"/>
  <c r="N59" i="21"/>
  <c r="N71" i="21"/>
  <c r="N83" i="21"/>
  <c r="N95" i="21"/>
  <c r="N107" i="21"/>
  <c r="N119" i="21"/>
  <c r="N131" i="21"/>
  <c r="N143" i="21"/>
  <c r="N155" i="21"/>
  <c r="N167" i="21"/>
  <c r="N179" i="21"/>
  <c r="N191" i="21"/>
  <c r="N203" i="21"/>
  <c r="N215" i="21"/>
  <c r="N227" i="21"/>
  <c r="N239" i="21"/>
  <c r="N251" i="21"/>
  <c r="N263" i="21"/>
  <c r="N275" i="21"/>
  <c r="N287" i="21"/>
  <c r="N299" i="21"/>
  <c r="N311" i="21"/>
  <c r="N323" i="21"/>
  <c r="N12" i="21"/>
  <c r="N24" i="21"/>
  <c r="N36" i="21"/>
  <c r="N48" i="21"/>
  <c r="N60" i="21"/>
  <c r="N72" i="21"/>
  <c r="N84" i="21"/>
  <c r="N96" i="21"/>
  <c r="N108" i="21"/>
  <c r="N120" i="21"/>
  <c r="N132" i="21"/>
  <c r="N144" i="21"/>
  <c r="N156" i="21"/>
  <c r="N168" i="21"/>
  <c r="N180" i="21"/>
  <c r="N192" i="21"/>
  <c r="N204" i="21"/>
  <c r="N216" i="21"/>
  <c r="N228" i="21"/>
  <c r="N240" i="21"/>
  <c r="N252" i="21"/>
  <c r="N264" i="21"/>
  <c r="N276" i="21"/>
  <c r="N288" i="21"/>
  <c r="N300" i="21"/>
  <c r="N312" i="21"/>
  <c r="N324" i="21"/>
  <c r="N13" i="21"/>
  <c r="N25" i="21"/>
  <c r="N37" i="21"/>
  <c r="N49" i="21"/>
  <c r="N61" i="21"/>
  <c r="N73" i="21"/>
  <c r="N85" i="21"/>
  <c r="N97" i="21"/>
  <c r="N109" i="21"/>
  <c r="N121" i="21"/>
  <c r="N133" i="21"/>
  <c r="N145" i="21"/>
  <c r="N157" i="21"/>
  <c r="N169" i="21"/>
  <c r="N181" i="21"/>
  <c r="N193" i="21"/>
  <c r="N205" i="21"/>
  <c r="N217" i="21"/>
  <c r="N229" i="21"/>
  <c r="N241" i="21"/>
  <c r="N253" i="21"/>
  <c r="N265" i="21"/>
  <c r="N277" i="21"/>
  <c r="N289" i="21"/>
  <c r="N301" i="21"/>
  <c r="N313" i="21"/>
  <c r="N325" i="21"/>
  <c r="N26" i="21"/>
  <c r="N98" i="21"/>
  <c r="N170" i="21"/>
  <c r="N238" i="21"/>
  <c r="N280" i="21"/>
  <c r="N316" i="21"/>
  <c r="N338" i="21"/>
  <c r="N350" i="21"/>
  <c r="N362" i="21"/>
  <c r="N374" i="21"/>
  <c r="N386" i="21"/>
  <c r="N398" i="21"/>
  <c r="N410" i="21"/>
  <c r="N422" i="21"/>
  <c r="N434" i="21"/>
  <c r="N446" i="21"/>
  <c r="N458" i="21"/>
  <c r="N470" i="21"/>
  <c r="N482" i="21"/>
  <c r="N494" i="21"/>
  <c r="N506" i="21"/>
  <c r="N518" i="21"/>
  <c r="N530" i="21"/>
  <c r="N542" i="21"/>
  <c r="N554" i="21"/>
  <c r="N566" i="21"/>
  <c r="N578" i="21"/>
  <c r="N590" i="21"/>
  <c r="N602" i="21"/>
  <c r="N614" i="21"/>
  <c r="N626" i="21"/>
  <c r="N638" i="21"/>
  <c r="N650" i="21"/>
  <c r="N662" i="21"/>
  <c r="N674" i="21"/>
  <c r="N686" i="21"/>
  <c r="N698" i="21"/>
  <c r="N710" i="21"/>
  <c r="N722" i="21"/>
  <c r="N734" i="21"/>
  <c r="N746" i="21"/>
  <c r="N758" i="21"/>
  <c r="N770" i="21"/>
  <c r="N782" i="21"/>
  <c r="N794" i="21"/>
  <c r="N806" i="21"/>
  <c r="N818" i="21"/>
  <c r="N830" i="21"/>
  <c r="N842" i="21"/>
  <c r="N854" i="21"/>
  <c r="N866" i="21"/>
  <c r="N878" i="21"/>
  <c r="N890" i="21"/>
  <c r="N902" i="21"/>
  <c r="N914" i="21"/>
  <c r="N926" i="21"/>
  <c r="N938" i="21"/>
  <c r="N950" i="21"/>
  <c r="N962" i="21"/>
  <c r="N974" i="21"/>
  <c r="N986" i="21"/>
  <c r="N998" i="21"/>
  <c r="N1010" i="21"/>
  <c r="N1022" i="21"/>
  <c r="N1034" i="21"/>
  <c r="N1046" i="21"/>
  <c r="N1058" i="21"/>
  <c r="N1070" i="21"/>
  <c r="N1082" i="21"/>
  <c r="N1094" i="21"/>
  <c r="N1106" i="21"/>
  <c r="N1118" i="21"/>
  <c r="N1130" i="21"/>
  <c r="N1142" i="21"/>
  <c r="N1154" i="21"/>
  <c r="N1166" i="21"/>
  <c r="N1178" i="21"/>
  <c r="N1190" i="21"/>
  <c r="N1202" i="21"/>
  <c r="N1214" i="21"/>
  <c r="N1226" i="21"/>
  <c r="N1238" i="21"/>
  <c r="N1250" i="21"/>
  <c r="N1262" i="21"/>
  <c r="N1274" i="21"/>
  <c r="N1286" i="21"/>
  <c r="N1298" i="21"/>
  <c r="N1310" i="21"/>
  <c r="N1322" i="21"/>
  <c r="N1334" i="21"/>
  <c r="N1346" i="21"/>
  <c r="N1358" i="21"/>
  <c r="N1370" i="21"/>
  <c r="N1382" i="21"/>
  <c r="N1394" i="21"/>
  <c r="N1406" i="21"/>
  <c r="N1418" i="21"/>
  <c r="N1430" i="21"/>
  <c r="N1442" i="21"/>
  <c r="N1454" i="21"/>
  <c r="N1466" i="21"/>
  <c r="N1478" i="21"/>
  <c r="N1490" i="21"/>
  <c r="N1502" i="21"/>
  <c r="N1514" i="21"/>
  <c r="N1526" i="21"/>
  <c r="N1538" i="21"/>
  <c r="N1550" i="21"/>
  <c r="N1562" i="21"/>
  <c r="N1574" i="21"/>
  <c r="N1586" i="21"/>
  <c r="N1598" i="21"/>
  <c r="N1610" i="21"/>
  <c r="N1622" i="21"/>
  <c r="N1634" i="21"/>
  <c r="N1646" i="21"/>
  <c r="N1658" i="21"/>
  <c r="N1670" i="21"/>
  <c r="N1682" i="21"/>
  <c r="N1694" i="21"/>
  <c r="N1706" i="21"/>
  <c r="N1718" i="21"/>
  <c r="N1730" i="21"/>
  <c r="N1742" i="21"/>
  <c r="N27" i="21"/>
  <c r="N99" i="21"/>
  <c r="N171" i="21"/>
  <c r="N242" i="21"/>
  <c r="N286" i="21"/>
  <c r="N322" i="21"/>
  <c r="N339" i="21"/>
  <c r="N351" i="21"/>
  <c r="N363" i="21"/>
  <c r="N375" i="21"/>
  <c r="N387" i="21"/>
  <c r="N399" i="21"/>
  <c r="N411" i="21"/>
  <c r="N423" i="21"/>
  <c r="N435" i="21"/>
  <c r="N447" i="21"/>
  <c r="N459" i="21"/>
  <c r="N471" i="21"/>
  <c r="N483" i="21"/>
  <c r="N495" i="21"/>
  <c r="N507" i="21"/>
  <c r="N519" i="21"/>
  <c r="N531" i="21"/>
  <c r="N543" i="21"/>
  <c r="N555" i="21"/>
  <c r="N567" i="21"/>
  <c r="N579" i="21"/>
  <c r="N591" i="21"/>
  <c r="N603" i="21"/>
  <c r="N615" i="21"/>
  <c r="N627" i="21"/>
  <c r="N639" i="21"/>
  <c r="N651" i="21"/>
  <c r="N663" i="21"/>
  <c r="N675" i="21"/>
  <c r="N687" i="21"/>
  <c r="N699" i="21"/>
  <c r="N711" i="21"/>
  <c r="N723" i="21"/>
  <c r="N735" i="21"/>
  <c r="N747" i="21"/>
  <c r="N759" i="21"/>
  <c r="N771" i="21"/>
  <c r="N783" i="21"/>
  <c r="N795" i="21"/>
  <c r="N807" i="21"/>
  <c r="N819" i="21"/>
  <c r="N831" i="21"/>
  <c r="N843" i="21"/>
  <c r="N855" i="21"/>
  <c r="N867" i="21"/>
  <c r="N879" i="21"/>
  <c r="N891" i="21"/>
  <c r="N903" i="21"/>
  <c r="N915" i="21"/>
  <c r="N927" i="21"/>
  <c r="N939" i="21"/>
  <c r="N951" i="21"/>
  <c r="N963" i="21"/>
  <c r="N975" i="21"/>
  <c r="N987" i="21"/>
  <c r="N999" i="21"/>
  <c r="N1011" i="21"/>
  <c r="N1023" i="21"/>
  <c r="N1035" i="21"/>
  <c r="N1047" i="21"/>
  <c r="N1059" i="21"/>
  <c r="N1071" i="21"/>
  <c r="N1083" i="21"/>
  <c r="N1095" i="21"/>
  <c r="N1107" i="21"/>
  <c r="N1119" i="21"/>
  <c r="N1131" i="21"/>
  <c r="N1143" i="21"/>
  <c r="N1155" i="21"/>
  <c r="N1167" i="21"/>
  <c r="N1179" i="21"/>
  <c r="N1191" i="21"/>
  <c r="N1203" i="21"/>
  <c r="N1215" i="21"/>
  <c r="N1227" i="21"/>
  <c r="N1239" i="21"/>
  <c r="N1251" i="21"/>
  <c r="N1263" i="21"/>
  <c r="N1275" i="21"/>
  <c r="N1287" i="21"/>
  <c r="N1299" i="21"/>
  <c r="N1311" i="21"/>
  <c r="N1323" i="21"/>
  <c r="N1335" i="21"/>
  <c r="N1347" i="21"/>
  <c r="N1359" i="21"/>
  <c r="N1371" i="21"/>
  <c r="N1383" i="21"/>
  <c r="N1395" i="21"/>
  <c r="N1407" i="21"/>
  <c r="N1419" i="21"/>
  <c r="N1431" i="21"/>
  <c r="N1443" i="21"/>
  <c r="N1455" i="21"/>
  <c r="N1467" i="21"/>
  <c r="N1479" i="21"/>
  <c r="N1491" i="21"/>
  <c r="N1503" i="21"/>
  <c r="N1515" i="21"/>
  <c r="N1527" i="21"/>
  <c r="N1539" i="21"/>
  <c r="N1551" i="21"/>
  <c r="N1563" i="21"/>
  <c r="N1575" i="21"/>
  <c r="N1587" i="21"/>
  <c r="N1599" i="21"/>
  <c r="N1611" i="21"/>
  <c r="N1623" i="21"/>
  <c r="N1635" i="21"/>
  <c r="N1647" i="21"/>
  <c r="N1659" i="21"/>
  <c r="N1671" i="21"/>
  <c r="N1683" i="21"/>
  <c r="N1695" i="21"/>
  <c r="N1707" i="21"/>
  <c r="N1719" i="21"/>
  <c r="N1731" i="21"/>
  <c r="N1743" i="21"/>
  <c r="N1755" i="21"/>
  <c r="N1767" i="21"/>
  <c r="N38" i="21"/>
  <c r="N110" i="21"/>
  <c r="N182" i="21"/>
  <c r="N243" i="21"/>
  <c r="N290" i="21"/>
  <c r="N326" i="21"/>
  <c r="N340" i="21"/>
  <c r="N352" i="21"/>
  <c r="N364" i="21"/>
  <c r="N376" i="21"/>
  <c r="N388" i="21"/>
  <c r="N400" i="21"/>
  <c r="N412" i="21"/>
  <c r="N424" i="21"/>
  <c r="N436" i="21"/>
  <c r="N448" i="21"/>
  <c r="N460" i="21"/>
  <c r="N472" i="21"/>
  <c r="N484" i="21"/>
  <c r="N496" i="21"/>
  <c r="N508" i="21"/>
  <c r="N520" i="21"/>
  <c r="N532" i="21"/>
  <c r="N544" i="21"/>
  <c r="N556" i="21"/>
  <c r="N568" i="21"/>
  <c r="N580" i="21"/>
  <c r="N592" i="21"/>
  <c r="N604" i="21"/>
  <c r="N616" i="21"/>
  <c r="N628" i="21"/>
  <c r="N640" i="21"/>
  <c r="N652" i="21"/>
  <c r="N664" i="21"/>
  <c r="N676" i="21"/>
  <c r="N688" i="21"/>
  <c r="N700" i="21"/>
  <c r="N712" i="21"/>
  <c r="N724" i="21"/>
  <c r="N736" i="21"/>
  <c r="N748" i="21"/>
  <c r="N760" i="21"/>
  <c r="N772" i="21"/>
  <c r="N784" i="21"/>
  <c r="N796" i="21"/>
  <c r="N808" i="21"/>
  <c r="N820" i="21"/>
  <c r="N832" i="21"/>
  <c r="N844" i="21"/>
  <c r="N856" i="21"/>
  <c r="N868" i="21"/>
  <c r="N880" i="21"/>
  <c r="N892" i="21"/>
  <c r="N904" i="21"/>
  <c r="N916" i="21"/>
  <c r="N928" i="21"/>
  <c r="N940" i="21"/>
  <c r="N952" i="21"/>
  <c r="N964" i="21"/>
  <c r="N976" i="21"/>
  <c r="N988" i="21"/>
  <c r="N1000" i="21"/>
  <c r="N1012" i="21"/>
  <c r="N1024" i="21"/>
  <c r="N1036" i="21"/>
  <c r="N1048" i="21"/>
  <c r="N1060" i="21"/>
  <c r="N1072" i="21"/>
  <c r="N1084" i="21"/>
  <c r="N1096" i="21"/>
  <c r="N1108" i="21"/>
  <c r="N1120" i="21"/>
  <c r="N1132" i="21"/>
  <c r="N1144" i="21"/>
  <c r="N1156" i="21"/>
  <c r="N1168" i="21"/>
  <c r="N1180" i="21"/>
  <c r="N1192" i="21"/>
  <c r="N1204" i="21"/>
  <c r="N1216" i="21"/>
  <c r="N1228" i="21"/>
  <c r="N1240" i="21"/>
  <c r="N1252" i="21"/>
  <c r="N1264" i="21"/>
  <c r="N1276" i="21"/>
  <c r="N1288" i="21"/>
  <c r="N1300" i="21"/>
  <c r="N1312" i="21"/>
  <c r="N1324" i="21"/>
  <c r="N1336" i="21"/>
  <c r="N1348" i="21"/>
  <c r="N1360" i="21"/>
  <c r="N1372" i="21"/>
  <c r="N1384" i="21"/>
  <c r="N1396" i="21"/>
  <c r="N1408" i="21"/>
  <c r="N1420" i="21"/>
  <c r="N1432" i="21"/>
  <c r="N1444" i="21"/>
  <c r="N1456" i="21"/>
  <c r="N1468" i="21"/>
  <c r="N1480" i="21"/>
  <c r="N1492" i="21"/>
  <c r="N1504" i="21"/>
  <c r="N1516" i="21"/>
  <c r="N1528" i="21"/>
  <c r="N1540" i="21"/>
  <c r="N1552" i="21"/>
  <c r="N1564" i="21"/>
  <c r="N1576" i="21"/>
  <c r="N1588" i="21"/>
  <c r="N1600" i="21"/>
  <c r="N1612" i="21"/>
  <c r="N1624" i="21"/>
  <c r="N1636" i="21"/>
  <c r="N1648" i="21"/>
  <c r="N1660" i="21"/>
  <c r="N1672" i="21"/>
  <c r="N1684" i="21"/>
  <c r="N1696" i="21"/>
  <c r="N1708" i="21"/>
  <c r="N39" i="21"/>
  <c r="N111" i="21"/>
  <c r="N183" i="21"/>
  <c r="N250" i="21"/>
  <c r="N291" i="21"/>
  <c r="N327" i="21"/>
  <c r="N341" i="21"/>
  <c r="N353" i="21"/>
  <c r="N365" i="21"/>
  <c r="N377" i="21"/>
  <c r="N389" i="21"/>
  <c r="N401" i="21"/>
  <c r="N413" i="21"/>
  <c r="N425" i="21"/>
  <c r="N437" i="21"/>
  <c r="N449" i="21"/>
  <c r="N461" i="21"/>
  <c r="N473" i="21"/>
  <c r="N485" i="21"/>
  <c r="N497" i="21"/>
  <c r="N509" i="21"/>
  <c r="N521" i="21"/>
  <c r="N533" i="21"/>
  <c r="N545" i="21"/>
  <c r="N557" i="21"/>
  <c r="N569" i="21"/>
  <c r="N581" i="21"/>
  <c r="N593" i="21"/>
  <c r="N605" i="21"/>
  <c r="N617" i="21"/>
  <c r="N629" i="21"/>
  <c r="N641" i="21"/>
  <c r="N653" i="21"/>
  <c r="N665" i="21"/>
  <c r="N677" i="21"/>
  <c r="N689" i="21"/>
  <c r="N701" i="21"/>
  <c r="N713" i="21"/>
  <c r="N725" i="21"/>
  <c r="N737" i="21"/>
  <c r="N749" i="21"/>
  <c r="N761" i="21"/>
  <c r="N773" i="21"/>
  <c r="N785" i="21"/>
  <c r="N797" i="21"/>
  <c r="N809" i="21"/>
  <c r="N821" i="21"/>
  <c r="N833" i="21"/>
  <c r="N845" i="21"/>
  <c r="N857" i="21"/>
  <c r="N869" i="21"/>
  <c r="N881" i="21"/>
  <c r="N893" i="21"/>
  <c r="N905" i="21"/>
  <c r="N917" i="21"/>
  <c r="N929" i="21"/>
  <c r="N941" i="21"/>
  <c r="N953" i="21"/>
  <c r="N965" i="21"/>
  <c r="N977" i="21"/>
  <c r="N989" i="21"/>
  <c r="N1001" i="21"/>
  <c r="N1013" i="21"/>
  <c r="N1025" i="21"/>
  <c r="N1037" i="21"/>
  <c r="N1049" i="21"/>
  <c r="N1061" i="21"/>
  <c r="N1073" i="21"/>
  <c r="N1085" i="21"/>
  <c r="N1097" i="21"/>
  <c r="N1109" i="21"/>
  <c r="N1121" i="21"/>
  <c r="N1133" i="21"/>
  <c r="N1145" i="21"/>
  <c r="N1157" i="21"/>
  <c r="N1169" i="21"/>
  <c r="N1181" i="21"/>
  <c r="N1193" i="21"/>
  <c r="N1205" i="21"/>
  <c r="N1217" i="21"/>
  <c r="N1229" i="21"/>
  <c r="N1241" i="21"/>
  <c r="N1253" i="21"/>
  <c r="N1265" i="21"/>
  <c r="N1277" i="21"/>
  <c r="N1289" i="21"/>
  <c r="N1301" i="21"/>
  <c r="N1313" i="21"/>
  <c r="N1325" i="21"/>
  <c r="N1337" i="21"/>
  <c r="N1349" i="21"/>
  <c r="N1361" i="21"/>
  <c r="N1373" i="21"/>
  <c r="N1385" i="21"/>
  <c r="N1397" i="21"/>
  <c r="N1409" i="21"/>
  <c r="N1421" i="21"/>
  <c r="N1433" i="21"/>
  <c r="N1445" i="21"/>
  <c r="N1457" i="21"/>
  <c r="N1469" i="21"/>
  <c r="N1481" i="21"/>
  <c r="N1493" i="21"/>
  <c r="N1505" i="21"/>
  <c r="N1517" i="21"/>
  <c r="N1529" i="21"/>
  <c r="N1541" i="21"/>
  <c r="N1553" i="21"/>
  <c r="N1565" i="21"/>
  <c r="N1577" i="21"/>
  <c r="N1589" i="21"/>
  <c r="N1601" i="21"/>
  <c r="N1613" i="21"/>
  <c r="N1625" i="21"/>
  <c r="N1637" i="21"/>
  <c r="N1649" i="21"/>
  <c r="N1661" i="21"/>
  <c r="N1673" i="21"/>
  <c r="N1685" i="21"/>
  <c r="N1697" i="21"/>
  <c r="N1709" i="21"/>
  <c r="N1721" i="21"/>
  <c r="N1733" i="21"/>
  <c r="N1745" i="21"/>
  <c r="N1757" i="21"/>
  <c r="N1769" i="21"/>
  <c r="N1781" i="21"/>
  <c r="N1793" i="21"/>
  <c r="N50" i="21"/>
  <c r="N122" i="21"/>
  <c r="N194" i="21"/>
  <c r="N254" i="21"/>
  <c r="N292" i="21"/>
  <c r="N328" i="21"/>
  <c r="N342" i="21"/>
  <c r="N354" i="21"/>
  <c r="N366" i="21"/>
  <c r="N378" i="21"/>
  <c r="N390" i="21"/>
  <c r="N402" i="21"/>
  <c r="N414" i="21"/>
  <c r="N426" i="21"/>
  <c r="N438" i="21"/>
  <c r="N450" i="21"/>
  <c r="N462" i="21"/>
  <c r="N474" i="21"/>
  <c r="N486" i="21"/>
  <c r="N498" i="21"/>
  <c r="N510" i="21"/>
  <c r="N522" i="21"/>
  <c r="N534" i="21"/>
  <c r="N546" i="21"/>
  <c r="N558" i="21"/>
  <c r="N570" i="21"/>
  <c r="N582" i="21"/>
  <c r="N594" i="21"/>
  <c r="N606" i="21"/>
  <c r="N618" i="21"/>
  <c r="N630" i="21"/>
  <c r="N642" i="21"/>
  <c r="N654" i="21"/>
  <c r="N666" i="21"/>
  <c r="N678" i="21"/>
  <c r="N690" i="21"/>
  <c r="N702" i="21"/>
  <c r="N714" i="21"/>
  <c r="N726" i="21"/>
  <c r="N738" i="21"/>
  <c r="N750" i="21"/>
  <c r="N762" i="21"/>
  <c r="N774" i="21"/>
  <c r="N786" i="21"/>
  <c r="N798" i="21"/>
  <c r="N810" i="21"/>
  <c r="N822" i="21"/>
  <c r="N834" i="21"/>
  <c r="N846" i="21"/>
  <c r="N858" i="21"/>
  <c r="N870" i="21"/>
  <c r="N882" i="21"/>
  <c r="N894" i="21"/>
  <c r="N906" i="21"/>
  <c r="N918" i="21"/>
  <c r="N930" i="21"/>
  <c r="N942" i="21"/>
  <c r="N954" i="21"/>
  <c r="N966" i="21"/>
  <c r="N978" i="21"/>
  <c r="N990" i="21"/>
  <c r="N1002" i="21"/>
  <c r="N1014" i="21"/>
  <c r="N1026" i="21"/>
  <c r="N1038" i="21"/>
  <c r="N1050" i="21"/>
  <c r="N1062" i="21"/>
  <c r="N1074" i="21"/>
  <c r="N1086" i="21"/>
  <c r="N1098" i="21"/>
  <c r="N1110" i="21"/>
  <c r="N1122" i="21"/>
  <c r="N1134" i="21"/>
  <c r="N1146" i="21"/>
  <c r="N1158" i="21"/>
  <c r="N1170" i="21"/>
  <c r="N1182" i="21"/>
  <c r="N1194" i="21"/>
  <c r="N1206" i="21"/>
  <c r="N1218" i="21"/>
  <c r="N1230" i="21"/>
  <c r="N1242" i="21"/>
  <c r="N1254" i="21"/>
  <c r="N1266" i="21"/>
  <c r="N1278" i="21"/>
  <c r="N1290" i="21"/>
  <c r="N1302" i="21"/>
  <c r="N1314" i="21"/>
  <c r="N1326" i="21"/>
  <c r="N1338" i="21"/>
  <c r="N1350" i="21"/>
  <c r="N1362" i="21"/>
  <c r="N1374" i="21"/>
  <c r="N1386" i="21"/>
  <c r="N1398" i="21"/>
  <c r="N1410" i="21"/>
  <c r="N1422" i="21"/>
  <c r="N1434" i="21"/>
  <c r="N1446" i="21"/>
  <c r="N1458" i="21"/>
  <c r="N1470" i="21"/>
  <c r="N1482" i="21"/>
  <c r="N1494" i="21"/>
  <c r="N1506" i="21"/>
  <c r="N1518" i="21"/>
  <c r="N1530" i="21"/>
  <c r="N1542" i="21"/>
  <c r="N1554" i="21"/>
  <c r="N1566" i="21"/>
  <c r="N1578" i="21"/>
  <c r="N1590" i="21"/>
  <c r="N1602" i="21"/>
  <c r="N1614" i="21"/>
  <c r="N1626" i="21"/>
  <c r="N1638" i="21"/>
  <c r="N1650" i="21"/>
  <c r="N1662" i="21"/>
  <c r="N1674" i="21"/>
  <c r="N1686" i="21"/>
  <c r="N1698" i="21"/>
  <c r="N1710" i="21"/>
  <c r="N1722" i="21"/>
  <c r="N1734" i="21"/>
  <c r="N1746" i="21"/>
  <c r="N1758" i="21"/>
  <c r="N1770" i="21"/>
  <c r="N1782" i="21"/>
  <c r="N1794" i="21"/>
  <c r="N1806" i="21"/>
  <c r="N1818" i="21"/>
  <c r="N1830" i="21"/>
  <c r="N1842" i="21"/>
  <c r="N1854" i="21"/>
  <c r="N1866" i="21"/>
  <c r="N1878" i="21"/>
  <c r="N1890" i="21"/>
  <c r="N1902" i="21"/>
  <c r="N1914" i="21"/>
  <c r="N1926" i="21"/>
  <c r="N1938" i="21"/>
  <c r="N1950" i="21"/>
  <c r="N1962" i="21"/>
  <c r="N1974" i="21"/>
  <c r="N1986" i="21"/>
  <c r="N1998" i="21"/>
  <c r="N51" i="21"/>
  <c r="N123" i="21"/>
  <c r="N195" i="21"/>
  <c r="N255" i="21"/>
  <c r="N298" i="21"/>
  <c r="N329" i="21"/>
  <c r="N343" i="21"/>
  <c r="N355" i="21"/>
  <c r="N367" i="21"/>
  <c r="N379" i="21"/>
  <c r="N391" i="21"/>
  <c r="N403" i="21"/>
  <c r="N415" i="21"/>
  <c r="N427" i="21"/>
  <c r="N439" i="21"/>
  <c r="N451" i="21"/>
  <c r="N463" i="21"/>
  <c r="N475" i="21"/>
  <c r="N487" i="21"/>
  <c r="N499" i="21"/>
  <c r="N511" i="21"/>
  <c r="N523" i="21"/>
  <c r="N535" i="21"/>
  <c r="N547" i="21"/>
  <c r="N559" i="21"/>
  <c r="N571" i="21"/>
  <c r="N583" i="21"/>
  <c r="N595" i="21"/>
  <c r="N607" i="21"/>
  <c r="N619" i="21"/>
  <c r="N631" i="21"/>
  <c r="N643" i="21"/>
  <c r="N655" i="21"/>
  <c r="N667" i="21"/>
  <c r="N679" i="21"/>
  <c r="N691" i="21"/>
  <c r="N703" i="21"/>
  <c r="N715" i="21"/>
  <c r="N727" i="21"/>
  <c r="N739" i="21"/>
  <c r="N751" i="21"/>
  <c r="N763" i="21"/>
  <c r="N775" i="21"/>
  <c r="N787" i="21"/>
  <c r="N799" i="21"/>
  <c r="N811" i="21"/>
  <c r="N823" i="21"/>
  <c r="N835" i="21"/>
  <c r="N847" i="21"/>
  <c r="N859" i="21"/>
  <c r="N871" i="21"/>
  <c r="N883" i="21"/>
  <c r="N895" i="21"/>
  <c r="N907" i="21"/>
  <c r="N919" i="21"/>
  <c r="N931" i="21"/>
  <c r="N943" i="21"/>
  <c r="N955" i="21"/>
  <c r="N967" i="21"/>
  <c r="N979" i="21"/>
  <c r="N991" i="21"/>
  <c r="N1003" i="21"/>
  <c r="N1015" i="21"/>
  <c r="N1027" i="21"/>
  <c r="N1039" i="21"/>
  <c r="N1051" i="21"/>
  <c r="N1063" i="21"/>
  <c r="N1075" i="21"/>
  <c r="N1087" i="21"/>
  <c r="N1099" i="21"/>
  <c r="N1111" i="21"/>
  <c r="N1123" i="21"/>
  <c r="N1135" i="21"/>
  <c r="N1147" i="21"/>
  <c r="N1159" i="21"/>
  <c r="N1171" i="21"/>
  <c r="N1183" i="21"/>
  <c r="N1195" i="21"/>
  <c r="N1207" i="21"/>
  <c r="N1219" i="21"/>
  <c r="N1231" i="21"/>
  <c r="N1243" i="21"/>
  <c r="N1255" i="21"/>
  <c r="N1267" i="21"/>
  <c r="N1279" i="21"/>
  <c r="N1291" i="21"/>
  <c r="N1303" i="21"/>
  <c r="N1315" i="21"/>
  <c r="N1327" i="21"/>
  <c r="N1339" i="21"/>
  <c r="N1351" i="21"/>
  <c r="N1363" i="21"/>
  <c r="N1375" i="21"/>
  <c r="N1387" i="21"/>
  <c r="N1399" i="21"/>
  <c r="N1411" i="21"/>
  <c r="N1423" i="21"/>
  <c r="N1435" i="21"/>
  <c r="N1447" i="21"/>
  <c r="N1459" i="21"/>
  <c r="N1471" i="21"/>
  <c r="N1483" i="21"/>
  <c r="N1495" i="21"/>
  <c r="N1507" i="21"/>
  <c r="N1519" i="21"/>
  <c r="N1531" i="21"/>
  <c r="N1543" i="21"/>
  <c r="N1555" i="21"/>
  <c r="N1567" i="21"/>
  <c r="N1579" i="21"/>
  <c r="N1591" i="21"/>
  <c r="N1603" i="21"/>
  <c r="N1615" i="21"/>
  <c r="N1627" i="21"/>
  <c r="N1639" i="21"/>
  <c r="N1651" i="21"/>
  <c r="N1663" i="21"/>
  <c r="N1675" i="21"/>
  <c r="N1687" i="21"/>
  <c r="N1699" i="21"/>
  <c r="N1711" i="21"/>
  <c r="N1723" i="21"/>
  <c r="N1735" i="21"/>
  <c r="N1747" i="21"/>
  <c r="N1759" i="21"/>
  <c r="N1771" i="21"/>
  <c r="N1783" i="21"/>
  <c r="N1795" i="21"/>
  <c r="N1807" i="21"/>
  <c r="N1819" i="21"/>
  <c r="N1831" i="21"/>
  <c r="N1843" i="21"/>
  <c r="N1855" i="21"/>
  <c r="N1867" i="21"/>
  <c r="N1879" i="21"/>
  <c r="N1891" i="21"/>
  <c r="N1903" i="21"/>
  <c r="N1915" i="21"/>
  <c r="N1927" i="21"/>
  <c r="N1939" i="21"/>
  <c r="N1951" i="21"/>
  <c r="N62" i="21"/>
  <c r="N134" i="21"/>
  <c r="N206" i="21"/>
  <c r="N262" i="21"/>
  <c r="N302" i="21"/>
  <c r="N330" i="21"/>
  <c r="N344" i="21"/>
  <c r="N356" i="21"/>
  <c r="N368" i="21"/>
  <c r="N380" i="21"/>
  <c r="N392" i="21"/>
  <c r="N404" i="21"/>
  <c r="N416" i="21"/>
  <c r="N428" i="21"/>
  <c r="N440" i="21"/>
  <c r="N452" i="21"/>
  <c r="N464" i="21"/>
  <c r="N476" i="21"/>
  <c r="N488" i="21"/>
  <c r="N500" i="21"/>
  <c r="N512" i="21"/>
  <c r="N524" i="21"/>
  <c r="N536" i="21"/>
  <c r="N548" i="21"/>
  <c r="N560" i="21"/>
  <c r="N572" i="21"/>
  <c r="N584" i="21"/>
  <c r="N596" i="21"/>
  <c r="N608" i="21"/>
  <c r="N620" i="21"/>
  <c r="N632" i="21"/>
  <c r="N644" i="21"/>
  <c r="N656" i="21"/>
  <c r="N668" i="21"/>
  <c r="N680" i="21"/>
  <c r="N692" i="21"/>
  <c r="N704" i="21"/>
  <c r="N716" i="21"/>
  <c r="N728" i="21"/>
  <c r="N740" i="21"/>
  <c r="N752" i="21"/>
  <c r="N764" i="21"/>
  <c r="N776" i="21"/>
  <c r="N788" i="21"/>
  <c r="N800" i="21"/>
  <c r="N812" i="21"/>
  <c r="N824" i="21"/>
  <c r="N836" i="21"/>
  <c r="N848" i="21"/>
  <c r="N860" i="21"/>
  <c r="N872" i="21"/>
  <c r="N884" i="21"/>
  <c r="N896" i="21"/>
  <c r="N908" i="21"/>
  <c r="N920" i="21"/>
  <c r="N932" i="21"/>
  <c r="N944" i="21"/>
  <c r="N956" i="21"/>
  <c r="N968" i="21"/>
  <c r="N980" i="21"/>
  <c r="N992" i="21"/>
  <c r="N1004" i="21"/>
  <c r="N1016" i="21"/>
  <c r="N1028" i="21"/>
  <c r="N1040" i="21"/>
  <c r="N1052" i="21"/>
  <c r="N1064" i="21"/>
  <c r="N1076" i="21"/>
  <c r="N1088" i="21"/>
  <c r="N1100" i="21"/>
  <c r="N1112" i="21"/>
  <c r="N1124" i="21"/>
  <c r="N1136" i="21"/>
  <c r="N1148" i="21"/>
  <c r="N1160" i="21"/>
  <c r="N1172" i="21"/>
  <c r="N1184" i="21"/>
  <c r="N1196" i="21"/>
  <c r="N1208" i="21"/>
  <c r="N1220" i="21"/>
  <c r="N1232" i="21"/>
  <c r="N1244" i="21"/>
  <c r="N1256" i="21"/>
  <c r="N1268" i="21"/>
  <c r="N1280" i="21"/>
  <c r="N1292" i="21"/>
  <c r="N1304" i="21"/>
  <c r="N1316" i="21"/>
  <c r="N1328" i="21"/>
  <c r="N1340" i="21"/>
  <c r="N1352" i="21"/>
  <c r="N1364" i="21"/>
  <c r="N1376" i="21"/>
  <c r="N1388" i="21"/>
  <c r="N1400" i="21"/>
  <c r="N1412" i="21"/>
  <c r="N1424" i="21"/>
  <c r="N1436" i="21"/>
  <c r="N1448" i="21"/>
  <c r="N1460" i="21"/>
  <c r="N1472" i="21"/>
  <c r="N1484" i="21"/>
  <c r="N1496" i="21"/>
  <c r="N1508" i="21"/>
  <c r="N1520" i="21"/>
  <c r="N1532" i="21"/>
  <c r="N1544" i="21"/>
  <c r="N1556" i="21"/>
  <c r="N1568" i="21"/>
  <c r="N1580" i="21"/>
  <c r="N1592" i="21"/>
  <c r="N1604" i="21"/>
  <c r="N1616" i="21"/>
  <c r="N1628" i="21"/>
  <c r="N1640" i="21"/>
  <c r="N1652" i="21"/>
  <c r="N1664" i="21"/>
  <c r="N1676" i="21"/>
  <c r="N1688" i="21"/>
  <c r="N1700" i="21"/>
  <c r="N1712" i="21"/>
  <c r="N1724" i="21"/>
  <c r="N1736" i="21"/>
  <c r="N1748" i="21"/>
  <c r="N1760" i="21"/>
  <c r="N1772" i="21"/>
  <c r="N1784" i="21"/>
  <c r="N1796" i="21"/>
  <c r="N1808" i="21"/>
  <c r="N1820" i="21"/>
  <c r="N1832" i="21"/>
  <c r="N1844" i="21"/>
  <c r="N1856" i="21"/>
  <c r="N1868" i="21"/>
  <c r="N1880" i="21"/>
  <c r="N1892" i="21"/>
  <c r="N1904" i="21"/>
  <c r="N1916" i="21"/>
  <c r="N1928" i="21"/>
  <c r="N1940" i="21"/>
  <c r="N1952" i="21"/>
  <c r="N1964" i="21"/>
  <c r="N1976" i="21"/>
  <c r="N1988" i="21"/>
  <c r="N2000" i="21"/>
  <c r="N63" i="21"/>
  <c r="N135" i="21"/>
  <c r="N207" i="21"/>
  <c r="N266" i="21"/>
  <c r="N303" i="21"/>
  <c r="N333" i="21"/>
  <c r="N345" i="21"/>
  <c r="N357" i="21"/>
  <c r="N369" i="21"/>
  <c r="N381" i="21"/>
  <c r="N393" i="21"/>
  <c r="N405" i="21"/>
  <c r="N417" i="21"/>
  <c r="N429" i="21"/>
  <c r="N441" i="21"/>
  <c r="N453" i="21"/>
  <c r="N465" i="21"/>
  <c r="N477" i="21"/>
  <c r="N489" i="21"/>
  <c r="N501" i="21"/>
  <c r="N513" i="21"/>
  <c r="N525" i="21"/>
  <c r="N537" i="21"/>
  <c r="N549" i="21"/>
  <c r="N561" i="21"/>
  <c r="N573" i="21"/>
  <c r="N585" i="21"/>
  <c r="N597" i="21"/>
  <c r="N609" i="21"/>
  <c r="N621" i="21"/>
  <c r="N633" i="21"/>
  <c r="N645" i="21"/>
  <c r="N657" i="21"/>
  <c r="N669" i="21"/>
  <c r="N681" i="21"/>
  <c r="N693" i="21"/>
  <c r="N705" i="21"/>
  <c r="N717" i="21"/>
  <c r="N729" i="21"/>
  <c r="N741" i="21"/>
  <c r="N753" i="21"/>
  <c r="N765" i="21"/>
  <c r="N777" i="21"/>
  <c r="N789" i="21"/>
  <c r="N801" i="21"/>
  <c r="N813" i="21"/>
  <c r="N825" i="21"/>
  <c r="N837" i="21"/>
  <c r="N849" i="21"/>
  <c r="N861" i="21"/>
  <c r="N873" i="21"/>
  <c r="N885" i="21"/>
  <c r="N897" i="21"/>
  <c r="N909" i="21"/>
  <c r="N921" i="21"/>
  <c r="N933" i="21"/>
  <c r="N945" i="21"/>
  <c r="N957" i="21"/>
  <c r="N969" i="21"/>
  <c r="N981" i="21"/>
  <c r="N993" i="21"/>
  <c r="N1005" i="21"/>
  <c r="N1017" i="21"/>
  <c r="N1029" i="21"/>
  <c r="N1041" i="21"/>
  <c r="N1053" i="21"/>
  <c r="N1065" i="21"/>
  <c r="N1077" i="21"/>
  <c r="N1089" i="21"/>
  <c r="N1101" i="21"/>
  <c r="N1113" i="21"/>
  <c r="N1125" i="21"/>
  <c r="N1137" i="21"/>
  <c r="N1149" i="21"/>
  <c r="N1161" i="21"/>
  <c r="N1173" i="21"/>
  <c r="N1185" i="21"/>
  <c r="N1197" i="21"/>
  <c r="N1209" i="21"/>
  <c r="N1221" i="21"/>
  <c r="N1233" i="21"/>
  <c r="N1245" i="21"/>
  <c r="N1257" i="21"/>
  <c r="N1269" i="21"/>
  <c r="N1281" i="21"/>
  <c r="N1293" i="21"/>
  <c r="N1305" i="21"/>
  <c r="N1317" i="21"/>
  <c r="N1329" i="21"/>
  <c r="N1341" i="21"/>
  <c r="N1353" i="21"/>
  <c r="N1365" i="21"/>
  <c r="N1377" i="21"/>
  <c r="N1389" i="21"/>
  <c r="N1401" i="21"/>
  <c r="N1413" i="21"/>
  <c r="N1425" i="21"/>
  <c r="N1437" i="21"/>
  <c r="N1449" i="21"/>
  <c r="N1461" i="21"/>
  <c r="N1473" i="21"/>
  <c r="N1485" i="21"/>
  <c r="N1497" i="21"/>
  <c r="N1509" i="21"/>
  <c r="N1521" i="21"/>
  <c r="N1533" i="21"/>
  <c r="N1545" i="21"/>
  <c r="N1557" i="21"/>
  <c r="N1569" i="21"/>
  <c r="N1581" i="21"/>
  <c r="N1593" i="21"/>
  <c r="N1605" i="21"/>
  <c r="N1617" i="21"/>
  <c r="N1629" i="21"/>
  <c r="N1641" i="21"/>
  <c r="N1653" i="21"/>
  <c r="N1665" i="21"/>
  <c r="N1677" i="21"/>
  <c r="N1689" i="21"/>
  <c r="N1701" i="21"/>
  <c r="N1713" i="21"/>
  <c r="N1725" i="21"/>
  <c r="N1737" i="21"/>
  <c r="N1749" i="21"/>
  <c r="N1761" i="21"/>
  <c r="N1773" i="21"/>
  <c r="N1785" i="21"/>
  <c r="N1797" i="21"/>
  <c r="N1809" i="21"/>
  <c r="N1821" i="21"/>
  <c r="N1833" i="21"/>
  <c r="N1845" i="21"/>
  <c r="N1857" i="21"/>
  <c r="N1869" i="21"/>
  <c r="N1881" i="21"/>
  <c r="N1893" i="21"/>
  <c r="N1905" i="21"/>
  <c r="N1917" i="21"/>
  <c r="N1929" i="21"/>
  <c r="N1941" i="21"/>
  <c r="N1953" i="21"/>
  <c r="N1965" i="21"/>
  <c r="N1977" i="21"/>
  <c r="N1989" i="21"/>
  <c r="N2001" i="21"/>
  <c r="N74" i="21"/>
  <c r="N146" i="21"/>
  <c r="N218" i="21"/>
  <c r="N267" i="21"/>
  <c r="N304" i="21"/>
  <c r="N334" i="21"/>
  <c r="N346" i="21"/>
  <c r="N358" i="21"/>
  <c r="N370" i="21"/>
  <c r="N382" i="21"/>
  <c r="N394" i="21"/>
  <c r="N406" i="21"/>
  <c r="N418" i="21"/>
  <c r="N430" i="21"/>
  <c r="N442" i="21"/>
  <c r="N454" i="21"/>
  <c r="N466" i="21"/>
  <c r="N478" i="21"/>
  <c r="N490" i="21"/>
  <c r="N502" i="21"/>
  <c r="N514" i="21"/>
  <c r="N526" i="21"/>
  <c r="N538" i="21"/>
  <c r="N550" i="21"/>
  <c r="N562" i="21"/>
  <c r="N574" i="21"/>
  <c r="N586" i="21"/>
  <c r="N598" i="21"/>
  <c r="N610" i="21"/>
  <c r="N622" i="21"/>
  <c r="N634" i="21"/>
  <c r="N646" i="21"/>
  <c r="N658" i="21"/>
  <c r="N670" i="21"/>
  <c r="N682" i="21"/>
  <c r="N694" i="21"/>
  <c r="N706" i="21"/>
  <c r="N718" i="21"/>
  <c r="N730" i="21"/>
  <c r="N742" i="21"/>
  <c r="N754" i="21"/>
  <c r="N766" i="21"/>
  <c r="N778" i="21"/>
  <c r="N790" i="21"/>
  <c r="N802" i="21"/>
  <c r="N814" i="21"/>
  <c r="N826" i="21"/>
  <c r="N838" i="21"/>
  <c r="N850" i="21"/>
  <c r="N862" i="21"/>
  <c r="N874" i="21"/>
  <c r="N886" i="21"/>
  <c r="N898" i="21"/>
  <c r="N910" i="21"/>
  <c r="N922" i="21"/>
  <c r="N934" i="21"/>
  <c r="N946" i="21"/>
  <c r="N958" i="21"/>
  <c r="N970" i="21"/>
  <c r="N982" i="21"/>
  <c r="N994" i="21"/>
  <c r="N1006" i="21"/>
  <c r="N1018" i="21"/>
  <c r="N1030" i="21"/>
  <c r="N1042" i="21"/>
  <c r="N1054" i="21"/>
  <c r="N1066" i="21"/>
  <c r="N1078" i="21"/>
  <c r="N1090" i="21"/>
  <c r="N1102" i="21"/>
  <c r="N1114" i="21"/>
  <c r="N1126" i="21"/>
  <c r="N1138" i="21"/>
  <c r="N1150" i="21"/>
  <c r="N1162" i="21"/>
  <c r="N1174" i="21"/>
  <c r="N1186" i="21"/>
  <c r="N1198" i="21"/>
  <c r="N1210" i="21"/>
  <c r="N1222" i="21"/>
  <c r="N1234" i="21"/>
  <c r="N1246" i="21"/>
  <c r="N1258" i="21"/>
  <c r="N1270" i="21"/>
  <c r="N1282" i="21"/>
  <c r="N1294" i="21"/>
  <c r="N1306" i="21"/>
  <c r="N1318" i="21"/>
  <c r="N1330" i="21"/>
  <c r="N1342" i="21"/>
  <c r="N1354" i="21"/>
  <c r="N1366" i="21"/>
  <c r="N1378" i="21"/>
  <c r="N1390" i="21"/>
  <c r="N1402" i="21"/>
  <c r="N1414" i="21"/>
  <c r="N1426" i="21"/>
  <c r="N1438" i="21"/>
  <c r="N1450" i="21"/>
  <c r="N1462" i="21"/>
  <c r="N1474" i="21"/>
  <c r="N1486" i="21"/>
  <c r="N1498" i="21"/>
  <c r="N1510" i="21"/>
  <c r="N1522" i="21"/>
  <c r="N1534" i="21"/>
  <c r="N1546" i="21"/>
  <c r="N75" i="21"/>
  <c r="N147" i="21"/>
  <c r="N219" i="21"/>
  <c r="N274" i="21"/>
  <c r="N310" i="21"/>
  <c r="N335" i="21"/>
  <c r="N347" i="21"/>
  <c r="N359" i="21"/>
  <c r="N371" i="21"/>
  <c r="N383" i="21"/>
  <c r="N395" i="21"/>
  <c r="N407" i="21"/>
  <c r="N419" i="21"/>
  <c r="N431" i="21"/>
  <c r="N443" i="21"/>
  <c r="N455" i="21"/>
  <c r="N467" i="21"/>
  <c r="N479" i="21"/>
  <c r="N491" i="21"/>
  <c r="N503" i="21"/>
  <c r="N515" i="21"/>
  <c r="N527" i="21"/>
  <c r="N539" i="21"/>
  <c r="N551" i="21"/>
  <c r="N563" i="21"/>
  <c r="N575" i="21"/>
  <c r="N587" i="21"/>
  <c r="N599" i="21"/>
  <c r="N611" i="21"/>
  <c r="N623" i="21"/>
  <c r="N635" i="21"/>
  <c r="N647" i="21"/>
  <c r="N659" i="21"/>
  <c r="N671" i="21"/>
  <c r="N683" i="21"/>
  <c r="N695" i="21"/>
  <c r="N707" i="21"/>
  <c r="N719" i="21"/>
  <c r="N731" i="21"/>
  <c r="N743" i="21"/>
  <c r="N755" i="21"/>
  <c r="N767" i="21"/>
  <c r="N779" i="21"/>
  <c r="N791" i="21"/>
  <c r="N803" i="21"/>
  <c r="N815" i="21"/>
  <c r="N827" i="21"/>
  <c r="N839" i="21"/>
  <c r="N851" i="21"/>
  <c r="N863" i="21"/>
  <c r="N875" i="21"/>
  <c r="N887" i="21"/>
  <c r="N899" i="21"/>
  <c r="N911" i="21"/>
  <c r="N923" i="21"/>
  <c r="N935" i="21"/>
  <c r="N947" i="21"/>
  <c r="N959" i="21"/>
  <c r="N971" i="21"/>
  <c r="N983" i="21"/>
  <c r="N995" i="21"/>
  <c r="N1007" i="21"/>
  <c r="N1019" i="21"/>
  <c r="N1031" i="21"/>
  <c r="N1043" i="21"/>
  <c r="N1055" i="21"/>
  <c r="N1067" i="21"/>
  <c r="N1079" i="21"/>
  <c r="N1091" i="21"/>
  <c r="N1103" i="21"/>
  <c r="N1115" i="21"/>
  <c r="N1127" i="21"/>
  <c r="N1139" i="21"/>
  <c r="N1151" i="21"/>
  <c r="N1163" i="21"/>
  <c r="N1175" i="21"/>
  <c r="N1187" i="21"/>
  <c r="N1199" i="21"/>
  <c r="N1211" i="21"/>
  <c r="N1223" i="21"/>
  <c r="N1235" i="21"/>
  <c r="N1247" i="21"/>
  <c r="N1259" i="21"/>
  <c r="N1271" i="21"/>
  <c r="N1283" i="21"/>
  <c r="N1295" i="21"/>
  <c r="N1307" i="21"/>
  <c r="N1319" i="21"/>
  <c r="N1331" i="21"/>
  <c r="N1343" i="21"/>
  <c r="N1355" i="21"/>
  <c r="N1367" i="21"/>
  <c r="N1379" i="21"/>
  <c r="N1391" i="21"/>
  <c r="N1403" i="21"/>
  <c r="N1415" i="21"/>
  <c r="N86" i="21"/>
  <c r="N348" i="21"/>
  <c r="N420" i="21"/>
  <c r="N492" i="21"/>
  <c r="N564" i="21"/>
  <c r="N636" i="21"/>
  <c r="N708" i="21"/>
  <c r="N780" i="21"/>
  <c r="N852" i="21"/>
  <c r="N924" i="21"/>
  <c r="N996" i="21"/>
  <c r="N1068" i="21"/>
  <c r="N87" i="21"/>
  <c r="N349" i="21"/>
  <c r="N421" i="21"/>
  <c r="N493" i="21"/>
  <c r="N565" i="21"/>
  <c r="N637" i="21"/>
  <c r="N709" i="21"/>
  <c r="N781" i="21"/>
  <c r="N853" i="21"/>
  <c r="N925" i="21"/>
  <c r="N997" i="21"/>
  <c r="N1069" i="21"/>
  <c r="N1141" i="21"/>
  <c r="N1213" i="21"/>
  <c r="N1285" i="21"/>
  <c r="N1357" i="21"/>
  <c r="N1428" i="21"/>
  <c r="N1476" i="21"/>
  <c r="N1524" i="21"/>
  <c r="N1570" i="21"/>
  <c r="N1606" i="21"/>
  <c r="N1642" i="21"/>
  <c r="N1678" i="21"/>
  <c r="N1714" i="21"/>
  <c r="N1740" i="21"/>
  <c r="N1765" i="21"/>
  <c r="N158" i="21"/>
  <c r="N360" i="21"/>
  <c r="N432" i="21"/>
  <c r="N504" i="21"/>
  <c r="N576" i="21"/>
  <c r="N648" i="21"/>
  <c r="N720" i="21"/>
  <c r="N792" i="21"/>
  <c r="N864" i="21"/>
  <c r="N936" i="21"/>
  <c r="N1008" i="21"/>
  <c r="N1080" i="21"/>
  <c r="N1152" i="21"/>
  <c r="N1224" i="21"/>
  <c r="N1296" i="21"/>
  <c r="N1368" i="21"/>
  <c r="N1429" i="21"/>
  <c r="N1477" i="21"/>
  <c r="N1525" i="21"/>
  <c r="N1571" i="21"/>
  <c r="N1607" i="21"/>
  <c r="N1643" i="21"/>
  <c r="N1679" i="21"/>
  <c r="N1715" i="21"/>
  <c r="N1741" i="21"/>
  <c r="N1766" i="21"/>
  <c r="N1789" i="21"/>
  <c r="N1810" i="21"/>
  <c r="N1826" i="21"/>
  <c r="N1846" i="21"/>
  <c r="N1862" i="21"/>
  <c r="N1882" i="21"/>
  <c r="N1898" i="21"/>
  <c r="N1918" i="21"/>
  <c r="N1934" i="21"/>
  <c r="N1954" i="21"/>
  <c r="N1969" i="21"/>
  <c r="N1984" i="21"/>
  <c r="N2002" i="21"/>
  <c r="N159" i="21"/>
  <c r="N361" i="21"/>
  <c r="N433" i="21"/>
  <c r="N505" i="21"/>
  <c r="N577" i="21"/>
  <c r="N649" i="21"/>
  <c r="N721" i="21"/>
  <c r="N793" i="21"/>
  <c r="N865" i="21"/>
  <c r="N937" i="21"/>
  <c r="N1009" i="21"/>
  <c r="N1081" i="21"/>
  <c r="N1153" i="21"/>
  <c r="N1225" i="21"/>
  <c r="N1297" i="21"/>
  <c r="N1369" i="21"/>
  <c r="N1439" i="21"/>
  <c r="N1487" i="21"/>
  <c r="N1535" i="21"/>
  <c r="N1572" i="21"/>
  <c r="N1608" i="21"/>
  <c r="N1644" i="21"/>
  <c r="N1680" i="21"/>
  <c r="N1716" i="21"/>
  <c r="N1744" i="21"/>
  <c r="N1768" i="21"/>
  <c r="N1790" i="21"/>
  <c r="N230" i="21"/>
  <c r="N372" i="21"/>
  <c r="N444" i="21"/>
  <c r="N516" i="21"/>
  <c r="N588" i="21"/>
  <c r="N660" i="21"/>
  <c r="N732" i="21"/>
  <c r="N804" i="21"/>
  <c r="N876" i="21"/>
  <c r="N948" i="21"/>
  <c r="N1020" i="21"/>
  <c r="N1092" i="21"/>
  <c r="N1164" i="21"/>
  <c r="N1236" i="21"/>
  <c r="N1308" i="21"/>
  <c r="N1380" i="21"/>
  <c r="N1440" i="21"/>
  <c r="N1488" i="21"/>
  <c r="N1536" i="21"/>
  <c r="N1573" i="21"/>
  <c r="N1609" i="21"/>
  <c r="N1645" i="21"/>
  <c r="N1681" i="21"/>
  <c r="N1717" i="21"/>
  <c r="N1750" i="21"/>
  <c r="N1774" i="21"/>
  <c r="N1791" i="21"/>
  <c r="N1812" i="21"/>
  <c r="N1828" i="21"/>
  <c r="N1848" i="21"/>
  <c r="N1864" i="21"/>
  <c r="N1884" i="21"/>
  <c r="N1900" i="21"/>
  <c r="N1920" i="21"/>
  <c r="N1936" i="21"/>
  <c r="N1956" i="21"/>
  <c r="N1971" i="21"/>
  <c r="N1987" i="21"/>
  <c r="N2004" i="21"/>
  <c r="N231" i="21"/>
  <c r="N373" i="21"/>
  <c r="N445" i="21"/>
  <c r="N517" i="21"/>
  <c r="N589" i="21"/>
  <c r="N661" i="21"/>
  <c r="N733" i="21"/>
  <c r="N805" i="21"/>
  <c r="N877" i="21"/>
  <c r="N949" i="21"/>
  <c r="N1021" i="21"/>
  <c r="N1093" i="21"/>
  <c r="N1165" i="21"/>
  <c r="N1237" i="21"/>
  <c r="N1309" i="21"/>
  <c r="N1381" i="21"/>
  <c r="N1441" i="21"/>
  <c r="N1489" i="21"/>
  <c r="N1537" i="21"/>
  <c r="N1582" i="21"/>
  <c r="N1618" i="21"/>
  <c r="N1654" i="21"/>
  <c r="N1690" i="21"/>
  <c r="N1720" i="21"/>
  <c r="N1751" i="21"/>
  <c r="N1775" i="21"/>
  <c r="N1792" i="21"/>
  <c r="N1813" i="21"/>
  <c r="N1829" i="21"/>
  <c r="N1849" i="21"/>
  <c r="N1865" i="21"/>
  <c r="N1885" i="21"/>
  <c r="N1901" i="21"/>
  <c r="N1921" i="21"/>
  <c r="N1937" i="21"/>
  <c r="N1957" i="21"/>
  <c r="N1972" i="21"/>
  <c r="N1990" i="21"/>
  <c r="N278" i="21"/>
  <c r="N384" i="21"/>
  <c r="N456" i="21"/>
  <c r="N528" i="21"/>
  <c r="N600" i="21"/>
  <c r="N672" i="21"/>
  <c r="N744" i="21"/>
  <c r="N816" i="21"/>
  <c r="N888" i="21"/>
  <c r="N960" i="21"/>
  <c r="N1032" i="21"/>
  <c r="N1104" i="21"/>
  <c r="N1176" i="21"/>
  <c r="N1248" i="21"/>
  <c r="N1320" i="21"/>
  <c r="N1392" i="21"/>
  <c r="N1451" i="21"/>
  <c r="N1499" i="21"/>
  <c r="N1547" i="21"/>
  <c r="N1583" i="21"/>
  <c r="N1619" i="21"/>
  <c r="N1655" i="21"/>
  <c r="N1691" i="21"/>
  <c r="N1726" i="21"/>
  <c r="N1752" i="21"/>
  <c r="N279" i="21"/>
  <c r="N385" i="21"/>
  <c r="N457" i="21"/>
  <c r="N529" i="21"/>
  <c r="N601" i="21"/>
  <c r="N673" i="21"/>
  <c r="N745" i="21"/>
  <c r="N817" i="21"/>
  <c r="N889" i="21"/>
  <c r="N961" i="21"/>
  <c r="N1033" i="21"/>
  <c r="N1105" i="21"/>
  <c r="N1177" i="21"/>
  <c r="N1249" i="21"/>
  <c r="N1321" i="21"/>
  <c r="N1393" i="21"/>
  <c r="N1452" i="21"/>
  <c r="N1500" i="21"/>
  <c r="N1548" i="21"/>
  <c r="N1584" i="21"/>
  <c r="N1620" i="21"/>
  <c r="N1656" i="21"/>
  <c r="N1692" i="21"/>
  <c r="N1727" i="21"/>
  <c r="N1753" i="21"/>
  <c r="N1777" i="21"/>
  <c r="N1799" i="21"/>
  <c r="N1815" i="21"/>
  <c r="N1835" i="21"/>
  <c r="N1851" i="21"/>
  <c r="N1871" i="21"/>
  <c r="N1887" i="21"/>
  <c r="N1907" i="21"/>
  <c r="N1923" i="21"/>
  <c r="N1943" i="21"/>
  <c r="N1959" i="21"/>
  <c r="N1975" i="21"/>
  <c r="N1992" i="21"/>
  <c r="N314" i="21"/>
  <c r="N396" i="21"/>
  <c r="N468" i="21"/>
  <c r="N540" i="21"/>
  <c r="N612" i="21"/>
  <c r="N684" i="21"/>
  <c r="N756" i="21"/>
  <c r="N828" i="21"/>
  <c r="N900" i="21"/>
  <c r="N972" i="21"/>
  <c r="N1044" i="21"/>
  <c r="N1116" i="21"/>
  <c r="N1188" i="21"/>
  <c r="N1260" i="21"/>
  <c r="N1332" i="21"/>
  <c r="N1404" i="21"/>
  <c r="N1453" i="21"/>
  <c r="N1501" i="21"/>
  <c r="N1549" i="21"/>
  <c r="N1585" i="21"/>
  <c r="N1621" i="21"/>
  <c r="N1657" i="21"/>
  <c r="N1693" i="21"/>
  <c r="N1728" i="21"/>
  <c r="N1754" i="21"/>
  <c r="N1778" i="21"/>
  <c r="N1800" i="21"/>
  <c r="N1816" i="21"/>
  <c r="N1836" i="21"/>
  <c r="N1852" i="21"/>
  <c r="N1872" i="21"/>
  <c r="N1888" i="21"/>
  <c r="N1908" i="21"/>
  <c r="N1924" i="21"/>
  <c r="N315" i="21"/>
  <c r="N397" i="21"/>
  <c r="N469" i="21"/>
  <c r="N541" i="21"/>
  <c r="N613" i="21"/>
  <c r="N685" i="21"/>
  <c r="N757" i="21"/>
  <c r="N829" i="21"/>
  <c r="N901" i="21"/>
  <c r="N973" i="21"/>
  <c r="N1045" i="21"/>
  <c r="N1117" i="21"/>
  <c r="N1189" i="21"/>
  <c r="N1261" i="21"/>
  <c r="N1333" i="21"/>
  <c r="N1405" i="21"/>
  <c r="N1463" i="21"/>
  <c r="N1511" i="21"/>
  <c r="N1558" i="21"/>
  <c r="N1594" i="21"/>
  <c r="N1630" i="21"/>
  <c r="N1666" i="21"/>
  <c r="N1702" i="21"/>
  <c r="N1729" i="21"/>
  <c r="N1756" i="21"/>
  <c r="N1779" i="21"/>
  <c r="N1801" i="21"/>
  <c r="N1817" i="21"/>
  <c r="N1837" i="21"/>
  <c r="N1853" i="21"/>
  <c r="N1873" i="21"/>
  <c r="N1889" i="21"/>
  <c r="N1909" i="21"/>
  <c r="N1925" i="21"/>
  <c r="N480" i="21"/>
  <c r="N912" i="21"/>
  <c r="N1272" i="21"/>
  <c r="N1512" i="21"/>
  <c r="N1667" i="21"/>
  <c r="N1776" i="21"/>
  <c r="N1822" i="21"/>
  <c r="N1858" i="21"/>
  <c r="N1894" i="21"/>
  <c r="N1930" i="21"/>
  <c r="N1955" i="21"/>
  <c r="N1980" i="21"/>
  <c r="N2003" i="21"/>
  <c r="N481" i="21"/>
  <c r="N913" i="21"/>
  <c r="N1273" i="21"/>
  <c r="N1513" i="21"/>
  <c r="N1668" i="21"/>
  <c r="N1780" i="21"/>
  <c r="N1823" i="21"/>
  <c r="N1859" i="21"/>
  <c r="N1895" i="21"/>
  <c r="N1931" i="21"/>
  <c r="N1958" i="21"/>
  <c r="N1981" i="21"/>
  <c r="N5" i="21"/>
  <c r="N552" i="21"/>
  <c r="N984" i="21"/>
  <c r="N1284" i="21"/>
  <c r="N1523" i="21"/>
  <c r="N1669" i="21"/>
  <c r="N1786" i="21"/>
  <c r="N1824" i="21"/>
  <c r="N1860" i="21"/>
  <c r="N1896" i="21"/>
  <c r="N1932" i="21"/>
  <c r="N1960" i="21"/>
  <c r="N1982" i="21"/>
  <c r="N553" i="21"/>
  <c r="N985" i="21"/>
  <c r="N1344" i="21"/>
  <c r="N1559" i="21"/>
  <c r="N1703" i="21"/>
  <c r="N1787" i="21"/>
  <c r="N1825" i="21"/>
  <c r="N1861" i="21"/>
  <c r="N624" i="21"/>
  <c r="N1056" i="21"/>
  <c r="N1345" i="21"/>
  <c r="N1560" i="21"/>
  <c r="N1704" i="21"/>
  <c r="N1788" i="21"/>
  <c r="N1827" i="21"/>
  <c r="N1863" i="21"/>
  <c r="N1899" i="21"/>
  <c r="N1935" i="21"/>
  <c r="N1963" i="21"/>
  <c r="N1985" i="21"/>
  <c r="N625" i="21"/>
  <c r="N1057" i="21"/>
  <c r="N1356" i="21"/>
  <c r="N1561" i="21"/>
  <c r="N1705" i="21"/>
  <c r="N1798" i="21"/>
  <c r="N1834" i="21"/>
  <c r="N1870" i="21"/>
  <c r="N1906" i="21"/>
  <c r="N1942" i="21"/>
  <c r="N1966" i="21"/>
  <c r="N1991" i="21"/>
  <c r="N14" i="21"/>
  <c r="N696" i="21"/>
  <c r="N15" i="21"/>
  <c r="N697" i="21"/>
  <c r="N1129" i="21"/>
  <c r="N1417" i="21"/>
  <c r="N1596" i="21"/>
  <c r="N1738" i="21"/>
  <c r="N1803" i="21"/>
  <c r="N1839" i="21"/>
  <c r="N1875" i="21"/>
  <c r="N1911" i="21"/>
  <c r="N1945" i="21"/>
  <c r="N1968" i="21"/>
  <c r="N1994" i="21"/>
  <c r="N337" i="21"/>
  <c r="N769" i="21"/>
  <c r="N1200" i="21"/>
  <c r="N1464" i="21"/>
  <c r="N1631" i="21"/>
  <c r="N1762" i="21"/>
  <c r="N1805" i="21"/>
  <c r="N1841" i="21"/>
  <c r="N1877" i="21"/>
  <c r="N1913" i="21"/>
  <c r="N1947" i="21"/>
  <c r="N1973" i="21"/>
  <c r="N1996" i="21"/>
  <c r="N336" i="21"/>
  <c r="N1465" i="21"/>
  <c r="N1811" i="21"/>
  <c r="N1912" i="21"/>
  <c r="N1979" i="21"/>
  <c r="N408" i="21"/>
  <c r="N1475" i="21"/>
  <c r="N1814" i="21"/>
  <c r="N1919" i="21"/>
  <c r="N1983" i="21"/>
  <c r="N409" i="21"/>
  <c r="N1595" i="21"/>
  <c r="N1838" i="21"/>
  <c r="N1922" i="21"/>
  <c r="N1993" i="21"/>
  <c r="N768" i="21"/>
  <c r="N1597" i="21"/>
  <c r="N1840" i="21"/>
  <c r="N1933" i="21"/>
  <c r="N1995" i="21"/>
  <c r="N840" i="21"/>
  <c r="N1632" i="21"/>
  <c r="N1847" i="21"/>
  <c r="N1944" i="21"/>
  <c r="N1997" i="21"/>
  <c r="N841" i="21"/>
  <c r="N1633" i="21"/>
  <c r="N1850" i="21"/>
  <c r="N1946" i="21"/>
  <c r="N1999" i="21"/>
  <c r="N1128" i="21"/>
  <c r="N1732" i="21"/>
  <c r="N1874" i="21"/>
  <c r="N1948" i="21"/>
  <c r="N1140" i="21"/>
  <c r="N1739" i="21"/>
  <c r="N1876" i="21"/>
  <c r="N1949" i="21"/>
  <c r="N1212" i="21"/>
  <c r="N1764" i="21"/>
  <c r="N1886" i="21"/>
  <c r="N1967" i="21"/>
  <c r="N1201" i="21"/>
  <c r="N1416" i="21"/>
  <c r="N1427" i="21"/>
  <c r="N1763" i="21"/>
  <c r="N1802" i="21"/>
  <c r="N1804" i="21"/>
  <c r="N1883" i="21"/>
  <c r="N1897" i="21"/>
  <c r="N1961" i="21"/>
  <c r="N1910" i="21"/>
  <c r="N1970" i="21"/>
  <c r="N1978" i="21"/>
  <c r="G42" i="24"/>
  <c r="BK156" i="24"/>
  <c r="BK166" i="24" s="1"/>
  <c r="BA78" i="24"/>
  <c r="BA90" i="24" s="1"/>
  <c r="AP79" i="24"/>
  <c r="AP91" i="24" s="1"/>
  <c r="BF157" i="24"/>
  <c r="BF167" i="24" s="1"/>
  <c r="AO157" i="24"/>
  <c r="AO167" i="24" s="1"/>
  <c r="BE78" i="24"/>
  <c r="BE90" i="24" s="1"/>
  <c r="AL45" i="24"/>
  <c r="AL56" i="24" s="1"/>
  <c r="AU131" i="24"/>
  <c r="BG156" i="24"/>
  <c r="BG166" i="24" s="1"/>
  <c r="AV157" i="24"/>
  <c r="AV167" i="24" s="1"/>
  <c r="BO48" i="24"/>
  <c r="BO58" i="24" s="1"/>
  <c r="AL78" i="24"/>
  <c r="AL90" i="24" s="1"/>
  <c r="AS157" i="24"/>
  <c r="AS167" i="24" s="1"/>
  <c r="BH157" i="24"/>
  <c r="BH167" i="24" s="1"/>
  <c r="BM157" i="24"/>
  <c r="BM167" i="24" s="1"/>
  <c r="BO78" i="24"/>
  <c r="N8" i="22"/>
  <c r="N20" i="22"/>
  <c r="N32" i="22"/>
  <c r="N44" i="22"/>
  <c r="N56" i="22"/>
  <c r="N68" i="22"/>
  <c r="N80" i="22"/>
  <c r="N92" i="22"/>
  <c r="N104" i="22"/>
  <c r="N116" i="22"/>
  <c r="N128" i="22"/>
  <c r="N140" i="22"/>
  <c r="N152" i="22"/>
  <c r="N164" i="22"/>
  <c r="N176" i="22"/>
  <c r="N188" i="22"/>
  <c r="N200" i="22"/>
  <c r="N212" i="22"/>
  <c r="N224" i="22"/>
  <c r="N236" i="22"/>
  <c r="N248" i="22"/>
  <c r="N260" i="22"/>
  <c r="N272" i="22"/>
  <c r="N284" i="22"/>
  <c r="N296" i="22"/>
  <c r="N308" i="22"/>
  <c r="N320" i="22"/>
  <c r="N332" i="22"/>
  <c r="N344" i="22"/>
  <c r="N356" i="22"/>
  <c r="N368" i="22"/>
  <c r="N380" i="22"/>
  <c r="N392" i="22"/>
  <c r="N404" i="22"/>
  <c r="N416" i="22"/>
  <c r="N428" i="22"/>
  <c r="N440" i="22"/>
  <c r="N452" i="22"/>
  <c r="N464" i="22"/>
  <c r="N476" i="22"/>
  <c r="N488" i="22"/>
  <c r="N500" i="22"/>
  <c r="N512" i="22"/>
  <c r="N524" i="22"/>
  <c r="N536" i="22"/>
  <c r="N548" i="22"/>
  <c r="N560" i="22"/>
  <c r="N572" i="22"/>
  <c r="N584" i="22"/>
  <c r="N596" i="22"/>
  <c r="N608" i="22"/>
  <c r="N620" i="22"/>
  <c r="N632" i="22"/>
  <c r="N644" i="22"/>
  <c r="N656" i="22"/>
  <c r="N668" i="22"/>
  <c r="N680" i="22"/>
  <c r="N692" i="22"/>
  <c r="N704" i="22"/>
  <c r="N716" i="22"/>
  <c r="N728" i="22"/>
  <c r="N9" i="22"/>
  <c r="N21" i="22"/>
  <c r="N33" i="22"/>
  <c r="N45" i="22"/>
  <c r="N57" i="22"/>
  <c r="N69" i="22"/>
  <c r="N81" i="22"/>
  <c r="N93" i="22"/>
  <c r="N105" i="22"/>
  <c r="N117" i="22"/>
  <c r="N129" i="22"/>
  <c r="N141" i="22"/>
  <c r="N153" i="22"/>
  <c r="N165" i="22"/>
  <c r="N177" i="22"/>
  <c r="N189" i="22"/>
  <c r="N201" i="22"/>
  <c r="N213" i="22"/>
  <c r="N225" i="22"/>
  <c r="N237" i="22"/>
  <c r="N249" i="22"/>
  <c r="N261" i="22"/>
  <c r="N273" i="22"/>
  <c r="N285" i="22"/>
  <c r="N297" i="22"/>
  <c r="N10" i="22"/>
  <c r="N22" i="22"/>
  <c r="N34" i="22"/>
  <c r="N46" i="22"/>
  <c r="N58" i="22"/>
  <c r="N70" i="22"/>
  <c r="N82" i="22"/>
  <c r="N94" i="22"/>
  <c r="N106" i="22"/>
  <c r="N118" i="22"/>
  <c r="N130" i="22"/>
  <c r="N142" i="22"/>
  <c r="N154" i="22"/>
  <c r="N166" i="22"/>
  <c r="N178" i="22"/>
  <c r="N190" i="22"/>
  <c r="N202" i="22"/>
  <c r="N214" i="22"/>
  <c r="N226" i="22"/>
  <c r="N238" i="22"/>
  <c r="N250" i="22"/>
  <c r="N262" i="22"/>
  <c r="N274" i="22"/>
  <c r="N286" i="22"/>
  <c r="N298" i="22"/>
  <c r="N310" i="22"/>
  <c r="N322" i="22"/>
  <c r="N334" i="22"/>
  <c r="N346" i="22"/>
  <c r="N358" i="22"/>
  <c r="N370" i="22"/>
  <c r="N382" i="22"/>
  <c r="N394" i="22"/>
  <c r="N406" i="22"/>
  <c r="N418" i="22"/>
  <c r="N430" i="22"/>
  <c r="N442" i="22"/>
  <c r="N454" i="22"/>
  <c r="N466" i="22"/>
  <c r="N478" i="22"/>
  <c r="N490" i="22"/>
  <c r="N502" i="22"/>
  <c r="N514" i="22"/>
  <c r="N526" i="22"/>
  <c r="N538" i="22"/>
  <c r="N550" i="22"/>
  <c r="N562" i="22"/>
  <c r="N574" i="22"/>
  <c r="N11" i="22"/>
  <c r="N23" i="22"/>
  <c r="N35" i="22"/>
  <c r="N47" i="22"/>
  <c r="N59" i="22"/>
  <c r="N71" i="22"/>
  <c r="N83" i="22"/>
  <c r="N95" i="22"/>
  <c r="N107" i="22"/>
  <c r="N119" i="22"/>
  <c r="N131" i="22"/>
  <c r="N143" i="22"/>
  <c r="N155" i="22"/>
  <c r="N167" i="22"/>
  <c r="N179" i="22"/>
  <c r="N191" i="22"/>
  <c r="N203" i="22"/>
  <c r="N215" i="22"/>
  <c r="N227" i="22"/>
  <c r="N239" i="22"/>
  <c r="N251" i="22"/>
  <c r="N263" i="22"/>
  <c r="N275" i="22"/>
  <c r="N287" i="22"/>
  <c r="N299" i="22"/>
  <c r="N311" i="22"/>
  <c r="N323" i="22"/>
  <c r="N335" i="22"/>
  <c r="N347" i="22"/>
  <c r="N359" i="22"/>
  <c r="N371" i="22"/>
  <c r="N383" i="22"/>
  <c r="N395" i="22"/>
  <c r="N407" i="22"/>
  <c r="N419" i="22"/>
  <c r="N431" i="22"/>
  <c r="N443" i="22"/>
  <c r="N455" i="22"/>
  <c r="N467" i="22"/>
  <c r="N479" i="22"/>
  <c r="N491" i="22"/>
  <c r="N503" i="22"/>
  <c r="N515" i="22"/>
  <c r="N527" i="22"/>
  <c r="N539" i="22"/>
  <c r="N551" i="22"/>
  <c r="N563" i="22"/>
  <c r="N575" i="22"/>
  <c r="N587" i="22"/>
  <c r="N12" i="22"/>
  <c r="N24" i="22"/>
  <c r="N36" i="22"/>
  <c r="N48" i="22"/>
  <c r="N60" i="22"/>
  <c r="N72" i="22"/>
  <c r="N84" i="22"/>
  <c r="N96" i="22"/>
  <c r="N108" i="22"/>
  <c r="N120" i="22"/>
  <c r="N132" i="22"/>
  <c r="N144" i="22"/>
  <c r="N156" i="22"/>
  <c r="N168" i="22"/>
  <c r="N180" i="22"/>
  <c r="N192" i="22"/>
  <c r="N204" i="22"/>
  <c r="N216" i="22"/>
  <c r="N228" i="22"/>
  <c r="N240" i="22"/>
  <c r="N252" i="22"/>
  <c r="N264" i="22"/>
  <c r="N276" i="22"/>
  <c r="N288" i="22"/>
  <c r="N300" i="22"/>
  <c r="N312" i="22"/>
  <c r="N324" i="22"/>
  <c r="N336" i="22"/>
  <c r="N348" i="22"/>
  <c r="N360" i="22"/>
  <c r="N372" i="22"/>
  <c r="N384" i="22"/>
  <c r="N13" i="22"/>
  <c r="N25" i="22"/>
  <c r="N37" i="22"/>
  <c r="N49" i="22"/>
  <c r="N61" i="22"/>
  <c r="N73" i="22"/>
  <c r="N85" i="22"/>
  <c r="N97" i="22"/>
  <c r="N109" i="22"/>
  <c r="N121" i="22"/>
  <c r="N133" i="22"/>
  <c r="N145" i="22"/>
  <c r="N157" i="22"/>
  <c r="N169" i="22"/>
  <c r="N181" i="22"/>
  <c r="N193" i="22"/>
  <c r="N205" i="22"/>
  <c r="N217" i="22"/>
  <c r="N229" i="22"/>
  <c r="N241" i="22"/>
  <c r="N253" i="22"/>
  <c r="N265" i="22"/>
  <c r="N277" i="22"/>
  <c r="N289" i="22"/>
  <c r="N301" i="22"/>
  <c r="N313" i="22"/>
  <c r="N325" i="22"/>
  <c r="N337" i="22"/>
  <c r="N349" i="22"/>
  <c r="N361" i="22"/>
  <c r="N373" i="22"/>
  <c r="N14" i="22"/>
  <c r="N26" i="22"/>
  <c r="N38" i="22"/>
  <c r="N50" i="22"/>
  <c r="N62" i="22"/>
  <c r="N74" i="22"/>
  <c r="N86" i="22"/>
  <c r="N98" i="22"/>
  <c r="N110" i="22"/>
  <c r="N122" i="22"/>
  <c r="N134" i="22"/>
  <c r="N146" i="22"/>
  <c r="N158" i="22"/>
  <c r="N170" i="22"/>
  <c r="N182" i="22"/>
  <c r="N194" i="22"/>
  <c r="N206" i="22"/>
  <c r="N218" i="22"/>
  <c r="N230" i="22"/>
  <c r="N242" i="22"/>
  <c r="N254" i="22"/>
  <c r="N266" i="22"/>
  <c r="N278" i="22"/>
  <c r="N290" i="22"/>
  <c r="N302" i="22"/>
  <c r="N314" i="22"/>
  <c r="N326" i="22"/>
  <c r="N338" i="22"/>
  <c r="N350" i="22"/>
  <c r="N362" i="22"/>
  <c r="N374" i="22"/>
  <c r="N386" i="22"/>
  <c r="N398" i="22"/>
  <c r="N410" i="22"/>
  <c r="N422" i="22"/>
  <c r="N15" i="22"/>
  <c r="N27" i="22"/>
  <c r="N39" i="22"/>
  <c r="N51" i="22"/>
  <c r="N63" i="22"/>
  <c r="N75" i="22"/>
  <c r="N87" i="22"/>
  <c r="N99" i="22"/>
  <c r="N16" i="22"/>
  <c r="N28" i="22"/>
  <c r="N40" i="22"/>
  <c r="N52" i="22"/>
  <c r="N64" i="22"/>
  <c r="N76" i="22"/>
  <c r="N88" i="22"/>
  <c r="N100" i="22"/>
  <c r="N112" i="22"/>
  <c r="N124" i="22"/>
  <c r="N136" i="22"/>
  <c r="N148" i="22"/>
  <c r="N160" i="22"/>
  <c r="N172" i="22"/>
  <c r="N184" i="22"/>
  <c r="N196" i="22"/>
  <c r="N208" i="22"/>
  <c r="N220" i="22"/>
  <c r="N232" i="22"/>
  <c r="N244" i="22"/>
  <c r="N256" i="22"/>
  <c r="N268" i="22"/>
  <c r="N280" i="22"/>
  <c r="N292" i="22"/>
  <c r="N304" i="22"/>
  <c r="N316" i="22"/>
  <c r="N328" i="22"/>
  <c r="N340" i="22"/>
  <c r="N352" i="22"/>
  <c r="N17" i="22"/>
  <c r="N29" i="22"/>
  <c r="N41" i="22"/>
  <c r="N53" i="22"/>
  <c r="N65" i="22"/>
  <c r="N77" i="22"/>
  <c r="N89" i="22"/>
  <c r="N101" i="22"/>
  <c r="N113" i="22"/>
  <c r="N125" i="22"/>
  <c r="N137" i="22"/>
  <c r="N149" i="22"/>
  <c r="N161" i="22"/>
  <c r="N173" i="22"/>
  <c r="N185" i="22"/>
  <c r="N197" i="22"/>
  <c r="N209" i="22"/>
  <c r="N221" i="22"/>
  <c r="N6" i="22"/>
  <c r="N78" i="22"/>
  <c r="N135" i="22"/>
  <c r="N183" i="22"/>
  <c r="N231" i="22"/>
  <c r="N267" i="22"/>
  <c r="N303" i="22"/>
  <c r="N330" i="22"/>
  <c r="N357" i="22"/>
  <c r="N381" i="22"/>
  <c r="N401" i="22"/>
  <c r="N420" i="22"/>
  <c r="N436" i="22"/>
  <c r="N451" i="22"/>
  <c r="N469" i="22"/>
  <c r="N484" i="22"/>
  <c r="N499" i="22"/>
  <c r="N517" i="22"/>
  <c r="N532" i="22"/>
  <c r="N547" i="22"/>
  <c r="N565" i="22"/>
  <c r="N580" i="22"/>
  <c r="N594" i="22"/>
  <c r="N607" i="22"/>
  <c r="N621" i="22"/>
  <c r="N634" i="22"/>
  <c r="N647" i="22"/>
  <c r="N660" i="22"/>
  <c r="N673" i="22"/>
  <c r="N686" i="22"/>
  <c r="N699" i="22"/>
  <c r="N712" i="22"/>
  <c r="N725" i="22"/>
  <c r="N738" i="22"/>
  <c r="N750" i="22"/>
  <c r="N762" i="22"/>
  <c r="N774" i="22"/>
  <c r="N786" i="22"/>
  <c r="N798" i="22"/>
  <c r="N810" i="22"/>
  <c r="N822" i="22"/>
  <c r="N834" i="22"/>
  <c r="N846" i="22"/>
  <c r="N858" i="22"/>
  <c r="N870" i="22"/>
  <c r="N882" i="22"/>
  <c r="N894" i="22"/>
  <c r="N906" i="22"/>
  <c r="N918" i="22"/>
  <c r="N930" i="22"/>
  <c r="N942" i="22"/>
  <c r="N954" i="22"/>
  <c r="N966" i="22"/>
  <c r="N978" i="22"/>
  <c r="N990" i="22"/>
  <c r="N1002" i="22"/>
  <c r="N1014" i="22"/>
  <c r="N1026" i="22"/>
  <c r="N1038" i="22"/>
  <c r="N1050" i="22"/>
  <c r="N1062" i="22"/>
  <c r="N1074" i="22"/>
  <c r="N1086" i="22"/>
  <c r="N1098" i="22"/>
  <c r="N1110" i="22"/>
  <c r="N1122" i="22"/>
  <c r="N1134" i="22"/>
  <c r="N1146" i="22"/>
  <c r="N1158" i="22"/>
  <c r="N1170" i="22"/>
  <c r="N1182" i="22"/>
  <c r="N1194" i="22"/>
  <c r="N1206" i="22"/>
  <c r="N1218" i="22"/>
  <c r="N1230" i="22"/>
  <c r="N1242" i="22"/>
  <c r="N1254" i="22"/>
  <c r="N1266" i="22"/>
  <c r="N1278" i="22"/>
  <c r="N1290" i="22"/>
  <c r="N1302" i="22"/>
  <c r="N1314" i="22"/>
  <c r="N1326" i="22"/>
  <c r="N1338" i="22"/>
  <c r="N1350" i="22"/>
  <c r="N1362" i="22"/>
  <c r="N1374" i="22"/>
  <c r="N1386" i="22"/>
  <c r="N1398" i="22"/>
  <c r="N1410" i="22"/>
  <c r="N1422" i="22"/>
  <c r="N1434" i="22"/>
  <c r="N1446" i="22"/>
  <c r="N1458" i="22"/>
  <c r="N1470" i="22"/>
  <c r="N1482" i="22"/>
  <c r="N1494" i="22"/>
  <c r="N1506" i="22"/>
  <c r="N1518" i="22"/>
  <c r="N1530" i="22"/>
  <c r="N1542" i="22"/>
  <c r="N1554" i="22"/>
  <c r="N1566" i="22"/>
  <c r="N1578" i="22"/>
  <c r="N1590" i="22"/>
  <c r="N1602" i="22"/>
  <c r="N1614" i="22"/>
  <c r="N1626" i="22"/>
  <c r="N1638" i="22"/>
  <c r="N1650" i="22"/>
  <c r="N1662" i="22"/>
  <c r="N1674" i="22"/>
  <c r="N1686" i="22"/>
  <c r="N1698" i="22"/>
  <c r="N1710" i="22"/>
  <c r="N1722" i="22"/>
  <c r="N1734" i="22"/>
  <c r="N1746" i="22"/>
  <c r="N1758" i="22"/>
  <c r="N1770" i="22"/>
  <c r="N1782" i="22"/>
  <c r="N1794" i="22"/>
  <c r="N1806" i="22"/>
  <c r="N1818" i="22"/>
  <c r="N1830" i="22"/>
  <c r="N1842" i="22"/>
  <c r="N1854" i="22"/>
  <c r="N1866" i="22"/>
  <c r="N1878" i="22"/>
  <c r="N1890" i="22"/>
  <c r="N1902" i="22"/>
  <c r="N1914" i="22"/>
  <c r="N1926" i="22"/>
  <c r="N1938" i="22"/>
  <c r="N1950" i="22"/>
  <c r="N1962" i="22"/>
  <c r="N1974" i="22"/>
  <c r="N1986" i="22"/>
  <c r="N1998" i="22"/>
  <c r="N7" i="22"/>
  <c r="N79" i="22"/>
  <c r="N138" i="22"/>
  <c r="N186" i="22"/>
  <c r="N233" i="22"/>
  <c r="N269" i="22"/>
  <c r="N305" i="22"/>
  <c r="N331" i="22"/>
  <c r="N363" i="22"/>
  <c r="N385" i="22"/>
  <c r="N402" i="22"/>
  <c r="N421" i="22"/>
  <c r="N437" i="22"/>
  <c r="N453" i="22"/>
  <c r="N470" i="22"/>
  <c r="N485" i="22"/>
  <c r="N501" i="22"/>
  <c r="N518" i="22"/>
  <c r="N533" i="22"/>
  <c r="N549" i="22"/>
  <c r="N566" i="22"/>
  <c r="N581" i="22"/>
  <c r="N595" i="22"/>
  <c r="N609" i="22"/>
  <c r="N622" i="22"/>
  <c r="N635" i="22"/>
  <c r="N648" i="22"/>
  <c r="N661" i="22"/>
  <c r="N674" i="22"/>
  <c r="N687" i="22"/>
  <c r="N700" i="22"/>
  <c r="N713" i="22"/>
  <c r="N726" i="22"/>
  <c r="N739" i="22"/>
  <c r="N751" i="22"/>
  <c r="N763" i="22"/>
  <c r="N775" i="22"/>
  <c r="N787" i="22"/>
  <c r="N799" i="22"/>
  <c r="N811" i="22"/>
  <c r="N823" i="22"/>
  <c r="N835" i="22"/>
  <c r="N847" i="22"/>
  <c r="N859" i="22"/>
  <c r="N871" i="22"/>
  <c r="N883" i="22"/>
  <c r="N895" i="22"/>
  <c r="N907" i="22"/>
  <c r="N919" i="22"/>
  <c r="N931" i="22"/>
  <c r="N943" i="22"/>
  <c r="N955" i="22"/>
  <c r="N967" i="22"/>
  <c r="N979" i="22"/>
  <c r="N991" i="22"/>
  <c r="N1003" i="22"/>
  <c r="N1015" i="22"/>
  <c r="N1027" i="22"/>
  <c r="N1039" i="22"/>
  <c r="N1051" i="22"/>
  <c r="N1063" i="22"/>
  <c r="N1075" i="22"/>
  <c r="N1087" i="22"/>
  <c r="N1099" i="22"/>
  <c r="N1111" i="22"/>
  <c r="N1123" i="22"/>
  <c r="N1135" i="22"/>
  <c r="N1147" i="22"/>
  <c r="N1159" i="22"/>
  <c r="N1171" i="22"/>
  <c r="N1183" i="22"/>
  <c r="N1195" i="22"/>
  <c r="N1207" i="22"/>
  <c r="N1219" i="22"/>
  <c r="N1231" i="22"/>
  <c r="N1243" i="22"/>
  <c r="N1255" i="22"/>
  <c r="N1267" i="22"/>
  <c r="N1279" i="22"/>
  <c r="N1291" i="22"/>
  <c r="N1303" i="22"/>
  <c r="N1315" i="22"/>
  <c r="N1327" i="22"/>
  <c r="N1339" i="22"/>
  <c r="N1351" i="22"/>
  <c r="N1363" i="22"/>
  <c r="N1375" i="22"/>
  <c r="N1387" i="22"/>
  <c r="N1399" i="22"/>
  <c r="N1411" i="22"/>
  <c r="N1423" i="22"/>
  <c r="N1435" i="22"/>
  <c r="N1447" i="22"/>
  <c r="N1459" i="22"/>
  <c r="N1471" i="22"/>
  <c r="N1483" i="22"/>
  <c r="N1495" i="22"/>
  <c r="N1507" i="22"/>
  <c r="N1519" i="22"/>
  <c r="N1531" i="22"/>
  <c r="N1543" i="22"/>
  <c r="N1555" i="22"/>
  <c r="N1567" i="22"/>
  <c r="N1579" i="22"/>
  <c r="N1591" i="22"/>
  <c r="N1603" i="22"/>
  <c r="N1615" i="22"/>
  <c r="N1627" i="22"/>
  <c r="N1639" i="22"/>
  <c r="N1651" i="22"/>
  <c r="N1663" i="22"/>
  <c r="N1675" i="22"/>
  <c r="N1687" i="22"/>
  <c r="N1699" i="22"/>
  <c r="N1711" i="22"/>
  <c r="N1723" i="22"/>
  <c r="N1735" i="22"/>
  <c r="N1747" i="22"/>
  <c r="N1759" i="22"/>
  <c r="N1771" i="22"/>
  <c r="N1783" i="22"/>
  <c r="N1795" i="22"/>
  <c r="N1807" i="22"/>
  <c r="N1819" i="22"/>
  <c r="N1831" i="22"/>
  <c r="N1843" i="22"/>
  <c r="N1855" i="22"/>
  <c r="N1867" i="22"/>
  <c r="N1879" i="22"/>
  <c r="N1891" i="22"/>
  <c r="N1903" i="22"/>
  <c r="N1915" i="22"/>
  <c r="N1927" i="22"/>
  <c r="N1939" i="22"/>
  <c r="N1951" i="22"/>
  <c r="N18" i="22"/>
  <c r="N90" i="22"/>
  <c r="N139" i="22"/>
  <c r="N187" i="22"/>
  <c r="N234" i="22"/>
  <c r="N270" i="22"/>
  <c r="N306" i="22"/>
  <c r="N333" i="22"/>
  <c r="N364" i="22"/>
  <c r="N387" i="22"/>
  <c r="N403" i="22"/>
  <c r="N423" i="22"/>
  <c r="N438" i="22"/>
  <c r="N456" i="22"/>
  <c r="N471" i="22"/>
  <c r="N486" i="22"/>
  <c r="N504" i="22"/>
  <c r="N519" i="22"/>
  <c r="N534" i="22"/>
  <c r="N552" i="22"/>
  <c r="N567" i="22"/>
  <c r="N582" i="22"/>
  <c r="N597" i="22"/>
  <c r="N610" i="22"/>
  <c r="N623" i="22"/>
  <c r="N636" i="22"/>
  <c r="N649" i="22"/>
  <c r="N662" i="22"/>
  <c r="N675" i="22"/>
  <c r="N688" i="22"/>
  <c r="N701" i="22"/>
  <c r="N714" i="22"/>
  <c r="N727" i="22"/>
  <c r="N740" i="22"/>
  <c r="N752" i="22"/>
  <c r="N764" i="22"/>
  <c r="N776" i="22"/>
  <c r="N788" i="22"/>
  <c r="N800" i="22"/>
  <c r="N812" i="22"/>
  <c r="N824" i="22"/>
  <c r="N836" i="22"/>
  <c r="N848" i="22"/>
  <c r="N860" i="22"/>
  <c r="N872" i="22"/>
  <c r="N884" i="22"/>
  <c r="N896" i="22"/>
  <c r="N908" i="22"/>
  <c r="N920" i="22"/>
  <c r="N932" i="22"/>
  <c r="N944" i="22"/>
  <c r="N956" i="22"/>
  <c r="N968" i="22"/>
  <c r="N980" i="22"/>
  <c r="N992" i="22"/>
  <c r="N1004" i="22"/>
  <c r="N1016" i="22"/>
  <c r="N1028" i="22"/>
  <c r="N1040" i="22"/>
  <c r="N1052" i="22"/>
  <c r="N1064" i="22"/>
  <c r="N1076" i="22"/>
  <c r="N1088" i="22"/>
  <c r="N1100" i="22"/>
  <c r="N1112" i="22"/>
  <c r="N1124" i="22"/>
  <c r="N1136" i="22"/>
  <c r="N1148" i="22"/>
  <c r="N1160" i="22"/>
  <c r="N1172" i="22"/>
  <c r="N1184" i="22"/>
  <c r="N1196" i="22"/>
  <c r="N1208" i="22"/>
  <c r="N1220" i="22"/>
  <c r="N1232" i="22"/>
  <c r="N1244" i="22"/>
  <c r="N1256" i="22"/>
  <c r="N1268" i="22"/>
  <c r="N1280" i="22"/>
  <c r="N1292" i="22"/>
  <c r="N1304" i="22"/>
  <c r="N1316" i="22"/>
  <c r="N1328" i="22"/>
  <c r="N1340" i="22"/>
  <c r="N1352" i="22"/>
  <c r="N1364" i="22"/>
  <c r="N1376" i="22"/>
  <c r="N1388" i="22"/>
  <c r="N1400" i="22"/>
  <c r="N1412" i="22"/>
  <c r="N1424" i="22"/>
  <c r="N1436" i="22"/>
  <c r="N1448" i="22"/>
  <c r="N1460" i="22"/>
  <c r="N1472" i="22"/>
  <c r="N1484" i="22"/>
  <c r="N1496" i="22"/>
  <c r="N1508" i="22"/>
  <c r="N1520" i="22"/>
  <c r="N1532" i="22"/>
  <c r="N1544" i="22"/>
  <c r="N1556" i="22"/>
  <c r="N1568" i="22"/>
  <c r="N1580" i="22"/>
  <c r="N1592" i="22"/>
  <c r="N1604" i="22"/>
  <c r="N1616" i="22"/>
  <c r="N1628" i="22"/>
  <c r="N1640" i="22"/>
  <c r="N1652" i="22"/>
  <c r="N1664" i="22"/>
  <c r="N1676" i="22"/>
  <c r="N1688" i="22"/>
  <c r="N1700" i="22"/>
  <c r="N1712" i="22"/>
  <c r="N1724" i="22"/>
  <c r="N1736" i="22"/>
  <c r="N1748" i="22"/>
  <c r="N1760" i="22"/>
  <c r="N1772" i="22"/>
  <c r="N1784" i="22"/>
  <c r="N1796" i="22"/>
  <c r="N1808" i="22"/>
  <c r="N1820" i="22"/>
  <c r="N1832" i="22"/>
  <c r="N1844" i="22"/>
  <c r="N1856" i="22"/>
  <c r="N1868" i="22"/>
  <c r="N1880" i="22"/>
  <c r="N1892" i="22"/>
  <c r="N1904" i="22"/>
  <c r="N1916" i="22"/>
  <c r="N1928" i="22"/>
  <c r="N1940" i="22"/>
  <c r="N1952" i="22"/>
  <c r="N1964" i="22"/>
  <c r="N1976" i="22"/>
  <c r="N1988" i="22"/>
  <c r="N2000" i="22"/>
  <c r="N19" i="22"/>
  <c r="N91" i="22"/>
  <c r="N147" i="22"/>
  <c r="N195" i="22"/>
  <c r="N235" i="22"/>
  <c r="N271" i="22"/>
  <c r="N307" i="22"/>
  <c r="N339" i="22"/>
  <c r="N365" i="22"/>
  <c r="N388" i="22"/>
  <c r="N405" i="22"/>
  <c r="N424" i="22"/>
  <c r="N439" i="22"/>
  <c r="N457" i="22"/>
  <c r="N472" i="22"/>
  <c r="N487" i="22"/>
  <c r="N505" i="22"/>
  <c r="N520" i="22"/>
  <c r="N535" i="22"/>
  <c r="N553" i="22"/>
  <c r="N568" i="22"/>
  <c r="N583" i="22"/>
  <c r="N598" i="22"/>
  <c r="N611" i="22"/>
  <c r="N624" i="22"/>
  <c r="N637" i="22"/>
  <c r="N650" i="22"/>
  <c r="N663" i="22"/>
  <c r="N676" i="22"/>
  <c r="N689" i="22"/>
  <c r="N702" i="22"/>
  <c r="N715" i="22"/>
  <c r="N729" i="22"/>
  <c r="N741" i="22"/>
  <c r="N753" i="22"/>
  <c r="N765" i="22"/>
  <c r="N777" i="22"/>
  <c r="N789" i="22"/>
  <c r="N801" i="22"/>
  <c r="N813" i="22"/>
  <c r="N825" i="22"/>
  <c r="N837" i="22"/>
  <c r="N849" i="22"/>
  <c r="N861" i="22"/>
  <c r="N873" i="22"/>
  <c r="N885" i="22"/>
  <c r="N897" i="22"/>
  <c r="N909" i="22"/>
  <c r="N921" i="22"/>
  <c r="N933" i="22"/>
  <c r="N945" i="22"/>
  <c r="N957" i="22"/>
  <c r="N969" i="22"/>
  <c r="N981" i="22"/>
  <c r="N993" i="22"/>
  <c r="N1005" i="22"/>
  <c r="N1017" i="22"/>
  <c r="N1029" i="22"/>
  <c r="N1041" i="22"/>
  <c r="N1053" i="22"/>
  <c r="N1065" i="22"/>
  <c r="N1077" i="22"/>
  <c r="N1089" i="22"/>
  <c r="N1101" i="22"/>
  <c r="N1113" i="22"/>
  <c r="N1125" i="22"/>
  <c r="N1137" i="22"/>
  <c r="N1149" i="22"/>
  <c r="N1161" i="22"/>
  <c r="N1173" i="22"/>
  <c r="N1185" i="22"/>
  <c r="N1197" i="22"/>
  <c r="N1209" i="22"/>
  <c r="N1221" i="22"/>
  <c r="N1233" i="22"/>
  <c r="N1245" i="22"/>
  <c r="N1257" i="22"/>
  <c r="N1269" i="22"/>
  <c r="N1281" i="22"/>
  <c r="N1293" i="22"/>
  <c r="N1305" i="22"/>
  <c r="N1317" i="22"/>
  <c r="N1329" i="22"/>
  <c r="N1341" i="22"/>
  <c r="N1353" i="22"/>
  <c r="N1365" i="22"/>
  <c r="N1377" i="22"/>
  <c r="N1389" i="22"/>
  <c r="N1401" i="22"/>
  <c r="N1413" i="22"/>
  <c r="N1425" i="22"/>
  <c r="N1437" i="22"/>
  <c r="N1449" i="22"/>
  <c r="N1461" i="22"/>
  <c r="N1473" i="22"/>
  <c r="N1485" i="22"/>
  <c r="N1497" i="22"/>
  <c r="N1509" i="22"/>
  <c r="N1521" i="22"/>
  <c r="N1533" i="22"/>
  <c r="N1545" i="22"/>
  <c r="N1557" i="22"/>
  <c r="N1569" i="22"/>
  <c r="N1581" i="22"/>
  <c r="N1593" i="22"/>
  <c r="N1605" i="22"/>
  <c r="N1617" i="22"/>
  <c r="N1629" i="22"/>
  <c r="N1641" i="22"/>
  <c r="N1653" i="22"/>
  <c r="N1665" i="22"/>
  <c r="N1677" i="22"/>
  <c r="N1689" i="22"/>
  <c r="N1701" i="22"/>
  <c r="N1713" i="22"/>
  <c r="N1725" i="22"/>
  <c r="N1737" i="22"/>
  <c r="N1749" i="22"/>
  <c r="N1761" i="22"/>
  <c r="N1773" i="22"/>
  <c r="N1785" i="22"/>
  <c r="N1797" i="22"/>
  <c r="N1809" i="22"/>
  <c r="N1821" i="22"/>
  <c r="N1833" i="22"/>
  <c r="N1845" i="22"/>
  <c r="N1857" i="22"/>
  <c r="N1869" i="22"/>
  <c r="N1881" i="22"/>
  <c r="N1893" i="22"/>
  <c r="N1905" i="22"/>
  <c r="N1917" i="22"/>
  <c r="N1929" i="22"/>
  <c r="N1941" i="22"/>
  <c r="N1953" i="22"/>
  <c r="N1965" i="22"/>
  <c r="N1977" i="22"/>
  <c r="N1989" i="22"/>
  <c r="N2001" i="22"/>
  <c r="N30" i="22"/>
  <c r="N102" i="22"/>
  <c r="N150" i="22"/>
  <c r="N198" i="22"/>
  <c r="N243" i="22"/>
  <c r="N279" i="22"/>
  <c r="N309" i="22"/>
  <c r="N341" i="22"/>
  <c r="N366" i="22"/>
  <c r="N389" i="22"/>
  <c r="N408" i="22"/>
  <c r="N425" i="22"/>
  <c r="N441" i="22"/>
  <c r="N458" i="22"/>
  <c r="N473" i="22"/>
  <c r="N489" i="22"/>
  <c r="N506" i="22"/>
  <c r="N521" i="22"/>
  <c r="N537" i="22"/>
  <c r="N554" i="22"/>
  <c r="N569" i="22"/>
  <c r="N585" i="22"/>
  <c r="N599" i="22"/>
  <c r="N612" i="22"/>
  <c r="N625" i="22"/>
  <c r="N638" i="22"/>
  <c r="N651" i="22"/>
  <c r="N664" i="22"/>
  <c r="N677" i="22"/>
  <c r="N690" i="22"/>
  <c r="N703" i="22"/>
  <c r="N717" i="22"/>
  <c r="N730" i="22"/>
  <c r="N742" i="22"/>
  <c r="N754" i="22"/>
  <c r="N766" i="22"/>
  <c r="N778" i="22"/>
  <c r="N790" i="22"/>
  <c r="N802" i="22"/>
  <c r="N814" i="22"/>
  <c r="N826" i="22"/>
  <c r="N838" i="22"/>
  <c r="N850" i="22"/>
  <c r="N862" i="22"/>
  <c r="N874" i="22"/>
  <c r="N886" i="22"/>
  <c r="N898" i="22"/>
  <c r="N910" i="22"/>
  <c r="N922" i="22"/>
  <c r="N934" i="22"/>
  <c r="N946" i="22"/>
  <c r="N958" i="22"/>
  <c r="N970" i="22"/>
  <c r="N982" i="22"/>
  <c r="N994" i="22"/>
  <c r="N1006" i="22"/>
  <c r="N1018" i="22"/>
  <c r="N1030" i="22"/>
  <c r="N1042" i="22"/>
  <c r="N1054" i="22"/>
  <c r="N1066" i="22"/>
  <c r="N1078" i="22"/>
  <c r="N1090" i="22"/>
  <c r="N1102" i="22"/>
  <c r="N1114" i="22"/>
  <c r="N1126" i="22"/>
  <c r="N1138" i="22"/>
  <c r="N1150" i="22"/>
  <c r="N1162" i="22"/>
  <c r="N1174" i="22"/>
  <c r="N1186" i="22"/>
  <c r="N1198" i="22"/>
  <c r="N1210" i="22"/>
  <c r="N1222" i="22"/>
  <c r="N1234" i="22"/>
  <c r="N1246" i="22"/>
  <c r="N1258" i="22"/>
  <c r="N1270" i="22"/>
  <c r="N1282" i="22"/>
  <c r="N1294" i="22"/>
  <c r="N1306" i="22"/>
  <c r="N1318" i="22"/>
  <c r="N1330" i="22"/>
  <c r="N1342" i="22"/>
  <c r="N1354" i="22"/>
  <c r="N1366" i="22"/>
  <c r="N1378" i="22"/>
  <c r="N1390" i="22"/>
  <c r="N1402" i="22"/>
  <c r="N1414" i="22"/>
  <c r="N1426" i="22"/>
  <c r="N1438" i="22"/>
  <c r="N1450" i="22"/>
  <c r="N1462" i="22"/>
  <c r="N1474" i="22"/>
  <c r="N1486" i="22"/>
  <c r="N1498" i="22"/>
  <c r="N1510" i="22"/>
  <c r="N1522" i="22"/>
  <c r="N1534" i="22"/>
  <c r="N1546" i="22"/>
  <c r="N1558" i="22"/>
  <c r="N1570" i="22"/>
  <c r="N1582" i="22"/>
  <c r="N1594" i="22"/>
  <c r="N1606" i="22"/>
  <c r="N1618" i="22"/>
  <c r="N1630" i="22"/>
  <c r="N1642" i="22"/>
  <c r="N1654" i="22"/>
  <c r="N1666" i="22"/>
  <c r="N1678" i="22"/>
  <c r="N1690" i="22"/>
  <c r="N1702" i="22"/>
  <c r="N1714" i="22"/>
  <c r="N1726" i="22"/>
  <c r="N1738" i="22"/>
  <c r="N1750" i="22"/>
  <c r="N1762" i="22"/>
  <c r="N1774" i="22"/>
  <c r="N1786" i="22"/>
  <c r="N1798" i="22"/>
  <c r="N1810" i="22"/>
  <c r="N1822" i="22"/>
  <c r="N1834" i="22"/>
  <c r="N1846" i="22"/>
  <c r="N1858" i="22"/>
  <c r="N1870" i="22"/>
  <c r="N1882" i="22"/>
  <c r="N1894" i="22"/>
  <c r="N1906" i="22"/>
  <c r="N1918" i="22"/>
  <c r="N1930" i="22"/>
  <c r="N1942" i="22"/>
  <c r="N1954" i="22"/>
  <c r="N1966" i="22"/>
  <c r="N1978" i="22"/>
  <c r="N1990" i="22"/>
  <c r="N2002" i="22"/>
  <c r="N31" i="22"/>
  <c r="N103" i="22"/>
  <c r="N151" i="22"/>
  <c r="N199" i="22"/>
  <c r="N245" i="22"/>
  <c r="N281" i="22"/>
  <c r="N315" i="22"/>
  <c r="N342" i="22"/>
  <c r="N367" i="22"/>
  <c r="N390" i="22"/>
  <c r="N409" i="22"/>
  <c r="N426" i="22"/>
  <c r="N444" i="22"/>
  <c r="N459" i="22"/>
  <c r="N474" i="22"/>
  <c r="N492" i="22"/>
  <c r="N507" i="22"/>
  <c r="N522" i="22"/>
  <c r="N540" i="22"/>
  <c r="N555" i="22"/>
  <c r="N570" i="22"/>
  <c r="N586" i="22"/>
  <c r="N600" i="22"/>
  <c r="N613" i="22"/>
  <c r="N626" i="22"/>
  <c r="N639" i="22"/>
  <c r="N652" i="22"/>
  <c r="N665" i="22"/>
  <c r="N678" i="22"/>
  <c r="N691" i="22"/>
  <c r="N705" i="22"/>
  <c r="N718" i="22"/>
  <c r="N731" i="22"/>
  <c r="N743" i="22"/>
  <c r="N755" i="22"/>
  <c r="N767" i="22"/>
  <c r="N779" i="22"/>
  <c r="N791" i="22"/>
  <c r="N803" i="22"/>
  <c r="N815" i="22"/>
  <c r="N827" i="22"/>
  <c r="N839" i="22"/>
  <c r="N851" i="22"/>
  <c r="N863" i="22"/>
  <c r="N875" i="22"/>
  <c r="N887" i="22"/>
  <c r="N899" i="22"/>
  <c r="N911" i="22"/>
  <c r="N923" i="22"/>
  <c r="N935" i="22"/>
  <c r="N947" i="22"/>
  <c r="N959" i="22"/>
  <c r="N971" i="22"/>
  <c r="N983" i="22"/>
  <c r="N995" i="22"/>
  <c r="N1007" i="22"/>
  <c r="N1019" i="22"/>
  <c r="N1031" i="22"/>
  <c r="N1043" i="22"/>
  <c r="N1055" i="22"/>
  <c r="N1067" i="22"/>
  <c r="N1079" i="22"/>
  <c r="N1091" i="22"/>
  <c r="N1103" i="22"/>
  <c r="N1115" i="22"/>
  <c r="N1127" i="22"/>
  <c r="N1139" i="22"/>
  <c r="N1151" i="22"/>
  <c r="N1163" i="22"/>
  <c r="N1175" i="22"/>
  <c r="N1187" i="22"/>
  <c r="N1199" i="22"/>
  <c r="N1211" i="22"/>
  <c r="N1223" i="22"/>
  <c r="N1235" i="22"/>
  <c r="N1247" i="22"/>
  <c r="N1259" i="22"/>
  <c r="N1271" i="22"/>
  <c r="N1283" i="22"/>
  <c r="N1295" i="22"/>
  <c r="N1307" i="22"/>
  <c r="N1319" i="22"/>
  <c r="N1331" i="22"/>
  <c r="N1343" i="22"/>
  <c r="N1355" i="22"/>
  <c r="N1367" i="22"/>
  <c r="N1379" i="22"/>
  <c r="N1391" i="22"/>
  <c r="N1403" i="22"/>
  <c r="N1415" i="22"/>
  <c r="N1427" i="22"/>
  <c r="N1439" i="22"/>
  <c r="N1451" i="22"/>
  <c r="N1463" i="22"/>
  <c r="N1475" i="22"/>
  <c r="N1487" i="22"/>
  <c r="N1499" i="22"/>
  <c r="N1511" i="22"/>
  <c r="N1523" i="22"/>
  <c r="N1535" i="22"/>
  <c r="N1547" i="22"/>
  <c r="N1559" i="22"/>
  <c r="N1571" i="22"/>
  <c r="N1583" i="22"/>
  <c r="N1595" i="22"/>
  <c r="N1607" i="22"/>
  <c r="N1619" i="22"/>
  <c r="N1631" i="22"/>
  <c r="N1643" i="22"/>
  <c r="N1655" i="22"/>
  <c r="N1667" i="22"/>
  <c r="N1679" i="22"/>
  <c r="N1691" i="22"/>
  <c r="N1703" i="22"/>
  <c r="N1715" i="22"/>
  <c r="N1727" i="22"/>
  <c r="N1739" i="22"/>
  <c r="N1751" i="22"/>
  <c r="N1763" i="22"/>
  <c r="N1775" i="22"/>
  <c r="N1787" i="22"/>
  <c r="N1799" i="22"/>
  <c r="N1811" i="22"/>
  <c r="N1823" i="22"/>
  <c r="N1835" i="22"/>
  <c r="N1847" i="22"/>
  <c r="N1859" i="22"/>
  <c r="N1871" i="22"/>
  <c r="N1883" i="22"/>
  <c r="N1895" i="22"/>
  <c r="N1907" i="22"/>
  <c r="N1919" i="22"/>
  <c r="N1931" i="22"/>
  <c r="N1943" i="22"/>
  <c r="N1955" i="22"/>
  <c r="N1967" i="22"/>
  <c r="N1979" i="22"/>
  <c r="N1991" i="22"/>
  <c r="N2003" i="22"/>
  <c r="N42" i="22"/>
  <c r="N111" i="22"/>
  <c r="N159" i="22"/>
  <c r="N207" i="22"/>
  <c r="N246" i="22"/>
  <c r="N282" i="22"/>
  <c r="N317" i="22"/>
  <c r="N343" i="22"/>
  <c r="N369" i="22"/>
  <c r="N391" i="22"/>
  <c r="N411" i="22"/>
  <c r="N427" i="22"/>
  <c r="N445" i="22"/>
  <c r="N460" i="22"/>
  <c r="N475" i="22"/>
  <c r="N493" i="22"/>
  <c r="N508" i="22"/>
  <c r="N523" i="22"/>
  <c r="N541" i="22"/>
  <c r="N556" i="22"/>
  <c r="N571" i="22"/>
  <c r="N588" i="22"/>
  <c r="N601" i="22"/>
  <c r="N614" i="22"/>
  <c r="N627" i="22"/>
  <c r="N640" i="22"/>
  <c r="N653" i="22"/>
  <c r="N666" i="22"/>
  <c r="N679" i="22"/>
  <c r="N693" i="22"/>
  <c r="N706" i="22"/>
  <c r="N719" i="22"/>
  <c r="N732" i="22"/>
  <c r="N744" i="22"/>
  <c r="N756" i="22"/>
  <c r="N768" i="22"/>
  <c r="N780" i="22"/>
  <c r="N792" i="22"/>
  <c r="N804" i="22"/>
  <c r="N816" i="22"/>
  <c r="N828" i="22"/>
  <c r="N840" i="22"/>
  <c r="N852" i="22"/>
  <c r="N864" i="22"/>
  <c r="N876" i="22"/>
  <c r="N888" i="22"/>
  <c r="N900" i="22"/>
  <c r="N912" i="22"/>
  <c r="N924" i="22"/>
  <c r="N936" i="22"/>
  <c r="N948" i="22"/>
  <c r="N960" i="22"/>
  <c r="N972" i="22"/>
  <c r="N984" i="22"/>
  <c r="N996" i="22"/>
  <c r="N1008" i="22"/>
  <c r="N1020" i="22"/>
  <c r="N1032" i="22"/>
  <c r="N1044" i="22"/>
  <c r="N1056" i="22"/>
  <c r="N1068" i="22"/>
  <c r="N1080" i="22"/>
  <c r="N1092" i="22"/>
  <c r="N1104" i="22"/>
  <c r="N1116" i="22"/>
  <c r="N1128" i="22"/>
  <c r="N1140" i="22"/>
  <c r="N1152" i="22"/>
  <c r="N1164" i="22"/>
  <c r="N1176" i="22"/>
  <c r="N1188" i="22"/>
  <c r="N1200" i="22"/>
  <c r="N1212" i="22"/>
  <c r="N1224" i="22"/>
  <c r="N1236" i="22"/>
  <c r="N1248" i="22"/>
  <c r="N1260" i="22"/>
  <c r="N1272" i="22"/>
  <c r="N1284" i="22"/>
  <c r="N1296" i="22"/>
  <c r="N1308" i="22"/>
  <c r="N1320" i="22"/>
  <c r="N1332" i="22"/>
  <c r="N1344" i="22"/>
  <c r="N1356" i="22"/>
  <c r="N1368" i="22"/>
  <c r="N1380" i="22"/>
  <c r="N1392" i="22"/>
  <c r="N1404" i="22"/>
  <c r="N1416" i="22"/>
  <c r="N1428" i="22"/>
  <c r="N1440" i="22"/>
  <c r="N1452" i="22"/>
  <c r="N1464" i="22"/>
  <c r="N1476" i="22"/>
  <c r="N1488" i="22"/>
  <c r="N1500" i="22"/>
  <c r="N1512" i="22"/>
  <c r="N1524" i="22"/>
  <c r="N1536" i="22"/>
  <c r="N1548" i="22"/>
  <c r="N1560" i="22"/>
  <c r="N1572" i="22"/>
  <c r="N1584" i="22"/>
  <c r="N1596" i="22"/>
  <c r="N1608" i="22"/>
  <c r="N1620" i="22"/>
  <c r="N1632" i="22"/>
  <c r="N1644" i="22"/>
  <c r="N1656" i="22"/>
  <c r="N1668" i="22"/>
  <c r="N1680" i="22"/>
  <c r="N1692" i="22"/>
  <c r="N1704" i="22"/>
  <c r="N1716" i="22"/>
  <c r="N1728" i="22"/>
  <c r="N1740" i="22"/>
  <c r="N1752" i="22"/>
  <c r="N1764" i="22"/>
  <c r="N1776" i="22"/>
  <c r="N1788" i="22"/>
  <c r="N1800" i="22"/>
  <c r="N1812" i="22"/>
  <c r="N1824" i="22"/>
  <c r="N1836" i="22"/>
  <c r="N1848" i="22"/>
  <c r="N1860" i="22"/>
  <c r="N1872" i="22"/>
  <c r="N1884" i="22"/>
  <c r="N1896" i="22"/>
  <c r="N1908" i="22"/>
  <c r="N1920" i="22"/>
  <c r="N1932" i="22"/>
  <c r="N1944" i="22"/>
  <c r="N1956" i="22"/>
  <c r="N1968" i="22"/>
  <c r="N1980" i="22"/>
  <c r="N1992" i="22"/>
  <c r="N2004" i="22"/>
  <c r="N43" i="22"/>
  <c r="N114" i="22"/>
  <c r="N162" i="22"/>
  <c r="N210" i="22"/>
  <c r="N247" i="22"/>
  <c r="N283" i="22"/>
  <c r="N318" i="22"/>
  <c r="N345" i="22"/>
  <c r="N375" i="22"/>
  <c r="N393" i="22"/>
  <c r="N412" i="22"/>
  <c r="N429" i="22"/>
  <c r="N446" i="22"/>
  <c r="N461" i="22"/>
  <c r="N477" i="22"/>
  <c r="N494" i="22"/>
  <c r="N509" i="22"/>
  <c r="N525" i="22"/>
  <c r="N542" i="22"/>
  <c r="N557" i="22"/>
  <c r="N573" i="22"/>
  <c r="N589" i="22"/>
  <c r="N602" i="22"/>
  <c r="N615" i="22"/>
  <c r="N628" i="22"/>
  <c r="N641" i="22"/>
  <c r="N654" i="22"/>
  <c r="N667" i="22"/>
  <c r="N681" i="22"/>
  <c r="N694" i="22"/>
  <c r="N707" i="22"/>
  <c r="N720" i="22"/>
  <c r="N733" i="22"/>
  <c r="N745" i="22"/>
  <c r="N757" i="22"/>
  <c r="N769" i="22"/>
  <c r="N781" i="22"/>
  <c r="N793" i="22"/>
  <c r="N805" i="22"/>
  <c r="N817" i="22"/>
  <c r="N829" i="22"/>
  <c r="N841" i="22"/>
  <c r="N853" i="22"/>
  <c r="N865" i="22"/>
  <c r="N877" i="22"/>
  <c r="N889" i="22"/>
  <c r="N901" i="22"/>
  <c r="N913" i="22"/>
  <c r="N925" i="22"/>
  <c r="N937" i="22"/>
  <c r="N949" i="22"/>
  <c r="N961" i="22"/>
  <c r="N973" i="22"/>
  <c r="N985" i="22"/>
  <c r="N997" i="22"/>
  <c r="N1009" i="22"/>
  <c r="N1021" i="22"/>
  <c r="N1033" i="22"/>
  <c r="N1045" i="22"/>
  <c r="N1057" i="22"/>
  <c r="N1069" i="22"/>
  <c r="N1081" i="22"/>
  <c r="N1093" i="22"/>
  <c r="N1105" i="22"/>
  <c r="N1117" i="22"/>
  <c r="N1129" i="22"/>
  <c r="N1141" i="22"/>
  <c r="N1153" i="22"/>
  <c r="N1165" i="22"/>
  <c r="N1177" i="22"/>
  <c r="N1189" i="22"/>
  <c r="N1201" i="22"/>
  <c r="N1213" i="22"/>
  <c r="N1225" i="22"/>
  <c r="N1237" i="22"/>
  <c r="N1249" i="22"/>
  <c r="N1261" i="22"/>
  <c r="N1273" i="22"/>
  <c r="N1285" i="22"/>
  <c r="N1297" i="22"/>
  <c r="N1309" i="22"/>
  <c r="N1321" i="22"/>
  <c r="N1333" i="22"/>
  <c r="N1345" i="22"/>
  <c r="N1357" i="22"/>
  <c r="N1369" i="22"/>
  <c r="N1381" i="22"/>
  <c r="N1393" i="22"/>
  <c r="N1405" i="22"/>
  <c r="N1417" i="22"/>
  <c r="N1429" i="22"/>
  <c r="N1441" i="22"/>
  <c r="N1453" i="22"/>
  <c r="N1465" i="22"/>
  <c r="N1477" i="22"/>
  <c r="N1489" i="22"/>
  <c r="N1501" i="22"/>
  <c r="N1513" i="22"/>
  <c r="N1525" i="22"/>
  <c r="N1537" i="22"/>
  <c r="N1549" i="22"/>
  <c r="N1561" i="22"/>
  <c r="N1573" i="22"/>
  <c r="N1585" i="22"/>
  <c r="N1597" i="22"/>
  <c r="N1609" i="22"/>
  <c r="N1621" i="22"/>
  <c r="N1633" i="22"/>
  <c r="N1645" i="22"/>
  <c r="N1657" i="22"/>
  <c r="N1669" i="22"/>
  <c r="N1681" i="22"/>
  <c r="N1693" i="22"/>
  <c r="N1705" i="22"/>
  <c r="N1717" i="22"/>
  <c r="N54" i="22"/>
  <c r="N115" i="22"/>
  <c r="N163" i="22"/>
  <c r="N211" i="22"/>
  <c r="N255" i="22"/>
  <c r="N291" i="22"/>
  <c r="N319" i="22"/>
  <c r="N351" i="22"/>
  <c r="N376" i="22"/>
  <c r="N396" i="22"/>
  <c r="N413" i="22"/>
  <c r="N432" i="22"/>
  <c r="N447" i="22"/>
  <c r="N462" i="22"/>
  <c r="N480" i="22"/>
  <c r="N495" i="22"/>
  <c r="N510" i="22"/>
  <c r="N528" i="22"/>
  <c r="N543" i="22"/>
  <c r="N558" i="22"/>
  <c r="N576" i="22"/>
  <c r="N590" i="22"/>
  <c r="N603" i="22"/>
  <c r="N616" i="22"/>
  <c r="N629" i="22"/>
  <c r="N642" i="22"/>
  <c r="N655" i="22"/>
  <c r="N669" i="22"/>
  <c r="N682" i="22"/>
  <c r="N695" i="22"/>
  <c r="N708" i="22"/>
  <c r="N721" i="22"/>
  <c r="N734" i="22"/>
  <c r="N746" i="22"/>
  <c r="N758" i="22"/>
  <c r="N770" i="22"/>
  <c r="N782" i="22"/>
  <c r="N794" i="22"/>
  <c r="N806" i="22"/>
  <c r="N818" i="22"/>
  <c r="N830" i="22"/>
  <c r="N842" i="22"/>
  <c r="N854" i="22"/>
  <c r="N866" i="22"/>
  <c r="N878" i="22"/>
  <c r="N890" i="22"/>
  <c r="N902" i="22"/>
  <c r="N914" i="22"/>
  <c r="N926" i="22"/>
  <c r="N938" i="22"/>
  <c r="N950" i="22"/>
  <c r="N962" i="22"/>
  <c r="N974" i="22"/>
  <c r="N986" i="22"/>
  <c r="N998" i="22"/>
  <c r="N1010" i="22"/>
  <c r="N1022" i="22"/>
  <c r="N1034" i="22"/>
  <c r="N1046" i="22"/>
  <c r="N1058" i="22"/>
  <c r="N1070" i="22"/>
  <c r="N1082" i="22"/>
  <c r="N1094" i="22"/>
  <c r="N1106" i="22"/>
  <c r="N1118" i="22"/>
  <c r="N1130" i="22"/>
  <c r="N1142" i="22"/>
  <c r="N1154" i="22"/>
  <c r="N1166" i="22"/>
  <c r="N1178" i="22"/>
  <c r="N1190" i="22"/>
  <c r="N1202" i="22"/>
  <c r="N1214" i="22"/>
  <c r="N1226" i="22"/>
  <c r="N1238" i="22"/>
  <c r="N1250" i="22"/>
  <c r="N1262" i="22"/>
  <c r="N1274" i="22"/>
  <c r="N1286" i="22"/>
  <c r="N1298" i="22"/>
  <c r="N1310" i="22"/>
  <c r="N1322" i="22"/>
  <c r="N1334" i="22"/>
  <c r="N1346" i="22"/>
  <c r="N1358" i="22"/>
  <c r="N1370" i="22"/>
  <c r="N1382" i="22"/>
  <c r="N1394" i="22"/>
  <c r="N1406" i="22"/>
  <c r="N1418" i="22"/>
  <c r="N1430" i="22"/>
  <c r="N1442" i="22"/>
  <c r="N1454" i="22"/>
  <c r="N1466" i="22"/>
  <c r="N1478" i="22"/>
  <c r="N1490" i="22"/>
  <c r="N1502" i="22"/>
  <c r="N1514" i="22"/>
  <c r="N1526" i="22"/>
  <c r="N1538" i="22"/>
  <c r="N1550" i="22"/>
  <c r="N1562" i="22"/>
  <c r="N1574" i="22"/>
  <c r="N1586" i="22"/>
  <c r="N1598" i="22"/>
  <c r="N1610" i="22"/>
  <c r="N1622" i="22"/>
  <c r="N1634" i="22"/>
  <c r="N1646" i="22"/>
  <c r="N1658" i="22"/>
  <c r="N1670" i="22"/>
  <c r="N1682" i="22"/>
  <c r="N1694" i="22"/>
  <c r="N1706" i="22"/>
  <c r="N1718" i="22"/>
  <c r="N1730" i="22"/>
  <c r="N1742" i="22"/>
  <c r="N1754" i="22"/>
  <c r="N1766" i="22"/>
  <c r="N1778" i="22"/>
  <c r="N1790" i="22"/>
  <c r="N1802" i="22"/>
  <c r="N1814" i="22"/>
  <c r="N1826" i="22"/>
  <c r="N1838" i="22"/>
  <c r="N1850" i="22"/>
  <c r="N1862" i="22"/>
  <c r="N1874" i="22"/>
  <c r="N1886" i="22"/>
  <c r="N1898" i="22"/>
  <c r="N1910" i="22"/>
  <c r="N1922" i="22"/>
  <c r="N1934" i="22"/>
  <c r="N1946" i="22"/>
  <c r="N1958" i="22"/>
  <c r="N1970" i="22"/>
  <c r="N1982" i="22"/>
  <c r="N1994" i="22"/>
  <c r="N55" i="22"/>
  <c r="N123" i="22"/>
  <c r="N171" i="22"/>
  <c r="N219" i="22"/>
  <c r="N257" i="22"/>
  <c r="N293" i="22"/>
  <c r="N321" i="22"/>
  <c r="N353" i="22"/>
  <c r="N377" i="22"/>
  <c r="N397" i="22"/>
  <c r="N414" i="22"/>
  <c r="N433" i="22"/>
  <c r="N448" i="22"/>
  <c r="N463" i="22"/>
  <c r="N481" i="22"/>
  <c r="N496" i="22"/>
  <c r="N511" i="22"/>
  <c r="N529" i="22"/>
  <c r="N544" i="22"/>
  <c r="N559" i="22"/>
  <c r="N577" i="22"/>
  <c r="N591" i="22"/>
  <c r="N604" i="22"/>
  <c r="N617" i="22"/>
  <c r="N630" i="22"/>
  <c r="N643" i="22"/>
  <c r="N657" i="22"/>
  <c r="N670" i="22"/>
  <c r="N683" i="22"/>
  <c r="N696" i="22"/>
  <c r="N709" i="22"/>
  <c r="N722" i="22"/>
  <c r="N735" i="22"/>
  <c r="N747" i="22"/>
  <c r="N759" i="22"/>
  <c r="N771" i="22"/>
  <c r="N783" i="22"/>
  <c r="N795" i="22"/>
  <c r="N807" i="22"/>
  <c r="N819" i="22"/>
  <c r="N831" i="22"/>
  <c r="N843" i="22"/>
  <c r="N855" i="22"/>
  <c r="N867" i="22"/>
  <c r="N879" i="22"/>
  <c r="N891" i="22"/>
  <c r="N903" i="22"/>
  <c r="N915" i="22"/>
  <c r="N927" i="22"/>
  <c r="N939" i="22"/>
  <c r="N951" i="22"/>
  <c r="N963" i="22"/>
  <c r="N975" i="22"/>
  <c r="N987" i="22"/>
  <c r="N999" i="22"/>
  <c r="N1011" i="22"/>
  <c r="N1023" i="22"/>
  <c r="N1035" i="22"/>
  <c r="N1047" i="22"/>
  <c r="N1059" i="22"/>
  <c r="N1071" i="22"/>
  <c r="N1083" i="22"/>
  <c r="N1095" i="22"/>
  <c r="N1107" i="22"/>
  <c r="N1119" i="22"/>
  <c r="N1131" i="22"/>
  <c r="N1143" i="22"/>
  <c r="N1155" i="22"/>
  <c r="N1167" i="22"/>
  <c r="N1179" i="22"/>
  <c r="N1191" i="22"/>
  <c r="N1203" i="22"/>
  <c r="N1215" i="22"/>
  <c r="N1227" i="22"/>
  <c r="N1239" i="22"/>
  <c r="N1251" i="22"/>
  <c r="N1263" i="22"/>
  <c r="N1275" i="22"/>
  <c r="N1287" i="22"/>
  <c r="N1299" i="22"/>
  <c r="N1311" i="22"/>
  <c r="N1323" i="22"/>
  <c r="N1335" i="22"/>
  <c r="N1347" i="22"/>
  <c r="N1359" i="22"/>
  <c r="N1371" i="22"/>
  <c r="N1383" i="22"/>
  <c r="N1395" i="22"/>
  <c r="N1407" i="22"/>
  <c r="N1419" i="22"/>
  <c r="N1431" i="22"/>
  <c r="N1443" i="22"/>
  <c r="N1455" i="22"/>
  <c r="N1467" i="22"/>
  <c r="N1479" i="22"/>
  <c r="N1491" i="22"/>
  <c r="N1503" i="22"/>
  <c r="N1515" i="22"/>
  <c r="N1527" i="22"/>
  <c r="N1539" i="22"/>
  <c r="N1551" i="22"/>
  <c r="N1563" i="22"/>
  <c r="N1575" i="22"/>
  <c r="N1587" i="22"/>
  <c r="N1599" i="22"/>
  <c r="N1611" i="22"/>
  <c r="N1623" i="22"/>
  <c r="N1635" i="22"/>
  <c r="N1647" i="22"/>
  <c r="N1659" i="22"/>
  <c r="N1671" i="22"/>
  <c r="N1683" i="22"/>
  <c r="N1695" i="22"/>
  <c r="N1707" i="22"/>
  <c r="N1719" i="22"/>
  <c r="N1731" i="22"/>
  <c r="N1743" i="22"/>
  <c r="N1755" i="22"/>
  <c r="N1767" i="22"/>
  <c r="N1779" i="22"/>
  <c r="N1791" i="22"/>
  <c r="N1803" i="22"/>
  <c r="N1815" i="22"/>
  <c r="N1827" i="22"/>
  <c r="N1839" i="22"/>
  <c r="N1851" i="22"/>
  <c r="N1863" i="22"/>
  <c r="N1875" i="22"/>
  <c r="N1887" i="22"/>
  <c r="N1899" i="22"/>
  <c r="N1911" i="22"/>
  <c r="N66" i="22"/>
  <c r="N327" i="22"/>
  <c r="N449" i="22"/>
  <c r="N545" i="22"/>
  <c r="N631" i="22"/>
  <c r="N710" i="22"/>
  <c r="N784" i="22"/>
  <c r="N856" i="22"/>
  <c r="N928" i="22"/>
  <c r="N1000" i="22"/>
  <c r="N1072" i="22"/>
  <c r="N1144" i="22"/>
  <c r="N1216" i="22"/>
  <c r="N1288" i="22"/>
  <c r="N1360" i="22"/>
  <c r="N1432" i="22"/>
  <c r="N1504" i="22"/>
  <c r="N1576" i="22"/>
  <c r="N1648" i="22"/>
  <c r="N1720" i="22"/>
  <c r="N1768" i="22"/>
  <c r="N1816" i="22"/>
  <c r="N1864" i="22"/>
  <c r="N1912" i="22"/>
  <c r="N1948" i="22"/>
  <c r="N1981" i="22"/>
  <c r="N67" i="22"/>
  <c r="N329" i="22"/>
  <c r="N450" i="22"/>
  <c r="N546" i="22"/>
  <c r="N633" i="22"/>
  <c r="N711" i="22"/>
  <c r="N785" i="22"/>
  <c r="N857" i="22"/>
  <c r="N929" i="22"/>
  <c r="N1001" i="22"/>
  <c r="N1073" i="22"/>
  <c r="N1145" i="22"/>
  <c r="N1217" i="22"/>
  <c r="N1289" i="22"/>
  <c r="N1361" i="22"/>
  <c r="N1433" i="22"/>
  <c r="N1505" i="22"/>
  <c r="N1577" i="22"/>
  <c r="N1649" i="22"/>
  <c r="N1721" i="22"/>
  <c r="N1769" i="22"/>
  <c r="N1817" i="22"/>
  <c r="N1865" i="22"/>
  <c r="N1913" i="22"/>
  <c r="N1949" i="22"/>
  <c r="N1983" i="22"/>
  <c r="N126" i="22"/>
  <c r="N354" i="22"/>
  <c r="N465" i="22"/>
  <c r="N561" i="22"/>
  <c r="N645" i="22"/>
  <c r="N723" i="22"/>
  <c r="N796" i="22"/>
  <c r="N868" i="22"/>
  <c r="N940" i="22"/>
  <c r="N1012" i="22"/>
  <c r="N1084" i="22"/>
  <c r="N1156" i="22"/>
  <c r="N1228" i="22"/>
  <c r="N1300" i="22"/>
  <c r="N1372" i="22"/>
  <c r="N1444" i="22"/>
  <c r="N1516" i="22"/>
  <c r="N1588" i="22"/>
  <c r="N1660" i="22"/>
  <c r="N1729" i="22"/>
  <c r="N1777" i="22"/>
  <c r="N1825" i="22"/>
  <c r="N1873" i="22"/>
  <c r="N1921" i="22"/>
  <c r="N1957" i="22"/>
  <c r="N1984" i="22"/>
  <c r="N127" i="22"/>
  <c r="N355" i="22"/>
  <c r="N468" i="22"/>
  <c r="N564" i="22"/>
  <c r="N646" i="22"/>
  <c r="N724" i="22"/>
  <c r="N797" i="22"/>
  <c r="N869" i="22"/>
  <c r="N941" i="22"/>
  <c r="N1013" i="22"/>
  <c r="N1085" i="22"/>
  <c r="N1157" i="22"/>
  <c r="N1229" i="22"/>
  <c r="N1301" i="22"/>
  <c r="N1373" i="22"/>
  <c r="N1445" i="22"/>
  <c r="N1517" i="22"/>
  <c r="N1589" i="22"/>
  <c r="N1661" i="22"/>
  <c r="N1732" i="22"/>
  <c r="N1780" i="22"/>
  <c r="N1828" i="22"/>
  <c r="N1876" i="22"/>
  <c r="N1923" i="22"/>
  <c r="N1959" i="22"/>
  <c r="N1985" i="22"/>
  <c r="N174" i="22"/>
  <c r="N378" i="22"/>
  <c r="N482" i="22"/>
  <c r="N578" i="22"/>
  <c r="N658" i="22"/>
  <c r="N736" i="22"/>
  <c r="N808" i="22"/>
  <c r="N880" i="22"/>
  <c r="N952" i="22"/>
  <c r="N1024" i="22"/>
  <c r="N1096" i="22"/>
  <c r="N1168" i="22"/>
  <c r="N1240" i="22"/>
  <c r="N1312" i="22"/>
  <c r="N1384" i="22"/>
  <c r="N1456" i="22"/>
  <c r="N1528" i="22"/>
  <c r="N1600" i="22"/>
  <c r="N1672" i="22"/>
  <c r="N1733" i="22"/>
  <c r="N1781" i="22"/>
  <c r="N1829" i="22"/>
  <c r="N1877" i="22"/>
  <c r="N1924" i="22"/>
  <c r="N1960" i="22"/>
  <c r="N1987" i="22"/>
  <c r="N175" i="22"/>
  <c r="N379" i="22"/>
  <c r="N483" i="22"/>
  <c r="N579" i="22"/>
  <c r="N659" i="22"/>
  <c r="N737" i="22"/>
  <c r="N809" i="22"/>
  <c r="N881" i="22"/>
  <c r="N953" i="22"/>
  <c r="N1025" i="22"/>
  <c r="N1097" i="22"/>
  <c r="N1169" i="22"/>
  <c r="N1241" i="22"/>
  <c r="N1313" i="22"/>
  <c r="N1385" i="22"/>
  <c r="N1457" i="22"/>
  <c r="N1529" i="22"/>
  <c r="N1601" i="22"/>
  <c r="N1673" i="22"/>
  <c r="N1741" i="22"/>
  <c r="N1789" i="22"/>
  <c r="N1837" i="22"/>
  <c r="N1885" i="22"/>
  <c r="N1925" i="22"/>
  <c r="N1961" i="22"/>
  <c r="N1993" i="22"/>
  <c r="N222" i="22"/>
  <c r="N399" i="22"/>
  <c r="N497" i="22"/>
  <c r="N592" i="22"/>
  <c r="N671" i="22"/>
  <c r="N748" i="22"/>
  <c r="N820" i="22"/>
  <c r="N892" i="22"/>
  <c r="N964" i="22"/>
  <c r="N1036" i="22"/>
  <c r="N1108" i="22"/>
  <c r="N1180" i="22"/>
  <c r="N1252" i="22"/>
  <c r="N1324" i="22"/>
  <c r="N1396" i="22"/>
  <c r="N1468" i="22"/>
  <c r="N1540" i="22"/>
  <c r="N1612" i="22"/>
  <c r="N1684" i="22"/>
  <c r="N1744" i="22"/>
  <c r="N1792" i="22"/>
  <c r="N1840" i="22"/>
  <c r="N1888" i="22"/>
  <c r="N1933" i="22"/>
  <c r="N1963" i="22"/>
  <c r="N1995" i="22"/>
  <c r="N223" i="22"/>
  <c r="N400" i="22"/>
  <c r="N498" i="22"/>
  <c r="N593" i="22"/>
  <c r="N672" i="22"/>
  <c r="N749" i="22"/>
  <c r="N821" i="22"/>
  <c r="N893" i="22"/>
  <c r="N965" i="22"/>
  <c r="N1037" i="22"/>
  <c r="N1109" i="22"/>
  <c r="N1181" i="22"/>
  <c r="N1253" i="22"/>
  <c r="N1325" i="22"/>
  <c r="N1397" i="22"/>
  <c r="N1469" i="22"/>
  <c r="N1541" i="22"/>
  <c r="N1613" i="22"/>
  <c r="N1685" i="22"/>
  <c r="N1745" i="22"/>
  <c r="N1793" i="22"/>
  <c r="N1841" i="22"/>
  <c r="N1889" i="22"/>
  <c r="N1935" i="22"/>
  <c r="N1969" i="22"/>
  <c r="N1996" i="22"/>
  <c r="N258" i="22"/>
  <c r="N415" i="22"/>
  <c r="N513" i="22"/>
  <c r="N605" i="22"/>
  <c r="N684" i="22"/>
  <c r="N760" i="22"/>
  <c r="N832" i="22"/>
  <c r="N904" i="22"/>
  <c r="N976" i="22"/>
  <c r="N1048" i="22"/>
  <c r="N1120" i="22"/>
  <c r="N1192" i="22"/>
  <c r="N1264" i="22"/>
  <c r="N1336" i="22"/>
  <c r="N1408" i="22"/>
  <c r="N1480" i="22"/>
  <c r="N1552" i="22"/>
  <c r="N1624" i="22"/>
  <c r="N1696" i="22"/>
  <c r="N1753" i="22"/>
  <c r="N1801" i="22"/>
  <c r="N1849" i="22"/>
  <c r="N1897" i="22"/>
  <c r="N1936" i="22"/>
  <c r="N1971" i="22"/>
  <c r="N1997" i="22"/>
  <c r="N259" i="22"/>
  <c r="N417" i="22"/>
  <c r="N516" i="22"/>
  <c r="N606" i="22"/>
  <c r="N685" i="22"/>
  <c r="N761" i="22"/>
  <c r="N833" i="22"/>
  <c r="N905" i="22"/>
  <c r="N977" i="22"/>
  <c r="N1049" i="22"/>
  <c r="N1121" i="22"/>
  <c r="N1193" i="22"/>
  <c r="N1265" i="22"/>
  <c r="N1337" i="22"/>
  <c r="N1409" i="22"/>
  <c r="N1481" i="22"/>
  <c r="N1553" i="22"/>
  <c r="N1625" i="22"/>
  <c r="N1697" i="22"/>
  <c r="N1756" i="22"/>
  <c r="N1804" i="22"/>
  <c r="N1852" i="22"/>
  <c r="N1900" i="22"/>
  <c r="N1937" i="22"/>
  <c r="N1972" i="22"/>
  <c r="N1999" i="22"/>
  <c r="N618" i="22"/>
  <c r="N1060" i="22"/>
  <c r="N1492" i="22"/>
  <c r="N1853" i="22"/>
  <c r="N619" i="22"/>
  <c r="N1061" i="22"/>
  <c r="N1493" i="22"/>
  <c r="N1861" i="22"/>
  <c r="N697" i="22"/>
  <c r="N1132" i="22"/>
  <c r="N1564" i="22"/>
  <c r="N1901" i="22"/>
  <c r="N698" i="22"/>
  <c r="N1133" i="22"/>
  <c r="N1565" i="22"/>
  <c r="N1909" i="22"/>
  <c r="N772" i="22"/>
  <c r="N1204" i="22"/>
  <c r="N1636" i="22"/>
  <c r="N1945" i="22"/>
  <c r="N773" i="22"/>
  <c r="N1205" i="22"/>
  <c r="N1637" i="22"/>
  <c r="N1947" i="22"/>
  <c r="N294" i="22"/>
  <c r="N844" i="22"/>
  <c r="N1276" i="22"/>
  <c r="N1708" i="22"/>
  <c r="N1973" i="22"/>
  <c r="N295" i="22"/>
  <c r="N845" i="22"/>
  <c r="N1277" i="22"/>
  <c r="N1709" i="22"/>
  <c r="N1975" i="22"/>
  <c r="N434" i="22"/>
  <c r="N916" i="22"/>
  <c r="N1348" i="22"/>
  <c r="N1757" i="22"/>
  <c r="N5" i="22"/>
  <c r="N435" i="22"/>
  <c r="N917" i="22"/>
  <c r="N1349" i="22"/>
  <c r="N1765" i="22"/>
  <c r="N530" i="22"/>
  <c r="N531" i="22"/>
  <c r="N988" i="22"/>
  <c r="N989" i="22"/>
  <c r="N1420" i="22"/>
  <c r="N1421" i="22"/>
  <c r="N1805" i="22"/>
  <c r="N1813" i="22"/>
  <c r="AL81" i="24"/>
  <c r="AL92" i="24" s="1"/>
  <c r="AR153" i="24"/>
  <c r="AR164" i="24" s="1"/>
  <c r="BD55" i="24"/>
  <c r="AL156" i="24"/>
  <c r="AU48" i="24"/>
  <c r="AU58" i="24" s="1"/>
  <c r="AL154" i="24"/>
  <c r="AL165" i="24" s="1"/>
  <c r="BO47" i="24"/>
  <c r="BO57" i="24" s="1"/>
  <c r="AY44" i="24"/>
  <c r="AY55" i="24" s="1"/>
  <c r="S51" i="24"/>
  <c r="S61" i="24" s="1"/>
  <c r="AY81" i="24"/>
  <c r="AY92" i="24" s="1"/>
  <c r="AM82" i="24"/>
  <c r="AM93" i="24" s="1"/>
  <c r="AV156" i="24"/>
  <c r="AV166" i="24" s="1"/>
  <c r="AR156" i="24"/>
  <c r="AR166" i="24" s="1"/>
  <c r="AY82" i="24"/>
  <c r="AY93" i="24" s="1"/>
  <c r="BD156" i="24"/>
  <c r="BD166" i="24" s="1"/>
  <c r="AR131" i="24"/>
  <c r="BB153" i="24"/>
  <c r="BB164" i="24" s="1"/>
  <c r="X131" i="24"/>
  <c r="AY131" i="24"/>
  <c r="S131" i="24"/>
  <c r="AU153" i="24"/>
  <c r="AU164" i="24" s="1"/>
  <c r="AV78" i="24"/>
  <c r="AV90" i="24" s="1"/>
  <c r="AY48" i="24"/>
  <c r="AY58" i="24" s="1"/>
  <c r="BE47" i="24"/>
  <c r="BE57" i="24" s="1"/>
  <c r="AK51" i="24"/>
  <c r="AK61" i="24" s="1"/>
  <c r="BG153" i="24"/>
  <c r="BG164" i="24" s="1"/>
  <c r="N12" i="20"/>
  <c r="N24" i="20"/>
  <c r="N36" i="20"/>
  <c r="N48" i="20"/>
  <c r="N60" i="20"/>
  <c r="N72" i="20"/>
  <c r="N84" i="20"/>
  <c r="N96" i="20"/>
  <c r="N108" i="20"/>
  <c r="N120" i="20"/>
  <c r="N132" i="20"/>
  <c r="N144" i="20"/>
  <c r="N156" i="20"/>
  <c r="N168" i="20"/>
  <c r="N180" i="20"/>
  <c r="N192" i="20"/>
  <c r="N204" i="20"/>
  <c r="N216" i="20"/>
  <c r="N228" i="20"/>
  <c r="N240" i="20"/>
  <c r="N252" i="20"/>
  <c r="N264" i="20"/>
  <c r="N276" i="20"/>
  <c r="N288" i="20"/>
  <c r="N300" i="20"/>
  <c r="N312" i="20"/>
  <c r="N324" i="20"/>
  <c r="N336" i="20"/>
  <c r="N348" i="20"/>
  <c r="N360" i="20"/>
  <c r="N372" i="20"/>
  <c r="N13" i="20"/>
  <c r="N25" i="20"/>
  <c r="N37" i="20"/>
  <c r="N49" i="20"/>
  <c r="N61" i="20"/>
  <c r="N73" i="20"/>
  <c r="N85" i="20"/>
  <c r="N97" i="20"/>
  <c r="N109" i="20"/>
  <c r="N121" i="20"/>
  <c r="N133" i="20"/>
  <c r="N145" i="20"/>
  <c r="N157" i="20"/>
  <c r="N169" i="20"/>
  <c r="N181" i="20"/>
  <c r="N193" i="20"/>
  <c r="N205" i="20"/>
  <c r="N217" i="20"/>
  <c r="N229" i="20"/>
  <c r="N241" i="20"/>
  <c r="N253" i="20"/>
  <c r="N265" i="20"/>
  <c r="N277" i="20"/>
  <c r="N289" i="20"/>
  <c r="N301" i="20"/>
  <c r="N313" i="20"/>
  <c r="N325" i="20"/>
  <c r="N337" i="20"/>
  <c r="N349" i="20"/>
  <c r="N361" i="20"/>
  <c r="N373" i="20"/>
  <c r="N14" i="20"/>
  <c r="N26" i="20"/>
  <c r="N38" i="20"/>
  <c r="N50" i="20"/>
  <c r="N62" i="20"/>
  <c r="N74" i="20"/>
  <c r="N86" i="20"/>
  <c r="N98" i="20"/>
  <c r="N110" i="20"/>
  <c r="N122" i="20"/>
  <c r="N134" i="20"/>
  <c r="N146" i="20"/>
  <c r="N158" i="20"/>
  <c r="N170" i="20"/>
  <c r="N182" i="20"/>
  <c r="N194" i="20"/>
  <c r="N206" i="20"/>
  <c r="N218" i="20"/>
  <c r="N230" i="20"/>
  <c r="N242" i="20"/>
  <c r="N254" i="20"/>
  <c r="N266" i="20"/>
  <c r="N278" i="20"/>
  <c r="N290" i="20"/>
  <c r="N302" i="20"/>
  <c r="N314" i="20"/>
  <c r="N15" i="20"/>
  <c r="N27" i="20"/>
  <c r="N39" i="20"/>
  <c r="N51" i="20"/>
  <c r="N63" i="20"/>
  <c r="N75" i="20"/>
  <c r="N87" i="20"/>
  <c r="N99" i="20"/>
  <c r="N111" i="20"/>
  <c r="N123" i="20"/>
  <c r="N135" i="20"/>
  <c r="N147" i="20"/>
  <c r="N159" i="20"/>
  <c r="N171" i="20"/>
  <c r="N183" i="20"/>
  <c r="N195" i="20"/>
  <c r="N207" i="20"/>
  <c r="N219" i="20"/>
  <c r="N231" i="20"/>
  <c r="N243" i="20"/>
  <c r="N255" i="20"/>
  <c r="N267" i="20"/>
  <c r="N279" i="20"/>
  <c r="N291" i="20"/>
  <c r="N303" i="20"/>
  <c r="N315" i="20"/>
  <c r="N327" i="20"/>
  <c r="N339" i="20"/>
  <c r="N351" i="20"/>
  <c r="N363" i="20"/>
  <c r="N375" i="20"/>
  <c r="N16" i="20"/>
  <c r="N28" i="20"/>
  <c r="N40" i="20"/>
  <c r="N52" i="20"/>
  <c r="N64" i="20"/>
  <c r="N76" i="20"/>
  <c r="N88" i="20"/>
  <c r="N100" i="20"/>
  <c r="N112" i="20"/>
  <c r="N124" i="20"/>
  <c r="N136" i="20"/>
  <c r="N148" i="20"/>
  <c r="N160" i="20"/>
  <c r="N172" i="20"/>
  <c r="N184" i="20"/>
  <c r="N196" i="20"/>
  <c r="N208" i="20"/>
  <c r="N220" i="20"/>
  <c r="N232" i="20"/>
  <c r="N244" i="20"/>
  <c r="N256" i="20"/>
  <c r="N268" i="20"/>
  <c r="N17" i="20"/>
  <c r="N29" i="20"/>
  <c r="N41" i="20"/>
  <c r="N53" i="20"/>
  <c r="N65" i="20"/>
  <c r="N77" i="20"/>
  <c r="N89" i="20"/>
  <c r="N101" i="20"/>
  <c r="N113" i="20"/>
  <c r="N125" i="20"/>
  <c r="N137" i="20"/>
  <c r="N149" i="20"/>
  <c r="N161" i="20"/>
  <c r="N173" i="20"/>
  <c r="N185" i="20"/>
  <c r="N197" i="20"/>
  <c r="N209" i="20"/>
  <c r="N221" i="20"/>
  <c r="N233" i="20"/>
  <c r="N245" i="20"/>
  <c r="N257" i="20"/>
  <c r="N269" i="20"/>
  <c r="N281" i="20"/>
  <c r="N293" i="20"/>
  <c r="N305" i="20"/>
  <c r="N317" i="20"/>
  <c r="N329" i="20"/>
  <c r="N341" i="20"/>
  <c r="N353" i="20"/>
  <c r="N365" i="20"/>
  <c r="N6" i="20"/>
  <c r="N18" i="20"/>
  <c r="N30" i="20"/>
  <c r="N42" i="20"/>
  <c r="N54" i="20"/>
  <c r="N66" i="20"/>
  <c r="N78" i="20"/>
  <c r="N90" i="20"/>
  <c r="N102" i="20"/>
  <c r="N114" i="20"/>
  <c r="N126" i="20"/>
  <c r="N138" i="20"/>
  <c r="N150" i="20"/>
  <c r="N162" i="20"/>
  <c r="N174" i="20"/>
  <c r="N186" i="20"/>
  <c r="N198" i="20"/>
  <c r="N210" i="20"/>
  <c r="N222" i="20"/>
  <c r="N234" i="20"/>
  <c r="N246" i="20"/>
  <c r="N258" i="20"/>
  <c r="N270" i="20"/>
  <c r="N282" i="20"/>
  <c r="N294" i="20"/>
  <c r="N306" i="20"/>
  <c r="N318" i="20"/>
  <c r="N330" i="20"/>
  <c r="N342" i="20"/>
  <c r="N354" i="20"/>
  <c r="N366" i="20"/>
  <c r="N7" i="20"/>
  <c r="N19" i="20"/>
  <c r="N31" i="20"/>
  <c r="N43" i="20"/>
  <c r="N55" i="20"/>
  <c r="N67" i="20"/>
  <c r="N79" i="20"/>
  <c r="N91" i="20"/>
  <c r="N103" i="20"/>
  <c r="N115" i="20"/>
  <c r="N127" i="20"/>
  <c r="N139" i="20"/>
  <c r="N151" i="20"/>
  <c r="N163" i="20"/>
  <c r="N175" i="20"/>
  <c r="N187" i="20"/>
  <c r="N199" i="20"/>
  <c r="N211" i="20"/>
  <c r="N223" i="20"/>
  <c r="N235" i="20"/>
  <c r="N247" i="20"/>
  <c r="N259" i="20"/>
  <c r="N271" i="20"/>
  <c r="N283" i="20"/>
  <c r="N295" i="20"/>
  <c r="N307" i="20"/>
  <c r="N319" i="20"/>
  <c r="N331" i="20"/>
  <c r="N343" i="20"/>
  <c r="N355" i="20"/>
  <c r="N367" i="20"/>
  <c r="N9" i="20"/>
  <c r="N21" i="20"/>
  <c r="N33" i="20"/>
  <c r="N45" i="20"/>
  <c r="N57" i="20"/>
  <c r="N69" i="20"/>
  <c r="N81" i="20"/>
  <c r="N93" i="20"/>
  <c r="N105" i="20"/>
  <c r="N117" i="20"/>
  <c r="N129" i="20"/>
  <c r="N141" i="20"/>
  <c r="N153" i="20"/>
  <c r="N165" i="20"/>
  <c r="N177" i="20"/>
  <c r="N189" i="20"/>
  <c r="N201" i="20"/>
  <c r="N213" i="20"/>
  <c r="N225" i="20"/>
  <c r="N237" i="20"/>
  <c r="N249" i="20"/>
  <c r="N261" i="20"/>
  <c r="N273" i="20"/>
  <c r="N285" i="20"/>
  <c r="N297" i="20"/>
  <c r="N309" i="20"/>
  <c r="N321" i="20"/>
  <c r="N333" i="20"/>
  <c r="N345" i="20"/>
  <c r="N357" i="20"/>
  <c r="N369" i="20"/>
  <c r="N44" i="20"/>
  <c r="N92" i="20"/>
  <c r="N140" i="20"/>
  <c r="N188" i="20"/>
  <c r="N236" i="20"/>
  <c r="N280" i="20"/>
  <c r="N316" i="20"/>
  <c r="N346" i="20"/>
  <c r="N374" i="20"/>
  <c r="N387" i="20"/>
  <c r="N399" i="20"/>
  <c r="N411" i="20"/>
  <c r="N423" i="20"/>
  <c r="N435" i="20"/>
  <c r="N447" i="20"/>
  <c r="N459" i="20"/>
  <c r="N471" i="20"/>
  <c r="N483" i="20"/>
  <c r="N495" i="20"/>
  <c r="N507" i="20"/>
  <c r="N519" i="20"/>
  <c r="N531" i="20"/>
  <c r="N543" i="20"/>
  <c r="N555" i="20"/>
  <c r="N567" i="20"/>
  <c r="N579" i="20"/>
  <c r="N591" i="20"/>
  <c r="N603" i="20"/>
  <c r="N615" i="20"/>
  <c r="N627" i="20"/>
  <c r="N639" i="20"/>
  <c r="N651" i="20"/>
  <c r="N663" i="20"/>
  <c r="N675" i="20"/>
  <c r="N687" i="20"/>
  <c r="N699" i="20"/>
  <c r="N711" i="20"/>
  <c r="N723" i="20"/>
  <c r="N735" i="20"/>
  <c r="N747" i="20"/>
  <c r="N759" i="20"/>
  <c r="N771" i="20"/>
  <c r="N783" i="20"/>
  <c r="N795" i="20"/>
  <c r="N807" i="20"/>
  <c r="N819" i="20"/>
  <c r="N831" i="20"/>
  <c r="N843" i="20"/>
  <c r="N855" i="20"/>
  <c r="N867" i="20"/>
  <c r="N879" i="20"/>
  <c r="N891" i="20"/>
  <c r="N903" i="20"/>
  <c r="N915" i="20"/>
  <c r="N927" i="20"/>
  <c r="N939" i="20"/>
  <c r="N951" i="20"/>
  <c r="N963" i="20"/>
  <c r="N975" i="20"/>
  <c r="N987" i="20"/>
  <c r="N999" i="20"/>
  <c r="N1011" i="20"/>
  <c r="N1023" i="20"/>
  <c r="N1035" i="20"/>
  <c r="N1047" i="20"/>
  <c r="N1059" i="20"/>
  <c r="N1071" i="20"/>
  <c r="N1083" i="20"/>
  <c r="N1095" i="20"/>
  <c r="N1107" i="20"/>
  <c r="N1119" i="20"/>
  <c r="N1131" i="20"/>
  <c r="N1143" i="20"/>
  <c r="N1155" i="20"/>
  <c r="N1167" i="20"/>
  <c r="N1179" i="20"/>
  <c r="N1191" i="20"/>
  <c r="N1203" i="20"/>
  <c r="N1215" i="20"/>
  <c r="N1227" i="20"/>
  <c r="N1239" i="20"/>
  <c r="N1251" i="20"/>
  <c r="N1263" i="20"/>
  <c r="N1275" i="20"/>
  <c r="N1287" i="20"/>
  <c r="N1299" i="20"/>
  <c r="N1311" i="20"/>
  <c r="N1323" i="20"/>
  <c r="N1335" i="20"/>
  <c r="N1347" i="20"/>
  <c r="N1359" i="20"/>
  <c r="N1371" i="20"/>
  <c r="N1383" i="20"/>
  <c r="N1395" i="20"/>
  <c r="N1407" i="20"/>
  <c r="N1419" i="20"/>
  <c r="N1431" i="20"/>
  <c r="N1443" i="20"/>
  <c r="N1455" i="20"/>
  <c r="N1467" i="20"/>
  <c r="N1479" i="20"/>
  <c r="N1491" i="20"/>
  <c r="N1503" i="20"/>
  <c r="N1515" i="20"/>
  <c r="N1527" i="20"/>
  <c r="N1539" i="20"/>
  <c r="N1551" i="20"/>
  <c r="N1563" i="20"/>
  <c r="N1575" i="20"/>
  <c r="N1587" i="20"/>
  <c r="N1599" i="20"/>
  <c r="N1611" i="20"/>
  <c r="N1623" i="20"/>
  <c r="N1635" i="20"/>
  <c r="N1647" i="20"/>
  <c r="N1659" i="20"/>
  <c r="N1671" i="20"/>
  <c r="N1683" i="20"/>
  <c r="N1695" i="20"/>
  <c r="N1707" i="20"/>
  <c r="N1719" i="20"/>
  <c r="N1731" i="20"/>
  <c r="N1743" i="20"/>
  <c r="N1755" i="20"/>
  <c r="N1767" i="20"/>
  <c r="N46" i="20"/>
  <c r="N94" i="20"/>
  <c r="N142" i="20"/>
  <c r="N190" i="20"/>
  <c r="N238" i="20"/>
  <c r="N284" i="20"/>
  <c r="N320" i="20"/>
  <c r="N347" i="20"/>
  <c r="N376" i="20"/>
  <c r="N388" i="20"/>
  <c r="N400" i="20"/>
  <c r="N412" i="20"/>
  <c r="N424" i="20"/>
  <c r="N436" i="20"/>
  <c r="N448" i="20"/>
  <c r="N460" i="20"/>
  <c r="N472" i="20"/>
  <c r="N484" i="20"/>
  <c r="N496" i="20"/>
  <c r="N508" i="20"/>
  <c r="N520" i="20"/>
  <c r="N532" i="20"/>
  <c r="N544" i="20"/>
  <c r="N556" i="20"/>
  <c r="N568" i="20"/>
  <c r="N580" i="20"/>
  <c r="N592" i="20"/>
  <c r="N604" i="20"/>
  <c r="N616" i="20"/>
  <c r="N628" i="20"/>
  <c r="N640" i="20"/>
  <c r="N652" i="20"/>
  <c r="N664" i="20"/>
  <c r="N676" i="20"/>
  <c r="N688" i="20"/>
  <c r="N700" i="20"/>
  <c r="N712" i="20"/>
  <c r="N724" i="20"/>
  <c r="N736" i="20"/>
  <c r="N748" i="20"/>
  <c r="N760" i="20"/>
  <c r="N772" i="20"/>
  <c r="N784" i="20"/>
  <c r="N796" i="20"/>
  <c r="N808" i="20"/>
  <c r="N820" i="20"/>
  <c r="N832" i="20"/>
  <c r="N844" i="20"/>
  <c r="N856" i="20"/>
  <c r="N868" i="20"/>
  <c r="N880" i="20"/>
  <c r="N892" i="20"/>
  <c r="N904" i="20"/>
  <c r="N916" i="20"/>
  <c r="N928" i="20"/>
  <c r="N940" i="20"/>
  <c r="N952" i="20"/>
  <c r="N964" i="20"/>
  <c r="N976" i="20"/>
  <c r="N988" i="20"/>
  <c r="N1000" i="20"/>
  <c r="N1012" i="20"/>
  <c r="N1024" i="20"/>
  <c r="N1036" i="20"/>
  <c r="N1048" i="20"/>
  <c r="N1060" i="20"/>
  <c r="N1072" i="20"/>
  <c r="N1084" i="20"/>
  <c r="N1096" i="20"/>
  <c r="N1108" i="20"/>
  <c r="N1120" i="20"/>
  <c r="N1132" i="20"/>
  <c r="N1144" i="20"/>
  <c r="N1156" i="20"/>
  <c r="N1168" i="20"/>
  <c r="N1180" i="20"/>
  <c r="N1192" i="20"/>
  <c r="N1204" i="20"/>
  <c r="N1216" i="20"/>
  <c r="N1228" i="20"/>
  <c r="N1240" i="20"/>
  <c r="N1252" i="20"/>
  <c r="N1264" i="20"/>
  <c r="N1276" i="20"/>
  <c r="N1288" i="20"/>
  <c r="N1300" i="20"/>
  <c r="N1312" i="20"/>
  <c r="N1324" i="20"/>
  <c r="N1336" i="20"/>
  <c r="N1348" i="20"/>
  <c r="N1360" i="20"/>
  <c r="N1372" i="20"/>
  <c r="N1384" i="20"/>
  <c r="N1396" i="20"/>
  <c r="N1408" i="20"/>
  <c r="N1420" i="20"/>
  <c r="N1432" i="20"/>
  <c r="N1444" i="20"/>
  <c r="N1456" i="20"/>
  <c r="N1468" i="20"/>
  <c r="N1480" i="20"/>
  <c r="N1492" i="20"/>
  <c r="N1504" i="20"/>
  <c r="N1516" i="20"/>
  <c r="N1528" i="20"/>
  <c r="N1540" i="20"/>
  <c r="N1552" i="20"/>
  <c r="N1564" i="20"/>
  <c r="N1576" i="20"/>
  <c r="N1588" i="20"/>
  <c r="N1600" i="20"/>
  <c r="N1612" i="20"/>
  <c r="N1624" i="20"/>
  <c r="N1636" i="20"/>
  <c r="N1648" i="20"/>
  <c r="N1660" i="20"/>
  <c r="N1672" i="20"/>
  <c r="N1684" i="20"/>
  <c r="N1696" i="20"/>
  <c r="N1708" i="20"/>
  <c r="N1720" i="20"/>
  <c r="N1732" i="20"/>
  <c r="N1744" i="20"/>
  <c r="N47" i="20"/>
  <c r="N95" i="20"/>
  <c r="N143" i="20"/>
  <c r="N191" i="20"/>
  <c r="N239" i="20"/>
  <c r="N286" i="20"/>
  <c r="N322" i="20"/>
  <c r="N350" i="20"/>
  <c r="N377" i="20"/>
  <c r="N389" i="20"/>
  <c r="N401" i="20"/>
  <c r="N413" i="20"/>
  <c r="N425" i="20"/>
  <c r="N437" i="20"/>
  <c r="N449" i="20"/>
  <c r="N461" i="20"/>
  <c r="N473" i="20"/>
  <c r="N485" i="20"/>
  <c r="N497" i="20"/>
  <c r="N509" i="20"/>
  <c r="N521" i="20"/>
  <c r="N533" i="20"/>
  <c r="N545" i="20"/>
  <c r="N557" i="20"/>
  <c r="N569" i="20"/>
  <c r="N581" i="20"/>
  <c r="N593" i="20"/>
  <c r="N605" i="20"/>
  <c r="N617" i="20"/>
  <c r="N629" i="20"/>
  <c r="N641" i="20"/>
  <c r="N653" i="20"/>
  <c r="N665" i="20"/>
  <c r="N677" i="20"/>
  <c r="N689" i="20"/>
  <c r="N701" i="20"/>
  <c r="N713" i="20"/>
  <c r="N725" i="20"/>
  <c r="N737" i="20"/>
  <c r="N749" i="20"/>
  <c r="N761" i="20"/>
  <c r="N773" i="20"/>
  <c r="N785" i="20"/>
  <c r="N797" i="20"/>
  <c r="N809" i="20"/>
  <c r="N821" i="20"/>
  <c r="N833" i="20"/>
  <c r="N845" i="20"/>
  <c r="N857" i="20"/>
  <c r="N869" i="20"/>
  <c r="N881" i="20"/>
  <c r="N893" i="20"/>
  <c r="N905" i="20"/>
  <c r="N917" i="20"/>
  <c r="N929" i="20"/>
  <c r="N941" i="20"/>
  <c r="N953" i="20"/>
  <c r="N965" i="20"/>
  <c r="N977" i="20"/>
  <c r="N989" i="20"/>
  <c r="N1001" i="20"/>
  <c r="N1013" i="20"/>
  <c r="N1025" i="20"/>
  <c r="N1037" i="20"/>
  <c r="N1049" i="20"/>
  <c r="N1061" i="20"/>
  <c r="N1073" i="20"/>
  <c r="N1085" i="20"/>
  <c r="N1097" i="20"/>
  <c r="N1109" i="20"/>
  <c r="N1121" i="20"/>
  <c r="N1133" i="20"/>
  <c r="N1145" i="20"/>
  <c r="N1157" i="20"/>
  <c r="N1169" i="20"/>
  <c r="N1181" i="20"/>
  <c r="N1193" i="20"/>
  <c r="N1205" i="20"/>
  <c r="N1217" i="20"/>
  <c r="N1229" i="20"/>
  <c r="N1241" i="20"/>
  <c r="N1253" i="20"/>
  <c r="N1265" i="20"/>
  <c r="N1277" i="20"/>
  <c r="N1289" i="20"/>
  <c r="N1301" i="20"/>
  <c r="N1313" i="20"/>
  <c r="N1325" i="20"/>
  <c r="N1337" i="20"/>
  <c r="N1349" i="20"/>
  <c r="N1361" i="20"/>
  <c r="N1373" i="20"/>
  <c r="N1385" i="20"/>
  <c r="N1397" i="20"/>
  <c r="N1409" i="20"/>
  <c r="N1421" i="20"/>
  <c r="N1433" i="20"/>
  <c r="N1445" i="20"/>
  <c r="N1457" i="20"/>
  <c r="N1469" i="20"/>
  <c r="N1481" i="20"/>
  <c r="N1493" i="20"/>
  <c r="N1505" i="20"/>
  <c r="N1517" i="20"/>
  <c r="N1529" i="20"/>
  <c r="N1541" i="20"/>
  <c r="N1553" i="20"/>
  <c r="N1565" i="20"/>
  <c r="N1577" i="20"/>
  <c r="N1589" i="20"/>
  <c r="N1601" i="20"/>
  <c r="N1613" i="20"/>
  <c r="N1625" i="20"/>
  <c r="N1637" i="20"/>
  <c r="N1649" i="20"/>
  <c r="N1661" i="20"/>
  <c r="N1673" i="20"/>
  <c r="N1685" i="20"/>
  <c r="N1697" i="20"/>
  <c r="N1709" i="20"/>
  <c r="N1721" i="20"/>
  <c r="N1733" i="20"/>
  <c r="N1745" i="20"/>
  <c r="N1757" i="20"/>
  <c r="N1769" i="20"/>
  <c r="N1781" i="20"/>
  <c r="N8" i="20"/>
  <c r="N56" i="20"/>
  <c r="N104" i="20"/>
  <c r="N152" i="20"/>
  <c r="N200" i="20"/>
  <c r="N248" i="20"/>
  <c r="N287" i="20"/>
  <c r="N323" i="20"/>
  <c r="N352" i="20"/>
  <c r="N378" i="20"/>
  <c r="N390" i="20"/>
  <c r="N402" i="20"/>
  <c r="N414" i="20"/>
  <c r="N426" i="20"/>
  <c r="N438" i="20"/>
  <c r="N450" i="20"/>
  <c r="N462" i="20"/>
  <c r="N474" i="20"/>
  <c r="N486" i="20"/>
  <c r="N498" i="20"/>
  <c r="N510" i="20"/>
  <c r="N522" i="20"/>
  <c r="N534" i="20"/>
  <c r="N546" i="20"/>
  <c r="N558" i="20"/>
  <c r="N570" i="20"/>
  <c r="N582" i="20"/>
  <c r="N594" i="20"/>
  <c r="N606" i="20"/>
  <c r="N618" i="20"/>
  <c r="N630" i="20"/>
  <c r="N642" i="20"/>
  <c r="N654" i="20"/>
  <c r="N666" i="20"/>
  <c r="N678" i="20"/>
  <c r="N690" i="20"/>
  <c r="N702" i="20"/>
  <c r="N714" i="20"/>
  <c r="N726" i="20"/>
  <c r="N738" i="20"/>
  <c r="N750" i="20"/>
  <c r="N762" i="20"/>
  <c r="N774" i="20"/>
  <c r="N786" i="20"/>
  <c r="N798" i="20"/>
  <c r="N810" i="20"/>
  <c r="N822" i="20"/>
  <c r="N834" i="20"/>
  <c r="N846" i="20"/>
  <c r="N858" i="20"/>
  <c r="N870" i="20"/>
  <c r="N882" i="20"/>
  <c r="N894" i="20"/>
  <c r="N906" i="20"/>
  <c r="N918" i="20"/>
  <c r="N930" i="20"/>
  <c r="N942" i="20"/>
  <c r="N954" i="20"/>
  <c r="N966" i="20"/>
  <c r="N978" i="20"/>
  <c r="N990" i="20"/>
  <c r="N1002" i="20"/>
  <c r="N1014" i="20"/>
  <c r="N1026" i="20"/>
  <c r="N1038" i="20"/>
  <c r="N1050" i="20"/>
  <c r="N1062" i="20"/>
  <c r="N1074" i="20"/>
  <c r="N1086" i="20"/>
  <c r="N1098" i="20"/>
  <c r="N1110" i="20"/>
  <c r="N1122" i="20"/>
  <c r="N1134" i="20"/>
  <c r="N1146" i="20"/>
  <c r="N1158" i="20"/>
  <c r="N1170" i="20"/>
  <c r="N1182" i="20"/>
  <c r="N1194" i="20"/>
  <c r="N1206" i="20"/>
  <c r="N1218" i="20"/>
  <c r="N1230" i="20"/>
  <c r="N1242" i="20"/>
  <c r="N1254" i="20"/>
  <c r="N1266" i="20"/>
  <c r="N1278" i="20"/>
  <c r="N1290" i="20"/>
  <c r="N1302" i="20"/>
  <c r="N1314" i="20"/>
  <c r="N1326" i="20"/>
  <c r="N1338" i="20"/>
  <c r="N1350" i="20"/>
  <c r="N1362" i="20"/>
  <c r="N1374" i="20"/>
  <c r="N1386" i="20"/>
  <c r="N1398" i="20"/>
  <c r="N1410" i="20"/>
  <c r="N1422" i="20"/>
  <c r="N1434" i="20"/>
  <c r="N1446" i="20"/>
  <c r="N1458" i="20"/>
  <c r="N1470" i="20"/>
  <c r="N1482" i="20"/>
  <c r="N1494" i="20"/>
  <c r="N1506" i="20"/>
  <c r="N1518" i="20"/>
  <c r="N1530" i="20"/>
  <c r="N1542" i="20"/>
  <c r="N1554" i="20"/>
  <c r="N1566" i="20"/>
  <c r="N1578" i="20"/>
  <c r="N1590" i="20"/>
  <c r="N1602" i="20"/>
  <c r="N1614" i="20"/>
  <c r="N1626" i="20"/>
  <c r="N1638" i="20"/>
  <c r="N1650" i="20"/>
  <c r="N1662" i="20"/>
  <c r="N1674" i="20"/>
  <c r="N1686" i="20"/>
  <c r="N1698" i="20"/>
  <c r="N1710" i="20"/>
  <c r="N1722" i="20"/>
  <c r="N1734" i="20"/>
  <c r="N1746" i="20"/>
  <c r="N1758" i="20"/>
  <c r="N1770" i="20"/>
  <c r="N1782" i="20"/>
  <c r="N1794" i="20"/>
  <c r="N1806" i="20"/>
  <c r="N1818" i="20"/>
  <c r="N1830" i="20"/>
  <c r="N1842" i="20"/>
  <c r="N1854" i="20"/>
  <c r="N1866" i="20"/>
  <c r="N1878" i="20"/>
  <c r="N1890" i="20"/>
  <c r="N1902" i="20"/>
  <c r="N1914" i="20"/>
  <c r="N1926" i="20"/>
  <c r="N1938" i="20"/>
  <c r="N1950" i="20"/>
  <c r="N1962" i="20"/>
  <c r="N1974" i="20"/>
  <c r="N1986" i="20"/>
  <c r="N1998" i="20"/>
  <c r="N10" i="20"/>
  <c r="N58" i="20"/>
  <c r="N106" i="20"/>
  <c r="N154" i="20"/>
  <c r="N202" i="20"/>
  <c r="N250" i="20"/>
  <c r="N292" i="20"/>
  <c r="N326" i="20"/>
  <c r="N356" i="20"/>
  <c r="N379" i="20"/>
  <c r="N391" i="20"/>
  <c r="N403" i="20"/>
  <c r="N415" i="20"/>
  <c r="N427" i="20"/>
  <c r="N439" i="20"/>
  <c r="N451" i="20"/>
  <c r="N463" i="20"/>
  <c r="N475" i="20"/>
  <c r="N487" i="20"/>
  <c r="N499" i="20"/>
  <c r="N511" i="20"/>
  <c r="N523" i="20"/>
  <c r="N535" i="20"/>
  <c r="N547" i="20"/>
  <c r="N559" i="20"/>
  <c r="N571" i="20"/>
  <c r="N583" i="20"/>
  <c r="N595" i="20"/>
  <c r="N607" i="20"/>
  <c r="N619" i="20"/>
  <c r="N631" i="20"/>
  <c r="N643" i="20"/>
  <c r="N655" i="20"/>
  <c r="N667" i="20"/>
  <c r="N679" i="20"/>
  <c r="N691" i="20"/>
  <c r="N703" i="20"/>
  <c r="N715" i="20"/>
  <c r="N727" i="20"/>
  <c r="N739" i="20"/>
  <c r="N751" i="20"/>
  <c r="N763" i="20"/>
  <c r="N775" i="20"/>
  <c r="N787" i="20"/>
  <c r="N799" i="20"/>
  <c r="N811" i="20"/>
  <c r="N823" i="20"/>
  <c r="N835" i="20"/>
  <c r="N847" i="20"/>
  <c r="N859" i="20"/>
  <c r="N871" i="20"/>
  <c r="N883" i="20"/>
  <c r="N895" i="20"/>
  <c r="N907" i="20"/>
  <c r="N919" i="20"/>
  <c r="N931" i="20"/>
  <c r="N943" i="20"/>
  <c r="N955" i="20"/>
  <c r="N967" i="20"/>
  <c r="N979" i="20"/>
  <c r="N991" i="20"/>
  <c r="N1003" i="20"/>
  <c r="N1015" i="20"/>
  <c r="N1027" i="20"/>
  <c r="N1039" i="20"/>
  <c r="N1051" i="20"/>
  <c r="N1063" i="20"/>
  <c r="N1075" i="20"/>
  <c r="N1087" i="20"/>
  <c r="N1099" i="20"/>
  <c r="N1111" i="20"/>
  <c r="N1123" i="20"/>
  <c r="N1135" i="20"/>
  <c r="N1147" i="20"/>
  <c r="N1159" i="20"/>
  <c r="N1171" i="20"/>
  <c r="N1183" i="20"/>
  <c r="N1195" i="20"/>
  <c r="N1207" i="20"/>
  <c r="N1219" i="20"/>
  <c r="N1231" i="20"/>
  <c r="N1243" i="20"/>
  <c r="N1255" i="20"/>
  <c r="N1267" i="20"/>
  <c r="N1279" i="20"/>
  <c r="N1291" i="20"/>
  <c r="N1303" i="20"/>
  <c r="N1315" i="20"/>
  <c r="N1327" i="20"/>
  <c r="N1339" i="20"/>
  <c r="N1351" i="20"/>
  <c r="N1363" i="20"/>
  <c r="N1375" i="20"/>
  <c r="N1387" i="20"/>
  <c r="N1399" i="20"/>
  <c r="N1411" i="20"/>
  <c r="N1423" i="20"/>
  <c r="N1435" i="20"/>
  <c r="N1447" i="20"/>
  <c r="N1459" i="20"/>
  <c r="N1471" i="20"/>
  <c r="N1483" i="20"/>
  <c r="N1495" i="20"/>
  <c r="N1507" i="20"/>
  <c r="N1519" i="20"/>
  <c r="N1531" i="20"/>
  <c r="N1543" i="20"/>
  <c r="N1555" i="20"/>
  <c r="N1567" i="20"/>
  <c r="N1579" i="20"/>
  <c r="N1591" i="20"/>
  <c r="N1603" i="20"/>
  <c r="N1615" i="20"/>
  <c r="N1627" i="20"/>
  <c r="N1639" i="20"/>
  <c r="N1651" i="20"/>
  <c r="N1663" i="20"/>
  <c r="N1675" i="20"/>
  <c r="N1687" i="20"/>
  <c r="N1699" i="20"/>
  <c r="N1711" i="20"/>
  <c r="N1723" i="20"/>
  <c r="N1735" i="20"/>
  <c r="N1747" i="20"/>
  <c r="N1759" i="20"/>
  <c r="N1771" i="20"/>
  <c r="N1783" i="20"/>
  <c r="N1795" i="20"/>
  <c r="N1807" i="20"/>
  <c r="N1819" i="20"/>
  <c r="N1831" i="20"/>
  <c r="N11" i="20"/>
  <c r="N59" i="20"/>
  <c r="N107" i="20"/>
  <c r="N155" i="20"/>
  <c r="N203" i="20"/>
  <c r="N251" i="20"/>
  <c r="N296" i="20"/>
  <c r="N328" i="20"/>
  <c r="N358" i="20"/>
  <c r="N380" i="20"/>
  <c r="N392" i="20"/>
  <c r="N404" i="20"/>
  <c r="N416" i="20"/>
  <c r="N428" i="20"/>
  <c r="N440" i="20"/>
  <c r="N452" i="20"/>
  <c r="N464" i="20"/>
  <c r="N476" i="20"/>
  <c r="N488" i="20"/>
  <c r="N500" i="20"/>
  <c r="N512" i="20"/>
  <c r="N524" i="20"/>
  <c r="N536" i="20"/>
  <c r="N548" i="20"/>
  <c r="N560" i="20"/>
  <c r="N572" i="20"/>
  <c r="N584" i="20"/>
  <c r="N596" i="20"/>
  <c r="N608" i="20"/>
  <c r="N620" i="20"/>
  <c r="N632" i="20"/>
  <c r="N644" i="20"/>
  <c r="N656" i="20"/>
  <c r="N668" i="20"/>
  <c r="N680" i="20"/>
  <c r="N692" i="20"/>
  <c r="N704" i="20"/>
  <c r="N716" i="20"/>
  <c r="N728" i="20"/>
  <c r="N740" i="20"/>
  <c r="N752" i="20"/>
  <c r="N764" i="20"/>
  <c r="N776" i="20"/>
  <c r="N788" i="20"/>
  <c r="N800" i="20"/>
  <c r="N812" i="20"/>
  <c r="N824" i="20"/>
  <c r="N836" i="20"/>
  <c r="N848" i="20"/>
  <c r="N860" i="20"/>
  <c r="N872" i="20"/>
  <c r="N884" i="20"/>
  <c r="N896" i="20"/>
  <c r="N908" i="20"/>
  <c r="N920" i="20"/>
  <c r="N932" i="20"/>
  <c r="N944" i="20"/>
  <c r="N956" i="20"/>
  <c r="N968" i="20"/>
  <c r="N980" i="20"/>
  <c r="N992" i="20"/>
  <c r="N1004" i="20"/>
  <c r="N20" i="20"/>
  <c r="N68" i="20"/>
  <c r="N116" i="20"/>
  <c r="N164" i="20"/>
  <c r="N212" i="20"/>
  <c r="N260" i="20"/>
  <c r="N298" i="20"/>
  <c r="N332" i="20"/>
  <c r="N359" i="20"/>
  <c r="N381" i="20"/>
  <c r="N393" i="20"/>
  <c r="N405" i="20"/>
  <c r="N417" i="20"/>
  <c r="N429" i="20"/>
  <c r="N441" i="20"/>
  <c r="N453" i="20"/>
  <c r="N465" i="20"/>
  <c r="N477" i="20"/>
  <c r="N489" i="20"/>
  <c r="N501" i="20"/>
  <c r="N513" i="20"/>
  <c r="N525" i="20"/>
  <c r="N537" i="20"/>
  <c r="N549" i="20"/>
  <c r="N561" i="20"/>
  <c r="N573" i="20"/>
  <c r="N585" i="20"/>
  <c r="N597" i="20"/>
  <c r="N609" i="20"/>
  <c r="N621" i="20"/>
  <c r="N633" i="20"/>
  <c r="N645" i="20"/>
  <c r="N657" i="20"/>
  <c r="N669" i="20"/>
  <c r="N681" i="20"/>
  <c r="N693" i="20"/>
  <c r="N705" i="20"/>
  <c r="N717" i="20"/>
  <c r="N729" i="20"/>
  <c r="N741" i="20"/>
  <c r="N753" i="20"/>
  <c r="N765" i="20"/>
  <c r="N777" i="20"/>
  <c r="N789" i="20"/>
  <c r="N801" i="20"/>
  <c r="N813" i="20"/>
  <c r="N825" i="20"/>
  <c r="N837" i="20"/>
  <c r="N849" i="20"/>
  <c r="N861" i="20"/>
  <c r="N873" i="20"/>
  <c r="N885" i="20"/>
  <c r="N897" i="20"/>
  <c r="N909" i="20"/>
  <c r="N921" i="20"/>
  <c r="N933" i="20"/>
  <c r="N945" i="20"/>
  <c r="N957" i="20"/>
  <c r="N969" i="20"/>
  <c r="N981" i="20"/>
  <c r="N993" i="20"/>
  <c r="N1005" i="20"/>
  <c r="N1017" i="20"/>
  <c r="N1029" i="20"/>
  <c r="N1041" i="20"/>
  <c r="N1053" i="20"/>
  <c r="N1065" i="20"/>
  <c r="N1077" i="20"/>
  <c r="N1089" i="20"/>
  <c r="N1101" i="20"/>
  <c r="N1113" i="20"/>
  <c r="N1125" i="20"/>
  <c r="N1137" i="20"/>
  <c r="N1149" i="20"/>
  <c r="N1161" i="20"/>
  <c r="N1173" i="20"/>
  <c r="N1185" i="20"/>
  <c r="N1197" i="20"/>
  <c r="N1209" i="20"/>
  <c r="N1221" i="20"/>
  <c r="N1233" i="20"/>
  <c r="N1245" i="20"/>
  <c r="N1257" i="20"/>
  <c r="N1269" i="20"/>
  <c r="N1281" i="20"/>
  <c r="N1293" i="20"/>
  <c r="N1305" i="20"/>
  <c r="N1317" i="20"/>
  <c r="N1329" i="20"/>
  <c r="N1341" i="20"/>
  <c r="N1353" i="20"/>
  <c r="N1365" i="20"/>
  <c r="N1377" i="20"/>
  <c r="N1389" i="20"/>
  <c r="N1401" i="20"/>
  <c r="N1413" i="20"/>
  <c r="N1425" i="20"/>
  <c r="N1437" i="20"/>
  <c r="N1449" i="20"/>
  <c r="N1461" i="20"/>
  <c r="N1473" i="20"/>
  <c r="N1485" i="20"/>
  <c r="N1497" i="20"/>
  <c r="N1509" i="20"/>
  <c r="N1521" i="20"/>
  <c r="N1533" i="20"/>
  <c r="N1545" i="20"/>
  <c r="N1557" i="20"/>
  <c r="N1569" i="20"/>
  <c r="N1581" i="20"/>
  <c r="N1593" i="20"/>
  <c r="N1605" i="20"/>
  <c r="N1617" i="20"/>
  <c r="N1629" i="20"/>
  <c r="N1641" i="20"/>
  <c r="N1653" i="20"/>
  <c r="N1665" i="20"/>
  <c r="N1677" i="20"/>
  <c r="N1689" i="20"/>
  <c r="N1701" i="20"/>
  <c r="N1713" i="20"/>
  <c r="N1725" i="20"/>
  <c r="N1737" i="20"/>
  <c r="N1749" i="20"/>
  <c r="N1761" i="20"/>
  <c r="N1773" i="20"/>
  <c r="N1785" i="20"/>
  <c r="N1797" i="20"/>
  <c r="N1809" i="20"/>
  <c r="N1821" i="20"/>
  <c r="N1833" i="20"/>
  <c r="N1845" i="20"/>
  <c r="N1857" i="20"/>
  <c r="N1869" i="20"/>
  <c r="N1881" i="20"/>
  <c r="N1893" i="20"/>
  <c r="N1905" i="20"/>
  <c r="N1917" i="20"/>
  <c r="N1929" i="20"/>
  <c r="N1941" i="20"/>
  <c r="N1953" i="20"/>
  <c r="N22" i="20"/>
  <c r="N70" i="20"/>
  <c r="N118" i="20"/>
  <c r="N166" i="20"/>
  <c r="N214" i="20"/>
  <c r="N262" i="20"/>
  <c r="N299" i="20"/>
  <c r="N334" i="20"/>
  <c r="N362" i="20"/>
  <c r="N382" i="20"/>
  <c r="N394" i="20"/>
  <c r="N406" i="20"/>
  <c r="N418" i="20"/>
  <c r="N430" i="20"/>
  <c r="N442" i="20"/>
  <c r="N454" i="20"/>
  <c r="N466" i="20"/>
  <c r="N478" i="20"/>
  <c r="N490" i="20"/>
  <c r="N502" i="20"/>
  <c r="N514" i="20"/>
  <c r="N526" i="20"/>
  <c r="N538" i="20"/>
  <c r="N550" i="20"/>
  <c r="N562" i="20"/>
  <c r="N574" i="20"/>
  <c r="N586" i="20"/>
  <c r="N598" i="20"/>
  <c r="N610" i="20"/>
  <c r="N622" i="20"/>
  <c r="N634" i="20"/>
  <c r="N646" i="20"/>
  <c r="N658" i="20"/>
  <c r="N670" i="20"/>
  <c r="N682" i="20"/>
  <c r="N694" i="20"/>
  <c r="N706" i="20"/>
  <c r="N718" i="20"/>
  <c r="N730" i="20"/>
  <c r="N742" i="20"/>
  <c r="N754" i="20"/>
  <c r="N766" i="20"/>
  <c r="N778" i="20"/>
  <c r="N790" i="20"/>
  <c r="N802" i="20"/>
  <c r="N814" i="20"/>
  <c r="N826" i="20"/>
  <c r="N838" i="20"/>
  <c r="N850" i="20"/>
  <c r="N862" i="20"/>
  <c r="N874" i="20"/>
  <c r="N886" i="20"/>
  <c r="N898" i="20"/>
  <c r="N910" i="20"/>
  <c r="N922" i="20"/>
  <c r="N934" i="20"/>
  <c r="N946" i="20"/>
  <c r="N958" i="20"/>
  <c r="N970" i="20"/>
  <c r="N982" i="20"/>
  <c r="N994" i="20"/>
  <c r="N1006" i="20"/>
  <c r="N1018" i="20"/>
  <c r="N1030" i="20"/>
  <c r="N1042" i="20"/>
  <c r="N1054" i="20"/>
  <c r="N1066" i="20"/>
  <c r="N1078" i="20"/>
  <c r="N1090" i="20"/>
  <c r="N1102" i="20"/>
  <c r="N1114" i="20"/>
  <c r="N1126" i="20"/>
  <c r="N1138" i="20"/>
  <c r="N1150" i="20"/>
  <c r="N1162" i="20"/>
  <c r="N1174" i="20"/>
  <c r="N1186" i="20"/>
  <c r="N1198" i="20"/>
  <c r="N1210" i="20"/>
  <c r="N1222" i="20"/>
  <c r="N1234" i="20"/>
  <c r="N1246" i="20"/>
  <c r="N1258" i="20"/>
  <c r="N1270" i="20"/>
  <c r="N1282" i="20"/>
  <c r="N1294" i="20"/>
  <c r="N1306" i="20"/>
  <c r="N1318" i="20"/>
  <c r="N1330" i="20"/>
  <c r="N1342" i="20"/>
  <c r="N1354" i="20"/>
  <c r="N1366" i="20"/>
  <c r="N1378" i="20"/>
  <c r="N1390" i="20"/>
  <c r="N1402" i="20"/>
  <c r="N1414" i="20"/>
  <c r="N1426" i="20"/>
  <c r="N1438" i="20"/>
  <c r="N1450" i="20"/>
  <c r="N1462" i="20"/>
  <c r="N1474" i="20"/>
  <c r="N1486" i="20"/>
  <c r="N1498" i="20"/>
  <c r="N1510" i="20"/>
  <c r="N1522" i="20"/>
  <c r="N1534" i="20"/>
  <c r="N1546" i="20"/>
  <c r="N1558" i="20"/>
  <c r="N32" i="20"/>
  <c r="N80" i="20"/>
  <c r="N128" i="20"/>
  <c r="N176" i="20"/>
  <c r="N224" i="20"/>
  <c r="N272" i="20"/>
  <c r="N308" i="20"/>
  <c r="N338" i="20"/>
  <c r="N368" i="20"/>
  <c r="N384" i="20"/>
  <c r="N396" i="20"/>
  <c r="N408" i="20"/>
  <c r="N420" i="20"/>
  <c r="N432" i="20"/>
  <c r="N444" i="20"/>
  <c r="N456" i="20"/>
  <c r="N468" i="20"/>
  <c r="N480" i="20"/>
  <c r="N492" i="20"/>
  <c r="N504" i="20"/>
  <c r="N516" i="20"/>
  <c r="N528" i="20"/>
  <c r="N540" i="20"/>
  <c r="N552" i="20"/>
  <c r="N564" i="20"/>
  <c r="N576" i="20"/>
  <c r="N588" i="20"/>
  <c r="N600" i="20"/>
  <c r="N612" i="20"/>
  <c r="N624" i="20"/>
  <c r="N636" i="20"/>
  <c r="N648" i="20"/>
  <c r="N660" i="20"/>
  <c r="N672" i="20"/>
  <c r="N684" i="20"/>
  <c r="N696" i="20"/>
  <c r="N708" i="20"/>
  <c r="N720" i="20"/>
  <c r="N732" i="20"/>
  <c r="N744" i="20"/>
  <c r="N756" i="20"/>
  <c r="N768" i="20"/>
  <c r="N780" i="20"/>
  <c r="N792" i="20"/>
  <c r="N804" i="20"/>
  <c r="N816" i="20"/>
  <c r="N828" i="20"/>
  <c r="N840" i="20"/>
  <c r="N852" i="20"/>
  <c r="N864" i="20"/>
  <c r="N876" i="20"/>
  <c r="N888" i="20"/>
  <c r="N900" i="20"/>
  <c r="N912" i="20"/>
  <c r="N924" i="20"/>
  <c r="N936" i="20"/>
  <c r="N948" i="20"/>
  <c r="N960" i="20"/>
  <c r="N972" i="20"/>
  <c r="N984" i="20"/>
  <c r="N996" i="20"/>
  <c r="N1008" i="20"/>
  <c r="N1020" i="20"/>
  <c r="N1032" i="20"/>
  <c r="N1044" i="20"/>
  <c r="N1056" i="20"/>
  <c r="N1068" i="20"/>
  <c r="N1080" i="20"/>
  <c r="N1092" i="20"/>
  <c r="N1104" i="20"/>
  <c r="N1116" i="20"/>
  <c r="N1128" i="20"/>
  <c r="N1140" i="20"/>
  <c r="N1152" i="20"/>
  <c r="N1164" i="20"/>
  <c r="N1176" i="20"/>
  <c r="N1188" i="20"/>
  <c r="N1200" i="20"/>
  <c r="N1212" i="20"/>
  <c r="N1224" i="20"/>
  <c r="N1236" i="20"/>
  <c r="N1248" i="20"/>
  <c r="N1260" i="20"/>
  <c r="N1272" i="20"/>
  <c r="N1284" i="20"/>
  <c r="N1296" i="20"/>
  <c r="N1308" i="20"/>
  <c r="N1320" i="20"/>
  <c r="N1332" i="20"/>
  <c r="N1344" i="20"/>
  <c r="N1356" i="20"/>
  <c r="N1368" i="20"/>
  <c r="N1380" i="20"/>
  <c r="N1392" i="20"/>
  <c r="N1404" i="20"/>
  <c r="N1416" i="20"/>
  <c r="N1428" i="20"/>
  <c r="N1440" i="20"/>
  <c r="N1452" i="20"/>
  <c r="N1464" i="20"/>
  <c r="N1476" i="20"/>
  <c r="N1488" i="20"/>
  <c r="N1500" i="20"/>
  <c r="N1512" i="20"/>
  <c r="N1524" i="20"/>
  <c r="N1536" i="20"/>
  <c r="N1548" i="20"/>
  <c r="N1560" i="20"/>
  <c r="N1572" i="20"/>
  <c r="N1584" i="20"/>
  <c r="N1596" i="20"/>
  <c r="N1608" i="20"/>
  <c r="N1620" i="20"/>
  <c r="N1632" i="20"/>
  <c r="N1644" i="20"/>
  <c r="N1656" i="20"/>
  <c r="N1668" i="20"/>
  <c r="N1680" i="20"/>
  <c r="N167" i="20"/>
  <c r="N335" i="20"/>
  <c r="N407" i="20"/>
  <c r="N455" i="20"/>
  <c r="N503" i="20"/>
  <c r="N551" i="20"/>
  <c r="N599" i="20"/>
  <c r="N647" i="20"/>
  <c r="N695" i="20"/>
  <c r="N743" i="20"/>
  <c r="N791" i="20"/>
  <c r="N839" i="20"/>
  <c r="N887" i="20"/>
  <c r="N935" i="20"/>
  <c r="N983" i="20"/>
  <c r="N1022" i="20"/>
  <c r="N1058" i="20"/>
  <c r="N1094" i="20"/>
  <c r="N1130" i="20"/>
  <c r="N1166" i="20"/>
  <c r="N1202" i="20"/>
  <c r="N1238" i="20"/>
  <c r="N1274" i="20"/>
  <c r="N1310" i="20"/>
  <c r="N1346" i="20"/>
  <c r="N1382" i="20"/>
  <c r="N1418" i="20"/>
  <c r="N1454" i="20"/>
  <c r="N1490" i="20"/>
  <c r="N1526" i="20"/>
  <c r="N1562" i="20"/>
  <c r="N1594" i="20"/>
  <c r="N1621" i="20"/>
  <c r="N1652" i="20"/>
  <c r="N1679" i="20"/>
  <c r="N1704" i="20"/>
  <c r="N1728" i="20"/>
  <c r="N1752" i="20"/>
  <c r="N1774" i="20"/>
  <c r="N1790" i="20"/>
  <c r="N1805" i="20"/>
  <c r="N1823" i="20"/>
  <c r="N1838" i="20"/>
  <c r="N1852" i="20"/>
  <c r="N1867" i="20"/>
  <c r="N1882" i="20"/>
  <c r="N1896" i="20"/>
  <c r="N1910" i="20"/>
  <c r="N1924" i="20"/>
  <c r="N1939" i="20"/>
  <c r="N1954" i="20"/>
  <c r="N1967" i="20"/>
  <c r="N1980" i="20"/>
  <c r="N1993" i="20"/>
  <c r="N178" i="20"/>
  <c r="N340" i="20"/>
  <c r="N409" i="20"/>
  <c r="N457" i="20"/>
  <c r="N505" i="20"/>
  <c r="N553" i="20"/>
  <c r="N601" i="20"/>
  <c r="N649" i="20"/>
  <c r="N697" i="20"/>
  <c r="N745" i="20"/>
  <c r="N793" i="20"/>
  <c r="N841" i="20"/>
  <c r="N889" i="20"/>
  <c r="N937" i="20"/>
  <c r="N985" i="20"/>
  <c r="N1028" i="20"/>
  <c r="N1064" i="20"/>
  <c r="N1100" i="20"/>
  <c r="N1136" i="20"/>
  <c r="N1172" i="20"/>
  <c r="N1208" i="20"/>
  <c r="N1244" i="20"/>
  <c r="N1280" i="20"/>
  <c r="N1316" i="20"/>
  <c r="N1352" i="20"/>
  <c r="N1388" i="20"/>
  <c r="N1424" i="20"/>
  <c r="N1460" i="20"/>
  <c r="N1496" i="20"/>
  <c r="N1532" i="20"/>
  <c r="N1568" i="20"/>
  <c r="N1595" i="20"/>
  <c r="N1622" i="20"/>
  <c r="N1654" i="20"/>
  <c r="N1681" i="20"/>
  <c r="N1705" i="20"/>
  <c r="N1729" i="20"/>
  <c r="N1753" i="20"/>
  <c r="N1775" i="20"/>
  <c r="N1791" i="20"/>
  <c r="N1808" i="20"/>
  <c r="N1824" i="20"/>
  <c r="N1839" i="20"/>
  <c r="N1853" i="20"/>
  <c r="N1868" i="20"/>
  <c r="N1883" i="20"/>
  <c r="N1897" i="20"/>
  <c r="N1911" i="20"/>
  <c r="N1925" i="20"/>
  <c r="N1940" i="20"/>
  <c r="N1955" i="20"/>
  <c r="N1968" i="20"/>
  <c r="N1981" i="20"/>
  <c r="N1994" i="20"/>
  <c r="N179" i="20"/>
  <c r="N344" i="20"/>
  <c r="N410" i="20"/>
  <c r="N458" i="20"/>
  <c r="N506" i="20"/>
  <c r="N554" i="20"/>
  <c r="N602" i="20"/>
  <c r="N650" i="20"/>
  <c r="N698" i="20"/>
  <c r="N746" i="20"/>
  <c r="N794" i="20"/>
  <c r="N842" i="20"/>
  <c r="N890" i="20"/>
  <c r="N938" i="20"/>
  <c r="N986" i="20"/>
  <c r="N1031" i="20"/>
  <c r="N1067" i="20"/>
  <c r="N1103" i="20"/>
  <c r="N1139" i="20"/>
  <c r="N1175" i="20"/>
  <c r="N1211" i="20"/>
  <c r="N1247" i="20"/>
  <c r="N1283" i="20"/>
  <c r="N1319" i="20"/>
  <c r="N1355" i="20"/>
  <c r="N1391" i="20"/>
  <c r="N1427" i="20"/>
  <c r="N1463" i="20"/>
  <c r="N1499" i="20"/>
  <c r="N1535" i="20"/>
  <c r="N1570" i="20"/>
  <c r="N1597" i="20"/>
  <c r="N1628" i="20"/>
  <c r="N1655" i="20"/>
  <c r="N1682" i="20"/>
  <c r="N1706" i="20"/>
  <c r="N1730" i="20"/>
  <c r="N1754" i="20"/>
  <c r="N1776" i="20"/>
  <c r="N1792" i="20"/>
  <c r="N1810" i="20"/>
  <c r="N1825" i="20"/>
  <c r="N1840" i="20"/>
  <c r="N1855" i="20"/>
  <c r="N1870" i="20"/>
  <c r="N1884" i="20"/>
  <c r="N1898" i="20"/>
  <c r="N1912" i="20"/>
  <c r="N1927" i="20"/>
  <c r="N1942" i="20"/>
  <c r="N1956" i="20"/>
  <c r="N1969" i="20"/>
  <c r="N1982" i="20"/>
  <c r="N1995" i="20"/>
  <c r="N23" i="20"/>
  <c r="N215" i="20"/>
  <c r="N364" i="20"/>
  <c r="N419" i="20"/>
  <c r="N467" i="20"/>
  <c r="N515" i="20"/>
  <c r="N563" i="20"/>
  <c r="N611" i="20"/>
  <c r="N659" i="20"/>
  <c r="N707" i="20"/>
  <c r="N755" i="20"/>
  <c r="N803" i="20"/>
  <c r="N851" i="20"/>
  <c r="N899" i="20"/>
  <c r="N947" i="20"/>
  <c r="N995" i="20"/>
  <c r="N1033" i="20"/>
  <c r="N1069" i="20"/>
  <c r="N1105" i="20"/>
  <c r="N1141" i="20"/>
  <c r="N1177" i="20"/>
  <c r="N1213" i="20"/>
  <c r="N1249" i="20"/>
  <c r="N1285" i="20"/>
  <c r="N1321" i="20"/>
  <c r="N1357" i="20"/>
  <c r="N1393" i="20"/>
  <c r="N1429" i="20"/>
  <c r="N1465" i="20"/>
  <c r="N1501" i="20"/>
  <c r="N1537" i="20"/>
  <c r="N1571" i="20"/>
  <c r="N1598" i="20"/>
  <c r="N1630" i="20"/>
  <c r="N1657" i="20"/>
  <c r="N1688" i="20"/>
  <c r="N1712" i="20"/>
  <c r="N1736" i="20"/>
  <c r="N1756" i="20"/>
  <c r="N1777" i="20"/>
  <c r="N1793" i="20"/>
  <c r="N1811" i="20"/>
  <c r="N1826" i="20"/>
  <c r="N1841" i="20"/>
  <c r="N1856" i="20"/>
  <c r="N1871" i="20"/>
  <c r="N1885" i="20"/>
  <c r="N1899" i="20"/>
  <c r="N1913" i="20"/>
  <c r="N1928" i="20"/>
  <c r="N1943" i="20"/>
  <c r="N1957" i="20"/>
  <c r="N1970" i="20"/>
  <c r="N1983" i="20"/>
  <c r="N1996" i="20"/>
  <c r="N34" i="20"/>
  <c r="N226" i="20"/>
  <c r="N370" i="20"/>
  <c r="N421" i="20"/>
  <c r="N469" i="20"/>
  <c r="N517" i="20"/>
  <c r="N565" i="20"/>
  <c r="N613" i="20"/>
  <c r="N661" i="20"/>
  <c r="N709" i="20"/>
  <c r="N757" i="20"/>
  <c r="N805" i="20"/>
  <c r="N853" i="20"/>
  <c r="N901" i="20"/>
  <c r="N949" i="20"/>
  <c r="N997" i="20"/>
  <c r="N1034" i="20"/>
  <c r="N1070" i="20"/>
  <c r="N1106" i="20"/>
  <c r="N1142" i="20"/>
  <c r="N1178" i="20"/>
  <c r="N1214" i="20"/>
  <c r="N1250" i="20"/>
  <c r="N1286" i="20"/>
  <c r="N1322" i="20"/>
  <c r="N1358" i="20"/>
  <c r="N1394" i="20"/>
  <c r="N1430" i="20"/>
  <c r="N1466" i="20"/>
  <c r="N1502" i="20"/>
  <c r="N1538" i="20"/>
  <c r="N1573" i="20"/>
  <c r="N1604" i="20"/>
  <c r="N1631" i="20"/>
  <c r="N1658" i="20"/>
  <c r="N1690" i="20"/>
  <c r="N1714" i="20"/>
  <c r="N1738" i="20"/>
  <c r="N1760" i="20"/>
  <c r="N1778" i="20"/>
  <c r="N1796" i="20"/>
  <c r="N1812" i="20"/>
  <c r="N1827" i="20"/>
  <c r="N1843" i="20"/>
  <c r="N1858" i="20"/>
  <c r="N1872" i="20"/>
  <c r="N1886" i="20"/>
  <c r="N1900" i="20"/>
  <c r="N1915" i="20"/>
  <c r="N1930" i="20"/>
  <c r="N1944" i="20"/>
  <c r="N1958" i="20"/>
  <c r="N1971" i="20"/>
  <c r="N1984" i="20"/>
  <c r="N1997" i="20"/>
  <c r="N35" i="20"/>
  <c r="N227" i="20"/>
  <c r="N371" i="20"/>
  <c r="N422" i="20"/>
  <c r="N470" i="20"/>
  <c r="N518" i="20"/>
  <c r="N566" i="20"/>
  <c r="N614" i="20"/>
  <c r="N662" i="20"/>
  <c r="N710" i="20"/>
  <c r="N758" i="20"/>
  <c r="N806" i="20"/>
  <c r="N854" i="20"/>
  <c r="N902" i="20"/>
  <c r="N950" i="20"/>
  <c r="N998" i="20"/>
  <c r="N1040" i="20"/>
  <c r="N1076" i="20"/>
  <c r="N1112" i="20"/>
  <c r="N1148" i="20"/>
  <c r="N1184" i="20"/>
  <c r="N1220" i="20"/>
  <c r="N1256" i="20"/>
  <c r="N1292" i="20"/>
  <c r="N1328" i="20"/>
  <c r="N1364" i="20"/>
  <c r="N1400" i="20"/>
  <c r="N1436" i="20"/>
  <c r="N1472" i="20"/>
  <c r="N1508" i="20"/>
  <c r="N1544" i="20"/>
  <c r="N1574" i="20"/>
  <c r="N1606" i="20"/>
  <c r="N1633" i="20"/>
  <c r="N1664" i="20"/>
  <c r="N1691" i="20"/>
  <c r="N1715" i="20"/>
  <c r="N1739" i="20"/>
  <c r="N1762" i="20"/>
  <c r="N1779" i="20"/>
  <c r="N1798" i="20"/>
  <c r="N1813" i="20"/>
  <c r="N1828" i="20"/>
  <c r="N1844" i="20"/>
  <c r="N1859" i="20"/>
  <c r="N1873" i="20"/>
  <c r="N1887" i="20"/>
  <c r="N1901" i="20"/>
  <c r="N1916" i="20"/>
  <c r="N1931" i="20"/>
  <c r="N1945" i="20"/>
  <c r="N1959" i="20"/>
  <c r="N1972" i="20"/>
  <c r="N1985" i="20"/>
  <c r="N71" i="20"/>
  <c r="N263" i="20"/>
  <c r="N383" i="20"/>
  <c r="N431" i="20"/>
  <c r="N479" i="20"/>
  <c r="N527" i="20"/>
  <c r="N575" i="20"/>
  <c r="N623" i="20"/>
  <c r="N671" i="20"/>
  <c r="N719" i="20"/>
  <c r="N767" i="20"/>
  <c r="N815" i="20"/>
  <c r="N863" i="20"/>
  <c r="N911" i="20"/>
  <c r="N959" i="20"/>
  <c r="N1007" i="20"/>
  <c r="N1043" i="20"/>
  <c r="N1079" i="20"/>
  <c r="N1115" i="20"/>
  <c r="N1151" i="20"/>
  <c r="N1187" i="20"/>
  <c r="N1223" i="20"/>
  <c r="N1259" i="20"/>
  <c r="N1295" i="20"/>
  <c r="N1331" i="20"/>
  <c r="N1367" i="20"/>
  <c r="N1403" i="20"/>
  <c r="N1439" i="20"/>
  <c r="N1475" i="20"/>
  <c r="N1511" i="20"/>
  <c r="N1547" i="20"/>
  <c r="N1580" i="20"/>
  <c r="N1607" i="20"/>
  <c r="N1634" i="20"/>
  <c r="N1666" i="20"/>
  <c r="N1692" i="20"/>
  <c r="N1716" i="20"/>
  <c r="N1740" i="20"/>
  <c r="N1763" i="20"/>
  <c r="N1780" i="20"/>
  <c r="N1799" i="20"/>
  <c r="N1814" i="20"/>
  <c r="N1829" i="20"/>
  <c r="N1846" i="20"/>
  <c r="N1860" i="20"/>
  <c r="N1874" i="20"/>
  <c r="N1888" i="20"/>
  <c r="N1903" i="20"/>
  <c r="N1918" i="20"/>
  <c r="N1932" i="20"/>
  <c r="N1946" i="20"/>
  <c r="N1960" i="20"/>
  <c r="N1973" i="20"/>
  <c r="N1987" i="20"/>
  <c r="N2000" i="20"/>
  <c r="N83" i="20"/>
  <c r="N275" i="20"/>
  <c r="N386" i="20"/>
  <c r="N434" i="20"/>
  <c r="N482" i="20"/>
  <c r="N530" i="20"/>
  <c r="N578" i="20"/>
  <c r="N626" i="20"/>
  <c r="N674" i="20"/>
  <c r="N722" i="20"/>
  <c r="N770" i="20"/>
  <c r="N818" i="20"/>
  <c r="N866" i="20"/>
  <c r="N914" i="20"/>
  <c r="N962" i="20"/>
  <c r="N1010" i="20"/>
  <c r="N1046" i="20"/>
  <c r="N1082" i="20"/>
  <c r="N1118" i="20"/>
  <c r="N1154" i="20"/>
  <c r="N1190" i="20"/>
  <c r="N1226" i="20"/>
  <c r="N1262" i="20"/>
  <c r="N1298" i="20"/>
  <c r="N1334" i="20"/>
  <c r="N1370" i="20"/>
  <c r="N1406" i="20"/>
  <c r="N1442" i="20"/>
  <c r="N1478" i="20"/>
  <c r="N1514" i="20"/>
  <c r="N1550" i="20"/>
  <c r="N1583" i="20"/>
  <c r="N1610" i="20"/>
  <c r="N1642" i="20"/>
  <c r="N1669" i="20"/>
  <c r="N1694" i="20"/>
  <c r="N1718" i="20"/>
  <c r="N1742" i="20"/>
  <c r="N119" i="20"/>
  <c r="N304" i="20"/>
  <c r="N395" i="20"/>
  <c r="N443" i="20"/>
  <c r="N491" i="20"/>
  <c r="N539" i="20"/>
  <c r="N587" i="20"/>
  <c r="N635" i="20"/>
  <c r="N683" i="20"/>
  <c r="N731" i="20"/>
  <c r="N779" i="20"/>
  <c r="N827" i="20"/>
  <c r="N875" i="20"/>
  <c r="N923" i="20"/>
  <c r="N971" i="20"/>
  <c r="N1016" i="20"/>
  <c r="N1052" i="20"/>
  <c r="N1088" i="20"/>
  <c r="N1124" i="20"/>
  <c r="N1160" i="20"/>
  <c r="N1196" i="20"/>
  <c r="N1232" i="20"/>
  <c r="N1268" i="20"/>
  <c r="N1304" i="20"/>
  <c r="N1340" i="20"/>
  <c r="N1376" i="20"/>
  <c r="N1412" i="20"/>
  <c r="N1448" i="20"/>
  <c r="N1484" i="20"/>
  <c r="N1520" i="20"/>
  <c r="N1556" i="20"/>
  <c r="N1585" i="20"/>
  <c r="N1616" i="20"/>
  <c r="N1643" i="20"/>
  <c r="N1670" i="20"/>
  <c r="N1700" i="20"/>
  <c r="N1724" i="20"/>
  <c r="N1748" i="20"/>
  <c r="N1766" i="20"/>
  <c r="N1787" i="20"/>
  <c r="N1802" i="20"/>
  <c r="N1817" i="20"/>
  <c r="N1835" i="20"/>
  <c r="N1849" i="20"/>
  <c r="N1863" i="20"/>
  <c r="N1877" i="20"/>
  <c r="N1892" i="20"/>
  <c r="N1907" i="20"/>
  <c r="N1921" i="20"/>
  <c r="N1935" i="20"/>
  <c r="N1949" i="20"/>
  <c r="N1964" i="20"/>
  <c r="N1977" i="20"/>
  <c r="N1990" i="20"/>
  <c r="N130" i="20"/>
  <c r="N310" i="20"/>
  <c r="N397" i="20"/>
  <c r="N445" i="20"/>
  <c r="N493" i="20"/>
  <c r="N541" i="20"/>
  <c r="N589" i="20"/>
  <c r="N637" i="20"/>
  <c r="N685" i="20"/>
  <c r="N733" i="20"/>
  <c r="N781" i="20"/>
  <c r="N829" i="20"/>
  <c r="N877" i="20"/>
  <c r="N925" i="20"/>
  <c r="N973" i="20"/>
  <c r="N1019" i="20"/>
  <c r="N1055" i="20"/>
  <c r="N1091" i="20"/>
  <c r="N1127" i="20"/>
  <c r="N1163" i="20"/>
  <c r="N1199" i="20"/>
  <c r="N1235" i="20"/>
  <c r="N1271" i="20"/>
  <c r="N1307" i="20"/>
  <c r="N1343" i="20"/>
  <c r="N1379" i="20"/>
  <c r="N1415" i="20"/>
  <c r="N1451" i="20"/>
  <c r="N1487" i="20"/>
  <c r="N1523" i="20"/>
  <c r="N1559" i="20"/>
  <c r="N1586" i="20"/>
  <c r="N1618" i="20"/>
  <c r="N1645" i="20"/>
  <c r="N1676" i="20"/>
  <c r="N1702" i="20"/>
  <c r="N1726" i="20"/>
  <c r="N1750" i="20"/>
  <c r="N1768" i="20"/>
  <c r="N1788" i="20"/>
  <c r="N1803" i="20"/>
  <c r="N1820" i="20"/>
  <c r="N1836" i="20"/>
  <c r="N1850" i="20"/>
  <c r="N1864" i="20"/>
  <c r="N1879" i="20"/>
  <c r="N1894" i="20"/>
  <c r="N1908" i="20"/>
  <c r="N529" i="20"/>
  <c r="N817" i="20"/>
  <c r="N1081" i="20"/>
  <c r="N1297" i="20"/>
  <c r="N1513" i="20"/>
  <c r="N1693" i="20"/>
  <c r="N1800" i="20"/>
  <c r="N1861" i="20"/>
  <c r="N542" i="20"/>
  <c r="N830" i="20"/>
  <c r="N1093" i="20"/>
  <c r="N1309" i="20"/>
  <c r="N1525" i="20"/>
  <c r="N1703" i="20"/>
  <c r="N1801" i="20"/>
  <c r="N1862" i="20"/>
  <c r="N1920" i="20"/>
  <c r="N1963" i="20"/>
  <c r="N2001" i="20"/>
  <c r="N82" i="20"/>
  <c r="N577" i="20"/>
  <c r="N865" i="20"/>
  <c r="N1117" i="20"/>
  <c r="N1333" i="20"/>
  <c r="N1549" i="20"/>
  <c r="N1717" i="20"/>
  <c r="N1804" i="20"/>
  <c r="N1865" i="20"/>
  <c r="N1922" i="20"/>
  <c r="N1965" i="20"/>
  <c r="N2002" i="20"/>
  <c r="N131" i="20"/>
  <c r="N590" i="20"/>
  <c r="N878" i="20"/>
  <c r="N1129" i="20"/>
  <c r="N1345" i="20"/>
  <c r="N1561" i="20"/>
  <c r="N1727" i="20"/>
  <c r="N1815" i="20"/>
  <c r="N1875" i="20"/>
  <c r="N1923" i="20"/>
  <c r="N1966" i="20"/>
  <c r="N2003" i="20"/>
  <c r="N274" i="20"/>
  <c r="N625" i="20"/>
  <c r="N913" i="20"/>
  <c r="N1153" i="20"/>
  <c r="N1369" i="20"/>
  <c r="N1582" i="20"/>
  <c r="N1741" i="20"/>
  <c r="N1816" i="20"/>
  <c r="N1876" i="20"/>
  <c r="N1933" i="20"/>
  <c r="N1975" i="20"/>
  <c r="N2004" i="20"/>
  <c r="N311" i="20"/>
  <c r="N638" i="20"/>
  <c r="N926" i="20"/>
  <c r="N1165" i="20"/>
  <c r="N1381" i="20"/>
  <c r="N1592" i="20"/>
  <c r="N1751" i="20"/>
  <c r="N1822" i="20"/>
  <c r="N1880" i="20"/>
  <c r="N1934" i="20"/>
  <c r="N1976" i="20"/>
  <c r="N5" i="20"/>
  <c r="N385" i="20"/>
  <c r="N673" i="20"/>
  <c r="N961" i="20"/>
  <c r="N1189" i="20"/>
  <c r="N1405" i="20"/>
  <c r="N433" i="20"/>
  <c r="N721" i="20"/>
  <c r="N1009" i="20"/>
  <c r="N1225" i="20"/>
  <c r="N1441" i="20"/>
  <c r="N1640" i="20"/>
  <c r="N1772" i="20"/>
  <c r="N1837" i="20"/>
  <c r="N1895" i="20"/>
  <c r="N1947" i="20"/>
  <c r="N1988" i="20"/>
  <c r="N446" i="20"/>
  <c r="N734" i="20"/>
  <c r="N1021" i="20"/>
  <c r="N1237" i="20"/>
  <c r="N1453" i="20"/>
  <c r="N1646" i="20"/>
  <c r="N1784" i="20"/>
  <c r="N1847" i="20"/>
  <c r="N1904" i="20"/>
  <c r="N1948" i="20"/>
  <c r="N1989" i="20"/>
  <c r="N481" i="20"/>
  <c r="N769" i="20"/>
  <c r="N1045" i="20"/>
  <c r="N1261" i="20"/>
  <c r="N1477" i="20"/>
  <c r="N1667" i="20"/>
  <c r="N1786" i="20"/>
  <c r="N1848" i="20"/>
  <c r="N1906" i="20"/>
  <c r="N1951" i="20"/>
  <c r="N1991" i="20"/>
  <c r="N1201" i="20"/>
  <c r="N1851" i="20"/>
  <c r="N1999" i="20"/>
  <c r="N1273" i="20"/>
  <c r="N1889" i="20"/>
  <c r="N1417" i="20"/>
  <c r="N1891" i="20"/>
  <c r="N1489" i="20"/>
  <c r="N1909" i="20"/>
  <c r="N1609" i="20"/>
  <c r="N1919" i="20"/>
  <c r="N1619" i="20"/>
  <c r="N1936" i="20"/>
  <c r="N398" i="20"/>
  <c r="N1678" i="20"/>
  <c r="N1937" i="20"/>
  <c r="N494" i="20"/>
  <c r="N1764" i="20"/>
  <c r="N1952" i="20"/>
  <c r="N686" i="20"/>
  <c r="N1765" i="20"/>
  <c r="N1961" i="20"/>
  <c r="N782" i="20"/>
  <c r="N1789" i="20"/>
  <c r="N1978" i="20"/>
  <c r="N974" i="20"/>
  <c r="N1057" i="20"/>
  <c r="N1832" i="20"/>
  <c r="N1834" i="20"/>
  <c r="N1979" i="20"/>
  <c r="N1992" i="20"/>
  <c r="AU156" i="24"/>
  <c r="AU166" i="24" s="1"/>
  <c r="AR157" i="24"/>
  <c r="AR167" i="24" s="1"/>
  <c r="AV48" i="24"/>
  <c r="AV58" i="24" s="1"/>
  <c r="BG45" i="24"/>
  <c r="BG56" i="24" s="1"/>
  <c r="BO54" i="24"/>
  <c r="N14" i="19"/>
  <c r="N26" i="19"/>
  <c r="N38" i="19"/>
  <c r="N50" i="19"/>
  <c r="N62" i="19"/>
  <c r="N74" i="19"/>
  <c r="N86" i="19"/>
  <c r="N7" i="19"/>
  <c r="N19" i="19"/>
  <c r="N31" i="19"/>
  <c r="N43" i="19"/>
  <c r="N55" i="19"/>
  <c r="N67" i="19"/>
  <c r="N79" i="19"/>
  <c r="N11" i="19"/>
  <c r="N25" i="19"/>
  <c r="N40" i="19"/>
  <c r="N54" i="19"/>
  <c r="N69" i="19"/>
  <c r="N83" i="19"/>
  <c r="N96" i="19"/>
  <c r="N108" i="19"/>
  <c r="N120" i="19"/>
  <c r="N132" i="19"/>
  <c r="N144" i="19"/>
  <c r="N156" i="19"/>
  <c r="N168" i="19"/>
  <c r="N180" i="19"/>
  <c r="N192" i="19"/>
  <c r="N204" i="19"/>
  <c r="N216" i="19"/>
  <c r="N228" i="19"/>
  <c r="N240" i="19"/>
  <c r="N252" i="19"/>
  <c r="N264" i="19"/>
  <c r="N276" i="19"/>
  <c r="N288" i="19"/>
  <c r="N300" i="19"/>
  <c r="N312" i="19"/>
  <c r="N324" i="19"/>
  <c r="N336" i="19"/>
  <c r="N348" i="19"/>
  <c r="N360" i="19"/>
  <c r="N372" i="19"/>
  <c r="N384" i="19"/>
  <c r="N12" i="19"/>
  <c r="N27" i="19"/>
  <c r="N41" i="19"/>
  <c r="N56" i="19"/>
  <c r="N70" i="19"/>
  <c r="N84" i="19"/>
  <c r="N97" i="19"/>
  <c r="N109" i="19"/>
  <c r="N121" i="19"/>
  <c r="N133" i="19"/>
  <c r="N145" i="19"/>
  <c r="N157" i="19"/>
  <c r="N169" i="19"/>
  <c r="N181" i="19"/>
  <c r="N193" i="19"/>
  <c r="N205" i="19"/>
  <c r="N217" i="19"/>
  <c r="N229" i="19"/>
  <c r="N241" i="19"/>
  <c r="N253" i="19"/>
  <c r="N265" i="19"/>
  <c r="N277" i="19"/>
  <c r="N289" i="19"/>
  <c r="N301" i="19"/>
  <c r="N313" i="19"/>
  <c r="N325" i="19"/>
  <c r="N337" i="19"/>
  <c r="N349" i="19"/>
  <c r="N361" i="19"/>
  <c r="N373" i="19"/>
  <c r="N385" i="19"/>
  <c r="N397" i="19"/>
  <c r="N409" i="19"/>
  <c r="N421" i="19"/>
  <c r="N433" i="19"/>
  <c r="N445" i="19"/>
  <c r="N457" i="19"/>
  <c r="N469" i="19"/>
  <c r="N481" i="19"/>
  <c r="N493" i="19"/>
  <c r="N505" i="19"/>
  <c r="N517" i="19"/>
  <c r="N529" i="19"/>
  <c r="N541" i="19"/>
  <c r="N553" i="19"/>
  <c r="N565" i="19"/>
  <c r="N577" i="19"/>
  <c r="N589" i="19"/>
  <c r="N601" i="19"/>
  <c r="N613" i="19"/>
  <c r="N625" i="19"/>
  <c r="N637" i="19"/>
  <c r="N649" i="19"/>
  <c r="N661" i="19"/>
  <c r="N673" i="19"/>
  <c r="N685" i="19"/>
  <c r="N697" i="19"/>
  <c r="N709" i="19"/>
  <c r="N721" i="19"/>
  <c r="N733" i="19"/>
  <c r="N745" i="19"/>
  <c r="N757" i="19"/>
  <c r="N769" i="19"/>
  <c r="N781" i="19"/>
  <c r="N793" i="19"/>
  <c r="N805" i="19"/>
  <c r="N817" i="19"/>
  <c r="N829" i="19"/>
  <c r="N841" i="19"/>
  <c r="N853" i="19"/>
  <c r="N865" i="19"/>
  <c r="N877" i="19"/>
  <c r="N889" i="19"/>
  <c r="N901" i="19"/>
  <c r="N913" i="19"/>
  <c r="N925" i="19"/>
  <c r="N937" i="19"/>
  <c r="N949" i="19"/>
  <c r="N961" i="19"/>
  <c r="N973" i="19"/>
  <c r="N985" i="19"/>
  <c r="N13" i="19"/>
  <c r="N28" i="19"/>
  <c r="N42" i="19"/>
  <c r="N57" i="19"/>
  <c r="N71" i="19"/>
  <c r="N85" i="19"/>
  <c r="N98" i="19"/>
  <c r="N110" i="19"/>
  <c r="N122" i="19"/>
  <c r="N134" i="19"/>
  <c r="N146" i="19"/>
  <c r="N158" i="19"/>
  <c r="N170" i="19"/>
  <c r="N182" i="19"/>
  <c r="N194" i="19"/>
  <c r="N206" i="19"/>
  <c r="N218" i="19"/>
  <c r="N230" i="19"/>
  <c r="N242" i="19"/>
  <c r="N254" i="19"/>
  <c r="N266" i="19"/>
  <c r="N278" i="19"/>
  <c r="N290" i="19"/>
  <c r="N302" i="19"/>
  <c r="N314" i="19"/>
  <c r="N326" i="19"/>
  <c r="N338" i="19"/>
  <c r="N350" i="19"/>
  <c r="N362" i="19"/>
  <c r="N374" i="19"/>
  <c r="N386" i="19"/>
  <c r="N398" i="19"/>
  <c r="N410" i="19"/>
  <c r="N422" i="19"/>
  <c r="N434" i="19"/>
  <c r="N446" i="19"/>
  <c r="N458" i="19"/>
  <c r="N470" i="19"/>
  <c r="N482" i="19"/>
  <c r="N494" i="19"/>
  <c r="N506" i="19"/>
  <c r="N518" i="19"/>
  <c r="N530" i="19"/>
  <c r="N542" i="19"/>
  <c r="N554" i="19"/>
  <c r="N566" i="19"/>
  <c r="N578" i="19"/>
  <c r="N590" i="19"/>
  <c r="N602" i="19"/>
  <c r="N614" i="19"/>
  <c r="N626" i="19"/>
  <c r="N638" i="19"/>
  <c r="N650" i="19"/>
  <c r="N662" i="19"/>
  <c r="N674" i="19"/>
  <c r="N686" i="19"/>
  <c r="N698" i="19"/>
  <c r="N710" i="19"/>
  <c r="N722" i="19"/>
  <c r="N734" i="19"/>
  <c r="N746" i="19"/>
  <c r="N758" i="19"/>
  <c r="N770" i="19"/>
  <c r="N782" i="19"/>
  <c r="N794" i="19"/>
  <c r="N806" i="19"/>
  <c r="N818" i="19"/>
  <c r="N830" i="19"/>
  <c r="N842" i="19"/>
  <c r="N15" i="19"/>
  <c r="N29" i="19"/>
  <c r="N44" i="19"/>
  <c r="N58" i="19"/>
  <c r="N72" i="19"/>
  <c r="N87" i="19"/>
  <c r="N99" i="19"/>
  <c r="N111" i="19"/>
  <c r="N123" i="19"/>
  <c r="N135" i="19"/>
  <c r="N147" i="19"/>
  <c r="N159" i="19"/>
  <c r="N171" i="19"/>
  <c r="N183" i="19"/>
  <c r="N195" i="19"/>
  <c r="N207" i="19"/>
  <c r="N219" i="19"/>
  <c r="N231" i="19"/>
  <c r="N243" i="19"/>
  <c r="N255" i="19"/>
  <c r="N267" i="19"/>
  <c r="N279" i="19"/>
  <c r="N291" i="19"/>
  <c r="N303" i="19"/>
  <c r="N315" i="19"/>
  <c r="N327" i="19"/>
  <c r="N339" i="19"/>
  <c r="N351" i="19"/>
  <c r="N363" i="19"/>
  <c r="N375" i="19"/>
  <c r="N387" i="19"/>
  <c r="N399" i="19"/>
  <c r="N411" i="19"/>
  <c r="N423" i="19"/>
  <c r="N435" i="19"/>
  <c r="N447" i="19"/>
  <c r="N459" i="19"/>
  <c r="N471" i="19"/>
  <c r="N483" i="19"/>
  <c r="N495" i="19"/>
  <c r="N507" i="19"/>
  <c r="N519" i="19"/>
  <c r="N531" i="19"/>
  <c r="N543" i="19"/>
  <c r="N555" i="19"/>
  <c r="N567" i="19"/>
  <c r="N579" i="19"/>
  <c r="N591" i="19"/>
  <c r="N603" i="19"/>
  <c r="N615" i="19"/>
  <c r="N627" i="19"/>
  <c r="N639" i="19"/>
  <c r="N651" i="19"/>
  <c r="N663" i="19"/>
  <c r="N675" i="19"/>
  <c r="N687" i="19"/>
  <c r="N699" i="19"/>
  <c r="N711" i="19"/>
  <c r="N723" i="19"/>
  <c r="N735" i="19"/>
  <c r="N747" i="19"/>
  <c r="N759" i="19"/>
  <c r="N771" i="19"/>
  <c r="N783" i="19"/>
  <c r="N795" i="19"/>
  <c r="N807" i="19"/>
  <c r="N819" i="19"/>
  <c r="N831" i="19"/>
  <c r="N843" i="19"/>
  <c r="N855" i="19"/>
  <c r="N867" i="19"/>
  <c r="N879" i="19"/>
  <c r="N891" i="19"/>
  <c r="N903" i="19"/>
  <c r="N915" i="19"/>
  <c r="N927" i="19"/>
  <c r="N939" i="19"/>
  <c r="N951" i="19"/>
  <c r="N963" i="19"/>
  <c r="N975" i="19"/>
  <c r="N987" i="19"/>
  <c r="N16" i="19"/>
  <c r="N30" i="19"/>
  <c r="N45" i="19"/>
  <c r="N59" i="19"/>
  <c r="N73" i="19"/>
  <c r="N88" i="19"/>
  <c r="N100" i="19"/>
  <c r="N112" i="19"/>
  <c r="N124" i="19"/>
  <c r="N136" i="19"/>
  <c r="N148" i="19"/>
  <c r="N160" i="19"/>
  <c r="N172" i="19"/>
  <c r="N184" i="19"/>
  <c r="N196" i="19"/>
  <c r="N208" i="19"/>
  <c r="N220" i="19"/>
  <c r="N232" i="19"/>
  <c r="N244" i="19"/>
  <c r="N256" i="19"/>
  <c r="N268" i="19"/>
  <c r="N280" i="19"/>
  <c r="N292" i="19"/>
  <c r="N304" i="19"/>
  <c r="N316" i="19"/>
  <c r="N328" i="19"/>
  <c r="N340" i="19"/>
  <c r="N352" i="19"/>
  <c r="N364" i="19"/>
  <c r="N376" i="19"/>
  <c r="N388" i="19"/>
  <c r="N400" i="19"/>
  <c r="N412" i="19"/>
  <c r="N424" i="19"/>
  <c r="N436" i="19"/>
  <c r="N448" i="19"/>
  <c r="N460" i="19"/>
  <c r="N472" i="19"/>
  <c r="N484" i="19"/>
  <c r="N496" i="19"/>
  <c r="N508" i="19"/>
  <c r="N520" i="19"/>
  <c r="N532" i="19"/>
  <c r="N544" i="19"/>
  <c r="N556" i="19"/>
  <c r="N568" i="19"/>
  <c r="N580" i="19"/>
  <c r="N592" i="19"/>
  <c r="N604" i="19"/>
  <c r="N616" i="19"/>
  <c r="N628" i="19"/>
  <c r="N640" i="19"/>
  <c r="N652" i="19"/>
  <c r="N664" i="19"/>
  <c r="N676" i="19"/>
  <c r="N688" i="19"/>
  <c r="N700" i="19"/>
  <c r="N712" i="19"/>
  <c r="N724" i="19"/>
  <c r="N736" i="19"/>
  <c r="N748" i="19"/>
  <c r="N760" i="19"/>
  <c r="N772" i="19"/>
  <c r="N784" i="19"/>
  <c r="N796" i="19"/>
  <c r="N808" i="19"/>
  <c r="N820" i="19"/>
  <c r="N832" i="19"/>
  <c r="N844" i="19"/>
  <c r="N17" i="19"/>
  <c r="N32" i="19"/>
  <c r="N46" i="19"/>
  <c r="N60" i="19"/>
  <c r="N75" i="19"/>
  <c r="N89" i="19"/>
  <c r="N101" i="19"/>
  <c r="N113" i="19"/>
  <c r="N125" i="19"/>
  <c r="N137" i="19"/>
  <c r="N149" i="19"/>
  <c r="N161" i="19"/>
  <c r="N173" i="19"/>
  <c r="N185" i="19"/>
  <c r="N197" i="19"/>
  <c r="N209" i="19"/>
  <c r="N221" i="19"/>
  <c r="N233" i="19"/>
  <c r="N245" i="19"/>
  <c r="N257" i="19"/>
  <c r="N269" i="19"/>
  <c r="N281" i="19"/>
  <c r="N293" i="19"/>
  <c r="N305" i="19"/>
  <c r="N317" i="19"/>
  <c r="N329" i="19"/>
  <c r="N341" i="19"/>
  <c r="N353" i="19"/>
  <c r="N365" i="19"/>
  <c r="N377" i="19"/>
  <c r="N389" i="19"/>
  <c r="N401" i="19"/>
  <c r="N413" i="19"/>
  <c r="N425" i="19"/>
  <c r="N437" i="19"/>
  <c r="N449" i="19"/>
  <c r="N461" i="19"/>
  <c r="N473" i="19"/>
  <c r="N485" i="19"/>
  <c r="N497" i="19"/>
  <c r="N509" i="19"/>
  <c r="N18" i="19"/>
  <c r="N33" i="19"/>
  <c r="N47" i="19"/>
  <c r="N61" i="19"/>
  <c r="N76" i="19"/>
  <c r="N90" i="19"/>
  <c r="N102" i="19"/>
  <c r="N114" i="19"/>
  <c r="N126" i="19"/>
  <c r="N138" i="19"/>
  <c r="N150" i="19"/>
  <c r="N162" i="19"/>
  <c r="N174" i="19"/>
  <c r="N186" i="19"/>
  <c r="N198" i="19"/>
  <c r="N210" i="19"/>
  <c r="N222" i="19"/>
  <c r="N234" i="19"/>
  <c r="N246" i="19"/>
  <c r="N258" i="19"/>
  <c r="N270" i="19"/>
  <c r="N282" i="19"/>
  <c r="N294" i="19"/>
  <c r="N306" i="19"/>
  <c r="N318" i="19"/>
  <c r="N330" i="19"/>
  <c r="N342" i="19"/>
  <c r="N354" i="19"/>
  <c r="N366" i="19"/>
  <c r="N378" i="19"/>
  <c r="N390" i="19"/>
  <c r="N402" i="19"/>
  <c r="N8" i="19"/>
  <c r="N39" i="19"/>
  <c r="N78" i="19"/>
  <c r="N106" i="19"/>
  <c r="N139" i="19"/>
  <c r="N165" i="19"/>
  <c r="N191" i="19"/>
  <c r="N224" i="19"/>
  <c r="N250" i="19"/>
  <c r="N283" i="19"/>
  <c r="N309" i="19"/>
  <c r="N335" i="19"/>
  <c r="N368" i="19"/>
  <c r="N394" i="19"/>
  <c r="N417" i="19"/>
  <c r="N439" i="19"/>
  <c r="N456" i="19"/>
  <c r="N478" i="19"/>
  <c r="N500" i="19"/>
  <c r="N521" i="19"/>
  <c r="N537" i="19"/>
  <c r="N557" i="19"/>
  <c r="N573" i="19"/>
  <c r="N593" i="19"/>
  <c r="N609" i="19"/>
  <c r="N629" i="19"/>
  <c r="N645" i="19"/>
  <c r="N665" i="19"/>
  <c r="N681" i="19"/>
  <c r="N701" i="19"/>
  <c r="N717" i="19"/>
  <c r="N737" i="19"/>
  <c r="N753" i="19"/>
  <c r="N773" i="19"/>
  <c r="N789" i="19"/>
  <c r="N809" i="19"/>
  <c r="N825" i="19"/>
  <c r="N845" i="19"/>
  <c r="N859" i="19"/>
  <c r="N873" i="19"/>
  <c r="N887" i="19"/>
  <c r="N902" i="19"/>
  <c r="N917" i="19"/>
  <c r="N931" i="19"/>
  <c r="N945" i="19"/>
  <c r="N959" i="19"/>
  <c r="N974" i="19"/>
  <c r="N989" i="19"/>
  <c r="N1001" i="19"/>
  <c r="N1013" i="19"/>
  <c r="N1025" i="19"/>
  <c r="N1037" i="19"/>
  <c r="N1049" i="19"/>
  <c r="N1061" i="19"/>
  <c r="N1073" i="19"/>
  <c r="N1085" i="19"/>
  <c r="N1097" i="19"/>
  <c r="N1109" i="19"/>
  <c r="N1121" i="19"/>
  <c r="N1133" i="19"/>
  <c r="N1145" i="19"/>
  <c r="N1157" i="19"/>
  <c r="N1169" i="19"/>
  <c r="N1181" i="19"/>
  <c r="N1193" i="19"/>
  <c r="N1205" i="19"/>
  <c r="N1217" i="19"/>
  <c r="N1229" i="19"/>
  <c r="N1241" i="19"/>
  <c r="N1253" i="19"/>
  <c r="N1265" i="19"/>
  <c r="N1277" i="19"/>
  <c r="N1289" i="19"/>
  <c r="N1301" i="19"/>
  <c r="N1313" i="19"/>
  <c r="N1325" i="19"/>
  <c r="N1337" i="19"/>
  <c r="N1349" i="19"/>
  <c r="N1361" i="19"/>
  <c r="N1373" i="19"/>
  <c r="N1385" i="19"/>
  <c r="N1397" i="19"/>
  <c r="N1409" i="19"/>
  <c r="N1421" i="19"/>
  <c r="N1433" i="19"/>
  <c r="N1445" i="19"/>
  <c r="N1457" i="19"/>
  <c r="N1469" i="19"/>
  <c r="N1481" i="19"/>
  <c r="N1493" i="19"/>
  <c r="N1505" i="19"/>
  <c r="N1517" i="19"/>
  <c r="N1529" i="19"/>
  <c r="N1541" i="19"/>
  <c r="N1553" i="19"/>
  <c r="N1565" i="19"/>
  <c r="N1577" i="19"/>
  <c r="N1589" i="19"/>
  <c r="N1601" i="19"/>
  <c r="N1613" i="19"/>
  <c r="N1625" i="19"/>
  <c r="N1637" i="19"/>
  <c r="N1649" i="19"/>
  <c r="N1661" i="19"/>
  <c r="N1673" i="19"/>
  <c r="N1685" i="19"/>
  <c r="N1697" i="19"/>
  <c r="N1709" i="19"/>
  <c r="N1721" i="19"/>
  <c r="N1733" i="19"/>
  <c r="N1745" i="19"/>
  <c r="N1757" i="19"/>
  <c r="N1769" i="19"/>
  <c r="N1781" i="19"/>
  <c r="N1793" i="19"/>
  <c r="N1805" i="19"/>
  <c r="N1817" i="19"/>
  <c r="N1829" i="19"/>
  <c r="N1841" i="19"/>
  <c r="N1853" i="19"/>
  <c r="N1865" i="19"/>
  <c r="N1877" i="19"/>
  <c r="N1889" i="19"/>
  <c r="N1901" i="19"/>
  <c r="N1913" i="19"/>
  <c r="N1925" i="19"/>
  <c r="N1937" i="19"/>
  <c r="N1949" i="19"/>
  <c r="N1961" i="19"/>
  <c r="N1973" i="19"/>
  <c r="N1985" i="19"/>
  <c r="N1997" i="19"/>
  <c r="N9" i="19"/>
  <c r="N48" i="19"/>
  <c r="N80" i="19"/>
  <c r="N107" i="19"/>
  <c r="N140" i="19"/>
  <c r="N166" i="19"/>
  <c r="N199" i="19"/>
  <c r="N225" i="19"/>
  <c r="N251" i="19"/>
  <c r="N284" i="19"/>
  <c r="N310" i="19"/>
  <c r="N343" i="19"/>
  <c r="N369" i="19"/>
  <c r="N395" i="19"/>
  <c r="N418" i="19"/>
  <c r="N440" i="19"/>
  <c r="N462" i="19"/>
  <c r="N479" i="19"/>
  <c r="N501" i="19"/>
  <c r="N522" i="19"/>
  <c r="N538" i="19"/>
  <c r="N558" i="19"/>
  <c r="N574" i="19"/>
  <c r="N594" i="19"/>
  <c r="N610" i="19"/>
  <c r="N630" i="19"/>
  <c r="N646" i="19"/>
  <c r="N666" i="19"/>
  <c r="N682" i="19"/>
  <c r="N702" i="19"/>
  <c r="N718" i="19"/>
  <c r="N738" i="19"/>
  <c r="N754" i="19"/>
  <c r="N774" i="19"/>
  <c r="N790" i="19"/>
  <c r="N810" i="19"/>
  <c r="N826" i="19"/>
  <c r="N846" i="19"/>
  <c r="N860" i="19"/>
  <c r="N874" i="19"/>
  <c r="N888" i="19"/>
  <c r="N904" i="19"/>
  <c r="N918" i="19"/>
  <c r="N932" i="19"/>
  <c r="N946" i="19"/>
  <c r="N960" i="19"/>
  <c r="N976" i="19"/>
  <c r="N990" i="19"/>
  <c r="N1002" i="19"/>
  <c r="N1014" i="19"/>
  <c r="N1026" i="19"/>
  <c r="N1038" i="19"/>
  <c r="N1050" i="19"/>
  <c r="N1062" i="19"/>
  <c r="N1074" i="19"/>
  <c r="N1086" i="19"/>
  <c r="N1098" i="19"/>
  <c r="N1110" i="19"/>
  <c r="N1122" i="19"/>
  <c r="N1134" i="19"/>
  <c r="N1146" i="19"/>
  <c r="N1158" i="19"/>
  <c r="N1170" i="19"/>
  <c r="N1182" i="19"/>
  <c r="N1194" i="19"/>
  <c r="N1206" i="19"/>
  <c r="N1218" i="19"/>
  <c r="N1230" i="19"/>
  <c r="N1242" i="19"/>
  <c r="N1254" i="19"/>
  <c r="N1266" i="19"/>
  <c r="N1278" i="19"/>
  <c r="N1290" i="19"/>
  <c r="N1302" i="19"/>
  <c r="N1314" i="19"/>
  <c r="N1326" i="19"/>
  <c r="N1338" i="19"/>
  <c r="N1350" i="19"/>
  <c r="N1362" i="19"/>
  <c r="N1374" i="19"/>
  <c r="N1386" i="19"/>
  <c r="N1398" i="19"/>
  <c r="N1410" i="19"/>
  <c r="N1422" i="19"/>
  <c r="N1434" i="19"/>
  <c r="N1446" i="19"/>
  <c r="N1458" i="19"/>
  <c r="N1470" i="19"/>
  <c r="N1482" i="19"/>
  <c r="N1494" i="19"/>
  <c r="N1506" i="19"/>
  <c r="N1518" i="19"/>
  <c r="N1530" i="19"/>
  <c r="N1542" i="19"/>
  <c r="N1554" i="19"/>
  <c r="N1566" i="19"/>
  <c r="N1578" i="19"/>
  <c r="N1590" i="19"/>
  <c r="N1602" i="19"/>
  <c r="N1614" i="19"/>
  <c r="N1626" i="19"/>
  <c r="N1638" i="19"/>
  <c r="N1650" i="19"/>
  <c r="N1662" i="19"/>
  <c r="N1674" i="19"/>
  <c r="N1686" i="19"/>
  <c r="N1698" i="19"/>
  <c r="N1710" i="19"/>
  <c r="N1722" i="19"/>
  <c r="N1734" i="19"/>
  <c r="N1746" i="19"/>
  <c r="N1758" i="19"/>
  <c r="N1770" i="19"/>
  <c r="N1782" i="19"/>
  <c r="N1794" i="19"/>
  <c r="N1806" i="19"/>
  <c r="N1818" i="19"/>
  <c r="N1830" i="19"/>
  <c r="N1842" i="19"/>
  <c r="N1854" i="19"/>
  <c r="N1866" i="19"/>
  <c r="N1878" i="19"/>
  <c r="N1890" i="19"/>
  <c r="N1902" i="19"/>
  <c r="N1914" i="19"/>
  <c r="N1926" i="19"/>
  <c r="N1938" i="19"/>
  <c r="N1950" i="19"/>
  <c r="N1962" i="19"/>
  <c r="N1974" i="19"/>
  <c r="N1986" i="19"/>
  <c r="N1998" i="19"/>
  <c r="N10" i="19"/>
  <c r="N49" i="19"/>
  <c r="N81" i="19"/>
  <c r="N115" i="19"/>
  <c r="N141" i="19"/>
  <c r="N167" i="19"/>
  <c r="N200" i="19"/>
  <c r="N226" i="19"/>
  <c r="N259" i="19"/>
  <c r="N285" i="19"/>
  <c r="N311" i="19"/>
  <c r="N344" i="19"/>
  <c r="N370" i="19"/>
  <c r="N396" i="19"/>
  <c r="N419" i="19"/>
  <c r="N441" i="19"/>
  <c r="N463" i="19"/>
  <c r="N480" i="19"/>
  <c r="N502" i="19"/>
  <c r="N523" i="19"/>
  <c r="N539" i="19"/>
  <c r="N559" i="19"/>
  <c r="N575" i="19"/>
  <c r="N595" i="19"/>
  <c r="N611" i="19"/>
  <c r="N631" i="19"/>
  <c r="N647" i="19"/>
  <c r="N667" i="19"/>
  <c r="N683" i="19"/>
  <c r="N703" i="19"/>
  <c r="N719" i="19"/>
  <c r="N739" i="19"/>
  <c r="N755" i="19"/>
  <c r="N775" i="19"/>
  <c r="N791" i="19"/>
  <c r="N811" i="19"/>
  <c r="N827" i="19"/>
  <c r="N847" i="19"/>
  <c r="N861" i="19"/>
  <c r="N875" i="19"/>
  <c r="N890" i="19"/>
  <c r="N905" i="19"/>
  <c r="N919" i="19"/>
  <c r="N933" i="19"/>
  <c r="N947" i="19"/>
  <c r="N962" i="19"/>
  <c r="N977" i="19"/>
  <c r="N991" i="19"/>
  <c r="N1003" i="19"/>
  <c r="N1015" i="19"/>
  <c r="N1027" i="19"/>
  <c r="N1039" i="19"/>
  <c r="N1051" i="19"/>
  <c r="N1063" i="19"/>
  <c r="N1075" i="19"/>
  <c r="N1087" i="19"/>
  <c r="N1099" i="19"/>
  <c r="N1111" i="19"/>
  <c r="N1123" i="19"/>
  <c r="N1135" i="19"/>
  <c r="N1147" i="19"/>
  <c r="N1159" i="19"/>
  <c r="N1171" i="19"/>
  <c r="N1183" i="19"/>
  <c r="N1195" i="19"/>
  <c r="N1207" i="19"/>
  <c r="N1219" i="19"/>
  <c r="N1231" i="19"/>
  <c r="N1243" i="19"/>
  <c r="N1255" i="19"/>
  <c r="N1267" i="19"/>
  <c r="N1279" i="19"/>
  <c r="N1291" i="19"/>
  <c r="N1303" i="19"/>
  <c r="N1315" i="19"/>
  <c r="N1327" i="19"/>
  <c r="N1339" i="19"/>
  <c r="N1351" i="19"/>
  <c r="N1363" i="19"/>
  <c r="N1375" i="19"/>
  <c r="N1387" i="19"/>
  <c r="N1399" i="19"/>
  <c r="N1411" i="19"/>
  <c r="N1423" i="19"/>
  <c r="N1435" i="19"/>
  <c r="N1447" i="19"/>
  <c r="N1459" i="19"/>
  <c r="N1471" i="19"/>
  <c r="N1483" i="19"/>
  <c r="N1495" i="19"/>
  <c r="N1507" i="19"/>
  <c r="N1519" i="19"/>
  <c r="N1531" i="19"/>
  <c r="N1543" i="19"/>
  <c r="N1555" i="19"/>
  <c r="N1567" i="19"/>
  <c r="N1579" i="19"/>
  <c r="N1591" i="19"/>
  <c r="N1603" i="19"/>
  <c r="N1615" i="19"/>
  <c r="N1627" i="19"/>
  <c r="N1639" i="19"/>
  <c r="N1651" i="19"/>
  <c r="N1663" i="19"/>
  <c r="N1675" i="19"/>
  <c r="N1687" i="19"/>
  <c r="N1699" i="19"/>
  <c r="N1711" i="19"/>
  <c r="N1723" i="19"/>
  <c r="N1735" i="19"/>
  <c r="N1747" i="19"/>
  <c r="N1759" i="19"/>
  <c r="N1771" i="19"/>
  <c r="N1783" i="19"/>
  <c r="N1795" i="19"/>
  <c r="N1807" i="19"/>
  <c r="N1819" i="19"/>
  <c r="N1831" i="19"/>
  <c r="N1843" i="19"/>
  <c r="N1855" i="19"/>
  <c r="N1867" i="19"/>
  <c r="N1879" i="19"/>
  <c r="N1891" i="19"/>
  <c r="N1903" i="19"/>
  <c r="N1915" i="19"/>
  <c r="N1927" i="19"/>
  <c r="N1939" i="19"/>
  <c r="N1951" i="19"/>
  <c r="N1963" i="19"/>
  <c r="N1975" i="19"/>
  <c r="N1987" i="19"/>
  <c r="N1999" i="19"/>
  <c r="N20" i="19"/>
  <c r="N51" i="19"/>
  <c r="N82" i="19"/>
  <c r="N116" i="19"/>
  <c r="N142" i="19"/>
  <c r="N175" i="19"/>
  <c r="N201" i="19"/>
  <c r="N227" i="19"/>
  <c r="N260" i="19"/>
  <c r="N286" i="19"/>
  <c r="N319" i="19"/>
  <c r="N345" i="19"/>
  <c r="N371" i="19"/>
  <c r="N403" i="19"/>
  <c r="N420" i="19"/>
  <c r="N442" i="19"/>
  <c r="N464" i="19"/>
  <c r="N486" i="19"/>
  <c r="N503" i="19"/>
  <c r="N524" i="19"/>
  <c r="N540" i="19"/>
  <c r="N560" i="19"/>
  <c r="N576" i="19"/>
  <c r="N596" i="19"/>
  <c r="N612" i="19"/>
  <c r="N632" i="19"/>
  <c r="N648" i="19"/>
  <c r="N668" i="19"/>
  <c r="N684" i="19"/>
  <c r="N704" i="19"/>
  <c r="N720" i="19"/>
  <c r="N740" i="19"/>
  <c r="N756" i="19"/>
  <c r="N776" i="19"/>
  <c r="N792" i="19"/>
  <c r="N812" i="19"/>
  <c r="N828" i="19"/>
  <c r="N848" i="19"/>
  <c r="N862" i="19"/>
  <c r="N876" i="19"/>
  <c r="N892" i="19"/>
  <c r="N906" i="19"/>
  <c r="N920" i="19"/>
  <c r="N934" i="19"/>
  <c r="N948" i="19"/>
  <c r="N964" i="19"/>
  <c r="N978" i="19"/>
  <c r="N992" i="19"/>
  <c r="N1004" i="19"/>
  <c r="N1016" i="19"/>
  <c r="N1028" i="19"/>
  <c r="N1040" i="19"/>
  <c r="N1052" i="19"/>
  <c r="N1064" i="19"/>
  <c r="N1076" i="19"/>
  <c r="N1088" i="19"/>
  <c r="N1100" i="19"/>
  <c r="N1112" i="19"/>
  <c r="N1124" i="19"/>
  <c r="N1136" i="19"/>
  <c r="N1148" i="19"/>
  <c r="N1160" i="19"/>
  <c r="N1172" i="19"/>
  <c r="N1184" i="19"/>
  <c r="N1196" i="19"/>
  <c r="N1208" i="19"/>
  <c r="N1220" i="19"/>
  <c r="N1232" i="19"/>
  <c r="N1244" i="19"/>
  <c r="N1256" i="19"/>
  <c r="N1268" i="19"/>
  <c r="N1280" i="19"/>
  <c r="N1292" i="19"/>
  <c r="N1304" i="19"/>
  <c r="N1316" i="19"/>
  <c r="N1328" i="19"/>
  <c r="N1340" i="19"/>
  <c r="N1352" i="19"/>
  <c r="N1364" i="19"/>
  <c r="N1376" i="19"/>
  <c r="N1388" i="19"/>
  <c r="N1400" i="19"/>
  <c r="N1412" i="19"/>
  <c r="N1424" i="19"/>
  <c r="N1436" i="19"/>
  <c r="N1448" i="19"/>
  <c r="N1460" i="19"/>
  <c r="N1472" i="19"/>
  <c r="N1484" i="19"/>
  <c r="N1496" i="19"/>
  <c r="N1508" i="19"/>
  <c r="N1520" i="19"/>
  <c r="N1532" i="19"/>
  <c r="N1544" i="19"/>
  <c r="N1556" i="19"/>
  <c r="N1568" i="19"/>
  <c r="N1580" i="19"/>
  <c r="N1592" i="19"/>
  <c r="N1604" i="19"/>
  <c r="N1616" i="19"/>
  <c r="N1628" i="19"/>
  <c r="N1640" i="19"/>
  <c r="N1652" i="19"/>
  <c r="N1664" i="19"/>
  <c r="N1676" i="19"/>
  <c r="N1688" i="19"/>
  <c r="N1700" i="19"/>
  <c r="N1712" i="19"/>
  <c r="N1724" i="19"/>
  <c r="N1736" i="19"/>
  <c r="N1748" i="19"/>
  <c r="N1760" i="19"/>
  <c r="N1772" i="19"/>
  <c r="N1784" i="19"/>
  <c r="N1796" i="19"/>
  <c r="N1808" i="19"/>
  <c r="N1820" i="19"/>
  <c r="N1832" i="19"/>
  <c r="N1844" i="19"/>
  <c r="N1856" i="19"/>
  <c r="N1868" i="19"/>
  <c r="N1880" i="19"/>
  <c r="N1892" i="19"/>
  <c r="N1904" i="19"/>
  <c r="N1916" i="19"/>
  <c r="N1928" i="19"/>
  <c r="N1940" i="19"/>
  <c r="N1952" i="19"/>
  <c r="N1964" i="19"/>
  <c r="N1976" i="19"/>
  <c r="N1988" i="19"/>
  <c r="N2000" i="19"/>
  <c r="N21" i="19"/>
  <c r="N52" i="19"/>
  <c r="N91" i="19"/>
  <c r="N117" i="19"/>
  <c r="N143" i="19"/>
  <c r="N176" i="19"/>
  <c r="N202" i="19"/>
  <c r="N235" i="19"/>
  <c r="N261" i="19"/>
  <c r="N287" i="19"/>
  <c r="N320" i="19"/>
  <c r="N346" i="19"/>
  <c r="N379" i="19"/>
  <c r="N404" i="19"/>
  <c r="N426" i="19"/>
  <c r="N443" i="19"/>
  <c r="N465" i="19"/>
  <c r="N487" i="19"/>
  <c r="N504" i="19"/>
  <c r="N525" i="19"/>
  <c r="N545" i="19"/>
  <c r="N561" i="19"/>
  <c r="N581" i="19"/>
  <c r="N597" i="19"/>
  <c r="N617" i="19"/>
  <c r="N633" i="19"/>
  <c r="N653" i="19"/>
  <c r="N669" i="19"/>
  <c r="N689" i="19"/>
  <c r="N705" i="19"/>
  <c r="N725" i="19"/>
  <c r="N741" i="19"/>
  <c r="N761" i="19"/>
  <c r="N777" i="19"/>
  <c r="N797" i="19"/>
  <c r="N813" i="19"/>
  <c r="N833" i="19"/>
  <c r="N849" i="19"/>
  <c r="N863" i="19"/>
  <c r="N878" i="19"/>
  <c r="N893" i="19"/>
  <c r="N907" i="19"/>
  <c r="N921" i="19"/>
  <c r="N935" i="19"/>
  <c r="N950" i="19"/>
  <c r="N965" i="19"/>
  <c r="N979" i="19"/>
  <c r="N993" i="19"/>
  <c r="N1005" i="19"/>
  <c r="N1017" i="19"/>
  <c r="N1029" i="19"/>
  <c r="N1041" i="19"/>
  <c r="N1053" i="19"/>
  <c r="N1065" i="19"/>
  <c r="N1077" i="19"/>
  <c r="N1089" i="19"/>
  <c r="N1101" i="19"/>
  <c r="N1113" i="19"/>
  <c r="N1125" i="19"/>
  <c r="N1137" i="19"/>
  <c r="N1149" i="19"/>
  <c r="N1161" i="19"/>
  <c r="N1173" i="19"/>
  <c r="N1185" i="19"/>
  <c r="N1197" i="19"/>
  <c r="N1209" i="19"/>
  <c r="N1221" i="19"/>
  <c r="N1233" i="19"/>
  <c r="N1245" i="19"/>
  <c r="N1257" i="19"/>
  <c r="N1269" i="19"/>
  <c r="N1281" i="19"/>
  <c r="N1293" i="19"/>
  <c r="N1305" i="19"/>
  <c r="N1317" i="19"/>
  <c r="N1329" i="19"/>
  <c r="N1341" i="19"/>
  <c r="N1353" i="19"/>
  <c r="N1365" i="19"/>
  <c r="N1377" i="19"/>
  <c r="N1389" i="19"/>
  <c r="N1401" i="19"/>
  <c r="N1413" i="19"/>
  <c r="N1425" i="19"/>
  <c r="N1437" i="19"/>
  <c r="N1449" i="19"/>
  <c r="N1461" i="19"/>
  <c r="N1473" i="19"/>
  <c r="N1485" i="19"/>
  <c r="N1497" i="19"/>
  <c r="N1509" i="19"/>
  <c r="N1521" i="19"/>
  <c r="N1533" i="19"/>
  <c r="N1545" i="19"/>
  <c r="N1557" i="19"/>
  <c r="N1569" i="19"/>
  <c r="N1581" i="19"/>
  <c r="N1593" i="19"/>
  <c r="N1605" i="19"/>
  <c r="N1617" i="19"/>
  <c r="N1629" i="19"/>
  <c r="N1641" i="19"/>
  <c r="N1653" i="19"/>
  <c r="N1665" i="19"/>
  <c r="N1677" i="19"/>
  <c r="N1689" i="19"/>
  <c r="N1701" i="19"/>
  <c r="N1713" i="19"/>
  <c r="N1725" i="19"/>
  <c r="N1737" i="19"/>
  <c r="N1749" i="19"/>
  <c r="N1761" i="19"/>
  <c r="N1773" i="19"/>
  <c r="N1785" i="19"/>
  <c r="N1797" i="19"/>
  <c r="N1809" i="19"/>
  <c r="N1821" i="19"/>
  <c r="N1833" i="19"/>
  <c r="N1845" i="19"/>
  <c r="N1857" i="19"/>
  <c r="N1869" i="19"/>
  <c r="N1881" i="19"/>
  <c r="N1893" i="19"/>
  <c r="N1905" i="19"/>
  <c r="N1917" i="19"/>
  <c r="N1929" i="19"/>
  <c r="N1941" i="19"/>
  <c r="N1953" i="19"/>
  <c r="N1965" i="19"/>
  <c r="N1977" i="19"/>
  <c r="N1989" i="19"/>
  <c r="N2001" i="19"/>
  <c r="N22" i="19"/>
  <c r="N53" i="19"/>
  <c r="N92" i="19"/>
  <c r="N118" i="19"/>
  <c r="N151" i="19"/>
  <c r="N177" i="19"/>
  <c r="N203" i="19"/>
  <c r="N236" i="19"/>
  <c r="N262" i="19"/>
  <c r="N295" i="19"/>
  <c r="N321" i="19"/>
  <c r="N347" i="19"/>
  <c r="N380" i="19"/>
  <c r="N405" i="19"/>
  <c r="N427" i="19"/>
  <c r="N444" i="19"/>
  <c r="N466" i="19"/>
  <c r="N488" i="19"/>
  <c r="N510" i="19"/>
  <c r="N526" i="19"/>
  <c r="N546" i="19"/>
  <c r="N562" i="19"/>
  <c r="N582" i="19"/>
  <c r="N598" i="19"/>
  <c r="N618" i="19"/>
  <c r="N634" i="19"/>
  <c r="N654" i="19"/>
  <c r="N670" i="19"/>
  <c r="N690" i="19"/>
  <c r="N706" i="19"/>
  <c r="N726" i="19"/>
  <c r="N742" i="19"/>
  <c r="N762" i="19"/>
  <c r="N778" i="19"/>
  <c r="N798" i="19"/>
  <c r="N814" i="19"/>
  <c r="N834" i="19"/>
  <c r="N850" i="19"/>
  <c r="N864" i="19"/>
  <c r="N880" i="19"/>
  <c r="N894" i="19"/>
  <c r="N908" i="19"/>
  <c r="N922" i="19"/>
  <c r="N936" i="19"/>
  <c r="N952" i="19"/>
  <c r="N966" i="19"/>
  <c r="N980" i="19"/>
  <c r="N994" i="19"/>
  <c r="N1006" i="19"/>
  <c r="N1018" i="19"/>
  <c r="N1030" i="19"/>
  <c r="N1042" i="19"/>
  <c r="N1054" i="19"/>
  <c r="N1066" i="19"/>
  <c r="N1078" i="19"/>
  <c r="N1090" i="19"/>
  <c r="N1102" i="19"/>
  <c r="N1114" i="19"/>
  <c r="N1126" i="19"/>
  <c r="N1138" i="19"/>
  <c r="N1150" i="19"/>
  <c r="N1162" i="19"/>
  <c r="N1174" i="19"/>
  <c r="N1186" i="19"/>
  <c r="N1198" i="19"/>
  <c r="N1210" i="19"/>
  <c r="N1222" i="19"/>
  <c r="N1234" i="19"/>
  <c r="N1246" i="19"/>
  <c r="N1258" i="19"/>
  <c r="N1270" i="19"/>
  <c r="N1282" i="19"/>
  <c r="N1294" i="19"/>
  <c r="N1306" i="19"/>
  <c r="N1318" i="19"/>
  <c r="N1330" i="19"/>
  <c r="N1342" i="19"/>
  <c r="N1354" i="19"/>
  <c r="N1366" i="19"/>
  <c r="N1378" i="19"/>
  <c r="N1390" i="19"/>
  <c r="N1402" i="19"/>
  <c r="N1414" i="19"/>
  <c r="N1426" i="19"/>
  <c r="N1438" i="19"/>
  <c r="N1450" i="19"/>
  <c r="N1462" i="19"/>
  <c r="N1474" i="19"/>
  <c r="N1486" i="19"/>
  <c r="N1498" i="19"/>
  <c r="N1510" i="19"/>
  <c r="N1522" i="19"/>
  <c r="N1534" i="19"/>
  <c r="N1546" i="19"/>
  <c r="N1558" i="19"/>
  <c r="N1570" i="19"/>
  <c r="N1582" i="19"/>
  <c r="N1594" i="19"/>
  <c r="N1606" i="19"/>
  <c r="N1618" i="19"/>
  <c r="N1630" i="19"/>
  <c r="N1642" i="19"/>
  <c r="N1654" i="19"/>
  <c r="N1666" i="19"/>
  <c r="N1678" i="19"/>
  <c r="N1690" i="19"/>
  <c r="N1702" i="19"/>
  <c r="N1714" i="19"/>
  <c r="N1726" i="19"/>
  <c r="N1738" i="19"/>
  <c r="N1750" i="19"/>
  <c r="N1762" i="19"/>
  <c r="N1774" i="19"/>
  <c r="N1786" i="19"/>
  <c r="N1798" i="19"/>
  <c r="N1810" i="19"/>
  <c r="N1822" i="19"/>
  <c r="N1834" i="19"/>
  <c r="N1846" i="19"/>
  <c r="N1858" i="19"/>
  <c r="N1870" i="19"/>
  <c r="N1882" i="19"/>
  <c r="N1894" i="19"/>
  <c r="N1906" i="19"/>
  <c r="N1918" i="19"/>
  <c r="N1930" i="19"/>
  <c r="N1942" i="19"/>
  <c r="N1954" i="19"/>
  <c r="N1966" i="19"/>
  <c r="N1978" i="19"/>
  <c r="N1990" i="19"/>
  <c r="N2002" i="19"/>
  <c r="N23" i="19"/>
  <c r="N63" i="19"/>
  <c r="N93" i="19"/>
  <c r="N119" i="19"/>
  <c r="N152" i="19"/>
  <c r="N178" i="19"/>
  <c r="N211" i="19"/>
  <c r="N237" i="19"/>
  <c r="N263" i="19"/>
  <c r="N296" i="19"/>
  <c r="N322" i="19"/>
  <c r="N355" i="19"/>
  <c r="N381" i="19"/>
  <c r="N406" i="19"/>
  <c r="N428" i="19"/>
  <c r="N450" i="19"/>
  <c r="N467" i="19"/>
  <c r="N489" i="19"/>
  <c r="N511" i="19"/>
  <c r="N527" i="19"/>
  <c r="N547" i="19"/>
  <c r="N563" i="19"/>
  <c r="N583" i="19"/>
  <c r="N599" i="19"/>
  <c r="N619" i="19"/>
  <c r="N635" i="19"/>
  <c r="N655" i="19"/>
  <c r="N671" i="19"/>
  <c r="N691" i="19"/>
  <c r="N707" i="19"/>
  <c r="N727" i="19"/>
  <c r="N743" i="19"/>
  <c r="N763" i="19"/>
  <c r="N779" i="19"/>
  <c r="N799" i="19"/>
  <c r="N815" i="19"/>
  <c r="N835" i="19"/>
  <c r="N851" i="19"/>
  <c r="N866" i="19"/>
  <c r="N881" i="19"/>
  <c r="N895" i="19"/>
  <c r="N909" i="19"/>
  <c r="N923" i="19"/>
  <c r="N938" i="19"/>
  <c r="N953" i="19"/>
  <c r="N967" i="19"/>
  <c r="N981" i="19"/>
  <c r="N995" i="19"/>
  <c r="N1007" i="19"/>
  <c r="N1019" i="19"/>
  <c r="N1031" i="19"/>
  <c r="N1043" i="19"/>
  <c r="N1055" i="19"/>
  <c r="N1067" i="19"/>
  <c r="N1079" i="19"/>
  <c r="N1091" i="19"/>
  <c r="N1103" i="19"/>
  <c r="N1115" i="19"/>
  <c r="N1127" i="19"/>
  <c r="N1139" i="19"/>
  <c r="N1151" i="19"/>
  <c r="N1163" i="19"/>
  <c r="N1175" i="19"/>
  <c r="N1187" i="19"/>
  <c r="N1199" i="19"/>
  <c r="N1211" i="19"/>
  <c r="N1223" i="19"/>
  <c r="N1235" i="19"/>
  <c r="N1247" i="19"/>
  <c r="N1259" i="19"/>
  <c r="N1271" i="19"/>
  <c r="N1283" i="19"/>
  <c r="N1295" i="19"/>
  <c r="N1307" i="19"/>
  <c r="N1319" i="19"/>
  <c r="N1331" i="19"/>
  <c r="N1343" i="19"/>
  <c r="N1355" i="19"/>
  <c r="N1367" i="19"/>
  <c r="N1379" i="19"/>
  <c r="N1391" i="19"/>
  <c r="N1403" i="19"/>
  <c r="N1415" i="19"/>
  <c r="N1427" i="19"/>
  <c r="N1439" i="19"/>
  <c r="N1451" i="19"/>
  <c r="N1463" i="19"/>
  <c r="N1475" i="19"/>
  <c r="N1487" i="19"/>
  <c r="N1499" i="19"/>
  <c r="N1511" i="19"/>
  <c r="N1523" i="19"/>
  <c r="N1535" i="19"/>
  <c r="N1547" i="19"/>
  <c r="N1559" i="19"/>
  <c r="N1571" i="19"/>
  <c r="N1583" i="19"/>
  <c r="N1595" i="19"/>
  <c r="N1607" i="19"/>
  <c r="N1619" i="19"/>
  <c r="N1631" i="19"/>
  <c r="N1643" i="19"/>
  <c r="N1655" i="19"/>
  <c r="N1667" i="19"/>
  <c r="N1679" i="19"/>
  <c r="N1691" i="19"/>
  <c r="N1703" i="19"/>
  <c r="N1715" i="19"/>
  <c r="N1727" i="19"/>
  <c r="N1739" i="19"/>
  <c r="N1751" i="19"/>
  <c r="N1763" i="19"/>
  <c r="N1775" i="19"/>
  <c r="N1787" i="19"/>
  <c r="N1799" i="19"/>
  <c r="N1811" i="19"/>
  <c r="N1823" i="19"/>
  <c r="N1835" i="19"/>
  <c r="N1847" i="19"/>
  <c r="N1859" i="19"/>
  <c r="N1871" i="19"/>
  <c r="N1883" i="19"/>
  <c r="N1895" i="19"/>
  <c r="N1907" i="19"/>
  <c r="N1919" i="19"/>
  <c r="N1931" i="19"/>
  <c r="N1943" i="19"/>
  <c r="N1955" i="19"/>
  <c r="N1967" i="19"/>
  <c r="N1979" i="19"/>
  <c r="N1991" i="19"/>
  <c r="N2003" i="19"/>
  <c r="N24" i="19"/>
  <c r="N64" i="19"/>
  <c r="N94" i="19"/>
  <c r="N127" i="19"/>
  <c r="N153" i="19"/>
  <c r="N179" i="19"/>
  <c r="N212" i="19"/>
  <c r="N238" i="19"/>
  <c r="N271" i="19"/>
  <c r="N297" i="19"/>
  <c r="N323" i="19"/>
  <c r="N356" i="19"/>
  <c r="N382" i="19"/>
  <c r="N407" i="19"/>
  <c r="N429" i="19"/>
  <c r="N451" i="19"/>
  <c r="N468" i="19"/>
  <c r="N490" i="19"/>
  <c r="N512" i="19"/>
  <c r="N528" i="19"/>
  <c r="N548" i="19"/>
  <c r="N564" i="19"/>
  <c r="N584" i="19"/>
  <c r="N600" i="19"/>
  <c r="N620" i="19"/>
  <c r="N636" i="19"/>
  <c r="N656" i="19"/>
  <c r="N672" i="19"/>
  <c r="N692" i="19"/>
  <c r="N708" i="19"/>
  <c r="N728" i="19"/>
  <c r="N744" i="19"/>
  <c r="N764" i="19"/>
  <c r="N780" i="19"/>
  <c r="N800" i="19"/>
  <c r="N816" i="19"/>
  <c r="N836" i="19"/>
  <c r="N852" i="19"/>
  <c r="N868" i="19"/>
  <c r="N882" i="19"/>
  <c r="N896" i="19"/>
  <c r="N910" i="19"/>
  <c r="N924" i="19"/>
  <c r="N940" i="19"/>
  <c r="N954" i="19"/>
  <c r="N968" i="19"/>
  <c r="N982" i="19"/>
  <c r="N996" i="19"/>
  <c r="N1008" i="19"/>
  <c r="N1020" i="19"/>
  <c r="N1032" i="19"/>
  <c r="N1044" i="19"/>
  <c r="N1056" i="19"/>
  <c r="N1068" i="19"/>
  <c r="N1080" i="19"/>
  <c r="N1092" i="19"/>
  <c r="N1104" i="19"/>
  <c r="N1116" i="19"/>
  <c r="N1128" i="19"/>
  <c r="N1140" i="19"/>
  <c r="N1152" i="19"/>
  <c r="N1164" i="19"/>
  <c r="N1176" i="19"/>
  <c r="N1188" i="19"/>
  <c r="N1200" i="19"/>
  <c r="N1212" i="19"/>
  <c r="N1224" i="19"/>
  <c r="N1236" i="19"/>
  <c r="N1248" i="19"/>
  <c r="N1260" i="19"/>
  <c r="N1272" i="19"/>
  <c r="N1284" i="19"/>
  <c r="N1296" i="19"/>
  <c r="N1308" i="19"/>
  <c r="N1320" i="19"/>
  <c r="N1332" i="19"/>
  <c r="N1344" i="19"/>
  <c r="N1356" i="19"/>
  <c r="N1368" i="19"/>
  <c r="N1380" i="19"/>
  <c r="N1392" i="19"/>
  <c r="N1404" i="19"/>
  <c r="N1416" i="19"/>
  <c r="N1428" i="19"/>
  <c r="N1440" i="19"/>
  <c r="N1452" i="19"/>
  <c r="N1464" i="19"/>
  <c r="N1476" i="19"/>
  <c r="N1488" i="19"/>
  <c r="N1500" i="19"/>
  <c r="N1512" i="19"/>
  <c r="N1524" i="19"/>
  <c r="N1536" i="19"/>
  <c r="N1548" i="19"/>
  <c r="N1560" i="19"/>
  <c r="N1572" i="19"/>
  <c r="N1584" i="19"/>
  <c r="N1596" i="19"/>
  <c r="N1608" i="19"/>
  <c r="N1620" i="19"/>
  <c r="N1632" i="19"/>
  <c r="N1644" i="19"/>
  <c r="N1656" i="19"/>
  <c r="N1668" i="19"/>
  <c r="N1680" i="19"/>
  <c r="N1692" i="19"/>
  <c r="N1704" i="19"/>
  <c r="N1716" i="19"/>
  <c r="N1728" i="19"/>
  <c r="N1740" i="19"/>
  <c r="N1752" i="19"/>
  <c r="N1764" i="19"/>
  <c r="N1776" i="19"/>
  <c r="N1788" i="19"/>
  <c r="N1800" i="19"/>
  <c r="N1812" i="19"/>
  <c r="N1824" i="19"/>
  <c r="N1836" i="19"/>
  <c r="N1848" i="19"/>
  <c r="N1860" i="19"/>
  <c r="N1872" i="19"/>
  <c r="N1884" i="19"/>
  <c r="N1896" i="19"/>
  <c r="N1908" i="19"/>
  <c r="N1920" i="19"/>
  <c r="N1932" i="19"/>
  <c r="N1944" i="19"/>
  <c r="N1956" i="19"/>
  <c r="N1968" i="19"/>
  <c r="N1980" i="19"/>
  <c r="N1992" i="19"/>
  <c r="N2004" i="19"/>
  <c r="N34" i="19"/>
  <c r="N65" i="19"/>
  <c r="N95" i="19"/>
  <c r="N128" i="19"/>
  <c r="N154" i="19"/>
  <c r="N187" i="19"/>
  <c r="N213" i="19"/>
  <c r="N239" i="19"/>
  <c r="N272" i="19"/>
  <c r="N298" i="19"/>
  <c r="N331" i="19"/>
  <c r="N357" i="19"/>
  <c r="N383" i="19"/>
  <c r="N408" i="19"/>
  <c r="N430" i="19"/>
  <c r="N452" i="19"/>
  <c r="N474" i="19"/>
  <c r="N491" i="19"/>
  <c r="N513" i="19"/>
  <c r="N533" i="19"/>
  <c r="N549" i="19"/>
  <c r="N569" i="19"/>
  <c r="N585" i="19"/>
  <c r="N605" i="19"/>
  <c r="N621" i="19"/>
  <c r="N641" i="19"/>
  <c r="N657" i="19"/>
  <c r="N677" i="19"/>
  <c r="N693" i="19"/>
  <c r="N713" i="19"/>
  <c r="N729" i="19"/>
  <c r="N749" i="19"/>
  <c r="N765" i="19"/>
  <c r="N785" i="19"/>
  <c r="N801" i="19"/>
  <c r="N821" i="19"/>
  <c r="N837" i="19"/>
  <c r="N854" i="19"/>
  <c r="N869" i="19"/>
  <c r="N883" i="19"/>
  <c r="N897" i="19"/>
  <c r="N911" i="19"/>
  <c r="N926" i="19"/>
  <c r="N941" i="19"/>
  <c r="N955" i="19"/>
  <c r="N969" i="19"/>
  <c r="N983" i="19"/>
  <c r="N997" i="19"/>
  <c r="N1009" i="19"/>
  <c r="N1021" i="19"/>
  <c r="N1033" i="19"/>
  <c r="N1045" i="19"/>
  <c r="N1057" i="19"/>
  <c r="N1069" i="19"/>
  <c r="N1081" i="19"/>
  <c r="N1093" i="19"/>
  <c r="N1105" i="19"/>
  <c r="N1117" i="19"/>
  <c r="N1129" i="19"/>
  <c r="N1141" i="19"/>
  <c r="N1153" i="19"/>
  <c r="N1165" i="19"/>
  <c r="N1177" i="19"/>
  <c r="N1189" i="19"/>
  <c r="N1201" i="19"/>
  <c r="N1213" i="19"/>
  <c r="N1225" i="19"/>
  <c r="N1237" i="19"/>
  <c r="N1249" i="19"/>
  <c r="N1261" i="19"/>
  <c r="N1273" i="19"/>
  <c r="N1285" i="19"/>
  <c r="N1297" i="19"/>
  <c r="N1309" i="19"/>
  <c r="N1321" i="19"/>
  <c r="N1333" i="19"/>
  <c r="N1345" i="19"/>
  <c r="N1357" i="19"/>
  <c r="N1369" i="19"/>
  <c r="N1381" i="19"/>
  <c r="N1393" i="19"/>
  <c r="N1405" i="19"/>
  <c r="N1417" i="19"/>
  <c r="N1429" i="19"/>
  <c r="N1441" i="19"/>
  <c r="N1453" i="19"/>
  <c r="N1465" i="19"/>
  <c r="N1477" i="19"/>
  <c r="N1489" i="19"/>
  <c r="N1501" i="19"/>
  <c r="N1513" i="19"/>
  <c r="N1525" i="19"/>
  <c r="N1537" i="19"/>
  <c r="N1549" i="19"/>
  <c r="N1561" i="19"/>
  <c r="N1573" i="19"/>
  <c r="N1585" i="19"/>
  <c r="N1597" i="19"/>
  <c r="N1609" i="19"/>
  <c r="N1621" i="19"/>
  <c r="N1633" i="19"/>
  <c r="N1645" i="19"/>
  <c r="N1657" i="19"/>
  <c r="N1669" i="19"/>
  <c r="N1681" i="19"/>
  <c r="N1693" i="19"/>
  <c r="N1705" i="19"/>
  <c r="N1717" i="19"/>
  <c r="N1729" i="19"/>
  <c r="N1741" i="19"/>
  <c r="N1753" i="19"/>
  <c r="N1765" i="19"/>
  <c r="N1777" i="19"/>
  <c r="N1789" i="19"/>
  <c r="N1801" i="19"/>
  <c r="N1813" i="19"/>
  <c r="N1825" i="19"/>
  <c r="N1837" i="19"/>
  <c r="N1849" i="19"/>
  <c r="N1861" i="19"/>
  <c r="N1873" i="19"/>
  <c r="N1885" i="19"/>
  <c r="N1897" i="19"/>
  <c r="N1909" i="19"/>
  <c r="N1921" i="19"/>
  <c r="N1933" i="19"/>
  <c r="N1945" i="19"/>
  <c r="N1957" i="19"/>
  <c r="N1969" i="19"/>
  <c r="N1981" i="19"/>
  <c r="N1993" i="19"/>
  <c r="N5" i="19"/>
  <c r="N35" i="19"/>
  <c r="N66" i="19"/>
  <c r="N103" i="19"/>
  <c r="N129" i="19"/>
  <c r="N155" i="19"/>
  <c r="N188" i="19"/>
  <c r="N214" i="19"/>
  <c r="N247" i="19"/>
  <c r="N273" i="19"/>
  <c r="N299" i="19"/>
  <c r="N332" i="19"/>
  <c r="N358" i="19"/>
  <c r="N391" i="19"/>
  <c r="N414" i="19"/>
  <c r="N431" i="19"/>
  <c r="N453" i="19"/>
  <c r="N475" i="19"/>
  <c r="N492" i="19"/>
  <c r="N514" i="19"/>
  <c r="N534" i="19"/>
  <c r="N550" i="19"/>
  <c r="N570" i="19"/>
  <c r="N586" i="19"/>
  <c r="N606" i="19"/>
  <c r="N622" i="19"/>
  <c r="N642" i="19"/>
  <c r="N658" i="19"/>
  <c r="N678" i="19"/>
  <c r="N694" i="19"/>
  <c r="N714" i="19"/>
  <c r="N730" i="19"/>
  <c r="N750" i="19"/>
  <c r="N766" i="19"/>
  <c r="N786" i="19"/>
  <c r="N802" i="19"/>
  <c r="N822" i="19"/>
  <c r="N838" i="19"/>
  <c r="N856" i="19"/>
  <c r="N870" i="19"/>
  <c r="N884" i="19"/>
  <c r="N898" i="19"/>
  <c r="N912" i="19"/>
  <c r="N928" i="19"/>
  <c r="N942" i="19"/>
  <c r="N956" i="19"/>
  <c r="N970" i="19"/>
  <c r="N984" i="19"/>
  <c r="N998" i="19"/>
  <c r="N1010" i="19"/>
  <c r="N1022" i="19"/>
  <c r="N1034" i="19"/>
  <c r="N1046" i="19"/>
  <c r="N1058" i="19"/>
  <c r="N1070" i="19"/>
  <c r="N1082" i="19"/>
  <c r="N1094" i="19"/>
  <c r="N1106" i="19"/>
  <c r="N1118" i="19"/>
  <c r="N1130" i="19"/>
  <c r="N1142" i="19"/>
  <c r="N1154" i="19"/>
  <c r="N1166" i="19"/>
  <c r="N1178" i="19"/>
  <c r="N1190" i="19"/>
  <c r="N1202" i="19"/>
  <c r="N1214" i="19"/>
  <c r="N1226" i="19"/>
  <c r="N1238" i="19"/>
  <c r="N1250" i="19"/>
  <c r="N1262" i="19"/>
  <c r="N1274" i="19"/>
  <c r="N1286" i="19"/>
  <c r="N1298" i="19"/>
  <c r="N1310" i="19"/>
  <c r="N1322" i="19"/>
  <c r="N1334" i="19"/>
  <c r="N1346" i="19"/>
  <c r="N1358" i="19"/>
  <c r="N1370" i="19"/>
  <c r="N1382" i="19"/>
  <c r="N1394" i="19"/>
  <c r="N1406" i="19"/>
  <c r="N1418" i="19"/>
  <c r="N1430" i="19"/>
  <c r="N1442" i="19"/>
  <c r="N1454" i="19"/>
  <c r="N1466" i="19"/>
  <c r="N1478" i="19"/>
  <c r="N1490" i="19"/>
  <c r="N1502" i="19"/>
  <c r="N1514" i="19"/>
  <c r="N1526" i="19"/>
  <c r="N1538" i="19"/>
  <c r="N1550" i="19"/>
  <c r="N1562" i="19"/>
  <c r="N1574" i="19"/>
  <c r="N1586" i="19"/>
  <c r="N1598" i="19"/>
  <c r="N1610" i="19"/>
  <c r="N1622" i="19"/>
  <c r="N1634" i="19"/>
  <c r="N1646" i="19"/>
  <c r="N1658" i="19"/>
  <c r="N1670" i="19"/>
  <c r="N1682" i="19"/>
  <c r="N1694" i="19"/>
  <c r="N1706" i="19"/>
  <c r="N1718" i="19"/>
  <c r="N1730" i="19"/>
  <c r="N1742" i="19"/>
  <c r="N1754" i="19"/>
  <c r="N1766" i="19"/>
  <c r="N1778" i="19"/>
  <c r="N1790" i="19"/>
  <c r="N1802" i="19"/>
  <c r="N1814" i="19"/>
  <c r="N1826" i="19"/>
  <c r="N1838" i="19"/>
  <c r="N1850" i="19"/>
  <c r="N1862" i="19"/>
  <c r="N1874" i="19"/>
  <c r="N1886" i="19"/>
  <c r="N1898" i="19"/>
  <c r="N1910" i="19"/>
  <c r="N1922" i="19"/>
  <c r="N1934" i="19"/>
  <c r="N1946" i="19"/>
  <c r="N1958" i="19"/>
  <c r="N1970" i="19"/>
  <c r="N1982" i="19"/>
  <c r="N1994" i="19"/>
  <c r="N189" i="19"/>
  <c r="N359" i="19"/>
  <c r="N498" i="19"/>
  <c r="N607" i="19"/>
  <c r="N715" i="19"/>
  <c r="N823" i="19"/>
  <c r="N914" i="19"/>
  <c r="N999" i="19"/>
  <c r="N1071" i="19"/>
  <c r="N1143" i="19"/>
  <c r="N1215" i="19"/>
  <c r="N1287" i="19"/>
  <c r="N1359" i="19"/>
  <c r="N1431" i="19"/>
  <c r="N1503" i="19"/>
  <c r="N1575" i="19"/>
  <c r="N1647" i="19"/>
  <c r="N1719" i="19"/>
  <c r="N1791" i="19"/>
  <c r="N1863" i="19"/>
  <c r="N1935" i="19"/>
  <c r="N163" i="19"/>
  <c r="N476" i="19"/>
  <c r="N695" i="19"/>
  <c r="N803" i="19"/>
  <c r="N986" i="19"/>
  <c r="N1131" i="19"/>
  <c r="N1347" i="19"/>
  <c r="N1491" i="19"/>
  <c r="N1851" i="19"/>
  <c r="N334" i="19"/>
  <c r="N6" i="19"/>
  <c r="N190" i="19"/>
  <c r="N367" i="19"/>
  <c r="N499" i="19"/>
  <c r="N608" i="19"/>
  <c r="N716" i="19"/>
  <c r="N824" i="19"/>
  <c r="N916" i="19"/>
  <c r="N1000" i="19"/>
  <c r="N1072" i="19"/>
  <c r="N1144" i="19"/>
  <c r="N1216" i="19"/>
  <c r="N1288" i="19"/>
  <c r="N1360" i="19"/>
  <c r="N1432" i="19"/>
  <c r="N1504" i="19"/>
  <c r="N1576" i="19"/>
  <c r="N1648" i="19"/>
  <c r="N1720" i="19"/>
  <c r="N1792" i="19"/>
  <c r="N1864" i="19"/>
  <c r="N1936" i="19"/>
  <c r="N333" i="19"/>
  <c r="N1203" i="19"/>
  <c r="N1707" i="19"/>
  <c r="N1204" i="19"/>
  <c r="N1852" i="19"/>
  <c r="N36" i="19"/>
  <c r="N215" i="19"/>
  <c r="N392" i="19"/>
  <c r="N515" i="19"/>
  <c r="N623" i="19"/>
  <c r="N731" i="19"/>
  <c r="N839" i="19"/>
  <c r="N929" i="19"/>
  <c r="N1011" i="19"/>
  <c r="N1083" i="19"/>
  <c r="N1155" i="19"/>
  <c r="N1227" i="19"/>
  <c r="N1299" i="19"/>
  <c r="N1371" i="19"/>
  <c r="N1443" i="19"/>
  <c r="N1515" i="19"/>
  <c r="N1587" i="19"/>
  <c r="N1659" i="19"/>
  <c r="N1731" i="19"/>
  <c r="N1803" i="19"/>
  <c r="N1875" i="19"/>
  <c r="N1947" i="19"/>
  <c r="N164" i="19"/>
  <c r="N477" i="19"/>
  <c r="N588" i="19"/>
  <c r="N696" i="19"/>
  <c r="N900" i="19"/>
  <c r="N988" i="19"/>
  <c r="N1132" i="19"/>
  <c r="N1348" i="19"/>
  <c r="N1492" i="19"/>
  <c r="N1780" i="19"/>
  <c r="N37" i="19"/>
  <c r="N223" i="19"/>
  <c r="N393" i="19"/>
  <c r="N516" i="19"/>
  <c r="N624" i="19"/>
  <c r="N732" i="19"/>
  <c r="N840" i="19"/>
  <c r="N930" i="19"/>
  <c r="N1012" i="19"/>
  <c r="N1084" i="19"/>
  <c r="N1156" i="19"/>
  <c r="N1228" i="19"/>
  <c r="N1300" i="19"/>
  <c r="N1372" i="19"/>
  <c r="N1444" i="19"/>
  <c r="N1516" i="19"/>
  <c r="N1588" i="19"/>
  <c r="N1660" i="19"/>
  <c r="N1732" i="19"/>
  <c r="N1804" i="19"/>
  <c r="N1876" i="19"/>
  <c r="N1948" i="19"/>
  <c r="N1924" i="19"/>
  <c r="N68" i="19"/>
  <c r="N248" i="19"/>
  <c r="N415" i="19"/>
  <c r="N535" i="19"/>
  <c r="N643" i="19"/>
  <c r="N751" i="19"/>
  <c r="N857" i="19"/>
  <c r="N943" i="19"/>
  <c r="N1023" i="19"/>
  <c r="N1095" i="19"/>
  <c r="N1167" i="19"/>
  <c r="N1239" i="19"/>
  <c r="N1311" i="19"/>
  <c r="N1383" i="19"/>
  <c r="N1455" i="19"/>
  <c r="N1527" i="19"/>
  <c r="N1599" i="19"/>
  <c r="N1671" i="19"/>
  <c r="N1743" i="19"/>
  <c r="N1815" i="19"/>
  <c r="N1887" i="19"/>
  <c r="N1959" i="19"/>
  <c r="N1276" i="19"/>
  <c r="N77" i="19"/>
  <c r="N249" i="19"/>
  <c r="N416" i="19"/>
  <c r="N536" i="19"/>
  <c r="N644" i="19"/>
  <c r="N752" i="19"/>
  <c r="N858" i="19"/>
  <c r="N944" i="19"/>
  <c r="N1024" i="19"/>
  <c r="N1096" i="19"/>
  <c r="N1168" i="19"/>
  <c r="N1240" i="19"/>
  <c r="N1312" i="19"/>
  <c r="N1384" i="19"/>
  <c r="N1456" i="19"/>
  <c r="N1528" i="19"/>
  <c r="N1600" i="19"/>
  <c r="N1672" i="19"/>
  <c r="N1744" i="19"/>
  <c r="N1816" i="19"/>
  <c r="N1888" i="19"/>
  <c r="N1960" i="19"/>
  <c r="N1779" i="19"/>
  <c r="N104" i="19"/>
  <c r="N274" i="19"/>
  <c r="N432" i="19"/>
  <c r="N551" i="19"/>
  <c r="N659" i="19"/>
  <c r="N767" i="19"/>
  <c r="N871" i="19"/>
  <c r="N957" i="19"/>
  <c r="N1035" i="19"/>
  <c r="N1107" i="19"/>
  <c r="N1179" i="19"/>
  <c r="N1251" i="19"/>
  <c r="N1323" i="19"/>
  <c r="N1395" i="19"/>
  <c r="N1467" i="19"/>
  <c r="N1539" i="19"/>
  <c r="N1611" i="19"/>
  <c r="N1683" i="19"/>
  <c r="N1755" i="19"/>
  <c r="N1827" i="19"/>
  <c r="N1899" i="19"/>
  <c r="N1971" i="19"/>
  <c r="N587" i="19"/>
  <c r="N899" i="19"/>
  <c r="N1059" i="19"/>
  <c r="N1275" i="19"/>
  <c r="N1419" i="19"/>
  <c r="N1563" i="19"/>
  <c r="N1923" i="19"/>
  <c r="N1564" i="19"/>
  <c r="N105" i="19"/>
  <c r="N275" i="19"/>
  <c r="N438" i="19"/>
  <c r="N552" i="19"/>
  <c r="N660" i="19"/>
  <c r="N768" i="19"/>
  <c r="N872" i="19"/>
  <c r="N958" i="19"/>
  <c r="N1036" i="19"/>
  <c r="N1108" i="19"/>
  <c r="N1180" i="19"/>
  <c r="N1252" i="19"/>
  <c r="N1324" i="19"/>
  <c r="N1396" i="19"/>
  <c r="N1468" i="19"/>
  <c r="N1540" i="19"/>
  <c r="N1612" i="19"/>
  <c r="N1684" i="19"/>
  <c r="N1756" i="19"/>
  <c r="N1828" i="19"/>
  <c r="N1900" i="19"/>
  <c r="N1972" i="19"/>
  <c r="N1635" i="19"/>
  <c r="N1636" i="19"/>
  <c r="N130" i="19"/>
  <c r="N307" i="19"/>
  <c r="N454" i="19"/>
  <c r="N571" i="19"/>
  <c r="N679" i="19"/>
  <c r="N787" i="19"/>
  <c r="N885" i="19"/>
  <c r="N971" i="19"/>
  <c r="N1047" i="19"/>
  <c r="N1119" i="19"/>
  <c r="N1191" i="19"/>
  <c r="N1263" i="19"/>
  <c r="N1335" i="19"/>
  <c r="N1407" i="19"/>
  <c r="N1479" i="19"/>
  <c r="N1551" i="19"/>
  <c r="N1623" i="19"/>
  <c r="N1695" i="19"/>
  <c r="N1767" i="19"/>
  <c r="N1839" i="19"/>
  <c r="N1911" i="19"/>
  <c r="N1983" i="19"/>
  <c r="N1995" i="19"/>
  <c r="N804" i="19"/>
  <c r="N1060" i="19"/>
  <c r="N1420" i="19"/>
  <c r="N1708" i="19"/>
  <c r="N1996" i="19"/>
  <c r="N131" i="19"/>
  <c r="N308" i="19"/>
  <c r="N455" i="19"/>
  <c r="N572" i="19"/>
  <c r="N680" i="19"/>
  <c r="N788" i="19"/>
  <c r="N886" i="19"/>
  <c r="N972" i="19"/>
  <c r="N1048" i="19"/>
  <c r="N1120" i="19"/>
  <c r="N1192" i="19"/>
  <c r="N1264" i="19"/>
  <c r="N1336" i="19"/>
  <c r="N1408" i="19"/>
  <c r="N1480" i="19"/>
  <c r="N1552" i="19"/>
  <c r="N1624" i="19"/>
  <c r="N1696" i="19"/>
  <c r="N1768" i="19"/>
  <c r="N1840" i="19"/>
  <c r="N1912" i="19"/>
  <c r="N1984" i="19"/>
  <c r="G74" i="24"/>
  <c r="G149" i="24"/>
  <c r="L160" i="24"/>
  <c r="L170" i="24" s="1"/>
  <c r="K131" i="24"/>
  <c r="BM51" i="24"/>
  <c r="BM61" i="24" s="1"/>
  <c r="S125" i="24"/>
  <c r="BL81" i="24"/>
  <c r="BL92" i="24" s="1"/>
  <c r="AH131" i="24"/>
  <c r="BL153" i="24"/>
  <c r="BL164" i="24" s="1"/>
  <c r="BG82" i="24"/>
  <c r="BG93" i="24" s="1"/>
  <c r="T92" i="24"/>
  <c r="BF82" i="24"/>
  <c r="BF93" i="24" s="1"/>
  <c r="BF81" i="24"/>
  <c r="BF92" i="24" s="1"/>
  <c r="AC51" i="24"/>
  <c r="AC61" i="24" s="1"/>
  <c r="BL78" i="24"/>
  <c r="BL90" i="24" s="1"/>
  <c r="Y162" i="24"/>
  <c r="Y160" i="24"/>
  <c r="Y170" i="24" s="1"/>
  <c r="AY162" i="24"/>
  <c r="G151" i="24"/>
  <c r="S160" i="24"/>
  <c r="S170" i="24" s="1"/>
  <c r="S162" i="24"/>
  <c r="BN123" i="24"/>
  <c r="AE51" i="24"/>
  <c r="AE61" i="24" s="1"/>
  <c r="AM157" i="24"/>
  <c r="AM167" i="24" s="1"/>
  <c r="BH78" i="24"/>
  <c r="BH90" i="24" s="1"/>
  <c r="BN154" i="24"/>
  <c r="BN165" i="24" s="1"/>
  <c r="BA154" i="24"/>
  <c r="BK48" i="24"/>
  <c r="BK58" i="24" s="1"/>
  <c r="AH88" i="24"/>
  <c r="AH86" i="24"/>
  <c r="AH96" i="24" s="1"/>
  <c r="AX88" i="24"/>
  <c r="AX86" i="24"/>
  <c r="AX96" i="24" s="1"/>
  <c r="BH45" i="24"/>
  <c r="AG51" i="24"/>
  <c r="AG61" i="24" s="1"/>
  <c r="AB164" i="24"/>
  <c r="BF79" i="24"/>
  <c r="BF91" i="24" s="1"/>
  <c r="BF153" i="24"/>
  <c r="BF164" i="24" s="1"/>
  <c r="AR81" i="24"/>
  <c r="AR92" i="24" s="1"/>
  <c r="AR78" i="24"/>
  <c r="W51" i="24"/>
  <c r="W61" i="24" s="1"/>
  <c r="W53" i="24"/>
  <c r="BI82" i="24"/>
  <c r="BI93" i="24" s="1"/>
  <c r="AG55" i="24"/>
  <c r="AR162" i="24"/>
  <c r="AN162" i="24"/>
  <c r="BK162" i="24"/>
  <c r="AE162" i="24"/>
  <c r="AE160" i="24"/>
  <c r="AE170" i="24" s="1"/>
  <c r="AD51" i="24"/>
  <c r="AD61" i="24" s="1"/>
  <c r="BK123" i="24"/>
  <c r="G112" i="24"/>
  <c r="S123" i="24"/>
  <c r="AL79" i="24"/>
  <c r="AL91" i="24" s="1"/>
  <c r="AS79" i="24"/>
  <c r="AS91" i="24" s="1"/>
  <c r="AY157" i="24"/>
  <c r="AY167" i="24" s="1"/>
  <c r="AP157" i="24"/>
  <c r="AP167" i="24" s="1"/>
  <c r="BK154" i="24"/>
  <c r="BK165" i="24" s="1"/>
  <c r="AM154" i="24"/>
  <c r="BF154" i="24"/>
  <c r="BF165" i="24" s="1"/>
  <c r="BI154" i="24"/>
  <c r="AQ48" i="24"/>
  <c r="AQ58" i="24" s="1"/>
  <c r="AW48" i="24"/>
  <c r="AW58" i="24" s="1"/>
  <c r="AR88" i="24"/>
  <c r="AZ88" i="24"/>
  <c r="BE88" i="24"/>
  <c r="BE86" i="24"/>
  <c r="BE96" i="24" s="1"/>
  <c r="BJ88" i="24"/>
  <c r="BE106" i="24"/>
  <c r="BD115" i="24"/>
  <c r="BD126" i="24" s="1"/>
  <c r="BE45" i="24"/>
  <c r="BE56" i="24" s="1"/>
  <c r="AQ45" i="24"/>
  <c r="AQ56" i="24" s="1"/>
  <c r="AZ44" i="24"/>
  <c r="BC44" i="24"/>
  <c r="BC55" i="24" s="1"/>
  <c r="BJ162" i="24"/>
  <c r="BJ160" i="24"/>
  <c r="BJ170" i="24" s="1"/>
  <c r="AD123" i="24"/>
  <c r="AD131" i="24"/>
  <c r="AX157" i="24"/>
  <c r="AX167" i="24" s="1"/>
  <c r="BL154" i="24"/>
  <c r="BL165" i="24" s="1"/>
  <c r="BJ55" i="24"/>
  <c r="AM53" i="24"/>
  <c r="AI131" i="24"/>
  <c r="BB162" i="24"/>
  <c r="AB88" i="24"/>
  <c r="AB86" i="24"/>
  <c r="AB96" i="24" s="1"/>
  <c r="AZ79" i="24"/>
  <c r="AZ91" i="24" s="1"/>
  <c r="AT53" i="24"/>
  <c r="AT79" i="24"/>
  <c r="AT91" i="24" s="1"/>
  <c r="AT81" i="24"/>
  <c r="AT92" i="24" s="1"/>
  <c r="BD162" i="24"/>
  <c r="AG88" i="24"/>
  <c r="AG86" i="24"/>
  <c r="AG96" i="24" s="1"/>
  <c r="BH47" i="24"/>
  <c r="BH57" i="24" s="1"/>
  <c r="AA131" i="24"/>
  <c r="BF53" i="24"/>
  <c r="AW82" i="24"/>
  <c r="AW93" i="24" s="1"/>
  <c r="AT82" i="24"/>
  <c r="AT93" i="24" s="1"/>
  <c r="BI162" i="24"/>
  <c r="T51" i="24"/>
  <c r="T61" i="24" s="1"/>
  <c r="AF131" i="24"/>
  <c r="BH123" i="24"/>
  <c r="BL48" i="24"/>
  <c r="BL58" i="24" s="1"/>
  <c r="AD86" i="24"/>
  <c r="AD96" i="24" s="1"/>
  <c r="AD88" i="24"/>
  <c r="AS88" i="24"/>
  <c r="BB47" i="24"/>
  <c r="BB57" i="24" s="1"/>
  <c r="BB45" i="24"/>
  <c r="BB56" i="24" s="1"/>
  <c r="BL45" i="24"/>
  <c r="BL56" i="24" s="1"/>
  <c r="AL44" i="24"/>
  <c r="BB44" i="24"/>
  <c r="AQ44" i="24"/>
  <c r="AB131" i="24"/>
  <c r="BA131" i="24"/>
  <c r="AM131" i="24"/>
  <c r="AV81" i="24"/>
  <c r="AV92" i="24" s="1"/>
  <c r="V131" i="24"/>
  <c r="AS131" i="24"/>
  <c r="BN153" i="24"/>
  <c r="BN164" i="24" s="1"/>
  <c r="BK78" i="24"/>
  <c r="BK90" i="24" s="1"/>
  <c r="BO124" i="24"/>
  <c r="G59" i="24"/>
  <c r="AU81" i="24"/>
  <c r="AU92" i="24" s="1"/>
  <c r="AU79" i="24"/>
  <c r="AU91" i="24" s="1"/>
  <c r="AI53" i="24"/>
  <c r="AI51" i="24"/>
  <c r="AI61" i="24" s="1"/>
  <c r="AN82" i="24"/>
  <c r="AN93" i="24" s="1"/>
  <c r="AS162" i="24"/>
  <c r="W162" i="24"/>
  <c r="W160" i="24"/>
  <c r="W170" i="24" s="1"/>
  <c r="BL162" i="24"/>
  <c r="AQ162" i="24"/>
  <c r="BN156" i="24"/>
  <c r="BN166" i="24" s="1"/>
  <c r="AV53" i="24"/>
  <c r="AE123" i="24"/>
  <c r="AE131" i="24"/>
  <c r="BH79" i="24"/>
  <c r="BH91" i="24" s="1"/>
  <c r="BE79" i="24"/>
  <c r="BE91" i="24" s="1"/>
  <c r="BK157" i="24"/>
  <c r="BK167" i="24" s="1"/>
  <c r="BB157" i="24"/>
  <c r="BB167" i="24" s="1"/>
  <c r="BM47" i="24"/>
  <c r="BM57" i="24" s="1"/>
  <c r="BC154" i="24"/>
  <c r="BC165" i="24" s="1"/>
  <c r="AN154" i="24"/>
  <c r="AN165" i="24" s="1"/>
  <c r="AS48" i="24"/>
  <c r="AS58" i="24" s="1"/>
  <c r="AN48" i="24"/>
  <c r="AN58" i="24" s="1"/>
  <c r="BI48" i="24"/>
  <c r="BI58" i="24" s="1"/>
  <c r="W86" i="24"/>
  <c r="W96" i="24" s="1"/>
  <c r="W88" i="24"/>
  <c r="AI86" i="24"/>
  <c r="AI96" i="24" s="1"/>
  <c r="AI88" i="24"/>
  <c r="X86" i="24"/>
  <c r="X96" i="24" s="1"/>
  <c r="X88" i="24"/>
  <c r="AA88" i="24"/>
  <c r="AA86" i="24"/>
  <c r="AA96" i="24" s="1"/>
  <c r="AZ47" i="24"/>
  <c r="AZ57" i="24" s="1"/>
  <c r="AQ47" i="24"/>
  <c r="AQ57" i="24" s="1"/>
  <c r="AS47" i="24"/>
  <c r="AS57" i="24" s="1"/>
  <c r="AW47" i="24"/>
  <c r="AW57" i="24" s="1"/>
  <c r="AS44" i="24"/>
  <c r="BI44" i="24"/>
  <c r="BO44" i="24"/>
  <c r="BA53" i="24"/>
  <c r="BJ81" i="24"/>
  <c r="BJ92" i="24" s="1"/>
  <c r="BJ79" i="24"/>
  <c r="BJ91" i="24" s="1"/>
  <c r="G83" i="24"/>
  <c r="R94" i="24"/>
  <c r="G94" i="24" s="1"/>
  <c r="AK162" i="24"/>
  <c r="AK160" i="24"/>
  <c r="AK170" i="24" s="1"/>
  <c r="BI123" i="24"/>
  <c r="AX153" i="24"/>
  <c r="AX164" i="24" s="1"/>
  <c r="AU53" i="24"/>
  <c r="AZ82" i="24"/>
  <c r="AZ93" i="24" s="1"/>
  <c r="AT162" i="24"/>
  <c r="AT160" i="24"/>
  <c r="AT170" i="24" s="1"/>
  <c r="BC162" i="24"/>
  <c r="BC160" i="24"/>
  <c r="BC170" i="24" s="1"/>
  <c r="AT123" i="24"/>
  <c r="AT131" i="24"/>
  <c r="AB51" i="24"/>
  <c r="AB61" i="24" s="1"/>
  <c r="BD88" i="24"/>
  <c r="BD86" i="24"/>
  <c r="BD96" i="24" s="1"/>
  <c r="BG47" i="24"/>
  <c r="BG57" i="24" s="1"/>
  <c r="AO45" i="24"/>
  <c r="AO56" i="24" s="1"/>
  <c r="BB131" i="24"/>
  <c r="AO125" i="24"/>
  <c r="AK131" i="24"/>
  <c r="AL131" i="24"/>
  <c r="AG131" i="24"/>
  <c r="BO153" i="24"/>
  <c r="BO164" i="24" s="1"/>
  <c r="BO89" i="24"/>
  <c r="G84" i="24"/>
  <c r="R95" i="24"/>
  <c r="G95" i="24" s="1"/>
  <c r="BG53" i="24"/>
  <c r="BB82" i="24"/>
  <c r="BB93" i="24" s="1"/>
  <c r="BJ82" i="24"/>
  <c r="BJ93" i="24" s="1"/>
  <c r="BL82" i="24"/>
  <c r="BL93" i="24" s="1"/>
  <c r="AX131" i="24"/>
  <c r="T160" i="24"/>
  <c r="T170" i="24" s="1"/>
  <c r="T162" i="24"/>
  <c r="AV162" i="24"/>
  <c r="AU162" i="24"/>
  <c r="AO162" i="24"/>
  <c r="AM156" i="24"/>
  <c r="AM166" i="24" s="1"/>
  <c r="AX156" i="24"/>
  <c r="AX166" i="24" s="1"/>
  <c r="R51" i="24"/>
  <c r="R61" i="24" s="1"/>
  <c r="R53" i="24"/>
  <c r="BJ123" i="24"/>
  <c r="Z123" i="24"/>
  <c r="Z131" i="24"/>
  <c r="AN79" i="24"/>
  <c r="AN91" i="24" s="1"/>
  <c r="AM78" i="24"/>
  <c r="AM90" i="24" s="1"/>
  <c r="AY78" i="24"/>
  <c r="AY90" i="24" s="1"/>
  <c r="BF78" i="24"/>
  <c r="BF90" i="24" s="1"/>
  <c r="G129" i="24"/>
  <c r="AP154" i="24"/>
  <c r="AP165" i="24" s="1"/>
  <c r="AU154" i="24"/>
  <c r="AU165" i="24" s="1"/>
  <c r="BF48" i="24"/>
  <c r="BF58" i="24" s="1"/>
  <c r="AE86" i="24"/>
  <c r="AE96" i="24" s="1"/>
  <c r="AE88" i="24"/>
  <c r="AT88" i="24"/>
  <c r="R86" i="24"/>
  <c r="R96" i="24" s="1"/>
  <c r="R88" i="24"/>
  <c r="AV88" i="24"/>
  <c r="AY88" i="24"/>
  <c r="AY86" i="24"/>
  <c r="AY96" i="24" s="1"/>
  <c r="AM47" i="24"/>
  <c r="AM57" i="24" s="1"/>
  <c r="BF45" i="24"/>
  <c r="BF56" i="24" s="1"/>
  <c r="BA45" i="24"/>
  <c r="BA56" i="24" s="1"/>
  <c r="AM44" i="24"/>
  <c r="AM55" i="24" s="1"/>
  <c r="AO44" i="24"/>
  <c r="AO55" i="24" s="1"/>
  <c r="BC86" i="24"/>
  <c r="BC96" i="24" s="1"/>
  <c r="BC88" i="24"/>
  <c r="BI88" i="24"/>
  <c r="AN81" i="24"/>
  <c r="AN92" i="24" s="1"/>
  <c r="G130" i="24"/>
  <c r="AA160" i="24"/>
  <c r="AA170" i="24" s="1"/>
  <c r="AA162" i="24"/>
  <c r="AW78" i="24"/>
  <c r="AW90" i="24" s="1"/>
  <c r="U88" i="24"/>
  <c r="U86" i="24"/>
  <c r="U96" i="24" s="1"/>
  <c r="AN44" i="24"/>
  <c r="AJ51" i="24"/>
  <c r="AJ61" i="24" s="1"/>
  <c r="AC160" i="24"/>
  <c r="AC170" i="24" s="1"/>
  <c r="AC162" i="24"/>
  <c r="T131" i="24"/>
  <c r="BB48" i="24"/>
  <c r="BB58" i="24" s="1"/>
  <c r="AM88" i="24"/>
  <c r="BJ45" i="24"/>
  <c r="BJ56" i="24" s="1"/>
  <c r="BG44" i="24"/>
  <c r="BG55" i="24" s="1"/>
  <c r="AZ131" i="24"/>
  <c r="AM81" i="24"/>
  <c r="AM92" i="24" s="1"/>
  <c r="S60" i="24"/>
  <c r="G60" i="24" s="1"/>
  <c r="G50" i="24"/>
  <c r="U125" i="24"/>
  <c r="BC53" i="24"/>
  <c r="G120" i="24"/>
  <c r="V162" i="24"/>
  <c r="V160" i="24"/>
  <c r="V170" i="24" s="1"/>
  <c r="AG162" i="24"/>
  <c r="AG160" i="24"/>
  <c r="AG170" i="24" s="1"/>
  <c r="BG162" i="24"/>
  <c r="BA162" i="24"/>
  <c r="BI79" i="24"/>
  <c r="BI91" i="24" s="1"/>
  <c r="BD157" i="24"/>
  <c r="BD167" i="24" s="1"/>
  <c r="AZ157" i="24"/>
  <c r="AZ167" i="24" s="1"/>
  <c r="BI78" i="24"/>
  <c r="BI90" i="24" s="1"/>
  <c r="AQ154" i="24"/>
  <c r="AQ165" i="24" s="1"/>
  <c r="BG154" i="24"/>
  <c r="BG165" i="24" s="1"/>
  <c r="AM48" i="24"/>
  <c r="AM58" i="24" s="1"/>
  <c r="BM48" i="24"/>
  <c r="BM58" i="24" s="1"/>
  <c r="AZ48" i="24"/>
  <c r="AZ58" i="24" s="1"/>
  <c r="AO48" i="24"/>
  <c r="AO58" i="24" s="1"/>
  <c r="BN88" i="24"/>
  <c r="BN86" i="24"/>
  <c r="BN96" i="24" s="1"/>
  <c r="BA86" i="24"/>
  <c r="BA96" i="24" s="1"/>
  <c r="BA88" i="24"/>
  <c r="AN88" i="24"/>
  <c r="AN86" i="24"/>
  <c r="AN96" i="24" s="1"/>
  <c r="BH88" i="24"/>
  <c r="BK88" i="24"/>
  <c r="BA47" i="24"/>
  <c r="BA57" i="24" s="1"/>
  <c r="AO47" i="24"/>
  <c r="AO57" i="24" s="1"/>
  <c r="AL47" i="24"/>
  <c r="AL57" i="24" s="1"/>
  <c r="AW45" i="24"/>
  <c r="AW56" i="24" s="1"/>
  <c r="BK45" i="24"/>
  <c r="BK56" i="24" s="1"/>
  <c r="BM45" i="24"/>
  <c r="BM56" i="24" s="1"/>
  <c r="BA44" i="24"/>
  <c r="BA55" i="24" s="1"/>
  <c r="BE44" i="24"/>
  <c r="V51" i="24"/>
  <c r="V61" i="24" s="1"/>
  <c r="V53" i="24"/>
  <c r="AQ78" i="24"/>
  <c r="AQ90" i="24" s="1"/>
  <c r="AQ82" i="24"/>
  <c r="AQ93" i="24" s="1"/>
  <c r="BK79" i="24"/>
  <c r="BK91" i="24" s="1"/>
  <c r="BB88" i="24"/>
  <c r="AW81" i="24"/>
  <c r="AW92" i="24" s="1"/>
  <c r="BH162" i="24"/>
  <c r="AP123" i="24"/>
  <c r="AP131" i="24"/>
  <c r="BH48" i="24"/>
  <c r="BH58" i="24" s="1"/>
  <c r="Z88" i="24"/>
  <c r="Z86" i="24"/>
  <c r="Z96" i="24" s="1"/>
  <c r="BK82" i="24"/>
  <c r="BK93" i="24" s="1"/>
  <c r="X51" i="24"/>
  <c r="X61" i="24" s="1"/>
  <c r="X55" i="24"/>
  <c r="AI162" i="24"/>
  <c r="AI160" i="24"/>
  <c r="AI170" i="24" s="1"/>
  <c r="AF51" i="24"/>
  <c r="AF61" i="24" s="1"/>
  <c r="AF53" i="24"/>
  <c r="AT78" i="24"/>
  <c r="AT90" i="24" s="1"/>
  <c r="BO154" i="24"/>
  <c r="BO165" i="24" s="1"/>
  <c r="U55" i="24"/>
  <c r="AJ86" i="24"/>
  <c r="AJ96" i="24" s="1"/>
  <c r="AJ88" i="24"/>
  <c r="AV45" i="24"/>
  <c r="AV56" i="24" s="1"/>
  <c r="BC131" i="24"/>
  <c r="G159" i="24"/>
  <c r="AQ81" i="24"/>
  <c r="AQ92" i="24" s="1"/>
  <c r="AO53" i="24"/>
  <c r="S55" i="24"/>
  <c r="AV82" i="24"/>
  <c r="AV93" i="24" s="1"/>
  <c r="U162" i="24"/>
  <c r="U160" i="24"/>
  <c r="U170" i="24" s="1"/>
  <c r="BE162" i="24"/>
  <c r="Z162" i="24"/>
  <c r="Z160" i="24"/>
  <c r="Z170" i="24" s="1"/>
  <c r="BM162" i="24"/>
  <c r="G158" i="24"/>
  <c r="AR82" i="24"/>
  <c r="AR93" i="24" s="1"/>
  <c r="BL157" i="24"/>
  <c r="BL167" i="24" s="1"/>
  <c r="AP78" i="24"/>
  <c r="AP90" i="24" s="1"/>
  <c r="AU47" i="24"/>
  <c r="AU57" i="24" s="1"/>
  <c r="BG48" i="24"/>
  <c r="BG58" i="24" s="1"/>
  <c r="AR48" i="24"/>
  <c r="AR58" i="24" s="1"/>
  <c r="BC48" i="24"/>
  <c r="BC58" i="24" s="1"/>
  <c r="AF88" i="24"/>
  <c r="AF86" i="24"/>
  <c r="AF96" i="24" s="1"/>
  <c r="BL88" i="24"/>
  <c r="BF88" i="24"/>
  <c r="Y86" i="24"/>
  <c r="Y96" i="24" s="1"/>
  <c r="Y88" i="24"/>
  <c r="AV47" i="24"/>
  <c r="AV57" i="24" s="1"/>
  <c r="BC47" i="24"/>
  <c r="BC57" i="24" s="1"/>
  <c r="BF44" i="24"/>
  <c r="BF55" i="24" s="1"/>
  <c r="AP44" i="24"/>
  <c r="AR44" i="24"/>
  <c r="AJ162" i="24"/>
  <c r="AJ160" i="24"/>
  <c r="AJ170" i="24" s="1"/>
  <c r="AP162" i="24"/>
  <c r="BG88" i="24"/>
  <c r="AH53" i="24"/>
  <c r="AH51" i="24"/>
  <c r="AH61" i="24" s="1"/>
  <c r="AZ162" i="24"/>
  <c r="AC86" i="24"/>
  <c r="AC96" i="24" s="1"/>
  <c r="AC88" i="24"/>
  <c r="AN45" i="24"/>
  <c r="AN56" i="24" s="1"/>
  <c r="AZ81" i="24"/>
  <c r="AZ92" i="24" s="1"/>
  <c r="Y53" i="24"/>
  <c r="Y51" i="24"/>
  <c r="Y61" i="24" s="1"/>
  <c r="AM162" i="24"/>
  <c r="BG79" i="24"/>
  <c r="BG91" i="24" s="1"/>
  <c r="G110" i="24"/>
  <c r="BM86" i="24"/>
  <c r="BM96" i="24" s="1"/>
  <c r="BM88" i="24"/>
  <c r="AL88" i="24"/>
  <c r="AT45" i="24"/>
  <c r="AT56" i="24" s="1"/>
  <c r="AZ45" i="24"/>
  <c r="AZ56" i="24" s="1"/>
  <c r="AW131" i="24"/>
  <c r="AO153" i="24"/>
  <c r="AO164" i="24" s="1"/>
  <c r="AL48" i="24"/>
  <c r="AL58" i="24" s="1"/>
  <c r="AP88" i="24"/>
  <c r="Y131" i="24"/>
  <c r="AC131" i="24"/>
  <c r="BK81" i="24"/>
  <c r="BK92" i="24" s="1"/>
  <c r="AA53" i="24"/>
  <c r="AA51" i="24"/>
  <c r="AA61" i="24" s="1"/>
  <c r="BO163" i="24"/>
  <c r="AO82" i="24"/>
  <c r="AO93" i="24" s="1"/>
  <c r="BN51" i="24"/>
  <c r="BN61" i="24" s="1"/>
  <c r="AF160" i="24"/>
  <c r="AF170" i="24" s="1"/>
  <c r="AF162" i="24"/>
  <c r="AH162" i="24"/>
  <c r="AH160" i="24"/>
  <c r="AH170" i="24" s="1"/>
  <c r="AL162" i="24"/>
  <c r="R162" i="24"/>
  <c r="R160" i="24"/>
  <c r="R170" i="24" s="1"/>
  <c r="AO79" i="24"/>
  <c r="AO91" i="24" s="1"/>
  <c r="G49" i="24"/>
  <c r="J86" i="24"/>
  <c r="BO156" i="24"/>
  <c r="BO166" i="24" s="1"/>
  <c r="BD131" i="24"/>
  <c r="G168" i="24"/>
  <c r="AJ123" i="24"/>
  <c r="AJ131" i="24"/>
  <c r="AV131" i="24"/>
  <c r="AV123" i="24"/>
  <c r="AW79" i="24"/>
  <c r="AW91" i="24" s="1"/>
  <c r="AM79" i="24"/>
  <c r="AM91" i="24" s="1"/>
  <c r="BE157" i="24"/>
  <c r="BE167" i="24" s="1"/>
  <c r="AN78" i="24"/>
  <c r="AN90" i="24" s="1"/>
  <c r="BB78" i="24"/>
  <c r="BB90" i="24" s="1"/>
  <c r="AU78" i="24"/>
  <c r="AU90" i="24" s="1"/>
  <c r="Z51" i="24"/>
  <c r="Z61" i="24" s="1"/>
  <c r="AT48" i="24"/>
  <c r="AT58" i="24" s="1"/>
  <c r="AQ88" i="24"/>
  <c r="S86" i="24"/>
  <c r="S96" i="24" s="1"/>
  <c r="S88" i="24"/>
  <c r="G76" i="24"/>
  <c r="AK86" i="24"/>
  <c r="AK96" i="24" s="1"/>
  <c r="AK88" i="24"/>
  <c r="BJ47" i="24"/>
  <c r="BJ57" i="24" s="1"/>
  <c r="AU45" i="24"/>
  <c r="AU56" i="24" s="1"/>
  <c r="BK44" i="24"/>
  <c r="AW162" i="24"/>
  <c r="AW160" i="24"/>
  <c r="AW170" i="24" s="1"/>
  <c r="AX51" i="24"/>
  <c r="AX61" i="24" s="1"/>
  <c r="BN162" i="24"/>
  <c r="G40" i="24"/>
  <c r="AO154" i="24"/>
  <c r="AO165" i="24" s="1"/>
  <c r="AU88" i="24"/>
  <c r="AN131" i="24"/>
  <c r="AQ131" i="24"/>
  <c r="W131" i="24"/>
  <c r="X162" i="24"/>
  <c r="X160" i="24"/>
  <c r="X170" i="24" s="1"/>
  <c r="BF162" i="24"/>
  <c r="AX162" i="24"/>
  <c r="AD162" i="24"/>
  <c r="AD160" i="24"/>
  <c r="AD170" i="24" s="1"/>
  <c r="R123" i="24"/>
  <c r="R131" i="24"/>
  <c r="AY79" i="24"/>
  <c r="AY91" i="24" s="1"/>
  <c r="BJ78" i="24"/>
  <c r="BJ90" i="24" s="1"/>
  <c r="G119" i="24"/>
  <c r="BJ48" i="24"/>
  <c r="BJ58" i="24" s="1"/>
  <c r="V88" i="24"/>
  <c r="V86" i="24"/>
  <c r="V96" i="24" s="1"/>
  <c r="T88" i="24"/>
  <c r="T86" i="24"/>
  <c r="T96" i="24" s="1"/>
  <c r="AO88" i="24"/>
  <c r="AW88" i="24"/>
  <c r="AY47" i="24"/>
  <c r="AY57" i="24" s="1"/>
  <c r="AR47" i="24"/>
  <c r="AR57" i="24" s="1"/>
  <c r="AP47" i="24"/>
  <c r="AP57" i="24" s="1"/>
  <c r="AS45" i="24"/>
  <c r="AS56" i="24" s="1"/>
  <c r="BC45" i="24"/>
  <c r="BC56" i="24" s="1"/>
  <c r="AT44" i="24"/>
  <c r="AT55" i="24" s="1"/>
  <c r="AV44" i="24"/>
  <c r="AV55" i="24" s="1"/>
  <c r="AK43" i="10"/>
  <c r="AC43" i="10"/>
  <c r="AG43" i="10"/>
  <c r="AL42" i="10"/>
  <c r="V43" i="10"/>
  <c r="AK43" i="8"/>
  <c r="V43" i="8"/>
  <c r="AL42" i="8"/>
  <c r="AG43" i="8"/>
  <c r="AK43" i="6"/>
  <c r="V43" i="6"/>
  <c r="AC43" i="6"/>
  <c r="AE42" i="6"/>
  <c r="AG43" i="6" s="1"/>
  <c r="AH42" i="4"/>
  <c r="AK42" i="4"/>
  <c r="AF42" i="4"/>
  <c r="AI42" i="4"/>
  <c r="AG42" i="4"/>
  <c r="Q42" i="4"/>
  <c r="T42" i="4"/>
  <c r="Z42" i="4"/>
  <c r="S42" i="4"/>
  <c r="X42" i="4"/>
  <c r="R42" i="4"/>
  <c r="AE42" i="4"/>
  <c r="AG43" i="4" s="1"/>
  <c r="AJ42" i="4"/>
  <c r="AB42" i="4"/>
  <c r="W42" i="4"/>
  <c r="Y42" i="4"/>
  <c r="U42" i="4"/>
  <c r="P42" i="4"/>
  <c r="AA42" i="4"/>
  <c r="F13" i="29" l="1"/>
  <c r="C13" i="27"/>
  <c r="C11" i="27"/>
  <c r="F11" i="29"/>
  <c r="F10" i="29"/>
  <c r="C10" i="27"/>
  <c r="F14" i="29"/>
  <c r="C14" i="27"/>
  <c r="E13" i="27"/>
  <c r="H13" i="29"/>
  <c r="F11" i="27"/>
  <c r="G11" i="29"/>
  <c r="I10" i="29"/>
  <c r="D10" i="27"/>
  <c r="E9" i="27"/>
  <c r="H9" i="29"/>
  <c r="D13" i="27"/>
  <c r="I13" i="29"/>
  <c r="G12" i="29"/>
  <c r="F12" i="27"/>
  <c r="E10" i="27"/>
  <c r="H10" i="29"/>
  <c r="I14" i="29"/>
  <c r="D14" i="27"/>
  <c r="F9" i="27"/>
  <c r="G9" i="29"/>
  <c r="H14" i="29"/>
  <c r="E14" i="27"/>
  <c r="C9" i="27"/>
  <c r="F9" i="29"/>
  <c r="F24" i="26"/>
  <c r="D24" i="26"/>
  <c r="E24" i="26"/>
  <c r="C21" i="26"/>
  <c r="AH13" i="25"/>
  <c r="BH160" i="24"/>
  <c r="BH170" i="24" s="1"/>
  <c r="AS160" i="24"/>
  <c r="AS170" i="24" s="1"/>
  <c r="AV160" i="24"/>
  <c r="AV170" i="24" s="1"/>
  <c r="AR160" i="24"/>
  <c r="AR170" i="24" s="1"/>
  <c r="AL166" i="24"/>
  <c r="AL160" i="24"/>
  <c r="AL170" i="24" s="1"/>
  <c r="BO86" i="24"/>
  <c r="BO96" i="24" s="1"/>
  <c r="BO90" i="24"/>
  <c r="AR90" i="24"/>
  <c r="AR86" i="24"/>
  <c r="AR96" i="24" s="1"/>
  <c r="BA165" i="24"/>
  <c r="BA160" i="24"/>
  <c r="BA170" i="24" s="1"/>
  <c r="BI165" i="24"/>
  <c r="BI160" i="24"/>
  <c r="BI170" i="24" s="1"/>
  <c r="BO55" i="24"/>
  <c r="BO51" i="24"/>
  <c r="BO61" i="24" s="1"/>
  <c r="BD160" i="24"/>
  <c r="BD170" i="24" s="1"/>
  <c r="Q12" i="22"/>
  <c r="Q24" i="22"/>
  <c r="Q36" i="22"/>
  <c r="Q48" i="22"/>
  <c r="Q60" i="22"/>
  <c r="Q72" i="22"/>
  <c r="Q84" i="22"/>
  <c r="Q96" i="22"/>
  <c r="Q108" i="22"/>
  <c r="Q120" i="22"/>
  <c r="Q132" i="22"/>
  <c r="Q144" i="22"/>
  <c r="Q156" i="22"/>
  <c r="Q168" i="22"/>
  <c r="Q180" i="22"/>
  <c r="Q192" i="22"/>
  <c r="Q204" i="22"/>
  <c r="Q216" i="22"/>
  <c r="Q13" i="22"/>
  <c r="Q25" i="22"/>
  <c r="Q37" i="22"/>
  <c r="Q49" i="22"/>
  <c r="Q61" i="22"/>
  <c r="Q73" i="22"/>
  <c r="Q85" i="22"/>
  <c r="Q97" i="22"/>
  <c r="Q109" i="22"/>
  <c r="Q14" i="22"/>
  <c r="Q26" i="22"/>
  <c r="Q38" i="22"/>
  <c r="Q50" i="22"/>
  <c r="Q62" i="22"/>
  <c r="Q74" i="22"/>
  <c r="Q86" i="22"/>
  <c r="Q98" i="22"/>
  <c r="Q110" i="22"/>
  <c r="Q122" i="22"/>
  <c r="Q15" i="22"/>
  <c r="Q27" i="22"/>
  <c r="Q39" i="22"/>
  <c r="Q51" i="22"/>
  <c r="Q63" i="22"/>
  <c r="Q75" i="22"/>
  <c r="Q87" i="22"/>
  <c r="Q99" i="22"/>
  <c r="Q111" i="22"/>
  <c r="Q123" i="22"/>
  <c r="Q135" i="22"/>
  <c r="Q16" i="22"/>
  <c r="Q28" i="22"/>
  <c r="Q40" i="22"/>
  <c r="Q52" i="22"/>
  <c r="Q64" i="22"/>
  <c r="Q76" i="22"/>
  <c r="Q88" i="22"/>
  <c r="Q100" i="22"/>
  <c r="Q112" i="22"/>
  <c r="Q124" i="22"/>
  <c r="Q6" i="22"/>
  <c r="Q18" i="22"/>
  <c r="Q30" i="22"/>
  <c r="Q42" i="22"/>
  <c r="Q22" i="22"/>
  <c r="Q46" i="22"/>
  <c r="Q68" i="22"/>
  <c r="Q90" i="22"/>
  <c r="Q107" i="22"/>
  <c r="Q128" i="22"/>
  <c r="Q142" i="22"/>
  <c r="Q155" i="22"/>
  <c r="Q169" i="22"/>
  <c r="Q182" i="22"/>
  <c r="Q195" i="22"/>
  <c r="Q208" i="22"/>
  <c r="Q221" i="22"/>
  <c r="Q233" i="22"/>
  <c r="Q245" i="22"/>
  <c r="Q257" i="22"/>
  <c r="Q269" i="22"/>
  <c r="Q281" i="22"/>
  <c r="Q293" i="22"/>
  <c r="Q305" i="22"/>
  <c r="Q317" i="22"/>
  <c r="Q329" i="22"/>
  <c r="Q341" i="22"/>
  <c r="Q353" i="22"/>
  <c r="Q365" i="22"/>
  <c r="Q377" i="22"/>
  <c r="Q389" i="22"/>
  <c r="Q401" i="22"/>
  <c r="Q413" i="22"/>
  <c r="Q425" i="22"/>
  <c r="Q437" i="22"/>
  <c r="Q449" i="22"/>
  <c r="Q461" i="22"/>
  <c r="Q473" i="22"/>
  <c r="Q485" i="22"/>
  <c r="Q497" i="22"/>
  <c r="Q509" i="22"/>
  <c r="Q521" i="22"/>
  <c r="Q533" i="22"/>
  <c r="Q545" i="22"/>
  <c r="Q557" i="22"/>
  <c r="Q569" i="22"/>
  <c r="Q581" i="22"/>
  <c r="Q593" i="22"/>
  <c r="Q605" i="22"/>
  <c r="Q617" i="22"/>
  <c r="Q629" i="22"/>
  <c r="Q641" i="22"/>
  <c r="Q653" i="22"/>
  <c r="Q665" i="22"/>
  <c r="Q677" i="22"/>
  <c r="Q689" i="22"/>
  <c r="Q701" i="22"/>
  <c r="Q713" i="22"/>
  <c r="Q725" i="22"/>
  <c r="Q737" i="22"/>
  <c r="Q749" i="22"/>
  <c r="Q761" i="22"/>
  <c r="Q773" i="22"/>
  <c r="Q785" i="22"/>
  <c r="Q797" i="22"/>
  <c r="Q809" i="22"/>
  <c r="Q821" i="22"/>
  <c r="Q833" i="22"/>
  <c r="Q845" i="22"/>
  <c r="Q857" i="22"/>
  <c r="Q869" i="22"/>
  <c r="Q881" i="22"/>
  <c r="Q893" i="22"/>
  <c r="Q905" i="22"/>
  <c r="Q917" i="22"/>
  <c r="Q929" i="22"/>
  <c r="Q941" i="22"/>
  <c r="Q953" i="22"/>
  <c r="Q965" i="22"/>
  <c r="Q977" i="22"/>
  <c r="Q989" i="22"/>
  <c r="Q1001" i="22"/>
  <c r="Q1013" i="22"/>
  <c r="Q1025" i="22"/>
  <c r="Q1037" i="22"/>
  <c r="Q1049" i="22"/>
  <c r="Q1061" i="22"/>
  <c r="Q1073" i="22"/>
  <c r="Q1085" i="22"/>
  <c r="Q1097" i="22"/>
  <c r="Q1109" i="22"/>
  <c r="Q1121" i="22"/>
  <c r="Q1133" i="22"/>
  <c r="Q23" i="22"/>
  <c r="Q47" i="22"/>
  <c r="Q69" i="22"/>
  <c r="Q91" i="22"/>
  <c r="Q113" i="22"/>
  <c r="Q129" i="22"/>
  <c r="Q143" i="22"/>
  <c r="Q157" i="22"/>
  <c r="Q170" i="22"/>
  <c r="Q183" i="22"/>
  <c r="Q196" i="22"/>
  <c r="Q209" i="22"/>
  <c r="Q222" i="22"/>
  <c r="Q234" i="22"/>
  <c r="Q246" i="22"/>
  <c r="Q258" i="22"/>
  <c r="Q270" i="22"/>
  <c r="Q282" i="22"/>
  <c r="Q294" i="22"/>
  <c r="Q306" i="22"/>
  <c r="Q318" i="22"/>
  <c r="Q330" i="22"/>
  <c r="Q342" i="22"/>
  <c r="Q354" i="22"/>
  <c r="Q366" i="22"/>
  <c r="Q378" i="22"/>
  <c r="Q390" i="22"/>
  <c r="Q402" i="22"/>
  <c r="Q414" i="22"/>
  <c r="Q426" i="22"/>
  <c r="Q438" i="22"/>
  <c r="Q450" i="22"/>
  <c r="Q462" i="22"/>
  <c r="Q474" i="22"/>
  <c r="Q486" i="22"/>
  <c r="Q498" i="22"/>
  <c r="Q510" i="22"/>
  <c r="Q522" i="22"/>
  <c r="Q534" i="22"/>
  <c r="Q546" i="22"/>
  <c r="Q558" i="22"/>
  <c r="Q570" i="22"/>
  <c r="Q582" i="22"/>
  <c r="Q594" i="22"/>
  <c r="Q606" i="22"/>
  <c r="Q618" i="22"/>
  <c r="Q630" i="22"/>
  <c r="Q642" i="22"/>
  <c r="Q654" i="22"/>
  <c r="Q666" i="22"/>
  <c r="Q678" i="22"/>
  <c r="Q690" i="22"/>
  <c r="Q702" i="22"/>
  <c r="Q714" i="22"/>
  <c r="Q726" i="22"/>
  <c r="Q738" i="22"/>
  <c r="Q750" i="22"/>
  <c r="Q762" i="22"/>
  <c r="Q774" i="22"/>
  <c r="Q786" i="22"/>
  <c r="Q798" i="22"/>
  <c r="Q810" i="22"/>
  <c r="Q822" i="22"/>
  <c r="Q834" i="22"/>
  <c r="Q846" i="22"/>
  <c r="Q858" i="22"/>
  <c r="Q870" i="22"/>
  <c r="Q882" i="22"/>
  <c r="Q894" i="22"/>
  <c r="Q906" i="22"/>
  <c r="Q29" i="22"/>
  <c r="Q53" i="22"/>
  <c r="Q70" i="22"/>
  <c r="Q92" i="22"/>
  <c r="Q114" i="22"/>
  <c r="Q130" i="22"/>
  <c r="Q145" i="22"/>
  <c r="Q158" i="22"/>
  <c r="Q171" i="22"/>
  <c r="Q184" i="22"/>
  <c r="Q197" i="22"/>
  <c r="Q210" i="22"/>
  <c r="Q223" i="22"/>
  <c r="Q235" i="22"/>
  <c r="Q247" i="22"/>
  <c r="Q259" i="22"/>
  <c r="Q271" i="22"/>
  <c r="Q283" i="22"/>
  <c r="Q295" i="22"/>
  <c r="Q307" i="22"/>
  <c r="Q319" i="22"/>
  <c r="Q331" i="22"/>
  <c r="Q343" i="22"/>
  <c r="Q355" i="22"/>
  <c r="Q367" i="22"/>
  <c r="Q379" i="22"/>
  <c r="Q391" i="22"/>
  <c r="Q403" i="22"/>
  <c r="Q415" i="22"/>
  <c r="Q427" i="22"/>
  <c r="Q439" i="22"/>
  <c r="Q451" i="22"/>
  <c r="Q463" i="22"/>
  <c r="Q475" i="22"/>
  <c r="Q487" i="22"/>
  <c r="Q499" i="22"/>
  <c r="Q511" i="22"/>
  <c r="Q523" i="22"/>
  <c r="Q535" i="22"/>
  <c r="Q547" i="22"/>
  <c r="Q559" i="22"/>
  <c r="Q571" i="22"/>
  <c r="Q583" i="22"/>
  <c r="Q595" i="22"/>
  <c r="Q607" i="22"/>
  <c r="Q619" i="22"/>
  <c r="Q631" i="22"/>
  <c r="Q643" i="22"/>
  <c r="Q655" i="22"/>
  <c r="Q667" i="22"/>
  <c r="Q679" i="22"/>
  <c r="Q691" i="22"/>
  <c r="Q703" i="22"/>
  <c r="Q715" i="22"/>
  <c r="Q727" i="22"/>
  <c r="Q739" i="22"/>
  <c r="Q751" i="22"/>
  <c r="Q763" i="22"/>
  <c r="Q775" i="22"/>
  <c r="Q787" i="22"/>
  <c r="Q799" i="22"/>
  <c r="Q811" i="22"/>
  <c r="Q823" i="22"/>
  <c r="Q835" i="22"/>
  <c r="Q847" i="22"/>
  <c r="Q859" i="22"/>
  <c r="Q871" i="22"/>
  <c r="Q883" i="22"/>
  <c r="Q895" i="22"/>
  <c r="Q907" i="22"/>
  <c r="Q919" i="22"/>
  <c r="Q931" i="22"/>
  <c r="Q943" i="22"/>
  <c r="Q955" i="22"/>
  <c r="Q967" i="22"/>
  <c r="Q979" i="22"/>
  <c r="Q991" i="22"/>
  <c r="Q1003" i="22"/>
  <c r="Q1015" i="22"/>
  <c r="Q1027" i="22"/>
  <c r="Q1039" i="22"/>
  <c r="Q1051" i="22"/>
  <c r="Q1063" i="22"/>
  <c r="Q7" i="22"/>
  <c r="Q31" i="22"/>
  <c r="Q54" i="22"/>
  <c r="Q71" i="22"/>
  <c r="Q93" i="22"/>
  <c r="Q115" i="22"/>
  <c r="Q131" i="22"/>
  <c r="Q146" i="22"/>
  <c r="Q159" i="22"/>
  <c r="Q172" i="22"/>
  <c r="Q185" i="22"/>
  <c r="Q198" i="22"/>
  <c r="Q211" i="22"/>
  <c r="Q224" i="22"/>
  <c r="Q236" i="22"/>
  <c r="Q248" i="22"/>
  <c r="Q260" i="22"/>
  <c r="Q272" i="22"/>
  <c r="Q284" i="22"/>
  <c r="Q296" i="22"/>
  <c r="Q308" i="22"/>
  <c r="Q320" i="22"/>
  <c r="Q332" i="22"/>
  <c r="Q344" i="22"/>
  <c r="Q356" i="22"/>
  <c r="Q368" i="22"/>
  <c r="Q380" i="22"/>
  <c r="Q392" i="22"/>
  <c r="Q404" i="22"/>
  <c r="Q416" i="22"/>
  <c r="Q428" i="22"/>
  <c r="Q440" i="22"/>
  <c r="Q452" i="22"/>
  <c r="Q464" i="22"/>
  <c r="Q476" i="22"/>
  <c r="Q488" i="22"/>
  <c r="Q500" i="22"/>
  <c r="Q512" i="22"/>
  <c r="Q524" i="22"/>
  <c r="Q536" i="22"/>
  <c r="Q548" i="22"/>
  <c r="Q560" i="22"/>
  <c r="Q572" i="22"/>
  <c r="Q584" i="22"/>
  <c r="Q596" i="22"/>
  <c r="Q608" i="22"/>
  <c r="Q620" i="22"/>
  <c r="Q632" i="22"/>
  <c r="Q644" i="22"/>
  <c r="Q656" i="22"/>
  <c r="Q668" i="22"/>
  <c r="Q680" i="22"/>
  <c r="Q692" i="22"/>
  <c r="Q704" i="22"/>
  <c r="Q716" i="22"/>
  <c r="Q728" i="22"/>
  <c r="Q740" i="22"/>
  <c r="Q752" i="22"/>
  <c r="Q764" i="22"/>
  <c r="Q776" i="22"/>
  <c r="Q788" i="22"/>
  <c r="Q800" i="22"/>
  <c r="Q812" i="22"/>
  <c r="Q824" i="22"/>
  <c r="Q836" i="22"/>
  <c r="Q848" i="22"/>
  <c r="Q860" i="22"/>
  <c r="Q872" i="22"/>
  <c r="Q884" i="22"/>
  <c r="Q896" i="22"/>
  <c r="Q908" i="22"/>
  <c r="Q920" i="22"/>
  <c r="Q932" i="22"/>
  <c r="Q944" i="22"/>
  <c r="Q956" i="22"/>
  <c r="Q968" i="22"/>
  <c r="Q980" i="22"/>
  <c r="Q992" i="22"/>
  <c r="Q1004" i="22"/>
  <c r="Q1016" i="22"/>
  <c r="Q1028" i="22"/>
  <c r="Q1040" i="22"/>
  <c r="Q1052" i="22"/>
  <c r="Q1064" i="22"/>
  <c r="Q8" i="22"/>
  <c r="Q32" i="22"/>
  <c r="Q55" i="22"/>
  <c r="Q77" i="22"/>
  <c r="Q94" i="22"/>
  <c r="Q116" i="22"/>
  <c r="Q133" i="22"/>
  <c r="Q147" i="22"/>
  <c r="Q160" i="22"/>
  <c r="Q173" i="22"/>
  <c r="Q186" i="22"/>
  <c r="Q199" i="22"/>
  <c r="Q212" i="22"/>
  <c r="Q225" i="22"/>
  <c r="Q237" i="22"/>
  <c r="Q249" i="22"/>
  <c r="Q261" i="22"/>
  <c r="Q273" i="22"/>
  <c r="Q285" i="22"/>
  <c r="Q297" i="22"/>
  <c r="Q309" i="22"/>
  <c r="Q321" i="22"/>
  <c r="Q333" i="22"/>
  <c r="Q345" i="22"/>
  <c r="Q357" i="22"/>
  <c r="Q369" i="22"/>
  <c r="Q381" i="22"/>
  <c r="Q393" i="22"/>
  <c r="Q405" i="22"/>
  <c r="Q417" i="22"/>
  <c r="Q429" i="22"/>
  <c r="Q441" i="22"/>
  <c r="Q453" i="22"/>
  <c r="Q465" i="22"/>
  <c r="Q477" i="22"/>
  <c r="Q489" i="22"/>
  <c r="Q501" i="22"/>
  <c r="Q513" i="22"/>
  <c r="Q525" i="22"/>
  <c r="Q537" i="22"/>
  <c r="Q549" i="22"/>
  <c r="Q561" i="22"/>
  <c r="Q573" i="22"/>
  <c r="Q585" i="22"/>
  <c r="Q597" i="22"/>
  <c r="Q609" i="22"/>
  <c r="Q621" i="22"/>
  <c r="Q633" i="22"/>
  <c r="Q645" i="22"/>
  <c r="Q657" i="22"/>
  <c r="Q669" i="22"/>
  <c r="Q681" i="22"/>
  <c r="Q693" i="22"/>
  <c r="Q705" i="22"/>
  <c r="Q717" i="22"/>
  <c r="Q729" i="22"/>
  <c r="Q741" i="22"/>
  <c r="Q753" i="22"/>
  <c r="Q765" i="22"/>
  <c r="Q777" i="22"/>
  <c r="Q789" i="22"/>
  <c r="Q801" i="22"/>
  <c r="Q813" i="22"/>
  <c r="Q825" i="22"/>
  <c r="Q837" i="22"/>
  <c r="Q849" i="22"/>
  <c r="Q861" i="22"/>
  <c r="Q873" i="22"/>
  <c r="Q885" i="22"/>
  <c r="Q897" i="22"/>
  <c r="Q9" i="22"/>
  <c r="Q33" i="22"/>
  <c r="Q56" i="22"/>
  <c r="Q78" i="22"/>
  <c r="Q95" i="22"/>
  <c r="Q117" i="22"/>
  <c r="Q134" i="22"/>
  <c r="Q148" i="22"/>
  <c r="Q161" i="22"/>
  <c r="Q174" i="22"/>
  <c r="Q187" i="22"/>
  <c r="Q200" i="22"/>
  <c r="Q213" i="22"/>
  <c r="Q226" i="22"/>
  <c r="Q238" i="22"/>
  <c r="Q250" i="22"/>
  <c r="Q262" i="22"/>
  <c r="Q274" i="22"/>
  <c r="Q286" i="22"/>
  <c r="Q298" i="22"/>
  <c r="Q310" i="22"/>
  <c r="Q322" i="22"/>
  <c r="Q334" i="22"/>
  <c r="Q346" i="22"/>
  <c r="Q358" i="22"/>
  <c r="Q370" i="22"/>
  <c r="Q382" i="22"/>
  <c r="Q394" i="22"/>
  <c r="Q406" i="22"/>
  <c r="Q418" i="22"/>
  <c r="Q430" i="22"/>
  <c r="Q442" i="22"/>
  <c r="Q454" i="22"/>
  <c r="Q466" i="22"/>
  <c r="Q478" i="22"/>
  <c r="Q490" i="22"/>
  <c r="Q502" i="22"/>
  <c r="Q514" i="22"/>
  <c r="Q526" i="22"/>
  <c r="Q538" i="22"/>
  <c r="Q550" i="22"/>
  <c r="Q562" i="22"/>
  <c r="Q574" i="22"/>
  <c r="Q586" i="22"/>
  <c r="Q598" i="22"/>
  <c r="Q610" i="22"/>
  <c r="Q622" i="22"/>
  <c r="Q634" i="22"/>
  <c r="Q646" i="22"/>
  <c r="Q658" i="22"/>
  <c r="Q670" i="22"/>
  <c r="Q682" i="22"/>
  <c r="Q694" i="22"/>
  <c r="Q706" i="22"/>
  <c r="Q718" i="22"/>
  <c r="Q730" i="22"/>
  <c r="Q742" i="22"/>
  <c r="Q754" i="22"/>
  <c r="Q766" i="22"/>
  <c r="Q778" i="22"/>
  <c r="Q790" i="22"/>
  <c r="Q802" i="22"/>
  <c r="Q814" i="22"/>
  <c r="Q826" i="22"/>
  <c r="Q838" i="22"/>
  <c r="Q10" i="22"/>
  <c r="Q34" i="22"/>
  <c r="Q57" i="22"/>
  <c r="Q79" i="22"/>
  <c r="Q101" i="22"/>
  <c r="Q118" i="22"/>
  <c r="Q136" i="22"/>
  <c r="Q149" i="22"/>
  <c r="Q162" i="22"/>
  <c r="Q175" i="22"/>
  <c r="Q188" i="22"/>
  <c r="Q201" i="22"/>
  <c r="Q214" i="22"/>
  <c r="Q227" i="22"/>
  <c r="Q239" i="22"/>
  <c r="Q251" i="22"/>
  <c r="Q263" i="22"/>
  <c r="Q275" i="22"/>
  <c r="Q287" i="22"/>
  <c r="Q299" i="22"/>
  <c r="Q311" i="22"/>
  <c r="Q323" i="22"/>
  <c r="Q335" i="22"/>
  <c r="Q347" i="22"/>
  <c r="Q359" i="22"/>
  <c r="Q371" i="22"/>
  <c r="Q383" i="22"/>
  <c r="Q395" i="22"/>
  <c r="Q407" i="22"/>
  <c r="Q419" i="22"/>
  <c r="Q431" i="22"/>
  <c r="Q443" i="22"/>
  <c r="Q455" i="22"/>
  <c r="Q467" i="22"/>
  <c r="Q479" i="22"/>
  <c r="Q491" i="22"/>
  <c r="Q503" i="22"/>
  <c r="Q515" i="22"/>
  <c r="Q527" i="22"/>
  <c r="Q539" i="22"/>
  <c r="Q551" i="22"/>
  <c r="Q563" i="22"/>
  <c r="Q575" i="22"/>
  <c r="Q587" i="22"/>
  <c r="Q599" i="22"/>
  <c r="Q611" i="22"/>
  <c r="Q623" i="22"/>
  <c r="Q635" i="22"/>
  <c r="Q647" i="22"/>
  <c r="Q659" i="22"/>
  <c r="Q671" i="22"/>
  <c r="Q683" i="22"/>
  <c r="Q695" i="22"/>
  <c r="Q707" i="22"/>
  <c r="Q719" i="22"/>
  <c r="Q731" i="22"/>
  <c r="Q743" i="22"/>
  <c r="Q755" i="22"/>
  <c r="Q767" i="22"/>
  <c r="Q779" i="22"/>
  <c r="Q791" i="22"/>
  <c r="Q803" i="22"/>
  <c r="Q815" i="22"/>
  <c r="Q827" i="22"/>
  <c r="Q839" i="22"/>
  <c r="Q851" i="22"/>
  <c r="Q863" i="22"/>
  <c r="Q875" i="22"/>
  <c r="Q887" i="22"/>
  <c r="Q11" i="22"/>
  <c r="Q35" i="22"/>
  <c r="Q58" i="22"/>
  <c r="Q80" i="22"/>
  <c r="Q102" i="22"/>
  <c r="Q119" i="22"/>
  <c r="Q137" i="22"/>
  <c r="Q150" i="22"/>
  <c r="Q163" i="22"/>
  <c r="Q176" i="22"/>
  <c r="Q189" i="22"/>
  <c r="Q202" i="22"/>
  <c r="Q215" i="22"/>
  <c r="Q228" i="22"/>
  <c r="Q240" i="22"/>
  <c r="Q252" i="22"/>
  <c r="Q264" i="22"/>
  <c r="Q276" i="22"/>
  <c r="Q288" i="22"/>
  <c r="Q300" i="22"/>
  <c r="Q312" i="22"/>
  <c r="Q324" i="22"/>
  <c r="Q336" i="22"/>
  <c r="Q348" i="22"/>
  <c r="Q360" i="22"/>
  <c r="Q372" i="22"/>
  <c r="Q384" i="22"/>
  <c r="Q396" i="22"/>
  <c r="Q408" i="22"/>
  <c r="Q420" i="22"/>
  <c r="Q432" i="22"/>
  <c r="Q444" i="22"/>
  <c r="Q456" i="22"/>
  <c r="Q468" i="22"/>
  <c r="Q480" i="22"/>
  <c r="Q492" i="22"/>
  <c r="Q504" i="22"/>
  <c r="Q516" i="22"/>
  <c r="Q528" i="22"/>
  <c r="Q540" i="22"/>
  <c r="Q552" i="22"/>
  <c r="Q564" i="22"/>
  <c r="Q576" i="22"/>
  <c r="Q588" i="22"/>
  <c r="Q600" i="22"/>
  <c r="Q612" i="22"/>
  <c r="Q624" i="22"/>
  <c r="Q636" i="22"/>
  <c r="Q17" i="22"/>
  <c r="Q41" i="22"/>
  <c r="Q59" i="22"/>
  <c r="Q81" i="22"/>
  <c r="Q103" i="22"/>
  <c r="Q121" i="22"/>
  <c r="Q138" i="22"/>
  <c r="Q151" i="22"/>
  <c r="Q164" i="22"/>
  <c r="Q177" i="22"/>
  <c r="Q190" i="22"/>
  <c r="Q203" i="22"/>
  <c r="Q217" i="22"/>
  <c r="Q229" i="22"/>
  <c r="Q241" i="22"/>
  <c r="Q253" i="22"/>
  <c r="Q265" i="22"/>
  <c r="Q277" i="22"/>
  <c r="Q289" i="22"/>
  <c r="Q301" i="22"/>
  <c r="Q313" i="22"/>
  <c r="Q325" i="22"/>
  <c r="Q337" i="22"/>
  <c r="Q349" i="22"/>
  <c r="Q361" i="22"/>
  <c r="Q373" i="22"/>
  <c r="Q385" i="22"/>
  <c r="Q397" i="22"/>
  <c r="Q409" i="22"/>
  <c r="Q421" i="22"/>
  <c r="Q433" i="22"/>
  <c r="Q445" i="22"/>
  <c r="Q457" i="22"/>
  <c r="Q469" i="22"/>
  <c r="Q481" i="22"/>
  <c r="Q493" i="22"/>
  <c r="Q505" i="22"/>
  <c r="Q517" i="22"/>
  <c r="Q529" i="22"/>
  <c r="Q541" i="22"/>
  <c r="Q553" i="22"/>
  <c r="Q565" i="22"/>
  <c r="Q577" i="22"/>
  <c r="Q589" i="22"/>
  <c r="Q601" i="22"/>
  <c r="Q613" i="22"/>
  <c r="Q625" i="22"/>
  <c r="Q637" i="22"/>
  <c r="Q649" i="22"/>
  <c r="Q661" i="22"/>
  <c r="Q673" i="22"/>
  <c r="Q685" i="22"/>
  <c r="Q697" i="22"/>
  <c r="Q709" i="22"/>
  <c r="Q721" i="22"/>
  <c r="Q733" i="22"/>
  <c r="Q745" i="22"/>
  <c r="Q757" i="22"/>
  <c r="Q769" i="22"/>
  <c r="Q781" i="22"/>
  <c r="Q793" i="22"/>
  <c r="Q19" i="22"/>
  <c r="Q43" i="22"/>
  <c r="Q65" i="22"/>
  <c r="Q82" i="22"/>
  <c r="Q104" i="22"/>
  <c r="Q125" i="22"/>
  <c r="Q139" i="22"/>
  <c r="Q152" i="22"/>
  <c r="Q165" i="22"/>
  <c r="Q178" i="22"/>
  <c r="Q191" i="22"/>
  <c r="Q205" i="22"/>
  <c r="Q218" i="22"/>
  <c r="Q230" i="22"/>
  <c r="Q242" i="22"/>
  <c r="Q254" i="22"/>
  <c r="Q266" i="22"/>
  <c r="Q278" i="22"/>
  <c r="Q290" i="22"/>
  <c r="Q302" i="22"/>
  <c r="Q314" i="22"/>
  <c r="Q326" i="22"/>
  <c r="Q338" i="22"/>
  <c r="Q350" i="22"/>
  <c r="Q362" i="22"/>
  <c r="Q374" i="22"/>
  <c r="Q386" i="22"/>
  <c r="Q398" i="22"/>
  <c r="Q410" i="22"/>
  <c r="Q422" i="22"/>
  <c r="Q434" i="22"/>
  <c r="Q446" i="22"/>
  <c r="Q458" i="22"/>
  <c r="Q470" i="22"/>
  <c r="Q482" i="22"/>
  <c r="Q494" i="22"/>
  <c r="Q506" i="22"/>
  <c r="Q518" i="22"/>
  <c r="Q530" i="22"/>
  <c r="Q542" i="22"/>
  <c r="Q554" i="22"/>
  <c r="Q566" i="22"/>
  <c r="Q66" i="22"/>
  <c r="Q166" i="22"/>
  <c r="Q243" i="22"/>
  <c r="Q315" i="22"/>
  <c r="Q387" i="22"/>
  <c r="Q459" i="22"/>
  <c r="Q531" i="22"/>
  <c r="Q591" i="22"/>
  <c r="Q639" i="22"/>
  <c r="Q675" i="22"/>
  <c r="Q711" i="22"/>
  <c r="Q747" i="22"/>
  <c r="Q783" i="22"/>
  <c r="Q817" i="22"/>
  <c r="Q843" i="22"/>
  <c r="Q867" i="22"/>
  <c r="Q891" i="22"/>
  <c r="Q912" i="22"/>
  <c r="Q927" i="22"/>
  <c r="Q945" i="22"/>
  <c r="Q960" i="22"/>
  <c r="Q975" i="22"/>
  <c r="Q993" i="22"/>
  <c r="Q1008" i="22"/>
  <c r="Q1023" i="22"/>
  <c r="Q1041" i="22"/>
  <c r="Q1056" i="22"/>
  <c r="Q1071" i="22"/>
  <c r="Q1084" i="22"/>
  <c r="Q1098" i="22"/>
  <c r="Q1111" i="22"/>
  <c r="Q1124" i="22"/>
  <c r="Q1137" i="22"/>
  <c r="Q1149" i="22"/>
  <c r="Q1161" i="22"/>
  <c r="Q1173" i="22"/>
  <c r="Q1185" i="22"/>
  <c r="Q1197" i="22"/>
  <c r="Q1209" i="22"/>
  <c r="Q1221" i="22"/>
  <c r="Q1233" i="22"/>
  <c r="Q1245" i="22"/>
  <c r="Q1257" i="22"/>
  <c r="Q1269" i="22"/>
  <c r="Q1281" i="22"/>
  <c r="Q1293" i="22"/>
  <c r="Q1305" i="22"/>
  <c r="Q1317" i="22"/>
  <c r="Q1329" i="22"/>
  <c r="Q1341" i="22"/>
  <c r="Q1353" i="22"/>
  <c r="Q1365" i="22"/>
  <c r="Q1377" i="22"/>
  <c r="Q1389" i="22"/>
  <c r="Q1401" i="22"/>
  <c r="Q1413" i="22"/>
  <c r="Q1425" i="22"/>
  <c r="Q1437" i="22"/>
  <c r="Q1449" i="22"/>
  <c r="Q1461" i="22"/>
  <c r="Q1473" i="22"/>
  <c r="Q1485" i="22"/>
  <c r="Q1497" i="22"/>
  <c r="Q1509" i="22"/>
  <c r="Q1521" i="22"/>
  <c r="Q1533" i="22"/>
  <c r="Q1545" i="22"/>
  <c r="Q1557" i="22"/>
  <c r="Q1569" i="22"/>
  <c r="Q1581" i="22"/>
  <c r="Q1593" i="22"/>
  <c r="Q1605" i="22"/>
  <c r="Q1617" i="22"/>
  <c r="Q1629" i="22"/>
  <c r="Q1641" i="22"/>
  <c r="Q1653" i="22"/>
  <c r="Q1665" i="22"/>
  <c r="Q1677" i="22"/>
  <c r="Q1689" i="22"/>
  <c r="Q1701" i="22"/>
  <c r="Q1713" i="22"/>
  <c r="Q1725" i="22"/>
  <c r="Q1737" i="22"/>
  <c r="Q1749" i="22"/>
  <c r="Q1761" i="22"/>
  <c r="Q1773" i="22"/>
  <c r="Q1785" i="22"/>
  <c r="Q1797" i="22"/>
  <c r="Q1809" i="22"/>
  <c r="Q1821" i="22"/>
  <c r="Q1833" i="22"/>
  <c r="Q1845" i="22"/>
  <c r="Q1857" i="22"/>
  <c r="Q1869" i="22"/>
  <c r="Q1881" i="22"/>
  <c r="Q1893" i="22"/>
  <c r="Q1905" i="22"/>
  <c r="Q1917" i="22"/>
  <c r="Q1929" i="22"/>
  <c r="Q1941" i="22"/>
  <c r="Q1953" i="22"/>
  <c r="Q1965" i="22"/>
  <c r="Q1977" i="22"/>
  <c r="Q1989" i="22"/>
  <c r="Q2001" i="22"/>
  <c r="Q67" i="22"/>
  <c r="Q167" i="22"/>
  <c r="Q244" i="22"/>
  <c r="Q316" i="22"/>
  <c r="Q388" i="22"/>
  <c r="Q460" i="22"/>
  <c r="Q532" i="22"/>
  <c r="Q592" i="22"/>
  <c r="Q640" i="22"/>
  <c r="Q676" i="22"/>
  <c r="Q712" i="22"/>
  <c r="Q748" i="22"/>
  <c r="Q784" i="22"/>
  <c r="Q818" i="22"/>
  <c r="Q844" i="22"/>
  <c r="Q868" i="22"/>
  <c r="Q892" i="22"/>
  <c r="Q913" i="22"/>
  <c r="Q928" i="22"/>
  <c r="Q946" i="22"/>
  <c r="Q961" i="22"/>
  <c r="Q976" i="22"/>
  <c r="Q994" i="22"/>
  <c r="Q1009" i="22"/>
  <c r="Q1024" i="22"/>
  <c r="Q1042" i="22"/>
  <c r="Q1057" i="22"/>
  <c r="Q1072" i="22"/>
  <c r="Q1086" i="22"/>
  <c r="Q1099" i="22"/>
  <c r="Q1112" i="22"/>
  <c r="Q1125" i="22"/>
  <c r="Q1138" i="22"/>
  <c r="Q1150" i="22"/>
  <c r="Q1162" i="22"/>
  <c r="Q1174" i="22"/>
  <c r="Q1186" i="22"/>
  <c r="Q1198" i="22"/>
  <c r="Q1210" i="22"/>
  <c r="Q1222" i="22"/>
  <c r="Q1234" i="22"/>
  <c r="Q1246" i="22"/>
  <c r="Q1258" i="22"/>
  <c r="Q1270" i="22"/>
  <c r="Q1282" i="22"/>
  <c r="Q1294" i="22"/>
  <c r="Q1306" i="22"/>
  <c r="Q1318" i="22"/>
  <c r="Q1330" i="22"/>
  <c r="Q1342" i="22"/>
  <c r="Q1354" i="22"/>
  <c r="Q1366" i="22"/>
  <c r="Q1378" i="22"/>
  <c r="Q1390" i="22"/>
  <c r="Q1402" i="22"/>
  <c r="Q1414" i="22"/>
  <c r="Q1426" i="22"/>
  <c r="Q1438" i="22"/>
  <c r="Q1450" i="22"/>
  <c r="Q1462" i="22"/>
  <c r="Q1474" i="22"/>
  <c r="Q1486" i="22"/>
  <c r="Q1498" i="22"/>
  <c r="Q1510" i="22"/>
  <c r="Q1522" i="22"/>
  <c r="Q1534" i="22"/>
  <c r="Q1546" i="22"/>
  <c r="Q1558" i="22"/>
  <c r="Q1570" i="22"/>
  <c r="Q1582" i="22"/>
  <c r="Q1594" i="22"/>
  <c r="Q1606" i="22"/>
  <c r="Q1618" i="22"/>
  <c r="Q1630" i="22"/>
  <c r="Q1642" i="22"/>
  <c r="Q1654" i="22"/>
  <c r="Q1666" i="22"/>
  <c r="Q1678" i="22"/>
  <c r="Q1690" i="22"/>
  <c r="Q1702" i="22"/>
  <c r="Q1714" i="22"/>
  <c r="Q1726" i="22"/>
  <c r="Q1738" i="22"/>
  <c r="Q1750" i="22"/>
  <c r="Q1762" i="22"/>
  <c r="Q1774" i="22"/>
  <c r="Q1786" i="22"/>
  <c r="Q1798" i="22"/>
  <c r="Q1810" i="22"/>
  <c r="Q1822" i="22"/>
  <c r="Q1834" i="22"/>
  <c r="Q1846" i="22"/>
  <c r="Q83" i="22"/>
  <c r="Q179" i="22"/>
  <c r="Q255" i="22"/>
  <c r="Q327" i="22"/>
  <c r="Q399" i="22"/>
  <c r="Q471" i="22"/>
  <c r="Q543" i="22"/>
  <c r="Q602" i="22"/>
  <c r="Q648" i="22"/>
  <c r="Q684" i="22"/>
  <c r="Q720" i="22"/>
  <c r="Q756" i="22"/>
  <c r="Q792" i="22"/>
  <c r="Q819" i="22"/>
  <c r="Q850" i="22"/>
  <c r="Q874" i="22"/>
  <c r="Q898" i="22"/>
  <c r="Q914" i="22"/>
  <c r="Q930" i="22"/>
  <c r="Q947" i="22"/>
  <c r="Q962" i="22"/>
  <c r="Q978" i="22"/>
  <c r="Q995" i="22"/>
  <c r="Q1010" i="22"/>
  <c r="Q1026" i="22"/>
  <c r="Q1043" i="22"/>
  <c r="Q1058" i="22"/>
  <c r="Q1074" i="22"/>
  <c r="Q1087" i="22"/>
  <c r="Q1100" i="22"/>
  <c r="Q1113" i="22"/>
  <c r="Q1126" i="22"/>
  <c r="Q1139" i="22"/>
  <c r="Q1151" i="22"/>
  <c r="Q1163" i="22"/>
  <c r="Q1175" i="22"/>
  <c r="Q1187" i="22"/>
  <c r="Q1199" i="22"/>
  <c r="Q1211" i="22"/>
  <c r="Q1223" i="22"/>
  <c r="Q1235" i="22"/>
  <c r="Q1247" i="22"/>
  <c r="Q1259" i="22"/>
  <c r="Q1271" i="22"/>
  <c r="Q1283" i="22"/>
  <c r="Q1295" i="22"/>
  <c r="Q1307" i="22"/>
  <c r="Q1319" i="22"/>
  <c r="Q1331" i="22"/>
  <c r="Q1343" i="22"/>
  <c r="Q1355" i="22"/>
  <c r="Q1367" i="22"/>
  <c r="Q1379" i="22"/>
  <c r="Q1391" i="22"/>
  <c r="Q1403" i="22"/>
  <c r="Q1415" i="22"/>
  <c r="Q1427" i="22"/>
  <c r="Q1439" i="22"/>
  <c r="Q1451" i="22"/>
  <c r="Q1463" i="22"/>
  <c r="Q1475" i="22"/>
  <c r="Q1487" i="22"/>
  <c r="Q1499" i="22"/>
  <c r="Q1511" i="22"/>
  <c r="Q1523" i="22"/>
  <c r="Q1535" i="22"/>
  <c r="Q1547" i="22"/>
  <c r="Q1559" i="22"/>
  <c r="Q1571" i="22"/>
  <c r="Q1583" i="22"/>
  <c r="Q1595" i="22"/>
  <c r="Q1607" i="22"/>
  <c r="Q1619" i="22"/>
  <c r="Q1631" i="22"/>
  <c r="Q1643" i="22"/>
  <c r="Q1655" i="22"/>
  <c r="Q1667" i="22"/>
  <c r="Q1679" i="22"/>
  <c r="Q1691" i="22"/>
  <c r="Q1703" i="22"/>
  <c r="Q1715" i="22"/>
  <c r="Q1727" i="22"/>
  <c r="Q1739" i="22"/>
  <c r="Q1751" i="22"/>
  <c r="Q1763" i="22"/>
  <c r="Q1775" i="22"/>
  <c r="Q1787" i="22"/>
  <c r="Q1799" i="22"/>
  <c r="Q1811" i="22"/>
  <c r="Q1823" i="22"/>
  <c r="Q1835" i="22"/>
  <c r="Q1847" i="22"/>
  <c r="Q1859" i="22"/>
  <c r="Q1871" i="22"/>
  <c r="Q1883" i="22"/>
  <c r="Q1895" i="22"/>
  <c r="Q1907" i="22"/>
  <c r="Q1919" i="22"/>
  <c r="Q1931" i="22"/>
  <c r="Q1943" i="22"/>
  <c r="Q1955" i="22"/>
  <c r="Q1967" i="22"/>
  <c r="Q1979" i="22"/>
  <c r="Q1991" i="22"/>
  <c r="Q2003" i="22"/>
  <c r="Q89" i="22"/>
  <c r="Q181" i="22"/>
  <c r="Q256" i="22"/>
  <c r="Q328" i="22"/>
  <c r="Q400" i="22"/>
  <c r="Q472" i="22"/>
  <c r="Q544" i="22"/>
  <c r="Q603" i="22"/>
  <c r="Q650" i="22"/>
  <c r="Q686" i="22"/>
  <c r="Q722" i="22"/>
  <c r="Q758" i="22"/>
  <c r="Q794" i="22"/>
  <c r="Q820" i="22"/>
  <c r="Q852" i="22"/>
  <c r="Q876" i="22"/>
  <c r="Q899" i="22"/>
  <c r="Q915" i="22"/>
  <c r="Q933" i="22"/>
  <c r="Q948" i="22"/>
  <c r="Q963" i="22"/>
  <c r="Q981" i="22"/>
  <c r="Q996" i="22"/>
  <c r="Q1011" i="22"/>
  <c r="Q1029" i="22"/>
  <c r="Q1044" i="22"/>
  <c r="Q1059" i="22"/>
  <c r="Q1075" i="22"/>
  <c r="Q1088" i="22"/>
  <c r="Q1101" i="22"/>
  <c r="Q1114" i="22"/>
  <c r="Q1127" i="22"/>
  <c r="Q1140" i="22"/>
  <c r="Q1152" i="22"/>
  <c r="Q1164" i="22"/>
  <c r="Q1176" i="22"/>
  <c r="Q1188" i="22"/>
  <c r="Q1200" i="22"/>
  <c r="Q1212" i="22"/>
  <c r="Q1224" i="22"/>
  <c r="Q1236" i="22"/>
  <c r="Q1248" i="22"/>
  <c r="Q1260" i="22"/>
  <c r="Q1272" i="22"/>
  <c r="Q1284" i="22"/>
  <c r="Q1296" i="22"/>
  <c r="Q1308" i="22"/>
  <c r="Q1320" i="22"/>
  <c r="Q1332" i="22"/>
  <c r="Q1344" i="22"/>
  <c r="Q1356" i="22"/>
  <c r="Q1368" i="22"/>
  <c r="Q1380" i="22"/>
  <c r="Q1392" i="22"/>
  <c r="Q1404" i="22"/>
  <c r="Q1416" i="22"/>
  <c r="Q1428" i="22"/>
  <c r="Q1440" i="22"/>
  <c r="Q1452" i="22"/>
  <c r="Q1464" i="22"/>
  <c r="Q1476" i="22"/>
  <c r="Q1488" i="22"/>
  <c r="Q1500" i="22"/>
  <c r="Q1512" i="22"/>
  <c r="Q1524" i="22"/>
  <c r="Q1536" i="22"/>
  <c r="Q1548" i="22"/>
  <c r="Q1560" i="22"/>
  <c r="Q1572" i="22"/>
  <c r="Q1584" i="22"/>
  <c r="Q1596" i="22"/>
  <c r="Q1608" i="22"/>
  <c r="Q1620" i="22"/>
  <c r="Q1632" i="22"/>
  <c r="Q1644" i="22"/>
  <c r="Q1656" i="22"/>
  <c r="Q1668" i="22"/>
  <c r="Q1680" i="22"/>
  <c r="Q1692" i="22"/>
  <c r="Q1704" i="22"/>
  <c r="Q1716" i="22"/>
  <c r="Q1728" i="22"/>
  <c r="Q1740" i="22"/>
  <c r="Q1752" i="22"/>
  <c r="Q1764" i="22"/>
  <c r="Q1776" i="22"/>
  <c r="Q1788" i="22"/>
  <c r="Q1800" i="22"/>
  <c r="Q1812" i="22"/>
  <c r="Q1824" i="22"/>
  <c r="Q1836" i="22"/>
  <c r="Q1848" i="22"/>
  <c r="Q1860" i="22"/>
  <c r="Q1872" i="22"/>
  <c r="Q1884" i="22"/>
  <c r="Q1896" i="22"/>
  <c r="Q1908" i="22"/>
  <c r="Q1920" i="22"/>
  <c r="Q1932" i="22"/>
  <c r="Q1944" i="22"/>
  <c r="Q1956" i="22"/>
  <c r="Q1968" i="22"/>
  <c r="Q1980" i="22"/>
  <c r="Q1992" i="22"/>
  <c r="Q2004" i="22"/>
  <c r="Q105" i="22"/>
  <c r="Q193" i="22"/>
  <c r="Q267" i="22"/>
  <c r="Q339" i="22"/>
  <c r="Q411" i="22"/>
  <c r="Q483" i="22"/>
  <c r="Q555" i="22"/>
  <c r="Q604" i="22"/>
  <c r="Q651" i="22"/>
  <c r="Q687" i="22"/>
  <c r="Q723" i="22"/>
  <c r="Q759" i="22"/>
  <c r="Q795" i="22"/>
  <c r="Q828" i="22"/>
  <c r="Q853" i="22"/>
  <c r="Q877" i="22"/>
  <c r="Q900" i="22"/>
  <c r="Q916" i="22"/>
  <c r="Q934" i="22"/>
  <c r="Q949" i="22"/>
  <c r="Q964" i="22"/>
  <c r="Q982" i="22"/>
  <c r="Q997" i="22"/>
  <c r="Q1012" i="22"/>
  <c r="Q1030" i="22"/>
  <c r="Q1045" i="22"/>
  <c r="Q1060" i="22"/>
  <c r="Q1076" i="22"/>
  <c r="Q1089" i="22"/>
  <c r="Q1102" i="22"/>
  <c r="Q1115" i="22"/>
  <c r="Q1128" i="22"/>
  <c r="Q1141" i="22"/>
  <c r="Q1153" i="22"/>
  <c r="Q1165" i="22"/>
  <c r="Q1177" i="22"/>
  <c r="Q1189" i="22"/>
  <c r="Q1201" i="22"/>
  <c r="Q1213" i="22"/>
  <c r="Q1225" i="22"/>
  <c r="Q1237" i="22"/>
  <c r="Q1249" i="22"/>
  <c r="Q1261" i="22"/>
  <c r="Q1273" i="22"/>
  <c r="Q1285" i="22"/>
  <c r="Q1297" i="22"/>
  <c r="Q1309" i="22"/>
  <c r="Q1321" i="22"/>
  <c r="Q1333" i="22"/>
  <c r="Q1345" i="22"/>
  <c r="Q1357" i="22"/>
  <c r="Q1369" i="22"/>
  <c r="Q1381" i="22"/>
  <c r="Q1393" i="22"/>
  <c r="Q1405" i="22"/>
  <c r="Q1417" i="22"/>
  <c r="Q1429" i="22"/>
  <c r="Q1441" i="22"/>
  <c r="Q1453" i="22"/>
  <c r="Q1465" i="22"/>
  <c r="Q1477" i="22"/>
  <c r="Q1489" i="22"/>
  <c r="Q1501" i="22"/>
  <c r="Q1513" i="22"/>
  <c r="Q1525" i="22"/>
  <c r="Q1537" i="22"/>
  <c r="Q1549" i="22"/>
  <c r="Q1561" i="22"/>
  <c r="Q1573" i="22"/>
  <c r="Q1585" i="22"/>
  <c r="Q1597" i="22"/>
  <c r="Q1609" i="22"/>
  <c r="Q1621" i="22"/>
  <c r="Q1633" i="22"/>
  <c r="Q1645" i="22"/>
  <c r="Q1657" i="22"/>
  <c r="Q1669" i="22"/>
  <c r="Q1681" i="22"/>
  <c r="Q1693" i="22"/>
  <c r="Q1705" i="22"/>
  <c r="Q1717" i="22"/>
  <c r="Q1729" i="22"/>
  <c r="Q1741" i="22"/>
  <c r="Q1753" i="22"/>
  <c r="Q1765" i="22"/>
  <c r="Q1777" i="22"/>
  <c r="Q1789" i="22"/>
  <c r="Q1801" i="22"/>
  <c r="Q1813" i="22"/>
  <c r="Q1825" i="22"/>
  <c r="Q1837" i="22"/>
  <c r="Q1849" i="22"/>
  <c r="Q1861" i="22"/>
  <c r="Q1873" i="22"/>
  <c r="Q1885" i="22"/>
  <c r="Q1897" i="22"/>
  <c r="Q106" i="22"/>
  <c r="Q194" i="22"/>
  <c r="Q268" i="22"/>
  <c r="Q340" i="22"/>
  <c r="Q412" i="22"/>
  <c r="Q484" i="22"/>
  <c r="Q556" i="22"/>
  <c r="Q614" i="22"/>
  <c r="Q652" i="22"/>
  <c r="Q688" i="22"/>
  <c r="Q724" i="22"/>
  <c r="Q760" i="22"/>
  <c r="Q796" i="22"/>
  <c r="Q829" i="22"/>
  <c r="Q854" i="22"/>
  <c r="Q878" i="22"/>
  <c r="Q901" i="22"/>
  <c r="Q918" i="22"/>
  <c r="Q935" i="22"/>
  <c r="Q950" i="22"/>
  <c r="Q966" i="22"/>
  <c r="Q983" i="22"/>
  <c r="Q998" i="22"/>
  <c r="Q1014" i="22"/>
  <c r="Q1031" i="22"/>
  <c r="Q1046" i="22"/>
  <c r="Q1062" i="22"/>
  <c r="Q1077" i="22"/>
  <c r="Q1090" i="22"/>
  <c r="Q1103" i="22"/>
  <c r="Q1116" i="22"/>
  <c r="Q1129" i="22"/>
  <c r="Q1142" i="22"/>
  <c r="Q1154" i="22"/>
  <c r="Q1166" i="22"/>
  <c r="Q1178" i="22"/>
  <c r="Q1190" i="22"/>
  <c r="Q1202" i="22"/>
  <c r="Q1214" i="22"/>
  <c r="Q1226" i="22"/>
  <c r="Q1238" i="22"/>
  <c r="Q1250" i="22"/>
  <c r="Q1262" i="22"/>
  <c r="Q1274" i="22"/>
  <c r="Q1286" i="22"/>
  <c r="Q1298" i="22"/>
  <c r="Q1310" i="22"/>
  <c r="Q1322" i="22"/>
  <c r="Q1334" i="22"/>
  <c r="Q1346" i="22"/>
  <c r="Q1358" i="22"/>
  <c r="Q1370" i="22"/>
  <c r="Q1382" i="22"/>
  <c r="Q1394" i="22"/>
  <c r="Q1406" i="22"/>
  <c r="Q1418" i="22"/>
  <c r="Q1430" i="22"/>
  <c r="Q1442" i="22"/>
  <c r="Q1454" i="22"/>
  <c r="Q1466" i="22"/>
  <c r="Q1478" i="22"/>
  <c r="Q1490" i="22"/>
  <c r="Q1502" i="22"/>
  <c r="Q1514" i="22"/>
  <c r="Q1526" i="22"/>
  <c r="Q1538" i="22"/>
  <c r="Q1550" i="22"/>
  <c r="Q1562" i="22"/>
  <c r="Q1574" i="22"/>
  <c r="Q1586" i="22"/>
  <c r="Q1598" i="22"/>
  <c r="Q1610" i="22"/>
  <c r="Q1622" i="22"/>
  <c r="Q1634" i="22"/>
  <c r="Q1646" i="22"/>
  <c r="Q1658" i="22"/>
  <c r="Q1670" i="22"/>
  <c r="Q1682" i="22"/>
  <c r="Q1694" i="22"/>
  <c r="Q1706" i="22"/>
  <c r="Q1718" i="22"/>
  <c r="Q1730" i="22"/>
  <c r="Q126" i="22"/>
  <c r="Q206" i="22"/>
  <c r="Q279" i="22"/>
  <c r="Q351" i="22"/>
  <c r="Q423" i="22"/>
  <c r="Q495" i="22"/>
  <c r="Q567" i="22"/>
  <c r="Q615" i="22"/>
  <c r="Q660" i="22"/>
  <c r="Q696" i="22"/>
  <c r="Q732" i="22"/>
  <c r="Q768" i="22"/>
  <c r="Q804" i="22"/>
  <c r="Q830" i="22"/>
  <c r="Q855" i="22"/>
  <c r="Q879" i="22"/>
  <c r="Q902" i="22"/>
  <c r="Q921" i="22"/>
  <c r="Q936" i="22"/>
  <c r="Q951" i="22"/>
  <c r="Q969" i="22"/>
  <c r="Q984" i="22"/>
  <c r="Q999" i="22"/>
  <c r="Q1017" i="22"/>
  <c r="Q1032" i="22"/>
  <c r="Q1047" i="22"/>
  <c r="Q1065" i="22"/>
  <c r="Q1078" i="22"/>
  <c r="Q1091" i="22"/>
  <c r="Q1104" i="22"/>
  <c r="Q1117" i="22"/>
  <c r="Q1130" i="22"/>
  <c r="Q1143" i="22"/>
  <c r="Q1155" i="22"/>
  <c r="Q1167" i="22"/>
  <c r="Q1179" i="22"/>
  <c r="Q1191" i="22"/>
  <c r="Q1203" i="22"/>
  <c r="Q1215" i="22"/>
  <c r="Q1227" i="22"/>
  <c r="Q1239" i="22"/>
  <c r="Q1251" i="22"/>
  <c r="Q1263" i="22"/>
  <c r="Q1275" i="22"/>
  <c r="Q1287" i="22"/>
  <c r="Q1299" i="22"/>
  <c r="Q1311" i="22"/>
  <c r="Q1323" i="22"/>
  <c r="Q1335" i="22"/>
  <c r="Q1347" i="22"/>
  <c r="Q1359" i="22"/>
  <c r="Q1371" i="22"/>
  <c r="Q1383" i="22"/>
  <c r="Q1395" i="22"/>
  <c r="Q1407" i="22"/>
  <c r="Q1419" i="22"/>
  <c r="Q1431" i="22"/>
  <c r="Q1443" i="22"/>
  <c r="Q1455" i="22"/>
  <c r="Q1467" i="22"/>
  <c r="Q1479" i="22"/>
  <c r="Q1491" i="22"/>
  <c r="Q1503" i="22"/>
  <c r="Q1515" i="22"/>
  <c r="Q1527" i="22"/>
  <c r="Q1539" i="22"/>
  <c r="Q1551" i="22"/>
  <c r="Q1563" i="22"/>
  <c r="Q1575" i="22"/>
  <c r="Q1587" i="22"/>
  <c r="Q1599" i="22"/>
  <c r="Q1611" i="22"/>
  <c r="Q1623" i="22"/>
  <c r="Q1635" i="22"/>
  <c r="Q1647" i="22"/>
  <c r="Q1659" i="22"/>
  <c r="Q1671" i="22"/>
  <c r="Q1683" i="22"/>
  <c r="Q1695" i="22"/>
  <c r="Q1707" i="22"/>
  <c r="Q1719" i="22"/>
  <c r="Q1731" i="22"/>
  <c r="Q1743" i="22"/>
  <c r="Q127" i="22"/>
  <c r="Q207" i="22"/>
  <c r="Q280" i="22"/>
  <c r="Q352" i="22"/>
  <c r="Q424" i="22"/>
  <c r="Q496" i="22"/>
  <c r="Q568" i="22"/>
  <c r="Q616" i="22"/>
  <c r="Q662" i="22"/>
  <c r="Q698" i="22"/>
  <c r="Q734" i="22"/>
  <c r="Q770" i="22"/>
  <c r="Q805" i="22"/>
  <c r="Q831" i="22"/>
  <c r="Q856" i="22"/>
  <c r="Q880" i="22"/>
  <c r="Q903" i="22"/>
  <c r="Q922" i="22"/>
  <c r="Q937" i="22"/>
  <c r="Q952" i="22"/>
  <c r="Q970" i="22"/>
  <c r="Q985" i="22"/>
  <c r="Q1000" i="22"/>
  <c r="Q1018" i="22"/>
  <c r="Q1033" i="22"/>
  <c r="Q1048" i="22"/>
  <c r="Q1066" i="22"/>
  <c r="Q1079" i="22"/>
  <c r="Q1092" i="22"/>
  <c r="Q1105" i="22"/>
  <c r="Q1118" i="22"/>
  <c r="Q1131" i="22"/>
  <c r="Q1144" i="22"/>
  <c r="Q1156" i="22"/>
  <c r="Q1168" i="22"/>
  <c r="Q1180" i="22"/>
  <c r="Q1192" i="22"/>
  <c r="Q1204" i="22"/>
  <c r="Q1216" i="22"/>
  <c r="Q1228" i="22"/>
  <c r="Q1240" i="22"/>
  <c r="Q1252" i="22"/>
  <c r="Q1264" i="22"/>
  <c r="Q1276" i="22"/>
  <c r="Q1288" i="22"/>
  <c r="Q1300" i="22"/>
  <c r="Q1312" i="22"/>
  <c r="Q1324" i="22"/>
  <c r="Q1336" i="22"/>
  <c r="Q1348" i="22"/>
  <c r="Q1360" i="22"/>
  <c r="Q1372" i="22"/>
  <c r="Q1384" i="22"/>
  <c r="Q1396" i="22"/>
  <c r="Q1408" i="22"/>
  <c r="Q1420" i="22"/>
  <c r="Q1432" i="22"/>
  <c r="Q1444" i="22"/>
  <c r="Q1456" i="22"/>
  <c r="Q1468" i="22"/>
  <c r="Q1480" i="22"/>
  <c r="Q1492" i="22"/>
  <c r="Q1504" i="22"/>
  <c r="Q1516" i="22"/>
  <c r="Q1528" i="22"/>
  <c r="Q1540" i="22"/>
  <c r="Q1552" i="22"/>
  <c r="Q1564" i="22"/>
  <c r="Q20" i="22"/>
  <c r="Q140" i="22"/>
  <c r="Q219" i="22"/>
  <c r="Q291" i="22"/>
  <c r="Q363" i="22"/>
  <c r="Q435" i="22"/>
  <c r="Q507" i="22"/>
  <c r="Q578" i="22"/>
  <c r="Q626" i="22"/>
  <c r="Q663" i="22"/>
  <c r="Q699" i="22"/>
  <c r="Q735" i="22"/>
  <c r="Q771" i="22"/>
  <c r="Q806" i="22"/>
  <c r="Q832" i="22"/>
  <c r="Q862" i="22"/>
  <c r="Q886" i="22"/>
  <c r="Q904" i="22"/>
  <c r="Q923" i="22"/>
  <c r="Q938" i="22"/>
  <c r="Q954" i="22"/>
  <c r="Q971" i="22"/>
  <c r="Q986" i="22"/>
  <c r="Q1002" i="22"/>
  <c r="Q1019" i="22"/>
  <c r="Q1034" i="22"/>
  <c r="Q1050" i="22"/>
  <c r="Q1067" i="22"/>
  <c r="Q1080" i="22"/>
  <c r="Q1093" i="22"/>
  <c r="Q1106" i="22"/>
  <c r="Q1119" i="22"/>
  <c r="Q1132" i="22"/>
  <c r="Q1145" i="22"/>
  <c r="Q1157" i="22"/>
  <c r="Q1169" i="22"/>
  <c r="Q1181" i="22"/>
  <c r="Q1193" i="22"/>
  <c r="Q1205" i="22"/>
  <c r="Q1217" i="22"/>
  <c r="Q1229" i="22"/>
  <c r="Q1241" i="22"/>
  <c r="Q1253" i="22"/>
  <c r="Q1265" i="22"/>
  <c r="Q1277" i="22"/>
  <c r="Q1289" i="22"/>
  <c r="Q1301" i="22"/>
  <c r="Q1313" i="22"/>
  <c r="Q1325" i="22"/>
  <c r="Q1337" i="22"/>
  <c r="Q1349" i="22"/>
  <c r="Q1361" i="22"/>
  <c r="Q1373" i="22"/>
  <c r="Q1385" i="22"/>
  <c r="Q1397" i="22"/>
  <c r="Q1409" i="22"/>
  <c r="Q1421" i="22"/>
  <c r="Q1433" i="22"/>
  <c r="Q1445" i="22"/>
  <c r="Q1457" i="22"/>
  <c r="Q1469" i="22"/>
  <c r="Q1481" i="22"/>
  <c r="Q1493" i="22"/>
  <c r="Q1505" i="22"/>
  <c r="Q1517" i="22"/>
  <c r="Q21" i="22"/>
  <c r="Q141" i="22"/>
  <c r="Q220" i="22"/>
  <c r="Q292" i="22"/>
  <c r="Q364" i="22"/>
  <c r="Q436" i="22"/>
  <c r="Q508" i="22"/>
  <c r="Q579" i="22"/>
  <c r="Q627" i="22"/>
  <c r="Q664" i="22"/>
  <c r="Q700" i="22"/>
  <c r="Q736" i="22"/>
  <c r="Q772" i="22"/>
  <c r="Q807" i="22"/>
  <c r="Q840" i="22"/>
  <c r="Q864" i="22"/>
  <c r="Q888" i="22"/>
  <c r="Q909" i="22"/>
  <c r="Q924" i="22"/>
  <c r="Q939" i="22"/>
  <c r="Q957" i="22"/>
  <c r="Q972" i="22"/>
  <c r="Q987" i="22"/>
  <c r="Q1005" i="22"/>
  <c r="Q1020" i="22"/>
  <c r="Q1035" i="22"/>
  <c r="Q1053" i="22"/>
  <c r="Q1068" i="22"/>
  <c r="Q1081" i="22"/>
  <c r="Q1094" i="22"/>
  <c r="Q1107" i="22"/>
  <c r="Q1120" i="22"/>
  <c r="Q1134" i="22"/>
  <c r="Q1146" i="22"/>
  <c r="Q1158" i="22"/>
  <c r="Q1170" i="22"/>
  <c r="Q1182" i="22"/>
  <c r="Q1194" i="22"/>
  <c r="Q1206" i="22"/>
  <c r="Q1218" i="22"/>
  <c r="Q1230" i="22"/>
  <c r="Q1242" i="22"/>
  <c r="Q1254" i="22"/>
  <c r="Q1266" i="22"/>
  <c r="Q1278" i="22"/>
  <c r="Q1290" i="22"/>
  <c r="Q1302" i="22"/>
  <c r="Q1314" i="22"/>
  <c r="Q1326" i="22"/>
  <c r="Q1338" i="22"/>
  <c r="Q1350" i="22"/>
  <c r="Q1362" i="22"/>
  <c r="Q1374" i="22"/>
  <c r="Q1386" i="22"/>
  <c r="Q1398" i="22"/>
  <c r="Q1410" i="22"/>
  <c r="Q1422" i="22"/>
  <c r="Q1434" i="22"/>
  <c r="Q1446" i="22"/>
  <c r="Q1458" i="22"/>
  <c r="Q1470" i="22"/>
  <c r="Q1482" i="22"/>
  <c r="Q1494" i="22"/>
  <c r="Q1506" i="22"/>
  <c r="Q375" i="22"/>
  <c r="Q708" i="22"/>
  <c r="Q889" i="22"/>
  <c r="Q988" i="22"/>
  <c r="Q1082" i="22"/>
  <c r="Q1159" i="22"/>
  <c r="Q1231" i="22"/>
  <c r="Q1303" i="22"/>
  <c r="Q1375" i="22"/>
  <c r="Q1447" i="22"/>
  <c r="Q1518" i="22"/>
  <c r="Q1554" i="22"/>
  <c r="Q1588" i="22"/>
  <c r="Q1614" i="22"/>
  <c r="Q1640" i="22"/>
  <c r="Q1673" i="22"/>
  <c r="Q1699" i="22"/>
  <c r="Q1732" i="22"/>
  <c r="Q1755" i="22"/>
  <c r="Q1772" i="22"/>
  <c r="Q1794" i="22"/>
  <c r="Q1816" i="22"/>
  <c r="Q1838" i="22"/>
  <c r="Q1855" i="22"/>
  <c r="Q1875" i="22"/>
  <c r="Q1891" i="22"/>
  <c r="Q1910" i="22"/>
  <c r="Q1925" i="22"/>
  <c r="Q1940" i="22"/>
  <c r="Q1958" i="22"/>
  <c r="Q1973" i="22"/>
  <c r="Q1988" i="22"/>
  <c r="Q376" i="22"/>
  <c r="Q710" i="22"/>
  <c r="Q890" i="22"/>
  <c r="Q990" i="22"/>
  <c r="Q1083" i="22"/>
  <c r="Q1160" i="22"/>
  <c r="Q1232" i="22"/>
  <c r="Q1304" i="22"/>
  <c r="Q1376" i="22"/>
  <c r="Q1448" i="22"/>
  <c r="Q1519" i="22"/>
  <c r="Q1555" i="22"/>
  <c r="Q1589" i="22"/>
  <c r="Q1615" i="22"/>
  <c r="Q1648" i="22"/>
  <c r="Q1674" i="22"/>
  <c r="Q1700" i="22"/>
  <c r="Q1733" i="22"/>
  <c r="Q1756" i="22"/>
  <c r="Q1778" i="22"/>
  <c r="Q1795" i="22"/>
  <c r="Q1817" i="22"/>
  <c r="Q1839" i="22"/>
  <c r="Q1856" i="22"/>
  <c r="Q1876" i="22"/>
  <c r="Q1892" i="22"/>
  <c r="Q1911" i="22"/>
  <c r="Q1926" i="22"/>
  <c r="Q1942" i="22"/>
  <c r="Q1959" i="22"/>
  <c r="Q1974" i="22"/>
  <c r="Q1990" i="22"/>
  <c r="Q447" i="22"/>
  <c r="Q744" i="22"/>
  <c r="Q910" i="22"/>
  <c r="Q1006" i="22"/>
  <c r="Q1095" i="22"/>
  <c r="Q1171" i="22"/>
  <c r="Q1243" i="22"/>
  <c r="Q1315" i="22"/>
  <c r="Q1387" i="22"/>
  <c r="Q1459" i="22"/>
  <c r="Q1520" i="22"/>
  <c r="Q1556" i="22"/>
  <c r="Q1590" i="22"/>
  <c r="Q1616" i="22"/>
  <c r="Q1649" i="22"/>
  <c r="Q1675" i="22"/>
  <c r="Q1708" i="22"/>
  <c r="Q1734" i="22"/>
  <c r="Q1757" i="22"/>
  <c r="Q1779" i="22"/>
  <c r="Q1796" i="22"/>
  <c r="Q1818" i="22"/>
  <c r="Q1840" i="22"/>
  <c r="Q1858" i="22"/>
  <c r="Q1877" i="22"/>
  <c r="Q1894" i="22"/>
  <c r="Q1912" i="22"/>
  <c r="Q1927" i="22"/>
  <c r="Q1945" i="22"/>
  <c r="Q1960" i="22"/>
  <c r="Q1975" i="22"/>
  <c r="Q1993" i="22"/>
  <c r="Q448" i="22"/>
  <c r="Q746" i="22"/>
  <c r="Q911" i="22"/>
  <c r="Q1007" i="22"/>
  <c r="Q1096" i="22"/>
  <c r="Q1172" i="22"/>
  <c r="Q1244" i="22"/>
  <c r="Q1316" i="22"/>
  <c r="Q1388" i="22"/>
  <c r="Q1460" i="22"/>
  <c r="Q1529" i="22"/>
  <c r="Q1565" i="22"/>
  <c r="Q1591" i="22"/>
  <c r="Q1624" i="22"/>
  <c r="Q1650" i="22"/>
  <c r="Q1676" i="22"/>
  <c r="Q1709" i="22"/>
  <c r="Q1735" i="22"/>
  <c r="Q1758" i="22"/>
  <c r="Q1780" i="22"/>
  <c r="Q1802" i="22"/>
  <c r="Q1819" i="22"/>
  <c r="Q1841" i="22"/>
  <c r="Q1862" i="22"/>
  <c r="Q1878" i="22"/>
  <c r="Q1898" i="22"/>
  <c r="Q1913" i="22"/>
  <c r="Q1928" i="22"/>
  <c r="Q1946" i="22"/>
  <c r="Q1961" i="22"/>
  <c r="Q1976" i="22"/>
  <c r="Q1994" i="22"/>
  <c r="Q44" i="22"/>
  <c r="Q519" i="22"/>
  <c r="Q780" i="22"/>
  <c r="Q925" i="22"/>
  <c r="Q1021" i="22"/>
  <c r="Q1108" i="22"/>
  <c r="Q1183" i="22"/>
  <c r="Q1255" i="22"/>
  <c r="Q1327" i="22"/>
  <c r="Q1399" i="22"/>
  <c r="Q1471" i="22"/>
  <c r="Q1530" i="22"/>
  <c r="Q1566" i="22"/>
  <c r="Q1592" i="22"/>
  <c r="Q1625" i="22"/>
  <c r="Q1651" i="22"/>
  <c r="Q1684" i="22"/>
  <c r="Q1710" i="22"/>
  <c r="Q1736" i="22"/>
  <c r="Q1759" i="22"/>
  <c r="Q1781" i="22"/>
  <c r="Q1803" i="22"/>
  <c r="Q1820" i="22"/>
  <c r="Q1842" i="22"/>
  <c r="Q1863" i="22"/>
  <c r="Q1879" i="22"/>
  <c r="Q1899" i="22"/>
  <c r="Q1914" i="22"/>
  <c r="Q1930" i="22"/>
  <c r="Q1947" i="22"/>
  <c r="Q1962" i="22"/>
  <c r="Q1978" i="22"/>
  <c r="Q1995" i="22"/>
  <c r="Q45" i="22"/>
  <c r="Q520" i="22"/>
  <c r="Q782" i="22"/>
  <c r="Q926" i="22"/>
  <c r="Q1022" i="22"/>
  <c r="Q1110" i="22"/>
  <c r="Q1184" i="22"/>
  <c r="Q1256" i="22"/>
  <c r="Q1328" i="22"/>
  <c r="Q1400" i="22"/>
  <c r="Q1472" i="22"/>
  <c r="Q1531" i="22"/>
  <c r="Q1567" i="22"/>
  <c r="Q1600" i="22"/>
  <c r="Q1626" i="22"/>
  <c r="Q1652" i="22"/>
  <c r="Q1685" i="22"/>
  <c r="Q1711" i="22"/>
  <c r="Q1742" i="22"/>
  <c r="Q1760" i="22"/>
  <c r="Q1782" i="22"/>
  <c r="Q1804" i="22"/>
  <c r="Q1826" i="22"/>
  <c r="Q1843" i="22"/>
  <c r="Q1864" i="22"/>
  <c r="Q1880" i="22"/>
  <c r="Q1900" i="22"/>
  <c r="Q1915" i="22"/>
  <c r="Q1933" i="22"/>
  <c r="Q1948" i="22"/>
  <c r="Q1963" i="22"/>
  <c r="Q1981" i="22"/>
  <c r="Q1996" i="22"/>
  <c r="Q153" i="22"/>
  <c r="Q580" i="22"/>
  <c r="Q808" i="22"/>
  <c r="Q940" i="22"/>
  <c r="Q1036" i="22"/>
  <c r="Q1122" i="22"/>
  <c r="Q1195" i="22"/>
  <c r="Q1267" i="22"/>
  <c r="Q1339" i="22"/>
  <c r="Q1411" i="22"/>
  <c r="Q1483" i="22"/>
  <c r="Q1532" i="22"/>
  <c r="Q1568" i="22"/>
  <c r="Q1601" i="22"/>
  <c r="Q1627" i="22"/>
  <c r="Q1660" i="22"/>
  <c r="Q1686" i="22"/>
  <c r="Q1712" i="22"/>
  <c r="Q1744" i="22"/>
  <c r="Q1766" i="22"/>
  <c r="Q1783" i="22"/>
  <c r="Q1805" i="22"/>
  <c r="Q1827" i="22"/>
  <c r="Q1844" i="22"/>
  <c r="Q1865" i="22"/>
  <c r="Q1882" i="22"/>
  <c r="Q1901" i="22"/>
  <c r="Q1916" i="22"/>
  <c r="Q1934" i="22"/>
  <c r="Q1949" i="22"/>
  <c r="Q1964" i="22"/>
  <c r="Q1982" i="22"/>
  <c r="Q1997" i="22"/>
  <c r="Q154" i="22"/>
  <c r="Q590" i="22"/>
  <c r="Q816" i="22"/>
  <c r="Q942" i="22"/>
  <c r="Q1038" i="22"/>
  <c r="Q1123" i="22"/>
  <c r="Q1196" i="22"/>
  <c r="Q1268" i="22"/>
  <c r="Q1340" i="22"/>
  <c r="Q1412" i="22"/>
  <c r="Q1484" i="22"/>
  <c r="Q1541" i="22"/>
  <c r="Q1576" i="22"/>
  <c r="Q1602" i="22"/>
  <c r="Q1628" i="22"/>
  <c r="Q1661" i="22"/>
  <c r="Q1687" i="22"/>
  <c r="Q1720" i="22"/>
  <c r="Q1745" i="22"/>
  <c r="Q1767" i="22"/>
  <c r="Q1784" i="22"/>
  <c r="Q1806" i="22"/>
  <c r="Q1828" i="22"/>
  <c r="Q1850" i="22"/>
  <c r="Q1866" i="22"/>
  <c r="Q1886" i="22"/>
  <c r="Q1902" i="22"/>
  <c r="Q1918" i="22"/>
  <c r="Q1935" i="22"/>
  <c r="Q1950" i="22"/>
  <c r="Q1966" i="22"/>
  <c r="Q1983" i="22"/>
  <c r="Q1998" i="22"/>
  <c r="Q231" i="22"/>
  <c r="Q628" i="22"/>
  <c r="Q841" i="22"/>
  <c r="Q958" i="22"/>
  <c r="Q1054" i="22"/>
  <c r="Q1135" i="22"/>
  <c r="Q1207" i="22"/>
  <c r="Q1279" i="22"/>
  <c r="Q1351" i="22"/>
  <c r="Q1423" i="22"/>
  <c r="Q1495" i="22"/>
  <c r="Q1542" i="22"/>
  <c r="Q1577" i="22"/>
  <c r="Q1603" i="22"/>
  <c r="Q1636" i="22"/>
  <c r="Q1662" i="22"/>
  <c r="Q1688" i="22"/>
  <c r="Q1721" i="22"/>
  <c r="Q1746" i="22"/>
  <c r="Q1768" i="22"/>
  <c r="Q1790" i="22"/>
  <c r="Q1807" i="22"/>
  <c r="Q1829" i="22"/>
  <c r="Q1851" i="22"/>
  <c r="Q1867" i="22"/>
  <c r="Q1887" i="22"/>
  <c r="Q1903" i="22"/>
  <c r="Q1921" i="22"/>
  <c r="Q1936" i="22"/>
  <c r="Q1951" i="22"/>
  <c r="Q1969" i="22"/>
  <c r="Q1984" i="22"/>
  <c r="Q1999" i="22"/>
  <c r="Q232" i="22"/>
  <c r="Q638" i="22"/>
  <c r="Q842" i="22"/>
  <c r="Q959" i="22"/>
  <c r="Q1055" i="22"/>
  <c r="Q1136" i="22"/>
  <c r="Q1208" i="22"/>
  <c r="Q1280" i="22"/>
  <c r="Q1352" i="22"/>
  <c r="Q1424" i="22"/>
  <c r="Q1496" i="22"/>
  <c r="Q1543" i="22"/>
  <c r="Q1578" i="22"/>
  <c r="Q1604" i="22"/>
  <c r="Q1637" i="22"/>
  <c r="Q1663" i="22"/>
  <c r="Q1696" i="22"/>
  <c r="Q1722" i="22"/>
  <c r="Q1747" i="22"/>
  <c r="Q1769" i="22"/>
  <c r="Q1791" i="22"/>
  <c r="Q1808" i="22"/>
  <c r="Q1830" i="22"/>
  <c r="Q1852" i="22"/>
  <c r="Q1868" i="22"/>
  <c r="Q1888" i="22"/>
  <c r="Q1904" i="22"/>
  <c r="Q1922" i="22"/>
  <c r="Q1937" i="22"/>
  <c r="Q1952" i="22"/>
  <c r="Q1970" i="22"/>
  <c r="Q1985" i="22"/>
  <c r="Q2000" i="22"/>
  <c r="Q303" i="22"/>
  <c r="Q1219" i="22"/>
  <c r="Q1579" i="22"/>
  <c r="Q1748" i="22"/>
  <c r="Q1870" i="22"/>
  <c r="Q1971" i="22"/>
  <c r="Q304" i="22"/>
  <c r="Q1220" i="22"/>
  <c r="Q1580" i="22"/>
  <c r="Q1754" i="22"/>
  <c r="Q1874" i="22"/>
  <c r="Q1972" i="22"/>
  <c r="Q672" i="22"/>
  <c r="Q1291" i="22"/>
  <c r="Q1612" i="22"/>
  <c r="Q1770" i="22"/>
  <c r="Q1889" i="22"/>
  <c r="Q1986" i="22"/>
  <c r="Q674" i="22"/>
  <c r="Q1292" i="22"/>
  <c r="Q1613" i="22"/>
  <c r="Q1771" i="22"/>
  <c r="Q1890" i="22"/>
  <c r="Q1987" i="22"/>
  <c r="Q865" i="22"/>
  <c r="Q1363" i="22"/>
  <c r="Q1638" i="22"/>
  <c r="Q1792" i="22"/>
  <c r="Q1906" i="22"/>
  <c r="Q2002" i="22"/>
  <c r="Q866" i="22"/>
  <c r="Q1364" i="22"/>
  <c r="Q1639" i="22"/>
  <c r="Q1793" i="22"/>
  <c r="Q1909" i="22"/>
  <c r="Q5" i="22"/>
  <c r="Q973" i="22"/>
  <c r="Q1435" i="22"/>
  <c r="Q1664" i="22"/>
  <c r="Q1814" i="22"/>
  <c r="Q1923" i="22"/>
  <c r="Q974" i="22"/>
  <c r="Q1436" i="22"/>
  <c r="Q1672" i="22"/>
  <c r="Q1815" i="22"/>
  <c r="Q1924" i="22"/>
  <c r="Q1069" i="22"/>
  <c r="Q1507" i="22"/>
  <c r="Q1697" i="22"/>
  <c r="Q1831" i="22"/>
  <c r="Q1938" i="22"/>
  <c r="Q1070" i="22"/>
  <c r="Q1508" i="22"/>
  <c r="Q1698" i="22"/>
  <c r="Q1832" i="22"/>
  <c r="Q1939" i="22"/>
  <c r="Q1147" i="22"/>
  <c r="Q1148" i="22"/>
  <c r="Q1544" i="22"/>
  <c r="Q1553" i="22"/>
  <c r="Q1723" i="22"/>
  <c r="Q1724" i="22"/>
  <c r="Q1853" i="22"/>
  <c r="Q1854" i="22"/>
  <c r="Q1954" i="22"/>
  <c r="Q1957" i="22"/>
  <c r="G157" i="24"/>
  <c r="AO51" i="24"/>
  <c r="AO61" i="24" s="1"/>
  <c r="AN160" i="24"/>
  <c r="AN170" i="24" s="1"/>
  <c r="G123" i="24"/>
  <c r="AU86" i="24"/>
  <c r="AU96" i="24" s="1"/>
  <c r="AZ86" i="24"/>
  <c r="AZ96" i="24" s="1"/>
  <c r="G162" i="24"/>
  <c r="Q16" i="21"/>
  <c r="Q28" i="21"/>
  <c r="Q40" i="21"/>
  <c r="Q52" i="21"/>
  <c r="Q64" i="21"/>
  <c r="Q76" i="21"/>
  <c r="Q88" i="21"/>
  <c r="Q100" i="21"/>
  <c r="Q112" i="21"/>
  <c r="Q124" i="21"/>
  <c r="Q136" i="21"/>
  <c r="Q148" i="21"/>
  <c r="Q160" i="21"/>
  <c r="Q172" i="21"/>
  <c r="Q184" i="21"/>
  <c r="Q196" i="21"/>
  <c r="Q208" i="21"/>
  <c r="Q220" i="21"/>
  <c r="Q232" i="21"/>
  <c r="Q244" i="21"/>
  <c r="Q256" i="21"/>
  <c r="Q268" i="21"/>
  <c r="Q280" i="21"/>
  <c r="Q292" i="21"/>
  <c r="Q304" i="21"/>
  <c r="Q316" i="21"/>
  <c r="Q328" i="21"/>
  <c r="Q340" i="21"/>
  <c r="Q352" i="21"/>
  <c r="Q364" i="21"/>
  <c r="Q376" i="21"/>
  <c r="Q388" i="21"/>
  <c r="Q400" i="21"/>
  <c r="Q412" i="21"/>
  <c r="Q424" i="21"/>
  <c r="Q436" i="21"/>
  <c r="Q448" i="21"/>
  <c r="Q460" i="21"/>
  <c r="Q472" i="21"/>
  <c r="Q484" i="21"/>
  <c r="Q496" i="21"/>
  <c r="Q508" i="21"/>
  <c r="Q520" i="21"/>
  <c r="Q532" i="21"/>
  <c r="Q544" i="21"/>
  <c r="Q556" i="21"/>
  <c r="Q568" i="21"/>
  <c r="Q580" i="21"/>
  <c r="Q592" i="21"/>
  <c r="Q604" i="21"/>
  <c r="Q616" i="21"/>
  <c r="Q628" i="21"/>
  <c r="Q640" i="21"/>
  <c r="Q652" i="21"/>
  <c r="Q664" i="21"/>
  <c r="Q676" i="21"/>
  <c r="Q688" i="21"/>
  <c r="Q700" i="21"/>
  <c r="Q712" i="21"/>
  <c r="Q724" i="21"/>
  <c r="Q736" i="21"/>
  <c r="Q748" i="21"/>
  <c r="Q760" i="21"/>
  <c r="Q772" i="21"/>
  <c r="Q784" i="21"/>
  <c r="Q796" i="21"/>
  <c r="Q808" i="21"/>
  <c r="Q820" i="21"/>
  <c r="Q832" i="21"/>
  <c r="Q844" i="21"/>
  <c r="Q856" i="21"/>
  <c r="Q868" i="21"/>
  <c r="Q880" i="21"/>
  <c r="Q892" i="21"/>
  <c r="Q904" i="21"/>
  <c r="Q916" i="21"/>
  <c r="Q928" i="21"/>
  <c r="Q940" i="21"/>
  <c r="Q952" i="21"/>
  <c r="Q964" i="21"/>
  <c r="Q976" i="21"/>
  <c r="Q988" i="21"/>
  <c r="Q1000" i="21"/>
  <c r="Q1012" i="21"/>
  <c r="Q1024" i="21"/>
  <c r="Q1036" i="21"/>
  <c r="Q1048" i="21"/>
  <c r="Q1060" i="21"/>
  <c r="Q1072" i="21"/>
  <c r="Q1084" i="21"/>
  <c r="Q1096" i="21"/>
  <c r="Q1108" i="21"/>
  <c r="Q1120" i="21"/>
  <c r="Q1132" i="21"/>
  <c r="Q1144" i="21"/>
  <c r="Q1156" i="21"/>
  <c r="Q1168" i="21"/>
  <c r="Q1180" i="21"/>
  <c r="Q1192" i="21"/>
  <c r="Q1204" i="21"/>
  <c r="Q1216" i="21"/>
  <c r="Q1228" i="21"/>
  <c r="Q1240" i="21"/>
  <c r="Q1252" i="21"/>
  <c r="Q1264" i="21"/>
  <c r="Q1276" i="21"/>
  <c r="Q1288" i="21"/>
  <c r="Q1300" i="21"/>
  <c r="Q1312" i="21"/>
  <c r="Q1324" i="21"/>
  <c r="Q1336" i="21"/>
  <c r="Q1348" i="21"/>
  <c r="Q1360" i="21"/>
  <c r="Q1372" i="21"/>
  <c r="Q1384" i="21"/>
  <c r="Q1396" i="21"/>
  <c r="Q1408" i="21"/>
  <c r="Q1420" i="21"/>
  <c r="Q17" i="21"/>
  <c r="Q29" i="21"/>
  <c r="Q41" i="21"/>
  <c r="Q53" i="21"/>
  <c r="Q65" i="21"/>
  <c r="Q77" i="21"/>
  <c r="Q89" i="21"/>
  <c r="Q101" i="21"/>
  <c r="Q113" i="21"/>
  <c r="Q125" i="21"/>
  <c r="Q137" i="21"/>
  <c r="Q149" i="21"/>
  <c r="Q161" i="21"/>
  <c r="Q173" i="21"/>
  <c r="Q185" i="21"/>
  <c r="Q197" i="21"/>
  <c r="Q209" i="21"/>
  <c r="Q221" i="21"/>
  <c r="Q233" i="21"/>
  <c r="Q245" i="21"/>
  <c r="Q257" i="21"/>
  <c r="Q269" i="21"/>
  <c r="Q281" i="21"/>
  <c r="Q293" i="21"/>
  <c r="Q305" i="21"/>
  <c r="Q317" i="21"/>
  <c r="Q329" i="21"/>
  <c r="Q341" i="21"/>
  <c r="Q353" i="21"/>
  <c r="Q365" i="21"/>
  <c r="Q377" i="21"/>
  <c r="Q389" i="21"/>
  <c r="Q401" i="21"/>
  <c r="Q413" i="21"/>
  <c r="Q425" i="21"/>
  <c r="Q437" i="21"/>
  <c r="Q449" i="21"/>
  <c r="Q461" i="21"/>
  <c r="Q473" i="21"/>
  <c r="Q485" i="21"/>
  <c r="Q497" i="21"/>
  <c r="Q509" i="21"/>
  <c r="Q521" i="21"/>
  <c r="Q533" i="21"/>
  <c r="Q545" i="21"/>
  <c r="Q557" i="21"/>
  <c r="Q569" i="21"/>
  <c r="Q581" i="21"/>
  <c r="Q593" i="21"/>
  <c r="Q605" i="21"/>
  <c r="Q617" i="21"/>
  <c r="Q629" i="21"/>
  <c r="Q641" i="21"/>
  <c r="Q653" i="21"/>
  <c r="Q665" i="21"/>
  <c r="Q677" i="21"/>
  <c r="Q689" i="21"/>
  <c r="Q701" i="21"/>
  <c r="Q713" i="21"/>
  <c r="Q725" i="21"/>
  <c r="Q737" i="21"/>
  <c r="Q749" i="21"/>
  <c r="Q761" i="21"/>
  <c r="Q773" i="21"/>
  <c r="Q785" i="21"/>
  <c r="Q797" i="21"/>
  <c r="Q809" i="21"/>
  <c r="Q821" i="21"/>
  <c r="Q833" i="21"/>
  <c r="Q845" i="21"/>
  <c r="Q857" i="21"/>
  <c r="Q869" i="21"/>
  <c r="Q881" i="21"/>
  <c r="Q893" i="21"/>
  <c r="Q905" i="21"/>
  <c r="Q917" i="21"/>
  <c r="Q929" i="21"/>
  <c r="Q941" i="21"/>
  <c r="Q953" i="21"/>
  <c r="Q965" i="21"/>
  <c r="Q977" i="21"/>
  <c r="Q989" i="21"/>
  <c r="Q1001" i="21"/>
  <c r="Q1013" i="21"/>
  <c r="Q1025" i="21"/>
  <c r="Q1037" i="21"/>
  <c r="Q1049" i="21"/>
  <c r="Q1061" i="21"/>
  <c r="Q1073" i="21"/>
  <c r="Q6" i="21"/>
  <c r="Q18" i="21"/>
  <c r="Q30" i="21"/>
  <c r="Q42" i="21"/>
  <c r="Q54" i="21"/>
  <c r="Q66" i="21"/>
  <c r="Q78" i="21"/>
  <c r="Q90" i="21"/>
  <c r="Q102" i="21"/>
  <c r="Q114" i="21"/>
  <c r="Q126" i="21"/>
  <c r="Q138" i="21"/>
  <c r="Q150" i="21"/>
  <c r="Q162" i="21"/>
  <c r="Q174" i="21"/>
  <c r="Q186" i="21"/>
  <c r="Q198" i="21"/>
  <c r="Q210" i="21"/>
  <c r="Q222" i="21"/>
  <c r="Q234" i="21"/>
  <c r="Q246" i="21"/>
  <c r="Q258" i="21"/>
  <c r="Q270" i="21"/>
  <c r="Q282" i="21"/>
  <c r="Q294" i="21"/>
  <c r="Q306" i="21"/>
  <c r="Q318" i="21"/>
  <c r="Q330" i="21"/>
  <c r="Q342" i="21"/>
  <c r="Q354" i="21"/>
  <c r="Q366" i="21"/>
  <c r="Q378" i="21"/>
  <c r="Q390" i="21"/>
  <c r="Q402" i="21"/>
  <c r="Q414" i="21"/>
  <c r="Q426" i="21"/>
  <c r="Q438" i="21"/>
  <c r="Q450" i="21"/>
  <c r="Q462" i="21"/>
  <c r="Q474" i="21"/>
  <c r="Q486" i="21"/>
  <c r="Q498" i="21"/>
  <c r="Q510" i="21"/>
  <c r="Q522" i="21"/>
  <c r="Q534" i="21"/>
  <c r="Q546" i="21"/>
  <c r="Q558" i="21"/>
  <c r="Q570" i="21"/>
  <c r="Q582" i="21"/>
  <c r="Q594" i="21"/>
  <c r="Q606" i="21"/>
  <c r="Q618" i="21"/>
  <c r="Q630" i="21"/>
  <c r="Q642" i="21"/>
  <c r="Q654" i="21"/>
  <c r="Q666" i="21"/>
  <c r="Q678" i="21"/>
  <c r="Q690" i="21"/>
  <c r="Q702" i="21"/>
  <c r="Q714" i="21"/>
  <c r="Q726" i="21"/>
  <c r="Q738" i="21"/>
  <c r="Q750" i="21"/>
  <c r="Q762" i="21"/>
  <c r="Q774" i="21"/>
  <c r="Q786" i="21"/>
  <c r="Q798" i="21"/>
  <c r="Q810" i="21"/>
  <c r="Q822" i="21"/>
  <c r="Q834" i="21"/>
  <c r="Q846" i="21"/>
  <c r="Q858" i="21"/>
  <c r="Q870" i="21"/>
  <c r="Q882" i="21"/>
  <c r="Q894" i="21"/>
  <c r="Q906" i="21"/>
  <c r="Q918" i="21"/>
  <c r="Q930" i="21"/>
  <c r="Q942" i="21"/>
  <c r="Q954" i="21"/>
  <c r="Q966" i="21"/>
  <c r="Q978" i="21"/>
  <c r="Q990" i="21"/>
  <c r="Q1002" i="21"/>
  <c r="Q1014" i="21"/>
  <c r="Q1026" i="21"/>
  <c r="Q1038" i="21"/>
  <c r="Q1050" i="21"/>
  <c r="Q1062" i="21"/>
  <c r="Q1074" i="21"/>
  <c r="Q1086" i="21"/>
  <c r="Q1098" i="21"/>
  <c r="Q1110" i="21"/>
  <c r="Q1122" i="21"/>
  <c r="Q1134" i="21"/>
  <c r="Q1146" i="21"/>
  <c r="Q1158" i="21"/>
  <c r="Q1170" i="21"/>
  <c r="Q1182" i="21"/>
  <c r="Q1194" i="21"/>
  <c r="Q1206" i="21"/>
  <c r="Q1218" i="21"/>
  <c r="Q1230" i="21"/>
  <c r="Q1242" i="21"/>
  <c r="Q1254" i="21"/>
  <c r="Q1266" i="21"/>
  <c r="Q1278" i="21"/>
  <c r="Q1290" i="21"/>
  <c r="Q1302" i="21"/>
  <c r="Q1314" i="21"/>
  <c r="Q1326" i="21"/>
  <c r="Q1338" i="21"/>
  <c r="Q1350" i="21"/>
  <c r="Q1362" i="21"/>
  <c r="Q1374" i="21"/>
  <c r="Q1386" i="21"/>
  <c r="Q7" i="21"/>
  <c r="Q19" i="21"/>
  <c r="Q31" i="21"/>
  <c r="Q43" i="21"/>
  <c r="Q55" i="21"/>
  <c r="Q67" i="21"/>
  <c r="Q79" i="21"/>
  <c r="Q91" i="21"/>
  <c r="Q103" i="21"/>
  <c r="Q115" i="21"/>
  <c r="Q127" i="21"/>
  <c r="Q139" i="21"/>
  <c r="Q151" i="21"/>
  <c r="Q163" i="21"/>
  <c r="Q175" i="21"/>
  <c r="Q187" i="21"/>
  <c r="Q199" i="21"/>
  <c r="Q211" i="21"/>
  <c r="Q223" i="21"/>
  <c r="Q235" i="21"/>
  <c r="Q247" i="21"/>
  <c r="Q259" i="21"/>
  <c r="Q271" i="21"/>
  <c r="Q283" i="21"/>
  <c r="Q295" i="21"/>
  <c r="Q307" i="21"/>
  <c r="Q319" i="21"/>
  <c r="Q331" i="21"/>
  <c r="Q343" i="21"/>
  <c r="Q355" i="21"/>
  <c r="Q367" i="21"/>
  <c r="Q379" i="21"/>
  <c r="Q391" i="21"/>
  <c r="Q403" i="21"/>
  <c r="Q415" i="21"/>
  <c r="Q427" i="21"/>
  <c r="Q439" i="21"/>
  <c r="Q451" i="21"/>
  <c r="Q463" i="21"/>
  <c r="Q475" i="21"/>
  <c r="Q487" i="21"/>
  <c r="Q499" i="21"/>
  <c r="Q511" i="21"/>
  <c r="Q523" i="21"/>
  <c r="Q535" i="21"/>
  <c r="Q547" i="21"/>
  <c r="Q559" i="21"/>
  <c r="Q571" i="21"/>
  <c r="Q583" i="21"/>
  <c r="Q595" i="21"/>
  <c r="Q607" i="21"/>
  <c r="Q619" i="21"/>
  <c r="Q631" i="21"/>
  <c r="Q643" i="21"/>
  <c r="Q655" i="21"/>
  <c r="Q667" i="21"/>
  <c r="Q679" i="21"/>
  <c r="Q691" i="21"/>
  <c r="Q703" i="21"/>
  <c r="Q715" i="21"/>
  <c r="Q727" i="21"/>
  <c r="Q739" i="21"/>
  <c r="Q751" i="21"/>
  <c r="Q763" i="21"/>
  <c r="Q775" i="21"/>
  <c r="Q787" i="21"/>
  <c r="Q799" i="21"/>
  <c r="Q811" i="21"/>
  <c r="Q823" i="21"/>
  <c r="Q835" i="21"/>
  <c r="Q847" i="21"/>
  <c r="Q859" i="21"/>
  <c r="Q871" i="21"/>
  <c r="Q883" i="21"/>
  <c r="Q895" i="21"/>
  <c r="Q907" i="21"/>
  <c r="Q919" i="21"/>
  <c r="Q931" i="21"/>
  <c r="Q943" i="21"/>
  <c r="Q955" i="21"/>
  <c r="Q967" i="21"/>
  <c r="Q979" i="21"/>
  <c r="Q991" i="21"/>
  <c r="Q1003" i="21"/>
  <c r="Q1015" i="21"/>
  <c r="Q1027" i="21"/>
  <c r="Q1039" i="21"/>
  <c r="Q1051" i="21"/>
  <c r="Q1063" i="21"/>
  <c r="Q1075" i="21"/>
  <c r="Q1087" i="21"/>
  <c r="Q1099" i="21"/>
  <c r="Q1111" i="21"/>
  <c r="Q8" i="21"/>
  <c r="Q20" i="21"/>
  <c r="Q32" i="21"/>
  <c r="Q44" i="21"/>
  <c r="Q56" i="21"/>
  <c r="Q68" i="21"/>
  <c r="Q80" i="21"/>
  <c r="Q92" i="21"/>
  <c r="Q104" i="21"/>
  <c r="Q116" i="21"/>
  <c r="Q128" i="21"/>
  <c r="Q140" i="21"/>
  <c r="Q152" i="21"/>
  <c r="Q164" i="21"/>
  <c r="Q176" i="21"/>
  <c r="Q188" i="21"/>
  <c r="Q200" i="21"/>
  <c r="Q212" i="21"/>
  <c r="Q224" i="21"/>
  <c r="Q236" i="21"/>
  <c r="Q248" i="21"/>
  <c r="Q260" i="21"/>
  <c r="Q272" i="21"/>
  <c r="Q284" i="21"/>
  <c r="Q296" i="21"/>
  <c r="Q308" i="21"/>
  <c r="Q320" i="21"/>
  <c r="Q332" i="21"/>
  <c r="Q344" i="21"/>
  <c r="Q356" i="21"/>
  <c r="Q368" i="21"/>
  <c r="Q380" i="21"/>
  <c r="Q392" i="21"/>
  <c r="Q404" i="21"/>
  <c r="Q416" i="21"/>
  <c r="Q428" i="21"/>
  <c r="Q440" i="21"/>
  <c r="Q452" i="21"/>
  <c r="Q464" i="21"/>
  <c r="Q476" i="21"/>
  <c r="Q488" i="21"/>
  <c r="Q500" i="21"/>
  <c r="Q512" i="21"/>
  <c r="Q524" i="21"/>
  <c r="Q536" i="21"/>
  <c r="Q548" i="21"/>
  <c r="Q560" i="21"/>
  <c r="Q572" i="21"/>
  <c r="Q584" i="21"/>
  <c r="Q596" i="21"/>
  <c r="Q608" i="21"/>
  <c r="Q620" i="21"/>
  <c r="Q632" i="21"/>
  <c r="Q644" i="21"/>
  <c r="Q656" i="21"/>
  <c r="Q668" i="21"/>
  <c r="Q680" i="21"/>
  <c r="Q692" i="21"/>
  <c r="Q704" i="21"/>
  <c r="Q716" i="21"/>
  <c r="Q728" i="21"/>
  <c r="Q740" i="21"/>
  <c r="Q752" i="21"/>
  <c r="Q764" i="21"/>
  <c r="Q776" i="21"/>
  <c r="Q788" i="21"/>
  <c r="Q800" i="21"/>
  <c r="Q812" i="21"/>
  <c r="Q824" i="21"/>
  <c r="Q836" i="21"/>
  <c r="Q848" i="21"/>
  <c r="Q860" i="21"/>
  <c r="Q872" i="21"/>
  <c r="Q884" i="21"/>
  <c r="Q896" i="21"/>
  <c r="Q908" i="21"/>
  <c r="Q920" i="21"/>
  <c r="Q932" i="21"/>
  <c r="Q944" i="21"/>
  <c r="Q956" i="21"/>
  <c r="Q968" i="21"/>
  <c r="Q980" i="21"/>
  <c r="Q992" i="21"/>
  <c r="Q1004" i="21"/>
  <c r="Q1016" i="21"/>
  <c r="Q1028" i="21"/>
  <c r="Q1040" i="21"/>
  <c r="Q1052" i="21"/>
  <c r="Q1064" i="21"/>
  <c r="Q1076" i="21"/>
  <c r="Q1088" i="21"/>
  <c r="Q1100" i="21"/>
  <c r="Q1112" i="21"/>
  <c r="Q1124" i="21"/>
  <c r="Q1136" i="21"/>
  <c r="Q1148" i="21"/>
  <c r="Q1160" i="21"/>
  <c r="Q1172" i="21"/>
  <c r="Q1184" i="21"/>
  <c r="Q1196" i="21"/>
  <c r="Q1208" i="21"/>
  <c r="Q1220" i="21"/>
  <c r="Q1232" i="21"/>
  <c r="Q1244" i="21"/>
  <c r="Q1256" i="21"/>
  <c r="Q1268" i="21"/>
  <c r="Q1280" i="21"/>
  <c r="Q1292" i="21"/>
  <c r="Q1304" i="21"/>
  <c r="Q1316" i="21"/>
  <c r="Q1328" i="21"/>
  <c r="Q1340" i="21"/>
  <c r="Q1352" i="21"/>
  <c r="Q1364" i="21"/>
  <c r="Q1376" i="21"/>
  <c r="Q1388" i="21"/>
  <c r="Q9" i="21"/>
  <c r="Q21" i="21"/>
  <c r="Q33" i="21"/>
  <c r="Q45" i="21"/>
  <c r="Q57" i="21"/>
  <c r="Q69" i="21"/>
  <c r="Q81" i="21"/>
  <c r="Q93" i="21"/>
  <c r="Q105" i="21"/>
  <c r="Q117" i="21"/>
  <c r="Q129" i="21"/>
  <c r="Q141" i="21"/>
  <c r="Q153" i="21"/>
  <c r="Q165" i="21"/>
  <c r="Q177" i="21"/>
  <c r="Q189" i="21"/>
  <c r="Q201" i="21"/>
  <c r="Q213" i="21"/>
  <c r="Q225" i="21"/>
  <c r="Q237" i="21"/>
  <c r="Q249" i="21"/>
  <c r="Q261" i="21"/>
  <c r="Q273" i="21"/>
  <c r="Q285" i="21"/>
  <c r="Q297" i="21"/>
  <c r="Q309" i="21"/>
  <c r="Q321" i="21"/>
  <c r="Q333" i="21"/>
  <c r="Q345" i="21"/>
  <c r="Q357" i="21"/>
  <c r="Q369" i="21"/>
  <c r="Q381" i="21"/>
  <c r="Q393" i="21"/>
  <c r="Q405" i="21"/>
  <c r="Q417" i="21"/>
  <c r="Q429" i="21"/>
  <c r="Q441" i="21"/>
  <c r="Q453" i="21"/>
  <c r="Q465" i="21"/>
  <c r="Q477" i="21"/>
  <c r="Q489" i="21"/>
  <c r="Q501" i="21"/>
  <c r="Q513" i="21"/>
  <c r="Q525" i="21"/>
  <c r="Q537" i="21"/>
  <c r="Q549" i="21"/>
  <c r="Q561" i="21"/>
  <c r="Q573" i="21"/>
  <c r="Q585" i="21"/>
  <c r="Q597" i="21"/>
  <c r="Q609" i="21"/>
  <c r="Q621" i="21"/>
  <c r="Q633" i="21"/>
  <c r="Q645" i="21"/>
  <c r="Q657" i="21"/>
  <c r="Q669" i="21"/>
  <c r="Q681" i="21"/>
  <c r="Q693" i="21"/>
  <c r="Q705" i="21"/>
  <c r="Q717" i="21"/>
  <c r="Q729" i="21"/>
  <c r="Q741" i="21"/>
  <c r="Q753" i="21"/>
  <c r="Q765" i="21"/>
  <c r="Q777" i="21"/>
  <c r="Q789" i="21"/>
  <c r="Q801" i="21"/>
  <c r="Q813" i="21"/>
  <c r="Q825" i="21"/>
  <c r="Q837" i="21"/>
  <c r="Q849" i="21"/>
  <c r="Q861" i="21"/>
  <c r="Q873" i="21"/>
  <c r="Q885" i="21"/>
  <c r="Q897" i="21"/>
  <c r="Q909" i="21"/>
  <c r="Q921" i="21"/>
  <c r="Q933" i="21"/>
  <c r="Q945" i="21"/>
  <c r="Q957" i="21"/>
  <c r="Q969" i="21"/>
  <c r="Q981" i="21"/>
  <c r="Q993" i="21"/>
  <c r="Q1005" i="21"/>
  <c r="Q1017" i="21"/>
  <c r="Q1029" i="21"/>
  <c r="Q1041" i="21"/>
  <c r="Q1053" i="21"/>
  <c r="Q1065" i="21"/>
  <c r="Q1077" i="21"/>
  <c r="Q1089" i="21"/>
  <c r="Q1101" i="21"/>
  <c r="Q1113" i="21"/>
  <c r="Q1125" i="21"/>
  <c r="Q10" i="21"/>
  <c r="Q22" i="21"/>
  <c r="Q34" i="21"/>
  <c r="Q46" i="21"/>
  <c r="Q58" i="21"/>
  <c r="Q70" i="21"/>
  <c r="Q82" i="21"/>
  <c r="Q94" i="21"/>
  <c r="Q106" i="21"/>
  <c r="Q118" i="21"/>
  <c r="Q130" i="21"/>
  <c r="Q142" i="21"/>
  <c r="Q154" i="21"/>
  <c r="Q166" i="21"/>
  <c r="Q178" i="21"/>
  <c r="Q190" i="21"/>
  <c r="Q202" i="21"/>
  <c r="Q214" i="21"/>
  <c r="Q226" i="21"/>
  <c r="Q238" i="21"/>
  <c r="Q250" i="21"/>
  <c r="Q262" i="21"/>
  <c r="Q274" i="21"/>
  <c r="Q286" i="21"/>
  <c r="Q298" i="21"/>
  <c r="Q310" i="21"/>
  <c r="Q322" i="21"/>
  <c r="Q334" i="21"/>
  <c r="Q346" i="21"/>
  <c r="Q358" i="21"/>
  <c r="Q370" i="21"/>
  <c r="Q382" i="21"/>
  <c r="Q394" i="21"/>
  <c r="Q406" i="21"/>
  <c r="Q418" i="21"/>
  <c r="Q430" i="21"/>
  <c r="Q442" i="21"/>
  <c r="Q454" i="21"/>
  <c r="Q466" i="21"/>
  <c r="Q478" i="21"/>
  <c r="Q490" i="21"/>
  <c r="Q502" i="21"/>
  <c r="Q514" i="21"/>
  <c r="Q526" i="21"/>
  <c r="Q538" i="21"/>
  <c r="Q550" i="21"/>
  <c r="Q562" i="21"/>
  <c r="Q574" i="21"/>
  <c r="Q586" i="21"/>
  <c r="Q598" i="21"/>
  <c r="Q610" i="21"/>
  <c r="Q622" i="21"/>
  <c r="Q634" i="21"/>
  <c r="Q646" i="21"/>
  <c r="Q658" i="21"/>
  <c r="Q670" i="21"/>
  <c r="Q682" i="21"/>
  <c r="Q694" i="21"/>
  <c r="Q706" i="21"/>
  <c r="Q718" i="21"/>
  <c r="Q730" i="21"/>
  <c r="Q742" i="21"/>
  <c r="Q754" i="21"/>
  <c r="Q766" i="21"/>
  <c r="Q778" i="21"/>
  <c r="Q790" i="21"/>
  <c r="Q802" i="21"/>
  <c r="Q814" i="21"/>
  <c r="Q826" i="21"/>
  <c r="Q838" i="21"/>
  <c r="Q850" i="21"/>
  <c r="Q862" i="21"/>
  <c r="Q874" i="21"/>
  <c r="Q886" i="21"/>
  <c r="Q898" i="21"/>
  <c r="Q910" i="21"/>
  <c r="Q922" i="21"/>
  <c r="Q934" i="21"/>
  <c r="Q946" i="21"/>
  <c r="Q958" i="21"/>
  <c r="Q970" i="21"/>
  <c r="Q982" i="21"/>
  <c r="Q994" i="21"/>
  <c r="Q1006" i="21"/>
  <c r="Q1018" i="21"/>
  <c r="Q1030" i="21"/>
  <c r="Q1042" i="21"/>
  <c r="Q1054" i="21"/>
  <c r="Q1066" i="21"/>
  <c r="Q1078" i="21"/>
  <c r="Q1090" i="21"/>
  <c r="Q1102" i="21"/>
  <c r="Q1114" i="21"/>
  <c r="Q1126" i="21"/>
  <c r="Q1138" i="21"/>
  <c r="Q1150" i="21"/>
  <c r="Q1162" i="21"/>
  <c r="Q1174" i="21"/>
  <c r="Q1186" i="21"/>
  <c r="Q1198" i="21"/>
  <c r="Q1210" i="21"/>
  <c r="Q1222" i="21"/>
  <c r="Q1234" i="21"/>
  <c r="Q1246" i="21"/>
  <c r="Q1258" i="21"/>
  <c r="Q1270" i="21"/>
  <c r="Q1282" i="21"/>
  <c r="Q1294" i="21"/>
  <c r="Q1306" i="21"/>
  <c r="Q1318" i="21"/>
  <c r="Q11" i="21"/>
  <c r="Q23" i="21"/>
  <c r="Q35" i="21"/>
  <c r="Q47" i="21"/>
  <c r="Q59" i="21"/>
  <c r="Q71" i="21"/>
  <c r="Q83" i="21"/>
  <c r="Q95" i="21"/>
  <c r="Q107" i="21"/>
  <c r="Q119" i="21"/>
  <c r="Q131" i="21"/>
  <c r="Q143" i="21"/>
  <c r="Q155" i="21"/>
  <c r="Q167" i="21"/>
  <c r="Q179" i="21"/>
  <c r="Q191" i="21"/>
  <c r="Q203" i="21"/>
  <c r="Q215" i="21"/>
  <c r="Q227" i="21"/>
  <c r="Q239" i="21"/>
  <c r="Q251" i="21"/>
  <c r="Q263" i="21"/>
  <c r="Q275" i="21"/>
  <c r="Q287" i="21"/>
  <c r="Q299" i="21"/>
  <c r="Q311" i="21"/>
  <c r="Q323" i="21"/>
  <c r="Q335" i="21"/>
  <c r="Q347" i="21"/>
  <c r="Q359" i="21"/>
  <c r="Q371" i="21"/>
  <c r="Q383" i="21"/>
  <c r="Q395" i="21"/>
  <c r="Q407" i="21"/>
  <c r="Q419" i="21"/>
  <c r="Q431" i="21"/>
  <c r="Q443" i="21"/>
  <c r="Q455" i="21"/>
  <c r="Q467" i="21"/>
  <c r="Q479" i="21"/>
  <c r="Q491" i="21"/>
  <c r="Q503" i="21"/>
  <c r="Q515" i="21"/>
  <c r="Q527" i="21"/>
  <c r="Q539" i="21"/>
  <c r="Q551" i="21"/>
  <c r="Q563" i="21"/>
  <c r="Q575" i="21"/>
  <c r="Q587" i="21"/>
  <c r="Q599" i="21"/>
  <c r="Q611" i="21"/>
  <c r="Q623" i="21"/>
  <c r="Q635" i="21"/>
  <c r="Q647" i="21"/>
  <c r="Q659" i="21"/>
  <c r="Q671" i="21"/>
  <c r="Q683" i="21"/>
  <c r="Q695" i="21"/>
  <c r="Q707" i="21"/>
  <c r="Q719" i="21"/>
  <c r="Q731" i="21"/>
  <c r="Q743" i="21"/>
  <c r="Q755" i="21"/>
  <c r="Q767" i="21"/>
  <c r="Q779" i="21"/>
  <c r="Q791" i="21"/>
  <c r="Q803" i="21"/>
  <c r="Q815" i="21"/>
  <c r="Q827" i="21"/>
  <c r="Q839" i="21"/>
  <c r="Q851" i="21"/>
  <c r="Q863" i="21"/>
  <c r="Q875" i="21"/>
  <c r="Q887" i="21"/>
  <c r="Q899" i="21"/>
  <c r="Q911" i="21"/>
  <c r="Q923" i="21"/>
  <c r="Q935" i="21"/>
  <c r="Q947" i="21"/>
  <c r="Q959" i="21"/>
  <c r="Q12" i="21"/>
  <c r="Q24" i="21"/>
  <c r="Q36" i="21"/>
  <c r="Q48" i="21"/>
  <c r="Q60" i="21"/>
  <c r="Q72" i="21"/>
  <c r="Q84" i="21"/>
  <c r="Q96" i="21"/>
  <c r="Q108" i="21"/>
  <c r="Q120" i="21"/>
  <c r="Q132" i="21"/>
  <c r="Q144" i="21"/>
  <c r="Q156" i="21"/>
  <c r="Q168" i="21"/>
  <c r="Q180" i="21"/>
  <c r="Q192" i="21"/>
  <c r="Q204" i="21"/>
  <c r="Q216" i="21"/>
  <c r="Q228" i="21"/>
  <c r="Q240" i="21"/>
  <c r="Q252" i="21"/>
  <c r="Q264" i="21"/>
  <c r="Q276" i="21"/>
  <c r="Q288" i="21"/>
  <c r="Q300" i="21"/>
  <c r="Q312" i="21"/>
  <c r="Q324" i="21"/>
  <c r="Q336" i="21"/>
  <c r="Q348" i="21"/>
  <c r="Q360" i="21"/>
  <c r="Q372" i="21"/>
  <c r="Q384" i="21"/>
  <c r="Q396" i="21"/>
  <c r="Q408" i="21"/>
  <c r="Q420" i="21"/>
  <c r="Q432" i="21"/>
  <c r="Q444" i="21"/>
  <c r="Q456" i="21"/>
  <c r="Q468" i="21"/>
  <c r="Q480" i="21"/>
  <c r="Q492" i="21"/>
  <c r="Q504" i="21"/>
  <c r="Q516" i="21"/>
  <c r="Q528" i="21"/>
  <c r="Q540" i="21"/>
  <c r="Q552" i="21"/>
  <c r="Q564" i="21"/>
  <c r="Q576" i="21"/>
  <c r="Q588" i="21"/>
  <c r="Q600" i="21"/>
  <c r="Q612" i="21"/>
  <c r="Q624" i="21"/>
  <c r="Q636" i="21"/>
  <c r="Q648" i="21"/>
  <c r="Q660" i="21"/>
  <c r="Q672" i="21"/>
  <c r="Q684" i="21"/>
  <c r="Q696" i="21"/>
  <c r="Q708" i="21"/>
  <c r="Q720" i="21"/>
  <c r="Q732" i="21"/>
  <c r="Q744" i="21"/>
  <c r="Q756" i="21"/>
  <c r="Q768" i="21"/>
  <c r="Q780" i="21"/>
  <c r="Q792" i="21"/>
  <c r="Q804" i="21"/>
  <c r="Q816" i="21"/>
  <c r="Q828" i="21"/>
  <c r="Q840" i="21"/>
  <c r="Q852" i="21"/>
  <c r="Q864" i="21"/>
  <c r="Q876" i="21"/>
  <c r="Q888" i="21"/>
  <c r="Q900" i="21"/>
  <c r="Q912" i="21"/>
  <c r="Q924" i="21"/>
  <c r="Q936" i="21"/>
  <c r="Q948" i="21"/>
  <c r="Q960" i="21"/>
  <c r="Q972" i="21"/>
  <c r="Q984" i="21"/>
  <c r="Q996" i="21"/>
  <c r="Q1008" i="21"/>
  <c r="Q1020" i="21"/>
  <c r="Q1032" i="21"/>
  <c r="Q1044" i="21"/>
  <c r="Q1056" i="21"/>
  <c r="Q1068" i="21"/>
  <c r="Q1080" i="21"/>
  <c r="Q1092" i="21"/>
  <c r="Q1104" i="21"/>
  <c r="Q13" i="21"/>
  <c r="Q25" i="21"/>
  <c r="Q37" i="21"/>
  <c r="Q49" i="21"/>
  <c r="Q61" i="21"/>
  <c r="Q73" i="21"/>
  <c r="Q85" i="21"/>
  <c r="Q97" i="21"/>
  <c r="Q109" i="21"/>
  <c r="Q121" i="21"/>
  <c r="Q133" i="21"/>
  <c r="Q145" i="21"/>
  <c r="Q157" i="21"/>
  <c r="Q169" i="21"/>
  <c r="Q181" i="21"/>
  <c r="Q193" i="21"/>
  <c r="Q205" i="21"/>
  <c r="Q217" i="21"/>
  <c r="Q229" i="21"/>
  <c r="Q241" i="21"/>
  <c r="Q253" i="21"/>
  <c r="Q265" i="21"/>
  <c r="Q277" i="21"/>
  <c r="Q289" i="21"/>
  <c r="Q301" i="21"/>
  <c r="Q313" i="21"/>
  <c r="Q325" i="21"/>
  <c r="Q337" i="21"/>
  <c r="Q349" i="21"/>
  <c r="Q361" i="21"/>
  <c r="Q373" i="21"/>
  <c r="Q385" i="21"/>
  <c r="Q397" i="21"/>
  <c r="Q409" i="21"/>
  <c r="Q421" i="21"/>
  <c r="Q433" i="21"/>
  <c r="Q445" i="21"/>
  <c r="Q457" i="21"/>
  <c r="Q469" i="21"/>
  <c r="Q481" i="21"/>
  <c r="Q493" i="21"/>
  <c r="Q505" i="21"/>
  <c r="Q517" i="21"/>
  <c r="Q529" i="21"/>
  <c r="Q541" i="21"/>
  <c r="Q553" i="21"/>
  <c r="Q565" i="21"/>
  <c r="Q577" i="21"/>
  <c r="Q589" i="21"/>
  <c r="Q601" i="21"/>
  <c r="Q613" i="21"/>
  <c r="Q625" i="21"/>
  <c r="Q637" i="21"/>
  <c r="Q649" i="21"/>
  <c r="Q661" i="21"/>
  <c r="Q673" i="21"/>
  <c r="Q685" i="21"/>
  <c r="Q697" i="21"/>
  <c r="Q709" i="21"/>
  <c r="Q721" i="21"/>
  <c r="Q733" i="21"/>
  <c r="Q745" i="21"/>
  <c r="Q757" i="21"/>
  <c r="Q769" i="21"/>
  <c r="Q781" i="21"/>
  <c r="Q793" i="21"/>
  <c r="Q805" i="21"/>
  <c r="Q817" i="21"/>
  <c r="Q829" i="21"/>
  <c r="Q841" i="21"/>
  <c r="Q853" i="21"/>
  <c r="Q865" i="21"/>
  <c r="Q877" i="21"/>
  <c r="Q889" i="21"/>
  <c r="Q901" i="21"/>
  <c r="Q913" i="21"/>
  <c r="Q925" i="21"/>
  <c r="Q937" i="21"/>
  <c r="Q949" i="21"/>
  <c r="Q961" i="21"/>
  <c r="Q973" i="21"/>
  <c r="Q985" i="21"/>
  <c r="Q997" i="21"/>
  <c r="Q1009" i="21"/>
  <c r="Q1021" i="21"/>
  <c r="Q1033" i="21"/>
  <c r="Q14" i="21"/>
  <c r="Q86" i="21"/>
  <c r="Q158" i="21"/>
  <c r="Q230" i="21"/>
  <c r="Q302" i="21"/>
  <c r="Q374" i="21"/>
  <c r="Q446" i="21"/>
  <c r="Q518" i="21"/>
  <c r="Q590" i="21"/>
  <c r="Q662" i="21"/>
  <c r="Q734" i="21"/>
  <c r="Q806" i="21"/>
  <c r="Q878" i="21"/>
  <c r="Q950" i="21"/>
  <c r="Q999" i="21"/>
  <c r="Q1046" i="21"/>
  <c r="Q1082" i="21"/>
  <c r="Q1109" i="21"/>
  <c r="Q1131" i="21"/>
  <c r="Q1151" i="21"/>
  <c r="Q1167" i="21"/>
  <c r="Q1187" i="21"/>
  <c r="Q1203" i="21"/>
  <c r="Q1223" i="21"/>
  <c r="Q1239" i="21"/>
  <c r="Q1259" i="21"/>
  <c r="Q1275" i="21"/>
  <c r="Q1295" i="21"/>
  <c r="Q1311" i="21"/>
  <c r="Q1330" i="21"/>
  <c r="Q1345" i="21"/>
  <c r="Q1361" i="21"/>
  <c r="Q1378" i="21"/>
  <c r="Q1393" i="21"/>
  <c r="Q1406" i="21"/>
  <c r="Q1419" i="21"/>
  <c r="Q1432" i="21"/>
  <c r="Q1444" i="21"/>
  <c r="Q1456" i="21"/>
  <c r="Q1468" i="21"/>
  <c r="Q1480" i="21"/>
  <c r="Q1492" i="21"/>
  <c r="Q1504" i="21"/>
  <c r="Q1516" i="21"/>
  <c r="Q1528" i="21"/>
  <c r="Q1540" i="21"/>
  <c r="Q1552" i="21"/>
  <c r="Q1564" i="21"/>
  <c r="Q1576" i="21"/>
  <c r="Q1588" i="21"/>
  <c r="Q1600" i="21"/>
  <c r="Q1612" i="21"/>
  <c r="Q1624" i="21"/>
  <c r="Q1636" i="21"/>
  <c r="Q1648" i="21"/>
  <c r="Q1660" i="21"/>
  <c r="Q1672" i="21"/>
  <c r="Q1684" i="21"/>
  <c r="Q1696" i="21"/>
  <c r="Q1708" i="21"/>
  <c r="Q1720" i="21"/>
  <c r="Q1732" i="21"/>
  <c r="Q1744" i="21"/>
  <c r="Q1756" i="21"/>
  <c r="Q1768" i="21"/>
  <c r="Q1780" i="21"/>
  <c r="Q1792" i="21"/>
  <c r="Q1804" i="21"/>
  <c r="Q1816" i="21"/>
  <c r="Q1828" i="21"/>
  <c r="Q1840" i="21"/>
  <c r="Q1852" i="21"/>
  <c r="Q1864" i="21"/>
  <c r="Q1876" i="21"/>
  <c r="Q1888" i="21"/>
  <c r="Q1900" i="21"/>
  <c r="Q1912" i="21"/>
  <c r="Q1924" i="21"/>
  <c r="Q1936" i="21"/>
  <c r="Q1948" i="21"/>
  <c r="Q1960" i="21"/>
  <c r="Q1972" i="21"/>
  <c r="Q1984" i="21"/>
  <c r="Q1996" i="21"/>
  <c r="Q15" i="21"/>
  <c r="Q87" i="21"/>
  <c r="Q159" i="21"/>
  <c r="Q231" i="21"/>
  <c r="Q303" i="21"/>
  <c r="Q375" i="21"/>
  <c r="Q447" i="21"/>
  <c r="Q519" i="21"/>
  <c r="Q591" i="21"/>
  <c r="Q663" i="21"/>
  <c r="Q735" i="21"/>
  <c r="Q807" i="21"/>
  <c r="Q879" i="21"/>
  <c r="Q951" i="21"/>
  <c r="Q1007" i="21"/>
  <c r="Q1047" i="21"/>
  <c r="Q1083" i="21"/>
  <c r="Q1115" i="21"/>
  <c r="Q1133" i="21"/>
  <c r="Q1152" i="21"/>
  <c r="Q1169" i="21"/>
  <c r="Q1188" i="21"/>
  <c r="Q1205" i="21"/>
  <c r="Q1224" i="21"/>
  <c r="Q1241" i="21"/>
  <c r="Q1260" i="21"/>
  <c r="Q1277" i="21"/>
  <c r="Q1296" i="21"/>
  <c r="Q1313" i="21"/>
  <c r="Q1331" i="21"/>
  <c r="Q1346" i="21"/>
  <c r="Q1363" i="21"/>
  <c r="Q1379" i="21"/>
  <c r="Q1394" i="21"/>
  <c r="Q1407" i="21"/>
  <c r="Q1421" i="21"/>
  <c r="Q1433" i="21"/>
  <c r="Q1445" i="21"/>
  <c r="Q1457" i="21"/>
  <c r="Q1469" i="21"/>
  <c r="Q1481" i="21"/>
  <c r="Q1493" i="21"/>
  <c r="Q1505" i="21"/>
  <c r="Q1517" i="21"/>
  <c r="Q1529" i="21"/>
  <c r="Q1541" i="21"/>
  <c r="Q1553" i="21"/>
  <c r="Q1565" i="21"/>
  <c r="Q1577" i="21"/>
  <c r="Q1589" i="21"/>
  <c r="Q1601" i="21"/>
  <c r="Q1613" i="21"/>
  <c r="Q1625" i="21"/>
  <c r="Q1637" i="21"/>
  <c r="Q1649" i="21"/>
  <c r="Q1661" i="21"/>
  <c r="Q1673" i="21"/>
  <c r="Q1685" i="21"/>
  <c r="Q1697" i="21"/>
  <c r="Q1709" i="21"/>
  <c r="Q1721" i="21"/>
  <c r="Q1733" i="21"/>
  <c r="Q1745" i="21"/>
  <c r="Q1757" i="21"/>
  <c r="Q1769" i="21"/>
  <c r="Q1781" i="21"/>
  <c r="Q1793" i="21"/>
  <c r="Q1805" i="21"/>
  <c r="Q1817" i="21"/>
  <c r="Q1829" i="21"/>
  <c r="Q1841" i="21"/>
  <c r="Q1853" i="21"/>
  <c r="Q1865" i="21"/>
  <c r="Q1877" i="21"/>
  <c r="Q1889" i="21"/>
  <c r="Q1901" i="21"/>
  <c r="Q1913" i="21"/>
  <c r="Q1925" i="21"/>
  <c r="Q1937" i="21"/>
  <c r="Q1949" i="21"/>
  <c r="Q1961" i="21"/>
  <c r="Q1973" i="21"/>
  <c r="Q1985" i="21"/>
  <c r="Q1997" i="21"/>
  <c r="Q26" i="21"/>
  <c r="Q98" i="21"/>
  <c r="Q170" i="21"/>
  <c r="Q242" i="21"/>
  <c r="Q314" i="21"/>
  <c r="Q386" i="21"/>
  <c r="Q458" i="21"/>
  <c r="Q530" i="21"/>
  <c r="Q602" i="21"/>
  <c r="Q674" i="21"/>
  <c r="Q746" i="21"/>
  <c r="Q818" i="21"/>
  <c r="Q890" i="21"/>
  <c r="Q962" i="21"/>
  <c r="Q1010" i="21"/>
  <c r="Q1055" i="21"/>
  <c r="Q1085" i="21"/>
  <c r="Q1116" i="21"/>
  <c r="Q1135" i="21"/>
  <c r="Q1153" i="21"/>
  <c r="Q1171" i="21"/>
  <c r="Q1189" i="21"/>
  <c r="Q1207" i="21"/>
  <c r="Q1225" i="21"/>
  <c r="Q1243" i="21"/>
  <c r="Q1261" i="21"/>
  <c r="Q1279" i="21"/>
  <c r="Q1297" i="21"/>
  <c r="Q1315" i="21"/>
  <c r="Q1332" i="21"/>
  <c r="Q1347" i="21"/>
  <c r="Q1365" i="21"/>
  <c r="Q1380" i="21"/>
  <c r="Q1395" i="21"/>
  <c r="Q1409" i="21"/>
  <c r="Q1422" i="21"/>
  <c r="Q1434" i="21"/>
  <c r="Q1446" i="21"/>
  <c r="Q1458" i="21"/>
  <c r="Q1470" i="21"/>
  <c r="Q1482" i="21"/>
  <c r="Q1494" i="21"/>
  <c r="Q1506" i="21"/>
  <c r="Q1518" i="21"/>
  <c r="Q1530" i="21"/>
  <c r="Q1542" i="21"/>
  <c r="Q1554" i="21"/>
  <c r="Q1566" i="21"/>
  <c r="Q1578" i="21"/>
  <c r="Q1590" i="21"/>
  <c r="Q1602" i="21"/>
  <c r="Q1614" i="21"/>
  <c r="Q1626" i="21"/>
  <c r="Q1638" i="21"/>
  <c r="Q1650" i="21"/>
  <c r="Q1662" i="21"/>
  <c r="Q1674" i="21"/>
  <c r="Q1686" i="21"/>
  <c r="Q1698" i="21"/>
  <c r="Q1710" i="21"/>
  <c r="Q1722" i="21"/>
  <c r="Q1734" i="21"/>
  <c r="Q1746" i="21"/>
  <c r="Q1758" i="21"/>
  <c r="Q1770" i="21"/>
  <c r="Q1782" i="21"/>
  <c r="Q1794" i="21"/>
  <c r="Q1806" i="21"/>
  <c r="Q1818" i="21"/>
  <c r="Q1830" i="21"/>
  <c r="Q1842" i="21"/>
  <c r="Q1854" i="21"/>
  <c r="Q1866" i="21"/>
  <c r="Q1878" i="21"/>
  <c r="Q1890" i="21"/>
  <c r="Q1902" i="21"/>
  <c r="Q1914" i="21"/>
  <c r="Q1926" i="21"/>
  <c r="Q1938" i="21"/>
  <c r="Q1950" i="21"/>
  <c r="Q1962" i="21"/>
  <c r="Q1974" i="21"/>
  <c r="Q1986" i="21"/>
  <c r="Q1998" i="21"/>
  <c r="Q27" i="21"/>
  <c r="Q99" i="21"/>
  <c r="Q171" i="21"/>
  <c r="Q243" i="21"/>
  <c r="Q315" i="21"/>
  <c r="Q387" i="21"/>
  <c r="Q459" i="21"/>
  <c r="Q531" i="21"/>
  <c r="Q603" i="21"/>
  <c r="Q675" i="21"/>
  <c r="Q747" i="21"/>
  <c r="Q819" i="21"/>
  <c r="Q891" i="21"/>
  <c r="Q963" i="21"/>
  <c r="Q1011" i="21"/>
  <c r="Q1057" i="21"/>
  <c r="Q1091" i="21"/>
  <c r="Q1117" i="21"/>
  <c r="Q1137" i="21"/>
  <c r="Q1154" i="21"/>
  <c r="Q1173" i="21"/>
  <c r="Q1190" i="21"/>
  <c r="Q1209" i="21"/>
  <c r="Q1226" i="21"/>
  <c r="Q1245" i="21"/>
  <c r="Q1262" i="21"/>
  <c r="Q1281" i="21"/>
  <c r="Q1298" i="21"/>
  <c r="Q1317" i="21"/>
  <c r="Q1333" i="21"/>
  <c r="Q1349" i="21"/>
  <c r="Q1366" i="21"/>
  <c r="Q1381" i="21"/>
  <c r="Q1397" i="21"/>
  <c r="Q1410" i="21"/>
  <c r="Q1423" i="21"/>
  <c r="Q1435" i="21"/>
  <c r="Q1447" i="21"/>
  <c r="Q1459" i="21"/>
  <c r="Q1471" i="21"/>
  <c r="Q1483" i="21"/>
  <c r="Q1495" i="21"/>
  <c r="Q1507" i="21"/>
  <c r="Q1519" i="21"/>
  <c r="Q1531" i="21"/>
  <c r="Q1543" i="21"/>
  <c r="Q1555" i="21"/>
  <c r="Q1567" i="21"/>
  <c r="Q1579" i="21"/>
  <c r="Q1591" i="21"/>
  <c r="Q1603" i="21"/>
  <c r="Q1615" i="21"/>
  <c r="Q1627" i="21"/>
  <c r="Q1639" i="21"/>
  <c r="Q1651" i="21"/>
  <c r="Q1663" i="21"/>
  <c r="Q1675" i="21"/>
  <c r="Q1687" i="21"/>
  <c r="Q1699" i="21"/>
  <c r="Q1711" i="21"/>
  <c r="Q1723" i="21"/>
  <c r="Q1735" i="21"/>
  <c r="Q1747" i="21"/>
  <c r="Q1759" i="21"/>
  <c r="Q1771" i="21"/>
  <c r="Q1783" i="21"/>
  <c r="Q1795" i="21"/>
  <c r="Q1807" i="21"/>
  <c r="Q1819" i="21"/>
  <c r="Q1831" i="21"/>
  <c r="Q1843" i="21"/>
  <c r="Q1855" i="21"/>
  <c r="Q1867" i="21"/>
  <c r="Q1879" i="21"/>
  <c r="Q1891" i="21"/>
  <c r="Q1903" i="21"/>
  <c r="Q1915" i="21"/>
  <c r="Q1927" i="21"/>
  <c r="Q1939" i="21"/>
  <c r="Q1951" i="21"/>
  <c r="Q1963" i="21"/>
  <c r="Q1975" i="21"/>
  <c r="Q1987" i="21"/>
  <c r="Q1999" i="21"/>
  <c r="Q38" i="21"/>
  <c r="Q110" i="21"/>
  <c r="Q182" i="21"/>
  <c r="Q254" i="21"/>
  <c r="Q326" i="21"/>
  <c r="Q398" i="21"/>
  <c r="Q470" i="21"/>
  <c r="Q542" i="21"/>
  <c r="Q614" i="21"/>
  <c r="Q686" i="21"/>
  <c r="Q758" i="21"/>
  <c r="Q830" i="21"/>
  <c r="Q902" i="21"/>
  <c r="Q971" i="21"/>
  <c r="Q1019" i="21"/>
  <c r="Q1058" i="21"/>
  <c r="Q1093" i="21"/>
  <c r="Q1118" i="21"/>
  <c r="Q1139" i="21"/>
  <c r="Q1155" i="21"/>
  <c r="Q1175" i="21"/>
  <c r="Q1191" i="21"/>
  <c r="Q1211" i="21"/>
  <c r="Q1227" i="21"/>
  <c r="Q1247" i="21"/>
  <c r="Q1263" i="21"/>
  <c r="Q1283" i="21"/>
  <c r="Q1299" i="21"/>
  <c r="Q1319" i="21"/>
  <c r="Q1334" i="21"/>
  <c r="Q1351" i="21"/>
  <c r="Q1367" i="21"/>
  <c r="Q1382" i="21"/>
  <c r="Q1398" i="21"/>
  <c r="Q1411" i="21"/>
  <c r="Q1424" i="21"/>
  <c r="Q1436" i="21"/>
  <c r="Q1448" i="21"/>
  <c r="Q1460" i="21"/>
  <c r="Q1472" i="21"/>
  <c r="Q1484" i="21"/>
  <c r="Q1496" i="21"/>
  <c r="Q1508" i="21"/>
  <c r="Q1520" i="21"/>
  <c r="Q1532" i="21"/>
  <c r="Q1544" i="21"/>
  <c r="Q1556" i="21"/>
  <c r="Q1568" i="21"/>
  <c r="Q1580" i="21"/>
  <c r="Q1592" i="21"/>
  <c r="Q1604" i="21"/>
  <c r="Q1616" i="21"/>
  <c r="Q1628" i="21"/>
  <c r="Q1640" i="21"/>
  <c r="Q1652" i="21"/>
  <c r="Q1664" i="21"/>
  <c r="Q1676" i="21"/>
  <c r="Q1688" i="21"/>
  <c r="Q1700" i="21"/>
  <c r="Q1712" i="21"/>
  <c r="Q1724" i="21"/>
  <c r="Q1736" i="21"/>
  <c r="Q1748" i="21"/>
  <c r="Q1760" i="21"/>
  <c r="Q1772" i="21"/>
  <c r="Q1784" i="21"/>
  <c r="Q1796" i="21"/>
  <c r="Q1808" i="21"/>
  <c r="Q1820" i="21"/>
  <c r="Q1832" i="21"/>
  <c r="Q1844" i="21"/>
  <c r="Q1856" i="21"/>
  <c r="Q1868" i="21"/>
  <c r="Q1880" i="21"/>
  <c r="Q1892" i="21"/>
  <c r="Q1904" i="21"/>
  <c r="Q1916" i="21"/>
  <c r="Q1928" i="21"/>
  <c r="Q1940" i="21"/>
  <c r="Q1952" i="21"/>
  <c r="Q1964" i="21"/>
  <c r="Q1976" i="21"/>
  <c r="Q1988" i="21"/>
  <c r="Q2000" i="21"/>
  <c r="Q39" i="21"/>
  <c r="Q111" i="21"/>
  <c r="Q183" i="21"/>
  <c r="Q255" i="21"/>
  <c r="Q327" i="21"/>
  <c r="Q399" i="21"/>
  <c r="Q471" i="21"/>
  <c r="Q543" i="21"/>
  <c r="Q615" i="21"/>
  <c r="Q687" i="21"/>
  <c r="Q759" i="21"/>
  <c r="Q831" i="21"/>
  <c r="Q903" i="21"/>
  <c r="Q974" i="21"/>
  <c r="Q1022" i="21"/>
  <c r="Q1059" i="21"/>
  <c r="Q1094" i="21"/>
  <c r="Q1119" i="21"/>
  <c r="Q1140" i="21"/>
  <c r="Q1157" i="21"/>
  <c r="Q1176" i="21"/>
  <c r="Q1193" i="21"/>
  <c r="Q1212" i="21"/>
  <c r="Q1229" i="21"/>
  <c r="Q1248" i="21"/>
  <c r="Q1265" i="21"/>
  <c r="Q1284" i="21"/>
  <c r="Q1301" i="21"/>
  <c r="Q1320" i="21"/>
  <c r="Q1335" i="21"/>
  <c r="Q1353" i="21"/>
  <c r="Q1368" i="21"/>
  <c r="Q1383" i="21"/>
  <c r="Q1399" i="21"/>
  <c r="Q1412" i="21"/>
  <c r="Q1425" i="21"/>
  <c r="Q1437" i="21"/>
  <c r="Q1449" i="21"/>
  <c r="Q1461" i="21"/>
  <c r="Q1473" i="21"/>
  <c r="Q1485" i="21"/>
  <c r="Q1497" i="21"/>
  <c r="Q1509" i="21"/>
  <c r="Q1521" i="21"/>
  <c r="Q1533" i="21"/>
  <c r="Q1545" i="21"/>
  <c r="Q1557" i="21"/>
  <c r="Q1569" i="21"/>
  <c r="Q1581" i="21"/>
  <c r="Q1593" i="21"/>
  <c r="Q1605" i="21"/>
  <c r="Q1617" i="21"/>
  <c r="Q1629" i="21"/>
  <c r="Q1641" i="21"/>
  <c r="Q1653" i="21"/>
  <c r="Q1665" i="21"/>
  <c r="Q1677" i="21"/>
  <c r="Q1689" i="21"/>
  <c r="Q1701" i="21"/>
  <c r="Q1713" i="21"/>
  <c r="Q1725" i="21"/>
  <c r="Q1737" i="21"/>
  <c r="Q1749" i="21"/>
  <c r="Q1761" i="21"/>
  <c r="Q1773" i="21"/>
  <c r="Q1785" i="21"/>
  <c r="Q1797" i="21"/>
  <c r="Q1809" i="21"/>
  <c r="Q1821" i="21"/>
  <c r="Q1833" i="21"/>
  <c r="Q1845" i="21"/>
  <c r="Q1857" i="21"/>
  <c r="Q1869" i="21"/>
  <c r="Q1881" i="21"/>
  <c r="Q1893" i="21"/>
  <c r="Q1905" i="21"/>
  <c r="Q1917" i="21"/>
  <c r="Q1929" i="21"/>
  <c r="Q1941" i="21"/>
  <c r="Q1953" i="21"/>
  <c r="Q1965" i="21"/>
  <c r="Q1977" i="21"/>
  <c r="Q1989" i="21"/>
  <c r="Q2001" i="21"/>
  <c r="Q50" i="21"/>
  <c r="Q122" i="21"/>
  <c r="Q194" i="21"/>
  <c r="Q266" i="21"/>
  <c r="Q338" i="21"/>
  <c r="Q410" i="21"/>
  <c r="Q482" i="21"/>
  <c r="Q554" i="21"/>
  <c r="Q626" i="21"/>
  <c r="Q698" i="21"/>
  <c r="Q770" i="21"/>
  <c r="Q842" i="21"/>
  <c r="Q914" i="21"/>
  <c r="Q975" i="21"/>
  <c r="Q1023" i="21"/>
  <c r="Q1067" i="21"/>
  <c r="Q1095" i="21"/>
  <c r="Q1121" i="21"/>
  <c r="Q1141" i="21"/>
  <c r="Q1159" i="21"/>
  <c r="Q1177" i="21"/>
  <c r="Q1195" i="21"/>
  <c r="Q1213" i="21"/>
  <c r="Q1231" i="21"/>
  <c r="Q1249" i="21"/>
  <c r="Q1267" i="21"/>
  <c r="Q1285" i="21"/>
  <c r="Q1303" i="21"/>
  <c r="Q1321" i="21"/>
  <c r="Q1337" i="21"/>
  <c r="Q1354" i="21"/>
  <c r="Q1369" i="21"/>
  <c r="Q1385" i="21"/>
  <c r="Q1400" i="21"/>
  <c r="Q1413" i="21"/>
  <c r="Q1426" i="21"/>
  <c r="Q1438" i="21"/>
  <c r="Q1450" i="21"/>
  <c r="Q1462" i="21"/>
  <c r="Q1474" i="21"/>
  <c r="Q1486" i="21"/>
  <c r="Q1498" i="21"/>
  <c r="Q1510" i="21"/>
  <c r="Q1522" i="21"/>
  <c r="Q1534" i="21"/>
  <c r="Q1546" i="21"/>
  <c r="Q1558" i="21"/>
  <c r="Q1570" i="21"/>
  <c r="Q1582" i="21"/>
  <c r="Q1594" i="21"/>
  <c r="Q1606" i="21"/>
  <c r="Q1618" i="21"/>
  <c r="Q1630" i="21"/>
  <c r="Q1642" i="21"/>
  <c r="Q1654" i="21"/>
  <c r="Q1666" i="21"/>
  <c r="Q1678" i="21"/>
  <c r="Q1690" i="21"/>
  <c r="Q1702" i="21"/>
  <c r="Q1714" i="21"/>
  <c r="Q1726" i="21"/>
  <c r="Q1738" i="21"/>
  <c r="Q1750" i="21"/>
  <c r="Q1762" i="21"/>
  <c r="Q1774" i="21"/>
  <c r="Q1786" i="21"/>
  <c r="Q1798" i="21"/>
  <c r="Q1810" i="21"/>
  <c r="Q1822" i="21"/>
  <c r="Q1834" i="21"/>
  <c r="Q1846" i="21"/>
  <c r="Q1858" i="21"/>
  <c r="Q1870" i="21"/>
  <c r="Q1882" i="21"/>
  <c r="Q1894" i="21"/>
  <c r="Q1906" i="21"/>
  <c r="Q1918" i="21"/>
  <c r="Q1930" i="21"/>
  <c r="Q1942" i="21"/>
  <c r="Q1954" i="21"/>
  <c r="Q1966" i="21"/>
  <c r="Q1978" i="21"/>
  <c r="Q1990" i="21"/>
  <c r="Q2002" i="21"/>
  <c r="Q51" i="21"/>
  <c r="Q123" i="21"/>
  <c r="Q195" i="21"/>
  <c r="Q267" i="21"/>
  <c r="Q339" i="21"/>
  <c r="Q411" i="21"/>
  <c r="Q483" i="21"/>
  <c r="Q555" i="21"/>
  <c r="Q627" i="21"/>
  <c r="Q699" i="21"/>
  <c r="Q771" i="21"/>
  <c r="Q843" i="21"/>
  <c r="Q915" i="21"/>
  <c r="Q983" i="21"/>
  <c r="Q1031" i="21"/>
  <c r="Q1069" i="21"/>
  <c r="Q1097" i="21"/>
  <c r="Q1123" i="21"/>
  <c r="Q1142" i="21"/>
  <c r="Q1161" i="21"/>
  <c r="Q1178" i="21"/>
  <c r="Q1197" i="21"/>
  <c r="Q1214" i="21"/>
  <c r="Q1233" i="21"/>
  <c r="Q1250" i="21"/>
  <c r="Q1269" i="21"/>
  <c r="Q1286" i="21"/>
  <c r="Q1305" i="21"/>
  <c r="Q1322" i="21"/>
  <c r="Q1339" i="21"/>
  <c r="Q1355" i="21"/>
  <c r="Q1370" i="21"/>
  <c r="Q1387" i="21"/>
  <c r="Q1401" i="21"/>
  <c r="Q1414" i="21"/>
  <c r="Q1427" i="21"/>
  <c r="Q1439" i="21"/>
  <c r="Q1451" i="21"/>
  <c r="Q1463" i="21"/>
  <c r="Q1475" i="21"/>
  <c r="Q1487" i="21"/>
  <c r="Q1499" i="21"/>
  <c r="Q1511" i="21"/>
  <c r="Q1523" i="21"/>
  <c r="Q1535" i="21"/>
  <c r="Q1547" i="21"/>
  <c r="Q1559" i="21"/>
  <c r="Q1571" i="21"/>
  <c r="Q1583" i="21"/>
  <c r="Q1595" i="21"/>
  <c r="Q1607" i="21"/>
  <c r="Q1619" i="21"/>
  <c r="Q1631" i="21"/>
  <c r="Q1643" i="21"/>
  <c r="Q1655" i="21"/>
  <c r="Q1667" i="21"/>
  <c r="Q1679" i="21"/>
  <c r="Q1691" i="21"/>
  <c r="Q1703" i="21"/>
  <c r="Q1715" i="21"/>
  <c r="Q1727" i="21"/>
  <c r="Q1739" i="21"/>
  <c r="Q1751" i="21"/>
  <c r="Q1763" i="21"/>
  <c r="Q1775" i="21"/>
  <c r="Q1787" i="21"/>
  <c r="Q1799" i="21"/>
  <c r="Q1811" i="21"/>
  <c r="Q1823" i="21"/>
  <c r="Q1835" i="21"/>
  <c r="Q1847" i="21"/>
  <c r="Q1859" i="21"/>
  <c r="Q1871" i="21"/>
  <c r="Q1883" i="21"/>
  <c r="Q1895" i="21"/>
  <c r="Q1907" i="21"/>
  <c r="Q1919" i="21"/>
  <c r="Q1931" i="21"/>
  <c r="Q1943" i="21"/>
  <c r="Q1955" i="21"/>
  <c r="Q1967" i="21"/>
  <c r="Q1979" i="21"/>
  <c r="Q1991" i="21"/>
  <c r="Q2003" i="21"/>
  <c r="Q62" i="21"/>
  <c r="Q134" i="21"/>
  <c r="Q206" i="21"/>
  <c r="Q278" i="21"/>
  <c r="Q350" i="21"/>
  <c r="Q422" i="21"/>
  <c r="Q494" i="21"/>
  <c r="Q566" i="21"/>
  <c r="Q638" i="21"/>
  <c r="Q710" i="21"/>
  <c r="Q782" i="21"/>
  <c r="Q854" i="21"/>
  <c r="Q926" i="21"/>
  <c r="Q986" i="21"/>
  <c r="Q1034" i="21"/>
  <c r="Q1070" i="21"/>
  <c r="Q1103" i="21"/>
  <c r="Q1127" i="21"/>
  <c r="Q1143" i="21"/>
  <c r="Q1163" i="21"/>
  <c r="Q1179" i="21"/>
  <c r="Q1199" i="21"/>
  <c r="Q1215" i="21"/>
  <c r="Q1235" i="21"/>
  <c r="Q1251" i="21"/>
  <c r="Q1271" i="21"/>
  <c r="Q1287" i="21"/>
  <c r="Q1307" i="21"/>
  <c r="Q1323" i="21"/>
  <c r="Q1341" i="21"/>
  <c r="Q1356" i="21"/>
  <c r="Q1371" i="21"/>
  <c r="Q1389" i="21"/>
  <c r="Q1402" i="21"/>
  <c r="Q1415" i="21"/>
  <c r="Q1428" i="21"/>
  <c r="Q1440" i="21"/>
  <c r="Q1452" i="21"/>
  <c r="Q1464" i="21"/>
  <c r="Q1476" i="21"/>
  <c r="Q1488" i="21"/>
  <c r="Q1500" i="21"/>
  <c r="Q1512" i="21"/>
  <c r="Q1524" i="21"/>
  <c r="Q1536" i="21"/>
  <c r="Q1548" i="21"/>
  <c r="Q1560" i="21"/>
  <c r="Q1572" i="21"/>
  <c r="Q1584" i="21"/>
  <c r="Q1596" i="21"/>
  <c r="Q1608" i="21"/>
  <c r="Q1620" i="21"/>
  <c r="Q1632" i="21"/>
  <c r="Q1644" i="21"/>
  <c r="Q1656" i="21"/>
  <c r="Q1668" i="21"/>
  <c r="Q1680" i="21"/>
  <c r="Q1692" i="21"/>
  <c r="Q1704" i="21"/>
  <c r="Q1716" i="21"/>
  <c r="Q1728" i="21"/>
  <c r="Q1740" i="21"/>
  <c r="Q1752" i="21"/>
  <c r="Q1764" i="21"/>
  <c r="Q1776" i="21"/>
  <c r="Q1788" i="21"/>
  <c r="Q1800" i="21"/>
  <c r="Q1812" i="21"/>
  <c r="Q1824" i="21"/>
  <c r="Q1836" i="21"/>
  <c r="Q1848" i="21"/>
  <c r="Q1860" i="21"/>
  <c r="Q1872" i="21"/>
  <c r="Q1884" i="21"/>
  <c r="Q1896" i="21"/>
  <c r="Q1908" i="21"/>
  <c r="Q1920" i="21"/>
  <c r="Q1932" i="21"/>
  <c r="Q1944" i="21"/>
  <c r="Q1956" i="21"/>
  <c r="Q1968" i="21"/>
  <c r="Q1980" i="21"/>
  <c r="Q1992" i="21"/>
  <c r="Q2004" i="21"/>
  <c r="Q63" i="21"/>
  <c r="Q135" i="21"/>
  <c r="Q207" i="21"/>
  <c r="Q279" i="21"/>
  <c r="Q351" i="21"/>
  <c r="Q423" i="21"/>
  <c r="Q495" i="21"/>
  <c r="Q567" i="21"/>
  <c r="Q639" i="21"/>
  <c r="Q711" i="21"/>
  <c r="Q783" i="21"/>
  <c r="Q855" i="21"/>
  <c r="Q927" i="21"/>
  <c r="Q987" i="21"/>
  <c r="Q1035" i="21"/>
  <c r="Q1071" i="21"/>
  <c r="Q1105" i="21"/>
  <c r="Q1128" i="21"/>
  <c r="Q1145" i="21"/>
  <c r="Q1164" i="21"/>
  <c r="Q1181" i="21"/>
  <c r="Q1200" i="21"/>
  <c r="Q1217" i="21"/>
  <c r="Q1236" i="21"/>
  <c r="Q1253" i="21"/>
  <c r="Q1272" i="21"/>
  <c r="Q1289" i="21"/>
  <c r="Q1308" i="21"/>
  <c r="Q1325" i="21"/>
  <c r="Q1342" i="21"/>
  <c r="Q1357" i="21"/>
  <c r="Q1373" i="21"/>
  <c r="Q1390" i="21"/>
  <c r="Q1403" i="21"/>
  <c r="Q1416" i="21"/>
  <c r="Q1429" i="21"/>
  <c r="Q1441" i="21"/>
  <c r="Q1453" i="21"/>
  <c r="Q1465" i="21"/>
  <c r="Q1477" i="21"/>
  <c r="Q1489" i="21"/>
  <c r="Q1501" i="21"/>
  <c r="Q1513" i="21"/>
  <c r="Q1525" i="21"/>
  <c r="Q1537" i="21"/>
  <c r="Q1549" i="21"/>
  <c r="Q1561" i="21"/>
  <c r="Q1573" i="21"/>
  <c r="Q1585" i="21"/>
  <c r="Q1597" i="21"/>
  <c r="Q1609" i="21"/>
  <c r="Q1621" i="21"/>
  <c r="Q1633" i="21"/>
  <c r="Q1645" i="21"/>
  <c r="Q1657" i="21"/>
  <c r="Q1669" i="21"/>
  <c r="Q1681" i="21"/>
  <c r="Q1693" i="21"/>
  <c r="Q1705" i="21"/>
  <c r="Q1717" i="21"/>
  <c r="Q1729" i="21"/>
  <c r="Q1741" i="21"/>
  <c r="Q1753" i="21"/>
  <c r="Q1765" i="21"/>
  <c r="Q1777" i="21"/>
  <c r="Q1789" i="21"/>
  <c r="Q1801" i="21"/>
  <c r="Q1813" i="21"/>
  <c r="Q1825" i="21"/>
  <c r="Q1837" i="21"/>
  <c r="Q1849" i="21"/>
  <c r="Q1861" i="21"/>
  <c r="Q1873" i="21"/>
  <c r="Q1885" i="21"/>
  <c r="Q1897" i="21"/>
  <c r="Q1909" i="21"/>
  <c r="Q1921" i="21"/>
  <c r="Q1933" i="21"/>
  <c r="Q1945" i="21"/>
  <c r="Q1957" i="21"/>
  <c r="Q1969" i="21"/>
  <c r="Q1981" i="21"/>
  <c r="Q1993" i="21"/>
  <c r="Q5" i="21"/>
  <c r="Q290" i="21"/>
  <c r="Q722" i="21"/>
  <c r="Q1079" i="21"/>
  <c r="Q1201" i="21"/>
  <c r="Q1309" i="21"/>
  <c r="Q1404" i="21"/>
  <c r="Q1478" i="21"/>
  <c r="Q1550" i="21"/>
  <c r="Q1622" i="21"/>
  <c r="Q1694" i="21"/>
  <c r="Q1766" i="21"/>
  <c r="Q1838" i="21"/>
  <c r="Q1910" i="21"/>
  <c r="Q1982" i="21"/>
  <c r="Q291" i="21"/>
  <c r="Q723" i="21"/>
  <c r="Q1081" i="21"/>
  <c r="Q1202" i="21"/>
  <c r="Q1310" i="21"/>
  <c r="Q1405" i="21"/>
  <c r="Q1479" i="21"/>
  <c r="Q1551" i="21"/>
  <c r="Q1623" i="21"/>
  <c r="Q1695" i="21"/>
  <c r="Q1767" i="21"/>
  <c r="Q1839" i="21"/>
  <c r="Q1911" i="21"/>
  <c r="Q1983" i="21"/>
  <c r="Q362" i="21"/>
  <c r="Q794" i="21"/>
  <c r="Q1106" i="21"/>
  <c r="Q1219" i="21"/>
  <c r="Q1327" i="21"/>
  <c r="Q1417" i="21"/>
  <c r="Q1490" i="21"/>
  <c r="Q1562" i="21"/>
  <c r="Q1634" i="21"/>
  <c r="Q1706" i="21"/>
  <c r="Q1778" i="21"/>
  <c r="Q1850" i="21"/>
  <c r="Q1922" i="21"/>
  <c r="Q1994" i="21"/>
  <c r="Q363" i="21"/>
  <c r="Q795" i="21"/>
  <c r="Q1107" i="21"/>
  <c r="Q1221" i="21"/>
  <c r="Q1329" i="21"/>
  <c r="Q1418" i="21"/>
  <c r="Q1491" i="21"/>
  <c r="Q1563" i="21"/>
  <c r="Q1635" i="21"/>
  <c r="Q1707" i="21"/>
  <c r="Q1779" i="21"/>
  <c r="Q1851" i="21"/>
  <c r="Q1923" i="21"/>
  <c r="Q1995" i="21"/>
  <c r="Q434" i="21"/>
  <c r="Q866" i="21"/>
  <c r="Q1129" i="21"/>
  <c r="Q1237" i="21"/>
  <c r="Q1343" i="21"/>
  <c r="Q1430" i="21"/>
  <c r="Q1502" i="21"/>
  <c r="Q1574" i="21"/>
  <c r="Q1646" i="21"/>
  <c r="Q1718" i="21"/>
  <c r="Q1790" i="21"/>
  <c r="Q1862" i="21"/>
  <c r="Q1934" i="21"/>
  <c r="Q435" i="21"/>
  <c r="Q867" i="21"/>
  <c r="Q1130" i="21"/>
  <c r="Q1238" i="21"/>
  <c r="Q1344" i="21"/>
  <c r="Q1431" i="21"/>
  <c r="Q1503" i="21"/>
  <c r="Q1575" i="21"/>
  <c r="Q1647" i="21"/>
  <c r="Q1719" i="21"/>
  <c r="Q1791" i="21"/>
  <c r="Q1863" i="21"/>
  <c r="Q1935" i="21"/>
  <c r="Q74" i="21"/>
  <c r="Q506" i="21"/>
  <c r="Q938" i="21"/>
  <c r="Q1147" i="21"/>
  <c r="Q1255" i="21"/>
  <c r="Q1358" i="21"/>
  <c r="Q1442" i="21"/>
  <c r="Q1514" i="21"/>
  <c r="Q1586" i="21"/>
  <c r="Q1658" i="21"/>
  <c r="Q1730" i="21"/>
  <c r="Q1802" i="21"/>
  <c r="Q1874" i="21"/>
  <c r="Q1946" i="21"/>
  <c r="Q75" i="21"/>
  <c r="Q507" i="21"/>
  <c r="Q939" i="21"/>
  <c r="Q1149" i="21"/>
  <c r="Q1257" i="21"/>
  <c r="Q1359" i="21"/>
  <c r="Q1443" i="21"/>
  <c r="Q1515" i="21"/>
  <c r="Q1587" i="21"/>
  <c r="Q1659" i="21"/>
  <c r="Q1731" i="21"/>
  <c r="Q1803" i="21"/>
  <c r="Q1875" i="21"/>
  <c r="Q1947" i="21"/>
  <c r="Q146" i="21"/>
  <c r="Q578" i="21"/>
  <c r="Q995" i="21"/>
  <c r="Q1165" i="21"/>
  <c r="Q1273" i="21"/>
  <c r="Q1375" i="21"/>
  <c r="Q1454" i="21"/>
  <c r="Q1526" i="21"/>
  <c r="Q1598" i="21"/>
  <c r="Q1670" i="21"/>
  <c r="Q1742" i="21"/>
  <c r="Q1814" i="21"/>
  <c r="Q1886" i="21"/>
  <c r="Q1958" i="21"/>
  <c r="Q147" i="21"/>
  <c r="Q579" i="21"/>
  <c r="Q998" i="21"/>
  <c r="Q1166" i="21"/>
  <c r="Q1274" i="21"/>
  <c r="Q1377" i="21"/>
  <c r="Q1455" i="21"/>
  <c r="Q1527" i="21"/>
  <c r="Q1599" i="21"/>
  <c r="Q1671" i="21"/>
  <c r="Q1743" i="21"/>
  <c r="Q1815" i="21"/>
  <c r="Q1887" i="21"/>
  <c r="Q1959" i="21"/>
  <c r="Q1391" i="21"/>
  <c r="Q1826" i="21"/>
  <c r="Q1392" i="21"/>
  <c r="Q1827" i="21"/>
  <c r="Q218" i="21"/>
  <c r="Q1466" i="21"/>
  <c r="Q1898" i="21"/>
  <c r="Q219" i="21"/>
  <c r="Q1467" i="21"/>
  <c r="Q1899" i="21"/>
  <c r="Q650" i="21"/>
  <c r="Q1538" i="21"/>
  <c r="Q1970" i="21"/>
  <c r="Q651" i="21"/>
  <c r="Q1539" i="21"/>
  <c r="Q1971" i="21"/>
  <c r="Q1043" i="21"/>
  <c r="Q1610" i="21"/>
  <c r="Q1045" i="21"/>
  <c r="Q1611" i="21"/>
  <c r="Q1183" i="21"/>
  <c r="Q1682" i="21"/>
  <c r="Q1185" i="21"/>
  <c r="Q1683" i="21"/>
  <c r="Q1291" i="21"/>
  <c r="Q1293" i="21"/>
  <c r="Q1754" i="21"/>
  <c r="Q1755" i="21"/>
  <c r="BL160" i="24"/>
  <c r="BL170" i="24" s="1"/>
  <c r="Q16" i="20"/>
  <c r="Q28" i="20"/>
  <c r="Q40" i="20"/>
  <c r="Q52" i="20"/>
  <c r="Q64" i="20"/>
  <c r="Q12" i="20"/>
  <c r="Q25" i="20"/>
  <c r="Q38" i="20"/>
  <c r="Q51" i="20"/>
  <c r="Q65" i="20"/>
  <c r="Q77" i="20"/>
  <c r="Q89" i="20"/>
  <c r="Q101" i="20"/>
  <c r="Q113" i="20"/>
  <c r="Q125" i="20"/>
  <c r="Q137" i="20"/>
  <c r="Q149" i="20"/>
  <c r="Q161" i="20"/>
  <c r="Q173" i="20"/>
  <c r="Q185" i="20"/>
  <c r="Q197" i="20"/>
  <c r="Q209" i="20"/>
  <c r="Q221" i="20"/>
  <c r="Q233" i="20"/>
  <c r="Q245" i="20"/>
  <c r="Q257" i="20"/>
  <c r="Q269" i="20"/>
  <c r="Q281" i="20"/>
  <c r="Q293" i="20"/>
  <c r="Q305" i="20"/>
  <c r="Q317" i="20"/>
  <c r="Q329" i="20"/>
  <c r="Q341" i="20"/>
  <c r="Q353" i="20"/>
  <c r="Q365" i="20"/>
  <c r="Q377" i="20"/>
  <c r="Q389" i="20"/>
  <c r="Q401" i="20"/>
  <c r="Q413" i="20"/>
  <c r="Q425" i="20"/>
  <c r="Q437" i="20"/>
  <c r="Q449" i="20"/>
  <c r="Q461" i="20"/>
  <c r="Q473" i="20"/>
  <c r="Q485" i="20"/>
  <c r="Q497" i="20"/>
  <c r="Q509" i="20"/>
  <c r="Q521" i="20"/>
  <c r="Q533" i="20"/>
  <c r="Q545" i="20"/>
  <c r="Q557" i="20"/>
  <c r="Q569" i="20"/>
  <c r="Q581" i="20"/>
  <c r="Q593" i="20"/>
  <c r="Q605" i="20"/>
  <c r="Q617" i="20"/>
  <c r="Q629" i="20"/>
  <c r="Q641" i="20"/>
  <c r="Q653" i="20"/>
  <c r="Q665" i="20"/>
  <c r="Q677" i="20"/>
  <c r="Q689" i="20"/>
  <c r="Q701" i="20"/>
  <c r="Q713" i="20"/>
  <c r="Q725" i="20"/>
  <c r="Q737" i="20"/>
  <c r="Q749" i="20"/>
  <c r="Q761" i="20"/>
  <c r="Q773" i="20"/>
  <c r="Q785" i="20"/>
  <c r="Q797" i="20"/>
  <c r="Q809" i="20"/>
  <c r="Q821" i="20"/>
  <c r="Q833" i="20"/>
  <c r="Q845" i="20"/>
  <c r="Q857" i="20"/>
  <c r="Q869" i="20"/>
  <c r="Q881" i="20"/>
  <c r="Q893" i="20"/>
  <c r="Q905" i="20"/>
  <c r="Q917" i="20"/>
  <c r="Q929" i="20"/>
  <c r="Q941" i="20"/>
  <c r="Q953" i="20"/>
  <c r="Q965" i="20"/>
  <c r="Q977" i="20"/>
  <c r="Q989" i="20"/>
  <c r="Q1001" i="20"/>
  <c r="Q1013" i="20"/>
  <c r="Q1025" i="20"/>
  <c r="Q1037" i="20"/>
  <c r="Q1049" i="20"/>
  <c r="Q1061" i="20"/>
  <c r="Q1073" i="20"/>
  <c r="Q1085" i="20"/>
  <c r="Q1097" i="20"/>
  <c r="Q1109" i="20"/>
  <c r="Q1121" i="20"/>
  <c r="Q1133" i="20"/>
  <c r="Q1145" i="20"/>
  <c r="Q1157" i="20"/>
  <c r="Q1169" i="20"/>
  <c r="Q1181" i="20"/>
  <c r="Q1193" i="20"/>
  <c r="Q1205" i="20"/>
  <c r="Q1217" i="20"/>
  <c r="Q1229" i="20"/>
  <c r="Q1241" i="20"/>
  <c r="Q1253" i="20"/>
  <c r="Q1265" i="20"/>
  <c r="Q1277" i="20"/>
  <c r="Q1289" i="20"/>
  <c r="Q1301" i="20"/>
  <c r="Q1313" i="20"/>
  <c r="Q1325" i="20"/>
  <c r="Q1337" i="20"/>
  <c r="Q1349" i="20"/>
  <c r="Q1361" i="20"/>
  <c r="Q1373" i="20"/>
  <c r="Q1385" i="20"/>
  <c r="Q1397" i="20"/>
  <c r="Q1409" i="20"/>
  <c r="Q1421" i="20"/>
  <c r="Q1433" i="20"/>
  <c r="Q1445" i="20"/>
  <c r="Q1457" i="20"/>
  <c r="Q1469" i="20"/>
  <c r="Q1481" i="20"/>
  <c r="Q1493" i="20"/>
  <c r="Q1505" i="20"/>
  <c r="Q1517" i="20"/>
  <c r="Q1529" i="20"/>
  <c r="Q1541" i="20"/>
  <c r="Q1553" i="20"/>
  <c r="Q1565" i="20"/>
  <c r="Q1577" i="20"/>
  <c r="Q1589" i="20"/>
  <c r="Q1601" i="20"/>
  <c r="Q1613" i="20"/>
  <c r="Q1625" i="20"/>
  <c r="Q1637" i="20"/>
  <c r="Q1649" i="20"/>
  <c r="Q1661" i="20"/>
  <c r="Q1673" i="20"/>
  <c r="Q1685" i="20"/>
  <c r="Q1697" i="20"/>
  <c r="Q1709" i="20"/>
  <c r="Q1721" i="20"/>
  <c r="Q1733" i="20"/>
  <c r="Q1745" i="20"/>
  <c r="Q14" i="20"/>
  <c r="Q27" i="20"/>
  <c r="Q41" i="20"/>
  <c r="Q54" i="20"/>
  <c r="Q67" i="20"/>
  <c r="Q79" i="20"/>
  <c r="Q91" i="20"/>
  <c r="Q103" i="20"/>
  <c r="Q115" i="20"/>
  <c r="Q127" i="20"/>
  <c r="Q139" i="20"/>
  <c r="Q151" i="20"/>
  <c r="Q163" i="20"/>
  <c r="Q175" i="20"/>
  <c r="Q187" i="20"/>
  <c r="Q199" i="20"/>
  <c r="Q211" i="20"/>
  <c r="Q223" i="20"/>
  <c r="Q235" i="20"/>
  <c r="Q247" i="20"/>
  <c r="Q259" i="20"/>
  <c r="Q271" i="20"/>
  <c r="Q283" i="20"/>
  <c r="Q295" i="20"/>
  <c r="Q307" i="20"/>
  <c r="Q319" i="20"/>
  <c r="Q331" i="20"/>
  <c r="Q343" i="20"/>
  <c r="Q355" i="20"/>
  <c r="Q367" i="20"/>
  <c r="Q379" i="20"/>
  <c r="Q391" i="20"/>
  <c r="Q403" i="20"/>
  <c r="Q415" i="20"/>
  <c r="Q427" i="20"/>
  <c r="Q439" i="20"/>
  <c r="Q451" i="20"/>
  <c r="Q463" i="20"/>
  <c r="Q475" i="20"/>
  <c r="Q487" i="20"/>
  <c r="Q499" i="20"/>
  <c r="Q511" i="20"/>
  <c r="Q523" i="20"/>
  <c r="Q535" i="20"/>
  <c r="Q547" i="20"/>
  <c r="Q559" i="20"/>
  <c r="Q571" i="20"/>
  <c r="Q583" i="20"/>
  <c r="Q595" i="20"/>
  <c r="Q607" i="20"/>
  <c r="Q619" i="20"/>
  <c r="Q631" i="20"/>
  <c r="Q643" i="20"/>
  <c r="Q655" i="20"/>
  <c r="Q667" i="20"/>
  <c r="Q679" i="20"/>
  <c r="Q691" i="20"/>
  <c r="Q703" i="20"/>
  <c r="Q715" i="20"/>
  <c r="Q727" i="20"/>
  <c r="Q739" i="20"/>
  <c r="Q751" i="20"/>
  <c r="Q763" i="20"/>
  <c r="Q775" i="20"/>
  <c r="Q787" i="20"/>
  <c r="Q799" i="20"/>
  <c r="Q811" i="20"/>
  <c r="Q823" i="20"/>
  <c r="Q835" i="20"/>
  <c r="Q847" i="20"/>
  <c r="Q859" i="20"/>
  <c r="Q871" i="20"/>
  <c r="Q883" i="20"/>
  <c r="Q895" i="20"/>
  <c r="Q907" i="20"/>
  <c r="Q919" i="20"/>
  <c r="Q931" i="20"/>
  <c r="Q943" i="20"/>
  <c r="Q955" i="20"/>
  <c r="Q967" i="20"/>
  <c r="Q979" i="20"/>
  <c r="Q991" i="20"/>
  <c r="Q1003" i="20"/>
  <c r="Q1015" i="20"/>
  <c r="Q1027" i="20"/>
  <c r="Q1039" i="20"/>
  <c r="Q1051" i="20"/>
  <c r="Q1063" i="20"/>
  <c r="Q1075" i="20"/>
  <c r="Q1087" i="20"/>
  <c r="Q1099" i="20"/>
  <c r="Q1111" i="20"/>
  <c r="Q1123" i="20"/>
  <c r="Q1135" i="20"/>
  <c r="Q1147" i="20"/>
  <c r="Q1159" i="20"/>
  <c r="Q1171" i="20"/>
  <c r="Q1183" i="20"/>
  <c r="Q1195" i="20"/>
  <c r="Q1207" i="20"/>
  <c r="Q1219" i="20"/>
  <c r="Q1231" i="20"/>
  <c r="Q1243" i="20"/>
  <c r="Q1255" i="20"/>
  <c r="Q1267" i="20"/>
  <c r="Q1279" i="20"/>
  <c r="Q1291" i="20"/>
  <c r="Q1303" i="20"/>
  <c r="Q1315" i="20"/>
  <c r="Q1327" i="20"/>
  <c r="Q1339" i="20"/>
  <c r="Q1351" i="20"/>
  <c r="Q1363" i="20"/>
  <c r="Q1375" i="20"/>
  <c r="Q1387" i="20"/>
  <c r="Q1399" i="20"/>
  <c r="Q1411" i="20"/>
  <c r="Q1423" i="20"/>
  <c r="Q1435" i="20"/>
  <c r="Q1447" i="20"/>
  <c r="Q1459" i="20"/>
  <c r="Q1471" i="20"/>
  <c r="Q1483" i="20"/>
  <c r="Q1495" i="20"/>
  <c r="Q1507" i="20"/>
  <c r="Q1519" i="20"/>
  <c r="Q1531" i="20"/>
  <c r="Q1543" i="20"/>
  <c r="Q1555" i="20"/>
  <c r="Q1567" i="20"/>
  <c r="Q1579" i="20"/>
  <c r="Q1591" i="20"/>
  <c r="Q1603" i="20"/>
  <c r="Q1615" i="20"/>
  <c r="Q1627" i="20"/>
  <c r="Q1639" i="20"/>
  <c r="Q1651" i="20"/>
  <c r="Q1663" i="20"/>
  <c r="Q1675" i="20"/>
  <c r="Q1687" i="20"/>
  <c r="Q1699" i="20"/>
  <c r="Q1711" i="20"/>
  <c r="Q1723" i="20"/>
  <c r="Q1735" i="20"/>
  <c r="Q1747" i="20"/>
  <c r="Q1759" i="20"/>
  <c r="Q18" i="20"/>
  <c r="Q31" i="20"/>
  <c r="Q44" i="20"/>
  <c r="Q57" i="20"/>
  <c r="Q70" i="20"/>
  <c r="Q82" i="20"/>
  <c r="Q94" i="20"/>
  <c r="Q106" i="20"/>
  <c r="Q118" i="20"/>
  <c r="Q130" i="20"/>
  <c r="Q142" i="20"/>
  <c r="Q154" i="20"/>
  <c r="Q166" i="20"/>
  <c r="Q178" i="20"/>
  <c r="Q190" i="20"/>
  <c r="Q202" i="20"/>
  <c r="Q214" i="20"/>
  <c r="Q226" i="20"/>
  <c r="Q238" i="20"/>
  <c r="Q250" i="20"/>
  <c r="Q262" i="20"/>
  <c r="Q274" i="20"/>
  <c r="Q286" i="20"/>
  <c r="Q298" i="20"/>
  <c r="Q310" i="20"/>
  <c r="Q322" i="20"/>
  <c r="Q334" i="20"/>
  <c r="Q346" i="20"/>
  <c r="Q358" i="20"/>
  <c r="Q370" i="20"/>
  <c r="Q382" i="20"/>
  <c r="Q394" i="20"/>
  <c r="Q406" i="20"/>
  <c r="Q418" i="20"/>
  <c r="Q430" i="20"/>
  <c r="Q442" i="20"/>
  <c r="Q454" i="20"/>
  <c r="Q466" i="20"/>
  <c r="Q478" i="20"/>
  <c r="Q490" i="20"/>
  <c r="Q502" i="20"/>
  <c r="Q514" i="20"/>
  <c r="Q526" i="20"/>
  <c r="Q538" i="20"/>
  <c r="Q550" i="20"/>
  <c r="Q562" i="20"/>
  <c r="Q574" i="20"/>
  <c r="Q586" i="20"/>
  <c r="Q598" i="20"/>
  <c r="Q610" i="20"/>
  <c r="Q622" i="20"/>
  <c r="Q634" i="20"/>
  <c r="Q646" i="20"/>
  <c r="Q658" i="20"/>
  <c r="Q670" i="20"/>
  <c r="Q682" i="20"/>
  <c r="Q694" i="20"/>
  <c r="Q706" i="20"/>
  <c r="Q718" i="20"/>
  <c r="Q730" i="20"/>
  <c r="Q742" i="20"/>
  <c r="Q754" i="20"/>
  <c r="Q766" i="20"/>
  <c r="Q778" i="20"/>
  <c r="Q790" i="20"/>
  <c r="Q802" i="20"/>
  <c r="Q814" i="20"/>
  <c r="Q826" i="20"/>
  <c r="Q838" i="20"/>
  <c r="Q850" i="20"/>
  <c r="Q862" i="20"/>
  <c r="Q874" i="20"/>
  <c r="Q886" i="20"/>
  <c r="Q898" i="20"/>
  <c r="Q910" i="20"/>
  <c r="Q922" i="20"/>
  <c r="Q934" i="20"/>
  <c r="Q946" i="20"/>
  <c r="Q958" i="20"/>
  <c r="Q970" i="20"/>
  <c r="Q982" i="20"/>
  <c r="Q994" i="20"/>
  <c r="Q1006" i="20"/>
  <c r="Q1018" i="20"/>
  <c r="Q1030" i="20"/>
  <c r="Q1042" i="20"/>
  <c r="Q1054" i="20"/>
  <c r="Q1066" i="20"/>
  <c r="Q1078" i="20"/>
  <c r="Q1090" i="20"/>
  <c r="Q1102" i="20"/>
  <c r="Q1114" i="20"/>
  <c r="Q1126" i="20"/>
  <c r="Q1138" i="20"/>
  <c r="Q1150" i="20"/>
  <c r="Q1162" i="20"/>
  <c r="Q1174" i="20"/>
  <c r="Q1186" i="20"/>
  <c r="Q1198" i="20"/>
  <c r="Q1210" i="20"/>
  <c r="Q1222" i="20"/>
  <c r="Q1234" i="20"/>
  <c r="Q1246" i="20"/>
  <c r="Q1258" i="20"/>
  <c r="Q1270" i="20"/>
  <c r="Q1282" i="20"/>
  <c r="Q1294" i="20"/>
  <c r="Q1306" i="20"/>
  <c r="Q1318" i="20"/>
  <c r="Q1330" i="20"/>
  <c r="Q1342" i="20"/>
  <c r="Q1354" i="20"/>
  <c r="Q1366" i="20"/>
  <c r="Q1378" i="20"/>
  <c r="Q1390" i="20"/>
  <c r="Q1402" i="20"/>
  <c r="Q1414" i="20"/>
  <c r="Q1426" i="20"/>
  <c r="Q1438" i="20"/>
  <c r="Q1450" i="20"/>
  <c r="Q1462" i="20"/>
  <c r="Q1474" i="20"/>
  <c r="Q1486" i="20"/>
  <c r="Q1498" i="20"/>
  <c r="Q1510" i="20"/>
  <c r="Q1522" i="20"/>
  <c r="Q1534" i="20"/>
  <c r="Q1546" i="20"/>
  <c r="Q1558" i="20"/>
  <c r="Q1570" i="20"/>
  <c r="Q1582" i="20"/>
  <c r="Q1594" i="20"/>
  <c r="Q1606" i="20"/>
  <c r="Q1618" i="20"/>
  <c r="Q1630" i="20"/>
  <c r="Q1642" i="20"/>
  <c r="Q1654" i="20"/>
  <c r="Q1666" i="20"/>
  <c r="Q1678" i="20"/>
  <c r="Q1690" i="20"/>
  <c r="Q1702" i="20"/>
  <c r="Q1714" i="20"/>
  <c r="Q1726" i="20"/>
  <c r="Q1738" i="20"/>
  <c r="Q1750" i="20"/>
  <c r="Q1762" i="20"/>
  <c r="Q1774" i="20"/>
  <c r="Q1786" i="20"/>
  <c r="Q1798" i="20"/>
  <c r="Q1810" i="20"/>
  <c r="Q1822" i="20"/>
  <c r="Q1834" i="20"/>
  <c r="Q1846" i="20"/>
  <c r="Q1858" i="20"/>
  <c r="Q1870" i="20"/>
  <c r="Q1882" i="20"/>
  <c r="Q1894" i="20"/>
  <c r="Q1906" i="20"/>
  <c r="Q1918" i="20"/>
  <c r="Q1930" i="20"/>
  <c r="Q1942" i="20"/>
  <c r="Q1954" i="20"/>
  <c r="Q1966" i="20"/>
  <c r="Q1978" i="20"/>
  <c r="Q1990" i="20"/>
  <c r="Q2002" i="20"/>
  <c r="Q21" i="20"/>
  <c r="Q37" i="20"/>
  <c r="Q56" i="20"/>
  <c r="Q73" i="20"/>
  <c r="Q88" i="20"/>
  <c r="Q105" i="20"/>
  <c r="Q121" i="20"/>
  <c r="Q136" i="20"/>
  <c r="Q153" i="20"/>
  <c r="Q169" i="20"/>
  <c r="Q184" i="20"/>
  <c r="Q201" i="20"/>
  <c r="Q217" i="20"/>
  <c r="Q232" i="20"/>
  <c r="Q249" i="20"/>
  <c r="Q7" i="20"/>
  <c r="Q23" i="20"/>
  <c r="Q42" i="20"/>
  <c r="Q59" i="20"/>
  <c r="Q10" i="20"/>
  <c r="Q29" i="20"/>
  <c r="Q46" i="20"/>
  <c r="Q62" i="20"/>
  <c r="Q80" i="20"/>
  <c r="Q96" i="20"/>
  <c r="Q111" i="20"/>
  <c r="Q128" i="20"/>
  <c r="Q144" i="20"/>
  <c r="Q159" i="20"/>
  <c r="Q176" i="20"/>
  <c r="Q192" i="20"/>
  <c r="Q207" i="20"/>
  <c r="Q224" i="20"/>
  <c r="Q240" i="20"/>
  <c r="Q255" i="20"/>
  <c r="Q272" i="20"/>
  <c r="Q288" i="20"/>
  <c r="Q303" i="20"/>
  <c r="Q320" i="20"/>
  <c r="Q336" i="20"/>
  <c r="Q351" i="20"/>
  <c r="Q368" i="20"/>
  <c r="Q384" i="20"/>
  <c r="Q399" i="20"/>
  <c r="Q416" i="20"/>
  <c r="Q432" i="20"/>
  <c r="Q447" i="20"/>
  <c r="Q464" i="20"/>
  <c r="Q480" i="20"/>
  <c r="Q495" i="20"/>
  <c r="Q512" i="20"/>
  <c r="Q528" i="20"/>
  <c r="Q543" i="20"/>
  <c r="Q13" i="20"/>
  <c r="Q32" i="20"/>
  <c r="Q48" i="20"/>
  <c r="Q66" i="20"/>
  <c r="Q83" i="20"/>
  <c r="Q98" i="20"/>
  <c r="Q114" i="20"/>
  <c r="Q131" i="20"/>
  <c r="Q146" i="20"/>
  <c r="Q162" i="20"/>
  <c r="Q179" i="20"/>
  <c r="Q194" i="20"/>
  <c r="Q210" i="20"/>
  <c r="Q227" i="20"/>
  <c r="Q242" i="20"/>
  <c r="Q258" i="20"/>
  <c r="Q275" i="20"/>
  <c r="Q290" i="20"/>
  <c r="Q306" i="20"/>
  <c r="Q323" i="20"/>
  <c r="Q338" i="20"/>
  <c r="Q354" i="20"/>
  <c r="Q371" i="20"/>
  <c r="Q386" i="20"/>
  <c r="Q402" i="20"/>
  <c r="Q419" i="20"/>
  <c r="Q434" i="20"/>
  <c r="Q450" i="20"/>
  <c r="Q467" i="20"/>
  <c r="Q482" i="20"/>
  <c r="Q498" i="20"/>
  <c r="Q515" i="20"/>
  <c r="Q530" i="20"/>
  <c r="Q546" i="20"/>
  <c r="Q563" i="20"/>
  <c r="Q578" i="20"/>
  <c r="Q594" i="20"/>
  <c r="Q611" i="20"/>
  <c r="Q626" i="20"/>
  <c r="Q642" i="20"/>
  <c r="Q659" i="20"/>
  <c r="Q674" i="20"/>
  <c r="Q690" i="20"/>
  <c r="Q707" i="20"/>
  <c r="Q722" i="20"/>
  <c r="Q738" i="20"/>
  <c r="Q755" i="20"/>
  <c r="Q770" i="20"/>
  <c r="Q786" i="20"/>
  <c r="Q803" i="20"/>
  <c r="Q818" i="20"/>
  <c r="Q834" i="20"/>
  <c r="Q851" i="20"/>
  <c r="Q866" i="20"/>
  <c r="Q882" i="20"/>
  <c r="Q899" i="20"/>
  <c r="Q914" i="20"/>
  <c r="Q930" i="20"/>
  <c r="Q15" i="20"/>
  <c r="Q39" i="20"/>
  <c r="Q68" i="20"/>
  <c r="Q87" i="20"/>
  <c r="Q109" i="20"/>
  <c r="Q132" i="20"/>
  <c r="Q152" i="20"/>
  <c r="Q172" i="20"/>
  <c r="Q195" i="20"/>
  <c r="Q216" i="20"/>
  <c r="Q237" i="20"/>
  <c r="Q260" i="20"/>
  <c r="Q278" i="20"/>
  <c r="Q297" i="20"/>
  <c r="Q315" i="20"/>
  <c r="Q335" i="20"/>
  <c r="Q356" i="20"/>
  <c r="Q374" i="20"/>
  <c r="Q393" i="20"/>
  <c r="Q411" i="20"/>
  <c r="Q431" i="20"/>
  <c r="Q452" i="20"/>
  <c r="Q470" i="20"/>
  <c r="Q489" i="20"/>
  <c r="Q507" i="20"/>
  <c r="Q527" i="20"/>
  <c r="Q548" i="20"/>
  <c r="Q565" i="20"/>
  <c r="Q582" i="20"/>
  <c r="Q600" i="20"/>
  <c r="Q616" i="20"/>
  <c r="Q635" i="20"/>
  <c r="Q651" i="20"/>
  <c r="Q669" i="20"/>
  <c r="Q686" i="20"/>
  <c r="Q704" i="20"/>
  <c r="Q721" i="20"/>
  <c r="Q740" i="20"/>
  <c r="Q757" i="20"/>
  <c r="Q774" i="20"/>
  <c r="Q792" i="20"/>
  <c r="Q808" i="20"/>
  <c r="Q827" i="20"/>
  <c r="Q843" i="20"/>
  <c r="Q861" i="20"/>
  <c r="Q878" i="20"/>
  <c r="Q896" i="20"/>
  <c r="Q913" i="20"/>
  <c r="Q932" i="20"/>
  <c r="Q948" i="20"/>
  <c r="Q963" i="20"/>
  <c r="Q980" i="20"/>
  <c r="Q996" i="20"/>
  <c r="Q1011" i="20"/>
  <c r="Q1028" i="20"/>
  <c r="Q1044" i="20"/>
  <c r="Q1059" i="20"/>
  <c r="Q1076" i="20"/>
  <c r="Q1092" i="20"/>
  <c r="Q1107" i="20"/>
  <c r="Q1124" i="20"/>
  <c r="Q1140" i="20"/>
  <c r="Q1155" i="20"/>
  <c r="Q1172" i="20"/>
  <c r="Q1188" i="20"/>
  <c r="Q1203" i="20"/>
  <c r="Q1220" i="20"/>
  <c r="Q1236" i="20"/>
  <c r="Q1251" i="20"/>
  <c r="Q1268" i="20"/>
  <c r="Q1284" i="20"/>
  <c r="Q1299" i="20"/>
  <c r="Q1316" i="20"/>
  <c r="Q1332" i="20"/>
  <c r="Q1347" i="20"/>
  <c r="Q1364" i="20"/>
  <c r="Q1380" i="20"/>
  <c r="Q1395" i="20"/>
  <c r="Q1412" i="20"/>
  <c r="Q1428" i="20"/>
  <c r="Q1443" i="20"/>
  <c r="Q1460" i="20"/>
  <c r="Q1476" i="20"/>
  <c r="Q1491" i="20"/>
  <c r="Q1508" i="20"/>
  <c r="Q1524" i="20"/>
  <c r="Q1539" i="20"/>
  <c r="Q1556" i="20"/>
  <c r="Q1572" i="20"/>
  <c r="Q1587" i="20"/>
  <c r="Q1604" i="20"/>
  <c r="Q1620" i="20"/>
  <c r="Q1635" i="20"/>
  <c r="Q1652" i="20"/>
  <c r="Q1668" i="20"/>
  <c r="Q1683" i="20"/>
  <c r="Q1700" i="20"/>
  <c r="Q1716" i="20"/>
  <c r="Q1731" i="20"/>
  <c r="Q1748" i="20"/>
  <c r="Q1763" i="20"/>
  <c r="Q1776" i="20"/>
  <c r="Q1789" i="20"/>
  <c r="Q1802" i="20"/>
  <c r="Q1815" i="20"/>
  <c r="Q1828" i="20"/>
  <c r="Q1841" i="20"/>
  <c r="Q1854" i="20"/>
  <c r="Q1867" i="20"/>
  <c r="Q1880" i="20"/>
  <c r="Q1893" i="20"/>
  <c r="Q1907" i="20"/>
  <c r="Q1920" i="20"/>
  <c r="Q1933" i="20"/>
  <c r="Q1946" i="20"/>
  <c r="Q1959" i="20"/>
  <c r="Q1972" i="20"/>
  <c r="Q1985" i="20"/>
  <c r="Q1998" i="20"/>
  <c r="Q17" i="20"/>
  <c r="Q43" i="20"/>
  <c r="Q69" i="20"/>
  <c r="Q90" i="20"/>
  <c r="Q110" i="20"/>
  <c r="Q133" i="20"/>
  <c r="Q155" i="20"/>
  <c r="Q174" i="20"/>
  <c r="Q196" i="20"/>
  <c r="Q218" i="20"/>
  <c r="Q239" i="20"/>
  <c r="Q261" i="20"/>
  <c r="Q279" i="20"/>
  <c r="Q299" i="20"/>
  <c r="Q316" i="20"/>
  <c r="Q337" i="20"/>
  <c r="Q357" i="20"/>
  <c r="Q375" i="20"/>
  <c r="Q395" i="20"/>
  <c r="Q412" i="20"/>
  <c r="Q433" i="20"/>
  <c r="Q453" i="20"/>
  <c r="Q471" i="20"/>
  <c r="Q491" i="20"/>
  <c r="Q508" i="20"/>
  <c r="Q529" i="20"/>
  <c r="Q549" i="20"/>
  <c r="Q566" i="20"/>
  <c r="Q584" i="20"/>
  <c r="Q601" i="20"/>
  <c r="Q618" i="20"/>
  <c r="Q636" i="20"/>
  <c r="Q652" i="20"/>
  <c r="Q671" i="20"/>
  <c r="Q687" i="20"/>
  <c r="Q705" i="20"/>
  <c r="Q723" i="20"/>
  <c r="Q741" i="20"/>
  <c r="Q758" i="20"/>
  <c r="Q776" i="20"/>
  <c r="Q793" i="20"/>
  <c r="Q810" i="20"/>
  <c r="Q828" i="20"/>
  <c r="Q844" i="20"/>
  <c r="Q863" i="20"/>
  <c r="Q879" i="20"/>
  <c r="Q897" i="20"/>
  <c r="Q915" i="20"/>
  <c r="Q933" i="20"/>
  <c r="Q949" i="20"/>
  <c r="Q964" i="20"/>
  <c r="Q981" i="20"/>
  <c r="Q997" i="20"/>
  <c r="Q1012" i="20"/>
  <c r="Q1029" i="20"/>
  <c r="Q1045" i="20"/>
  <c r="Q1060" i="20"/>
  <c r="Q1077" i="20"/>
  <c r="Q1093" i="20"/>
  <c r="Q1108" i="20"/>
  <c r="Q1125" i="20"/>
  <c r="Q1141" i="20"/>
  <c r="Q1156" i="20"/>
  <c r="Q1173" i="20"/>
  <c r="Q1189" i="20"/>
  <c r="Q1204" i="20"/>
  <c r="Q1221" i="20"/>
  <c r="Q1237" i="20"/>
  <c r="Q1252" i="20"/>
  <c r="Q1269" i="20"/>
  <c r="Q1285" i="20"/>
  <c r="Q1300" i="20"/>
  <c r="Q1317" i="20"/>
  <c r="Q1333" i="20"/>
  <c r="Q1348" i="20"/>
  <c r="Q1365" i="20"/>
  <c r="Q1381" i="20"/>
  <c r="Q1396" i="20"/>
  <c r="Q1413" i="20"/>
  <c r="Q1429" i="20"/>
  <c r="Q1444" i="20"/>
  <c r="Q1461" i="20"/>
  <c r="Q1477" i="20"/>
  <c r="Q1492" i="20"/>
  <c r="Q1509" i="20"/>
  <c r="Q1525" i="20"/>
  <c r="Q1540" i="20"/>
  <c r="Q1557" i="20"/>
  <c r="Q1573" i="20"/>
  <c r="Q1588" i="20"/>
  <c r="Q1605" i="20"/>
  <c r="Q1621" i="20"/>
  <c r="Q1636" i="20"/>
  <c r="Q1653" i="20"/>
  <c r="Q1669" i="20"/>
  <c r="Q1684" i="20"/>
  <c r="Q1701" i="20"/>
  <c r="Q1717" i="20"/>
  <c r="Q1732" i="20"/>
  <c r="Q1749" i="20"/>
  <c r="Q1764" i="20"/>
  <c r="Q1777" i="20"/>
  <c r="Q1790" i="20"/>
  <c r="Q1803" i="20"/>
  <c r="Q1816" i="20"/>
  <c r="Q1829" i="20"/>
  <c r="Q1842" i="20"/>
  <c r="Q1855" i="20"/>
  <c r="Q1868" i="20"/>
  <c r="Q1881" i="20"/>
  <c r="Q1895" i="20"/>
  <c r="Q1908" i="20"/>
  <c r="Q1921" i="20"/>
  <c r="Q1934" i="20"/>
  <c r="Q1947" i="20"/>
  <c r="Q1960" i="20"/>
  <c r="Q1973" i="20"/>
  <c r="Q1986" i="20"/>
  <c r="Q1999" i="20"/>
  <c r="Q20" i="20"/>
  <c r="Q47" i="20"/>
  <c r="Q72" i="20"/>
  <c r="Q93" i="20"/>
  <c r="Q116" i="20"/>
  <c r="Q135" i="20"/>
  <c r="Q157" i="20"/>
  <c r="Q180" i="20"/>
  <c r="Q200" i="20"/>
  <c r="Q220" i="20"/>
  <c r="Q243" i="20"/>
  <c r="Q264" i="20"/>
  <c r="Q282" i="20"/>
  <c r="Q301" i="20"/>
  <c r="Q321" i="20"/>
  <c r="Q340" i="20"/>
  <c r="Q360" i="20"/>
  <c r="Q378" i="20"/>
  <c r="Q397" i="20"/>
  <c r="Q417" i="20"/>
  <c r="Q436" i="20"/>
  <c r="Q456" i="20"/>
  <c r="Q474" i="20"/>
  <c r="Q493" i="20"/>
  <c r="Q513" i="20"/>
  <c r="Q532" i="20"/>
  <c r="Q552" i="20"/>
  <c r="Q568" i="20"/>
  <c r="Q587" i="20"/>
  <c r="Q603" i="20"/>
  <c r="Q621" i="20"/>
  <c r="Q638" i="20"/>
  <c r="Q656" i="20"/>
  <c r="Q673" i="20"/>
  <c r="Q692" i="20"/>
  <c r="Q709" i="20"/>
  <c r="Q726" i="20"/>
  <c r="Q744" i="20"/>
  <c r="Q760" i="20"/>
  <c r="Q779" i="20"/>
  <c r="Q795" i="20"/>
  <c r="Q813" i="20"/>
  <c r="Q830" i="20"/>
  <c r="Q848" i="20"/>
  <c r="Q865" i="20"/>
  <c r="Q884" i="20"/>
  <c r="Q901" i="20"/>
  <c r="Q918" i="20"/>
  <c r="Q936" i="20"/>
  <c r="Q951" i="20"/>
  <c r="Q968" i="20"/>
  <c r="Q984" i="20"/>
  <c r="Q999" i="20"/>
  <c r="Q1016" i="20"/>
  <c r="Q1032" i="20"/>
  <c r="Q1047" i="20"/>
  <c r="Q1064" i="20"/>
  <c r="Q1080" i="20"/>
  <c r="Q1095" i="20"/>
  <c r="Q1112" i="20"/>
  <c r="Q1128" i="20"/>
  <c r="Q1143" i="20"/>
  <c r="Q1160" i="20"/>
  <c r="Q1176" i="20"/>
  <c r="Q1191" i="20"/>
  <c r="Q1208" i="20"/>
  <c r="Q1224" i="20"/>
  <c r="Q1239" i="20"/>
  <c r="Q1256" i="20"/>
  <c r="Q1272" i="20"/>
  <c r="Q1287" i="20"/>
  <c r="Q1304" i="20"/>
  <c r="Q1320" i="20"/>
  <c r="Q1335" i="20"/>
  <c r="Q1352" i="20"/>
  <c r="Q1368" i="20"/>
  <c r="Q1383" i="20"/>
  <c r="Q1400" i="20"/>
  <c r="Q1416" i="20"/>
  <c r="Q1431" i="20"/>
  <c r="Q1448" i="20"/>
  <c r="Q1464" i="20"/>
  <c r="Q1479" i="20"/>
  <c r="Q1496" i="20"/>
  <c r="Q1512" i="20"/>
  <c r="Q1527" i="20"/>
  <c r="Q1544" i="20"/>
  <c r="Q1560" i="20"/>
  <c r="Q1575" i="20"/>
  <c r="Q1592" i="20"/>
  <c r="Q1608" i="20"/>
  <c r="Q1623" i="20"/>
  <c r="Q1640" i="20"/>
  <c r="Q1656" i="20"/>
  <c r="Q1671" i="20"/>
  <c r="Q1688" i="20"/>
  <c r="Q1704" i="20"/>
  <c r="Q1719" i="20"/>
  <c r="Q1736" i="20"/>
  <c r="Q1752" i="20"/>
  <c r="Q1766" i="20"/>
  <c r="Q1779" i="20"/>
  <c r="Q1792" i="20"/>
  <c r="Q1805" i="20"/>
  <c r="Q1818" i="20"/>
  <c r="Q1831" i="20"/>
  <c r="Q1844" i="20"/>
  <c r="Q1857" i="20"/>
  <c r="Q1871" i="20"/>
  <c r="Q1884" i="20"/>
  <c r="Q1897" i="20"/>
  <c r="Q1910" i="20"/>
  <c r="Q1923" i="20"/>
  <c r="Q1936" i="20"/>
  <c r="Q1949" i="20"/>
  <c r="Q1962" i="20"/>
  <c r="Q1975" i="20"/>
  <c r="Q1988" i="20"/>
  <c r="Q2001" i="20"/>
  <c r="Q24" i="20"/>
  <c r="Q50" i="20"/>
  <c r="Q75" i="20"/>
  <c r="Q97" i="20"/>
  <c r="Q119" i="20"/>
  <c r="Q140" i="20"/>
  <c r="Q160" i="20"/>
  <c r="Q182" i="20"/>
  <c r="Q204" i="20"/>
  <c r="Q225" i="20"/>
  <c r="Q246" i="20"/>
  <c r="Q266" i="20"/>
  <c r="Q285" i="20"/>
  <c r="Q304" i="20"/>
  <c r="Q325" i="20"/>
  <c r="Q344" i="20"/>
  <c r="Q362" i="20"/>
  <c r="Q381" i="20"/>
  <c r="Q400" i="20"/>
  <c r="Q421" i="20"/>
  <c r="Q440" i="20"/>
  <c r="Q458" i="20"/>
  <c r="Q477" i="20"/>
  <c r="Q496" i="20"/>
  <c r="Q517" i="20"/>
  <c r="Q536" i="20"/>
  <c r="Q554" i="20"/>
  <c r="Q572" i="20"/>
  <c r="Q589" i="20"/>
  <c r="Q606" i="20"/>
  <c r="Q624" i="20"/>
  <c r="Q640" i="20"/>
  <c r="Q660" i="20"/>
  <c r="Q676" i="20"/>
  <c r="Q695" i="20"/>
  <c r="Q711" i="20"/>
  <c r="Q729" i="20"/>
  <c r="Q746" i="20"/>
  <c r="Q764" i="20"/>
  <c r="Q781" i="20"/>
  <c r="Q798" i="20"/>
  <c r="Q816" i="20"/>
  <c r="Q832" i="20"/>
  <c r="Q852" i="20"/>
  <c r="Q868" i="20"/>
  <c r="Q887" i="20"/>
  <c r="Q903" i="20"/>
  <c r="Q921" i="20"/>
  <c r="Q938" i="20"/>
  <c r="Q954" i="20"/>
  <c r="Q971" i="20"/>
  <c r="Q986" i="20"/>
  <c r="Q1002" i="20"/>
  <c r="Q1019" i="20"/>
  <c r="Q1034" i="20"/>
  <c r="Q1050" i="20"/>
  <c r="Q1067" i="20"/>
  <c r="Q1082" i="20"/>
  <c r="Q1098" i="20"/>
  <c r="Q1115" i="20"/>
  <c r="Q1130" i="20"/>
  <c r="Q1146" i="20"/>
  <c r="Q1163" i="20"/>
  <c r="Q1178" i="20"/>
  <c r="Q1194" i="20"/>
  <c r="Q1211" i="20"/>
  <c r="Q1226" i="20"/>
  <c r="Q1242" i="20"/>
  <c r="Q1259" i="20"/>
  <c r="Q1274" i="20"/>
  <c r="Q1290" i="20"/>
  <c r="Q1307" i="20"/>
  <c r="Q1322" i="20"/>
  <c r="Q1338" i="20"/>
  <c r="Q1355" i="20"/>
  <c r="Q1370" i="20"/>
  <c r="Q1386" i="20"/>
  <c r="Q1403" i="20"/>
  <c r="Q1418" i="20"/>
  <c r="Q1434" i="20"/>
  <c r="Q1451" i="20"/>
  <c r="Q1466" i="20"/>
  <c r="Q1482" i="20"/>
  <c r="Q1499" i="20"/>
  <c r="Q1514" i="20"/>
  <c r="Q1530" i="20"/>
  <c r="Q1547" i="20"/>
  <c r="Q1562" i="20"/>
  <c r="Q1578" i="20"/>
  <c r="Q1595" i="20"/>
  <c r="Q1610" i="20"/>
  <c r="Q1626" i="20"/>
  <c r="Q1643" i="20"/>
  <c r="Q1658" i="20"/>
  <c r="Q1674" i="20"/>
  <c r="Q1691" i="20"/>
  <c r="Q1706" i="20"/>
  <c r="Q1722" i="20"/>
  <c r="Q1739" i="20"/>
  <c r="Q1754" i="20"/>
  <c r="Q1768" i="20"/>
  <c r="Q1781" i="20"/>
  <c r="Q1794" i="20"/>
  <c r="Q1807" i="20"/>
  <c r="Q1820" i="20"/>
  <c r="Q1833" i="20"/>
  <c r="Q1847" i="20"/>
  <c r="Q1860" i="20"/>
  <c r="Q1873" i="20"/>
  <c r="Q1886" i="20"/>
  <c r="Q1899" i="20"/>
  <c r="Q1912" i="20"/>
  <c r="Q1925" i="20"/>
  <c r="Q1938" i="20"/>
  <c r="Q1951" i="20"/>
  <c r="Q1964" i="20"/>
  <c r="Q1977" i="20"/>
  <c r="Q1991" i="20"/>
  <c r="Q2004" i="20"/>
  <c r="Q26" i="20"/>
  <c r="Q53" i="20"/>
  <c r="Q76" i="20"/>
  <c r="Q99" i="20"/>
  <c r="Q120" i="20"/>
  <c r="Q141" i="20"/>
  <c r="Q164" i="20"/>
  <c r="Q183" i="20"/>
  <c r="Q205" i="20"/>
  <c r="Q228" i="20"/>
  <c r="Q248" i="20"/>
  <c r="Q267" i="20"/>
  <c r="Q287" i="20"/>
  <c r="Q308" i="20"/>
  <c r="Q326" i="20"/>
  <c r="Q345" i="20"/>
  <c r="Q363" i="20"/>
  <c r="Q383" i="20"/>
  <c r="Q404" i="20"/>
  <c r="Q422" i="20"/>
  <c r="Q441" i="20"/>
  <c r="Q459" i="20"/>
  <c r="Q479" i="20"/>
  <c r="Q500" i="20"/>
  <c r="Q518" i="20"/>
  <c r="Q537" i="20"/>
  <c r="Q555" i="20"/>
  <c r="Q573" i="20"/>
  <c r="Q590" i="20"/>
  <c r="Q608" i="20"/>
  <c r="Q625" i="20"/>
  <c r="Q644" i="20"/>
  <c r="Q661" i="20"/>
  <c r="Q678" i="20"/>
  <c r="Q696" i="20"/>
  <c r="Q712" i="20"/>
  <c r="Q731" i="20"/>
  <c r="Q747" i="20"/>
  <c r="Q765" i="20"/>
  <c r="Q782" i="20"/>
  <c r="Q800" i="20"/>
  <c r="Q817" i="20"/>
  <c r="Q836" i="20"/>
  <c r="Q853" i="20"/>
  <c r="Q870" i="20"/>
  <c r="Q888" i="20"/>
  <c r="Q904" i="20"/>
  <c r="Q923" i="20"/>
  <c r="Q939" i="20"/>
  <c r="Q956" i="20"/>
  <c r="Q972" i="20"/>
  <c r="Q987" i="20"/>
  <c r="Q1004" i="20"/>
  <c r="Q1020" i="20"/>
  <c r="Q1035" i="20"/>
  <c r="Q1052" i="20"/>
  <c r="Q1068" i="20"/>
  <c r="Q1083" i="20"/>
  <c r="Q1100" i="20"/>
  <c r="Q1116" i="20"/>
  <c r="Q1131" i="20"/>
  <c r="Q1148" i="20"/>
  <c r="Q1164" i="20"/>
  <c r="Q1179" i="20"/>
  <c r="Q1196" i="20"/>
  <c r="Q1212" i="20"/>
  <c r="Q1227" i="20"/>
  <c r="Q1244" i="20"/>
  <c r="Q1260" i="20"/>
  <c r="Q1275" i="20"/>
  <c r="Q1292" i="20"/>
  <c r="Q1308" i="20"/>
  <c r="Q1323" i="20"/>
  <c r="Q1340" i="20"/>
  <c r="Q1356" i="20"/>
  <c r="Q1371" i="20"/>
  <c r="Q1388" i="20"/>
  <c r="Q1404" i="20"/>
  <c r="Q1419" i="20"/>
  <c r="Q1436" i="20"/>
  <c r="Q1452" i="20"/>
  <c r="Q1467" i="20"/>
  <c r="Q1484" i="20"/>
  <c r="Q1500" i="20"/>
  <c r="Q1515" i="20"/>
  <c r="Q1532" i="20"/>
  <c r="Q1548" i="20"/>
  <c r="Q1563" i="20"/>
  <c r="Q1580" i="20"/>
  <c r="Q1596" i="20"/>
  <c r="Q1611" i="20"/>
  <c r="Q1628" i="20"/>
  <c r="Q1644" i="20"/>
  <c r="Q1659" i="20"/>
  <c r="Q1676" i="20"/>
  <c r="Q1692" i="20"/>
  <c r="Q1707" i="20"/>
  <c r="Q1724" i="20"/>
  <c r="Q1740" i="20"/>
  <c r="Q1755" i="20"/>
  <c r="Q1769" i="20"/>
  <c r="Q1782" i="20"/>
  <c r="Q1795" i="20"/>
  <c r="Q1808" i="20"/>
  <c r="Q1821" i="20"/>
  <c r="Q1835" i="20"/>
  <c r="Q1848" i="20"/>
  <c r="Q1861" i="20"/>
  <c r="Q1874" i="20"/>
  <c r="Q1887" i="20"/>
  <c r="Q1900" i="20"/>
  <c r="Q1913" i="20"/>
  <c r="Q1926" i="20"/>
  <c r="Q1939" i="20"/>
  <c r="Q1952" i="20"/>
  <c r="Q1965" i="20"/>
  <c r="Q1979" i="20"/>
  <c r="Q1992" i="20"/>
  <c r="Q5" i="20"/>
  <c r="Q30" i="20"/>
  <c r="Q55" i="20"/>
  <c r="Q78" i="20"/>
  <c r="Q100" i="20"/>
  <c r="Q122" i="20"/>
  <c r="Q143" i="20"/>
  <c r="Q165" i="20"/>
  <c r="Q186" i="20"/>
  <c r="Q206" i="20"/>
  <c r="Q229" i="20"/>
  <c r="Q251" i="20"/>
  <c r="Q268" i="20"/>
  <c r="Q289" i="20"/>
  <c r="Q309" i="20"/>
  <c r="Q327" i="20"/>
  <c r="Q347" i="20"/>
  <c r="Q364" i="20"/>
  <c r="Q385" i="20"/>
  <c r="Q405" i="20"/>
  <c r="Q423" i="20"/>
  <c r="Q443" i="20"/>
  <c r="Q460" i="20"/>
  <c r="Q481" i="20"/>
  <c r="Q501" i="20"/>
  <c r="Q519" i="20"/>
  <c r="Q539" i="20"/>
  <c r="Q556" i="20"/>
  <c r="Q575" i="20"/>
  <c r="Q591" i="20"/>
  <c r="Q609" i="20"/>
  <c r="Q627" i="20"/>
  <c r="Q645" i="20"/>
  <c r="Q662" i="20"/>
  <c r="Q680" i="20"/>
  <c r="Q697" i="20"/>
  <c r="Q714" i="20"/>
  <c r="Q732" i="20"/>
  <c r="Q748" i="20"/>
  <c r="Q767" i="20"/>
  <c r="Q783" i="20"/>
  <c r="Q801" i="20"/>
  <c r="Q819" i="20"/>
  <c r="Q837" i="20"/>
  <c r="Q854" i="20"/>
  <c r="Q872" i="20"/>
  <c r="Q889" i="20"/>
  <c r="Q906" i="20"/>
  <c r="Q924" i="20"/>
  <c r="Q940" i="20"/>
  <c r="Q957" i="20"/>
  <c r="Q973" i="20"/>
  <c r="Q988" i="20"/>
  <c r="Q1005" i="20"/>
  <c r="Q1021" i="20"/>
  <c r="Q1036" i="20"/>
  <c r="Q1053" i="20"/>
  <c r="Q1069" i="20"/>
  <c r="Q1084" i="20"/>
  <c r="Q1101" i="20"/>
  <c r="Q1117" i="20"/>
  <c r="Q1132" i="20"/>
  <c r="Q1149" i="20"/>
  <c r="Q1165" i="20"/>
  <c r="Q1180" i="20"/>
  <c r="Q1197" i="20"/>
  <c r="Q1213" i="20"/>
  <c r="Q1228" i="20"/>
  <c r="Q1245" i="20"/>
  <c r="Q1261" i="20"/>
  <c r="Q1276" i="20"/>
  <c r="Q1293" i="20"/>
  <c r="Q1309" i="20"/>
  <c r="Q1324" i="20"/>
  <c r="Q1341" i="20"/>
  <c r="Q1357" i="20"/>
  <c r="Q1372" i="20"/>
  <c r="Q1389" i="20"/>
  <c r="Q1405" i="20"/>
  <c r="Q1420" i="20"/>
  <c r="Q1437" i="20"/>
  <c r="Q1453" i="20"/>
  <c r="Q1468" i="20"/>
  <c r="Q1485" i="20"/>
  <c r="Q1501" i="20"/>
  <c r="Q1516" i="20"/>
  <c r="Q1533" i="20"/>
  <c r="Q1549" i="20"/>
  <c r="Q1564" i="20"/>
  <c r="Q1581" i="20"/>
  <c r="Q1597" i="20"/>
  <c r="Q1612" i="20"/>
  <c r="Q1629" i="20"/>
  <c r="Q1645" i="20"/>
  <c r="Q1660" i="20"/>
  <c r="Q1677" i="20"/>
  <c r="Q1693" i="20"/>
  <c r="Q1708" i="20"/>
  <c r="Q1725" i="20"/>
  <c r="Q1741" i="20"/>
  <c r="Q1756" i="20"/>
  <c r="Q1770" i="20"/>
  <c r="Q1783" i="20"/>
  <c r="Q1796" i="20"/>
  <c r="Q1809" i="20"/>
  <c r="Q1823" i="20"/>
  <c r="Q1836" i="20"/>
  <c r="Q1849" i="20"/>
  <c r="Q1862" i="20"/>
  <c r="Q1875" i="20"/>
  <c r="Q1888" i="20"/>
  <c r="Q1901" i="20"/>
  <c r="Q1914" i="20"/>
  <c r="Q1927" i="20"/>
  <c r="Q1940" i="20"/>
  <c r="Q1953" i="20"/>
  <c r="Q1967" i="20"/>
  <c r="Q1980" i="20"/>
  <c r="Q1993" i="20"/>
  <c r="Q8" i="20"/>
  <c r="Q34" i="20"/>
  <c r="Q60" i="20"/>
  <c r="Q84" i="20"/>
  <c r="Q104" i="20"/>
  <c r="Q124" i="20"/>
  <c r="Q147" i="20"/>
  <c r="Q168" i="20"/>
  <c r="Q189" i="20"/>
  <c r="Q212" i="20"/>
  <c r="Q231" i="20"/>
  <c r="Q253" i="20"/>
  <c r="Q273" i="20"/>
  <c r="Q292" i="20"/>
  <c r="Q312" i="20"/>
  <c r="Q330" i="20"/>
  <c r="Q349" i="20"/>
  <c r="Q369" i="20"/>
  <c r="Q388" i="20"/>
  <c r="Q408" i="20"/>
  <c r="Q426" i="20"/>
  <c r="Q445" i="20"/>
  <c r="Q465" i="20"/>
  <c r="Q484" i="20"/>
  <c r="Q504" i="20"/>
  <c r="Q522" i="20"/>
  <c r="Q541" i="20"/>
  <c r="Q560" i="20"/>
  <c r="Q577" i="20"/>
  <c r="Q596" i="20"/>
  <c r="Q613" i="20"/>
  <c r="Q630" i="20"/>
  <c r="Q648" i="20"/>
  <c r="Q664" i="20"/>
  <c r="Q683" i="20"/>
  <c r="Q699" i="20"/>
  <c r="Q717" i="20"/>
  <c r="Q734" i="20"/>
  <c r="Q752" i="20"/>
  <c r="Q769" i="20"/>
  <c r="Q788" i="20"/>
  <c r="Q805" i="20"/>
  <c r="Q822" i="20"/>
  <c r="Q840" i="20"/>
  <c r="Q856" i="20"/>
  <c r="Q875" i="20"/>
  <c r="Q891" i="20"/>
  <c r="Q909" i="20"/>
  <c r="Q926" i="20"/>
  <c r="Q944" i="20"/>
  <c r="Q960" i="20"/>
  <c r="Q975" i="20"/>
  <c r="Q992" i="20"/>
  <c r="Q1008" i="20"/>
  <c r="Q1023" i="20"/>
  <c r="Q1040" i="20"/>
  <c r="Q1056" i="20"/>
  <c r="Q1071" i="20"/>
  <c r="Q1088" i="20"/>
  <c r="Q1104" i="20"/>
  <c r="Q1119" i="20"/>
  <c r="Q1136" i="20"/>
  <c r="Q1152" i="20"/>
  <c r="Q1167" i="20"/>
  <c r="Q1184" i="20"/>
  <c r="Q1200" i="20"/>
  <c r="Q1215" i="20"/>
  <c r="Q1232" i="20"/>
  <c r="Q1248" i="20"/>
  <c r="Q1263" i="20"/>
  <c r="Q1280" i="20"/>
  <c r="Q1296" i="20"/>
  <c r="Q1311" i="20"/>
  <c r="Q1328" i="20"/>
  <c r="Q1344" i="20"/>
  <c r="Q1359" i="20"/>
  <c r="Q1376" i="20"/>
  <c r="Q1392" i="20"/>
  <c r="Q1407" i="20"/>
  <c r="Q1424" i="20"/>
  <c r="Q1440" i="20"/>
  <c r="Q1455" i="20"/>
  <c r="Q1472" i="20"/>
  <c r="Q1488" i="20"/>
  <c r="Q1503" i="20"/>
  <c r="Q1520" i="20"/>
  <c r="Q1536" i="20"/>
  <c r="Q1551" i="20"/>
  <c r="Q1568" i="20"/>
  <c r="Q1584" i="20"/>
  <c r="Q1599" i="20"/>
  <c r="Q1616" i="20"/>
  <c r="Q1632" i="20"/>
  <c r="Q1647" i="20"/>
  <c r="Q1664" i="20"/>
  <c r="Q1680" i="20"/>
  <c r="Q1695" i="20"/>
  <c r="Q1712" i="20"/>
  <c r="Q1728" i="20"/>
  <c r="Q1743" i="20"/>
  <c r="Q1758" i="20"/>
  <c r="Q1772" i="20"/>
  <c r="Q1785" i="20"/>
  <c r="Q1799" i="20"/>
  <c r="Q1812" i="20"/>
  <c r="Q1825" i="20"/>
  <c r="Q1838" i="20"/>
  <c r="Q1851" i="20"/>
  <c r="Q1864" i="20"/>
  <c r="Q1877" i="20"/>
  <c r="Q1890" i="20"/>
  <c r="Q1903" i="20"/>
  <c r="Q1916" i="20"/>
  <c r="Q1929" i="20"/>
  <c r="Q1943" i="20"/>
  <c r="Q1956" i="20"/>
  <c r="Q1969" i="20"/>
  <c r="Q1982" i="20"/>
  <c r="Q1995" i="20"/>
  <c r="Q9" i="20"/>
  <c r="Q71" i="20"/>
  <c r="Q123" i="20"/>
  <c r="Q171" i="20"/>
  <c r="Q222" i="20"/>
  <c r="Q276" i="20"/>
  <c r="Q318" i="20"/>
  <c r="Q366" i="20"/>
  <c r="Q410" i="20"/>
  <c r="Q457" i="20"/>
  <c r="Q505" i="20"/>
  <c r="Q551" i="20"/>
  <c r="Q592" i="20"/>
  <c r="Q633" i="20"/>
  <c r="Q675" i="20"/>
  <c r="Q719" i="20"/>
  <c r="Q759" i="20"/>
  <c r="Q804" i="20"/>
  <c r="Q842" i="20"/>
  <c r="Q885" i="20"/>
  <c r="Q927" i="20"/>
  <c r="Q966" i="20"/>
  <c r="Q1007" i="20"/>
  <c r="Q1043" i="20"/>
  <c r="Q1081" i="20"/>
  <c r="Q1120" i="20"/>
  <c r="Q1158" i="20"/>
  <c r="Q1199" i="20"/>
  <c r="Q1235" i="20"/>
  <c r="Q1273" i="20"/>
  <c r="Q1312" i="20"/>
  <c r="Q1350" i="20"/>
  <c r="Q1391" i="20"/>
  <c r="Q1427" i="20"/>
  <c r="Q1465" i="20"/>
  <c r="Q1504" i="20"/>
  <c r="Q1542" i="20"/>
  <c r="Q1583" i="20"/>
  <c r="Q1619" i="20"/>
  <c r="Q1657" i="20"/>
  <c r="Q1696" i="20"/>
  <c r="Q1734" i="20"/>
  <c r="Q1771" i="20"/>
  <c r="Q1801" i="20"/>
  <c r="Q1832" i="20"/>
  <c r="Q1865" i="20"/>
  <c r="Q1896" i="20"/>
  <c r="Q1928" i="20"/>
  <c r="Q1958" i="20"/>
  <c r="Q1989" i="20"/>
  <c r="Q11" i="20"/>
  <c r="Q74" i="20"/>
  <c r="Q126" i="20"/>
  <c r="Q177" i="20"/>
  <c r="Q230" i="20"/>
  <c r="Q277" i="20"/>
  <c r="Q324" i="20"/>
  <c r="Q372" i="20"/>
  <c r="Q414" i="20"/>
  <c r="Q462" i="20"/>
  <c r="Q506" i="20"/>
  <c r="Q553" i="20"/>
  <c r="Q597" i="20"/>
  <c r="Q637" i="20"/>
  <c r="Q681" i="20"/>
  <c r="Q720" i="20"/>
  <c r="Q762" i="20"/>
  <c r="Q806" i="20"/>
  <c r="Q846" i="20"/>
  <c r="Q890" i="20"/>
  <c r="Q928" i="20"/>
  <c r="Q969" i="20"/>
  <c r="Q1009" i="20"/>
  <c r="Q1046" i="20"/>
  <c r="Q1086" i="20"/>
  <c r="Q1122" i="20"/>
  <c r="Q1161" i="20"/>
  <c r="Q1201" i="20"/>
  <c r="Q1238" i="20"/>
  <c r="Q1278" i="20"/>
  <c r="Q1314" i="20"/>
  <c r="Q1353" i="20"/>
  <c r="Q1393" i="20"/>
  <c r="Q1430" i="20"/>
  <c r="Q1470" i="20"/>
  <c r="Q1506" i="20"/>
  <c r="Q1545" i="20"/>
  <c r="Q1585" i="20"/>
  <c r="Q1622" i="20"/>
  <c r="Q1662" i="20"/>
  <c r="Q1698" i="20"/>
  <c r="Q1737" i="20"/>
  <c r="Q1773" i="20"/>
  <c r="Q1804" i="20"/>
  <c r="Q1837" i="20"/>
  <c r="Q1866" i="20"/>
  <c r="Q1898" i="20"/>
  <c r="Q1931" i="20"/>
  <c r="Q1961" i="20"/>
  <c r="Q1994" i="20"/>
  <c r="Q19" i="20"/>
  <c r="Q81" i="20"/>
  <c r="Q129" i="20"/>
  <c r="Q181" i="20"/>
  <c r="Q234" i="20"/>
  <c r="Q280" i="20"/>
  <c r="Q328" i="20"/>
  <c r="Q373" i="20"/>
  <c r="Q420" i="20"/>
  <c r="Q468" i="20"/>
  <c r="Q510" i="20"/>
  <c r="Q558" i="20"/>
  <c r="Q599" i="20"/>
  <c r="Q639" i="20"/>
  <c r="Q684" i="20"/>
  <c r="Q724" i="20"/>
  <c r="Q768" i="20"/>
  <c r="Q807" i="20"/>
  <c r="Q849" i="20"/>
  <c r="Q892" i="20"/>
  <c r="Q935" i="20"/>
  <c r="Q974" i="20"/>
  <c r="Q1010" i="20"/>
  <c r="Q1048" i="20"/>
  <c r="Q1089" i="20"/>
  <c r="Q1127" i="20"/>
  <c r="Q1166" i="20"/>
  <c r="Q1202" i="20"/>
  <c r="Q1240" i="20"/>
  <c r="Q1281" i="20"/>
  <c r="Q1319" i="20"/>
  <c r="Q1358" i="20"/>
  <c r="Q1394" i="20"/>
  <c r="Q1432" i="20"/>
  <c r="Q1473" i="20"/>
  <c r="Q1511" i="20"/>
  <c r="Q1550" i="20"/>
  <c r="Q1586" i="20"/>
  <c r="Q1624" i="20"/>
  <c r="Q1665" i="20"/>
  <c r="Q1703" i="20"/>
  <c r="Q1742" i="20"/>
  <c r="Q1775" i="20"/>
  <c r="Q1806" i="20"/>
  <c r="Q1839" i="20"/>
  <c r="Q1869" i="20"/>
  <c r="Q1902" i="20"/>
  <c r="Q1932" i="20"/>
  <c r="Q1963" i="20"/>
  <c r="Q1996" i="20"/>
  <c r="Q22" i="20"/>
  <c r="Q85" i="20"/>
  <c r="Q134" i="20"/>
  <c r="Q188" i="20"/>
  <c r="Q236" i="20"/>
  <c r="Q284" i="20"/>
  <c r="Q332" i="20"/>
  <c r="Q376" i="20"/>
  <c r="Q424" i="20"/>
  <c r="Q469" i="20"/>
  <c r="Q516" i="20"/>
  <c r="Q561" i="20"/>
  <c r="Q602" i="20"/>
  <c r="Q647" i="20"/>
  <c r="Q685" i="20"/>
  <c r="Q728" i="20"/>
  <c r="Q771" i="20"/>
  <c r="Q812" i="20"/>
  <c r="Q855" i="20"/>
  <c r="Q894" i="20"/>
  <c r="Q937" i="20"/>
  <c r="Q976" i="20"/>
  <c r="Q1014" i="20"/>
  <c r="Q1055" i="20"/>
  <c r="Q1091" i="20"/>
  <c r="Q1129" i="20"/>
  <c r="Q1168" i="20"/>
  <c r="Q1206" i="20"/>
  <c r="Q1247" i="20"/>
  <c r="Q1283" i="20"/>
  <c r="Q1321" i="20"/>
  <c r="Q1360" i="20"/>
  <c r="Q1398" i="20"/>
  <c r="Q1439" i="20"/>
  <c r="Q1475" i="20"/>
  <c r="Q1513" i="20"/>
  <c r="Q1552" i="20"/>
  <c r="Q1590" i="20"/>
  <c r="Q1631" i="20"/>
  <c r="Q1667" i="20"/>
  <c r="Q1705" i="20"/>
  <c r="Q1744" i="20"/>
  <c r="Q1778" i="20"/>
  <c r="Q1811" i="20"/>
  <c r="Q1840" i="20"/>
  <c r="Q1872" i="20"/>
  <c r="Q1904" i="20"/>
  <c r="Q1935" i="20"/>
  <c r="Q1968" i="20"/>
  <c r="Q1997" i="20"/>
  <c r="Q33" i="20"/>
  <c r="Q86" i="20"/>
  <c r="Q138" i="20"/>
  <c r="Q191" i="20"/>
  <c r="Q241" i="20"/>
  <c r="Q291" i="20"/>
  <c r="Q333" i="20"/>
  <c r="Q380" i="20"/>
  <c r="Q428" i="20"/>
  <c r="Q472" i="20"/>
  <c r="Q520" i="20"/>
  <c r="Q564" i="20"/>
  <c r="Q604" i="20"/>
  <c r="Q649" i="20"/>
  <c r="Q688" i="20"/>
  <c r="Q733" i="20"/>
  <c r="Q772" i="20"/>
  <c r="Q815" i="20"/>
  <c r="Q858" i="20"/>
  <c r="Q900" i="20"/>
  <c r="Q942" i="20"/>
  <c r="Q978" i="20"/>
  <c r="Q1017" i="20"/>
  <c r="Q1057" i="20"/>
  <c r="Q1094" i="20"/>
  <c r="Q1134" i="20"/>
  <c r="Q1170" i="20"/>
  <c r="Q1209" i="20"/>
  <c r="Q1249" i="20"/>
  <c r="Q1286" i="20"/>
  <c r="Q1326" i="20"/>
  <c r="Q1362" i="20"/>
  <c r="Q1401" i="20"/>
  <c r="Q1441" i="20"/>
  <c r="Q1478" i="20"/>
  <c r="Q1518" i="20"/>
  <c r="Q1554" i="20"/>
  <c r="Q1593" i="20"/>
  <c r="Q1633" i="20"/>
  <c r="Q1670" i="20"/>
  <c r="Q1710" i="20"/>
  <c r="Q1746" i="20"/>
  <c r="Q1780" i="20"/>
  <c r="Q1813" i="20"/>
  <c r="Q1843" i="20"/>
  <c r="Q1876" i="20"/>
  <c r="Q1905" i="20"/>
  <c r="Q1937" i="20"/>
  <c r="Q1970" i="20"/>
  <c r="Q2000" i="20"/>
  <c r="Q35" i="20"/>
  <c r="Q92" i="20"/>
  <c r="Q145" i="20"/>
  <c r="Q193" i="20"/>
  <c r="Q244" i="20"/>
  <c r="Q294" i="20"/>
  <c r="Q339" i="20"/>
  <c r="Q387" i="20"/>
  <c r="Q429" i="20"/>
  <c r="Q476" i="20"/>
  <c r="Q524" i="20"/>
  <c r="Q567" i="20"/>
  <c r="Q612" i="20"/>
  <c r="Q650" i="20"/>
  <c r="Q693" i="20"/>
  <c r="Q735" i="20"/>
  <c r="Q777" i="20"/>
  <c r="Q820" i="20"/>
  <c r="Q860" i="20"/>
  <c r="Q902" i="20"/>
  <c r="Q945" i="20"/>
  <c r="Q983" i="20"/>
  <c r="Q1022" i="20"/>
  <c r="Q1058" i="20"/>
  <c r="Q1096" i="20"/>
  <c r="Q1137" i="20"/>
  <c r="Q1175" i="20"/>
  <c r="Q1214" i="20"/>
  <c r="Q1250" i="20"/>
  <c r="Q1288" i="20"/>
  <c r="Q1329" i="20"/>
  <c r="Q1367" i="20"/>
  <c r="Q1406" i="20"/>
  <c r="Q1442" i="20"/>
  <c r="Q1480" i="20"/>
  <c r="Q1521" i="20"/>
  <c r="Q1559" i="20"/>
  <c r="Q1598" i="20"/>
  <c r="Q1634" i="20"/>
  <c r="Q1672" i="20"/>
  <c r="Q1713" i="20"/>
  <c r="Q1751" i="20"/>
  <c r="Q1784" i="20"/>
  <c r="Q1814" i="20"/>
  <c r="Q1845" i="20"/>
  <c r="Q1878" i="20"/>
  <c r="Q1909" i="20"/>
  <c r="Q1941" i="20"/>
  <c r="Q1971" i="20"/>
  <c r="Q2003" i="20"/>
  <c r="Q36" i="20"/>
  <c r="Q95" i="20"/>
  <c r="Q148" i="20"/>
  <c r="Q198" i="20"/>
  <c r="Q252" i="20"/>
  <c r="Q296" i="20"/>
  <c r="Q342" i="20"/>
  <c r="Q390" i="20"/>
  <c r="Q435" i="20"/>
  <c r="Q483" i="20"/>
  <c r="Q525" i="20"/>
  <c r="Q570" i="20"/>
  <c r="Q614" i="20"/>
  <c r="Q654" i="20"/>
  <c r="Q698" i="20"/>
  <c r="Q736" i="20"/>
  <c r="Q780" i="20"/>
  <c r="Q824" i="20"/>
  <c r="Q864" i="20"/>
  <c r="Q908" i="20"/>
  <c r="Q947" i="20"/>
  <c r="Q985" i="20"/>
  <c r="Q1024" i="20"/>
  <c r="Q1062" i="20"/>
  <c r="Q1103" i="20"/>
  <c r="Q1139" i="20"/>
  <c r="Q1177" i="20"/>
  <c r="Q1216" i="20"/>
  <c r="Q1254" i="20"/>
  <c r="Q1295" i="20"/>
  <c r="Q1331" i="20"/>
  <c r="Q1369" i="20"/>
  <c r="Q1408" i="20"/>
  <c r="Q1446" i="20"/>
  <c r="Q1487" i="20"/>
  <c r="Q1523" i="20"/>
  <c r="Q1561" i="20"/>
  <c r="Q1600" i="20"/>
  <c r="Q1638" i="20"/>
  <c r="Q1679" i="20"/>
  <c r="Q1715" i="20"/>
  <c r="Q1753" i="20"/>
  <c r="Q1787" i="20"/>
  <c r="Q1817" i="20"/>
  <c r="Q1850" i="20"/>
  <c r="Q1879" i="20"/>
  <c r="Q1911" i="20"/>
  <c r="Q1944" i="20"/>
  <c r="Q1974" i="20"/>
  <c r="Q45" i="20"/>
  <c r="Q102" i="20"/>
  <c r="Q150" i="20"/>
  <c r="Q203" i="20"/>
  <c r="Q254" i="20"/>
  <c r="Q300" i="20"/>
  <c r="Q348" i="20"/>
  <c r="Q392" i="20"/>
  <c r="Q438" i="20"/>
  <c r="Q486" i="20"/>
  <c r="Q531" i="20"/>
  <c r="Q576" i="20"/>
  <c r="Q615" i="20"/>
  <c r="Q657" i="20"/>
  <c r="Q700" i="20"/>
  <c r="Q743" i="20"/>
  <c r="Q784" i="20"/>
  <c r="Q825" i="20"/>
  <c r="Q867" i="20"/>
  <c r="Q911" i="20"/>
  <c r="Q950" i="20"/>
  <c r="Q990" i="20"/>
  <c r="Q1026" i="20"/>
  <c r="Q1065" i="20"/>
  <c r="Q1105" i="20"/>
  <c r="Q1142" i="20"/>
  <c r="Q1182" i="20"/>
  <c r="Q1218" i="20"/>
  <c r="Q1257" i="20"/>
  <c r="Q1297" i="20"/>
  <c r="Q1334" i="20"/>
  <c r="Q1374" i="20"/>
  <c r="Q1410" i="20"/>
  <c r="Q1449" i="20"/>
  <c r="Q1489" i="20"/>
  <c r="Q1526" i="20"/>
  <c r="Q1566" i="20"/>
  <c r="Q1602" i="20"/>
  <c r="Q1641" i="20"/>
  <c r="Q1681" i="20"/>
  <c r="Q1718" i="20"/>
  <c r="Q1757" i="20"/>
  <c r="Q1788" i="20"/>
  <c r="Q1819" i="20"/>
  <c r="Q1852" i="20"/>
  <c r="Q1883" i="20"/>
  <c r="Q1915" i="20"/>
  <c r="Q1945" i="20"/>
  <c r="Q1976" i="20"/>
  <c r="Q58" i="20"/>
  <c r="Q108" i="20"/>
  <c r="Q158" i="20"/>
  <c r="Q213" i="20"/>
  <c r="Q263" i="20"/>
  <c r="Q311" i="20"/>
  <c r="Q352" i="20"/>
  <c r="Q398" i="20"/>
  <c r="Q446" i="20"/>
  <c r="Q492" i="20"/>
  <c r="Q540" i="20"/>
  <c r="Q580" i="20"/>
  <c r="Q623" i="20"/>
  <c r="Q666" i="20"/>
  <c r="Q708" i="20"/>
  <c r="Q750" i="20"/>
  <c r="Q791" i="20"/>
  <c r="Q831" i="20"/>
  <c r="Q876" i="20"/>
  <c r="Q916" i="20"/>
  <c r="Q959" i="20"/>
  <c r="Q995" i="20"/>
  <c r="Q1033" i="20"/>
  <c r="Q1072" i="20"/>
  <c r="Q1110" i="20"/>
  <c r="Q1151" i="20"/>
  <c r="Q1187" i="20"/>
  <c r="Q1225" i="20"/>
  <c r="Q1264" i="20"/>
  <c r="Q1302" i="20"/>
  <c r="Q1343" i="20"/>
  <c r="Q1379" i="20"/>
  <c r="Q1417" i="20"/>
  <c r="Q1456" i="20"/>
  <c r="Q1494" i="20"/>
  <c r="Q1535" i="20"/>
  <c r="Q1571" i="20"/>
  <c r="Q1609" i="20"/>
  <c r="Q1648" i="20"/>
  <c r="Q1686" i="20"/>
  <c r="Q1727" i="20"/>
  <c r="Q1761" i="20"/>
  <c r="Q1793" i="20"/>
  <c r="Q1826" i="20"/>
  <c r="Q1856" i="20"/>
  <c r="Q1889" i="20"/>
  <c r="Q1919" i="20"/>
  <c r="Q1950" i="20"/>
  <c r="Q1983" i="20"/>
  <c r="Q107" i="20"/>
  <c r="Q302" i="20"/>
  <c r="Q488" i="20"/>
  <c r="Q663" i="20"/>
  <c r="Q829" i="20"/>
  <c r="Q993" i="20"/>
  <c r="Q1144" i="20"/>
  <c r="Q1298" i="20"/>
  <c r="Q1454" i="20"/>
  <c r="Q1607" i="20"/>
  <c r="Q1760" i="20"/>
  <c r="Q1885" i="20"/>
  <c r="Q112" i="20"/>
  <c r="Q313" i="20"/>
  <c r="Q494" i="20"/>
  <c r="Q668" i="20"/>
  <c r="Q839" i="20"/>
  <c r="Q998" i="20"/>
  <c r="Q1153" i="20"/>
  <c r="Q1305" i="20"/>
  <c r="Q1458" i="20"/>
  <c r="Q1614" i="20"/>
  <c r="Q1765" i="20"/>
  <c r="Q1891" i="20"/>
  <c r="Q117" i="20"/>
  <c r="Q314" i="20"/>
  <c r="Q503" i="20"/>
  <c r="Q672" i="20"/>
  <c r="Q841" i="20"/>
  <c r="Q1000" i="20"/>
  <c r="Q1154" i="20"/>
  <c r="Q1310" i="20"/>
  <c r="Q1463" i="20"/>
  <c r="Q1617" i="20"/>
  <c r="Q1767" i="20"/>
  <c r="Q1892" i="20"/>
  <c r="Q156" i="20"/>
  <c r="Q350" i="20"/>
  <c r="Q534" i="20"/>
  <c r="Q702" i="20"/>
  <c r="Q873" i="20"/>
  <c r="Q1031" i="20"/>
  <c r="Q1185" i="20"/>
  <c r="Q1336" i="20"/>
  <c r="Q1490" i="20"/>
  <c r="Q1646" i="20"/>
  <c r="Q1791" i="20"/>
  <c r="Q1917" i="20"/>
  <c r="Q167" i="20"/>
  <c r="Q359" i="20"/>
  <c r="Q542" i="20"/>
  <c r="Q710" i="20"/>
  <c r="Q877" i="20"/>
  <c r="Q1038" i="20"/>
  <c r="Q1190" i="20"/>
  <c r="Q1345" i="20"/>
  <c r="Q1497" i="20"/>
  <c r="Q1650" i="20"/>
  <c r="Q1797" i="20"/>
  <c r="Q1922" i="20"/>
  <c r="Q170" i="20"/>
  <c r="Q361" i="20"/>
  <c r="Q544" i="20"/>
  <c r="Q716" i="20"/>
  <c r="Q880" i="20"/>
  <c r="Q1041" i="20"/>
  <c r="Q1192" i="20"/>
  <c r="Q1346" i="20"/>
  <c r="Q1502" i="20"/>
  <c r="Q1655" i="20"/>
  <c r="Q1800" i="20"/>
  <c r="Q1924" i="20"/>
  <c r="Q208" i="20"/>
  <c r="Q396" i="20"/>
  <c r="Q579" i="20"/>
  <c r="Q745" i="20"/>
  <c r="Q912" i="20"/>
  <c r="Q1070" i="20"/>
  <c r="Q1223" i="20"/>
  <c r="Q1377" i="20"/>
  <c r="Q1528" i="20"/>
  <c r="Q1682" i="20"/>
  <c r="Q1824" i="20"/>
  <c r="Q1948" i="20"/>
  <c r="Q215" i="20"/>
  <c r="Q407" i="20"/>
  <c r="Q585" i="20"/>
  <c r="Q753" i="20"/>
  <c r="Q920" i="20"/>
  <c r="Q1074" i="20"/>
  <c r="Q1230" i="20"/>
  <c r="Q1382" i="20"/>
  <c r="Q1537" i="20"/>
  <c r="Q1689" i="20"/>
  <c r="Q1827" i="20"/>
  <c r="Q1955" i="20"/>
  <c r="Q49" i="20"/>
  <c r="Q256" i="20"/>
  <c r="Q444" i="20"/>
  <c r="Q620" i="20"/>
  <c r="Q789" i="20"/>
  <c r="Q952" i="20"/>
  <c r="Q1106" i="20"/>
  <c r="Q1262" i="20"/>
  <c r="Q1415" i="20"/>
  <c r="Q1569" i="20"/>
  <c r="Q1720" i="20"/>
  <c r="Q1853" i="20"/>
  <c r="Q1981" i="20"/>
  <c r="Q6" i="20"/>
  <c r="Q756" i="20"/>
  <c r="Q1384" i="20"/>
  <c r="Q1957" i="20"/>
  <c r="Q61" i="20"/>
  <c r="Q794" i="20"/>
  <c r="Q1422" i="20"/>
  <c r="Q1984" i="20"/>
  <c r="Q63" i="20"/>
  <c r="Q796" i="20"/>
  <c r="Q1425" i="20"/>
  <c r="Q1987" i="20"/>
  <c r="Q219" i="20"/>
  <c r="Q925" i="20"/>
  <c r="Q1538" i="20"/>
  <c r="Q265" i="20"/>
  <c r="Q961" i="20"/>
  <c r="Q1574" i="20"/>
  <c r="Q270" i="20"/>
  <c r="Q962" i="20"/>
  <c r="Q1576" i="20"/>
  <c r="Q409" i="20"/>
  <c r="Q1079" i="20"/>
  <c r="Q1694" i="20"/>
  <c r="Q455" i="20"/>
  <c r="Q1118" i="20"/>
  <c r="Q1730" i="20"/>
  <c r="Q588" i="20"/>
  <c r="Q1233" i="20"/>
  <c r="Q1830" i="20"/>
  <c r="Q628" i="20"/>
  <c r="Q1266" i="20"/>
  <c r="Q1859" i="20"/>
  <c r="Q448" i="20"/>
  <c r="Q632" i="20"/>
  <c r="Q1113" i="20"/>
  <c r="Q1271" i="20"/>
  <c r="Q1729" i="20"/>
  <c r="Q1863" i="20"/>
  <c r="BG86" i="24"/>
  <c r="BG96" i="24" s="1"/>
  <c r="BM160" i="24"/>
  <c r="BM170" i="24" s="1"/>
  <c r="BK160" i="24"/>
  <c r="BK170" i="24" s="1"/>
  <c r="BN160" i="24"/>
  <c r="BN170" i="24" s="1"/>
  <c r="BK86" i="24"/>
  <c r="BK96" i="24" s="1"/>
  <c r="G88" i="24"/>
  <c r="Q7" i="19"/>
  <c r="Q13" i="19"/>
  <c r="Q19" i="19"/>
  <c r="Q25" i="19"/>
  <c r="Q31" i="19"/>
  <c r="Q37" i="19"/>
  <c r="Q43" i="19"/>
  <c r="Q49" i="19"/>
  <c r="Q55" i="19"/>
  <c r="Q61" i="19"/>
  <c r="Q67" i="19"/>
  <c r="Q73" i="19"/>
  <c r="Q79" i="19"/>
  <c r="Q85" i="19"/>
  <c r="Q91" i="19"/>
  <c r="Q97" i="19"/>
  <c r="Q103" i="19"/>
  <c r="Q109" i="19"/>
  <c r="Q115" i="19"/>
  <c r="Q121" i="19"/>
  <c r="Q127" i="19"/>
  <c r="Q133" i="19"/>
  <c r="Q139" i="19"/>
  <c r="Q145" i="19"/>
  <c r="Q151" i="19"/>
  <c r="Q157" i="19"/>
  <c r="Q163" i="19"/>
  <c r="Q169" i="19"/>
  <c r="Q175" i="19"/>
  <c r="Q181" i="19"/>
  <c r="Q187" i="19"/>
  <c r="Q193" i="19"/>
  <c r="Q199" i="19"/>
  <c r="Q205" i="19"/>
  <c r="Q211" i="19"/>
  <c r="Q217" i="19"/>
  <c r="Q223" i="19"/>
  <c r="Q229" i="19"/>
  <c r="Q235" i="19"/>
  <c r="Q241" i="19"/>
  <c r="Q247" i="19"/>
  <c r="Q253" i="19"/>
  <c r="Q259" i="19"/>
  <c r="Q265" i="19"/>
  <c r="Q271" i="19"/>
  <c r="Q277" i="19"/>
  <c r="Q283" i="19"/>
  <c r="Q289" i="19"/>
  <c r="Q295" i="19"/>
  <c r="Q301" i="19"/>
  <c r="Q307" i="19"/>
  <c r="Q313" i="19"/>
  <c r="Q319" i="19"/>
  <c r="Q325" i="19"/>
  <c r="Q331" i="19"/>
  <c r="Q337" i="19"/>
  <c r="Q343" i="19"/>
  <c r="Q349" i="19"/>
  <c r="Q355" i="19"/>
  <c r="Q361" i="19"/>
  <c r="Q367" i="19"/>
  <c r="Q373" i="19"/>
  <c r="Q379" i="19"/>
  <c r="Q385" i="19"/>
  <c r="Q391" i="19"/>
  <c r="Q397" i="19"/>
  <c r="Q403" i="19"/>
  <c r="Q409" i="19"/>
  <c r="Q415" i="19"/>
  <c r="Q421" i="19"/>
  <c r="Q427" i="19"/>
  <c r="Q433" i="19"/>
  <c r="Q439" i="19"/>
  <c r="Q445" i="19"/>
  <c r="Q451" i="19"/>
  <c r="Q457" i="19"/>
  <c r="Q463" i="19"/>
  <c r="Q469" i="19"/>
  <c r="Q475" i="19"/>
  <c r="Q481" i="19"/>
  <c r="Q487" i="19"/>
  <c r="Q493" i="19"/>
  <c r="Q499" i="19"/>
  <c r="Q505" i="19"/>
  <c r="Q511" i="19"/>
  <c r="Q517" i="19"/>
  <c r="Q523" i="19"/>
  <c r="Q529" i="19"/>
  <c r="Q535" i="19"/>
  <c r="Q541" i="19"/>
  <c r="Q547" i="19"/>
  <c r="Q553" i="19"/>
  <c r="Q559" i="19"/>
  <c r="Q565" i="19"/>
  <c r="Q571" i="19"/>
  <c r="Q577" i="19"/>
  <c r="Q583" i="19"/>
  <c r="Q589" i="19"/>
  <c r="Q595" i="19"/>
  <c r="Q601" i="19"/>
  <c r="Q607" i="19"/>
  <c r="Q613" i="19"/>
  <c r="Q619" i="19"/>
  <c r="Q625" i="19"/>
  <c r="Q631" i="19"/>
  <c r="Q637" i="19"/>
  <c r="Q643" i="19"/>
  <c r="Q649" i="19"/>
  <c r="Q655" i="19"/>
  <c r="Q661" i="19"/>
  <c r="Q667" i="19"/>
  <c r="Q673" i="19"/>
  <c r="Q679" i="19"/>
  <c r="Q685" i="19"/>
  <c r="Q691" i="19"/>
  <c r="Q697" i="19"/>
  <c r="Q703" i="19"/>
  <c r="Q709" i="19"/>
  <c r="Q715" i="19"/>
  <c r="Q721" i="19"/>
  <c r="Q727" i="19"/>
  <c r="Q733" i="19"/>
  <c r="Q739" i="19"/>
  <c r="Q745" i="19"/>
  <c r="Q751" i="19"/>
  <c r="Q757" i="19"/>
  <c r="Q763" i="19"/>
  <c r="Q769" i="19"/>
  <c r="Q775" i="19"/>
  <c r="Q781" i="19"/>
  <c r="Q787" i="19"/>
  <c r="Q793" i="19"/>
  <c r="Q799" i="19"/>
  <c r="Q805" i="19"/>
  <c r="Q811" i="19"/>
  <c r="Q817" i="19"/>
  <c r="Q823" i="19"/>
  <c r="Q829" i="19"/>
  <c r="Q835" i="19"/>
  <c r="Q841" i="19"/>
  <c r="Q847" i="19"/>
  <c r="Q853" i="19"/>
  <c r="Q859" i="19"/>
  <c r="Q865" i="19"/>
  <c r="Q871" i="19"/>
  <c r="Q877" i="19"/>
  <c r="Q883" i="19"/>
  <c r="Q889" i="19"/>
  <c r="Q895" i="19"/>
  <c r="Q901" i="19"/>
  <c r="Q907" i="19"/>
  <c r="Q913" i="19"/>
  <c r="Q919" i="19"/>
  <c r="Q925" i="19"/>
  <c r="Q931" i="19"/>
  <c r="Q937" i="19"/>
  <c r="Q943" i="19"/>
  <c r="Q949" i="19"/>
  <c r="Q955" i="19"/>
  <c r="Q961" i="19"/>
  <c r="Q967" i="19"/>
  <c r="Q973" i="19"/>
  <c r="Q979" i="19"/>
  <c r="Q985" i="19"/>
  <c r="Q991" i="19"/>
  <c r="Q997" i="19"/>
  <c r="Q1003" i="19"/>
  <c r="Q1009" i="19"/>
  <c r="Q1015" i="19"/>
  <c r="Q1021" i="19"/>
  <c r="Q1027" i="19"/>
  <c r="Q1033" i="19"/>
  <c r="Q1039" i="19"/>
  <c r="Q1045" i="19"/>
  <c r="Q1051" i="19"/>
  <c r="Q1057" i="19"/>
  <c r="Q1063" i="19"/>
  <c r="Q8" i="19"/>
  <c r="Q14" i="19"/>
  <c r="Q20" i="19"/>
  <c r="Q26" i="19"/>
  <c r="Q32" i="19"/>
  <c r="Q38" i="19"/>
  <c r="Q44" i="19"/>
  <c r="Q50" i="19"/>
  <c r="Q56" i="19"/>
  <c r="Q62" i="19"/>
  <c r="Q68" i="19"/>
  <c r="Q74" i="19"/>
  <c r="Q80" i="19"/>
  <c r="Q86" i="19"/>
  <c r="Q92" i="19"/>
  <c r="Q98" i="19"/>
  <c r="Q104" i="19"/>
  <c r="Q110" i="19"/>
  <c r="Q116" i="19"/>
  <c r="Q122" i="19"/>
  <c r="Q128" i="19"/>
  <c r="Q134" i="19"/>
  <c r="Q140" i="19"/>
  <c r="Q146" i="19"/>
  <c r="Q152" i="19"/>
  <c r="Q158" i="19"/>
  <c r="Q164" i="19"/>
  <c r="Q170" i="19"/>
  <c r="Q176" i="19"/>
  <c r="Q182" i="19"/>
  <c r="Q188" i="19"/>
  <c r="Q194" i="19"/>
  <c r="Q200" i="19"/>
  <c r="Q206" i="19"/>
  <c r="Q212" i="19"/>
  <c r="Q218" i="19"/>
  <c r="Q224" i="19"/>
  <c r="Q230" i="19"/>
  <c r="Q236" i="19"/>
  <c r="Q242" i="19"/>
  <c r="Q248" i="19"/>
  <c r="Q254" i="19"/>
  <c r="Q260" i="19"/>
  <c r="Q266" i="19"/>
  <c r="Q272" i="19"/>
  <c r="Q278" i="19"/>
  <c r="Q284" i="19"/>
  <c r="Q290" i="19"/>
  <c r="Q296" i="19"/>
  <c r="Q302" i="19"/>
  <c r="Q308" i="19"/>
  <c r="Q314" i="19"/>
  <c r="Q320" i="19"/>
  <c r="Q326" i="19"/>
  <c r="Q332" i="19"/>
  <c r="Q338" i="19"/>
  <c r="Q344" i="19"/>
  <c r="Q350" i="19"/>
  <c r="Q356" i="19"/>
  <c r="Q362" i="19"/>
  <c r="Q368" i="19"/>
  <c r="Q374" i="19"/>
  <c r="Q380" i="19"/>
  <c r="Q386" i="19"/>
  <c r="Q392" i="19"/>
  <c r="Q398" i="19"/>
  <c r="Q404" i="19"/>
  <c r="Q410" i="19"/>
  <c r="Q416" i="19"/>
  <c r="Q422" i="19"/>
  <c r="Q428" i="19"/>
  <c r="Q434" i="19"/>
  <c r="Q440" i="19"/>
  <c r="Q446" i="19"/>
  <c r="Q452" i="19"/>
  <c r="Q458" i="19"/>
  <c r="Q464" i="19"/>
  <c r="Q470" i="19"/>
  <c r="Q476" i="19"/>
  <c r="Q482" i="19"/>
  <c r="Q488" i="19"/>
  <c r="Q494" i="19"/>
  <c r="Q500" i="19"/>
  <c r="Q506" i="19"/>
  <c r="Q512" i="19"/>
  <c r="Q518" i="19"/>
  <c r="Q524" i="19"/>
  <c r="Q530" i="19"/>
  <c r="Q536" i="19"/>
  <c r="Q542" i="19"/>
  <c r="Q548" i="19"/>
  <c r="Q554" i="19"/>
  <c r="Q560" i="19"/>
  <c r="Q566" i="19"/>
  <c r="Q572" i="19"/>
  <c r="Q578" i="19"/>
  <c r="Q584" i="19"/>
  <c r="Q590" i="19"/>
  <c r="Q596" i="19"/>
  <c r="Q602" i="19"/>
  <c r="Q608" i="19"/>
  <c r="Q614" i="19"/>
  <c r="Q620" i="19"/>
  <c r="Q626" i="19"/>
  <c r="Q632" i="19"/>
  <c r="Q638" i="19"/>
  <c r="Q644" i="19"/>
  <c r="Q650" i="19"/>
  <c r="Q656" i="19"/>
  <c r="Q662" i="19"/>
  <c r="Q668" i="19"/>
  <c r="Q674" i="19"/>
  <c r="Q680" i="19"/>
  <c r="Q686" i="19"/>
  <c r="Q692" i="19"/>
  <c r="Q698" i="19"/>
  <c r="Q704" i="19"/>
  <c r="Q710" i="19"/>
  <c r="Q716" i="19"/>
  <c r="Q722" i="19"/>
  <c r="Q728" i="19"/>
  <c r="Q734" i="19"/>
  <c r="Q740" i="19"/>
  <c r="Q746" i="19"/>
  <c r="Q752" i="19"/>
  <c r="Q758" i="19"/>
  <c r="Q764" i="19"/>
  <c r="Q770" i="19"/>
  <c r="Q776" i="19"/>
  <c r="Q782" i="19"/>
  <c r="Q788" i="19"/>
  <c r="Q794" i="19"/>
  <c r="Q800" i="19"/>
  <c r="Q806" i="19"/>
  <c r="Q812" i="19"/>
  <c r="Q818" i="19"/>
  <c r="Q824" i="19"/>
  <c r="Q830" i="19"/>
  <c r="Q836" i="19"/>
  <c r="Q842" i="19"/>
  <c r="Q848" i="19"/>
  <c r="Q854" i="19"/>
  <c r="Q860" i="19"/>
  <c r="Q866" i="19"/>
  <c r="Q872" i="19"/>
  <c r="Q878" i="19"/>
  <c r="Q884" i="19"/>
  <c r="Q890" i="19"/>
  <c r="Q896" i="19"/>
  <c r="Q902" i="19"/>
  <c r="Q908" i="19"/>
  <c r="Q914" i="19"/>
  <c r="Q920" i="19"/>
  <c r="Q926" i="19"/>
  <c r="Q932" i="19"/>
  <c r="Q938" i="19"/>
  <c r="Q944" i="19"/>
  <c r="Q950" i="19"/>
  <c r="Q956" i="19"/>
  <c r="Q962" i="19"/>
  <c r="Q968" i="19"/>
  <c r="Q974" i="19"/>
  <c r="Q980" i="19"/>
  <c r="Q986" i="19"/>
  <c r="Q992" i="19"/>
  <c r="Q998" i="19"/>
  <c r="Q1004" i="19"/>
  <c r="Q1010" i="19"/>
  <c r="Q1016" i="19"/>
  <c r="Q1022" i="19"/>
  <c r="Q1028" i="19"/>
  <c r="Q1034" i="19"/>
  <c r="Q1040" i="19"/>
  <c r="Q1046" i="19"/>
  <c r="Q1052" i="19"/>
  <c r="Q1058" i="19"/>
  <c r="Q1064" i="19"/>
  <c r="Q9" i="19"/>
  <c r="Q15" i="19"/>
  <c r="Q21" i="19"/>
  <c r="Q27" i="19"/>
  <c r="Q33" i="19"/>
  <c r="Q39" i="19"/>
  <c r="Q45" i="19"/>
  <c r="Q51" i="19"/>
  <c r="Q57" i="19"/>
  <c r="Q63" i="19"/>
  <c r="Q69" i="19"/>
  <c r="Q75" i="19"/>
  <c r="Q81" i="19"/>
  <c r="Q87" i="19"/>
  <c r="Q93" i="19"/>
  <c r="Q99" i="19"/>
  <c r="Q105" i="19"/>
  <c r="Q111" i="19"/>
  <c r="Q117" i="19"/>
  <c r="Q123" i="19"/>
  <c r="Q129" i="19"/>
  <c r="Q135" i="19"/>
  <c r="Q141" i="19"/>
  <c r="Q147" i="19"/>
  <c r="Q153" i="19"/>
  <c r="Q159" i="19"/>
  <c r="Q165" i="19"/>
  <c r="Q171" i="19"/>
  <c r="Q177" i="19"/>
  <c r="Q183" i="19"/>
  <c r="Q189" i="19"/>
  <c r="Q195" i="19"/>
  <c r="Q201" i="19"/>
  <c r="Q207" i="19"/>
  <c r="Q213" i="19"/>
  <c r="Q219" i="19"/>
  <c r="Q225" i="19"/>
  <c r="Q231" i="19"/>
  <c r="Q237" i="19"/>
  <c r="Q243" i="19"/>
  <c r="Q249" i="19"/>
  <c r="Q255" i="19"/>
  <c r="Q261" i="19"/>
  <c r="Q267" i="19"/>
  <c r="Q273" i="19"/>
  <c r="Q279" i="19"/>
  <c r="Q285" i="19"/>
  <c r="Q291" i="19"/>
  <c r="Q297" i="19"/>
  <c r="Q303" i="19"/>
  <c r="Q309" i="19"/>
  <c r="Q315" i="19"/>
  <c r="Q321" i="19"/>
  <c r="Q327" i="19"/>
  <c r="Q333" i="19"/>
  <c r="Q339" i="19"/>
  <c r="Q345" i="19"/>
  <c r="Q351" i="19"/>
  <c r="Q357" i="19"/>
  <c r="Q363" i="19"/>
  <c r="Q369" i="19"/>
  <c r="Q375" i="19"/>
  <c r="Q381" i="19"/>
  <c r="Q387" i="19"/>
  <c r="Q393" i="19"/>
  <c r="Q399" i="19"/>
  <c r="Q405" i="19"/>
  <c r="Q411" i="19"/>
  <c r="Q417" i="19"/>
  <c r="Q423" i="19"/>
  <c r="Q429" i="19"/>
  <c r="Q435" i="19"/>
  <c r="Q441" i="19"/>
  <c r="Q447" i="19"/>
  <c r="Q453" i="19"/>
  <c r="Q459" i="19"/>
  <c r="Q465" i="19"/>
  <c r="Q471" i="19"/>
  <c r="Q477" i="19"/>
  <c r="Q483" i="19"/>
  <c r="Q489" i="19"/>
  <c r="Q495" i="19"/>
  <c r="Q501" i="19"/>
  <c r="Q507" i="19"/>
  <c r="Q513" i="19"/>
  <c r="Q519" i="19"/>
  <c r="Q525" i="19"/>
  <c r="Q531" i="19"/>
  <c r="Q537" i="19"/>
  <c r="Q543" i="19"/>
  <c r="Q549" i="19"/>
  <c r="Q555" i="19"/>
  <c r="Q561" i="19"/>
  <c r="Q567" i="19"/>
  <c r="Q573" i="19"/>
  <c r="Q579" i="19"/>
  <c r="Q585" i="19"/>
  <c r="Q591" i="19"/>
  <c r="Q597" i="19"/>
  <c r="Q603" i="19"/>
  <c r="Q609" i="19"/>
  <c r="Q615" i="19"/>
  <c r="Q621" i="19"/>
  <c r="Q627" i="19"/>
  <c r="Q633" i="19"/>
  <c r="Q639" i="19"/>
  <c r="Q645" i="19"/>
  <c r="Q651" i="19"/>
  <c r="Q657" i="19"/>
  <c r="Q663" i="19"/>
  <c r="Q669" i="19"/>
  <c r="Q675" i="19"/>
  <c r="Q681" i="19"/>
  <c r="Q687" i="19"/>
  <c r="Q693" i="19"/>
  <c r="Q699" i="19"/>
  <c r="Q705" i="19"/>
  <c r="Q711" i="19"/>
  <c r="Q717" i="19"/>
  <c r="Q723" i="19"/>
  <c r="Q729" i="19"/>
  <c r="Q735" i="19"/>
  <c r="Q741" i="19"/>
  <c r="Q747" i="19"/>
  <c r="Q753" i="19"/>
  <c r="Q759" i="19"/>
  <c r="Q765" i="19"/>
  <c r="Q771" i="19"/>
  <c r="Q777" i="19"/>
  <c r="Q783" i="19"/>
  <c r="Q789" i="19"/>
  <c r="Q795" i="19"/>
  <c r="Q801" i="19"/>
  <c r="Q807" i="19"/>
  <c r="Q813" i="19"/>
  <c r="Q819" i="19"/>
  <c r="Q825" i="19"/>
  <c r="Q831" i="19"/>
  <c r="Q837" i="19"/>
  <c r="Q843" i="19"/>
  <c r="Q849" i="19"/>
  <c r="Q855" i="19"/>
  <c r="Q861" i="19"/>
  <c r="Q867" i="19"/>
  <c r="Q873" i="19"/>
  <c r="Q879" i="19"/>
  <c r="Q885" i="19"/>
  <c r="Q891" i="19"/>
  <c r="Q897" i="19"/>
  <c r="Q903" i="19"/>
  <c r="Q909" i="19"/>
  <c r="Q10" i="19"/>
  <c r="Q16" i="19"/>
  <c r="Q22" i="19"/>
  <c r="Q28" i="19"/>
  <c r="Q34" i="19"/>
  <c r="Q40" i="19"/>
  <c r="Q46" i="19"/>
  <c r="Q52" i="19"/>
  <c r="Q58" i="19"/>
  <c r="Q64" i="19"/>
  <c r="Q70" i="19"/>
  <c r="Q76" i="19"/>
  <c r="Q82" i="19"/>
  <c r="Q88" i="19"/>
  <c r="Q94" i="19"/>
  <c r="Q100" i="19"/>
  <c r="Q106" i="19"/>
  <c r="Q112" i="19"/>
  <c r="Q118" i="19"/>
  <c r="Q124" i="19"/>
  <c r="Q130" i="19"/>
  <c r="Q136" i="19"/>
  <c r="Q142" i="19"/>
  <c r="Q148" i="19"/>
  <c r="Q154" i="19"/>
  <c r="Q160" i="19"/>
  <c r="Q166" i="19"/>
  <c r="Q172" i="19"/>
  <c r="Q178" i="19"/>
  <c r="Q184" i="19"/>
  <c r="Q190" i="19"/>
  <c r="Q196" i="19"/>
  <c r="Q202" i="19"/>
  <c r="Q208" i="19"/>
  <c r="Q214" i="19"/>
  <c r="Q220" i="19"/>
  <c r="Q226" i="19"/>
  <c r="Q232" i="19"/>
  <c r="Q238" i="19"/>
  <c r="Q244" i="19"/>
  <c r="Q250" i="19"/>
  <c r="Q256" i="19"/>
  <c r="Q262" i="19"/>
  <c r="Q268" i="19"/>
  <c r="Q274" i="19"/>
  <c r="Q280" i="19"/>
  <c r="Q286" i="19"/>
  <c r="Q292" i="19"/>
  <c r="Q298" i="19"/>
  <c r="Q304" i="19"/>
  <c r="Q310" i="19"/>
  <c r="Q316" i="19"/>
  <c r="Q322" i="19"/>
  <c r="Q328" i="19"/>
  <c r="Q334" i="19"/>
  <c r="Q340" i="19"/>
  <c r="Q346" i="19"/>
  <c r="Q352" i="19"/>
  <c r="Q358" i="19"/>
  <c r="Q364" i="19"/>
  <c r="Q370" i="19"/>
  <c r="Q376" i="19"/>
  <c r="Q382" i="19"/>
  <c r="Q388" i="19"/>
  <c r="Q394" i="19"/>
  <c r="Q400" i="19"/>
  <c r="Q406" i="19"/>
  <c r="Q412" i="19"/>
  <c r="Q418" i="19"/>
  <c r="Q424" i="19"/>
  <c r="Q430" i="19"/>
  <c r="Q436" i="19"/>
  <c r="Q442" i="19"/>
  <c r="Q448" i="19"/>
  <c r="Q454" i="19"/>
  <c r="Q460" i="19"/>
  <c r="Q466" i="19"/>
  <c r="Q472" i="19"/>
  <c r="Q478" i="19"/>
  <c r="Q484" i="19"/>
  <c r="Q490" i="19"/>
  <c r="Q496" i="19"/>
  <c r="Q502" i="19"/>
  <c r="Q508" i="19"/>
  <c r="Q514" i="19"/>
  <c r="Q520" i="19"/>
  <c r="Q526" i="19"/>
  <c r="Q532" i="19"/>
  <c r="Q538" i="19"/>
  <c r="Q544" i="19"/>
  <c r="Q550" i="19"/>
  <c r="Q556" i="19"/>
  <c r="Q562" i="19"/>
  <c r="Q568" i="19"/>
  <c r="Q574" i="19"/>
  <c r="Q580" i="19"/>
  <c r="Q586" i="19"/>
  <c r="Q592" i="19"/>
  <c r="Q598" i="19"/>
  <c r="Q604" i="19"/>
  <c r="Q610" i="19"/>
  <c r="Q616" i="19"/>
  <c r="Q622" i="19"/>
  <c r="Q628" i="19"/>
  <c r="Q634" i="19"/>
  <c r="Q640" i="19"/>
  <c r="Q646" i="19"/>
  <c r="Q652" i="19"/>
  <c r="Q658" i="19"/>
  <c r="Q664" i="19"/>
  <c r="Q670" i="19"/>
  <c r="Q676" i="19"/>
  <c r="Q682" i="19"/>
  <c r="Q688" i="19"/>
  <c r="Q694" i="19"/>
  <c r="Q700" i="19"/>
  <c r="Q706" i="19"/>
  <c r="Q712" i="19"/>
  <c r="Q718" i="19"/>
  <c r="Q724" i="19"/>
  <c r="Q730" i="19"/>
  <c r="Q736" i="19"/>
  <c r="Q742" i="19"/>
  <c r="Q748" i="19"/>
  <c r="Q754" i="19"/>
  <c r="Q760" i="19"/>
  <c r="Q766" i="19"/>
  <c r="Q772" i="19"/>
  <c r="Q778" i="19"/>
  <c r="Q784" i="19"/>
  <c r="Q790" i="19"/>
  <c r="Q796" i="19"/>
  <c r="Q802" i="19"/>
  <c r="Q808" i="19"/>
  <c r="Q814" i="19"/>
  <c r="Q820" i="19"/>
  <c r="Q826" i="19"/>
  <c r="Q832" i="19"/>
  <c r="Q838" i="19"/>
  <c r="Q844" i="19"/>
  <c r="Q850" i="19"/>
  <c r="Q856" i="19"/>
  <c r="Q862" i="19"/>
  <c r="Q868" i="19"/>
  <c r="Q874" i="19"/>
  <c r="Q880" i="19"/>
  <c r="Q886" i="19"/>
  <c r="Q892" i="19"/>
  <c r="Q898" i="19"/>
  <c r="Q904" i="19"/>
  <c r="Q910" i="19"/>
  <c r="Q916" i="19"/>
  <c r="Q922" i="19"/>
  <c r="Q928" i="19"/>
  <c r="Q934" i="19"/>
  <c r="Q940" i="19"/>
  <c r="Q946" i="19"/>
  <c r="Q952" i="19"/>
  <c r="Q958" i="19"/>
  <c r="Q964" i="19"/>
  <c r="Q970" i="19"/>
  <c r="Q976" i="19"/>
  <c r="Q982" i="19"/>
  <c r="Q988" i="19"/>
  <c r="Q994" i="19"/>
  <c r="Q1000" i="19"/>
  <c r="Q1006" i="19"/>
  <c r="Q1012" i="19"/>
  <c r="Q1018" i="19"/>
  <c r="Q1024" i="19"/>
  <c r="Q1030" i="19"/>
  <c r="Q1036" i="19"/>
  <c r="Q1042" i="19"/>
  <c r="Q1048" i="19"/>
  <c r="Q1054" i="19"/>
  <c r="Q1060" i="19"/>
  <c r="Q1066" i="19"/>
  <c r="Q11" i="19"/>
  <c r="Q17" i="19"/>
  <c r="Q23" i="19"/>
  <c r="Q29" i="19"/>
  <c r="Q35" i="19"/>
  <c r="Q41" i="19"/>
  <c r="Q47" i="19"/>
  <c r="Q53" i="19"/>
  <c r="Q59" i="19"/>
  <c r="Q65" i="19"/>
  <c r="Q71" i="19"/>
  <c r="Q77" i="19"/>
  <c r="Q83" i="19"/>
  <c r="Q89" i="19"/>
  <c r="Q95" i="19"/>
  <c r="Q101" i="19"/>
  <c r="Q107" i="19"/>
  <c r="Q113" i="19"/>
  <c r="Q119" i="19"/>
  <c r="Q125" i="19"/>
  <c r="Q131" i="19"/>
  <c r="Q137" i="19"/>
  <c r="Q143" i="19"/>
  <c r="Q149" i="19"/>
  <c r="Q155" i="19"/>
  <c r="Q161" i="19"/>
  <c r="Q167" i="19"/>
  <c r="Q173" i="19"/>
  <c r="Q179" i="19"/>
  <c r="Q185" i="19"/>
  <c r="Q191" i="19"/>
  <c r="Q197" i="19"/>
  <c r="Q203" i="19"/>
  <c r="Q209" i="19"/>
  <c r="Q215" i="19"/>
  <c r="Q221" i="19"/>
  <c r="Q227" i="19"/>
  <c r="Q233" i="19"/>
  <c r="Q239" i="19"/>
  <c r="Q245" i="19"/>
  <c r="Q251" i="19"/>
  <c r="Q257" i="19"/>
  <c r="Q263" i="19"/>
  <c r="Q269" i="19"/>
  <c r="Q275" i="19"/>
  <c r="Q281" i="19"/>
  <c r="Q287" i="19"/>
  <c r="Q293" i="19"/>
  <c r="Q299" i="19"/>
  <c r="Q305" i="19"/>
  <c r="Q311" i="19"/>
  <c r="Q317" i="19"/>
  <c r="Q323" i="19"/>
  <c r="Q329" i="19"/>
  <c r="Q335" i="19"/>
  <c r="Q341" i="19"/>
  <c r="Q347" i="19"/>
  <c r="Q353" i="19"/>
  <c r="Q359" i="19"/>
  <c r="Q365" i="19"/>
  <c r="Q371" i="19"/>
  <c r="Q377" i="19"/>
  <c r="Q383" i="19"/>
  <c r="Q389" i="19"/>
  <c r="Q395" i="19"/>
  <c r="Q401" i="19"/>
  <c r="Q407" i="19"/>
  <c r="Q413" i="19"/>
  <c r="Q419" i="19"/>
  <c r="Q425" i="19"/>
  <c r="Q431" i="19"/>
  <c r="Q437" i="19"/>
  <c r="Q443" i="19"/>
  <c r="Q449" i="19"/>
  <c r="Q455" i="19"/>
  <c r="Q461" i="19"/>
  <c r="Q467" i="19"/>
  <c r="Q473" i="19"/>
  <c r="Q479" i="19"/>
  <c r="Q485" i="19"/>
  <c r="Q491" i="19"/>
  <c r="Q497" i="19"/>
  <c r="Q503" i="19"/>
  <c r="Q509" i="19"/>
  <c r="Q515" i="19"/>
  <c r="Q521" i="19"/>
  <c r="Q527" i="19"/>
  <c r="Q533" i="19"/>
  <c r="Q539" i="19"/>
  <c r="Q545" i="19"/>
  <c r="Q551" i="19"/>
  <c r="Q557" i="19"/>
  <c r="Q563" i="19"/>
  <c r="Q569" i="19"/>
  <c r="Q575" i="19"/>
  <c r="Q581" i="19"/>
  <c r="Q587" i="19"/>
  <c r="Q593" i="19"/>
  <c r="Q599" i="19"/>
  <c r="Q605" i="19"/>
  <c r="Q611" i="19"/>
  <c r="Q617" i="19"/>
  <c r="Q623" i="19"/>
  <c r="Q629" i="19"/>
  <c r="Q635" i="19"/>
  <c r="Q641" i="19"/>
  <c r="Q647" i="19"/>
  <c r="Q653" i="19"/>
  <c r="Q659" i="19"/>
  <c r="Q665" i="19"/>
  <c r="Q671" i="19"/>
  <c r="Q677" i="19"/>
  <c r="Q683" i="19"/>
  <c r="Q689" i="19"/>
  <c r="Q695" i="19"/>
  <c r="Q701" i="19"/>
  <c r="Q707" i="19"/>
  <c r="Q713" i="19"/>
  <c r="Q719" i="19"/>
  <c r="Q725" i="19"/>
  <c r="Q731" i="19"/>
  <c r="Q737" i="19"/>
  <c r="Q743" i="19"/>
  <c r="Q749" i="19"/>
  <c r="Q755" i="19"/>
  <c r="Q761" i="19"/>
  <c r="Q767" i="19"/>
  <c r="Q773" i="19"/>
  <c r="Q779" i="19"/>
  <c r="Q785" i="19"/>
  <c r="Q791" i="19"/>
  <c r="Q797" i="19"/>
  <c r="Q803" i="19"/>
  <c r="Q809" i="19"/>
  <c r="Q815" i="19"/>
  <c r="Q821" i="19"/>
  <c r="Q827" i="19"/>
  <c r="Q833" i="19"/>
  <c r="Q839" i="19"/>
  <c r="Q845" i="19"/>
  <c r="Q851" i="19"/>
  <c r="Q857" i="19"/>
  <c r="Q863" i="19"/>
  <c r="Q869" i="19"/>
  <c r="Q875" i="19"/>
  <c r="Q881" i="19"/>
  <c r="Q887" i="19"/>
  <c r="Q893" i="19"/>
  <c r="Q899" i="19"/>
  <c r="Q905" i="19"/>
  <c r="Q911" i="19"/>
  <c r="Q917" i="19"/>
  <c r="Q923" i="19"/>
  <c r="Q929" i="19"/>
  <c r="Q935" i="19"/>
  <c r="Q941" i="19"/>
  <c r="Q6" i="19"/>
  <c r="Q42" i="19"/>
  <c r="Q78" i="19"/>
  <c r="Q114" i="19"/>
  <c r="Q150" i="19"/>
  <c r="Q186" i="19"/>
  <c r="Q222" i="19"/>
  <c r="Q258" i="19"/>
  <c r="Q294" i="19"/>
  <c r="Q330" i="19"/>
  <c r="Q366" i="19"/>
  <c r="Q402" i="19"/>
  <c r="Q438" i="19"/>
  <c r="Q474" i="19"/>
  <c r="Q510" i="19"/>
  <c r="Q546" i="19"/>
  <c r="Q582" i="19"/>
  <c r="Q618" i="19"/>
  <c r="Q654" i="19"/>
  <c r="Q690" i="19"/>
  <c r="Q726" i="19"/>
  <c r="Q762" i="19"/>
  <c r="Q798" i="19"/>
  <c r="Q834" i="19"/>
  <c r="Q870" i="19"/>
  <c r="Q906" i="19"/>
  <c r="Q927" i="19"/>
  <c r="Q945" i="19"/>
  <c r="Q959" i="19"/>
  <c r="Q972" i="19"/>
  <c r="Q984" i="19"/>
  <c r="Q996" i="19"/>
  <c r="Q1008" i="19"/>
  <c r="Q1020" i="19"/>
  <c r="Q1032" i="19"/>
  <c r="Q1044" i="19"/>
  <c r="Q1056" i="19"/>
  <c r="Q1068" i="19"/>
  <c r="Q1075" i="19"/>
  <c r="Q1081" i="19"/>
  <c r="Q1087" i="19"/>
  <c r="Q1093" i="19"/>
  <c r="Q1099" i="19"/>
  <c r="Q1105" i="19"/>
  <c r="Q1111" i="19"/>
  <c r="Q1117" i="19"/>
  <c r="Q1123" i="19"/>
  <c r="Q1129" i="19"/>
  <c r="Q1135" i="19"/>
  <c r="Q1141" i="19"/>
  <c r="Q1147" i="19"/>
  <c r="Q1153" i="19"/>
  <c r="Q1159" i="19"/>
  <c r="Q1165" i="19"/>
  <c r="Q1171" i="19"/>
  <c r="Q1177" i="19"/>
  <c r="Q1183" i="19"/>
  <c r="Q1189" i="19"/>
  <c r="Q1195" i="19"/>
  <c r="Q1201" i="19"/>
  <c r="Q1207" i="19"/>
  <c r="Q1213" i="19"/>
  <c r="Q1219" i="19"/>
  <c r="Q1225" i="19"/>
  <c r="Q1231" i="19"/>
  <c r="Q1237" i="19"/>
  <c r="Q1243" i="19"/>
  <c r="Q1249" i="19"/>
  <c r="Q1255" i="19"/>
  <c r="Q1261" i="19"/>
  <c r="Q1267" i="19"/>
  <c r="Q1273" i="19"/>
  <c r="Q1279" i="19"/>
  <c r="Q1285" i="19"/>
  <c r="Q1291" i="19"/>
  <c r="Q1297" i="19"/>
  <c r="Q1303" i="19"/>
  <c r="Q1309" i="19"/>
  <c r="Q1315" i="19"/>
  <c r="Q1321" i="19"/>
  <c r="Q1327" i="19"/>
  <c r="Q1333" i="19"/>
  <c r="Q1339" i="19"/>
  <c r="Q1345" i="19"/>
  <c r="Q1351" i="19"/>
  <c r="Q1357" i="19"/>
  <c r="Q1363" i="19"/>
  <c r="Q1369" i="19"/>
  <c r="Q1375" i="19"/>
  <c r="Q1381" i="19"/>
  <c r="Q1387" i="19"/>
  <c r="Q1393" i="19"/>
  <c r="Q1399" i="19"/>
  <c r="Q1405" i="19"/>
  <c r="Q1411" i="19"/>
  <c r="Q1417" i="19"/>
  <c r="Q1423" i="19"/>
  <c r="Q1429" i="19"/>
  <c r="Q1435" i="19"/>
  <c r="Q1441" i="19"/>
  <c r="Q1447" i="19"/>
  <c r="Q1453" i="19"/>
  <c r="Q1459" i="19"/>
  <c r="Q1465" i="19"/>
  <c r="Q1471" i="19"/>
  <c r="Q1477" i="19"/>
  <c r="Q1483" i="19"/>
  <c r="Q1489" i="19"/>
  <c r="Q1495" i="19"/>
  <c r="Q1501" i="19"/>
  <c r="Q1507" i="19"/>
  <c r="Q1513" i="19"/>
  <c r="Q1519" i="19"/>
  <c r="Q1525" i="19"/>
  <c r="Q1531" i="19"/>
  <c r="Q1537" i="19"/>
  <c r="Q1543" i="19"/>
  <c r="Q1549" i="19"/>
  <c r="Q1555" i="19"/>
  <c r="Q1561" i="19"/>
  <c r="Q1567" i="19"/>
  <c r="Q1573" i="19"/>
  <c r="Q1579" i="19"/>
  <c r="Q1585" i="19"/>
  <c r="Q1591" i="19"/>
  <c r="Q1597" i="19"/>
  <c r="Q1603" i="19"/>
  <c r="Q1609" i="19"/>
  <c r="Q1615" i="19"/>
  <c r="Q1621" i="19"/>
  <c r="Q1627" i="19"/>
  <c r="Q1633" i="19"/>
  <c r="Q1639" i="19"/>
  <c r="Q1645" i="19"/>
  <c r="Q1651" i="19"/>
  <c r="Q1657" i="19"/>
  <c r="Q1663" i="19"/>
  <c r="Q1669" i="19"/>
  <c r="Q1675" i="19"/>
  <c r="Q1681" i="19"/>
  <c r="Q1687" i="19"/>
  <c r="Q1693" i="19"/>
  <c r="Q1699" i="19"/>
  <c r="Q1705" i="19"/>
  <c r="Q1711" i="19"/>
  <c r="Q1717" i="19"/>
  <c r="Q1723" i="19"/>
  <c r="Q1729" i="19"/>
  <c r="Q1735" i="19"/>
  <c r="Q1741" i="19"/>
  <c r="Q1747" i="19"/>
  <c r="Q1753" i="19"/>
  <c r="Q1759" i="19"/>
  <c r="Q1765" i="19"/>
  <c r="Q1771" i="19"/>
  <c r="Q1777" i="19"/>
  <c r="Q1783" i="19"/>
  <c r="Q1789" i="19"/>
  <c r="Q1795" i="19"/>
  <c r="Q1801" i="19"/>
  <c r="Q1807" i="19"/>
  <c r="Q1813" i="19"/>
  <c r="Q1819" i="19"/>
  <c r="Q1825" i="19"/>
  <c r="Q1831" i="19"/>
  <c r="Q1837" i="19"/>
  <c r="Q1843" i="19"/>
  <c r="Q1849" i="19"/>
  <c r="Q1855" i="19"/>
  <c r="Q1861" i="19"/>
  <c r="Q1867" i="19"/>
  <c r="Q1873" i="19"/>
  <c r="Q1879" i="19"/>
  <c r="Q1885" i="19"/>
  <c r="Q1891" i="19"/>
  <c r="Q1897" i="19"/>
  <c r="Q1903" i="19"/>
  <c r="Q1909" i="19"/>
  <c r="Q1915" i="19"/>
  <c r="Q1921" i="19"/>
  <c r="Q1927" i="19"/>
  <c r="Q1933" i="19"/>
  <c r="Q1939" i="19"/>
  <c r="Q1945" i="19"/>
  <c r="Q1951" i="19"/>
  <c r="Q1957" i="19"/>
  <c r="Q1963" i="19"/>
  <c r="Q1969" i="19"/>
  <c r="Q1975" i="19"/>
  <c r="Q1981" i="19"/>
  <c r="Q1987" i="19"/>
  <c r="Q1993" i="19"/>
  <c r="Q1999" i="19"/>
  <c r="Q72" i="19"/>
  <c r="Q144" i="19"/>
  <c r="Q288" i="19"/>
  <c r="Q468" i="19"/>
  <c r="Q720" i="19"/>
  <c r="Q864" i="19"/>
  <c r="Q957" i="19"/>
  <c r="Q1007" i="19"/>
  <c r="Q1074" i="19"/>
  <c r="Q1098" i="19"/>
  <c r="Q1122" i="19"/>
  <c r="Q1152" i="19"/>
  <c r="Q1182" i="19"/>
  <c r="Q1224" i="19"/>
  <c r="Q1260" i="19"/>
  <c r="Q1314" i="19"/>
  <c r="Q1368" i="19"/>
  <c r="Q1422" i="19"/>
  <c r="Q1476" i="19"/>
  <c r="Q1530" i="19"/>
  <c r="Q1584" i="19"/>
  <c r="Q1650" i="19"/>
  <c r="Q1716" i="19"/>
  <c r="Q1758" i="19"/>
  <c r="Q1818" i="19"/>
  <c r="Q1872" i="19"/>
  <c r="Q1950" i="19"/>
  <c r="Q960" i="19"/>
  <c r="Q36" i="19"/>
  <c r="Q180" i="19"/>
  <c r="Q432" i="19"/>
  <c r="Q576" i="19"/>
  <c r="Q792" i="19"/>
  <c r="Q924" i="19"/>
  <c r="Q983" i="19"/>
  <c r="Q1055" i="19"/>
  <c r="Q1110" i="19"/>
  <c r="Q1164" i="19"/>
  <c r="Q1212" i="19"/>
  <c r="Q1248" i="19"/>
  <c r="Q1308" i="19"/>
  <c r="Q1356" i="19"/>
  <c r="Q1416" i="19"/>
  <c r="Q1482" i="19"/>
  <c r="Q1548" i="19"/>
  <c r="Q1614" i="19"/>
  <c r="Q1674" i="19"/>
  <c r="Q1734" i="19"/>
  <c r="Q1794" i="19"/>
  <c r="Q1854" i="19"/>
  <c r="Q1914" i="19"/>
  <c r="Q1974" i="19"/>
  <c r="Q12" i="19"/>
  <c r="Q48" i="19"/>
  <c r="Q84" i="19"/>
  <c r="Q120" i="19"/>
  <c r="Q156" i="19"/>
  <c r="Q192" i="19"/>
  <c r="Q228" i="19"/>
  <c r="Q264" i="19"/>
  <c r="Q300" i="19"/>
  <c r="Q336" i="19"/>
  <c r="Q372" i="19"/>
  <c r="Q408" i="19"/>
  <c r="Q444" i="19"/>
  <c r="Q480" i="19"/>
  <c r="Q516" i="19"/>
  <c r="Q552" i="19"/>
  <c r="Q588" i="19"/>
  <c r="Q624" i="19"/>
  <c r="Q660" i="19"/>
  <c r="Q696" i="19"/>
  <c r="Q732" i="19"/>
  <c r="Q768" i="19"/>
  <c r="Q804" i="19"/>
  <c r="Q840" i="19"/>
  <c r="Q876" i="19"/>
  <c r="Q912" i="19"/>
  <c r="Q930" i="19"/>
  <c r="Q947" i="19"/>
  <c r="Q975" i="19"/>
  <c r="Q987" i="19"/>
  <c r="Q999" i="19"/>
  <c r="Q1011" i="19"/>
  <c r="Q1023" i="19"/>
  <c r="Q1035" i="19"/>
  <c r="Q1047" i="19"/>
  <c r="Q1059" i="19"/>
  <c r="Q1069" i="19"/>
  <c r="Q1076" i="19"/>
  <c r="Q1082" i="19"/>
  <c r="Q1088" i="19"/>
  <c r="Q1094" i="19"/>
  <c r="Q1100" i="19"/>
  <c r="Q1106" i="19"/>
  <c r="Q1112" i="19"/>
  <c r="Q1118" i="19"/>
  <c r="Q1124" i="19"/>
  <c r="Q1130" i="19"/>
  <c r="Q1136" i="19"/>
  <c r="Q1142" i="19"/>
  <c r="Q1148" i="19"/>
  <c r="Q1154" i="19"/>
  <c r="Q1160" i="19"/>
  <c r="Q1166" i="19"/>
  <c r="Q1172" i="19"/>
  <c r="Q1178" i="19"/>
  <c r="Q1184" i="19"/>
  <c r="Q1190" i="19"/>
  <c r="Q1196" i="19"/>
  <c r="Q1202" i="19"/>
  <c r="Q1208" i="19"/>
  <c r="Q1214" i="19"/>
  <c r="Q1220" i="19"/>
  <c r="Q1226" i="19"/>
  <c r="Q1232" i="19"/>
  <c r="Q1238" i="19"/>
  <c r="Q1244" i="19"/>
  <c r="Q1250" i="19"/>
  <c r="Q1256" i="19"/>
  <c r="Q1262" i="19"/>
  <c r="Q1268" i="19"/>
  <c r="Q1274" i="19"/>
  <c r="Q1280" i="19"/>
  <c r="Q1286" i="19"/>
  <c r="Q1292" i="19"/>
  <c r="Q1298" i="19"/>
  <c r="Q1304" i="19"/>
  <c r="Q1310" i="19"/>
  <c r="Q1316" i="19"/>
  <c r="Q1322" i="19"/>
  <c r="Q1328" i="19"/>
  <c r="Q1334" i="19"/>
  <c r="Q1340" i="19"/>
  <c r="Q1346" i="19"/>
  <c r="Q1352" i="19"/>
  <c r="Q1358" i="19"/>
  <c r="Q1364" i="19"/>
  <c r="Q1370" i="19"/>
  <c r="Q1376" i="19"/>
  <c r="Q1382" i="19"/>
  <c r="Q1388" i="19"/>
  <c r="Q1394" i="19"/>
  <c r="Q1400" i="19"/>
  <c r="Q1406" i="19"/>
  <c r="Q1412" i="19"/>
  <c r="Q1418" i="19"/>
  <c r="Q1424" i="19"/>
  <c r="Q1430" i="19"/>
  <c r="Q1436" i="19"/>
  <c r="Q1442" i="19"/>
  <c r="Q1448" i="19"/>
  <c r="Q1454" i="19"/>
  <c r="Q1460" i="19"/>
  <c r="Q1466" i="19"/>
  <c r="Q1472" i="19"/>
  <c r="Q1478" i="19"/>
  <c r="Q1484" i="19"/>
  <c r="Q1490" i="19"/>
  <c r="Q1496" i="19"/>
  <c r="Q1502" i="19"/>
  <c r="Q1508" i="19"/>
  <c r="Q1514" i="19"/>
  <c r="Q1520" i="19"/>
  <c r="Q1526" i="19"/>
  <c r="Q1532" i="19"/>
  <c r="Q1538" i="19"/>
  <c r="Q1544" i="19"/>
  <c r="Q1550" i="19"/>
  <c r="Q1556" i="19"/>
  <c r="Q1562" i="19"/>
  <c r="Q1568" i="19"/>
  <c r="Q1574" i="19"/>
  <c r="Q1580" i="19"/>
  <c r="Q1586" i="19"/>
  <c r="Q1592" i="19"/>
  <c r="Q1598" i="19"/>
  <c r="Q1604" i="19"/>
  <c r="Q1610" i="19"/>
  <c r="Q1616" i="19"/>
  <c r="Q1622" i="19"/>
  <c r="Q1628" i="19"/>
  <c r="Q1634" i="19"/>
  <c r="Q1640" i="19"/>
  <c r="Q1646" i="19"/>
  <c r="Q1652" i="19"/>
  <c r="Q1658" i="19"/>
  <c r="Q1664" i="19"/>
  <c r="Q1670" i="19"/>
  <c r="Q1676" i="19"/>
  <c r="Q1682" i="19"/>
  <c r="Q1688" i="19"/>
  <c r="Q1694" i="19"/>
  <c r="Q1700" i="19"/>
  <c r="Q1706" i="19"/>
  <c r="Q1712" i="19"/>
  <c r="Q1718" i="19"/>
  <c r="Q1724" i="19"/>
  <c r="Q1730" i="19"/>
  <c r="Q1736" i="19"/>
  <c r="Q1742" i="19"/>
  <c r="Q1748" i="19"/>
  <c r="Q1754" i="19"/>
  <c r="Q1760" i="19"/>
  <c r="Q1766" i="19"/>
  <c r="Q1772" i="19"/>
  <c r="Q1778" i="19"/>
  <c r="Q1784" i="19"/>
  <c r="Q1790" i="19"/>
  <c r="Q1796" i="19"/>
  <c r="Q1802" i="19"/>
  <c r="Q1808" i="19"/>
  <c r="Q1814" i="19"/>
  <c r="Q1820" i="19"/>
  <c r="Q1826" i="19"/>
  <c r="Q1832" i="19"/>
  <c r="Q1838" i="19"/>
  <c r="Q1844" i="19"/>
  <c r="Q1850" i="19"/>
  <c r="Q1856" i="19"/>
  <c r="Q1862" i="19"/>
  <c r="Q1868" i="19"/>
  <c r="Q1874" i="19"/>
  <c r="Q1880" i="19"/>
  <c r="Q1886" i="19"/>
  <c r="Q1892" i="19"/>
  <c r="Q1898" i="19"/>
  <c r="Q1904" i="19"/>
  <c r="Q1910" i="19"/>
  <c r="Q1916" i="19"/>
  <c r="Q1922" i="19"/>
  <c r="Q1928" i="19"/>
  <c r="Q1934" i="19"/>
  <c r="Q1940" i="19"/>
  <c r="Q1946" i="19"/>
  <c r="Q1952" i="19"/>
  <c r="Q1958" i="19"/>
  <c r="Q1964" i="19"/>
  <c r="Q1970" i="19"/>
  <c r="Q1976" i="19"/>
  <c r="Q1982" i="19"/>
  <c r="Q1988" i="19"/>
  <c r="Q1994" i="19"/>
  <c r="Q2000" i="19"/>
  <c r="Q540" i="19"/>
  <c r="Q1116" i="19"/>
  <c r="Q1266" i="19"/>
  <c r="Q1362" i="19"/>
  <c r="Q1440" i="19"/>
  <c r="Q1512" i="19"/>
  <c r="Q1578" i="19"/>
  <c r="Q1638" i="19"/>
  <c r="Q1704" i="19"/>
  <c r="Q1764" i="19"/>
  <c r="Q1836" i="19"/>
  <c r="Q1896" i="19"/>
  <c r="Q1938" i="19"/>
  <c r="Q1998" i="19"/>
  <c r="Q948" i="19"/>
  <c r="Q963" i="19"/>
  <c r="Q648" i="19"/>
  <c r="Q1134" i="19"/>
  <c r="Q1302" i="19"/>
  <c r="Q1398" i="19"/>
  <c r="Q1470" i="19"/>
  <c r="Q1536" i="19"/>
  <c r="Q1596" i="19"/>
  <c r="Q1656" i="19"/>
  <c r="Q1710" i="19"/>
  <c r="Q1776" i="19"/>
  <c r="Q1830" i="19"/>
  <c r="Q1890" i="19"/>
  <c r="Q1944" i="19"/>
  <c r="Q1992" i="19"/>
  <c r="Q18" i="19"/>
  <c r="Q54" i="19"/>
  <c r="Q90" i="19"/>
  <c r="Q126" i="19"/>
  <c r="Q162" i="19"/>
  <c r="Q198" i="19"/>
  <c r="Q234" i="19"/>
  <c r="Q270" i="19"/>
  <c r="Q306" i="19"/>
  <c r="Q342" i="19"/>
  <c r="Q378" i="19"/>
  <c r="Q414" i="19"/>
  <c r="Q450" i="19"/>
  <c r="Q486" i="19"/>
  <c r="Q522" i="19"/>
  <c r="Q558" i="19"/>
  <c r="Q594" i="19"/>
  <c r="Q630" i="19"/>
  <c r="Q666" i="19"/>
  <c r="Q702" i="19"/>
  <c r="Q738" i="19"/>
  <c r="Q774" i="19"/>
  <c r="Q810" i="19"/>
  <c r="Q846" i="19"/>
  <c r="Q882" i="19"/>
  <c r="Q915" i="19"/>
  <c r="Q933" i="19"/>
  <c r="Q977" i="19"/>
  <c r="Q989" i="19"/>
  <c r="Q1001" i="19"/>
  <c r="Q1013" i="19"/>
  <c r="Q1025" i="19"/>
  <c r="Q1037" i="19"/>
  <c r="Q1049" i="19"/>
  <c r="Q1061" i="19"/>
  <c r="Q1070" i="19"/>
  <c r="Q1077" i="19"/>
  <c r="Q1083" i="19"/>
  <c r="Q1089" i="19"/>
  <c r="Q1095" i="19"/>
  <c r="Q1101" i="19"/>
  <c r="Q1107" i="19"/>
  <c r="Q1113" i="19"/>
  <c r="Q1119" i="19"/>
  <c r="Q1125" i="19"/>
  <c r="Q1131" i="19"/>
  <c r="Q1137" i="19"/>
  <c r="Q1143" i="19"/>
  <c r="Q1149" i="19"/>
  <c r="Q1155" i="19"/>
  <c r="Q1161" i="19"/>
  <c r="Q1167" i="19"/>
  <c r="Q1173" i="19"/>
  <c r="Q1179" i="19"/>
  <c r="Q1185" i="19"/>
  <c r="Q1191" i="19"/>
  <c r="Q1197" i="19"/>
  <c r="Q1203" i="19"/>
  <c r="Q1209" i="19"/>
  <c r="Q1215" i="19"/>
  <c r="Q1221" i="19"/>
  <c r="Q1227" i="19"/>
  <c r="Q1233" i="19"/>
  <c r="Q1239" i="19"/>
  <c r="Q1245" i="19"/>
  <c r="Q1251" i="19"/>
  <c r="Q1257" i="19"/>
  <c r="Q1263" i="19"/>
  <c r="Q1269" i="19"/>
  <c r="Q1275" i="19"/>
  <c r="Q1281" i="19"/>
  <c r="Q1287" i="19"/>
  <c r="Q1293" i="19"/>
  <c r="Q1299" i="19"/>
  <c r="Q1305" i="19"/>
  <c r="Q1311" i="19"/>
  <c r="Q1317" i="19"/>
  <c r="Q1323" i="19"/>
  <c r="Q1329" i="19"/>
  <c r="Q1335" i="19"/>
  <c r="Q1341" i="19"/>
  <c r="Q1347" i="19"/>
  <c r="Q1353" i="19"/>
  <c r="Q1359" i="19"/>
  <c r="Q1365" i="19"/>
  <c r="Q1371" i="19"/>
  <c r="Q1377" i="19"/>
  <c r="Q1383" i="19"/>
  <c r="Q1389" i="19"/>
  <c r="Q1395" i="19"/>
  <c r="Q1401" i="19"/>
  <c r="Q1407" i="19"/>
  <c r="Q1413" i="19"/>
  <c r="Q1419" i="19"/>
  <c r="Q1425" i="19"/>
  <c r="Q1431" i="19"/>
  <c r="Q1437" i="19"/>
  <c r="Q1443" i="19"/>
  <c r="Q1449" i="19"/>
  <c r="Q1455" i="19"/>
  <c r="Q1461" i="19"/>
  <c r="Q1467" i="19"/>
  <c r="Q1473" i="19"/>
  <c r="Q1479" i="19"/>
  <c r="Q1485" i="19"/>
  <c r="Q1491" i="19"/>
  <c r="Q1497" i="19"/>
  <c r="Q1503" i="19"/>
  <c r="Q1509" i="19"/>
  <c r="Q1515" i="19"/>
  <c r="Q1521" i="19"/>
  <c r="Q1527" i="19"/>
  <c r="Q1533" i="19"/>
  <c r="Q1539" i="19"/>
  <c r="Q1545" i="19"/>
  <c r="Q1551" i="19"/>
  <c r="Q1557" i="19"/>
  <c r="Q1563" i="19"/>
  <c r="Q1569" i="19"/>
  <c r="Q1575" i="19"/>
  <c r="Q1581" i="19"/>
  <c r="Q1587" i="19"/>
  <c r="Q1593" i="19"/>
  <c r="Q1599" i="19"/>
  <c r="Q1605" i="19"/>
  <c r="Q1611" i="19"/>
  <c r="Q1617" i="19"/>
  <c r="Q1623" i="19"/>
  <c r="Q1629" i="19"/>
  <c r="Q1635" i="19"/>
  <c r="Q1641" i="19"/>
  <c r="Q1647" i="19"/>
  <c r="Q1653" i="19"/>
  <c r="Q1659" i="19"/>
  <c r="Q1665" i="19"/>
  <c r="Q1671" i="19"/>
  <c r="Q1677" i="19"/>
  <c r="Q1683" i="19"/>
  <c r="Q1689" i="19"/>
  <c r="Q1695" i="19"/>
  <c r="Q1701" i="19"/>
  <c r="Q1707" i="19"/>
  <c r="Q1713" i="19"/>
  <c r="Q1719" i="19"/>
  <c r="Q1725" i="19"/>
  <c r="Q1731" i="19"/>
  <c r="Q1737" i="19"/>
  <c r="Q1743" i="19"/>
  <c r="Q1749" i="19"/>
  <c r="Q1755" i="19"/>
  <c r="Q1761" i="19"/>
  <c r="Q1767" i="19"/>
  <c r="Q1773" i="19"/>
  <c r="Q1779" i="19"/>
  <c r="Q1785" i="19"/>
  <c r="Q1791" i="19"/>
  <c r="Q1797" i="19"/>
  <c r="Q1803" i="19"/>
  <c r="Q1809" i="19"/>
  <c r="Q1815" i="19"/>
  <c r="Q1821" i="19"/>
  <c r="Q1827" i="19"/>
  <c r="Q1833" i="19"/>
  <c r="Q1839" i="19"/>
  <c r="Q1845" i="19"/>
  <c r="Q1851" i="19"/>
  <c r="Q1857" i="19"/>
  <c r="Q1863" i="19"/>
  <c r="Q1869" i="19"/>
  <c r="Q1875" i="19"/>
  <c r="Q1881" i="19"/>
  <c r="Q1887" i="19"/>
  <c r="Q1893" i="19"/>
  <c r="Q1899" i="19"/>
  <c r="Q1905" i="19"/>
  <c r="Q1911" i="19"/>
  <c r="Q1917" i="19"/>
  <c r="Q1923" i="19"/>
  <c r="Q1929" i="19"/>
  <c r="Q1935" i="19"/>
  <c r="Q1941" i="19"/>
  <c r="Q1947" i="19"/>
  <c r="Q1953" i="19"/>
  <c r="Q1959" i="19"/>
  <c r="Q1965" i="19"/>
  <c r="Q1971" i="19"/>
  <c r="Q1977" i="19"/>
  <c r="Q1983" i="19"/>
  <c r="Q1989" i="19"/>
  <c r="Q1995" i="19"/>
  <c r="Q2001" i="19"/>
  <c r="Q324" i="19"/>
  <c r="Q1019" i="19"/>
  <c r="Q1170" i="19"/>
  <c r="Q1254" i="19"/>
  <c r="Q1326" i="19"/>
  <c r="Q1386" i="19"/>
  <c r="Q1446" i="19"/>
  <c r="Q1506" i="19"/>
  <c r="Q1572" i="19"/>
  <c r="Q1632" i="19"/>
  <c r="Q1692" i="19"/>
  <c r="Q1752" i="19"/>
  <c r="Q1812" i="19"/>
  <c r="Q1884" i="19"/>
  <c r="Q1956" i="19"/>
  <c r="Q951" i="19"/>
  <c r="Q965" i="19"/>
  <c r="Q1071" i="19"/>
  <c r="Q396" i="19"/>
  <c r="Q828" i="19"/>
  <c r="Q995" i="19"/>
  <c r="Q1080" i="19"/>
  <c r="Q1128" i="19"/>
  <c r="Q1176" i="19"/>
  <c r="Q1218" i="19"/>
  <c r="Q1272" i="19"/>
  <c r="Q1320" i="19"/>
  <c r="Q1374" i="19"/>
  <c r="Q1434" i="19"/>
  <c r="Q1494" i="19"/>
  <c r="Q1560" i="19"/>
  <c r="Q1626" i="19"/>
  <c r="Q1686" i="19"/>
  <c r="Q1746" i="19"/>
  <c r="Q1806" i="19"/>
  <c r="Q1866" i="19"/>
  <c r="Q1926" i="19"/>
  <c r="Q2004" i="19"/>
  <c r="Q5" i="19"/>
  <c r="Q24" i="19"/>
  <c r="Q60" i="19"/>
  <c r="Q96" i="19"/>
  <c r="Q132" i="19"/>
  <c r="Q168" i="19"/>
  <c r="Q204" i="19"/>
  <c r="Q240" i="19"/>
  <c r="Q276" i="19"/>
  <c r="Q312" i="19"/>
  <c r="Q348" i="19"/>
  <c r="Q384" i="19"/>
  <c r="Q420" i="19"/>
  <c r="Q456" i="19"/>
  <c r="Q492" i="19"/>
  <c r="Q528" i="19"/>
  <c r="Q564" i="19"/>
  <c r="Q600" i="19"/>
  <c r="Q636" i="19"/>
  <c r="Q672" i="19"/>
  <c r="Q708" i="19"/>
  <c r="Q744" i="19"/>
  <c r="Q780" i="19"/>
  <c r="Q816" i="19"/>
  <c r="Q852" i="19"/>
  <c r="Q888" i="19"/>
  <c r="Q918" i="19"/>
  <c r="Q936" i="19"/>
  <c r="Q966" i="19"/>
  <c r="Q978" i="19"/>
  <c r="Q990" i="19"/>
  <c r="Q1002" i="19"/>
  <c r="Q1014" i="19"/>
  <c r="Q1026" i="19"/>
  <c r="Q1038" i="19"/>
  <c r="Q1050" i="19"/>
  <c r="Q1062" i="19"/>
  <c r="Q1078" i="19"/>
  <c r="Q1084" i="19"/>
  <c r="Q1090" i="19"/>
  <c r="Q1096" i="19"/>
  <c r="Q1102" i="19"/>
  <c r="Q1108" i="19"/>
  <c r="Q1114" i="19"/>
  <c r="Q1120" i="19"/>
  <c r="Q1126" i="19"/>
  <c r="Q1132" i="19"/>
  <c r="Q1138" i="19"/>
  <c r="Q1144" i="19"/>
  <c r="Q1150" i="19"/>
  <c r="Q1156" i="19"/>
  <c r="Q1162" i="19"/>
  <c r="Q1168" i="19"/>
  <c r="Q1174" i="19"/>
  <c r="Q1180" i="19"/>
  <c r="Q1186" i="19"/>
  <c r="Q1192" i="19"/>
  <c r="Q1198" i="19"/>
  <c r="Q1204" i="19"/>
  <c r="Q1210" i="19"/>
  <c r="Q1216" i="19"/>
  <c r="Q1222" i="19"/>
  <c r="Q1228" i="19"/>
  <c r="Q1234" i="19"/>
  <c r="Q1240" i="19"/>
  <c r="Q1246" i="19"/>
  <c r="Q1252" i="19"/>
  <c r="Q1258" i="19"/>
  <c r="Q1264" i="19"/>
  <c r="Q1270" i="19"/>
  <c r="Q1276" i="19"/>
  <c r="Q1282" i="19"/>
  <c r="Q1288" i="19"/>
  <c r="Q1294" i="19"/>
  <c r="Q1300" i="19"/>
  <c r="Q1306" i="19"/>
  <c r="Q1312" i="19"/>
  <c r="Q1318" i="19"/>
  <c r="Q1324" i="19"/>
  <c r="Q1330" i="19"/>
  <c r="Q1336" i="19"/>
  <c r="Q1342" i="19"/>
  <c r="Q1348" i="19"/>
  <c r="Q1354" i="19"/>
  <c r="Q1360" i="19"/>
  <c r="Q1366" i="19"/>
  <c r="Q1372" i="19"/>
  <c r="Q1378" i="19"/>
  <c r="Q1384" i="19"/>
  <c r="Q1390" i="19"/>
  <c r="Q1396" i="19"/>
  <c r="Q1402" i="19"/>
  <c r="Q1408" i="19"/>
  <c r="Q1414" i="19"/>
  <c r="Q1420" i="19"/>
  <c r="Q1426" i="19"/>
  <c r="Q1432" i="19"/>
  <c r="Q1438" i="19"/>
  <c r="Q1444" i="19"/>
  <c r="Q1450" i="19"/>
  <c r="Q1456" i="19"/>
  <c r="Q1462" i="19"/>
  <c r="Q1468" i="19"/>
  <c r="Q1474" i="19"/>
  <c r="Q1480" i="19"/>
  <c r="Q1486" i="19"/>
  <c r="Q1492" i="19"/>
  <c r="Q1498" i="19"/>
  <c r="Q1504" i="19"/>
  <c r="Q1510" i="19"/>
  <c r="Q1516" i="19"/>
  <c r="Q1522" i="19"/>
  <c r="Q1528" i="19"/>
  <c r="Q1534" i="19"/>
  <c r="Q1540" i="19"/>
  <c r="Q1546" i="19"/>
  <c r="Q1552" i="19"/>
  <c r="Q1558" i="19"/>
  <c r="Q1564" i="19"/>
  <c r="Q1570" i="19"/>
  <c r="Q1576" i="19"/>
  <c r="Q1582" i="19"/>
  <c r="Q1588" i="19"/>
  <c r="Q1594" i="19"/>
  <c r="Q1600" i="19"/>
  <c r="Q1606" i="19"/>
  <c r="Q1612" i="19"/>
  <c r="Q1618" i="19"/>
  <c r="Q1624" i="19"/>
  <c r="Q1630" i="19"/>
  <c r="Q1636" i="19"/>
  <c r="Q1642" i="19"/>
  <c r="Q1648" i="19"/>
  <c r="Q1654" i="19"/>
  <c r="Q1660" i="19"/>
  <c r="Q1666" i="19"/>
  <c r="Q1672" i="19"/>
  <c r="Q1678" i="19"/>
  <c r="Q1684" i="19"/>
  <c r="Q1690" i="19"/>
  <c r="Q1696" i="19"/>
  <c r="Q1702" i="19"/>
  <c r="Q1708" i="19"/>
  <c r="Q1714" i="19"/>
  <c r="Q1720" i="19"/>
  <c r="Q1726" i="19"/>
  <c r="Q1732" i="19"/>
  <c r="Q1738" i="19"/>
  <c r="Q1744" i="19"/>
  <c r="Q1750" i="19"/>
  <c r="Q1756" i="19"/>
  <c r="Q1762" i="19"/>
  <c r="Q1768" i="19"/>
  <c r="Q1774" i="19"/>
  <c r="Q1780" i="19"/>
  <c r="Q1786" i="19"/>
  <c r="Q1792" i="19"/>
  <c r="Q1798" i="19"/>
  <c r="Q1804" i="19"/>
  <c r="Q1810" i="19"/>
  <c r="Q1816" i="19"/>
  <c r="Q1822" i="19"/>
  <c r="Q1828" i="19"/>
  <c r="Q1834" i="19"/>
  <c r="Q1840" i="19"/>
  <c r="Q1846" i="19"/>
  <c r="Q1852" i="19"/>
  <c r="Q1858" i="19"/>
  <c r="Q1864" i="19"/>
  <c r="Q1870" i="19"/>
  <c r="Q1876" i="19"/>
  <c r="Q1882" i="19"/>
  <c r="Q1888" i="19"/>
  <c r="Q1894" i="19"/>
  <c r="Q1900" i="19"/>
  <c r="Q1906" i="19"/>
  <c r="Q1912" i="19"/>
  <c r="Q1918" i="19"/>
  <c r="Q1924" i="19"/>
  <c r="Q1930" i="19"/>
  <c r="Q1936" i="19"/>
  <c r="Q1942" i="19"/>
  <c r="Q1948" i="19"/>
  <c r="Q1954" i="19"/>
  <c r="Q1960" i="19"/>
  <c r="Q1966" i="19"/>
  <c r="Q1972" i="19"/>
  <c r="Q1978" i="19"/>
  <c r="Q1984" i="19"/>
  <c r="Q1990" i="19"/>
  <c r="Q1996" i="19"/>
  <c r="Q2002" i="19"/>
  <c r="Q108" i="19"/>
  <c r="Q252" i="19"/>
  <c r="Q504" i="19"/>
  <c r="Q756" i="19"/>
  <c r="Q942" i="19"/>
  <c r="Q1043" i="19"/>
  <c r="Q1104" i="19"/>
  <c r="Q1158" i="19"/>
  <c r="Q1206" i="19"/>
  <c r="Q1236" i="19"/>
  <c r="Q1290" i="19"/>
  <c r="Q1338" i="19"/>
  <c r="Q1392" i="19"/>
  <c r="Q1452" i="19"/>
  <c r="Q1500" i="19"/>
  <c r="Q1554" i="19"/>
  <c r="Q1608" i="19"/>
  <c r="Q1662" i="19"/>
  <c r="Q1722" i="19"/>
  <c r="Q1770" i="19"/>
  <c r="Q1824" i="19"/>
  <c r="Q1878" i="19"/>
  <c r="Q1932" i="19"/>
  <c r="Q1986" i="19"/>
  <c r="Q953" i="19"/>
  <c r="Q1072" i="19"/>
  <c r="Q216" i="19"/>
  <c r="Q612" i="19"/>
  <c r="Q900" i="19"/>
  <c r="Q1031" i="19"/>
  <c r="Q1092" i="19"/>
  <c r="Q1140" i="19"/>
  <c r="Q1188" i="19"/>
  <c r="Q1230" i="19"/>
  <c r="Q1284" i="19"/>
  <c r="Q1332" i="19"/>
  <c r="Q1380" i="19"/>
  <c r="Q1428" i="19"/>
  <c r="Q1488" i="19"/>
  <c r="Q1542" i="19"/>
  <c r="Q1602" i="19"/>
  <c r="Q1668" i="19"/>
  <c r="Q1728" i="19"/>
  <c r="Q1788" i="19"/>
  <c r="Q1842" i="19"/>
  <c r="Q1902" i="19"/>
  <c r="Q1962" i="19"/>
  <c r="Q30" i="19"/>
  <c r="Q66" i="19"/>
  <c r="Q102" i="19"/>
  <c r="Q138" i="19"/>
  <c r="Q174" i="19"/>
  <c r="Q210" i="19"/>
  <c r="Q246" i="19"/>
  <c r="Q282" i="19"/>
  <c r="Q318" i="19"/>
  <c r="Q354" i="19"/>
  <c r="Q390" i="19"/>
  <c r="Q426" i="19"/>
  <c r="Q462" i="19"/>
  <c r="Q498" i="19"/>
  <c r="Q534" i="19"/>
  <c r="Q570" i="19"/>
  <c r="Q606" i="19"/>
  <c r="Q642" i="19"/>
  <c r="Q678" i="19"/>
  <c r="Q714" i="19"/>
  <c r="Q750" i="19"/>
  <c r="Q786" i="19"/>
  <c r="Q822" i="19"/>
  <c r="Q858" i="19"/>
  <c r="Q894" i="19"/>
  <c r="Q921" i="19"/>
  <c r="Q939" i="19"/>
  <c r="Q954" i="19"/>
  <c r="Q969" i="19"/>
  <c r="Q981" i="19"/>
  <c r="Q993" i="19"/>
  <c r="Q1005" i="19"/>
  <c r="Q1017" i="19"/>
  <c r="Q1029" i="19"/>
  <c r="Q1041" i="19"/>
  <c r="Q1053" i="19"/>
  <c r="Q1065" i="19"/>
  <c r="Q1073" i="19"/>
  <c r="Q1079" i="19"/>
  <c r="Q1085" i="19"/>
  <c r="Q1091" i="19"/>
  <c r="Q1097" i="19"/>
  <c r="Q1103" i="19"/>
  <c r="Q1109" i="19"/>
  <c r="Q1115" i="19"/>
  <c r="Q1121" i="19"/>
  <c r="Q1127" i="19"/>
  <c r="Q1133" i="19"/>
  <c r="Q1139" i="19"/>
  <c r="Q1145" i="19"/>
  <c r="Q1151" i="19"/>
  <c r="Q1157" i="19"/>
  <c r="Q1163" i="19"/>
  <c r="Q1169" i="19"/>
  <c r="Q1175" i="19"/>
  <c r="Q1181" i="19"/>
  <c r="Q1187" i="19"/>
  <c r="Q1193" i="19"/>
  <c r="Q1199" i="19"/>
  <c r="Q1205" i="19"/>
  <c r="Q1211" i="19"/>
  <c r="Q1217" i="19"/>
  <c r="Q1223" i="19"/>
  <c r="Q1229" i="19"/>
  <c r="Q1235" i="19"/>
  <c r="Q1241" i="19"/>
  <c r="Q1247" i="19"/>
  <c r="Q1253" i="19"/>
  <c r="Q1259" i="19"/>
  <c r="Q1265" i="19"/>
  <c r="Q1271" i="19"/>
  <c r="Q1277" i="19"/>
  <c r="Q1283" i="19"/>
  <c r="Q1289" i="19"/>
  <c r="Q1295" i="19"/>
  <c r="Q1301" i="19"/>
  <c r="Q1307" i="19"/>
  <c r="Q1313" i="19"/>
  <c r="Q1319" i="19"/>
  <c r="Q1325" i="19"/>
  <c r="Q1331" i="19"/>
  <c r="Q1337" i="19"/>
  <c r="Q1343" i="19"/>
  <c r="Q1349" i="19"/>
  <c r="Q1355" i="19"/>
  <c r="Q1361" i="19"/>
  <c r="Q1367" i="19"/>
  <c r="Q1373" i="19"/>
  <c r="Q1379" i="19"/>
  <c r="Q1385" i="19"/>
  <c r="Q1391" i="19"/>
  <c r="Q1397" i="19"/>
  <c r="Q1403" i="19"/>
  <c r="Q1409" i="19"/>
  <c r="Q1415" i="19"/>
  <c r="Q1421" i="19"/>
  <c r="Q1427" i="19"/>
  <c r="Q1433" i="19"/>
  <c r="Q1439" i="19"/>
  <c r="Q1445" i="19"/>
  <c r="Q1451" i="19"/>
  <c r="Q1457" i="19"/>
  <c r="Q1463" i="19"/>
  <c r="Q1469" i="19"/>
  <c r="Q1475" i="19"/>
  <c r="Q1481" i="19"/>
  <c r="Q1487" i="19"/>
  <c r="Q1493" i="19"/>
  <c r="Q1499" i="19"/>
  <c r="Q1505" i="19"/>
  <c r="Q1511" i="19"/>
  <c r="Q1517" i="19"/>
  <c r="Q1523" i="19"/>
  <c r="Q1529" i="19"/>
  <c r="Q1535" i="19"/>
  <c r="Q1541" i="19"/>
  <c r="Q1547" i="19"/>
  <c r="Q1553" i="19"/>
  <c r="Q1559" i="19"/>
  <c r="Q1565" i="19"/>
  <c r="Q1571" i="19"/>
  <c r="Q1577" i="19"/>
  <c r="Q1583" i="19"/>
  <c r="Q1589" i="19"/>
  <c r="Q1595" i="19"/>
  <c r="Q1601" i="19"/>
  <c r="Q1607" i="19"/>
  <c r="Q1613" i="19"/>
  <c r="Q1619" i="19"/>
  <c r="Q1625" i="19"/>
  <c r="Q1631" i="19"/>
  <c r="Q1637" i="19"/>
  <c r="Q1643" i="19"/>
  <c r="Q1649" i="19"/>
  <c r="Q1655" i="19"/>
  <c r="Q1661" i="19"/>
  <c r="Q1667" i="19"/>
  <c r="Q1673" i="19"/>
  <c r="Q1679" i="19"/>
  <c r="Q1685" i="19"/>
  <c r="Q1691" i="19"/>
  <c r="Q1697" i="19"/>
  <c r="Q1703" i="19"/>
  <c r="Q1709" i="19"/>
  <c r="Q1715" i="19"/>
  <c r="Q1721" i="19"/>
  <c r="Q1727" i="19"/>
  <c r="Q1733" i="19"/>
  <c r="Q1739" i="19"/>
  <c r="Q1745" i="19"/>
  <c r="Q1751" i="19"/>
  <c r="Q1757" i="19"/>
  <c r="Q1763" i="19"/>
  <c r="Q1769" i="19"/>
  <c r="Q1775" i="19"/>
  <c r="Q1781" i="19"/>
  <c r="Q1787" i="19"/>
  <c r="Q1793" i="19"/>
  <c r="Q1799" i="19"/>
  <c r="Q1805" i="19"/>
  <c r="Q1811" i="19"/>
  <c r="Q1817" i="19"/>
  <c r="Q1823" i="19"/>
  <c r="Q1829" i="19"/>
  <c r="Q1835" i="19"/>
  <c r="Q1841" i="19"/>
  <c r="Q1847" i="19"/>
  <c r="Q1853" i="19"/>
  <c r="Q1859" i="19"/>
  <c r="Q1865" i="19"/>
  <c r="Q1871" i="19"/>
  <c r="Q1877" i="19"/>
  <c r="Q1883" i="19"/>
  <c r="Q1889" i="19"/>
  <c r="Q1895" i="19"/>
  <c r="Q1901" i="19"/>
  <c r="Q1907" i="19"/>
  <c r="Q1913" i="19"/>
  <c r="Q1919" i="19"/>
  <c r="Q1925" i="19"/>
  <c r="Q1931" i="19"/>
  <c r="Q1937" i="19"/>
  <c r="Q1943" i="19"/>
  <c r="Q1949" i="19"/>
  <c r="Q1955" i="19"/>
  <c r="Q1961" i="19"/>
  <c r="Q1967" i="19"/>
  <c r="Q1973" i="19"/>
  <c r="Q1979" i="19"/>
  <c r="Q1985" i="19"/>
  <c r="Q1991" i="19"/>
  <c r="Q1997" i="19"/>
  <c r="Q2003" i="19"/>
  <c r="Q684" i="19"/>
  <c r="Q971" i="19"/>
  <c r="Q1086" i="19"/>
  <c r="Q1146" i="19"/>
  <c r="Q1200" i="19"/>
  <c r="Q1242" i="19"/>
  <c r="Q1296" i="19"/>
  <c r="Q1350" i="19"/>
  <c r="Q1404" i="19"/>
  <c r="Q1458" i="19"/>
  <c r="Q1518" i="19"/>
  <c r="Q1566" i="19"/>
  <c r="Q1620" i="19"/>
  <c r="Q1680" i="19"/>
  <c r="Q1740" i="19"/>
  <c r="Q1800" i="19"/>
  <c r="Q1860" i="19"/>
  <c r="Q1920" i="19"/>
  <c r="Q1980" i="19"/>
  <c r="Q360" i="19"/>
  <c r="Q1067" i="19"/>
  <c r="Q1194" i="19"/>
  <c r="Q1278" i="19"/>
  <c r="Q1344" i="19"/>
  <c r="Q1410" i="19"/>
  <c r="Q1464" i="19"/>
  <c r="Q1524" i="19"/>
  <c r="Q1590" i="19"/>
  <c r="Q1644" i="19"/>
  <c r="Q1698" i="19"/>
  <c r="Q1782" i="19"/>
  <c r="Q1848" i="19"/>
  <c r="Q1908" i="19"/>
  <c r="Q1968" i="19"/>
  <c r="BF160" i="24"/>
  <c r="BF170" i="24" s="1"/>
  <c r="AY51" i="24"/>
  <c r="AY61" i="24" s="1"/>
  <c r="BB160" i="24"/>
  <c r="BB170" i="24" s="1"/>
  <c r="AY160" i="24"/>
  <c r="AY170" i="24" s="1"/>
  <c r="U7" i="22"/>
  <c r="U11" i="22"/>
  <c r="U15" i="22"/>
  <c r="U19" i="22"/>
  <c r="U23" i="22"/>
  <c r="U27" i="22"/>
  <c r="U31" i="22"/>
  <c r="U35" i="22"/>
  <c r="U39" i="22"/>
  <c r="U43" i="22"/>
  <c r="U47" i="22"/>
  <c r="U51" i="22"/>
  <c r="U55" i="22"/>
  <c r="U59" i="22"/>
  <c r="U63" i="22"/>
  <c r="U67" i="22"/>
  <c r="U71" i="22"/>
  <c r="U75" i="22"/>
  <c r="U79" i="22"/>
  <c r="U83" i="22"/>
  <c r="U87" i="22"/>
  <c r="U91" i="22"/>
  <c r="U95" i="22"/>
  <c r="U99" i="22"/>
  <c r="U103" i="22"/>
  <c r="U107" i="22"/>
  <c r="U111" i="22"/>
  <c r="U115" i="22"/>
  <c r="U119" i="22"/>
  <c r="U123" i="22"/>
  <c r="U127" i="22"/>
  <c r="U131" i="22"/>
  <c r="U135" i="22"/>
  <c r="U139" i="22"/>
  <c r="U143" i="22"/>
  <c r="U147" i="22"/>
  <c r="U151" i="22"/>
  <c r="U155" i="22"/>
  <c r="U159" i="22"/>
  <c r="U163" i="22"/>
  <c r="U167" i="22"/>
  <c r="U171" i="22"/>
  <c r="U175" i="22"/>
  <c r="U179" i="22"/>
  <c r="U183" i="22"/>
  <c r="U187" i="22"/>
  <c r="U191" i="22"/>
  <c r="U195" i="22"/>
  <c r="U199" i="22"/>
  <c r="U203" i="22"/>
  <c r="U8" i="22"/>
  <c r="U21" i="22"/>
  <c r="U34" i="22"/>
  <c r="U56" i="22"/>
  <c r="U69" i="22"/>
  <c r="U82" i="22"/>
  <c r="U104" i="22"/>
  <c r="U117" i="22"/>
  <c r="U130" i="22"/>
  <c r="U152" i="22"/>
  <c r="U165" i="22"/>
  <c r="U178" i="22"/>
  <c r="U200" i="22"/>
  <c r="U14" i="22"/>
  <c r="U36" i="22"/>
  <c r="U49" i="22"/>
  <c r="U62" i="22"/>
  <c r="U84" i="22"/>
  <c r="U97" i="22"/>
  <c r="U110" i="22"/>
  <c r="U132" i="22"/>
  <c r="U145" i="22"/>
  <c r="U158" i="22"/>
  <c r="U180" i="22"/>
  <c r="U193" i="22"/>
  <c r="U206" i="22"/>
  <c r="U16" i="22"/>
  <c r="U29" i="22"/>
  <c r="U42" i="22"/>
  <c r="U64" i="22"/>
  <c r="U77" i="22"/>
  <c r="U90" i="22"/>
  <c r="U112" i="22"/>
  <c r="U125" i="22"/>
  <c r="U138" i="22"/>
  <c r="U160" i="22"/>
  <c r="U173" i="22"/>
  <c r="U186" i="22"/>
  <c r="U207" i="22"/>
  <c r="U211" i="22"/>
  <c r="U215" i="22"/>
  <c r="U219" i="22"/>
  <c r="U223" i="22"/>
  <c r="U227" i="22"/>
  <c r="U231" i="22"/>
  <c r="U235" i="22"/>
  <c r="U239" i="22"/>
  <c r="U243" i="22"/>
  <c r="U247" i="22"/>
  <c r="U251" i="22"/>
  <c r="U255" i="22"/>
  <c r="U259" i="22"/>
  <c r="U263" i="22"/>
  <c r="U267" i="22"/>
  <c r="U271" i="22"/>
  <c r="U275" i="22"/>
  <c r="U279" i="22"/>
  <c r="U283" i="22"/>
  <c r="U287" i="22"/>
  <c r="U291" i="22"/>
  <c r="U295" i="22"/>
  <c r="U299" i="22"/>
  <c r="U303" i="22"/>
  <c r="U307" i="22"/>
  <c r="U311" i="22"/>
  <c r="U315" i="22"/>
  <c r="U319" i="22"/>
  <c r="U323" i="22"/>
  <c r="U327" i="22"/>
  <c r="U331" i="22"/>
  <c r="U335" i="22"/>
  <c r="U339" i="22"/>
  <c r="U343" i="22"/>
  <c r="U347" i="22"/>
  <c r="U351" i="22"/>
  <c r="U355" i="22"/>
  <c r="U359" i="22"/>
  <c r="U363" i="22"/>
  <c r="U367" i="22"/>
  <c r="U371" i="22"/>
  <c r="U375" i="22"/>
  <c r="U379" i="22"/>
  <c r="U383" i="22"/>
  <c r="U387" i="22"/>
  <c r="U391" i="22"/>
  <c r="U395" i="22"/>
  <c r="U399" i="22"/>
  <c r="U403" i="22"/>
  <c r="U407" i="22"/>
  <c r="U411" i="22"/>
  <c r="U415" i="22"/>
  <c r="U419" i="22"/>
  <c r="U423" i="22"/>
  <c r="U427" i="22"/>
  <c r="U431" i="22"/>
  <c r="U435" i="22"/>
  <c r="U439" i="22"/>
  <c r="U443" i="22"/>
  <c r="U447" i="22"/>
  <c r="U451" i="22"/>
  <c r="U455" i="22"/>
  <c r="U459" i="22"/>
  <c r="U463" i="22"/>
  <c r="U467" i="22"/>
  <c r="U471" i="22"/>
  <c r="U475" i="22"/>
  <c r="U479" i="22"/>
  <c r="U483" i="22"/>
  <c r="U487" i="22"/>
  <c r="U491" i="22"/>
  <c r="U495" i="22"/>
  <c r="U499" i="22"/>
  <c r="U503" i="22"/>
  <c r="U507" i="22"/>
  <c r="U511" i="22"/>
  <c r="U515" i="22"/>
  <c r="U519" i="22"/>
  <c r="U523" i="22"/>
  <c r="U527" i="22"/>
  <c r="U531" i="22"/>
  <c r="U535" i="22"/>
  <c r="U539" i="22"/>
  <c r="U543" i="22"/>
  <c r="U547" i="22"/>
  <c r="U551" i="22"/>
  <c r="U555" i="22"/>
  <c r="U559" i="22"/>
  <c r="U563" i="22"/>
  <c r="U567" i="22"/>
  <c r="U571" i="22"/>
  <c r="U575" i="22"/>
  <c r="U579" i="22"/>
  <c r="U583" i="22"/>
  <c r="U587" i="22"/>
  <c r="U591" i="22"/>
  <c r="U595" i="22"/>
  <c r="U599" i="22"/>
  <c r="U603" i="22"/>
  <c r="U607" i="22"/>
  <c r="U611" i="22"/>
  <c r="U615" i="22"/>
  <c r="U619" i="22"/>
  <c r="U623" i="22"/>
  <c r="U627" i="22"/>
  <c r="U631" i="22"/>
  <c r="U635" i="22"/>
  <c r="U639" i="22"/>
  <c r="U643" i="22"/>
  <c r="U647" i="22"/>
  <c r="U651" i="22"/>
  <c r="U655" i="22"/>
  <c r="U659" i="22"/>
  <c r="U663" i="22"/>
  <c r="U667" i="22"/>
  <c r="U671" i="22"/>
  <c r="U675" i="22"/>
  <c r="U679" i="22"/>
  <c r="U683" i="22"/>
  <c r="U687" i="22"/>
  <c r="U691" i="22"/>
  <c r="U695" i="22"/>
  <c r="U699" i="22"/>
  <c r="U703" i="22"/>
  <c r="U707" i="22"/>
  <c r="U711" i="22"/>
  <c r="U715" i="22"/>
  <c r="U719" i="22"/>
  <c r="U723" i="22"/>
  <c r="U727" i="22"/>
  <c r="U731" i="22"/>
  <c r="U735" i="22"/>
  <c r="U739" i="22"/>
  <c r="U743" i="22"/>
  <c r="U747" i="22"/>
  <c r="U751" i="22"/>
  <c r="U755" i="22"/>
  <c r="U759" i="22"/>
  <c r="U763" i="22"/>
  <c r="U767" i="22"/>
  <c r="U771" i="22"/>
  <c r="U775" i="22"/>
  <c r="U9" i="22"/>
  <c r="U22" i="22"/>
  <c r="U44" i="22"/>
  <c r="U57" i="22"/>
  <c r="U70" i="22"/>
  <c r="U92" i="22"/>
  <c r="U105" i="22"/>
  <c r="U118" i="22"/>
  <c r="U140" i="22"/>
  <c r="U153" i="22"/>
  <c r="U166" i="22"/>
  <c r="U188" i="22"/>
  <c r="U201" i="22"/>
  <c r="U24" i="22"/>
  <c r="U37" i="22"/>
  <c r="U50" i="22"/>
  <c r="U72" i="22"/>
  <c r="U85" i="22"/>
  <c r="U98" i="22"/>
  <c r="U120" i="22"/>
  <c r="U133" i="22"/>
  <c r="U146" i="22"/>
  <c r="U168" i="22"/>
  <c r="U181" i="22"/>
  <c r="U194" i="22"/>
  <c r="U17" i="22"/>
  <c r="U26" i="22"/>
  <c r="U40" i="22"/>
  <c r="U86" i="22"/>
  <c r="U100" i="22"/>
  <c r="U109" i="22"/>
  <c r="U169" i="22"/>
  <c r="U192" i="22"/>
  <c r="U218" i="22"/>
  <c r="U240" i="22"/>
  <c r="U253" i="22"/>
  <c r="U266" i="22"/>
  <c r="U288" i="22"/>
  <c r="U301" i="22"/>
  <c r="U314" i="22"/>
  <c r="U336" i="22"/>
  <c r="U349" i="22"/>
  <c r="U362" i="22"/>
  <c r="U384" i="22"/>
  <c r="U397" i="22"/>
  <c r="U410" i="22"/>
  <c r="U432" i="22"/>
  <c r="U445" i="22"/>
  <c r="U458" i="22"/>
  <c r="U480" i="22"/>
  <c r="U493" i="22"/>
  <c r="U506" i="22"/>
  <c r="U528" i="22"/>
  <c r="U541" i="22"/>
  <c r="U554" i="22"/>
  <c r="U576" i="22"/>
  <c r="U589" i="22"/>
  <c r="U602" i="22"/>
  <c r="U624" i="22"/>
  <c r="U637" i="22"/>
  <c r="U650" i="22"/>
  <c r="U672" i="22"/>
  <c r="U685" i="22"/>
  <c r="U698" i="22"/>
  <c r="U720" i="22"/>
  <c r="U733" i="22"/>
  <c r="U746" i="22"/>
  <c r="U768" i="22"/>
  <c r="U28" i="22"/>
  <c r="U65" i="22"/>
  <c r="U74" i="22"/>
  <c r="U88" i="22"/>
  <c r="U134" i="22"/>
  <c r="U148" i="22"/>
  <c r="U157" i="22"/>
  <c r="U220" i="22"/>
  <c r="U233" i="22"/>
  <c r="U246" i="22"/>
  <c r="U268" i="22"/>
  <c r="U281" i="22"/>
  <c r="U294" i="22"/>
  <c r="U316" i="22"/>
  <c r="U329" i="22"/>
  <c r="U342" i="22"/>
  <c r="U364" i="22"/>
  <c r="U377" i="22"/>
  <c r="U390" i="22"/>
  <c r="U412" i="22"/>
  <c r="U425" i="22"/>
  <c r="U438" i="22"/>
  <c r="U460" i="22"/>
  <c r="U473" i="22"/>
  <c r="U486" i="22"/>
  <c r="U508" i="22"/>
  <c r="U521" i="22"/>
  <c r="U534" i="22"/>
  <c r="U556" i="22"/>
  <c r="U569" i="22"/>
  <c r="U582" i="22"/>
  <c r="U604" i="22"/>
  <c r="U617" i="22"/>
  <c r="U630" i="22"/>
  <c r="U652" i="22"/>
  <c r="U665" i="22"/>
  <c r="U678" i="22"/>
  <c r="U700" i="22"/>
  <c r="U713" i="22"/>
  <c r="U726" i="22"/>
  <c r="U748" i="22"/>
  <c r="U761" i="22"/>
  <c r="U774" i="22"/>
  <c r="U30" i="22"/>
  <c r="U53" i="22"/>
  <c r="U76" i="22"/>
  <c r="U113" i="22"/>
  <c r="U122" i="22"/>
  <c r="U136" i="22"/>
  <c r="U182" i="22"/>
  <c r="U196" i="22"/>
  <c r="U205" i="22"/>
  <c r="U213" i="22"/>
  <c r="U226" i="22"/>
  <c r="U248" i="22"/>
  <c r="U261" i="22"/>
  <c r="U274" i="22"/>
  <c r="U296" i="22"/>
  <c r="U309" i="22"/>
  <c r="U322" i="22"/>
  <c r="U344" i="22"/>
  <c r="U357" i="22"/>
  <c r="U370" i="22"/>
  <c r="U392" i="22"/>
  <c r="U405" i="22"/>
  <c r="U418" i="22"/>
  <c r="U440" i="22"/>
  <c r="U453" i="22"/>
  <c r="U466" i="22"/>
  <c r="U488" i="22"/>
  <c r="U501" i="22"/>
  <c r="U514" i="22"/>
  <c r="U536" i="22"/>
  <c r="U549" i="22"/>
  <c r="U562" i="22"/>
  <c r="U584" i="22"/>
  <c r="U597" i="22"/>
  <c r="U610" i="22"/>
  <c r="U632" i="22"/>
  <c r="U645" i="22"/>
  <c r="U658" i="22"/>
  <c r="U680" i="22"/>
  <c r="U693" i="22"/>
  <c r="U706" i="22"/>
  <c r="U728" i="22"/>
  <c r="U741" i="22"/>
  <c r="U754" i="22"/>
  <c r="U776" i="22"/>
  <c r="U780" i="22"/>
  <c r="U784" i="22"/>
  <c r="U788" i="22"/>
  <c r="U792" i="22"/>
  <c r="U796" i="22"/>
  <c r="U800" i="22"/>
  <c r="U804" i="22"/>
  <c r="U808" i="22"/>
  <c r="U812" i="22"/>
  <c r="U816" i="22"/>
  <c r="U820" i="22"/>
  <c r="U824" i="22"/>
  <c r="U828" i="22"/>
  <c r="U832" i="22"/>
  <c r="U836" i="22"/>
  <c r="U840" i="22"/>
  <c r="U844" i="22"/>
  <c r="U848" i="22"/>
  <c r="U852" i="22"/>
  <c r="U856" i="22"/>
  <c r="U860" i="22"/>
  <c r="U864" i="22"/>
  <c r="U868" i="22"/>
  <c r="U872" i="22"/>
  <c r="U876" i="22"/>
  <c r="U880" i="22"/>
  <c r="U884" i="22"/>
  <c r="U888" i="22"/>
  <c r="U892" i="22"/>
  <c r="U896" i="22"/>
  <c r="U900" i="22"/>
  <c r="U904" i="22"/>
  <c r="U908" i="22"/>
  <c r="U912" i="22"/>
  <c r="U916" i="22"/>
  <c r="U920" i="22"/>
  <c r="U924" i="22"/>
  <c r="U928" i="22"/>
  <c r="U932" i="22"/>
  <c r="U936" i="22"/>
  <c r="U940" i="22"/>
  <c r="U944" i="22"/>
  <c r="U948" i="22"/>
  <c r="U952" i="22"/>
  <c r="U956" i="22"/>
  <c r="U960" i="22"/>
  <c r="U964" i="22"/>
  <c r="U968" i="22"/>
  <c r="U972" i="22"/>
  <c r="U976" i="22"/>
  <c r="U980" i="22"/>
  <c r="U984" i="22"/>
  <c r="U988" i="22"/>
  <c r="U992" i="22"/>
  <c r="U996" i="22"/>
  <c r="U1000" i="22"/>
  <c r="U1004" i="22"/>
  <c r="U1008" i="22"/>
  <c r="U1012" i="22"/>
  <c r="U1016" i="22"/>
  <c r="U1020" i="22"/>
  <c r="U1024" i="22"/>
  <c r="U1028" i="22"/>
  <c r="U1032" i="22"/>
  <c r="U1036" i="22"/>
  <c r="U1040" i="22"/>
  <c r="U1044" i="22"/>
  <c r="U1048" i="22"/>
  <c r="U1052" i="22"/>
  <c r="U1056" i="22"/>
  <c r="U1060" i="22"/>
  <c r="U1064" i="22"/>
  <c r="U1068" i="22"/>
  <c r="U1072" i="22"/>
  <c r="U1076" i="22"/>
  <c r="U1080" i="22"/>
  <c r="U1084" i="22"/>
  <c r="U1088" i="22"/>
  <c r="U1092" i="22"/>
  <c r="U1096" i="22"/>
  <c r="U1100" i="22"/>
  <c r="U1104" i="22"/>
  <c r="U1108" i="22"/>
  <c r="U1112" i="22"/>
  <c r="U1116" i="22"/>
  <c r="U1120" i="22"/>
  <c r="U1124" i="22"/>
  <c r="U1128" i="22"/>
  <c r="U1132" i="22"/>
  <c r="U1136" i="22"/>
  <c r="U1140" i="22"/>
  <c r="U1144" i="22"/>
  <c r="U1148" i="22"/>
  <c r="U1152" i="22"/>
  <c r="U1156" i="22"/>
  <c r="U1160" i="22"/>
  <c r="U1164" i="22"/>
  <c r="U1168" i="22"/>
  <c r="U1172" i="22"/>
  <c r="U1176" i="22"/>
  <c r="U1180" i="22"/>
  <c r="U1184" i="22"/>
  <c r="U1188" i="22"/>
  <c r="U1192" i="22"/>
  <c r="U1196" i="22"/>
  <c r="U1200" i="22"/>
  <c r="U1204" i="22"/>
  <c r="U1208" i="22"/>
  <c r="U1212" i="22"/>
  <c r="U1216" i="22"/>
  <c r="U1220" i="22"/>
  <c r="U1224" i="22"/>
  <c r="U1228" i="22"/>
  <c r="U1232" i="22"/>
  <c r="U1236" i="22"/>
  <c r="U1240" i="22"/>
  <c r="U1244" i="22"/>
  <c r="U1248" i="22"/>
  <c r="U1252" i="22"/>
  <c r="U1256" i="22"/>
  <c r="U1260" i="22"/>
  <c r="U1264" i="22"/>
  <c r="U1268" i="22"/>
  <c r="U1272" i="22"/>
  <c r="U1276" i="22"/>
  <c r="U1280" i="22"/>
  <c r="U1284" i="22"/>
  <c r="U1288" i="22"/>
  <c r="U1292" i="22"/>
  <c r="U1296" i="22"/>
  <c r="U1300" i="22"/>
  <c r="U1304" i="22"/>
  <c r="U1308" i="22"/>
  <c r="U1312" i="22"/>
  <c r="U1316" i="22"/>
  <c r="U1320" i="22"/>
  <c r="U1324" i="22"/>
  <c r="U1328" i="22"/>
  <c r="U1332" i="22"/>
  <c r="U1336" i="22"/>
  <c r="U1340" i="22"/>
  <c r="U18" i="22"/>
  <c r="U32" i="22"/>
  <c r="U41" i="22"/>
  <c r="U78" i="22"/>
  <c r="U101" i="22"/>
  <c r="U124" i="22"/>
  <c r="U161" i="22"/>
  <c r="U170" i="22"/>
  <c r="U184" i="22"/>
  <c r="U228" i="22"/>
  <c r="U241" i="22"/>
  <c r="U254" i="22"/>
  <c r="U276" i="22"/>
  <c r="U289" i="22"/>
  <c r="U302" i="22"/>
  <c r="U324" i="22"/>
  <c r="U337" i="22"/>
  <c r="U350" i="22"/>
  <c r="U372" i="22"/>
  <c r="U385" i="22"/>
  <c r="U398" i="22"/>
  <c r="U420" i="22"/>
  <c r="U433" i="22"/>
  <c r="U446" i="22"/>
  <c r="U468" i="22"/>
  <c r="U481" i="22"/>
  <c r="U494" i="22"/>
  <c r="U516" i="22"/>
  <c r="U529" i="22"/>
  <c r="U542" i="22"/>
  <c r="U564" i="22"/>
  <c r="U577" i="22"/>
  <c r="U590" i="22"/>
  <c r="U612" i="22"/>
  <c r="U625" i="22"/>
  <c r="U638" i="22"/>
  <c r="U660" i="22"/>
  <c r="U673" i="22"/>
  <c r="U686" i="22"/>
  <c r="U708" i="22"/>
  <c r="U721" i="22"/>
  <c r="U734" i="22"/>
  <c r="U756" i="22"/>
  <c r="U769" i="22"/>
  <c r="U6" i="22"/>
  <c r="U20" i="22"/>
  <c r="U66" i="22"/>
  <c r="U80" i="22"/>
  <c r="U89" i="22"/>
  <c r="U126" i="22"/>
  <c r="U149" i="22"/>
  <c r="U172" i="22"/>
  <c r="U208" i="22"/>
  <c r="U221" i="22"/>
  <c r="U234" i="22"/>
  <c r="U256" i="22"/>
  <c r="U269" i="22"/>
  <c r="U282" i="22"/>
  <c r="U304" i="22"/>
  <c r="U317" i="22"/>
  <c r="U330" i="22"/>
  <c r="U352" i="22"/>
  <c r="U365" i="22"/>
  <c r="U378" i="22"/>
  <c r="U400" i="22"/>
  <c r="U413" i="22"/>
  <c r="U426" i="22"/>
  <c r="U448" i="22"/>
  <c r="U461" i="22"/>
  <c r="U474" i="22"/>
  <c r="U496" i="22"/>
  <c r="U509" i="22"/>
  <c r="U522" i="22"/>
  <c r="U544" i="22"/>
  <c r="U557" i="22"/>
  <c r="U570" i="22"/>
  <c r="U592" i="22"/>
  <c r="U605" i="22"/>
  <c r="U618" i="22"/>
  <c r="U640" i="22"/>
  <c r="U653" i="22"/>
  <c r="U666" i="22"/>
  <c r="U688" i="22"/>
  <c r="U701" i="22"/>
  <c r="U714" i="22"/>
  <c r="U736" i="22"/>
  <c r="U749" i="22"/>
  <c r="U762" i="22"/>
  <c r="U46" i="22"/>
  <c r="U108" i="22"/>
  <c r="U189" i="22"/>
  <c r="U230" i="22"/>
  <c r="U244" i="22"/>
  <c r="U290" i="22"/>
  <c r="U313" i="22"/>
  <c r="U373" i="22"/>
  <c r="U382" i="22"/>
  <c r="U396" i="22"/>
  <c r="U442" i="22"/>
  <c r="U456" i="22"/>
  <c r="U465" i="22"/>
  <c r="U502" i="22"/>
  <c r="U525" i="22"/>
  <c r="U548" i="22"/>
  <c r="U585" i="22"/>
  <c r="U594" i="22"/>
  <c r="U608" i="22"/>
  <c r="U654" i="22"/>
  <c r="U668" i="22"/>
  <c r="U677" i="22"/>
  <c r="U737" i="22"/>
  <c r="U760" i="22"/>
  <c r="U787" i="22"/>
  <c r="U809" i="22"/>
  <c r="U822" i="22"/>
  <c r="U835" i="22"/>
  <c r="U857" i="22"/>
  <c r="U870" i="22"/>
  <c r="U883" i="22"/>
  <c r="U905" i="22"/>
  <c r="U918" i="22"/>
  <c r="U931" i="22"/>
  <c r="U953" i="22"/>
  <c r="U966" i="22"/>
  <c r="U979" i="22"/>
  <c r="U1001" i="22"/>
  <c r="U1014" i="22"/>
  <c r="U1027" i="22"/>
  <c r="U1049" i="22"/>
  <c r="U1062" i="22"/>
  <c r="U1075" i="22"/>
  <c r="U1097" i="22"/>
  <c r="U1110" i="22"/>
  <c r="U1123" i="22"/>
  <c r="U1145" i="22"/>
  <c r="U1158" i="22"/>
  <c r="U1171" i="22"/>
  <c r="U1193" i="22"/>
  <c r="U1206" i="22"/>
  <c r="U1219" i="22"/>
  <c r="U1241" i="22"/>
  <c r="U1254" i="22"/>
  <c r="U1267" i="22"/>
  <c r="U1289" i="22"/>
  <c r="U1302" i="22"/>
  <c r="U1315" i="22"/>
  <c r="U1337" i="22"/>
  <c r="U1347" i="22"/>
  <c r="U1351" i="22"/>
  <c r="U1355" i="22"/>
  <c r="U1359" i="22"/>
  <c r="U1363" i="22"/>
  <c r="U1367" i="22"/>
  <c r="U1371" i="22"/>
  <c r="U1375" i="22"/>
  <c r="U1379" i="22"/>
  <c r="U1383" i="22"/>
  <c r="U1387" i="22"/>
  <c r="U1391" i="22"/>
  <c r="U1395" i="22"/>
  <c r="U1399" i="22"/>
  <c r="U1403" i="22"/>
  <c r="U1407" i="22"/>
  <c r="U1411" i="22"/>
  <c r="U1415" i="22"/>
  <c r="U1419" i="22"/>
  <c r="U1423" i="22"/>
  <c r="U1427" i="22"/>
  <c r="U1431" i="22"/>
  <c r="U1435" i="22"/>
  <c r="U1439" i="22"/>
  <c r="U1443" i="22"/>
  <c r="U1447" i="22"/>
  <c r="U1451" i="22"/>
  <c r="U1455" i="22"/>
  <c r="U1459" i="22"/>
  <c r="U1463" i="22"/>
  <c r="U1467" i="22"/>
  <c r="U1471" i="22"/>
  <c r="U1475" i="22"/>
  <c r="U1479" i="22"/>
  <c r="U1483" i="22"/>
  <c r="U1487" i="22"/>
  <c r="U1491" i="22"/>
  <c r="U1495" i="22"/>
  <c r="U1499" i="22"/>
  <c r="U1503" i="22"/>
  <c r="U1507" i="22"/>
  <c r="U1511" i="22"/>
  <c r="U1515" i="22"/>
  <c r="U1519" i="22"/>
  <c r="U1523" i="22"/>
  <c r="U1527" i="22"/>
  <c r="U1531" i="22"/>
  <c r="U1535" i="22"/>
  <c r="U1539" i="22"/>
  <c r="U1543" i="22"/>
  <c r="U1547" i="22"/>
  <c r="U1551" i="22"/>
  <c r="U1555" i="22"/>
  <c r="U1559" i="22"/>
  <c r="U1563" i="22"/>
  <c r="U1567" i="22"/>
  <c r="U1571" i="22"/>
  <c r="U1575" i="22"/>
  <c r="U1579" i="22"/>
  <c r="U1583" i="22"/>
  <c r="U1587" i="22"/>
  <c r="U1591" i="22"/>
  <c r="U1595" i="22"/>
  <c r="U1599" i="22"/>
  <c r="U1603" i="22"/>
  <c r="U1607" i="22"/>
  <c r="U1611" i="22"/>
  <c r="U1615" i="22"/>
  <c r="U1619" i="22"/>
  <c r="U1623" i="22"/>
  <c r="U1627" i="22"/>
  <c r="U1631" i="22"/>
  <c r="U1635" i="22"/>
  <c r="U1639" i="22"/>
  <c r="U1643" i="22"/>
  <c r="U1647" i="22"/>
  <c r="U1651" i="22"/>
  <c r="U1655" i="22"/>
  <c r="U1659" i="22"/>
  <c r="U1663" i="22"/>
  <c r="U1667" i="22"/>
  <c r="U1671" i="22"/>
  <c r="U1675" i="22"/>
  <c r="U1679" i="22"/>
  <c r="U1683" i="22"/>
  <c r="U1687" i="22"/>
  <c r="U1691" i="22"/>
  <c r="U1695" i="22"/>
  <c r="U1699" i="22"/>
  <c r="U1703" i="22"/>
  <c r="U1707" i="22"/>
  <c r="U1711" i="22"/>
  <c r="U1715" i="22"/>
  <c r="U1719" i="22"/>
  <c r="U1723" i="22"/>
  <c r="U1727" i="22"/>
  <c r="U1731" i="22"/>
  <c r="U1735" i="22"/>
  <c r="U1739" i="22"/>
  <c r="U1743" i="22"/>
  <c r="U1747" i="22"/>
  <c r="U1751" i="22"/>
  <c r="U1755" i="22"/>
  <c r="U1759" i="22"/>
  <c r="U1763" i="22"/>
  <c r="U1767" i="22"/>
  <c r="U1771" i="22"/>
  <c r="U1775" i="22"/>
  <c r="U1779" i="22"/>
  <c r="U1783" i="22"/>
  <c r="U1787" i="22"/>
  <c r="U1791" i="22"/>
  <c r="U1795" i="22"/>
  <c r="U1799" i="22"/>
  <c r="U1803" i="22"/>
  <c r="U1807" i="22"/>
  <c r="U1811" i="22"/>
  <c r="U1815" i="22"/>
  <c r="U1819" i="22"/>
  <c r="U1823" i="22"/>
  <c r="U1827" i="22"/>
  <c r="U1831" i="22"/>
  <c r="U1835" i="22"/>
  <c r="U1839" i="22"/>
  <c r="U1843" i="22"/>
  <c r="U1847" i="22"/>
  <c r="U1851" i="22"/>
  <c r="U1855" i="22"/>
  <c r="U1859" i="22"/>
  <c r="U1863" i="22"/>
  <c r="U1867" i="22"/>
  <c r="U1871" i="22"/>
  <c r="U1875" i="22"/>
  <c r="U1879" i="22"/>
  <c r="U1883" i="22"/>
  <c r="U1887" i="22"/>
  <c r="U1891" i="22"/>
  <c r="U1895" i="22"/>
  <c r="U1899" i="22"/>
  <c r="U1903" i="22"/>
  <c r="U1907" i="22"/>
  <c r="U1911" i="22"/>
  <c r="U1915" i="22"/>
  <c r="U10" i="22"/>
  <c r="U48" i="22"/>
  <c r="U129" i="22"/>
  <c r="U209" i="22"/>
  <c r="U232" i="22"/>
  <c r="U278" i="22"/>
  <c r="U292" i="22"/>
  <c r="U338" i="22"/>
  <c r="U361" i="22"/>
  <c r="U421" i="22"/>
  <c r="U430" i="22"/>
  <c r="U444" i="22"/>
  <c r="U490" i="22"/>
  <c r="U504" i="22"/>
  <c r="U513" i="22"/>
  <c r="U550" i="22"/>
  <c r="U573" i="22"/>
  <c r="U596" i="22"/>
  <c r="U633" i="22"/>
  <c r="U642" i="22"/>
  <c r="U656" i="22"/>
  <c r="U702" i="22"/>
  <c r="U716" i="22"/>
  <c r="U725" i="22"/>
  <c r="U789" i="22"/>
  <c r="U802" i="22"/>
  <c r="U815" i="22"/>
  <c r="U837" i="22"/>
  <c r="U850" i="22"/>
  <c r="U863" i="22"/>
  <c r="U885" i="22"/>
  <c r="U898" i="22"/>
  <c r="U911" i="22"/>
  <c r="U933" i="22"/>
  <c r="U946" i="22"/>
  <c r="U959" i="22"/>
  <c r="U981" i="22"/>
  <c r="U994" i="22"/>
  <c r="U1007" i="22"/>
  <c r="U1029" i="22"/>
  <c r="U1042" i="22"/>
  <c r="U1055" i="22"/>
  <c r="U1077" i="22"/>
  <c r="U1090" i="22"/>
  <c r="U1103" i="22"/>
  <c r="U1125" i="22"/>
  <c r="U1138" i="22"/>
  <c r="U1151" i="22"/>
  <c r="U1173" i="22"/>
  <c r="U1186" i="22"/>
  <c r="U1199" i="22"/>
  <c r="U1221" i="22"/>
  <c r="U1234" i="22"/>
  <c r="U1247" i="22"/>
  <c r="U1269" i="22"/>
  <c r="U1282" i="22"/>
  <c r="U1295" i="22"/>
  <c r="U1317" i="22"/>
  <c r="U1330" i="22"/>
  <c r="U1343" i="22"/>
  <c r="U12" i="22"/>
  <c r="U93" i="22"/>
  <c r="U150" i="22"/>
  <c r="U174" i="22"/>
  <c r="U257" i="22"/>
  <c r="U280" i="22"/>
  <c r="U326" i="22"/>
  <c r="U340" i="22"/>
  <c r="U386" i="22"/>
  <c r="U409" i="22"/>
  <c r="U469" i="22"/>
  <c r="U478" i="22"/>
  <c r="U492" i="22"/>
  <c r="U538" i="22"/>
  <c r="U552" i="22"/>
  <c r="U561" i="22"/>
  <c r="U598" i="22"/>
  <c r="U621" i="22"/>
  <c r="U644" i="22"/>
  <c r="U681" i="22"/>
  <c r="U690" i="22"/>
  <c r="U704" i="22"/>
  <c r="U750" i="22"/>
  <c r="U764" i="22"/>
  <c r="U773" i="22"/>
  <c r="U782" i="22"/>
  <c r="U795" i="22"/>
  <c r="U817" i="22"/>
  <c r="U830" i="22"/>
  <c r="U843" i="22"/>
  <c r="U865" i="22"/>
  <c r="U878" i="22"/>
  <c r="U891" i="22"/>
  <c r="U913" i="22"/>
  <c r="U926" i="22"/>
  <c r="U939" i="22"/>
  <c r="U961" i="22"/>
  <c r="U974" i="22"/>
  <c r="U987" i="22"/>
  <c r="U1009" i="22"/>
  <c r="U1022" i="22"/>
  <c r="U1035" i="22"/>
  <c r="U1057" i="22"/>
  <c r="U1070" i="22"/>
  <c r="U1083" i="22"/>
  <c r="U1105" i="22"/>
  <c r="U1118" i="22"/>
  <c r="U1131" i="22"/>
  <c r="U1153" i="22"/>
  <c r="U1166" i="22"/>
  <c r="U1179" i="22"/>
  <c r="U1201" i="22"/>
  <c r="U1214" i="22"/>
  <c r="U1227" i="22"/>
  <c r="U1249" i="22"/>
  <c r="U1262" i="22"/>
  <c r="U1275" i="22"/>
  <c r="U1297" i="22"/>
  <c r="U1310" i="22"/>
  <c r="U1323" i="22"/>
  <c r="U33" i="22"/>
  <c r="U52" i="22"/>
  <c r="U114" i="22"/>
  <c r="U176" i="22"/>
  <c r="U190" i="22"/>
  <c r="U222" i="22"/>
  <c r="U236" i="22"/>
  <c r="U245" i="22"/>
  <c r="U305" i="22"/>
  <c r="U328" i="22"/>
  <c r="U374" i="22"/>
  <c r="U388" i="22"/>
  <c r="U434" i="22"/>
  <c r="U457" i="22"/>
  <c r="U517" i="22"/>
  <c r="U526" i="22"/>
  <c r="U540" i="22"/>
  <c r="U586" i="22"/>
  <c r="U600" i="22"/>
  <c r="U609" i="22"/>
  <c r="U646" i="22"/>
  <c r="U669" i="22"/>
  <c r="U692" i="22"/>
  <c r="U729" i="22"/>
  <c r="U738" i="22"/>
  <c r="U752" i="22"/>
  <c r="U797" i="22"/>
  <c r="U810" i="22"/>
  <c r="U823" i="22"/>
  <c r="U845" i="22"/>
  <c r="U858" i="22"/>
  <c r="U871" i="22"/>
  <c r="U893" i="22"/>
  <c r="U906" i="22"/>
  <c r="U919" i="22"/>
  <c r="U941" i="22"/>
  <c r="U954" i="22"/>
  <c r="U967" i="22"/>
  <c r="U989" i="22"/>
  <c r="U1002" i="22"/>
  <c r="U1015" i="22"/>
  <c r="U1037" i="22"/>
  <c r="U1050" i="22"/>
  <c r="U1063" i="22"/>
  <c r="U1085" i="22"/>
  <c r="U1098" i="22"/>
  <c r="U1111" i="22"/>
  <c r="U1133" i="22"/>
  <c r="U1146" i="22"/>
  <c r="U1159" i="22"/>
  <c r="U1181" i="22"/>
  <c r="U1194" i="22"/>
  <c r="U1207" i="22"/>
  <c r="U1229" i="22"/>
  <c r="U1242" i="22"/>
  <c r="U1255" i="22"/>
  <c r="U1277" i="22"/>
  <c r="U1290" i="22"/>
  <c r="U1303" i="22"/>
  <c r="U1325" i="22"/>
  <c r="U1338" i="22"/>
  <c r="U1344" i="22"/>
  <c r="U1348" i="22"/>
  <c r="U1352" i="22"/>
  <c r="U1356" i="22"/>
  <c r="U1360" i="22"/>
  <c r="U1364" i="22"/>
  <c r="U1368" i="22"/>
  <c r="U1372" i="22"/>
  <c r="U1376" i="22"/>
  <c r="U1380" i="22"/>
  <c r="U1384" i="22"/>
  <c r="U1388" i="22"/>
  <c r="U1392" i="22"/>
  <c r="U1396" i="22"/>
  <c r="U1400" i="22"/>
  <c r="U1404" i="22"/>
  <c r="U1408" i="22"/>
  <c r="U1412" i="22"/>
  <c r="U1416" i="22"/>
  <c r="U1420" i="22"/>
  <c r="U1424" i="22"/>
  <c r="U1428" i="22"/>
  <c r="U1432" i="22"/>
  <c r="U1436" i="22"/>
  <c r="U1440" i="22"/>
  <c r="U1444" i="22"/>
  <c r="U1448" i="22"/>
  <c r="U1452" i="22"/>
  <c r="U1456" i="22"/>
  <c r="U1460" i="22"/>
  <c r="U1464" i="22"/>
  <c r="U1468" i="22"/>
  <c r="U1472" i="22"/>
  <c r="U1476" i="22"/>
  <c r="U1480" i="22"/>
  <c r="U1484" i="22"/>
  <c r="U1488" i="22"/>
  <c r="U1492" i="22"/>
  <c r="U1496" i="22"/>
  <c r="U1500" i="22"/>
  <c r="U1504" i="22"/>
  <c r="U1508" i="22"/>
  <c r="U1512" i="22"/>
  <c r="U1516" i="22"/>
  <c r="U1520" i="22"/>
  <c r="U1524" i="22"/>
  <c r="U1528" i="22"/>
  <c r="U1532" i="22"/>
  <c r="U1536" i="22"/>
  <c r="U1540" i="22"/>
  <c r="U1544" i="22"/>
  <c r="U1548" i="22"/>
  <c r="U1552" i="22"/>
  <c r="U1556" i="22"/>
  <c r="U1560" i="22"/>
  <c r="U1564" i="22"/>
  <c r="U1568" i="22"/>
  <c r="U1572" i="22"/>
  <c r="U1576" i="22"/>
  <c r="U1580" i="22"/>
  <c r="U1584" i="22"/>
  <c r="U1588" i="22"/>
  <c r="U1592" i="22"/>
  <c r="U1596" i="22"/>
  <c r="U1600" i="22"/>
  <c r="U1604" i="22"/>
  <c r="U1608" i="22"/>
  <c r="U1612" i="22"/>
  <c r="U1616" i="22"/>
  <c r="U1620" i="22"/>
  <c r="U1624" i="22"/>
  <c r="U1628" i="22"/>
  <c r="U1632" i="22"/>
  <c r="U1636" i="22"/>
  <c r="U1640" i="22"/>
  <c r="U1644" i="22"/>
  <c r="U1648" i="22"/>
  <c r="U1652" i="22"/>
  <c r="U1656" i="22"/>
  <c r="U1660" i="22"/>
  <c r="U1664" i="22"/>
  <c r="U1668" i="22"/>
  <c r="U1672" i="22"/>
  <c r="U1676" i="22"/>
  <c r="U1680" i="22"/>
  <c r="U1684" i="22"/>
  <c r="U1688" i="22"/>
  <c r="U1692" i="22"/>
  <c r="U1696" i="22"/>
  <c r="U1700" i="22"/>
  <c r="U1704" i="22"/>
  <c r="U1708" i="22"/>
  <c r="U1712" i="22"/>
  <c r="U1716" i="22"/>
  <c r="U1720" i="22"/>
  <c r="U1724" i="22"/>
  <c r="U1728" i="22"/>
  <c r="U1732" i="22"/>
  <c r="U1736" i="22"/>
  <c r="U1740" i="22"/>
  <c r="U1744" i="22"/>
  <c r="U1748" i="22"/>
  <c r="U1752" i="22"/>
  <c r="U1756" i="22"/>
  <c r="U1760" i="22"/>
  <c r="U1764" i="22"/>
  <c r="U1768" i="22"/>
  <c r="U1772" i="22"/>
  <c r="U1776" i="22"/>
  <c r="U1780" i="22"/>
  <c r="U1784" i="22"/>
  <c r="U1788" i="22"/>
  <c r="U1792" i="22"/>
  <c r="U1796" i="22"/>
  <c r="U1800" i="22"/>
  <c r="U1804" i="22"/>
  <c r="U1808" i="22"/>
  <c r="U1812" i="22"/>
  <c r="U1816" i="22"/>
  <c r="U1820" i="22"/>
  <c r="U1824" i="22"/>
  <c r="U1828" i="22"/>
  <c r="U1832" i="22"/>
  <c r="U1836" i="22"/>
  <c r="U1840" i="22"/>
  <c r="U1844" i="22"/>
  <c r="U1848" i="22"/>
  <c r="U1852" i="22"/>
  <c r="U1856" i="22"/>
  <c r="U1860" i="22"/>
  <c r="U1864" i="22"/>
  <c r="U1868" i="22"/>
  <c r="U1872" i="22"/>
  <c r="U1876" i="22"/>
  <c r="U1880" i="22"/>
  <c r="U1884" i="22"/>
  <c r="U1888" i="22"/>
  <c r="U1892" i="22"/>
  <c r="U1896" i="22"/>
  <c r="U1900" i="22"/>
  <c r="U1904" i="22"/>
  <c r="U1908" i="22"/>
  <c r="U1912" i="22"/>
  <c r="U54" i="22"/>
  <c r="U73" i="22"/>
  <c r="U116" i="22"/>
  <c r="U154" i="22"/>
  <c r="U197" i="22"/>
  <c r="U210" i="22"/>
  <c r="U224" i="22"/>
  <c r="U270" i="22"/>
  <c r="U284" i="22"/>
  <c r="U293" i="22"/>
  <c r="U353" i="22"/>
  <c r="U376" i="22"/>
  <c r="U422" i="22"/>
  <c r="U436" i="22"/>
  <c r="U482" i="22"/>
  <c r="U505" i="22"/>
  <c r="U565" i="22"/>
  <c r="U574" i="22"/>
  <c r="U588" i="22"/>
  <c r="U634" i="22"/>
  <c r="U648" i="22"/>
  <c r="U657" i="22"/>
  <c r="U694" i="22"/>
  <c r="U717" i="22"/>
  <c r="U740" i="22"/>
  <c r="U777" i="22"/>
  <c r="U790" i="22"/>
  <c r="U803" i="22"/>
  <c r="U825" i="22"/>
  <c r="U838" i="22"/>
  <c r="U851" i="22"/>
  <c r="U873" i="22"/>
  <c r="U886" i="22"/>
  <c r="U899" i="22"/>
  <c r="U921" i="22"/>
  <c r="U934" i="22"/>
  <c r="U947" i="22"/>
  <c r="U969" i="22"/>
  <c r="U982" i="22"/>
  <c r="U995" i="22"/>
  <c r="U1017" i="22"/>
  <c r="U1030" i="22"/>
  <c r="U1043" i="22"/>
  <c r="U1065" i="22"/>
  <c r="U1078" i="22"/>
  <c r="U1091" i="22"/>
  <c r="U1113" i="22"/>
  <c r="U1126" i="22"/>
  <c r="U1139" i="22"/>
  <c r="U1161" i="22"/>
  <c r="U1174" i="22"/>
  <c r="U1187" i="22"/>
  <c r="U1209" i="22"/>
  <c r="U1222" i="22"/>
  <c r="U1235" i="22"/>
  <c r="U1257" i="22"/>
  <c r="U1270" i="22"/>
  <c r="U1283" i="22"/>
  <c r="U1305" i="22"/>
  <c r="U1318" i="22"/>
  <c r="U1331" i="22"/>
  <c r="U38" i="22"/>
  <c r="U106" i="22"/>
  <c r="U212" i="22"/>
  <c r="U250" i="22"/>
  <c r="U312" i="22"/>
  <c r="U369" i="22"/>
  <c r="U393" i="22"/>
  <c r="U450" i="22"/>
  <c r="U512" i="22"/>
  <c r="U593" i="22"/>
  <c r="U636" i="22"/>
  <c r="U674" i="22"/>
  <c r="U712" i="22"/>
  <c r="U811" i="22"/>
  <c r="U834" i="22"/>
  <c r="U894" i="22"/>
  <c r="U903" i="22"/>
  <c r="U917" i="22"/>
  <c r="U963" i="22"/>
  <c r="U977" i="22"/>
  <c r="U986" i="22"/>
  <c r="U1023" i="22"/>
  <c r="U1046" i="22"/>
  <c r="U1069" i="22"/>
  <c r="U1106" i="22"/>
  <c r="U1115" i="22"/>
  <c r="U1129" i="22"/>
  <c r="U1175" i="22"/>
  <c r="U1189" i="22"/>
  <c r="U1198" i="22"/>
  <c r="U1258" i="22"/>
  <c r="U1281" i="22"/>
  <c r="U1327" i="22"/>
  <c r="U1341" i="22"/>
  <c r="U1369" i="22"/>
  <c r="U1382" i="22"/>
  <c r="U1417" i="22"/>
  <c r="U1430" i="22"/>
  <c r="U1465" i="22"/>
  <c r="U1478" i="22"/>
  <c r="U1513" i="22"/>
  <c r="U1526" i="22"/>
  <c r="U1561" i="22"/>
  <c r="U1574" i="22"/>
  <c r="U1609" i="22"/>
  <c r="U1622" i="22"/>
  <c r="U1657" i="22"/>
  <c r="U1670" i="22"/>
  <c r="U1705" i="22"/>
  <c r="U1718" i="22"/>
  <c r="U1753" i="22"/>
  <c r="U1766" i="22"/>
  <c r="U1801" i="22"/>
  <c r="U1814" i="22"/>
  <c r="U1849" i="22"/>
  <c r="U1862" i="22"/>
  <c r="U1897" i="22"/>
  <c r="U1910" i="22"/>
  <c r="U45" i="22"/>
  <c r="U142" i="22"/>
  <c r="U214" i="22"/>
  <c r="U252" i="22"/>
  <c r="U333" i="22"/>
  <c r="U414" i="22"/>
  <c r="U452" i="22"/>
  <c r="U476" i="22"/>
  <c r="U533" i="22"/>
  <c r="U614" i="22"/>
  <c r="U676" i="22"/>
  <c r="U757" i="22"/>
  <c r="U799" i="22"/>
  <c r="U813" i="22"/>
  <c r="U859" i="22"/>
  <c r="U882" i="22"/>
  <c r="U942" i="22"/>
  <c r="U951" i="22"/>
  <c r="U965" i="22"/>
  <c r="U1011" i="22"/>
  <c r="U1025" i="22"/>
  <c r="U1034" i="22"/>
  <c r="U1071" i="22"/>
  <c r="U1094" i="22"/>
  <c r="U1117" i="22"/>
  <c r="U1154" i="22"/>
  <c r="U1163" i="22"/>
  <c r="U1177" i="22"/>
  <c r="U1223" i="22"/>
  <c r="U1237" i="22"/>
  <c r="U1246" i="22"/>
  <c r="U1306" i="22"/>
  <c r="U1329" i="22"/>
  <c r="U1349" i="22"/>
  <c r="U1362" i="22"/>
  <c r="U1397" i="22"/>
  <c r="U1410" i="22"/>
  <c r="U1445" i="22"/>
  <c r="U1458" i="22"/>
  <c r="U1493" i="22"/>
  <c r="U1506" i="22"/>
  <c r="U1541" i="22"/>
  <c r="U1554" i="22"/>
  <c r="U1589" i="22"/>
  <c r="U1602" i="22"/>
  <c r="U1637" i="22"/>
  <c r="U1650" i="22"/>
  <c r="U1685" i="22"/>
  <c r="U1698" i="22"/>
  <c r="U1733" i="22"/>
  <c r="U1746" i="22"/>
  <c r="U1781" i="22"/>
  <c r="U1794" i="22"/>
  <c r="U1829" i="22"/>
  <c r="U1842" i="22"/>
  <c r="U1877" i="22"/>
  <c r="U1890" i="22"/>
  <c r="U1917" i="22"/>
  <c r="U1921" i="22"/>
  <c r="U1925" i="22"/>
  <c r="U1929" i="22"/>
  <c r="U1933" i="22"/>
  <c r="U1937" i="22"/>
  <c r="U1941" i="22"/>
  <c r="U1945" i="22"/>
  <c r="U1949" i="22"/>
  <c r="U1953" i="22"/>
  <c r="U1957" i="22"/>
  <c r="U1961" i="22"/>
  <c r="U1965" i="22"/>
  <c r="U1969" i="22"/>
  <c r="U1973" i="22"/>
  <c r="U1977" i="22"/>
  <c r="U1981" i="22"/>
  <c r="U1985" i="22"/>
  <c r="U1989" i="22"/>
  <c r="U1993" i="22"/>
  <c r="U1997" i="22"/>
  <c r="U2001" i="22"/>
  <c r="U13" i="22"/>
  <c r="U81" i="22"/>
  <c r="U144" i="22"/>
  <c r="U216" i="22"/>
  <c r="U273" i="22"/>
  <c r="U297" i="22"/>
  <c r="U354" i="22"/>
  <c r="U416" i="22"/>
  <c r="U454" i="22"/>
  <c r="U497" i="22"/>
  <c r="U578" i="22"/>
  <c r="U616" i="22"/>
  <c r="U697" i="22"/>
  <c r="U778" i="22"/>
  <c r="U801" i="22"/>
  <c r="U847" i="22"/>
  <c r="U861" i="22"/>
  <c r="U907" i="22"/>
  <c r="U930" i="22"/>
  <c r="U990" i="22"/>
  <c r="U999" i="22"/>
  <c r="U1013" i="22"/>
  <c r="U1059" i="22"/>
  <c r="U1073" i="22"/>
  <c r="U1082" i="22"/>
  <c r="U1119" i="22"/>
  <c r="U1142" i="22"/>
  <c r="U1165" i="22"/>
  <c r="U1202" i="22"/>
  <c r="U1211" i="22"/>
  <c r="U1225" i="22"/>
  <c r="U1271" i="22"/>
  <c r="U1285" i="22"/>
  <c r="U1294" i="22"/>
  <c r="U1377" i="22"/>
  <c r="U1390" i="22"/>
  <c r="U1425" i="22"/>
  <c r="U1438" i="22"/>
  <c r="U1473" i="22"/>
  <c r="U1486" i="22"/>
  <c r="U1521" i="22"/>
  <c r="U1534" i="22"/>
  <c r="U1569" i="22"/>
  <c r="U1582" i="22"/>
  <c r="U1617" i="22"/>
  <c r="U1630" i="22"/>
  <c r="U1665" i="22"/>
  <c r="U1678" i="22"/>
  <c r="U1713" i="22"/>
  <c r="U1726" i="22"/>
  <c r="U1761" i="22"/>
  <c r="U1774" i="22"/>
  <c r="U1809" i="22"/>
  <c r="U1822" i="22"/>
  <c r="U1857" i="22"/>
  <c r="U1870" i="22"/>
  <c r="U1905" i="22"/>
  <c r="U156" i="22"/>
  <c r="U185" i="22"/>
  <c r="U237" i="22"/>
  <c r="U318" i="22"/>
  <c r="U356" i="22"/>
  <c r="U380" i="22"/>
  <c r="U394" i="22"/>
  <c r="U437" i="22"/>
  <c r="U518" i="22"/>
  <c r="U537" i="22"/>
  <c r="U580" i="22"/>
  <c r="U661" i="22"/>
  <c r="U718" i="22"/>
  <c r="U742" i="22"/>
  <c r="U826" i="22"/>
  <c r="U849" i="22"/>
  <c r="U895" i="22"/>
  <c r="U909" i="22"/>
  <c r="U955" i="22"/>
  <c r="U978" i="22"/>
  <c r="U1038" i="22"/>
  <c r="U1047" i="22"/>
  <c r="U1061" i="22"/>
  <c r="U1107" i="22"/>
  <c r="U1121" i="22"/>
  <c r="U1130" i="22"/>
  <c r="U1167" i="22"/>
  <c r="U1190" i="22"/>
  <c r="U1213" i="22"/>
  <c r="U1250" i="22"/>
  <c r="U1259" i="22"/>
  <c r="U1273" i="22"/>
  <c r="U1319" i="22"/>
  <c r="U1333" i="22"/>
  <c r="U1342" i="22"/>
  <c r="U1357" i="22"/>
  <c r="U1370" i="22"/>
  <c r="U1405" i="22"/>
  <c r="U1418" i="22"/>
  <c r="U1453" i="22"/>
  <c r="U1466" i="22"/>
  <c r="U1501" i="22"/>
  <c r="U1514" i="22"/>
  <c r="U1549" i="22"/>
  <c r="U1562" i="22"/>
  <c r="U1597" i="22"/>
  <c r="U1610" i="22"/>
  <c r="U1645" i="22"/>
  <c r="U1658" i="22"/>
  <c r="U1693" i="22"/>
  <c r="U1706" i="22"/>
  <c r="U1741" i="22"/>
  <c r="U1754" i="22"/>
  <c r="U1789" i="22"/>
  <c r="U1802" i="22"/>
  <c r="U1837" i="22"/>
  <c r="U1850" i="22"/>
  <c r="U1885" i="22"/>
  <c r="U1898" i="22"/>
  <c r="U258" i="22"/>
  <c r="U277" i="22"/>
  <c r="U320" i="22"/>
  <c r="U334" i="22"/>
  <c r="U358" i="22"/>
  <c r="U401" i="22"/>
  <c r="U477" i="22"/>
  <c r="U520" i="22"/>
  <c r="U558" i="22"/>
  <c r="U601" i="22"/>
  <c r="U620" i="22"/>
  <c r="U682" i="22"/>
  <c r="U744" i="22"/>
  <c r="U758" i="22"/>
  <c r="U791" i="22"/>
  <c r="U805" i="22"/>
  <c r="U814" i="22"/>
  <c r="U874" i="22"/>
  <c r="U897" i="22"/>
  <c r="U943" i="22"/>
  <c r="U957" i="22"/>
  <c r="U1003" i="22"/>
  <c r="U1026" i="22"/>
  <c r="U1086" i="22"/>
  <c r="U1095" i="22"/>
  <c r="U1109" i="22"/>
  <c r="U1155" i="22"/>
  <c r="U1169" i="22"/>
  <c r="U1178" i="22"/>
  <c r="U1215" i="22"/>
  <c r="U1238" i="22"/>
  <c r="U1261" i="22"/>
  <c r="U1298" i="22"/>
  <c r="U1307" i="22"/>
  <c r="U1321" i="22"/>
  <c r="U1350" i="22"/>
  <c r="U1385" i="22"/>
  <c r="U1398" i="22"/>
  <c r="U1433" i="22"/>
  <c r="U1446" i="22"/>
  <c r="U1481" i="22"/>
  <c r="U1494" i="22"/>
  <c r="U1529" i="22"/>
  <c r="U1542" i="22"/>
  <c r="U1577" i="22"/>
  <c r="U1590" i="22"/>
  <c r="U1625" i="22"/>
  <c r="U1638" i="22"/>
  <c r="U1673" i="22"/>
  <c r="U1686" i="22"/>
  <c r="U1721" i="22"/>
  <c r="U1734" i="22"/>
  <c r="U1769" i="22"/>
  <c r="U1782" i="22"/>
  <c r="U1817" i="22"/>
  <c r="U1830" i="22"/>
  <c r="U1865" i="22"/>
  <c r="U1878" i="22"/>
  <c r="U1913" i="22"/>
  <c r="U1918" i="22"/>
  <c r="U1922" i="22"/>
  <c r="U1926" i="22"/>
  <c r="U1930" i="22"/>
  <c r="U1934" i="22"/>
  <c r="U1938" i="22"/>
  <c r="U1942" i="22"/>
  <c r="U1946" i="22"/>
  <c r="U1950" i="22"/>
  <c r="U1954" i="22"/>
  <c r="U1958" i="22"/>
  <c r="U1962" i="22"/>
  <c r="U1966" i="22"/>
  <c r="U1970" i="22"/>
  <c r="U1974" i="22"/>
  <c r="U1978" i="22"/>
  <c r="U1982" i="22"/>
  <c r="U1986" i="22"/>
  <c r="U1990" i="22"/>
  <c r="U1994" i="22"/>
  <c r="U1998" i="22"/>
  <c r="U2002" i="22"/>
  <c r="U128" i="22"/>
  <c r="U177" i="22"/>
  <c r="U225" i="22"/>
  <c r="U264" i="22"/>
  <c r="U298" i="22"/>
  <c r="U332" i="22"/>
  <c r="U366" i="22"/>
  <c r="U429" i="22"/>
  <c r="U745" i="22"/>
  <c r="U779" i="22"/>
  <c r="U798" i="22"/>
  <c r="U841" i="22"/>
  <c r="U855" i="22"/>
  <c r="U879" i="22"/>
  <c r="U922" i="22"/>
  <c r="U998" i="22"/>
  <c r="U1041" i="22"/>
  <c r="U1079" i="22"/>
  <c r="U1122" i="22"/>
  <c r="U1141" i="22"/>
  <c r="U1203" i="22"/>
  <c r="U1265" i="22"/>
  <c r="U1279" i="22"/>
  <c r="U1322" i="22"/>
  <c r="U1366" i="22"/>
  <c r="U1389" i="22"/>
  <c r="U1426" i="22"/>
  <c r="U1449" i="22"/>
  <c r="U1509" i="22"/>
  <c r="U1518" i="22"/>
  <c r="U1578" i="22"/>
  <c r="U1601" i="22"/>
  <c r="U1661" i="22"/>
  <c r="U1730" i="22"/>
  <c r="U1790" i="22"/>
  <c r="U1813" i="22"/>
  <c r="U1873" i="22"/>
  <c r="U1882" i="22"/>
  <c r="U1924" i="22"/>
  <c r="U1959" i="22"/>
  <c r="U1972" i="22"/>
  <c r="U61" i="22"/>
  <c r="U300" i="22"/>
  <c r="U368" i="22"/>
  <c r="U402" i="22"/>
  <c r="U441" i="22"/>
  <c r="U470" i="22"/>
  <c r="U572" i="22"/>
  <c r="U606" i="22"/>
  <c r="U684" i="22"/>
  <c r="U781" i="22"/>
  <c r="U819" i="22"/>
  <c r="U862" i="22"/>
  <c r="U881" i="22"/>
  <c r="U938" i="22"/>
  <c r="U962" i="22"/>
  <c r="U1005" i="22"/>
  <c r="U1019" i="22"/>
  <c r="U1081" i="22"/>
  <c r="U1143" i="22"/>
  <c r="U1162" i="22"/>
  <c r="U1205" i="22"/>
  <c r="U1243" i="22"/>
  <c r="U1286" i="22"/>
  <c r="U1345" i="22"/>
  <c r="U1354" i="22"/>
  <c r="U1414" i="22"/>
  <c r="U1437" i="22"/>
  <c r="U1474" i="22"/>
  <c r="U1497" i="22"/>
  <c r="U1557" i="22"/>
  <c r="U1566" i="22"/>
  <c r="U1626" i="22"/>
  <c r="U1649" i="22"/>
  <c r="U1709" i="22"/>
  <c r="U1778" i="22"/>
  <c r="U1838" i="22"/>
  <c r="U1861" i="22"/>
  <c r="U1939" i="22"/>
  <c r="U1952" i="22"/>
  <c r="U1987" i="22"/>
  <c r="U2000" i="22"/>
  <c r="U68" i="22"/>
  <c r="U137" i="22"/>
  <c r="U229" i="22"/>
  <c r="U341" i="22"/>
  <c r="U404" i="22"/>
  <c r="U472" i="22"/>
  <c r="U545" i="22"/>
  <c r="U613" i="22"/>
  <c r="U710" i="22"/>
  <c r="U783" i="22"/>
  <c r="U821" i="22"/>
  <c r="U902" i="22"/>
  <c r="U945" i="22"/>
  <c r="U983" i="22"/>
  <c r="U1021" i="22"/>
  <c r="U1045" i="22"/>
  <c r="U1102" i="22"/>
  <c r="U1183" i="22"/>
  <c r="U1226" i="22"/>
  <c r="U1245" i="22"/>
  <c r="U1326" i="22"/>
  <c r="U1393" i="22"/>
  <c r="U1402" i="22"/>
  <c r="U1462" i="22"/>
  <c r="U1485" i="22"/>
  <c r="U1522" i="22"/>
  <c r="U1545" i="22"/>
  <c r="U1605" i="22"/>
  <c r="U1614" i="22"/>
  <c r="U1674" i="22"/>
  <c r="U1697" i="22"/>
  <c r="U1757" i="22"/>
  <c r="U1826" i="22"/>
  <c r="U1886" i="22"/>
  <c r="U1909" i="22"/>
  <c r="U1919" i="22"/>
  <c r="U1932" i="22"/>
  <c r="U1967" i="22"/>
  <c r="U1980" i="22"/>
  <c r="U198" i="22"/>
  <c r="U265" i="22"/>
  <c r="U406" i="22"/>
  <c r="U484" i="22"/>
  <c r="U581" i="22"/>
  <c r="U649" i="22"/>
  <c r="U722" i="22"/>
  <c r="U785" i="22"/>
  <c r="U842" i="22"/>
  <c r="U866" i="22"/>
  <c r="U923" i="22"/>
  <c r="U985" i="22"/>
  <c r="U1066" i="22"/>
  <c r="U1147" i="22"/>
  <c r="U1185" i="22"/>
  <c r="U1266" i="22"/>
  <c r="U1309" i="22"/>
  <c r="U1358" i="22"/>
  <c r="U1381" i="22"/>
  <c r="U1441" i="22"/>
  <c r="U1450" i="22"/>
  <c r="U1510" i="22"/>
  <c r="U1533" i="22"/>
  <c r="U1570" i="22"/>
  <c r="U1593" i="22"/>
  <c r="U1653" i="22"/>
  <c r="U1662" i="22"/>
  <c r="U1722" i="22"/>
  <c r="U1745" i="22"/>
  <c r="U1805" i="22"/>
  <c r="U1874" i="22"/>
  <c r="U1947" i="22"/>
  <c r="U1960" i="22"/>
  <c r="U1995" i="22"/>
  <c r="U141" i="22"/>
  <c r="U238" i="22"/>
  <c r="U272" i="22"/>
  <c r="U306" i="22"/>
  <c r="U345" i="22"/>
  <c r="U408" i="22"/>
  <c r="U510" i="22"/>
  <c r="U622" i="22"/>
  <c r="U724" i="22"/>
  <c r="U753" i="22"/>
  <c r="U806" i="22"/>
  <c r="U887" i="22"/>
  <c r="U925" i="22"/>
  <c r="U949" i="22"/>
  <c r="U1006" i="22"/>
  <c r="U1087" i="22"/>
  <c r="U1149" i="22"/>
  <c r="U1230" i="22"/>
  <c r="U1287" i="22"/>
  <c r="U1311" i="22"/>
  <c r="U1346" i="22"/>
  <c r="U1406" i="22"/>
  <c r="U1429" i="22"/>
  <c r="U1489" i="22"/>
  <c r="U1498" i="22"/>
  <c r="U1558" i="22"/>
  <c r="U1581" i="22"/>
  <c r="U1618" i="22"/>
  <c r="U1641" i="22"/>
  <c r="U1701" i="22"/>
  <c r="U1710" i="22"/>
  <c r="U1770" i="22"/>
  <c r="U1793" i="22"/>
  <c r="U1853" i="22"/>
  <c r="U1927" i="22"/>
  <c r="U1940" i="22"/>
  <c r="U1975" i="22"/>
  <c r="U1988" i="22"/>
  <c r="U25" i="22"/>
  <c r="U217" i="22"/>
  <c r="U325" i="22"/>
  <c r="U389" i="22"/>
  <c r="U566" i="22"/>
  <c r="U689" i="22"/>
  <c r="U831" i="22"/>
  <c r="U1074" i="22"/>
  <c r="U1137" i="22"/>
  <c r="U1210" i="22"/>
  <c r="U1239" i="22"/>
  <c r="U1278" i="22"/>
  <c r="U1386" i="22"/>
  <c r="U1505" i="22"/>
  <c r="U1586" i="22"/>
  <c r="U1629" i="22"/>
  <c r="U1729" i="22"/>
  <c r="U1786" i="22"/>
  <c r="U1810" i="22"/>
  <c r="U1948" i="22"/>
  <c r="U1971" i="22"/>
  <c r="U121" i="22"/>
  <c r="U524" i="22"/>
  <c r="U568" i="22"/>
  <c r="U696" i="22"/>
  <c r="U765" i="22"/>
  <c r="U794" i="22"/>
  <c r="U833" i="22"/>
  <c r="U867" i="22"/>
  <c r="U901" i="22"/>
  <c r="U935" i="22"/>
  <c r="U1217" i="22"/>
  <c r="U1251" i="22"/>
  <c r="U1314" i="22"/>
  <c r="U1469" i="22"/>
  <c r="U1550" i="22"/>
  <c r="U1669" i="22"/>
  <c r="U1750" i="22"/>
  <c r="U1869" i="22"/>
  <c r="U1893" i="22"/>
  <c r="U1936" i="22"/>
  <c r="U1996" i="22"/>
  <c r="U285" i="22"/>
  <c r="U462" i="22"/>
  <c r="U629" i="22"/>
  <c r="U869" i="22"/>
  <c r="U937" i="22"/>
  <c r="U971" i="22"/>
  <c r="U1010" i="22"/>
  <c r="U1039" i="22"/>
  <c r="U1253" i="22"/>
  <c r="U1409" i="22"/>
  <c r="U1490" i="22"/>
  <c r="U1633" i="22"/>
  <c r="U1690" i="22"/>
  <c r="U1714" i="22"/>
  <c r="U1833" i="22"/>
  <c r="U1914" i="22"/>
  <c r="U1984" i="22"/>
  <c r="U346" i="22"/>
  <c r="U464" i="22"/>
  <c r="U641" i="22"/>
  <c r="U705" i="22"/>
  <c r="U910" i="22"/>
  <c r="U973" i="22"/>
  <c r="U1051" i="22"/>
  <c r="U1114" i="22"/>
  <c r="U1182" i="22"/>
  <c r="U1373" i="22"/>
  <c r="U1454" i="22"/>
  <c r="U1530" i="22"/>
  <c r="U1573" i="22"/>
  <c r="U1654" i="22"/>
  <c r="U1773" i="22"/>
  <c r="U1797" i="22"/>
  <c r="U1854" i="22"/>
  <c r="U1963" i="22"/>
  <c r="U58" i="22"/>
  <c r="U162" i="22"/>
  <c r="U348" i="22"/>
  <c r="U417" i="22"/>
  <c r="U530" i="22"/>
  <c r="U766" i="22"/>
  <c r="U839" i="22"/>
  <c r="U975" i="22"/>
  <c r="U1053" i="22"/>
  <c r="U1150" i="22"/>
  <c r="U1218" i="22"/>
  <c r="U1291" i="22"/>
  <c r="U1394" i="22"/>
  <c r="U1413" i="22"/>
  <c r="U1470" i="22"/>
  <c r="U1537" i="22"/>
  <c r="U1594" i="22"/>
  <c r="U1613" i="22"/>
  <c r="U1694" i="22"/>
  <c r="U1737" i="22"/>
  <c r="U1818" i="22"/>
  <c r="U1894" i="22"/>
  <c r="U1928" i="22"/>
  <c r="U1951" i="22"/>
  <c r="U286" i="22"/>
  <c r="U489" i="22"/>
  <c r="U786" i="22"/>
  <c r="U914" i="22"/>
  <c r="U958" i="22"/>
  <c r="U1135" i="22"/>
  <c r="U1263" i="22"/>
  <c r="U1538" i="22"/>
  <c r="U1606" i="22"/>
  <c r="U1742" i="22"/>
  <c r="U1916" i="22"/>
  <c r="U1956" i="22"/>
  <c r="U1999" i="22"/>
  <c r="U308" i="22"/>
  <c r="U709" i="22"/>
  <c r="U793" i="22"/>
  <c r="U970" i="22"/>
  <c r="U1093" i="22"/>
  <c r="U1157" i="22"/>
  <c r="U1334" i="22"/>
  <c r="U1365" i="22"/>
  <c r="U1477" i="22"/>
  <c r="U1642" i="22"/>
  <c r="U1681" i="22"/>
  <c r="U1749" i="22"/>
  <c r="U1846" i="22"/>
  <c r="U1920" i="22"/>
  <c r="U202" i="22"/>
  <c r="U310" i="22"/>
  <c r="U424" i="22"/>
  <c r="U498" i="22"/>
  <c r="U854" i="22"/>
  <c r="U1031" i="22"/>
  <c r="U1401" i="22"/>
  <c r="U1717" i="22"/>
  <c r="U1785" i="22"/>
  <c r="U1858" i="22"/>
  <c r="U1979" i="22"/>
  <c r="U2003" i="22"/>
  <c r="U60" i="22"/>
  <c r="U204" i="22"/>
  <c r="U500" i="22"/>
  <c r="U807" i="22"/>
  <c r="U915" i="22"/>
  <c r="U1033" i="22"/>
  <c r="U1274" i="22"/>
  <c r="U1374" i="22"/>
  <c r="U1442" i="22"/>
  <c r="U1646" i="22"/>
  <c r="U1758" i="22"/>
  <c r="U1821" i="22"/>
  <c r="U1889" i="22"/>
  <c r="U1943" i="22"/>
  <c r="U428" i="22"/>
  <c r="U532" i="22"/>
  <c r="U626" i="22"/>
  <c r="U730" i="22"/>
  <c r="U927" i="22"/>
  <c r="U991" i="22"/>
  <c r="U1099" i="22"/>
  <c r="U1335" i="22"/>
  <c r="U1517" i="22"/>
  <c r="U1546" i="22"/>
  <c r="U1585" i="22"/>
  <c r="U1682" i="22"/>
  <c r="U1901" i="22"/>
  <c r="U1964" i="22"/>
  <c r="U1983" i="22"/>
  <c r="U96" i="22"/>
  <c r="U249" i="22"/>
  <c r="U546" i="22"/>
  <c r="U818" i="22"/>
  <c r="U877" i="22"/>
  <c r="U1054" i="22"/>
  <c r="U1231" i="22"/>
  <c r="U1339" i="22"/>
  <c r="U1482" i="22"/>
  <c r="U1725" i="22"/>
  <c r="U1798" i="22"/>
  <c r="U1866" i="22"/>
  <c r="U1944" i="22"/>
  <c r="U1968" i="22"/>
  <c r="U5" i="22"/>
  <c r="U560" i="22"/>
  <c r="U1127" i="22"/>
  <c r="U1841" i="22"/>
  <c r="U1991" i="22"/>
  <c r="U102" i="22"/>
  <c r="U770" i="22"/>
  <c r="U1134" i="22"/>
  <c r="U1634" i="22"/>
  <c r="U1702" i="22"/>
  <c r="U1765" i="22"/>
  <c r="U1906" i="22"/>
  <c r="U1955" i="22"/>
  <c r="U164" i="22"/>
  <c r="U381" i="22"/>
  <c r="U772" i="22"/>
  <c r="U890" i="22"/>
  <c r="U1018" i="22"/>
  <c r="U1422" i="22"/>
  <c r="U1777" i="22"/>
  <c r="U1845" i="22"/>
  <c r="U1361" i="22"/>
  <c r="U1434" i="22"/>
  <c r="U1502" i="22"/>
  <c r="U1565" i="22"/>
  <c r="U1992" i="22"/>
  <c r="U242" i="22"/>
  <c r="U628" i="22"/>
  <c r="U929" i="22"/>
  <c r="U1170" i="22"/>
  <c r="U1293" i="22"/>
  <c r="U1378" i="22"/>
  <c r="U1923" i="22"/>
  <c r="U2004" i="22"/>
  <c r="U449" i="22"/>
  <c r="U662" i="22"/>
  <c r="U485" i="22"/>
  <c r="U846" i="22"/>
  <c r="U1067" i="22"/>
  <c r="U1313" i="22"/>
  <c r="U1461" i="22"/>
  <c r="U1738" i="22"/>
  <c r="U1976" i="22"/>
  <c r="U853" i="22"/>
  <c r="U1089" i="22"/>
  <c r="U1881" i="22"/>
  <c r="U94" i="22"/>
  <c r="U875" i="22"/>
  <c r="U1101" i="22"/>
  <c r="U1621" i="22"/>
  <c r="U1762" i="22"/>
  <c r="U553" i="22"/>
  <c r="U889" i="22"/>
  <c r="U1353" i="22"/>
  <c r="U1902" i="22"/>
  <c r="U664" i="22"/>
  <c r="U950" i="22"/>
  <c r="U1191" i="22"/>
  <c r="U1525" i="22"/>
  <c r="U1666" i="22"/>
  <c r="U260" i="22"/>
  <c r="U1931" i="22"/>
  <c r="U732" i="22"/>
  <c r="U1553" i="22"/>
  <c r="U1825" i="22"/>
  <c r="U1233" i="22"/>
  <c r="U1834" i="22"/>
  <c r="U827" i="22"/>
  <c r="U1299" i="22"/>
  <c r="U1598" i="22"/>
  <c r="U829" i="22"/>
  <c r="U1301" i="22"/>
  <c r="U262" i="22"/>
  <c r="U1677" i="22"/>
  <c r="U1935" i="22"/>
  <c r="U321" i="22"/>
  <c r="U1421" i="22"/>
  <c r="U1197" i="22"/>
  <c r="U670" i="22"/>
  <c r="U1457" i="22"/>
  <c r="U993" i="22"/>
  <c r="U1689" i="22"/>
  <c r="U1195" i="22"/>
  <c r="U997" i="22"/>
  <c r="U360" i="22"/>
  <c r="U1058" i="22"/>
  <c r="U1806" i="22"/>
  <c r="U6" i="20"/>
  <c r="U10" i="20"/>
  <c r="U14" i="20"/>
  <c r="U18" i="20"/>
  <c r="U22" i="20"/>
  <c r="U26" i="20"/>
  <c r="U30" i="20"/>
  <c r="U34" i="20"/>
  <c r="U38" i="20"/>
  <c r="U42" i="20"/>
  <c r="U46" i="20"/>
  <c r="U50" i="20"/>
  <c r="U54" i="20"/>
  <c r="U58" i="20"/>
  <c r="U62" i="20"/>
  <c r="U66" i="20"/>
  <c r="U70" i="20"/>
  <c r="U74" i="20"/>
  <c r="U78" i="20"/>
  <c r="U82" i="20"/>
  <c r="U86" i="20"/>
  <c r="U90" i="20"/>
  <c r="U94" i="20"/>
  <c r="U98" i="20"/>
  <c r="U102" i="20"/>
  <c r="U106" i="20"/>
  <c r="U110" i="20"/>
  <c r="U114" i="20"/>
  <c r="U118" i="20"/>
  <c r="U122" i="20"/>
  <c r="U126" i="20"/>
  <c r="U130" i="20"/>
  <c r="U134" i="20"/>
  <c r="U138" i="20"/>
  <c r="U142" i="20"/>
  <c r="U146" i="20"/>
  <c r="U150" i="20"/>
  <c r="U154" i="20"/>
  <c r="U158" i="20"/>
  <c r="U162" i="20"/>
  <c r="U166" i="20"/>
  <c r="U170" i="20"/>
  <c r="U174" i="20"/>
  <c r="U178" i="20"/>
  <c r="U182" i="20"/>
  <c r="U186" i="20"/>
  <c r="U190" i="20"/>
  <c r="U194" i="20"/>
  <c r="U198" i="20"/>
  <c r="U202" i="20"/>
  <c r="U206" i="20"/>
  <c r="U210" i="20"/>
  <c r="U214" i="20"/>
  <c r="U218" i="20"/>
  <c r="U222" i="20"/>
  <c r="U226" i="20"/>
  <c r="U230" i="20"/>
  <c r="U234" i="20"/>
  <c r="U238" i="20"/>
  <c r="U242" i="20"/>
  <c r="U246" i="20"/>
  <c r="U250" i="20"/>
  <c r="U254" i="20"/>
  <c r="U258" i="20"/>
  <c r="U262" i="20"/>
  <c r="U266" i="20"/>
  <c r="U270" i="20"/>
  <c r="U274" i="20"/>
  <c r="U278" i="20"/>
  <c r="U282" i="20"/>
  <c r="U286" i="20"/>
  <c r="U290" i="20"/>
  <c r="U294" i="20"/>
  <c r="U298" i="20"/>
  <c r="U302" i="20"/>
  <c r="U306" i="20"/>
  <c r="U310" i="20"/>
  <c r="U314" i="20"/>
  <c r="U318" i="20"/>
  <c r="U322" i="20"/>
  <c r="U326" i="20"/>
  <c r="U330" i="20"/>
  <c r="U334" i="20"/>
  <c r="U338" i="20"/>
  <c r="U342" i="20"/>
  <c r="U346" i="20"/>
  <c r="U350" i="20"/>
  <c r="U354" i="20"/>
  <c r="U358" i="20"/>
  <c r="U362" i="20"/>
  <c r="U366" i="20"/>
  <c r="U370" i="20"/>
  <c r="U374" i="20"/>
  <c r="U378" i="20"/>
  <c r="U382" i="20"/>
  <c r="U386" i="20"/>
  <c r="U13" i="20"/>
  <c r="U35" i="20"/>
  <c r="U48" i="20"/>
  <c r="U61" i="20"/>
  <c r="U83" i="20"/>
  <c r="U96" i="20"/>
  <c r="U109" i="20"/>
  <c r="U131" i="20"/>
  <c r="U144" i="20"/>
  <c r="U157" i="20"/>
  <c r="U179" i="20"/>
  <c r="U192" i="20"/>
  <c r="U205" i="20"/>
  <c r="U227" i="20"/>
  <c r="U240" i="20"/>
  <c r="U253" i="20"/>
  <c r="U275" i="20"/>
  <c r="U288" i="20"/>
  <c r="U301" i="20"/>
  <c r="U323" i="20"/>
  <c r="U336" i="20"/>
  <c r="U349" i="20"/>
  <c r="U371" i="20"/>
  <c r="U384" i="20"/>
  <c r="U15" i="20"/>
  <c r="U28" i="20"/>
  <c r="U41" i="20"/>
  <c r="U63" i="20"/>
  <c r="U76" i="20"/>
  <c r="U89" i="20"/>
  <c r="U111" i="20"/>
  <c r="U124" i="20"/>
  <c r="U137" i="20"/>
  <c r="U159" i="20"/>
  <c r="U172" i="20"/>
  <c r="U185" i="20"/>
  <c r="U207" i="20"/>
  <c r="U220" i="20"/>
  <c r="U233" i="20"/>
  <c r="U255" i="20"/>
  <c r="U268" i="20"/>
  <c r="U281" i="20"/>
  <c r="U303" i="20"/>
  <c r="U316" i="20"/>
  <c r="U329" i="20"/>
  <c r="U351" i="20"/>
  <c r="U364" i="20"/>
  <c r="U377" i="20"/>
  <c r="U8" i="20"/>
  <c r="U21" i="20"/>
  <c r="U43" i="20"/>
  <c r="U56" i="20"/>
  <c r="U69" i="20"/>
  <c r="U91" i="20"/>
  <c r="U104" i="20"/>
  <c r="U117" i="20"/>
  <c r="U139" i="20"/>
  <c r="U152" i="20"/>
  <c r="U165" i="20"/>
  <c r="U187" i="20"/>
  <c r="U200" i="20"/>
  <c r="U213" i="20"/>
  <c r="U235" i="20"/>
  <c r="U248" i="20"/>
  <c r="U261" i="20"/>
  <c r="U283" i="20"/>
  <c r="U296" i="20"/>
  <c r="U309" i="20"/>
  <c r="U331" i="20"/>
  <c r="U344" i="20"/>
  <c r="U357" i="20"/>
  <c r="U379" i="20"/>
  <c r="U390" i="20"/>
  <c r="U394" i="20"/>
  <c r="U398" i="20"/>
  <c r="U402" i="20"/>
  <c r="U406" i="20"/>
  <c r="U410" i="20"/>
  <c r="U414" i="20"/>
  <c r="U418" i="20"/>
  <c r="U422" i="20"/>
  <c r="U426" i="20"/>
  <c r="U430" i="20"/>
  <c r="U434" i="20"/>
  <c r="U438" i="20"/>
  <c r="U442" i="20"/>
  <c r="U446" i="20"/>
  <c r="U450" i="20"/>
  <c r="U454" i="20"/>
  <c r="U458" i="20"/>
  <c r="U462" i="20"/>
  <c r="U466" i="20"/>
  <c r="U470" i="20"/>
  <c r="U474" i="20"/>
  <c r="U478" i="20"/>
  <c r="U482" i="20"/>
  <c r="U486" i="20"/>
  <c r="U490" i="20"/>
  <c r="U494" i="20"/>
  <c r="U498" i="20"/>
  <c r="U502" i="20"/>
  <c r="U506" i="20"/>
  <c r="U510" i="20"/>
  <c r="U514" i="20"/>
  <c r="U518" i="20"/>
  <c r="U522" i="20"/>
  <c r="U526" i="20"/>
  <c r="U530" i="20"/>
  <c r="U534" i="20"/>
  <c r="U538" i="20"/>
  <c r="U542" i="20"/>
  <c r="U546" i="20"/>
  <c r="U550" i="20"/>
  <c r="U554" i="20"/>
  <c r="U558" i="20"/>
  <c r="U562" i="20"/>
  <c r="U566" i="20"/>
  <c r="U570" i="20"/>
  <c r="U574" i="20"/>
  <c r="U578" i="20"/>
  <c r="U582" i="20"/>
  <c r="U586" i="20"/>
  <c r="U590" i="20"/>
  <c r="U594" i="20"/>
  <c r="U598" i="20"/>
  <c r="U602" i="20"/>
  <c r="U606" i="20"/>
  <c r="U610" i="20"/>
  <c r="U614" i="20"/>
  <c r="U618" i="20"/>
  <c r="U622" i="20"/>
  <c r="U626" i="20"/>
  <c r="U630" i="20"/>
  <c r="U634" i="20"/>
  <c r="U638" i="20"/>
  <c r="U642" i="20"/>
  <c r="U646" i="20"/>
  <c r="U650" i="20"/>
  <c r="U654" i="20"/>
  <c r="U658" i="20"/>
  <c r="U662" i="20"/>
  <c r="U666" i="20"/>
  <c r="U670" i="20"/>
  <c r="U674" i="20"/>
  <c r="U678" i="20"/>
  <c r="U682" i="20"/>
  <c r="U686" i="20"/>
  <c r="U690" i="20"/>
  <c r="U694" i="20"/>
  <c r="U698" i="20"/>
  <c r="U702" i="20"/>
  <c r="U706" i="20"/>
  <c r="U710" i="20"/>
  <c r="U714" i="20"/>
  <c r="U718" i="20"/>
  <c r="U722" i="20"/>
  <c r="U726" i="20"/>
  <c r="U730" i="20"/>
  <c r="U734" i="20"/>
  <c r="U738" i="20"/>
  <c r="U742" i="20"/>
  <c r="U746" i="20"/>
  <c r="U750" i="20"/>
  <c r="U754" i="20"/>
  <c r="U758" i="20"/>
  <c r="U762" i="20"/>
  <c r="U766" i="20"/>
  <c r="U770" i="20"/>
  <c r="U774" i="20"/>
  <c r="U778" i="20"/>
  <c r="U782" i="20"/>
  <c r="U786" i="20"/>
  <c r="U790" i="20"/>
  <c r="U794" i="20"/>
  <c r="U798" i="20"/>
  <c r="U802" i="20"/>
  <c r="U806" i="20"/>
  <c r="U810" i="20"/>
  <c r="U814" i="20"/>
  <c r="U818" i="20"/>
  <c r="U822" i="20"/>
  <c r="U826" i="20"/>
  <c r="U830" i="20"/>
  <c r="U834" i="20"/>
  <c r="U838" i="20"/>
  <c r="U842" i="20"/>
  <c r="U846" i="20"/>
  <c r="U850" i="20"/>
  <c r="U854" i="20"/>
  <c r="U858" i="20"/>
  <c r="U862" i="20"/>
  <c r="U866" i="20"/>
  <c r="U870" i="20"/>
  <c r="U874" i="20"/>
  <c r="U878" i="20"/>
  <c r="U882" i="20"/>
  <c r="U886" i="20"/>
  <c r="U890" i="20"/>
  <c r="U894" i="20"/>
  <c r="U898" i="20"/>
  <c r="U902" i="20"/>
  <c r="U906" i="20"/>
  <c r="U910" i="20"/>
  <c r="U914" i="20"/>
  <c r="U918" i="20"/>
  <c r="U922" i="20"/>
  <c r="U926" i="20"/>
  <c r="U930" i="20"/>
  <c r="U934" i="20"/>
  <c r="U938" i="20"/>
  <c r="U942" i="20"/>
  <c r="U946" i="20"/>
  <c r="U950" i="20"/>
  <c r="U954" i="20"/>
  <c r="U958" i="20"/>
  <c r="U962" i="20"/>
  <c r="U966" i="20"/>
  <c r="U970" i="20"/>
  <c r="U974" i="20"/>
  <c r="U978" i="20"/>
  <c r="U982" i="20"/>
  <c r="U986" i="20"/>
  <c r="U990" i="20"/>
  <c r="U994" i="20"/>
  <c r="U998" i="20"/>
  <c r="U1002" i="20"/>
  <c r="U1006" i="20"/>
  <c r="U1010" i="20"/>
  <c r="U1014" i="20"/>
  <c r="U1018" i="20"/>
  <c r="U1022" i="20"/>
  <c r="U1026" i="20"/>
  <c r="U1030" i="20"/>
  <c r="U1034" i="20"/>
  <c r="U1038" i="20"/>
  <c r="U1042" i="20"/>
  <c r="U1046" i="20"/>
  <c r="U1050" i="20"/>
  <c r="U1054" i="20"/>
  <c r="U1058" i="20"/>
  <c r="U1062" i="20"/>
  <c r="U1066" i="20"/>
  <c r="U1070" i="20"/>
  <c r="U1074" i="20"/>
  <c r="U1078" i="20"/>
  <c r="U1082" i="20"/>
  <c r="U1086" i="20"/>
  <c r="U1090" i="20"/>
  <c r="U1094" i="20"/>
  <c r="U1098" i="20"/>
  <c r="U1102" i="20"/>
  <c r="U1106" i="20"/>
  <c r="U1110" i="20"/>
  <c r="U1114" i="20"/>
  <c r="U1118" i="20"/>
  <c r="U1122" i="20"/>
  <c r="U1126" i="20"/>
  <c r="U1130" i="20"/>
  <c r="U1134" i="20"/>
  <c r="U1138" i="20"/>
  <c r="U1142" i="20"/>
  <c r="U1146" i="20"/>
  <c r="U1150" i="20"/>
  <c r="U1154" i="20"/>
  <c r="U1158" i="20"/>
  <c r="U1162" i="20"/>
  <c r="U1166" i="20"/>
  <c r="U1170" i="20"/>
  <c r="U1174" i="20"/>
  <c r="U1178" i="20"/>
  <c r="U1182" i="20"/>
  <c r="U1186" i="20"/>
  <c r="U1190" i="20"/>
  <c r="U1194" i="20"/>
  <c r="U1198" i="20"/>
  <c r="U1202" i="20"/>
  <c r="U1206" i="20"/>
  <c r="U1210" i="20"/>
  <c r="U1214" i="20"/>
  <c r="U1218" i="20"/>
  <c r="U1222" i="20"/>
  <c r="U1226" i="20"/>
  <c r="U1230" i="20"/>
  <c r="U1234" i="20"/>
  <c r="U1238" i="20"/>
  <c r="U1242" i="20"/>
  <c r="U1246" i="20"/>
  <c r="U1250" i="20"/>
  <c r="U1254" i="20"/>
  <c r="U1258" i="20"/>
  <c r="U1262" i="20"/>
  <c r="U1266" i="20"/>
  <c r="U1270" i="20"/>
  <c r="U1274" i="20"/>
  <c r="U1278" i="20"/>
  <c r="U1282" i="20"/>
  <c r="U1286" i="20"/>
  <c r="U1290" i="20"/>
  <c r="U1294" i="20"/>
  <c r="U1298" i="20"/>
  <c r="U1302" i="20"/>
  <c r="U1306" i="20"/>
  <c r="U1310" i="20"/>
  <c r="U1314" i="20"/>
  <c r="U1318" i="20"/>
  <c r="U1322" i="20"/>
  <c r="U1326" i="20"/>
  <c r="U1330" i="20"/>
  <c r="U1334" i="20"/>
  <c r="U1338" i="20"/>
  <c r="U1342" i="20"/>
  <c r="U1346" i="20"/>
  <c r="U1350" i="20"/>
  <c r="U1354" i="20"/>
  <c r="U1358" i="20"/>
  <c r="U1362" i="20"/>
  <c r="U1366" i="20"/>
  <c r="U1370" i="20"/>
  <c r="U1374" i="20"/>
  <c r="U1378" i="20"/>
  <c r="U1382" i="20"/>
  <c r="U1386" i="20"/>
  <c r="U1390" i="20"/>
  <c r="U1394" i="20"/>
  <c r="U1398" i="20"/>
  <c r="U1402" i="20"/>
  <c r="U1406" i="20"/>
  <c r="U1410" i="20"/>
  <c r="U1414" i="20"/>
  <c r="U1418" i="20"/>
  <c r="U1422" i="20"/>
  <c r="U1426" i="20"/>
  <c r="U1430" i="20"/>
  <c r="U1434" i="20"/>
  <c r="U1438" i="20"/>
  <c r="U1442" i="20"/>
  <c r="U1446" i="20"/>
  <c r="U1450" i="20"/>
  <c r="U1454" i="20"/>
  <c r="U1458" i="20"/>
  <c r="U1462" i="20"/>
  <c r="U1466" i="20"/>
  <c r="U1470" i="20"/>
  <c r="U1474" i="20"/>
  <c r="U1478" i="20"/>
  <c r="U1482" i="20"/>
  <c r="U1486" i="20"/>
  <c r="U1490" i="20"/>
  <c r="U1494" i="20"/>
  <c r="U1498" i="20"/>
  <c r="U1502" i="20"/>
  <c r="U1506" i="20"/>
  <c r="U1510" i="20"/>
  <c r="U1514" i="20"/>
  <c r="U1518" i="20"/>
  <c r="U23" i="20"/>
  <c r="U36" i="20"/>
  <c r="U49" i="20"/>
  <c r="U71" i="20"/>
  <c r="U84" i="20"/>
  <c r="U97" i="20"/>
  <c r="U119" i="20"/>
  <c r="U132" i="20"/>
  <c r="U145" i="20"/>
  <c r="U167" i="20"/>
  <c r="U180" i="20"/>
  <c r="U193" i="20"/>
  <c r="U215" i="20"/>
  <c r="U228" i="20"/>
  <c r="U241" i="20"/>
  <c r="U263" i="20"/>
  <c r="U276" i="20"/>
  <c r="U289" i="20"/>
  <c r="U311" i="20"/>
  <c r="U324" i="20"/>
  <c r="U337" i="20"/>
  <c r="U359" i="20"/>
  <c r="U372" i="20"/>
  <c r="U385" i="20"/>
  <c r="U16" i="20"/>
  <c r="U29" i="20"/>
  <c r="U51" i="20"/>
  <c r="U64" i="20"/>
  <c r="U77" i="20"/>
  <c r="U99" i="20"/>
  <c r="U112" i="20"/>
  <c r="U125" i="20"/>
  <c r="U147" i="20"/>
  <c r="U160" i="20"/>
  <c r="U173" i="20"/>
  <c r="U195" i="20"/>
  <c r="U208" i="20"/>
  <c r="U221" i="20"/>
  <c r="U243" i="20"/>
  <c r="U256" i="20"/>
  <c r="U269" i="20"/>
  <c r="U291" i="20"/>
  <c r="U304" i="20"/>
  <c r="U317" i="20"/>
  <c r="U339" i="20"/>
  <c r="U352" i="20"/>
  <c r="U365" i="20"/>
  <c r="U52" i="20"/>
  <c r="U75" i="20"/>
  <c r="U121" i="20"/>
  <c r="U135" i="20"/>
  <c r="U181" i="20"/>
  <c r="U204" i="20"/>
  <c r="U264" i="20"/>
  <c r="U273" i="20"/>
  <c r="U287" i="20"/>
  <c r="U333" i="20"/>
  <c r="U347" i="20"/>
  <c r="U356" i="20"/>
  <c r="U391" i="20"/>
  <c r="U404" i="20"/>
  <c r="U417" i="20"/>
  <c r="U439" i="20"/>
  <c r="U452" i="20"/>
  <c r="U465" i="20"/>
  <c r="U487" i="20"/>
  <c r="U500" i="20"/>
  <c r="U513" i="20"/>
  <c r="U535" i="20"/>
  <c r="U548" i="20"/>
  <c r="U561" i="20"/>
  <c r="U583" i="20"/>
  <c r="U596" i="20"/>
  <c r="U609" i="20"/>
  <c r="U631" i="20"/>
  <c r="U644" i="20"/>
  <c r="U657" i="20"/>
  <c r="U679" i="20"/>
  <c r="U692" i="20"/>
  <c r="U705" i="20"/>
  <c r="U727" i="20"/>
  <c r="U740" i="20"/>
  <c r="U753" i="20"/>
  <c r="U775" i="20"/>
  <c r="U788" i="20"/>
  <c r="U801" i="20"/>
  <c r="U823" i="20"/>
  <c r="U836" i="20"/>
  <c r="U849" i="20"/>
  <c r="U871" i="20"/>
  <c r="U884" i="20"/>
  <c r="U897" i="20"/>
  <c r="U919" i="20"/>
  <c r="U932" i="20"/>
  <c r="U945" i="20"/>
  <c r="U967" i="20"/>
  <c r="U980" i="20"/>
  <c r="U993" i="20"/>
  <c r="U1015" i="20"/>
  <c r="U1028" i="20"/>
  <c r="U1041" i="20"/>
  <c r="U1063" i="20"/>
  <c r="U1076" i="20"/>
  <c r="U1089" i="20"/>
  <c r="U1111" i="20"/>
  <c r="U1124" i="20"/>
  <c r="U1137" i="20"/>
  <c r="U1159" i="20"/>
  <c r="U1172" i="20"/>
  <c r="U1185" i="20"/>
  <c r="U1207" i="20"/>
  <c r="U1220" i="20"/>
  <c r="U1233" i="20"/>
  <c r="U1255" i="20"/>
  <c r="U1268" i="20"/>
  <c r="U1281" i="20"/>
  <c r="U1303" i="20"/>
  <c r="U1316" i="20"/>
  <c r="U1329" i="20"/>
  <c r="U1351" i="20"/>
  <c r="U1364" i="20"/>
  <c r="U1377" i="20"/>
  <c r="U1399" i="20"/>
  <c r="U1412" i="20"/>
  <c r="U1425" i="20"/>
  <c r="U1447" i="20"/>
  <c r="U1460" i="20"/>
  <c r="U1473" i="20"/>
  <c r="U1495" i="20"/>
  <c r="U1508" i="20"/>
  <c r="U1520" i="20"/>
  <c r="U1524" i="20"/>
  <c r="U1528" i="20"/>
  <c r="U1532" i="20"/>
  <c r="U1536" i="20"/>
  <c r="U1540" i="20"/>
  <c r="U1544" i="20"/>
  <c r="U1548" i="20"/>
  <c r="U1552" i="20"/>
  <c r="U1556" i="20"/>
  <c r="U1560" i="20"/>
  <c r="U1564" i="20"/>
  <c r="U1568" i="20"/>
  <c r="U1572" i="20"/>
  <c r="U1576" i="20"/>
  <c r="U1580" i="20"/>
  <c r="U1584" i="20"/>
  <c r="U1588" i="20"/>
  <c r="U1592" i="20"/>
  <c r="U1596" i="20"/>
  <c r="U1600" i="20"/>
  <c r="U1604" i="20"/>
  <c r="U1608" i="20"/>
  <c r="U1612" i="20"/>
  <c r="U1616" i="20"/>
  <c r="U1620" i="20"/>
  <c r="U1624" i="20"/>
  <c r="U1628" i="20"/>
  <c r="U1632" i="20"/>
  <c r="U1636" i="20"/>
  <c r="U1640" i="20"/>
  <c r="U1644" i="20"/>
  <c r="U1648" i="20"/>
  <c r="U1652" i="20"/>
  <c r="U1656" i="20"/>
  <c r="U1660" i="20"/>
  <c r="U1664" i="20"/>
  <c r="U1668" i="20"/>
  <c r="U1672" i="20"/>
  <c r="U1676" i="20"/>
  <c r="U1680" i="20"/>
  <c r="U1684" i="20"/>
  <c r="U1688" i="20"/>
  <c r="U1692" i="20"/>
  <c r="U1696" i="20"/>
  <c r="U1700" i="20"/>
  <c r="U1704" i="20"/>
  <c r="U1708" i="20"/>
  <c r="U1712" i="20"/>
  <c r="U1716" i="20"/>
  <c r="U1720" i="20"/>
  <c r="U1724" i="20"/>
  <c r="U1728" i="20"/>
  <c r="U1732" i="20"/>
  <c r="U1736" i="20"/>
  <c r="U1740" i="20"/>
  <c r="U1744" i="20"/>
  <c r="U1748" i="20"/>
  <c r="U1752" i="20"/>
  <c r="U1756" i="20"/>
  <c r="U1760" i="20"/>
  <c r="U1764" i="20"/>
  <c r="U1768" i="20"/>
  <c r="U1772" i="20"/>
  <c r="U1776" i="20"/>
  <c r="U1780" i="20"/>
  <c r="U1784" i="20"/>
  <c r="U1788" i="20"/>
  <c r="U1792" i="20"/>
  <c r="U1796" i="20"/>
  <c r="U1800" i="20"/>
  <c r="U1804" i="20"/>
  <c r="U1808" i="20"/>
  <c r="U1812" i="20"/>
  <c r="U1816" i="20"/>
  <c r="U1820" i="20"/>
  <c r="U1824" i="20"/>
  <c r="U1828" i="20"/>
  <c r="U1832" i="20"/>
  <c r="U1836" i="20"/>
  <c r="U1840" i="20"/>
  <c r="U1844" i="20"/>
  <c r="U1848" i="20"/>
  <c r="U1852" i="20"/>
  <c r="U1856" i="20"/>
  <c r="U1860" i="20"/>
  <c r="U1864" i="20"/>
  <c r="U1868" i="20"/>
  <c r="U1872" i="20"/>
  <c r="U1876" i="20"/>
  <c r="U1880" i="20"/>
  <c r="U1884" i="20"/>
  <c r="U1888" i="20"/>
  <c r="U1892" i="20"/>
  <c r="U1896" i="20"/>
  <c r="U1900" i="20"/>
  <c r="U1904" i="20"/>
  <c r="U1908" i="20"/>
  <c r="U1912" i="20"/>
  <c r="U1916" i="20"/>
  <c r="U1920" i="20"/>
  <c r="U1924" i="20"/>
  <c r="U1928" i="20"/>
  <c r="U1932" i="20"/>
  <c r="U1936" i="20"/>
  <c r="U1940" i="20"/>
  <c r="U1944" i="20"/>
  <c r="U1948" i="20"/>
  <c r="U1952" i="20"/>
  <c r="U1956" i="20"/>
  <c r="U1960" i="20"/>
  <c r="U1964" i="20"/>
  <c r="U1968" i="20"/>
  <c r="U1972" i="20"/>
  <c r="U1976" i="20"/>
  <c r="U1980" i="20"/>
  <c r="U1984" i="20"/>
  <c r="U1988" i="20"/>
  <c r="U1992" i="20"/>
  <c r="U1996" i="20"/>
  <c r="U2000" i="20"/>
  <c r="U2004" i="20"/>
  <c r="U17" i="20"/>
  <c r="U31" i="20"/>
  <c r="U40" i="20"/>
  <c r="U100" i="20"/>
  <c r="U123" i="20"/>
  <c r="U169" i="20"/>
  <c r="U183" i="20"/>
  <c r="U229" i="20"/>
  <c r="U252" i="20"/>
  <c r="U312" i="20"/>
  <c r="U321" i="20"/>
  <c r="U335" i="20"/>
  <c r="U381" i="20"/>
  <c r="U397" i="20"/>
  <c r="U419" i="20"/>
  <c r="U432" i="20"/>
  <c r="U445" i="20"/>
  <c r="U467" i="20"/>
  <c r="U480" i="20"/>
  <c r="U493" i="20"/>
  <c r="U515" i="20"/>
  <c r="U528" i="20"/>
  <c r="U541" i="20"/>
  <c r="U563" i="20"/>
  <c r="U576" i="20"/>
  <c r="U589" i="20"/>
  <c r="U611" i="20"/>
  <c r="U624" i="20"/>
  <c r="U637" i="20"/>
  <c r="U659" i="20"/>
  <c r="U672" i="20"/>
  <c r="U685" i="20"/>
  <c r="U707" i="20"/>
  <c r="U720" i="20"/>
  <c r="U733" i="20"/>
  <c r="U755" i="20"/>
  <c r="U768" i="20"/>
  <c r="U781" i="20"/>
  <c r="U803" i="20"/>
  <c r="U816" i="20"/>
  <c r="U829" i="20"/>
  <c r="U851" i="20"/>
  <c r="U864" i="20"/>
  <c r="U877" i="20"/>
  <c r="U899" i="20"/>
  <c r="U912" i="20"/>
  <c r="U925" i="20"/>
  <c r="U947" i="20"/>
  <c r="U960" i="20"/>
  <c r="U973" i="20"/>
  <c r="U995" i="20"/>
  <c r="U1008" i="20"/>
  <c r="U1021" i="20"/>
  <c r="U1043" i="20"/>
  <c r="U1056" i="20"/>
  <c r="U1069" i="20"/>
  <c r="U1091" i="20"/>
  <c r="U1104" i="20"/>
  <c r="U1117" i="20"/>
  <c r="U1139" i="20"/>
  <c r="U1152" i="20"/>
  <c r="U1165" i="20"/>
  <c r="U1187" i="20"/>
  <c r="U1200" i="20"/>
  <c r="U1213" i="20"/>
  <c r="U1235" i="20"/>
  <c r="U1248" i="20"/>
  <c r="U1261" i="20"/>
  <c r="U1283" i="20"/>
  <c r="U1296" i="20"/>
  <c r="U1309" i="20"/>
  <c r="U1331" i="20"/>
  <c r="U1344" i="20"/>
  <c r="U1357" i="20"/>
  <c r="U1379" i="20"/>
  <c r="U1392" i="20"/>
  <c r="U1405" i="20"/>
  <c r="U1427" i="20"/>
  <c r="U1440" i="20"/>
  <c r="U1453" i="20"/>
  <c r="U1475" i="20"/>
  <c r="U1488" i="20"/>
  <c r="U1501" i="20"/>
  <c r="U5" i="20"/>
  <c r="U19" i="20"/>
  <c r="U65" i="20"/>
  <c r="U79" i="20"/>
  <c r="U88" i="20"/>
  <c r="U148" i="20"/>
  <c r="U171" i="20"/>
  <c r="U217" i="20"/>
  <c r="U231" i="20"/>
  <c r="U277" i="20"/>
  <c r="U300" i="20"/>
  <c r="U360" i="20"/>
  <c r="U369" i="20"/>
  <c r="U383" i="20"/>
  <c r="U399" i="20"/>
  <c r="U412" i="20"/>
  <c r="U425" i="20"/>
  <c r="U447" i="20"/>
  <c r="U460" i="20"/>
  <c r="U473" i="20"/>
  <c r="U495" i="20"/>
  <c r="U508" i="20"/>
  <c r="U521" i="20"/>
  <c r="U543" i="20"/>
  <c r="U556" i="20"/>
  <c r="U569" i="20"/>
  <c r="U591" i="20"/>
  <c r="U604" i="20"/>
  <c r="U617" i="20"/>
  <c r="U639" i="20"/>
  <c r="U652" i="20"/>
  <c r="U665" i="20"/>
  <c r="U687" i="20"/>
  <c r="U700" i="20"/>
  <c r="U713" i="20"/>
  <c r="U735" i="20"/>
  <c r="U748" i="20"/>
  <c r="U761" i="20"/>
  <c r="U783" i="20"/>
  <c r="U796" i="20"/>
  <c r="U809" i="20"/>
  <c r="U831" i="20"/>
  <c r="U844" i="20"/>
  <c r="U857" i="20"/>
  <c r="U879" i="20"/>
  <c r="U892" i="20"/>
  <c r="U905" i="20"/>
  <c r="U927" i="20"/>
  <c r="U940" i="20"/>
  <c r="U953" i="20"/>
  <c r="U975" i="20"/>
  <c r="U988" i="20"/>
  <c r="U1001" i="20"/>
  <c r="U1023" i="20"/>
  <c r="U1036" i="20"/>
  <c r="U1049" i="20"/>
  <c r="U1071" i="20"/>
  <c r="U1084" i="20"/>
  <c r="U1097" i="20"/>
  <c r="U1119" i="20"/>
  <c r="U1132" i="20"/>
  <c r="U1145" i="20"/>
  <c r="U1167" i="20"/>
  <c r="U1180" i="20"/>
  <c r="U1193" i="20"/>
  <c r="U1215" i="20"/>
  <c r="U1228" i="20"/>
  <c r="U1241" i="20"/>
  <c r="U1263" i="20"/>
  <c r="U1276" i="20"/>
  <c r="U1289" i="20"/>
  <c r="U1311" i="20"/>
  <c r="U1324" i="20"/>
  <c r="U1337" i="20"/>
  <c r="U1359" i="20"/>
  <c r="U1372" i="20"/>
  <c r="U1385" i="20"/>
  <c r="U1407" i="20"/>
  <c r="U1420" i="20"/>
  <c r="U1433" i="20"/>
  <c r="U1455" i="20"/>
  <c r="U1468" i="20"/>
  <c r="U1481" i="20"/>
  <c r="U1503" i="20"/>
  <c r="U1516" i="20"/>
  <c r="U7" i="20"/>
  <c r="U44" i="20"/>
  <c r="U53" i="20"/>
  <c r="U67" i="20"/>
  <c r="U113" i="20"/>
  <c r="U127" i="20"/>
  <c r="U136" i="20"/>
  <c r="U196" i="20"/>
  <c r="U219" i="20"/>
  <c r="U265" i="20"/>
  <c r="U279" i="20"/>
  <c r="U325" i="20"/>
  <c r="U348" i="20"/>
  <c r="U392" i="20"/>
  <c r="U405" i="20"/>
  <c r="U427" i="20"/>
  <c r="U440" i="20"/>
  <c r="U453" i="20"/>
  <c r="U475" i="20"/>
  <c r="U488" i="20"/>
  <c r="U501" i="20"/>
  <c r="U523" i="20"/>
  <c r="U536" i="20"/>
  <c r="U549" i="20"/>
  <c r="U571" i="20"/>
  <c r="U584" i="20"/>
  <c r="U597" i="20"/>
  <c r="U619" i="20"/>
  <c r="U632" i="20"/>
  <c r="U645" i="20"/>
  <c r="U667" i="20"/>
  <c r="U680" i="20"/>
  <c r="U693" i="20"/>
  <c r="U715" i="20"/>
  <c r="U728" i="20"/>
  <c r="U741" i="20"/>
  <c r="U763" i="20"/>
  <c r="U776" i="20"/>
  <c r="U789" i="20"/>
  <c r="U811" i="20"/>
  <c r="U824" i="20"/>
  <c r="U837" i="20"/>
  <c r="U859" i="20"/>
  <c r="U872" i="20"/>
  <c r="U885" i="20"/>
  <c r="U907" i="20"/>
  <c r="U920" i="20"/>
  <c r="U933" i="20"/>
  <c r="U955" i="20"/>
  <c r="U968" i="20"/>
  <c r="U981" i="20"/>
  <c r="U1003" i="20"/>
  <c r="U1016" i="20"/>
  <c r="U1029" i="20"/>
  <c r="U1051" i="20"/>
  <c r="U1064" i="20"/>
  <c r="U1077" i="20"/>
  <c r="U1099" i="20"/>
  <c r="U1112" i="20"/>
  <c r="U1125" i="20"/>
  <c r="U1147" i="20"/>
  <c r="U1160" i="20"/>
  <c r="U1173" i="20"/>
  <c r="U1195" i="20"/>
  <c r="U1208" i="20"/>
  <c r="U1221" i="20"/>
  <c r="U1243" i="20"/>
  <c r="U1256" i="20"/>
  <c r="U1269" i="20"/>
  <c r="U1291" i="20"/>
  <c r="U1304" i="20"/>
  <c r="U1317" i="20"/>
  <c r="U1339" i="20"/>
  <c r="U1352" i="20"/>
  <c r="U1365" i="20"/>
  <c r="U1387" i="20"/>
  <c r="U1400" i="20"/>
  <c r="U1413" i="20"/>
  <c r="U1435" i="20"/>
  <c r="U1448" i="20"/>
  <c r="U1461" i="20"/>
  <c r="U1483" i="20"/>
  <c r="U1496" i="20"/>
  <c r="U1509" i="20"/>
  <c r="U1521" i="20"/>
  <c r="U1525" i="20"/>
  <c r="U1529" i="20"/>
  <c r="U1533" i="20"/>
  <c r="U1537" i="20"/>
  <c r="U1541" i="20"/>
  <c r="U1545" i="20"/>
  <c r="U1549" i="20"/>
  <c r="U1553" i="20"/>
  <c r="U1557" i="20"/>
  <c r="U1561" i="20"/>
  <c r="U1565" i="20"/>
  <c r="U1569" i="20"/>
  <c r="U1573" i="20"/>
  <c r="U1577" i="20"/>
  <c r="U1581" i="20"/>
  <c r="U1585" i="20"/>
  <c r="U1589" i="20"/>
  <c r="U1593" i="20"/>
  <c r="U1597" i="20"/>
  <c r="U1601" i="20"/>
  <c r="U1605" i="20"/>
  <c r="U1609" i="20"/>
  <c r="U1613" i="20"/>
  <c r="U1617" i="20"/>
  <c r="U1621" i="20"/>
  <c r="U1625" i="20"/>
  <c r="U1629" i="20"/>
  <c r="U1633" i="20"/>
  <c r="U1637" i="20"/>
  <c r="U1641" i="20"/>
  <c r="U1645" i="20"/>
  <c r="U1649" i="20"/>
  <c r="U1653" i="20"/>
  <c r="U1657" i="20"/>
  <c r="U1661" i="20"/>
  <c r="U1665" i="20"/>
  <c r="U1669" i="20"/>
  <c r="U1673" i="20"/>
  <c r="U1677" i="20"/>
  <c r="U1681" i="20"/>
  <c r="U1685" i="20"/>
  <c r="U1689" i="20"/>
  <c r="U1693" i="20"/>
  <c r="U1697" i="20"/>
  <c r="U1701" i="20"/>
  <c r="U1705" i="20"/>
  <c r="U1709" i="20"/>
  <c r="U1713" i="20"/>
  <c r="U1717" i="20"/>
  <c r="U1721" i="20"/>
  <c r="U1725" i="20"/>
  <c r="U1729" i="20"/>
  <c r="U1733" i="20"/>
  <c r="U1737" i="20"/>
  <c r="U1741" i="20"/>
  <c r="U1745" i="20"/>
  <c r="U1749" i="20"/>
  <c r="U1753" i="20"/>
  <c r="U1757" i="20"/>
  <c r="U1761" i="20"/>
  <c r="U1765" i="20"/>
  <c r="U1769" i="20"/>
  <c r="U1773" i="20"/>
  <c r="U1777" i="20"/>
  <c r="U1781" i="20"/>
  <c r="U1785" i="20"/>
  <c r="U1789" i="20"/>
  <c r="U1793" i="20"/>
  <c r="U1797" i="20"/>
  <c r="U1801" i="20"/>
  <c r="U1805" i="20"/>
  <c r="U1809" i="20"/>
  <c r="U1813" i="20"/>
  <c r="U1817" i="20"/>
  <c r="U1821" i="20"/>
  <c r="U1825" i="20"/>
  <c r="U1829" i="20"/>
  <c r="U1833" i="20"/>
  <c r="U1837" i="20"/>
  <c r="U1841" i="20"/>
  <c r="U1845" i="20"/>
  <c r="U1849" i="20"/>
  <c r="U1853" i="20"/>
  <c r="U1857" i="20"/>
  <c r="U1861" i="20"/>
  <c r="U1865" i="20"/>
  <c r="U1869" i="20"/>
  <c r="U1873" i="20"/>
  <c r="U1877" i="20"/>
  <c r="U1881" i="20"/>
  <c r="U1885" i="20"/>
  <c r="U1889" i="20"/>
  <c r="U1893" i="20"/>
  <c r="U1897" i="20"/>
  <c r="U1901" i="20"/>
  <c r="U1905" i="20"/>
  <c r="U1909" i="20"/>
  <c r="U1913" i="20"/>
  <c r="U1917" i="20"/>
  <c r="U1921" i="20"/>
  <c r="U1925" i="20"/>
  <c r="U1929" i="20"/>
  <c r="U1933" i="20"/>
  <c r="U1937" i="20"/>
  <c r="U1941" i="20"/>
  <c r="U1945" i="20"/>
  <c r="U1949" i="20"/>
  <c r="U1953" i="20"/>
  <c r="U1957" i="20"/>
  <c r="U1961" i="20"/>
  <c r="U1965" i="20"/>
  <c r="U1969" i="20"/>
  <c r="U1973" i="20"/>
  <c r="U1977" i="20"/>
  <c r="U1981" i="20"/>
  <c r="U1985" i="20"/>
  <c r="U1989" i="20"/>
  <c r="U1993" i="20"/>
  <c r="U1997" i="20"/>
  <c r="U2001" i="20"/>
  <c r="U9" i="20"/>
  <c r="U32" i="20"/>
  <c r="U55" i="20"/>
  <c r="U92" i="20"/>
  <c r="U101" i="20"/>
  <c r="U115" i="20"/>
  <c r="U161" i="20"/>
  <c r="U175" i="20"/>
  <c r="U184" i="20"/>
  <c r="U244" i="20"/>
  <c r="U267" i="20"/>
  <c r="U313" i="20"/>
  <c r="U327" i="20"/>
  <c r="U373" i="20"/>
  <c r="U407" i="20"/>
  <c r="U420" i="20"/>
  <c r="U433" i="20"/>
  <c r="U455" i="20"/>
  <c r="U468" i="20"/>
  <c r="U481" i="20"/>
  <c r="U503" i="20"/>
  <c r="U516" i="20"/>
  <c r="U529" i="20"/>
  <c r="U551" i="20"/>
  <c r="U564" i="20"/>
  <c r="U577" i="20"/>
  <c r="U599" i="20"/>
  <c r="U612" i="20"/>
  <c r="U625" i="20"/>
  <c r="U647" i="20"/>
  <c r="U660" i="20"/>
  <c r="U673" i="20"/>
  <c r="U695" i="20"/>
  <c r="U708" i="20"/>
  <c r="U721" i="20"/>
  <c r="U743" i="20"/>
  <c r="U756" i="20"/>
  <c r="U769" i="20"/>
  <c r="U791" i="20"/>
  <c r="U804" i="20"/>
  <c r="U817" i="20"/>
  <c r="U839" i="20"/>
  <c r="U852" i="20"/>
  <c r="U865" i="20"/>
  <c r="U887" i="20"/>
  <c r="U900" i="20"/>
  <c r="U913" i="20"/>
  <c r="U935" i="20"/>
  <c r="U948" i="20"/>
  <c r="U961" i="20"/>
  <c r="U983" i="20"/>
  <c r="U996" i="20"/>
  <c r="U1009" i="20"/>
  <c r="U1031" i="20"/>
  <c r="U1044" i="20"/>
  <c r="U1057" i="20"/>
  <c r="U1079" i="20"/>
  <c r="U1092" i="20"/>
  <c r="U1105" i="20"/>
  <c r="U1127" i="20"/>
  <c r="U1140" i="20"/>
  <c r="U1153" i="20"/>
  <c r="U1175" i="20"/>
  <c r="U1188" i="20"/>
  <c r="U1201" i="20"/>
  <c r="U1223" i="20"/>
  <c r="U1236" i="20"/>
  <c r="U1249" i="20"/>
  <c r="U1271" i="20"/>
  <c r="U1284" i="20"/>
  <c r="U1297" i="20"/>
  <c r="U1319" i="20"/>
  <c r="U1332" i="20"/>
  <c r="U1345" i="20"/>
  <c r="U1367" i="20"/>
  <c r="U1380" i="20"/>
  <c r="U1393" i="20"/>
  <c r="U1415" i="20"/>
  <c r="U1428" i="20"/>
  <c r="U1441" i="20"/>
  <c r="U1463" i="20"/>
  <c r="U1476" i="20"/>
  <c r="U1489" i="20"/>
  <c r="U1511" i="20"/>
  <c r="U12" i="20"/>
  <c r="U93" i="20"/>
  <c r="U155" i="20"/>
  <c r="U212" i="20"/>
  <c r="U236" i="20"/>
  <c r="U293" i="20"/>
  <c r="U355" i="20"/>
  <c r="U428" i="20"/>
  <c r="U437" i="20"/>
  <c r="U451" i="20"/>
  <c r="U497" i="20"/>
  <c r="U511" i="20"/>
  <c r="U520" i="20"/>
  <c r="U557" i="20"/>
  <c r="U580" i="20"/>
  <c r="U603" i="20"/>
  <c r="U640" i="20"/>
  <c r="U649" i="20"/>
  <c r="U663" i="20"/>
  <c r="U709" i="20"/>
  <c r="U723" i="20"/>
  <c r="U732" i="20"/>
  <c r="U792" i="20"/>
  <c r="U815" i="20"/>
  <c r="U861" i="20"/>
  <c r="U875" i="20"/>
  <c r="U921" i="20"/>
  <c r="U944" i="20"/>
  <c r="U1004" i="20"/>
  <c r="U1013" i="20"/>
  <c r="U1027" i="20"/>
  <c r="U1073" i="20"/>
  <c r="U1087" i="20"/>
  <c r="U1096" i="20"/>
  <c r="U1133" i="20"/>
  <c r="U1156" i="20"/>
  <c r="U1179" i="20"/>
  <c r="U1216" i="20"/>
  <c r="U1225" i="20"/>
  <c r="U1239" i="20"/>
  <c r="U1285" i="20"/>
  <c r="U1299" i="20"/>
  <c r="U1308" i="20"/>
  <c r="U1368" i="20"/>
  <c r="U1391" i="20"/>
  <c r="U1437" i="20"/>
  <c r="U1451" i="20"/>
  <c r="U1497" i="20"/>
  <c r="U1519" i="20"/>
  <c r="U1554" i="20"/>
  <c r="U1567" i="20"/>
  <c r="U1602" i="20"/>
  <c r="U1615" i="20"/>
  <c r="U1650" i="20"/>
  <c r="U1663" i="20"/>
  <c r="U1698" i="20"/>
  <c r="U33" i="20"/>
  <c r="U57" i="20"/>
  <c r="U95" i="20"/>
  <c r="U133" i="20"/>
  <c r="U176" i="20"/>
  <c r="U257" i="20"/>
  <c r="U295" i="20"/>
  <c r="U319" i="20"/>
  <c r="U376" i="20"/>
  <c r="U393" i="20"/>
  <c r="U416" i="20"/>
  <c r="U476" i="20"/>
  <c r="U485" i="20"/>
  <c r="U499" i="20"/>
  <c r="U545" i="20"/>
  <c r="U559" i="20"/>
  <c r="U568" i="20"/>
  <c r="U605" i="20"/>
  <c r="U628" i="20"/>
  <c r="U651" i="20"/>
  <c r="U688" i="20"/>
  <c r="U697" i="20"/>
  <c r="U711" i="20"/>
  <c r="U757" i="20"/>
  <c r="U771" i="20"/>
  <c r="U780" i="20"/>
  <c r="U840" i="20"/>
  <c r="U863" i="20"/>
  <c r="U909" i="20"/>
  <c r="U923" i="20"/>
  <c r="U969" i="20"/>
  <c r="U992" i="20"/>
  <c r="U1052" i="20"/>
  <c r="U1061" i="20"/>
  <c r="U1075" i="20"/>
  <c r="U1121" i="20"/>
  <c r="U1135" i="20"/>
  <c r="U1144" i="20"/>
  <c r="U1181" i="20"/>
  <c r="U1204" i="20"/>
  <c r="U1227" i="20"/>
  <c r="U1264" i="20"/>
  <c r="U1273" i="20"/>
  <c r="U1287" i="20"/>
  <c r="U1333" i="20"/>
  <c r="U1347" i="20"/>
  <c r="U1356" i="20"/>
  <c r="U1416" i="20"/>
  <c r="U1439" i="20"/>
  <c r="U1485" i="20"/>
  <c r="U1499" i="20"/>
  <c r="U1534" i="20"/>
  <c r="U59" i="20"/>
  <c r="U73" i="20"/>
  <c r="U116" i="20"/>
  <c r="U140" i="20"/>
  <c r="U197" i="20"/>
  <c r="U216" i="20"/>
  <c r="U259" i="20"/>
  <c r="U297" i="20"/>
  <c r="U340" i="20"/>
  <c r="U395" i="20"/>
  <c r="U441" i="20"/>
  <c r="U464" i="20"/>
  <c r="U524" i="20"/>
  <c r="U533" i="20"/>
  <c r="U547" i="20"/>
  <c r="U593" i="20"/>
  <c r="U607" i="20"/>
  <c r="U616" i="20"/>
  <c r="U653" i="20"/>
  <c r="U676" i="20"/>
  <c r="U699" i="20"/>
  <c r="U736" i="20"/>
  <c r="U745" i="20"/>
  <c r="U759" i="20"/>
  <c r="U805" i="20"/>
  <c r="U819" i="20"/>
  <c r="U828" i="20"/>
  <c r="U888" i="20"/>
  <c r="U911" i="20"/>
  <c r="U957" i="20"/>
  <c r="U971" i="20"/>
  <c r="U1017" i="20"/>
  <c r="U1040" i="20"/>
  <c r="U1100" i="20"/>
  <c r="U1109" i="20"/>
  <c r="U1123" i="20"/>
  <c r="U1169" i="20"/>
  <c r="U1183" i="20"/>
  <c r="U1192" i="20"/>
  <c r="U1229" i="20"/>
  <c r="U1252" i="20"/>
  <c r="U1275" i="20"/>
  <c r="U1312" i="20"/>
  <c r="U1321" i="20"/>
  <c r="U1335" i="20"/>
  <c r="U1381" i="20"/>
  <c r="U1395" i="20"/>
  <c r="U1404" i="20"/>
  <c r="U37" i="20"/>
  <c r="U80" i="20"/>
  <c r="U156" i="20"/>
  <c r="U199" i="20"/>
  <c r="U223" i="20"/>
  <c r="U237" i="20"/>
  <c r="U280" i="20"/>
  <c r="U299" i="20"/>
  <c r="U361" i="20"/>
  <c r="U380" i="20"/>
  <c r="U429" i="20"/>
  <c r="U443" i="20"/>
  <c r="U489" i="20"/>
  <c r="U512" i="20"/>
  <c r="U572" i="20"/>
  <c r="U581" i="20"/>
  <c r="U595" i="20"/>
  <c r="U641" i="20"/>
  <c r="U655" i="20"/>
  <c r="U664" i="20"/>
  <c r="U701" i="20"/>
  <c r="U724" i="20"/>
  <c r="U747" i="20"/>
  <c r="U784" i="20"/>
  <c r="U793" i="20"/>
  <c r="U807" i="20"/>
  <c r="U853" i="20"/>
  <c r="U867" i="20"/>
  <c r="U876" i="20"/>
  <c r="U936" i="20"/>
  <c r="U959" i="20"/>
  <c r="U1005" i="20"/>
  <c r="U1019" i="20"/>
  <c r="U1065" i="20"/>
  <c r="U1088" i="20"/>
  <c r="U1148" i="20"/>
  <c r="U1157" i="20"/>
  <c r="U1171" i="20"/>
  <c r="U1217" i="20"/>
  <c r="U1231" i="20"/>
  <c r="U1240" i="20"/>
  <c r="U1277" i="20"/>
  <c r="U1300" i="20"/>
  <c r="U1323" i="20"/>
  <c r="U1360" i="20"/>
  <c r="U1369" i="20"/>
  <c r="U1383" i="20"/>
  <c r="U1429" i="20"/>
  <c r="U1443" i="20"/>
  <c r="U1452" i="20"/>
  <c r="U1512" i="20"/>
  <c r="U20" i="20"/>
  <c r="U39" i="20"/>
  <c r="U120" i="20"/>
  <c r="U163" i="20"/>
  <c r="U177" i="20"/>
  <c r="U201" i="20"/>
  <c r="U239" i="20"/>
  <c r="U320" i="20"/>
  <c r="U363" i="20"/>
  <c r="U408" i="20"/>
  <c r="U431" i="20"/>
  <c r="U477" i="20"/>
  <c r="U491" i="20"/>
  <c r="U537" i="20"/>
  <c r="U560" i="20"/>
  <c r="U620" i="20"/>
  <c r="U629" i="20"/>
  <c r="U643" i="20"/>
  <c r="U689" i="20"/>
  <c r="U703" i="20"/>
  <c r="U712" i="20"/>
  <c r="U749" i="20"/>
  <c r="U772" i="20"/>
  <c r="U795" i="20"/>
  <c r="U832" i="20"/>
  <c r="U841" i="20"/>
  <c r="U855" i="20"/>
  <c r="U901" i="20"/>
  <c r="U915" i="20"/>
  <c r="U924" i="20"/>
  <c r="U984" i="20"/>
  <c r="U1007" i="20"/>
  <c r="U1053" i="20"/>
  <c r="U1067" i="20"/>
  <c r="U1113" i="20"/>
  <c r="U1136" i="20"/>
  <c r="U1196" i="20"/>
  <c r="U1205" i="20"/>
  <c r="U1219" i="20"/>
  <c r="U1265" i="20"/>
  <c r="U1279" i="20"/>
  <c r="U1288" i="20"/>
  <c r="U1325" i="20"/>
  <c r="U1348" i="20"/>
  <c r="U1371" i="20"/>
  <c r="U1408" i="20"/>
  <c r="U1417" i="20"/>
  <c r="U1431" i="20"/>
  <c r="U1477" i="20"/>
  <c r="U1491" i="20"/>
  <c r="U1500" i="20"/>
  <c r="U1522" i="20"/>
  <c r="U1535" i="20"/>
  <c r="U1570" i="20"/>
  <c r="U1583" i="20"/>
  <c r="U1618" i="20"/>
  <c r="U1631" i="20"/>
  <c r="U1666" i="20"/>
  <c r="U1679" i="20"/>
  <c r="U60" i="20"/>
  <c r="U103" i="20"/>
  <c r="U141" i="20"/>
  <c r="U203" i="20"/>
  <c r="U260" i="20"/>
  <c r="U284" i="20"/>
  <c r="U341" i="20"/>
  <c r="U387" i="20"/>
  <c r="U396" i="20"/>
  <c r="U456" i="20"/>
  <c r="U479" i="20"/>
  <c r="U525" i="20"/>
  <c r="U539" i="20"/>
  <c r="U585" i="20"/>
  <c r="U608" i="20"/>
  <c r="U668" i="20"/>
  <c r="U677" i="20"/>
  <c r="U691" i="20"/>
  <c r="U737" i="20"/>
  <c r="U751" i="20"/>
  <c r="U760" i="20"/>
  <c r="U797" i="20"/>
  <c r="U820" i="20"/>
  <c r="U843" i="20"/>
  <c r="U880" i="20"/>
  <c r="U889" i="20"/>
  <c r="U903" i="20"/>
  <c r="U949" i="20"/>
  <c r="U963" i="20"/>
  <c r="U972" i="20"/>
  <c r="U1032" i="20"/>
  <c r="U1055" i="20"/>
  <c r="U1101" i="20"/>
  <c r="U1115" i="20"/>
  <c r="U1161" i="20"/>
  <c r="U1184" i="20"/>
  <c r="U1244" i="20"/>
  <c r="U1253" i="20"/>
  <c r="U1267" i="20"/>
  <c r="U1313" i="20"/>
  <c r="U1327" i="20"/>
  <c r="U1336" i="20"/>
  <c r="U1373" i="20"/>
  <c r="U1396" i="20"/>
  <c r="U1419" i="20"/>
  <c r="U25" i="20"/>
  <c r="U68" i="20"/>
  <c r="U149" i="20"/>
  <c r="U225" i="20"/>
  <c r="U413" i="20"/>
  <c r="U436" i="20"/>
  <c r="U459" i="20"/>
  <c r="U505" i="20"/>
  <c r="U579" i="20"/>
  <c r="U648" i="20"/>
  <c r="U671" i="20"/>
  <c r="U717" i="20"/>
  <c r="U860" i="20"/>
  <c r="U883" i="20"/>
  <c r="U929" i="20"/>
  <c r="U952" i="20"/>
  <c r="U1072" i="20"/>
  <c r="U1095" i="20"/>
  <c r="U1141" i="20"/>
  <c r="U1164" i="20"/>
  <c r="U1307" i="20"/>
  <c r="U1353" i="20"/>
  <c r="U1376" i="20"/>
  <c r="U1444" i="20"/>
  <c r="U1493" i="20"/>
  <c r="U1513" i="20"/>
  <c r="U1578" i="20"/>
  <c r="U1586" i="20"/>
  <c r="U1594" i="20"/>
  <c r="U1643" i="20"/>
  <c r="U1651" i="20"/>
  <c r="U1707" i="20"/>
  <c r="U1742" i="20"/>
  <c r="U1755" i="20"/>
  <c r="U1790" i="20"/>
  <c r="U1803" i="20"/>
  <c r="U1838" i="20"/>
  <c r="U1851" i="20"/>
  <c r="U1886" i="20"/>
  <c r="U1899" i="20"/>
  <c r="U1934" i="20"/>
  <c r="U1947" i="20"/>
  <c r="U1982" i="20"/>
  <c r="U1995" i="20"/>
  <c r="U27" i="20"/>
  <c r="U108" i="20"/>
  <c r="U151" i="20"/>
  <c r="U189" i="20"/>
  <c r="U232" i="20"/>
  <c r="U308" i="20"/>
  <c r="U415" i="20"/>
  <c r="U461" i="20"/>
  <c r="U484" i="20"/>
  <c r="U507" i="20"/>
  <c r="U553" i="20"/>
  <c r="U627" i="20"/>
  <c r="U696" i="20"/>
  <c r="U719" i="20"/>
  <c r="U765" i="20"/>
  <c r="U908" i="20"/>
  <c r="U931" i="20"/>
  <c r="U977" i="20"/>
  <c r="U1000" i="20"/>
  <c r="U1120" i="20"/>
  <c r="U1143" i="20"/>
  <c r="U1189" i="20"/>
  <c r="U1212" i="20"/>
  <c r="U1355" i="20"/>
  <c r="U1401" i="20"/>
  <c r="U1424" i="20"/>
  <c r="U1515" i="20"/>
  <c r="U1526" i="20"/>
  <c r="U1562" i="20"/>
  <c r="U1611" i="20"/>
  <c r="U1619" i="20"/>
  <c r="U1627" i="20"/>
  <c r="U1635" i="20"/>
  <c r="U1694" i="20"/>
  <c r="U1722" i="20"/>
  <c r="U1735" i="20"/>
  <c r="U1770" i="20"/>
  <c r="U1783" i="20"/>
  <c r="U1818" i="20"/>
  <c r="U1831" i="20"/>
  <c r="U1866" i="20"/>
  <c r="U1879" i="20"/>
  <c r="U1914" i="20"/>
  <c r="U1927" i="20"/>
  <c r="U1962" i="20"/>
  <c r="U1975" i="20"/>
  <c r="U72" i="20"/>
  <c r="U153" i="20"/>
  <c r="U191" i="20"/>
  <c r="U272" i="20"/>
  <c r="U315" i="20"/>
  <c r="U353" i="20"/>
  <c r="U389" i="20"/>
  <c r="U463" i="20"/>
  <c r="U509" i="20"/>
  <c r="U532" i="20"/>
  <c r="U555" i="20"/>
  <c r="U601" i="20"/>
  <c r="U675" i="20"/>
  <c r="U744" i="20"/>
  <c r="U767" i="20"/>
  <c r="U813" i="20"/>
  <c r="U956" i="20"/>
  <c r="U979" i="20"/>
  <c r="U1025" i="20"/>
  <c r="U1048" i="20"/>
  <c r="U1168" i="20"/>
  <c r="U1191" i="20"/>
  <c r="U1237" i="20"/>
  <c r="U1260" i="20"/>
  <c r="U1403" i="20"/>
  <c r="U1464" i="20"/>
  <c r="U1480" i="20"/>
  <c r="U1517" i="20"/>
  <c r="U1527" i="20"/>
  <c r="U1538" i="20"/>
  <c r="U1546" i="20"/>
  <c r="U1595" i="20"/>
  <c r="U1603" i="20"/>
  <c r="U1678" i="20"/>
  <c r="U1686" i="20"/>
  <c r="U1702" i="20"/>
  <c r="U1715" i="20"/>
  <c r="U1750" i="20"/>
  <c r="U1763" i="20"/>
  <c r="U1798" i="20"/>
  <c r="U1811" i="20"/>
  <c r="U1846" i="20"/>
  <c r="U1859" i="20"/>
  <c r="U1894" i="20"/>
  <c r="U1907" i="20"/>
  <c r="U1942" i="20"/>
  <c r="U1955" i="20"/>
  <c r="U1990" i="20"/>
  <c r="U2003" i="20"/>
  <c r="U81" i="20"/>
  <c r="U367" i="20"/>
  <c r="U421" i="20"/>
  <c r="U444" i="20"/>
  <c r="U587" i="20"/>
  <c r="U633" i="20"/>
  <c r="U656" i="20"/>
  <c r="U725" i="20"/>
  <c r="U799" i="20"/>
  <c r="U845" i="20"/>
  <c r="U868" i="20"/>
  <c r="U891" i="20"/>
  <c r="U937" i="20"/>
  <c r="U1011" i="20"/>
  <c r="U1080" i="20"/>
  <c r="U1103" i="20"/>
  <c r="U1149" i="20"/>
  <c r="U1292" i="20"/>
  <c r="U1315" i="20"/>
  <c r="U1361" i="20"/>
  <c r="U1384" i="20"/>
  <c r="U1445" i="20"/>
  <c r="U1465" i="20"/>
  <c r="U1563" i="20"/>
  <c r="U1571" i="20"/>
  <c r="U1579" i="20"/>
  <c r="U1587" i="20"/>
  <c r="U1646" i="20"/>
  <c r="U1654" i="20"/>
  <c r="U1662" i="20"/>
  <c r="U1670" i="20"/>
  <c r="U1730" i="20"/>
  <c r="U1743" i="20"/>
  <c r="U1778" i="20"/>
  <c r="U1791" i="20"/>
  <c r="U1826" i="20"/>
  <c r="U1839" i="20"/>
  <c r="U1874" i="20"/>
  <c r="U1887" i="20"/>
  <c r="U1922" i="20"/>
  <c r="U1935" i="20"/>
  <c r="U1970" i="20"/>
  <c r="U1983" i="20"/>
  <c r="U45" i="20"/>
  <c r="U164" i="20"/>
  <c r="U245" i="20"/>
  <c r="U400" i="20"/>
  <c r="U423" i="20"/>
  <c r="U469" i="20"/>
  <c r="U492" i="20"/>
  <c r="U635" i="20"/>
  <c r="U681" i="20"/>
  <c r="U704" i="20"/>
  <c r="U773" i="20"/>
  <c r="U847" i="20"/>
  <c r="U893" i="20"/>
  <c r="U916" i="20"/>
  <c r="U939" i="20"/>
  <c r="U985" i="20"/>
  <c r="U1059" i="20"/>
  <c r="U1128" i="20"/>
  <c r="U1151" i="20"/>
  <c r="U1197" i="20"/>
  <c r="U1340" i="20"/>
  <c r="U1363" i="20"/>
  <c r="U1409" i="20"/>
  <c r="U1467" i="20"/>
  <c r="U1484" i="20"/>
  <c r="U1504" i="20"/>
  <c r="U1530" i="20"/>
  <c r="U1547" i="20"/>
  <c r="U1555" i="20"/>
  <c r="U1630" i="20"/>
  <c r="U1638" i="20"/>
  <c r="U1687" i="20"/>
  <c r="U1695" i="20"/>
  <c r="U1710" i="20"/>
  <c r="U1723" i="20"/>
  <c r="U1758" i="20"/>
  <c r="U1771" i="20"/>
  <c r="U1806" i="20"/>
  <c r="U1819" i="20"/>
  <c r="U1854" i="20"/>
  <c r="U1867" i="20"/>
  <c r="U1902" i="20"/>
  <c r="U1915" i="20"/>
  <c r="U1950" i="20"/>
  <c r="U1963" i="20"/>
  <c r="U1998" i="20"/>
  <c r="U47" i="20"/>
  <c r="U85" i="20"/>
  <c r="U128" i="20"/>
  <c r="U209" i="20"/>
  <c r="U247" i="20"/>
  <c r="U285" i="20"/>
  <c r="U328" i="20"/>
  <c r="U448" i="20"/>
  <c r="U471" i="20"/>
  <c r="U517" i="20"/>
  <c r="U540" i="20"/>
  <c r="U683" i="20"/>
  <c r="U729" i="20"/>
  <c r="U752" i="20"/>
  <c r="U821" i="20"/>
  <c r="U895" i="20"/>
  <c r="U941" i="20"/>
  <c r="U964" i="20"/>
  <c r="U987" i="20"/>
  <c r="U1033" i="20"/>
  <c r="U1107" i="20"/>
  <c r="U1176" i="20"/>
  <c r="U1199" i="20"/>
  <c r="U1245" i="20"/>
  <c r="U1388" i="20"/>
  <c r="U1411" i="20"/>
  <c r="U1432" i="20"/>
  <c r="U1449" i="20"/>
  <c r="U1469" i="20"/>
  <c r="U1539" i="20"/>
  <c r="U1598" i="20"/>
  <c r="U1606" i="20"/>
  <c r="U1614" i="20"/>
  <c r="U1622" i="20"/>
  <c r="U1671" i="20"/>
  <c r="U1703" i="20"/>
  <c r="U1738" i="20"/>
  <c r="U1751" i="20"/>
  <c r="U1786" i="20"/>
  <c r="U1799" i="20"/>
  <c r="U1834" i="20"/>
  <c r="U1847" i="20"/>
  <c r="U1882" i="20"/>
  <c r="U1895" i="20"/>
  <c r="U1930" i="20"/>
  <c r="U1943" i="20"/>
  <c r="U1978" i="20"/>
  <c r="U1991" i="20"/>
  <c r="U375" i="20"/>
  <c r="U424" i="20"/>
  <c r="U567" i="20"/>
  <c r="U613" i="20"/>
  <c r="U848" i="20"/>
  <c r="U991" i="20"/>
  <c r="U1037" i="20"/>
  <c r="U1083" i="20"/>
  <c r="U1129" i="20"/>
  <c r="U1272" i="20"/>
  <c r="U1456" i="20"/>
  <c r="U1558" i="20"/>
  <c r="U1574" i="20"/>
  <c r="U1623" i="20"/>
  <c r="U1746" i="20"/>
  <c r="U1759" i="20"/>
  <c r="U1842" i="20"/>
  <c r="U1855" i="20"/>
  <c r="U1938" i="20"/>
  <c r="U1951" i="20"/>
  <c r="U251" i="20"/>
  <c r="U401" i="20"/>
  <c r="U779" i="20"/>
  <c r="U1060" i="20"/>
  <c r="U1203" i="20"/>
  <c r="U1341" i="20"/>
  <c r="U1436" i="20"/>
  <c r="U1505" i="20"/>
  <c r="U1550" i="20"/>
  <c r="U1890" i="20"/>
  <c r="U1999" i="20"/>
  <c r="U449" i="20"/>
  <c r="U684" i="20"/>
  <c r="U827" i="20"/>
  <c r="U965" i="20"/>
  <c r="U1918" i="20"/>
  <c r="U343" i="20"/>
  <c r="U1959" i="20"/>
  <c r="U107" i="20"/>
  <c r="U1068" i="20"/>
  <c r="U1257" i="20"/>
  <c r="U1551" i="20"/>
  <c r="U1878" i="20"/>
  <c r="U271" i="20"/>
  <c r="U1116" i="20"/>
  <c r="U1906" i="20"/>
  <c r="U292" i="20"/>
  <c r="U800" i="20"/>
  <c r="U1224" i="20"/>
  <c r="U1590" i="20"/>
  <c r="U1827" i="20"/>
  <c r="U129" i="20"/>
  <c r="U472" i="20"/>
  <c r="U615" i="20"/>
  <c r="U661" i="20"/>
  <c r="U896" i="20"/>
  <c r="U1039" i="20"/>
  <c r="U1085" i="20"/>
  <c r="U1131" i="20"/>
  <c r="U1177" i="20"/>
  <c r="U1320" i="20"/>
  <c r="U1542" i="20"/>
  <c r="U1591" i="20"/>
  <c r="U1607" i="20"/>
  <c r="U1674" i="20"/>
  <c r="U1690" i="20"/>
  <c r="U1774" i="20"/>
  <c r="U1787" i="20"/>
  <c r="U1870" i="20"/>
  <c r="U1883" i="20"/>
  <c r="U1966" i="20"/>
  <c r="U1979" i="20"/>
  <c r="U332" i="20"/>
  <c r="U544" i="20"/>
  <c r="U636" i="20"/>
  <c r="U825" i="20"/>
  <c r="U917" i="20"/>
  <c r="U1295" i="20"/>
  <c r="U1531" i="20"/>
  <c r="U1566" i="20"/>
  <c r="U1711" i="20"/>
  <c r="U1794" i="20"/>
  <c r="U1903" i="20"/>
  <c r="U1986" i="20"/>
  <c r="U403" i="20"/>
  <c r="U1108" i="20"/>
  <c r="U1599" i="20"/>
  <c r="U1682" i="20"/>
  <c r="U1020" i="20"/>
  <c r="U1209" i="20"/>
  <c r="U1754" i="20"/>
  <c r="U552" i="20"/>
  <c r="U787" i="20"/>
  <c r="U1634" i="20"/>
  <c r="U1795" i="20"/>
  <c r="U411" i="20"/>
  <c r="U1024" i="20"/>
  <c r="U1259" i="20"/>
  <c r="U1479" i="20"/>
  <c r="U1667" i="20"/>
  <c r="U1727" i="20"/>
  <c r="U1810" i="20"/>
  <c r="U1919" i="20"/>
  <c r="U2002" i="20"/>
  <c r="U519" i="20"/>
  <c r="U989" i="20"/>
  <c r="U1487" i="20"/>
  <c r="U1731" i="20"/>
  <c r="U1910" i="20"/>
  <c r="U143" i="20"/>
  <c r="U224" i="20"/>
  <c r="U305" i="20"/>
  <c r="U435" i="20"/>
  <c r="U527" i="20"/>
  <c r="U573" i="20"/>
  <c r="U716" i="20"/>
  <c r="U808" i="20"/>
  <c r="U951" i="20"/>
  <c r="U997" i="20"/>
  <c r="U1232" i="20"/>
  <c r="U1375" i="20"/>
  <c r="U1421" i="20"/>
  <c r="U1492" i="20"/>
  <c r="U1523" i="20"/>
  <c r="U1575" i="20"/>
  <c r="U1658" i="20"/>
  <c r="U1706" i="20"/>
  <c r="U1719" i="20"/>
  <c r="U1802" i="20"/>
  <c r="U1815" i="20"/>
  <c r="U1898" i="20"/>
  <c r="U1911" i="20"/>
  <c r="U1994" i="20"/>
  <c r="U592" i="20"/>
  <c r="U1726" i="20"/>
  <c r="U1835" i="20"/>
  <c r="U24" i="20"/>
  <c r="U504" i="20"/>
  <c r="U928" i="20"/>
  <c r="U1301" i="20"/>
  <c r="U1472" i="20"/>
  <c r="U976" i="20"/>
  <c r="U1699" i="20"/>
  <c r="U1974" i="20"/>
  <c r="U835" i="20"/>
  <c r="U1305" i="20"/>
  <c r="U1714" i="20"/>
  <c r="U1823" i="20"/>
  <c r="U368" i="20"/>
  <c r="U943" i="20"/>
  <c r="U1814" i="20"/>
  <c r="U307" i="20"/>
  <c r="U483" i="20"/>
  <c r="U575" i="20"/>
  <c r="U621" i="20"/>
  <c r="U764" i="20"/>
  <c r="U856" i="20"/>
  <c r="U999" i="20"/>
  <c r="U1045" i="20"/>
  <c r="U1280" i="20"/>
  <c r="U1423" i="20"/>
  <c r="U1457" i="20"/>
  <c r="U1543" i="20"/>
  <c r="U1559" i="20"/>
  <c r="U1626" i="20"/>
  <c r="U1642" i="20"/>
  <c r="U1691" i="20"/>
  <c r="U1734" i="20"/>
  <c r="U1747" i="20"/>
  <c r="U1830" i="20"/>
  <c r="U1843" i="20"/>
  <c r="U1926" i="20"/>
  <c r="U1939" i="20"/>
  <c r="U873" i="20"/>
  <c r="U1251" i="20"/>
  <c r="U1389" i="20"/>
  <c r="U1507" i="20"/>
  <c r="U1739" i="20"/>
  <c r="U1931" i="20"/>
  <c r="U785" i="20"/>
  <c r="U1767" i="20"/>
  <c r="U1850" i="20"/>
  <c r="U1946" i="20"/>
  <c r="U345" i="20"/>
  <c r="U388" i="20"/>
  <c r="U531" i="20"/>
  <c r="U623" i="20"/>
  <c r="U669" i="20"/>
  <c r="U812" i="20"/>
  <c r="U904" i="20"/>
  <c r="U1047" i="20"/>
  <c r="U1093" i="20"/>
  <c r="U1328" i="20"/>
  <c r="U1459" i="20"/>
  <c r="U1610" i="20"/>
  <c r="U1659" i="20"/>
  <c r="U1675" i="20"/>
  <c r="U1762" i="20"/>
  <c r="U1775" i="20"/>
  <c r="U1858" i="20"/>
  <c r="U1871" i="20"/>
  <c r="U1954" i="20"/>
  <c r="U1967" i="20"/>
  <c r="U739" i="20"/>
  <c r="U1163" i="20"/>
  <c r="U188" i="20"/>
  <c r="U833" i="20"/>
  <c r="U1211" i="20"/>
  <c r="U1349" i="20"/>
  <c r="U1782" i="20"/>
  <c r="U1891" i="20"/>
  <c r="U1987" i="20"/>
  <c r="U457" i="20"/>
  <c r="U881" i="20"/>
  <c r="U1397" i="20"/>
  <c r="U1683" i="20"/>
  <c r="U211" i="20"/>
  <c r="U565" i="20"/>
  <c r="U1035" i="20"/>
  <c r="U1655" i="20"/>
  <c r="U1718" i="20"/>
  <c r="U11" i="20"/>
  <c r="U87" i="20"/>
  <c r="U168" i="20"/>
  <c r="U249" i="20"/>
  <c r="U496" i="20"/>
  <c r="U588" i="20"/>
  <c r="U731" i="20"/>
  <c r="U777" i="20"/>
  <c r="U869" i="20"/>
  <c r="U1012" i="20"/>
  <c r="U1155" i="20"/>
  <c r="U1247" i="20"/>
  <c r="U1293" i="20"/>
  <c r="U1471" i="20"/>
  <c r="U1582" i="20"/>
  <c r="U1647" i="20"/>
  <c r="U1766" i="20"/>
  <c r="U1779" i="20"/>
  <c r="U1862" i="20"/>
  <c r="U1875" i="20"/>
  <c r="U1958" i="20"/>
  <c r="U1971" i="20"/>
  <c r="U1807" i="20"/>
  <c r="U1343" i="20"/>
  <c r="U1822" i="20"/>
  <c r="U105" i="20"/>
  <c r="U1863" i="20"/>
  <c r="U409" i="20"/>
  <c r="U600" i="20"/>
  <c r="U1081" i="20"/>
  <c r="U1639" i="20"/>
  <c r="U1923" i="20"/>
  <c r="U6" i="21"/>
  <c r="U10" i="21"/>
  <c r="U14" i="21"/>
  <c r="U18" i="21"/>
  <c r="U22" i="21"/>
  <c r="U26" i="21"/>
  <c r="U30" i="21"/>
  <c r="U34" i="21"/>
  <c r="U38" i="21"/>
  <c r="U42" i="21"/>
  <c r="U46" i="21"/>
  <c r="U50" i="21"/>
  <c r="U54" i="21"/>
  <c r="U58" i="21"/>
  <c r="U62" i="21"/>
  <c r="U66" i="21"/>
  <c r="U70" i="21"/>
  <c r="U74" i="21"/>
  <c r="U78" i="21"/>
  <c r="U82" i="21"/>
  <c r="U86" i="21"/>
  <c r="U90" i="21"/>
  <c r="U94" i="21"/>
  <c r="U98" i="21"/>
  <c r="U102" i="21"/>
  <c r="U106" i="21"/>
  <c r="U110" i="21"/>
  <c r="U114" i="21"/>
  <c r="U118" i="21"/>
  <c r="U122" i="21"/>
  <c r="U126" i="21"/>
  <c r="U130" i="21"/>
  <c r="U134" i="21"/>
  <c r="U138" i="21"/>
  <c r="U142" i="21"/>
  <c r="U146" i="21"/>
  <c r="U150" i="21"/>
  <c r="U154" i="21"/>
  <c r="U158" i="21"/>
  <c r="U162" i="21"/>
  <c r="U166" i="21"/>
  <c r="U170" i="21"/>
  <c r="U174" i="21"/>
  <c r="U178" i="21"/>
  <c r="U182" i="21"/>
  <c r="U186" i="21"/>
  <c r="U190" i="21"/>
  <c r="U194" i="21"/>
  <c r="U198" i="21"/>
  <c r="U202" i="21"/>
  <c r="U206" i="21"/>
  <c r="U210" i="21"/>
  <c r="U214" i="21"/>
  <c r="U218" i="21"/>
  <c r="U222" i="21"/>
  <c r="U226" i="21"/>
  <c r="U230" i="21"/>
  <c r="U234" i="21"/>
  <c r="U238" i="21"/>
  <c r="U242" i="21"/>
  <c r="U246" i="21"/>
  <c r="U250" i="21"/>
  <c r="U254" i="21"/>
  <c r="U258" i="21"/>
  <c r="U262" i="21"/>
  <c r="U266" i="21"/>
  <c r="U270" i="21"/>
  <c r="U274" i="21"/>
  <c r="U278" i="21"/>
  <c r="U282" i="21"/>
  <c r="U286" i="21"/>
  <c r="U290" i="21"/>
  <c r="U294" i="21"/>
  <c r="U298" i="21"/>
  <c r="U302" i="21"/>
  <c r="U306" i="21"/>
  <c r="U310" i="21"/>
  <c r="U314" i="21"/>
  <c r="U318" i="21"/>
  <c r="U322" i="21"/>
  <c r="U326" i="21"/>
  <c r="U330" i="21"/>
  <c r="U334" i="21"/>
  <c r="U338" i="21"/>
  <c r="U342" i="21"/>
  <c r="U346" i="21"/>
  <c r="U350" i="21"/>
  <c r="U354" i="21"/>
  <c r="U358" i="21"/>
  <c r="U362" i="21"/>
  <c r="U366" i="21"/>
  <c r="U370" i="21"/>
  <c r="U374" i="21"/>
  <c r="U378" i="21"/>
  <c r="U382" i="21"/>
  <c r="U386" i="21"/>
  <c r="U390" i="21"/>
  <c r="U394" i="21"/>
  <c r="U398" i="21"/>
  <c r="U402" i="21"/>
  <c r="U406" i="21"/>
  <c r="U410" i="21"/>
  <c r="U414" i="21"/>
  <c r="U418" i="21"/>
  <c r="U422" i="21"/>
  <c r="U426" i="21"/>
  <c r="U430" i="21"/>
  <c r="U434" i="21"/>
  <c r="U438" i="21"/>
  <c r="U442" i="21"/>
  <c r="U446" i="21"/>
  <c r="U450" i="21"/>
  <c r="U454" i="21"/>
  <c r="U458" i="21"/>
  <c r="U462" i="21"/>
  <c r="U466" i="21"/>
  <c r="U470" i="21"/>
  <c r="U474" i="21"/>
  <c r="U478" i="21"/>
  <c r="U482" i="21"/>
  <c r="U486" i="21"/>
  <c r="U490" i="21"/>
  <c r="U494" i="21"/>
  <c r="U498" i="21"/>
  <c r="U502" i="21"/>
  <c r="U506" i="21"/>
  <c r="U510" i="21"/>
  <c r="U514" i="21"/>
  <c r="U518" i="21"/>
  <c r="U522" i="21"/>
  <c r="U526" i="21"/>
  <c r="U530" i="21"/>
  <c r="U534" i="21"/>
  <c r="U538" i="21"/>
  <c r="U542" i="21"/>
  <c r="U546" i="21"/>
  <c r="U550" i="21"/>
  <c r="U554" i="21"/>
  <c r="U558" i="21"/>
  <c r="U562" i="21"/>
  <c r="U566" i="21"/>
  <c r="U570" i="21"/>
  <c r="U574" i="21"/>
  <c r="U578" i="21"/>
  <c r="U582" i="21"/>
  <c r="U586" i="21"/>
  <c r="U590" i="21"/>
  <c r="U594" i="21"/>
  <c r="U598" i="21"/>
  <c r="U602" i="21"/>
  <c r="U606" i="21"/>
  <c r="U610" i="21"/>
  <c r="U614" i="21"/>
  <c r="U618" i="21"/>
  <c r="U622" i="21"/>
  <c r="U626" i="21"/>
  <c r="U630" i="21"/>
  <c r="U634" i="21"/>
  <c r="U638" i="21"/>
  <c r="U642" i="21"/>
  <c r="U646" i="21"/>
  <c r="U650" i="21"/>
  <c r="U654" i="21"/>
  <c r="U658" i="21"/>
  <c r="U662" i="21"/>
  <c r="U666" i="21"/>
  <c r="U670" i="21"/>
  <c r="U674" i="21"/>
  <c r="U678" i="21"/>
  <c r="U682" i="21"/>
  <c r="U686" i="21"/>
  <c r="U690" i="21"/>
  <c r="U694" i="21"/>
  <c r="U698" i="21"/>
  <c r="U702" i="21"/>
  <c r="U706" i="21"/>
  <c r="U710" i="21"/>
  <c r="U714" i="21"/>
  <c r="U718" i="21"/>
  <c r="U722" i="21"/>
  <c r="U726" i="21"/>
  <c r="U730" i="21"/>
  <c r="U734" i="21"/>
  <c r="U738" i="21"/>
  <c r="U742" i="21"/>
  <c r="U746" i="21"/>
  <c r="U750" i="21"/>
  <c r="U754" i="21"/>
  <c r="U758" i="21"/>
  <c r="U762" i="21"/>
  <c r="U766" i="21"/>
  <c r="U770" i="21"/>
  <c r="U774" i="21"/>
  <c r="U778" i="21"/>
  <c r="U782" i="21"/>
  <c r="U786" i="21"/>
  <c r="U790" i="21"/>
  <c r="U794" i="21"/>
  <c r="U798" i="21"/>
  <c r="U802" i="21"/>
  <c r="U806" i="21"/>
  <c r="U810" i="21"/>
  <c r="U814" i="21"/>
  <c r="U818" i="21"/>
  <c r="U822" i="21"/>
  <c r="U826" i="21"/>
  <c r="U830" i="21"/>
  <c r="U834" i="21"/>
  <c r="U838" i="21"/>
  <c r="U842" i="21"/>
  <c r="U846" i="21"/>
  <c r="U850" i="21"/>
  <c r="U854" i="21"/>
  <c r="U858" i="21"/>
  <c r="U862" i="21"/>
  <c r="U866" i="21"/>
  <c r="U870" i="21"/>
  <c r="U874" i="21"/>
  <c r="U878" i="21"/>
  <c r="U882" i="21"/>
  <c r="U886" i="21"/>
  <c r="U890" i="21"/>
  <c r="U894" i="21"/>
  <c r="U898" i="21"/>
  <c r="U902" i="21"/>
  <c r="U906" i="21"/>
  <c r="U910" i="21"/>
  <c r="U914" i="21"/>
  <c r="U918" i="21"/>
  <c r="U922" i="21"/>
  <c r="U926" i="21"/>
  <c r="U930" i="21"/>
  <c r="U934" i="21"/>
  <c r="U938" i="21"/>
  <c r="U942" i="21"/>
  <c r="U946" i="21"/>
  <c r="U950" i="21"/>
  <c r="U954" i="21"/>
  <c r="U958" i="21"/>
  <c r="U962" i="21"/>
  <c r="U966" i="21"/>
  <c r="U970" i="21"/>
  <c r="U974" i="21"/>
  <c r="U978" i="21"/>
  <c r="U982" i="21"/>
  <c r="U986" i="21"/>
  <c r="U990" i="21"/>
  <c r="U994" i="21"/>
  <c r="U998" i="21"/>
  <c r="U1002" i="21"/>
  <c r="U1006" i="21"/>
  <c r="U1010" i="21"/>
  <c r="U1014" i="21"/>
  <c r="U1018" i="21"/>
  <c r="U1022" i="21"/>
  <c r="U1026" i="21"/>
  <c r="U1030" i="21"/>
  <c r="U1034" i="21"/>
  <c r="U1038" i="21"/>
  <c r="U1042" i="21"/>
  <c r="U1046" i="21"/>
  <c r="U1050" i="21"/>
  <c r="U1054" i="21"/>
  <c r="U1058" i="21"/>
  <c r="U1062" i="21"/>
  <c r="U1066" i="21"/>
  <c r="U1070" i="21"/>
  <c r="U1074" i="21"/>
  <c r="U1078" i="21"/>
  <c r="U1082" i="21"/>
  <c r="U1086" i="21"/>
  <c r="U1090" i="21"/>
  <c r="U1094" i="21"/>
  <c r="U1098" i="21"/>
  <c r="U1102" i="21"/>
  <c r="U1106" i="21"/>
  <c r="U1110" i="21"/>
  <c r="U1114" i="21"/>
  <c r="U1118" i="21"/>
  <c r="U1122" i="21"/>
  <c r="U1126" i="21"/>
  <c r="U1130" i="21"/>
  <c r="U1134" i="21"/>
  <c r="U1138" i="21"/>
  <c r="U1142" i="21"/>
  <c r="U1146" i="21"/>
  <c r="U1150" i="21"/>
  <c r="U1154" i="21"/>
  <c r="U1158" i="21"/>
  <c r="U1162" i="21"/>
  <c r="U1166" i="21"/>
  <c r="U1170" i="21"/>
  <c r="U1174" i="21"/>
  <c r="U1178" i="21"/>
  <c r="U1182" i="21"/>
  <c r="U1186" i="21"/>
  <c r="U1190" i="21"/>
  <c r="U1194" i="21"/>
  <c r="U1198" i="21"/>
  <c r="U1202" i="21"/>
  <c r="U1206" i="21"/>
  <c r="U1210" i="21"/>
  <c r="U1214" i="21"/>
  <c r="U1218" i="21"/>
  <c r="U1222" i="21"/>
  <c r="U1226" i="21"/>
  <c r="U1230" i="21"/>
  <c r="U1234" i="21"/>
  <c r="U1238" i="21"/>
  <c r="U1242" i="21"/>
  <c r="U1246" i="21"/>
  <c r="U1250" i="21"/>
  <c r="U1254" i="21"/>
  <c r="U1258" i="21"/>
  <c r="U1262" i="21"/>
  <c r="U1266" i="21"/>
  <c r="U1270" i="21"/>
  <c r="U1274" i="21"/>
  <c r="U1278" i="21"/>
  <c r="U1282" i="21"/>
  <c r="U1286" i="21"/>
  <c r="U1290" i="21"/>
  <c r="U1294" i="21"/>
  <c r="U1298" i="21"/>
  <c r="U1302" i="21"/>
  <c r="U1306" i="21"/>
  <c r="U1310" i="21"/>
  <c r="U1314" i="21"/>
  <c r="U1318" i="21"/>
  <c r="U1322" i="21"/>
  <c r="U1326" i="21"/>
  <c r="U1330" i="21"/>
  <c r="U1334" i="21"/>
  <c r="U1338" i="21"/>
  <c r="U1342" i="21"/>
  <c r="U1346" i="21"/>
  <c r="U1350" i="21"/>
  <c r="U1354" i="21"/>
  <c r="U1358" i="21"/>
  <c r="U1362" i="21"/>
  <c r="U1366" i="21"/>
  <c r="U1370" i="21"/>
  <c r="U1374" i="21"/>
  <c r="U1378" i="21"/>
  <c r="U1382" i="21"/>
  <c r="U1386" i="21"/>
  <c r="U1390" i="21"/>
  <c r="U1394" i="21"/>
  <c r="U1398" i="21"/>
  <c r="U1402" i="21"/>
  <c r="U1406" i="21"/>
  <c r="U1410" i="21"/>
  <c r="U1414" i="21"/>
  <c r="U1418" i="21"/>
  <c r="U1422" i="21"/>
  <c r="U1426" i="21"/>
  <c r="U1430" i="21"/>
  <c r="U1434" i="21"/>
  <c r="U1438" i="21"/>
  <c r="U1442" i="21"/>
  <c r="U1446" i="21"/>
  <c r="U1450" i="21"/>
  <c r="U1454" i="21"/>
  <c r="U1458" i="21"/>
  <c r="U1462" i="21"/>
  <c r="U1466" i="21"/>
  <c r="U1470" i="21"/>
  <c r="U1474" i="21"/>
  <c r="U1478" i="21"/>
  <c r="U1482" i="21"/>
  <c r="U1486" i="21"/>
  <c r="U1490" i="21"/>
  <c r="U1494" i="21"/>
  <c r="U1498" i="21"/>
  <c r="U1502" i="21"/>
  <c r="U1506" i="21"/>
  <c r="U1510" i="21"/>
  <c r="U1514" i="21"/>
  <c r="U1518" i="21"/>
  <c r="U1522" i="21"/>
  <c r="U1526" i="21"/>
  <c r="U1530" i="21"/>
  <c r="U1534" i="21"/>
  <c r="U1538" i="21"/>
  <c r="U1542" i="21"/>
  <c r="U1546" i="21"/>
  <c r="U1550" i="21"/>
  <c r="U1554" i="21"/>
  <c r="U1558" i="21"/>
  <c r="U7" i="21"/>
  <c r="U11" i="21"/>
  <c r="U15" i="21"/>
  <c r="U19" i="21"/>
  <c r="U23" i="21"/>
  <c r="U27" i="21"/>
  <c r="U31" i="21"/>
  <c r="U35" i="21"/>
  <c r="U39" i="21"/>
  <c r="U43" i="21"/>
  <c r="U47" i="21"/>
  <c r="U51" i="21"/>
  <c r="U55" i="21"/>
  <c r="U59" i="21"/>
  <c r="U63" i="21"/>
  <c r="U67" i="21"/>
  <c r="U71" i="21"/>
  <c r="U75" i="21"/>
  <c r="U79" i="21"/>
  <c r="U83" i="21"/>
  <c r="U87" i="21"/>
  <c r="U91" i="21"/>
  <c r="U95" i="21"/>
  <c r="U99" i="21"/>
  <c r="U103" i="21"/>
  <c r="U107" i="21"/>
  <c r="U111" i="21"/>
  <c r="U115" i="21"/>
  <c r="U119" i="21"/>
  <c r="U123" i="21"/>
  <c r="U127" i="21"/>
  <c r="U131" i="21"/>
  <c r="U135" i="21"/>
  <c r="U139" i="21"/>
  <c r="U143" i="21"/>
  <c r="U147" i="21"/>
  <c r="U151" i="21"/>
  <c r="U155" i="21"/>
  <c r="U159" i="21"/>
  <c r="U163" i="21"/>
  <c r="U167" i="21"/>
  <c r="U171" i="21"/>
  <c r="U175" i="21"/>
  <c r="U179" i="21"/>
  <c r="U183" i="21"/>
  <c r="U187" i="21"/>
  <c r="U191" i="21"/>
  <c r="U195" i="21"/>
  <c r="U199" i="21"/>
  <c r="U203" i="21"/>
  <c r="U207" i="21"/>
  <c r="U211" i="21"/>
  <c r="U215" i="21"/>
  <c r="U219" i="21"/>
  <c r="U223" i="21"/>
  <c r="U227" i="21"/>
  <c r="U231" i="21"/>
  <c r="U235" i="21"/>
  <c r="U239" i="21"/>
  <c r="U243" i="21"/>
  <c r="U247" i="21"/>
  <c r="U251" i="21"/>
  <c r="U255" i="21"/>
  <c r="U259" i="21"/>
  <c r="U263" i="21"/>
  <c r="U267" i="21"/>
  <c r="U271" i="21"/>
  <c r="U275" i="21"/>
  <c r="U279" i="21"/>
  <c r="U283" i="21"/>
  <c r="U287" i="21"/>
  <c r="U291" i="21"/>
  <c r="U295" i="21"/>
  <c r="U299" i="21"/>
  <c r="U303" i="21"/>
  <c r="U307" i="21"/>
  <c r="U311" i="21"/>
  <c r="U315" i="21"/>
  <c r="U319" i="21"/>
  <c r="U323" i="21"/>
  <c r="U327" i="21"/>
  <c r="U331" i="21"/>
  <c r="U335" i="21"/>
  <c r="U339" i="21"/>
  <c r="U343" i="21"/>
  <c r="U347" i="21"/>
  <c r="U351" i="21"/>
  <c r="U355" i="21"/>
  <c r="U359" i="21"/>
  <c r="U363" i="21"/>
  <c r="U367" i="21"/>
  <c r="U371" i="21"/>
  <c r="U375" i="21"/>
  <c r="U379" i="21"/>
  <c r="U383" i="21"/>
  <c r="U387" i="21"/>
  <c r="U391" i="21"/>
  <c r="U395" i="21"/>
  <c r="U399" i="21"/>
  <c r="U403" i="21"/>
  <c r="U407" i="21"/>
  <c r="U411" i="21"/>
  <c r="U415" i="21"/>
  <c r="U419" i="21"/>
  <c r="U423" i="21"/>
  <c r="U427" i="21"/>
  <c r="U431" i="21"/>
  <c r="U435" i="21"/>
  <c r="U439" i="21"/>
  <c r="U443" i="21"/>
  <c r="U447" i="21"/>
  <c r="U451" i="21"/>
  <c r="U455" i="21"/>
  <c r="U459" i="21"/>
  <c r="U463" i="21"/>
  <c r="U467" i="21"/>
  <c r="U471" i="21"/>
  <c r="U475" i="21"/>
  <c r="U479" i="21"/>
  <c r="U483" i="21"/>
  <c r="U487" i="21"/>
  <c r="U491" i="21"/>
  <c r="U495" i="21"/>
  <c r="U499" i="21"/>
  <c r="U503" i="21"/>
  <c r="U507" i="21"/>
  <c r="U511" i="21"/>
  <c r="U515" i="21"/>
  <c r="U519" i="21"/>
  <c r="U523" i="21"/>
  <c r="U527" i="21"/>
  <c r="U531" i="21"/>
  <c r="U535" i="21"/>
  <c r="U539" i="21"/>
  <c r="U543" i="21"/>
  <c r="U547" i="21"/>
  <c r="U551" i="21"/>
  <c r="U555" i="21"/>
  <c r="U559" i="21"/>
  <c r="U563" i="21"/>
  <c r="U567" i="21"/>
  <c r="U571" i="21"/>
  <c r="U575" i="21"/>
  <c r="U579" i="21"/>
  <c r="U583" i="21"/>
  <c r="U587" i="21"/>
  <c r="U591" i="21"/>
  <c r="U595" i="21"/>
  <c r="U599" i="21"/>
  <c r="U603" i="21"/>
  <c r="U607" i="21"/>
  <c r="U611" i="21"/>
  <c r="U615" i="21"/>
  <c r="U619" i="21"/>
  <c r="U623" i="21"/>
  <c r="U627" i="21"/>
  <c r="U631" i="21"/>
  <c r="U635" i="21"/>
  <c r="U639" i="21"/>
  <c r="U643" i="21"/>
  <c r="U647" i="21"/>
  <c r="U651" i="21"/>
  <c r="U655" i="21"/>
  <c r="U659" i="21"/>
  <c r="U663" i="21"/>
  <c r="U667" i="21"/>
  <c r="U671" i="21"/>
  <c r="U675" i="21"/>
  <c r="U679" i="21"/>
  <c r="U683" i="21"/>
  <c r="U687" i="21"/>
  <c r="U691" i="21"/>
  <c r="U695" i="21"/>
  <c r="U699" i="21"/>
  <c r="U703" i="21"/>
  <c r="U707" i="21"/>
  <c r="U711" i="21"/>
  <c r="U715" i="21"/>
  <c r="U719" i="21"/>
  <c r="U723" i="21"/>
  <c r="U727" i="21"/>
  <c r="U731" i="21"/>
  <c r="U735" i="21"/>
  <c r="U739" i="21"/>
  <c r="U743" i="21"/>
  <c r="U747" i="21"/>
  <c r="U751" i="21"/>
  <c r="U755" i="21"/>
  <c r="U759" i="21"/>
  <c r="U763" i="21"/>
  <c r="U767" i="21"/>
  <c r="U771" i="21"/>
  <c r="U775" i="21"/>
  <c r="U779" i="21"/>
  <c r="U783" i="21"/>
  <c r="U787" i="21"/>
  <c r="U791" i="21"/>
  <c r="U795" i="21"/>
  <c r="U799" i="21"/>
  <c r="U803" i="21"/>
  <c r="U807" i="21"/>
  <c r="U811" i="21"/>
  <c r="U815" i="21"/>
  <c r="U819" i="21"/>
  <c r="U823" i="21"/>
  <c r="U827" i="21"/>
  <c r="U831" i="21"/>
  <c r="U835" i="21"/>
  <c r="U839" i="21"/>
  <c r="U843" i="21"/>
  <c r="U847" i="21"/>
  <c r="U851" i="21"/>
  <c r="U855" i="21"/>
  <c r="U859" i="21"/>
  <c r="U863" i="21"/>
  <c r="U867" i="21"/>
  <c r="U871" i="21"/>
  <c r="U875" i="21"/>
  <c r="U879" i="21"/>
  <c r="U883" i="21"/>
  <c r="U887" i="21"/>
  <c r="U891" i="21"/>
  <c r="U895" i="21"/>
  <c r="U899" i="21"/>
  <c r="U903" i="21"/>
  <c r="U907" i="21"/>
  <c r="U911" i="21"/>
  <c r="U915" i="21"/>
  <c r="U919" i="21"/>
  <c r="U923" i="21"/>
  <c r="U927" i="21"/>
  <c r="U931" i="21"/>
  <c r="U935" i="21"/>
  <c r="U939" i="21"/>
  <c r="U943" i="21"/>
  <c r="U947" i="21"/>
  <c r="U951" i="21"/>
  <c r="U955" i="21"/>
  <c r="U959" i="21"/>
  <c r="U963" i="21"/>
  <c r="U967" i="21"/>
  <c r="U971" i="21"/>
  <c r="U975" i="21"/>
  <c r="U979" i="21"/>
  <c r="U983" i="21"/>
  <c r="U987" i="21"/>
  <c r="U991" i="21"/>
  <c r="U995" i="21"/>
  <c r="U999" i="21"/>
  <c r="U1003" i="21"/>
  <c r="U1007" i="21"/>
  <c r="U1011" i="21"/>
  <c r="U1015" i="21"/>
  <c r="U1019" i="21"/>
  <c r="U1023" i="21"/>
  <c r="U1027" i="21"/>
  <c r="U1031" i="21"/>
  <c r="U1035" i="21"/>
  <c r="U1039" i="21"/>
  <c r="U1043" i="21"/>
  <c r="U1047" i="21"/>
  <c r="U1051" i="21"/>
  <c r="U1055" i="21"/>
  <c r="U1059" i="21"/>
  <c r="U1063" i="21"/>
  <c r="U1067" i="21"/>
  <c r="U1071" i="21"/>
  <c r="U1075" i="21"/>
  <c r="U1079" i="21"/>
  <c r="U1083" i="21"/>
  <c r="U1087" i="21"/>
  <c r="U1091" i="21"/>
  <c r="U1095" i="21"/>
  <c r="U1099" i="21"/>
  <c r="U1103" i="21"/>
  <c r="U1107" i="21"/>
  <c r="U1111" i="21"/>
  <c r="U1115" i="21"/>
  <c r="U1119" i="21"/>
  <c r="U1123" i="21"/>
  <c r="U1127" i="21"/>
  <c r="U1131" i="21"/>
  <c r="U1135" i="21"/>
  <c r="U1139" i="21"/>
  <c r="U1143" i="21"/>
  <c r="U1147" i="21"/>
  <c r="U1151" i="21"/>
  <c r="U1155" i="21"/>
  <c r="U1159" i="21"/>
  <c r="U1163" i="21"/>
  <c r="U1167" i="21"/>
  <c r="U1171" i="21"/>
  <c r="U1175" i="21"/>
  <c r="U1179" i="21"/>
  <c r="U1183" i="21"/>
  <c r="U1187" i="21"/>
  <c r="U1191" i="21"/>
  <c r="U1195" i="21"/>
  <c r="U1199" i="21"/>
  <c r="U1203" i="21"/>
  <c r="U1207" i="21"/>
  <c r="U1211" i="21"/>
  <c r="U1215" i="21"/>
  <c r="U1219" i="21"/>
  <c r="U1223" i="21"/>
  <c r="U1227" i="21"/>
  <c r="U1231" i="21"/>
  <c r="U1235" i="21"/>
  <c r="U1239" i="21"/>
  <c r="U1243" i="21"/>
  <c r="U1247" i="21"/>
  <c r="U1251" i="21"/>
  <c r="U1255" i="21"/>
  <c r="U1259" i="21"/>
  <c r="U1263" i="21"/>
  <c r="U1267" i="21"/>
  <c r="U1271" i="21"/>
  <c r="U1275" i="21"/>
  <c r="U1279" i="21"/>
  <c r="U1283" i="21"/>
  <c r="U1287" i="21"/>
  <c r="U1291" i="21"/>
  <c r="U1295" i="21"/>
  <c r="U1299" i="21"/>
  <c r="U1303" i="21"/>
  <c r="U1307" i="21"/>
  <c r="U1311" i="21"/>
  <c r="U1315" i="21"/>
  <c r="U1319" i="21"/>
  <c r="U1323" i="21"/>
  <c r="U1327" i="21"/>
  <c r="U1331" i="21"/>
  <c r="U1335" i="21"/>
  <c r="U1339" i="21"/>
  <c r="U1343" i="21"/>
  <c r="U1347" i="21"/>
  <c r="U1351" i="21"/>
  <c r="U1355" i="21"/>
  <c r="U1359" i="21"/>
  <c r="U1363" i="21"/>
  <c r="U1367" i="21"/>
  <c r="U1371" i="21"/>
  <c r="U1375" i="21"/>
  <c r="U1379" i="21"/>
  <c r="U1383" i="21"/>
  <c r="U1387" i="21"/>
  <c r="U1391" i="21"/>
  <c r="U1395" i="21"/>
  <c r="U1399" i="21"/>
  <c r="U1403" i="21"/>
  <c r="U1407" i="21"/>
  <c r="U1411" i="21"/>
  <c r="U1415" i="21"/>
  <c r="U1419" i="21"/>
  <c r="U1423" i="21"/>
  <c r="U1427" i="21"/>
  <c r="U1431" i="21"/>
  <c r="U1435" i="21"/>
  <c r="U1439" i="21"/>
  <c r="U1443" i="21"/>
  <c r="U1447" i="21"/>
  <c r="U1451" i="21"/>
  <c r="U1455" i="21"/>
  <c r="U1459" i="21"/>
  <c r="U1463" i="21"/>
  <c r="U1467" i="21"/>
  <c r="U1471" i="21"/>
  <c r="U1475" i="21"/>
  <c r="U1479" i="21"/>
  <c r="U1483" i="21"/>
  <c r="U1487" i="21"/>
  <c r="U1491" i="21"/>
  <c r="U1495" i="21"/>
  <c r="U1499" i="21"/>
  <c r="U1503" i="21"/>
  <c r="U1507" i="21"/>
  <c r="U1511" i="21"/>
  <c r="U1515" i="21"/>
  <c r="U1519" i="21"/>
  <c r="U1523" i="21"/>
  <c r="U1527" i="21"/>
  <c r="U1531" i="21"/>
  <c r="U1535" i="21"/>
  <c r="U1539" i="21"/>
  <c r="U1543" i="21"/>
  <c r="U1547" i="21"/>
  <c r="U1551" i="21"/>
  <c r="U1555" i="21"/>
  <c r="U8" i="21"/>
  <c r="U21" i="21"/>
  <c r="U56" i="21"/>
  <c r="U69" i="21"/>
  <c r="U104" i="21"/>
  <c r="U117" i="21"/>
  <c r="U152" i="21"/>
  <c r="U165" i="21"/>
  <c r="U200" i="21"/>
  <c r="U213" i="21"/>
  <c r="U248" i="21"/>
  <c r="U261" i="21"/>
  <c r="U296" i="21"/>
  <c r="U309" i="21"/>
  <c r="U344" i="21"/>
  <c r="U357" i="21"/>
  <c r="U392" i="21"/>
  <c r="U405" i="21"/>
  <c r="U440" i="21"/>
  <c r="U453" i="21"/>
  <c r="U488" i="21"/>
  <c r="U501" i="21"/>
  <c r="U536" i="21"/>
  <c r="U549" i="21"/>
  <c r="U584" i="21"/>
  <c r="U597" i="21"/>
  <c r="U632" i="21"/>
  <c r="U645" i="21"/>
  <c r="U680" i="21"/>
  <c r="U693" i="21"/>
  <c r="U728" i="21"/>
  <c r="U741" i="21"/>
  <c r="U776" i="21"/>
  <c r="U789" i="21"/>
  <c r="U824" i="21"/>
  <c r="U837" i="21"/>
  <c r="U872" i="21"/>
  <c r="U885" i="21"/>
  <c r="U920" i="21"/>
  <c r="U933" i="21"/>
  <c r="U968" i="21"/>
  <c r="U981" i="21"/>
  <c r="U1016" i="21"/>
  <c r="U1029" i="21"/>
  <c r="U1064" i="21"/>
  <c r="U1077" i="21"/>
  <c r="U1112" i="21"/>
  <c r="U1125" i="21"/>
  <c r="U1160" i="21"/>
  <c r="U1173" i="21"/>
  <c r="U1208" i="21"/>
  <c r="U1221" i="21"/>
  <c r="U1256" i="21"/>
  <c r="U1269" i="21"/>
  <c r="U1304" i="21"/>
  <c r="U1317" i="21"/>
  <c r="U1352" i="21"/>
  <c r="U1365" i="21"/>
  <c r="U1400" i="21"/>
  <c r="U1413" i="21"/>
  <c r="U1448" i="21"/>
  <c r="U1461" i="21"/>
  <c r="U1496" i="21"/>
  <c r="U1509" i="21"/>
  <c r="U1544" i="21"/>
  <c r="U1557" i="21"/>
  <c r="U36" i="21"/>
  <c r="U49" i="21"/>
  <c r="U84" i="21"/>
  <c r="U97" i="21"/>
  <c r="U132" i="21"/>
  <c r="U145" i="21"/>
  <c r="U180" i="21"/>
  <c r="U193" i="21"/>
  <c r="U228" i="21"/>
  <c r="U241" i="21"/>
  <c r="U276" i="21"/>
  <c r="U289" i="21"/>
  <c r="U324" i="21"/>
  <c r="U337" i="21"/>
  <c r="U372" i="21"/>
  <c r="U385" i="21"/>
  <c r="U420" i="21"/>
  <c r="U433" i="21"/>
  <c r="U468" i="21"/>
  <c r="U481" i="21"/>
  <c r="U516" i="21"/>
  <c r="U529" i="21"/>
  <c r="U564" i="21"/>
  <c r="U577" i="21"/>
  <c r="U612" i="21"/>
  <c r="U625" i="21"/>
  <c r="U660" i="21"/>
  <c r="U673" i="21"/>
  <c r="U708" i="21"/>
  <c r="U721" i="21"/>
  <c r="U756" i="21"/>
  <c r="U769" i="21"/>
  <c r="U804" i="21"/>
  <c r="U817" i="21"/>
  <c r="U852" i="21"/>
  <c r="U865" i="21"/>
  <c r="U900" i="21"/>
  <c r="U913" i="21"/>
  <c r="U948" i="21"/>
  <c r="U961" i="21"/>
  <c r="U996" i="21"/>
  <c r="U1009" i="21"/>
  <c r="U1044" i="21"/>
  <c r="U1057" i="21"/>
  <c r="U1092" i="21"/>
  <c r="U1105" i="21"/>
  <c r="U1140" i="21"/>
  <c r="U1153" i="21"/>
  <c r="U1188" i="21"/>
  <c r="U1201" i="21"/>
  <c r="U1236" i="21"/>
  <c r="U1249" i="21"/>
  <c r="U1284" i="21"/>
  <c r="U1297" i="21"/>
  <c r="U1332" i="21"/>
  <c r="U1345" i="21"/>
  <c r="U1380" i="21"/>
  <c r="U1393" i="21"/>
  <c r="U1428" i="21"/>
  <c r="U1441" i="21"/>
  <c r="U1476" i="21"/>
  <c r="U1489" i="21"/>
  <c r="U1524" i="21"/>
  <c r="U1537" i="21"/>
  <c r="U1562" i="21"/>
  <c r="U1566" i="21"/>
  <c r="U1570" i="21"/>
  <c r="U1574" i="21"/>
  <c r="U1578" i="21"/>
  <c r="U1582" i="21"/>
  <c r="U1586" i="21"/>
  <c r="U1590" i="21"/>
  <c r="U1594" i="21"/>
  <c r="U1598" i="21"/>
  <c r="U1602" i="21"/>
  <c r="U1606" i="21"/>
  <c r="U1610" i="21"/>
  <c r="U1614" i="21"/>
  <c r="U1618" i="21"/>
  <c r="U1622" i="21"/>
  <c r="U1626" i="21"/>
  <c r="U1630" i="21"/>
  <c r="U1634" i="21"/>
  <c r="U1638" i="21"/>
  <c r="U1642" i="21"/>
  <c r="U1646" i="21"/>
  <c r="U1650" i="21"/>
  <c r="U1654" i="21"/>
  <c r="U1658" i="21"/>
  <c r="U1662" i="21"/>
  <c r="U1666" i="21"/>
  <c r="U1670" i="21"/>
  <c r="U1674" i="21"/>
  <c r="U1678" i="21"/>
  <c r="U1682" i="21"/>
  <c r="U1686" i="21"/>
  <c r="U1690" i="21"/>
  <c r="U1694" i="21"/>
  <c r="U1698" i="21"/>
  <c r="U1702" i="21"/>
  <c r="U1706" i="21"/>
  <c r="U1710" i="21"/>
  <c r="U1714" i="21"/>
  <c r="U1718" i="21"/>
  <c r="U1722" i="21"/>
  <c r="U1726" i="21"/>
  <c r="U1730" i="21"/>
  <c r="U1734" i="21"/>
  <c r="U1738" i="21"/>
  <c r="U1742" i="21"/>
  <c r="U1746" i="21"/>
  <c r="U1750" i="21"/>
  <c r="U1754" i="21"/>
  <c r="U1758" i="21"/>
  <c r="U1762" i="21"/>
  <c r="U1766" i="21"/>
  <c r="U1770" i="21"/>
  <c r="U1774" i="21"/>
  <c r="U1778" i="21"/>
  <c r="U1782" i="21"/>
  <c r="U1786" i="21"/>
  <c r="U1790" i="21"/>
  <c r="U1794" i="21"/>
  <c r="U1798" i="21"/>
  <c r="U1802" i="21"/>
  <c r="U1806" i="21"/>
  <c r="U1810" i="21"/>
  <c r="U1814" i="21"/>
  <c r="U1818" i="21"/>
  <c r="U1822" i="21"/>
  <c r="U1826" i="21"/>
  <c r="U1830" i="21"/>
  <c r="U1834" i="21"/>
  <c r="U1838" i="21"/>
  <c r="U1842" i="21"/>
  <c r="U1846" i="21"/>
  <c r="U1850" i="21"/>
  <c r="U1854" i="21"/>
  <c r="U1858" i="21"/>
  <c r="U1862" i="21"/>
  <c r="U1866" i="21"/>
  <c r="U1870" i="21"/>
  <c r="U1874" i="21"/>
  <c r="U1878" i="21"/>
  <c r="U1882" i="21"/>
  <c r="U1886" i="21"/>
  <c r="U1890" i="21"/>
  <c r="U1894" i="21"/>
  <c r="U1898" i="21"/>
  <c r="U1902" i="21"/>
  <c r="U1906" i="21"/>
  <c r="U1910" i="21"/>
  <c r="U1914" i="21"/>
  <c r="U1918" i="21"/>
  <c r="U1922" i="21"/>
  <c r="U1926" i="21"/>
  <c r="U1930" i="21"/>
  <c r="U1934" i="21"/>
  <c r="U1938" i="21"/>
  <c r="U1942" i="21"/>
  <c r="U1946" i="21"/>
  <c r="U1950" i="21"/>
  <c r="U1954" i="21"/>
  <c r="U1958" i="21"/>
  <c r="U1962" i="21"/>
  <c r="U1966" i="21"/>
  <c r="U1970" i="21"/>
  <c r="U1974" i="21"/>
  <c r="U1978" i="21"/>
  <c r="U1982" i="21"/>
  <c r="U1986" i="21"/>
  <c r="U1990" i="21"/>
  <c r="U1994" i="21"/>
  <c r="U1998" i="21"/>
  <c r="U2002" i="21"/>
  <c r="U16" i="21"/>
  <c r="U29" i="21"/>
  <c r="U64" i="21"/>
  <c r="U77" i="21"/>
  <c r="U112" i="21"/>
  <c r="U125" i="21"/>
  <c r="U160" i="21"/>
  <c r="U173" i="21"/>
  <c r="U208" i="21"/>
  <c r="U221" i="21"/>
  <c r="U256" i="21"/>
  <c r="U269" i="21"/>
  <c r="U304" i="21"/>
  <c r="U317" i="21"/>
  <c r="U352" i="21"/>
  <c r="U365" i="21"/>
  <c r="U400" i="21"/>
  <c r="U413" i="21"/>
  <c r="U448" i="21"/>
  <c r="U461" i="21"/>
  <c r="U496" i="21"/>
  <c r="U509" i="21"/>
  <c r="U544" i="21"/>
  <c r="U557" i="21"/>
  <c r="U592" i="21"/>
  <c r="U605" i="21"/>
  <c r="U640" i="21"/>
  <c r="U653" i="21"/>
  <c r="U688" i="21"/>
  <c r="U701" i="21"/>
  <c r="U736" i="21"/>
  <c r="U749" i="21"/>
  <c r="U784" i="21"/>
  <c r="U797" i="21"/>
  <c r="U832" i="21"/>
  <c r="U845" i="21"/>
  <c r="U880" i="21"/>
  <c r="U893" i="21"/>
  <c r="U928" i="21"/>
  <c r="U941" i="21"/>
  <c r="U976" i="21"/>
  <c r="U989" i="21"/>
  <c r="U1024" i="21"/>
  <c r="U1037" i="21"/>
  <c r="U1072" i="21"/>
  <c r="U1085" i="21"/>
  <c r="U1120" i="21"/>
  <c r="U1133" i="21"/>
  <c r="U1168" i="21"/>
  <c r="U1181" i="21"/>
  <c r="U1216" i="21"/>
  <c r="U1229" i="21"/>
  <c r="U1264" i="21"/>
  <c r="U1277" i="21"/>
  <c r="U1312" i="21"/>
  <c r="U1325" i="21"/>
  <c r="U1360" i="21"/>
  <c r="U1373" i="21"/>
  <c r="U1408" i="21"/>
  <c r="U1421" i="21"/>
  <c r="U1456" i="21"/>
  <c r="U1469" i="21"/>
  <c r="U1504" i="21"/>
  <c r="U1517" i="21"/>
  <c r="U1552" i="21"/>
  <c r="U9" i="21"/>
  <c r="U44" i="21"/>
  <c r="U57" i="21"/>
  <c r="U92" i="21"/>
  <c r="U105" i="21"/>
  <c r="U140" i="21"/>
  <c r="U153" i="21"/>
  <c r="U188" i="21"/>
  <c r="U201" i="21"/>
  <c r="U236" i="21"/>
  <c r="U249" i="21"/>
  <c r="U284" i="21"/>
  <c r="U297" i="21"/>
  <c r="U332" i="21"/>
  <c r="U345" i="21"/>
  <c r="U380" i="21"/>
  <c r="U393" i="21"/>
  <c r="U428" i="21"/>
  <c r="U441" i="21"/>
  <c r="U476" i="21"/>
  <c r="U489" i="21"/>
  <c r="U524" i="21"/>
  <c r="U537" i="21"/>
  <c r="U572" i="21"/>
  <c r="U585" i="21"/>
  <c r="U620" i="21"/>
  <c r="U633" i="21"/>
  <c r="U668" i="21"/>
  <c r="U681" i="21"/>
  <c r="U716" i="21"/>
  <c r="U729" i="21"/>
  <c r="U764" i="21"/>
  <c r="U777" i="21"/>
  <c r="U812" i="21"/>
  <c r="U825" i="21"/>
  <c r="U860" i="21"/>
  <c r="U873" i="21"/>
  <c r="U908" i="21"/>
  <c r="U921" i="21"/>
  <c r="U956" i="21"/>
  <c r="U969" i="21"/>
  <c r="U1004" i="21"/>
  <c r="U1017" i="21"/>
  <c r="U1052" i="21"/>
  <c r="U1065" i="21"/>
  <c r="U1100" i="21"/>
  <c r="U1113" i="21"/>
  <c r="U1148" i="21"/>
  <c r="U1161" i="21"/>
  <c r="U1196" i="21"/>
  <c r="U1209" i="21"/>
  <c r="U1244" i="21"/>
  <c r="U1257" i="21"/>
  <c r="U1292" i="21"/>
  <c r="U1305" i="21"/>
  <c r="U1340" i="21"/>
  <c r="U1353" i="21"/>
  <c r="U1388" i="21"/>
  <c r="U1401" i="21"/>
  <c r="U1436" i="21"/>
  <c r="U1449" i="21"/>
  <c r="U1484" i="21"/>
  <c r="U1497" i="21"/>
  <c r="U1532" i="21"/>
  <c r="U1545" i="21"/>
  <c r="U24" i="21"/>
  <c r="U37" i="21"/>
  <c r="U72" i="21"/>
  <c r="U85" i="21"/>
  <c r="U120" i="21"/>
  <c r="U133" i="21"/>
  <c r="U168" i="21"/>
  <c r="U181" i="21"/>
  <c r="U216" i="21"/>
  <c r="U229" i="21"/>
  <c r="U264" i="21"/>
  <c r="U277" i="21"/>
  <c r="U312" i="21"/>
  <c r="U325" i="21"/>
  <c r="U360" i="21"/>
  <c r="U373" i="21"/>
  <c r="U408" i="21"/>
  <c r="U421" i="21"/>
  <c r="U456" i="21"/>
  <c r="U469" i="21"/>
  <c r="U504" i="21"/>
  <c r="U517" i="21"/>
  <c r="U552" i="21"/>
  <c r="U565" i="21"/>
  <c r="U600" i="21"/>
  <c r="U613" i="21"/>
  <c r="U648" i="21"/>
  <c r="U661" i="21"/>
  <c r="U696" i="21"/>
  <c r="U709" i="21"/>
  <c r="U744" i="21"/>
  <c r="U757" i="21"/>
  <c r="U792" i="21"/>
  <c r="U805" i="21"/>
  <c r="U840" i="21"/>
  <c r="U853" i="21"/>
  <c r="U888" i="21"/>
  <c r="U901" i="21"/>
  <c r="U936" i="21"/>
  <c r="U949" i="21"/>
  <c r="U984" i="21"/>
  <c r="U997" i="21"/>
  <c r="U1032" i="21"/>
  <c r="U1045" i="21"/>
  <c r="U1080" i="21"/>
  <c r="U1093" i="21"/>
  <c r="U1128" i="21"/>
  <c r="U1141" i="21"/>
  <c r="U1176" i="21"/>
  <c r="U1189" i="21"/>
  <c r="U1224" i="21"/>
  <c r="U1237" i="21"/>
  <c r="U1272" i="21"/>
  <c r="U1285" i="21"/>
  <c r="U1320" i="21"/>
  <c r="U1333" i="21"/>
  <c r="U1368" i="21"/>
  <c r="U1381" i="21"/>
  <c r="U1416" i="21"/>
  <c r="U1429" i="21"/>
  <c r="U1464" i="21"/>
  <c r="U1477" i="21"/>
  <c r="U1512" i="21"/>
  <c r="U1525" i="21"/>
  <c r="U1559" i="21"/>
  <c r="U1563" i="21"/>
  <c r="U1567" i="21"/>
  <c r="U1571" i="21"/>
  <c r="U1575" i="21"/>
  <c r="U1579" i="21"/>
  <c r="U1583" i="21"/>
  <c r="U1587" i="21"/>
  <c r="U1591" i="21"/>
  <c r="U1595" i="21"/>
  <c r="U1599" i="21"/>
  <c r="U1603" i="21"/>
  <c r="U1607" i="21"/>
  <c r="U1611" i="21"/>
  <c r="U1615" i="21"/>
  <c r="U1619" i="21"/>
  <c r="U1623" i="21"/>
  <c r="U1627" i="21"/>
  <c r="U1631" i="21"/>
  <c r="U1635" i="21"/>
  <c r="U1639" i="21"/>
  <c r="U1643" i="21"/>
  <c r="U1647" i="21"/>
  <c r="U1651" i="21"/>
  <c r="U1655" i="21"/>
  <c r="U1659" i="21"/>
  <c r="U1663" i="21"/>
  <c r="U1667" i="21"/>
  <c r="U1671" i="21"/>
  <c r="U1675" i="21"/>
  <c r="U1679" i="21"/>
  <c r="U1683" i="21"/>
  <c r="U1687" i="21"/>
  <c r="U1691" i="21"/>
  <c r="U1695" i="21"/>
  <c r="U1699" i="21"/>
  <c r="U1703" i="21"/>
  <c r="U1707" i="21"/>
  <c r="U1711" i="21"/>
  <c r="U1715" i="21"/>
  <c r="U1719" i="21"/>
  <c r="U1723" i="21"/>
  <c r="U1727" i="21"/>
  <c r="U1731" i="21"/>
  <c r="U1735" i="21"/>
  <c r="U1739" i="21"/>
  <c r="U1743" i="21"/>
  <c r="U1747" i="21"/>
  <c r="U1751" i="21"/>
  <c r="U1755" i="21"/>
  <c r="U1759" i="21"/>
  <c r="U1763" i="21"/>
  <c r="U1767" i="21"/>
  <c r="U1771" i="21"/>
  <c r="U1775" i="21"/>
  <c r="U1779" i="21"/>
  <c r="U1783" i="21"/>
  <c r="U1787" i="21"/>
  <c r="U1791" i="21"/>
  <c r="U1795" i="21"/>
  <c r="U1799" i="21"/>
  <c r="U1803" i="21"/>
  <c r="U1807" i="21"/>
  <c r="U1811" i="21"/>
  <c r="U1815" i="21"/>
  <c r="U1819" i="21"/>
  <c r="U1823" i="21"/>
  <c r="U1827" i="21"/>
  <c r="U1831" i="21"/>
  <c r="U1835" i="21"/>
  <c r="U1839" i="21"/>
  <c r="U1843" i="21"/>
  <c r="U1847" i="21"/>
  <c r="U1851" i="21"/>
  <c r="U1855" i="21"/>
  <c r="U1859" i="21"/>
  <c r="U1863" i="21"/>
  <c r="U1867" i="21"/>
  <c r="U1871" i="21"/>
  <c r="U1875" i="21"/>
  <c r="U1879" i="21"/>
  <c r="U1883" i="21"/>
  <c r="U1887" i="21"/>
  <c r="U1891" i="21"/>
  <c r="U1895" i="21"/>
  <c r="U1899" i="21"/>
  <c r="U1903" i="21"/>
  <c r="U1907" i="21"/>
  <c r="U1911" i="21"/>
  <c r="U1915" i="21"/>
  <c r="U1919" i="21"/>
  <c r="U1923" i="21"/>
  <c r="U1927" i="21"/>
  <c r="U1931" i="21"/>
  <c r="U1935" i="21"/>
  <c r="U1939" i="21"/>
  <c r="U1943" i="21"/>
  <c r="U1947" i="21"/>
  <c r="U1951" i="21"/>
  <c r="U1955" i="21"/>
  <c r="U1959" i="21"/>
  <c r="U1963" i="21"/>
  <c r="U1967" i="21"/>
  <c r="U1971" i="21"/>
  <c r="U1975" i="21"/>
  <c r="U1979" i="21"/>
  <c r="U1983" i="21"/>
  <c r="U1987" i="21"/>
  <c r="U1991" i="21"/>
  <c r="U1995" i="21"/>
  <c r="U1999" i="21"/>
  <c r="U2003" i="21"/>
  <c r="U52" i="21"/>
  <c r="U61" i="21"/>
  <c r="U121" i="21"/>
  <c r="U144" i="21"/>
  <c r="U204" i="21"/>
  <c r="U273" i="21"/>
  <c r="U333" i="21"/>
  <c r="U356" i="21"/>
  <c r="U416" i="21"/>
  <c r="U425" i="21"/>
  <c r="U485" i="21"/>
  <c r="U508" i="21"/>
  <c r="U545" i="21"/>
  <c r="U568" i="21"/>
  <c r="U628" i="21"/>
  <c r="U637" i="21"/>
  <c r="U697" i="21"/>
  <c r="U720" i="21"/>
  <c r="U780" i="21"/>
  <c r="U849" i="21"/>
  <c r="U909" i="21"/>
  <c r="U932" i="21"/>
  <c r="U992" i="21"/>
  <c r="U1001" i="21"/>
  <c r="U1061" i="21"/>
  <c r="U1084" i="21"/>
  <c r="U1121" i="21"/>
  <c r="U1144" i="21"/>
  <c r="U1204" i="21"/>
  <c r="U1213" i="21"/>
  <c r="U1273" i="21"/>
  <c r="U1296" i="21"/>
  <c r="U1356" i="21"/>
  <c r="U1425" i="21"/>
  <c r="U1485" i="21"/>
  <c r="U1508" i="21"/>
  <c r="U1584" i="21"/>
  <c r="U1597" i="21"/>
  <c r="U1632" i="21"/>
  <c r="U1645" i="21"/>
  <c r="U1680" i="21"/>
  <c r="U1693" i="21"/>
  <c r="U1728" i="21"/>
  <c r="U1741" i="21"/>
  <c r="U1776" i="21"/>
  <c r="U1789" i="21"/>
  <c r="U1824" i="21"/>
  <c r="U1837" i="21"/>
  <c r="U1872" i="21"/>
  <c r="U1885" i="21"/>
  <c r="U1920" i="21"/>
  <c r="U1933" i="21"/>
  <c r="U1968" i="21"/>
  <c r="U1981" i="21"/>
  <c r="U17" i="21"/>
  <c r="U40" i="21"/>
  <c r="U100" i="21"/>
  <c r="U109" i="21"/>
  <c r="U169" i="21"/>
  <c r="U192" i="21"/>
  <c r="U252" i="21"/>
  <c r="U321" i="21"/>
  <c r="U381" i="21"/>
  <c r="U404" i="21"/>
  <c r="U464" i="21"/>
  <c r="U473" i="21"/>
  <c r="U533" i="21"/>
  <c r="U556" i="21"/>
  <c r="U593" i="21"/>
  <c r="U616" i="21"/>
  <c r="U676" i="21"/>
  <c r="U685" i="21"/>
  <c r="U745" i="21"/>
  <c r="U768" i="21"/>
  <c r="U828" i="21"/>
  <c r="U897" i="21"/>
  <c r="U957" i="21"/>
  <c r="U980" i="21"/>
  <c r="U1040" i="21"/>
  <c r="U1049" i="21"/>
  <c r="U1109" i="21"/>
  <c r="U1132" i="21"/>
  <c r="U1169" i="21"/>
  <c r="U1192" i="21"/>
  <c r="U1252" i="21"/>
  <c r="U1261" i="21"/>
  <c r="U1321" i="21"/>
  <c r="U1344" i="21"/>
  <c r="U1404" i="21"/>
  <c r="U1473" i="21"/>
  <c r="U1533" i="21"/>
  <c r="U1556" i="21"/>
  <c r="U1564" i="21"/>
  <c r="U1577" i="21"/>
  <c r="U1612" i="21"/>
  <c r="U1625" i="21"/>
  <c r="U1660" i="21"/>
  <c r="U1673" i="21"/>
  <c r="U1708" i="21"/>
  <c r="U1721" i="21"/>
  <c r="U1756" i="21"/>
  <c r="U1769" i="21"/>
  <c r="U1804" i="21"/>
  <c r="U1817" i="21"/>
  <c r="U1852" i="21"/>
  <c r="U1865" i="21"/>
  <c r="U1900" i="21"/>
  <c r="U1913" i="21"/>
  <c r="U1948" i="21"/>
  <c r="U1961" i="21"/>
  <c r="U1996" i="21"/>
  <c r="U28" i="21"/>
  <c r="U65" i="21"/>
  <c r="U88" i="21"/>
  <c r="U148" i="21"/>
  <c r="U157" i="21"/>
  <c r="U217" i="21"/>
  <c r="U240" i="21"/>
  <c r="U300" i="21"/>
  <c r="U369" i="21"/>
  <c r="U429" i="21"/>
  <c r="U452" i="21"/>
  <c r="U512" i="21"/>
  <c r="U521" i="21"/>
  <c r="U581" i="21"/>
  <c r="U604" i="21"/>
  <c r="U641" i="21"/>
  <c r="U664" i="21"/>
  <c r="U724" i="21"/>
  <c r="U733" i="21"/>
  <c r="U793" i="21"/>
  <c r="U816" i="21"/>
  <c r="U876" i="21"/>
  <c r="U945" i="21"/>
  <c r="U1005" i="21"/>
  <c r="U1028" i="21"/>
  <c r="U1088" i="21"/>
  <c r="U1097" i="21"/>
  <c r="U1157" i="21"/>
  <c r="U1180" i="21"/>
  <c r="U1217" i="21"/>
  <c r="U1240" i="21"/>
  <c r="U1300" i="21"/>
  <c r="U1309" i="21"/>
  <c r="U1369" i="21"/>
  <c r="U1392" i="21"/>
  <c r="U1452" i="21"/>
  <c r="U1521" i="21"/>
  <c r="U1592" i="21"/>
  <c r="U1605" i="21"/>
  <c r="U1640" i="21"/>
  <c r="U1653" i="21"/>
  <c r="U1688" i="21"/>
  <c r="U1701" i="21"/>
  <c r="U1736" i="21"/>
  <c r="U1749" i="21"/>
  <c r="U1784" i="21"/>
  <c r="U1797" i="21"/>
  <c r="U1832" i="21"/>
  <c r="U1845" i="21"/>
  <c r="U1880" i="21"/>
  <c r="U1893" i="21"/>
  <c r="U1928" i="21"/>
  <c r="U1941" i="21"/>
  <c r="U1976" i="21"/>
  <c r="U1989" i="21"/>
  <c r="U53" i="21"/>
  <c r="U76" i="21"/>
  <c r="U113" i="21"/>
  <c r="U136" i="21"/>
  <c r="U196" i="21"/>
  <c r="U205" i="21"/>
  <c r="U265" i="21"/>
  <c r="U288" i="21"/>
  <c r="U348" i="21"/>
  <c r="U417" i="21"/>
  <c r="U477" i="21"/>
  <c r="U500" i="21"/>
  <c r="U560" i="21"/>
  <c r="U569" i="21"/>
  <c r="U629" i="21"/>
  <c r="U652" i="21"/>
  <c r="U689" i="21"/>
  <c r="U712" i="21"/>
  <c r="U772" i="21"/>
  <c r="U781" i="21"/>
  <c r="U841" i="21"/>
  <c r="U864" i="21"/>
  <c r="U924" i="21"/>
  <c r="U993" i="21"/>
  <c r="U1053" i="21"/>
  <c r="U1076" i="21"/>
  <c r="U1136" i="21"/>
  <c r="U1145" i="21"/>
  <c r="U1205" i="21"/>
  <c r="U1228" i="21"/>
  <c r="U1265" i="21"/>
  <c r="U1288" i="21"/>
  <c r="U1348" i="21"/>
  <c r="U1357" i="21"/>
  <c r="U1417" i="21"/>
  <c r="U1440" i="21"/>
  <c r="U1500" i="21"/>
  <c r="U1572" i="21"/>
  <c r="U1585" i="21"/>
  <c r="U1620" i="21"/>
  <c r="U1633" i="21"/>
  <c r="U1668" i="21"/>
  <c r="U1681" i="21"/>
  <c r="U1716" i="21"/>
  <c r="U1729" i="21"/>
  <c r="U1764" i="21"/>
  <c r="U1777" i="21"/>
  <c r="U1812" i="21"/>
  <c r="U1825" i="21"/>
  <c r="U1860" i="21"/>
  <c r="U1873" i="21"/>
  <c r="U1908" i="21"/>
  <c r="U1921" i="21"/>
  <c r="U1956" i="21"/>
  <c r="U1969" i="21"/>
  <c r="U2004" i="21"/>
  <c r="U32" i="21"/>
  <c r="U41" i="21"/>
  <c r="U101" i="21"/>
  <c r="U124" i="21"/>
  <c r="U161" i="21"/>
  <c r="U184" i="21"/>
  <c r="U244" i="21"/>
  <c r="U253" i="21"/>
  <c r="U313" i="21"/>
  <c r="U336" i="21"/>
  <c r="U396" i="21"/>
  <c r="U465" i="21"/>
  <c r="U525" i="21"/>
  <c r="U548" i="21"/>
  <c r="U608" i="21"/>
  <c r="U617" i="21"/>
  <c r="U677" i="21"/>
  <c r="U700" i="21"/>
  <c r="U737" i="21"/>
  <c r="U760" i="21"/>
  <c r="U820" i="21"/>
  <c r="U829" i="21"/>
  <c r="U889" i="21"/>
  <c r="U912" i="21"/>
  <c r="U972" i="21"/>
  <c r="U1041" i="21"/>
  <c r="U1101" i="21"/>
  <c r="U1124" i="21"/>
  <c r="U1184" i="21"/>
  <c r="U1193" i="21"/>
  <c r="U1253" i="21"/>
  <c r="U1276" i="21"/>
  <c r="U1313" i="21"/>
  <c r="U1336" i="21"/>
  <c r="U1396" i="21"/>
  <c r="U1405" i="21"/>
  <c r="U1465" i="21"/>
  <c r="U1488" i="21"/>
  <c r="U1548" i="21"/>
  <c r="U1565" i="21"/>
  <c r="U1600" i="21"/>
  <c r="U1613" i="21"/>
  <c r="U1648" i="21"/>
  <c r="U1661" i="21"/>
  <c r="U1696" i="21"/>
  <c r="U1709" i="21"/>
  <c r="U1744" i="21"/>
  <c r="U1757" i="21"/>
  <c r="U1792" i="21"/>
  <c r="U1805" i="21"/>
  <c r="U1840" i="21"/>
  <c r="U1853" i="21"/>
  <c r="U1888" i="21"/>
  <c r="U1901" i="21"/>
  <c r="U1936" i="21"/>
  <c r="U1949" i="21"/>
  <c r="U1984" i="21"/>
  <c r="U1997" i="21"/>
  <c r="U5" i="21"/>
  <c r="U13" i="21"/>
  <c r="U80" i="21"/>
  <c r="U137" i="21"/>
  <c r="U156" i="21"/>
  <c r="U237" i="21"/>
  <c r="U280" i="21"/>
  <c r="U361" i="21"/>
  <c r="U437" i="21"/>
  <c r="U480" i="21"/>
  <c r="U561" i="21"/>
  <c r="U580" i="21"/>
  <c r="U704" i="21"/>
  <c r="U761" i="21"/>
  <c r="U785" i="21"/>
  <c r="U861" i="21"/>
  <c r="U904" i="21"/>
  <c r="U985" i="21"/>
  <c r="U1104" i="21"/>
  <c r="U1185" i="21"/>
  <c r="U1328" i="21"/>
  <c r="U1385" i="21"/>
  <c r="U1409" i="21"/>
  <c r="U1528" i="21"/>
  <c r="U1588" i="21"/>
  <c r="U1657" i="21"/>
  <c r="U1717" i="21"/>
  <c r="U1740" i="21"/>
  <c r="U1800" i="21"/>
  <c r="U1809" i="21"/>
  <c r="U1869" i="21"/>
  <c r="U1892" i="21"/>
  <c r="U1929" i="21"/>
  <c r="U1952" i="21"/>
  <c r="U20" i="21"/>
  <c r="U96" i="21"/>
  <c r="U177" i="21"/>
  <c r="U220" i="21"/>
  <c r="U301" i="21"/>
  <c r="U320" i="21"/>
  <c r="U377" i="21"/>
  <c r="U401" i="21"/>
  <c r="U444" i="21"/>
  <c r="U520" i="21"/>
  <c r="U601" i="21"/>
  <c r="U644" i="21"/>
  <c r="U725" i="21"/>
  <c r="U801" i="21"/>
  <c r="U844" i="21"/>
  <c r="U868" i="21"/>
  <c r="U925" i="21"/>
  <c r="U944" i="21"/>
  <c r="U1025" i="21"/>
  <c r="U1068" i="21"/>
  <c r="U1149" i="21"/>
  <c r="U1225" i="21"/>
  <c r="U1268" i="21"/>
  <c r="U1349" i="21"/>
  <c r="U1468" i="21"/>
  <c r="U1492" i="21"/>
  <c r="U1549" i="21"/>
  <c r="U1576" i="21"/>
  <c r="U1636" i="21"/>
  <c r="U1705" i="21"/>
  <c r="U1765" i="21"/>
  <c r="U1788" i="21"/>
  <c r="U1848" i="21"/>
  <c r="U1857" i="21"/>
  <c r="U1917" i="21"/>
  <c r="U1940" i="21"/>
  <c r="U1977" i="21"/>
  <c r="U2000" i="21"/>
  <c r="U60" i="21"/>
  <c r="U141" i="21"/>
  <c r="U260" i="21"/>
  <c r="U341" i="21"/>
  <c r="U384" i="21"/>
  <c r="U460" i="21"/>
  <c r="U484" i="21"/>
  <c r="U541" i="21"/>
  <c r="U665" i="21"/>
  <c r="U684" i="21"/>
  <c r="U765" i="21"/>
  <c r="U808" i="21"/>
  <c r="U884" i="21"/>
  <c r="U965" i="21"/>
  <c r="U1008" i="21"/>
  <c r="U1089" i="21"/>
  <c r="U1108" i="21"/>
  <c r="U1165" i="21"/>
  <c r="U1232" i="21"/>
  <c r="U1289" i="21"/>
  <c r="U1308" i="21"/>
  <c r="U1389" i="21"/>
  <c r="U1432" i="21"/>
  <c r="U1513" i="21"/>
  <c r="U1601" i="21"/>
  <c r="U1624" i="21"/>
  <c r="U1684" i="21"/>
  <c r="U1753" i="21"/>
  <c r="U1813" i="21"/>
  <c r="U1836" i="21"/>
  <c r="U1896" i="21"/>
  <c r="U1905" i="21"/>
  <c r="U1965" i="21"/>
  <c r="U1988" i="21"/>
  <c r="U81" i="21"/>
  <c r="U224" i="21"/>
  <c r="U281" i="21"/>
  <c r="U305" i="21"/>
  <c r="U424" i="21"/>
  <c r="U505" i="21"/>
  <c r="U624" i="21"/>
  <c r="U705" i="21"/>
  <c r="U748" i="21"/>
  <c r="U848" i="21"/>
  <c r="U905" i="21"/>
  <c r="U929" i="21"/>
  <c r="U1048" i="21"/>
  <c r="U1129" i="21"/>
  <c r="U1172" i="21"/>
  <c r="U1248" i="21"/>
  <c r="U1329" i="21"/>
  <c r="U1372" i="21"/>
  <c r="U1453" i="21"/>
  <c r="U1472" i="21"/>
  <c r="U1529" i="21"/>
  <c r="U1553" i="21"/>
  <c r="U1580" i="21"/>
  <c r="U1589" i="21"/>
  <c r="U1649" i="21"/>
  <c r="U1672" i="21"/>
  <c r="U1732" i="21"/>
  <c r="U1801" i="21"/>
  <c r="U1861" i="21"/>
  <c r="U1884" i="21"/>
  <c r="U1944" i="21"/>
  <c r="U1953" i="21"/>
  <c r="U45" i="21"/>
  <c r="U164" i="21"/>
  <c r="U245" i="21"/>
  <c r="U364" i="21"/>
  <c r="U388" i="21"/>
  <c r="U445" i="21"/>
  <c r="U588" i="21"/>
  <c r="U669" i="21"/>
  <c r="U788" i="21"/>
  <c r="U869" i="21"/>
  <c r="U988" i="21"/>
  <c r="U1012" i="21"/>
  <c r="U1069" i="21"/>
  <c r="U1212" i="21"/>
  <c r="U1293" i="21"/>
  <c r="U1412" i="21"/>
  <c r="U1493" i="21"/>
  <c r="U1536" i="21"/>
  <c r="U1568" i="21"/>
  <c r="U1628" i="21"/>
  <c r="U1637" i="21"/>
  <c r="U1697" i="21"/>
  <c r="U1720" i="21"/>
  <c r="U1780" i="21"/>
  <c r="U1849" i="21"/>
  <c r="U1909" i="21"/>
  <c r="U1932" i="21"/>
  <c r="U1992" i="21"/>
  <c r="U2001" i="21"/>
  <c r="U25" i="21"/>
  <c r="U68" i="21"/>
  <c r="U73" i="21"/>
  <c r="U328" i="21"/>
  <c r="U493" i="21"/>
  <c r="U532" i="21"/>
  <c r="U809" i="21"/>
  <c r="U877" i="21"/>
  <c r="U916" i="21"/>
  <c r="U940" i="21"/>
  <c r="U1013" i="21"/>
  <c r="U1081" i="21"/>
  <c r="U1324" i="21"/>
  <c r="U1397" i="21"/>
  <c r="U1460" i="21"/>
  <c r="U1561" i="21"/>
  <c r="U1604" i="21"/>
  <c r="U1685" i="21"/>
  <c r="U1704" i="21"/>
  <c r="U1761" i="21"/>
  <c r="U1785" i="21"/>
  <c r="U1828" i="21"/>
  <c r="U1904" i="21"/>
  <c r="U1985" i="21"/>
  <c r="U116" i="21"/>
  <c r="U189" i="21"/>
  <c r="U257" i="21"/>
  <c r="U432" i="21"/>
  <c r="U573" i="21"/>
  <c r="U636" i="21"/>
  <c r="U952" i="21"/>
  <c r="U1020" i="21"/>
  <c r="U1117" i="21"/>
  <c r="U1156" i="21"/>
  <c r="U1433" i="21"/>
  <c r="U1501" i="21"/>
  <c r="U1540" i="21"/>
  <c r="U1644" i="21"/>
  <c r="U1725" i="21"/>
  <c r="U1768" i="21"/>
  <c r="U1844" i="21"/>
  <c r="U1868" i="21"/>
  <c r="U1925" i="21"/>
  <c r="U89" i="21"/>
  <c r="U128" i="21"/>
  <c r="U225" i="21"/>
  <c r="U293" i="21"/>
  <c r="U497" i="21"/>
  <c r="U609" i="21"/>
  <c r="U672" i="21"/>
  <c r="U740" i="21"/>
  <c r="U813" i="21"/>
  <c r="U881" i="21"/>
  <c r="U1056" i="21"/>
  <c r="U1197" i="21"/>
  <c r="U1260" i="21"/>
  <c r="U1608" i="21"/>
  <c r="U1665" i="21"/>
  <c r="U1689" i="21"/>
  <c r="U48" i="21"/>
  <c r="U232" i="21"/>
  <c r="U329" i="21"/>
  <c r="U368" i="21"/>
  <c r="U397" i="21"/>
  <c r="U436" i="21"/>
  <c r="U713" i="21"/>
  <c r="U752" i="21"/>
  <c r="U917" i="21"/>
  <c r="U1233" i="21"/>
  <c r="U1301" i="21"/>
  <c r="U1364" i="21"/>
  <c r="U1437" i="21"/>
  <c r="U1505" i="21"/>
  <c r="U1629" i="21"/>
  <c r="U1748" i="21"/>
  <c r="U1772" i="21"/>
  <c r="U1829" i="21"/>
  <c r="U1972" i="21"/>
  <c r="U12" i="21"/>
  <c r="U93" i="21"/>
  <c r="U268" i="21"/>
  <c r="U409" i="21"/>
  <c r="U472" i="21"/>
  <c r="U540" i="21"/>
  <c r="U856" i="21"/>
  <c r="U953" i="21"/>
  <c r="U1021" i="21"/>
  <c r="U1060" i="21"/>
  <c r="U1337" i="21"/>
  <c r="U1376" i="21"/>
  <c r="U1444" i="21"/>
  <c r="U1541" i="21"/>
  <c r="U1569" i="21"/>
  <c r="U1593" i="21"/>
  <c r="U1669" i="21"/>
  <c r="U1712" i="21"/>
  <c r="U1793" i="21"/>
  <c r="U1912" i="21"/>
  <c r="U1993" i="21"/>
  <c r="U129" i="21"/>
  <c r="U197" i="21"/>
  <c r="U513" i="21"/>
  <c r="U576" i="21"/>
  <c r="U649" i="21"/>
  <c r="U717" i="21"/>
  <c r="U892" i="21"/>
  <c r="U960" i="21"/>
  <c r="U1033" i="21"/>
  <c r="U1096" i="21"/>
  <c r="U1164" i="21"/>
  <c r="U1480" i="21"/>
  <c r="U1609" i="21"/>
  <c r="U1652" i="21"/>
  <c r="U1676" i="21"/>
  <c r="U1733" i="21"/>
  <c r="U1752" i="21"/>
  <c r="U33" i="21"/>
  <c r="U185" i="21"/>
  <c r="U316" i="21"/>
  <c r="U389" i="21"/>
  <c r="U457" i="21"/>
  <c r="U1152" i="21"/>
  <c r="U1220" i="21"/>
  <c r="U1361" i="21"/>
  <c r="U1424" i="21"/>
  <c r="U1897" i="21"/>
  <c r="U1924" i="21"/>
  <c r="U209" i="21"/>
  <c r="U272" i="21"/>
  <c r="U340" i="21"/>
  <c r="U753" i="21"/>
  <c r="U821" i="21"/>
  <c r="U1516" i="21"/>
  <c r="U1573" i="21"/>
  <c r="U1616" i="21"/>
  <c r="U1692" i="21"/>
  <c r="U1773" i="21"/>
  <c r="U1864" i="21"/>
  <c r="U692" i="21"/>
  <c r="U833" i="21"/>
  <c r="U896" i="21"/>
  <c r="U964" i="21"/>
  <c r="U1241" i="21"/>
  <c r="U1377" i="21"/>
  <c r="U1445" i="21"/>
  <c r="U1656" i="21"/>
  <c r="U1737" i="21"/>
  <c r="U1808" i="21"/>
  <c r="U349" i="21"/>
  <c r="U412" i="21"/>
  <c r="U553" i="21"/>
  <c r="U621" i="21"/>
  <c r="U1316" i="21"/>
  <c r="U1384" i="21"/>
  <c r="U1457" i="21"/>
  <c r="U1520" i="21"/>
  <c r="U1841" i="21"/>
  <c r="U1876" i="21"/>
  <c r="U1960" i="21"/>
  <c r="U492" i="21"/>
  <c r="U973" i="21"/>
  <c r="U1036" i="21"/>
  <c r="U1177" i="21"/>
  <c r="U1245" i="21"/>
  <c r="U1617" i="21"/>
  <c r="U1816" i="21"/>
  <c r="U149" i="21"/>
  <c r="U212" i="21"/>
  <c r="U285" i="21"/>
  <c r="U353" i="21"/>
  <c r="U1116" i="21"/>
  <c r="U1581" i="21"/>
  <c r="U1700" i="21"/>
  <c r="U1781" i="21"/>
  <c r="U1937" i="21"/>
  <c r="U1964" i="21"/>
  <c r="U376" i="21"/>
  <c r="U1881" i="21"/>
  <c r="U796" i="21"/>
  <c r="U937" i="21"/>
  <c r="U1073" i="21"/>
  <c r="U1481" i="21"/>
  <c r="U1596" i="21"/>
  <c r="U1677" i="21"/>
  <c r="U1821" i="21"/>
  <c r="U1945" i="21"/>
  <c r="U108" i="21"/>
  <c r="U657" i="21"/>
  <c r="U1760" i="21"/>
  <c r="U1889" i="21"/>
  <c r="U528" i="21"/>
  <c r="U800" i="21"/>
  <c r="U1833" i="21"/>
  <c r="U1957" i="21"/>
  <c r="U292" i="21"/>
  <c r="U836" i="21"/>
  <c r="U977" i="21"/>
  <c r="U1621" i="21"/>
  <c r="U1137" i="21"/>
  <c r="U1664" i="21"/>
  <c r="U1820" i="21"/>
  <c r="U1745" i="21"/>
  <c r="U1341" i="21"/>
  <c r="U308" i="21"/>
  <c r="U1796" i="21"/>
  <c r="U656" i="21"/>
  <c r="U1200" i="21"/>
  <c r="U773" i="21"/>
  <c r="U1877" i="21"/>
  <c r="U1420" i="21"/>
  <c r="U172" i="21"/>
  <c r="U449" i="21"/>
  <c r="U1280" i="21"/>
  <c r="U1713" i="21"/>
  <c r="U1973" i="21"/>
  <c r="U589" i="21"/>
  <c r="U1641" i="21"/>
  <c r="U596" i="21"/>
  <c r="U1000" i="21"/>
  <c r="U1856" i="21"/>
  <c r="U1980" i="21"/>
  <c r="U233" i="21"/>
  <c r="U857" i="21"/>
  <c r="U176" i="21"/>
  <c r="U1560" i="21"/>
  <c r="U732" i="21"/>
  <c r="U1281" i="21"/>
  <c r="U1724" i="21"/>
  <c r="U1916" i="21"/>
  <c r="U1094" i="19"/>
  <c r="U1100" i="19"/>
  <c r="U1106" i="19"/>
  <c r="U1112" i="19"/>
  <c r="U1118" i="19"/>
  <c r="U1124" i="19"/>
  <c r="U1130" i="19"/>
  <c r="U1136" i="19"/>
  <c r="U1142" i="19"/>
  <c r="U1148" i="19"/>
  <c r="U1154" i="19"/>
  <c r="U1160" i="19"/>
  <c r="U1166" i="19"/>
  <c r="U1172" i="19"/>
  <c r="U1178" i="19"/>
  <c r="U1184" i="19"/>
  <c r="U1190" i="19"/>
  <c r="U1196" i="19"/>
  <c r="U1202" i="19"/>
  <c r="U1208" i="19"/>
  <c r="U1214" i="19"/>
  <c r="U1220" i="19"/>
  <c r="U1226" i="19"/>
  <c r="U1232" i="19"/>
  <c r="U1238" i="19"/>
  <c r="U1244" i="19"/>
  <c r="U1250" i="19"/>
  <c r="U1256" i="19"/>
  <c r="U1262" i="19"/>
  <c r="U1268" i="19"/>
  <c r="U1274" i="19"/>
  <c r="U1280" i="19"/>
  <c r="U1286" i="19"/>
  <c r="U1095" i="19"/>
  <c r="U1101" i="19"/>
  <c r="U1107" i="19"/>
  <c r="U1113" i="19"/>
  <c r="U1119" i="19"/>
  <c r="U1125" i="19"/>
  <c r="U1131" i="19"/>
  <c r="U1137" i="19"/>
  <c r="U1143" i="19"/>
  <c r="U1149" i="19"/>
  <c r="U1155" i="19"/>
  <c r="U1161" i="19"/>
  <c r="U1167" i="19"/>
  <c r="U1173" i="19"/>
  <c r="U1179" i="19"/>
  <c r="U1185" i="19"/>
  <c r="U1191" i="19"/>
  <c r="U1197" i="19"/>
  <c r="U1203" i="19"/>
  <c r="U1209" i="19"/>
  <c r="U1215" i="19"/>
  <c r="U1221" i="19"/>
  <c r="U1227" i="19"/>
  <c r="U1233" i="19"/>
  <c r="U1239" i="19"/>
  <c r="U1245" i="19"/>
  <c r="U1251" i="19"/>
  <c r="U1257" i="19"/>
  <c r="U1263" i="19"/>
  <c r="U1269" i="19"/>
  <c r="U1275" i="19"/>
  <c r="U1281" i="19"/>
  <c r="U1287" i="19"/>
  <c r="U1293" i="19"/>
  <c r="U1299" i="19"/>
  <c r="U1305" i="19"/>
  <c r="U1311" i="19"/>
  <c r="U1317" i="19"/>
  <c r="U1323" i="19"/>
  <c r="U1329" i="19"/>
  <c r="U1335" i="19"/>
  <c r="U1341" i="19"/>
  <c r="U1347" i="19"/>
  <c r="U1353" i="19"/>
  <c r="U1359" i="19"/>
  <c r="U1365" i="19"/>
  <c r="U1371" i="19"/>
  <c r="U1377" i="19"/>
  <c r="U1383" i="19"/>
  <c r="U1389" i="19"/>
  <c r="U1395" i="19"/>
  <c r="U1401" i="19"/>
  <c r="U1407" i="19"/>
  <c r="U1413" i="19"/>
  <c r="U1419" i="19"/>
  <c r="U1425" i="19"/>
  <c r="U1431" i="19"/>
  <c r="U1437" i="19"/>
  <c r="U1443" i="19"/>
  <c r="U1449" i="19"/>
  <c r="U1455" i="19"/>
  <c r="U1461" i="19"/>
  <c r="U1467" i="19"/>
  <c r="U1473" i="19"/>
  <c r="U1479" i="19"/>
  <c r="U1485" i="19"/>
  <c r="U1491" i="19"/>
  <c r="U1497" i="19"/>
  <c r="U1503" i="19"/>
  <c r="U1509" i="19"/>
  <c r="U1515" i="19"/>
  <c r="U1521" i="19"/>
  <c r="U1527" i="19"/>
  <c r="U1533" i="19"/>
  <c r="U1539" i="19"/>
  <c r="U1545" i="19"/>
  <c r="U1551" i="19"/>
  <c r="U1557" i="19"/>
  <c r="U1563" i="19"/>
  <c r="U1569" i="19"/>
  <c r="U1575" i="19"/>
  <c r="U1581" i="19"/>
  <c r="U1587" i="19"/>
  <c r="U1593" i="19"/>
  <c r="U1599" i="19"/>
  <c r="U1605" i="19"/>
  <c r="U1611" i="19"/>
  <c r="U1617" i="19"/>
  <c r="U1623" i="19"/>
  <c r="U1629" i="19"/>
  <c r="U1635" i="19"/>
  <c r="U1641" i="19"/>
  <c r="U1647" i="19"/>
  <c r="U1653" i="19"/>
  <c r="U1659" i="19"/>
  <c r="U1665" i="19"/>
  <c r="U1671" i="19"/>
  <c r="U1677" i="19"/>
  <c r="U1683" i="19"/>
  <c r="U1096" i="19"/>
  <c r="U1102" i="19"/>
  <c r="U1108" i="19"/>
  <c r="U1114" i="19"/>
  <c r="U1120" i="19"/>
  <c r="U1126" i="19"/>
  <c r="U1132" i="19"/>
  <c r="U1138" i="19"/>
  <c r="U1144" i="19"/>
  <c r="U1150" i="19"/>
  <c r="U1156" i="19"/>
  <c r="U1162" i="19"/>
  <c r="U1168" i="19"/>
  <c r="U1174" i="19"/>
  <c r="U1180" i="19"/>
  <c r="U1186" i="19"/>
  <c r="U1192" i="19"/>
  <c r="U1198" i="19"/>
  <c r="U1204" i="19"/>
  <c r="U1210" i="19"/>
  <c r="U1216" i="19"/>
  <c r="U1222" i="19"/>
  <c r="U1228" i="19"/>
  <c r="U1234" i="19"/>
  <c r="U1240" i="19"/>
  <c r="U1246" i="19"/>
  <c r="U1252" i="19"/>
  <c r="U1258" i="19"/>
  <c r="U1264" i="19"/>
  <c r="U1270" i="19"/>
  <c r="U1276" i="19"/>
  <c r="U1282" i="19"/>
  <c r="U1288" i="19"/>
  <c r="U1294" i="19"/>
  <c r="U1300" i="19"/>
  <c r="U1306" i="19"/>
  <c r="U1312" i="19"/>
  <c r="U1318" i="19"/>
  <c r="U1324" i="19"/>
  <c r="U1330" i="19"/>
  <c r="U1336" i="19"/>
  <c r="U1342" i="19"/>
  <c r="U1348" i="19"/>
  <c r="U1354" i="19"/>
  <c r="U1360" i="19"/>
  <c r="U1366" i="19"/>
  <c r="U1372" i="19"/>
  <c r="U1378" i="19"/>
  <c r="U1384" i="19"/>
  <c r="U1390" i="19"/>
  <c r="U1396" i="19"/>
  <c r="U1402" i="19"/>
  <c r="U1408" i="19"/>
  <c r="U1414" i="19"/>
  <c r="U1420" i="19"/>
  <c r="U1426" i="19"/>
  <c r="U1432" i="19"/>
  <c r="U1438" i="19"/>
  <c r="U1444" i="19"/>
  <c r="U1450" i="19"/>
  <c r="U1456" i="19"/>
  <c r="U1462" i="19"/>
  <c r="U1468" i="19"/>
  <c r="U1474" i="19"/>
  <c r="U1480" i="19"/>
  <c r="U1486" i="19"/>
  <c r="U1492" i="19"/>
  <c r="U1498" i="19"/>
  <c r="U1504" i="19"/>
  <c r="U1510" i="19"/>
  <c r="U1516" i="19"/>
  <c r="U1522" i="19"/>
  <c r="U1528" i="19"/>
  <c r="U1534" i="19"/>
  <c r="U1540" i="19"/>
  <c r="U1546" i="19"/>
  <c r="U1552" i="19"/>
  <c r="U1558" i="19"/>
  <c r="U1564" i="19"/>
  <c r="U1570" i="19"/>
  <c r="U1576" i="19"/>
  <c r="U1582" i="19"/>
  <c r="U1588" i="19"/>
  <c r="U1594" i="19"/>
  <c r="U1600" i="19"/>
  <c r="U1606" i="19"/>
  <c r="U1612" i="19"/>
  <c r="U1618" i="19"/>
  <c r="U1624" i="19"/>
  <c r="U1630" i="19"/>
  <c r="U1636" i="19"/>
  <c r="U1642" i="19"/>
  <c r="U1648" i="19"/>
  <c r="U1654" i="19"/>
  <c r="U1660" i="19"/>
  <c r="U1666" i="19"/>
  <c r="U1672" i="19"/>
  <c r="U1678" i="19"/>
  <c r="U1684" i="19"/>
  <c r="U1093" i="19"/>
  <c r="U1104" i="19"/>
  <c r="U1115" i="19"/>
  <c r="U1165" i="19"/>
  <c r="U1176" i="19"/>
  <c r="U1187" i="19"/>
  <c r="U1237" i="19"/>
  <c r="U1248" i="19"/>
  <c r="U1259" i="19"/>
  <c r="U1135" i="19"/>
  <c r="U1146" i="19"/>
  <c r="U1157" i="19"/>
  <c r="U1207" i="19"/>
  <c r="U1218" i="19"/>
  <c r="U1229" i="19"/>
  <c r="U1279" i="19"/>
  <c r="U1290" i="19"/>
  <c r="U1298" i="19"/>
  <c r="U1308" i="19"/>
  <c r="U1316" i="19"/>
  <c r="U1326" i="19"/>
  <c r="U1334" i="19"/>
  <c r="U1344" i="19"/>
  <c r="U1352" i="19"/>
  <c r="U1362" i="19"/>
  <c r="U1370" i="19"/>
  <c r="U1380" i="19"/>
  <c r="U1388" i="19"/>
  <c r="U1398" i="19"/>
  <c r="U1406" i="19"/>
  <c r="U1416" i="19"/>
  <c r="U1424" i="19"/>
  <c r="U1434" i="19"/>
  <c r="U1442" i="19"/>
  <c r="U1452" i="19"/>
  <c r="U1460" i="19"/>
  <c r="U1470" i="19"/>
  <c r="U1478" i="19"/>
  <c r="U1488" i="19"/>
  <c r="U1496" i="19"/>
  <c r="U1506" i="19"/>
  <c r="U1514" i="19"/>
  <c r="U1524" i="19"/>
  <c r="U1532" i="19"/>
  <c r="U1542" i="19"/>
  <c r="U1550" i="19"/>
  <c r="U1560" i="19"/>
  <c r="U1568" i="19"/>
  <c r="U1578" i="19"/>
  <c r="U1586" i="19"/>
  <c r="U1596" i="19"/>
  <c r="U1604" i="19"/>
  <c r="U1614" i="19"/>
  <c r="U1622" i="19"/>
  <c r="U1632" i="19"/>
  <c r="U1640" i="19"/>
  <c r="U1650" i="19"/>
  <c r="U1658" i="19"/>
  <c r="U1668" i="19"/>
  <c r="U1676" i="19"/>
  <c r="U1686" i="19"/>
  <c r="U1692" i="19"/>
  <c r="U1698" i="19"/>
  <c r="U1704" i="19"/>
  <c r="U1710" i="19"/>
  <c r="U1716" i="19"/>
  <c r="U1722" i="19"/>
  <c r="U1728" i="19"/>
  <c r="U1734" i="19"/>
  <c r="U1740" i="19"/>
  <c r="U1746" i="19"/>
  <c r="U1752" i="19"/>
  <c r="U1758" i="19"/>
  <c r="U1764" i="19"/>
  <c r="U1770" i="19"/>
  <c r="U1776" i="19"/>
  <c r="U1782" i="19"/>
  <c r="U1788" i="19"/>
  <c r="U1794" i="19"/>
  <c r="U1800" i="19"/>
  <c r="U1806" i="19"/>
  <c r="U1812" i="19"/>
  <c r="U1818" i="19"/>
  <c r="U1824" i="19"/>
  <c r="U1830" i="19"/>
  <c r="U1836" i="19"/>
  <c r="U1842" i="19"/>
  <c r="U1848" i="19"/>
  <c r="U1854" i="19"/>
  <c r="U1860" i="19"/>
  <c r="U1866" i="19"/>
  <c r="U1872" i="19"/>
  <c r="U1878" i="19"/>
  <c r="U1884" i="19"/>
  <c r="U1890" i="19"/>
  <c r="U1896" i="19"/>
  <c r="U1902" i="19"/>
  <c r="U1908" i="19"/>
  <c r="U1914" i="19"/>
  <c r="U1920" i="19"/>
  <c r="U1926" i="19"/>
  <c r="U1932" i="19"/>
  <c r="U1938" i="19"/>
  <c r="U1944" i="19"/>
  <c r="U1950" i="19"/>
  <c r="U1956" i="19"/>
  <c r="U1962" i="19"/>
  <c r="U1968" i="19"/>
  <c r="U1974" i="19"/>
  <c r="U1980" i="19"/>
  <c r="U1986" i="19"/>
  <c r="U1992" i="19"/>
  <c r="U1998" i="19"/>
  <c r="U2004" i="19"/>
  <c r="U1083" i="19"/>
  <c r="U1089" i="19"/>
  <c r="U1059" i="19"/>
  <c r="U1065" i="19"/>
  <c r="U1071" i="19"/>
  <c r="U1077" i="19"/>
  <c r="U1010" i="19"/>
  <c r="U1016" i="19"/>
  <c r="U1022" i="19"/>
  <c r="U1028" i="19"/>
  <c r="U1034" i="19"/>
  <c r="U1040" i="19"/>
  <c r="U1046" i="19"/>
  <c r="U1052" i="19"/>
  <c r="U10" i="19"/>
  <c r="U16" i="19"/>
  <c r="U22" i="19"/>
  <c r="U28" i="19"/>
  <c r="U34" i="19"/>
  <c r="U40" i="19"/>
  <c r="U1105" i="19"/>
  <c r="U1116" i="19"/>
  <c r="U1127" i="19"/>
  <c r="U1177" i="19"/>
  <c r="U1188" i="19"/>
  <c r="U1199" i="19"/>
  <c r="U1249" i="19"/>
  <c r="U1260" i="19"/>
  <c r="U1271" i="19"/>
  <c r="U1097" i="19"/>
  <c r="U1147" i="19"/>
  <c r="U1158" i="19"/>
  <c r="U1169" i="19"/>
  <c r="U1219" i="19"/>
  <c r="U1230" i="19"/>
  <c r="U1241" i="19"/>
  <c r="U1291" i="19"/>
  <c r="U1301" i="19"/>
  <c r="U1309" i="19"/>
  <c r="U1319" i="19"/>
  <c r="U1327" i="19"/>
  <c r="U1337" i="19"/>
  <c r="U1345" i="19"/>
  <c r="U1355" i="19"/>
  <c r="U1363" i="19"/>
  <c r="U1373" i="19"/>
  <c r="U1381" i="19"/>
  <c r="U1391" i="19"/>
  <c r="U1399" i="19"/>
  <c r="U1409" i="19"/>
  <c r="U1417" i="19"/>
  <c r="U1427" i="19"/>
  <c r="U1435" i="19"/>
  <c r="U1445" i="19"/>
  <c r="U1453" i="19"/>
  <c r="U1463" i="19"/>
  <c r="U1471" i="19"/>
  <c r="U1481" i="19"/>
  <c r="U1489" i="19"/>
  <c r="U1499" i="19"/>
  <c r="U1507" i="19"/>
  <c r="U1517" i="19"/>
  <c r="U1525" i="19"/>
  <c r="U1535" i="19"/>
  <c r="U1543" i="19"/>
  <c r="U1553" i="19"/>
  <c r="U1561" i="19"/>
  <c r="U1571" i="19"/>
  <c r="U1579" i="19"/>
  <c r="U1589" i="19"/>
  <c r="U1597" i="19"/>
  <c r="U1607" i="19"/>
  <c r="U1615" i="19"/>
  <c r="U1625" i="19"/>
  <c r="U1633" i="19"/>
  <c r="U1643" i="19"/>
  <c r="U1651" i="19"/>
  <c r="U1661" i="19"/>
  <c r="U1669" i="19"/>
  <c r="U1679" i="19"/>
  <c r="U1687" i="19"/>
  <c r="U1693" i="19"/>
  <c r="U1699" i="19"/>
  <c r="U1705" i="19"/>
  <c r="U1711" i="19"/>
  <c r="U1717" i="19"/>
  <c r="U1723" i="19"/>
  <c r="U1729" i="19"/>
  <c r="U1735" i="19"/>
  <c r="U1741" i="19"/>
  <c r="U1747" i="19"/>
  <c r="U1753" i="19"/>
  <c r="U1759" i="19"/>
  <c r="U1765" i="19"/>
  <c r="U1771" i="19"/>
  <c r="U1777" i="19"/>
  <c r="U1783" i="19"/>
  <c r="U1789" i="19"/>
  <c r="U1795" i="19"/>
  <c r="U1801" i="19"/>
  <c r="U1807" i="19"/>
  <c r="U1813" i="19"/>
  <c r="U1819" i="19"/>
  <c r="U1825" i="19"/>
  <c r="U1831" i="19"/>
  <c r="U1837" i="19"/>
  <c r="U1843" i="19"/>
  <c r="U1849" i="19"/>
  <c r="U1855" i="19"/>
  <c r="U1861" i="19"/>
  <c r="U1867" i="19"/>
  <c r="U1873" i="19"/>
  <c r="U1879" i="19"/>
  <c r="U1885" i="19"/>
  <c r="U1891" i="19"/>
  <c r="U1897" i="19"/>
  <c r="U1903" i="19"/>
  <c r="U1909" i="19"/>
  <c r="U1915" i="19"/>
  <c r="U1921" i="19"/>
  <c r="U1927" i="19"/>
  <c r="U1933" i="19"/>
  <c r="U1939" i="19"/>
  <c r="U1945" i="19"/>
  <c r="U1951" i="19"/>
  <c r="U1957" i="19"/>
  <c r="U1963" i="19"/>
  <c r="U1969" i="19"/>
  <c r="U1975" i="19"/>
  <c r="U1981" i="19"/>
  <c r="U1987" i="19"/>
  <c r="U1993" i="19"/>
  <c r="U1999" i="19"/>
  <c r="U1078" i="19"/>
  <c r="U1084" i="19"/>
  <c r="U1090" i="19"/>
  <c r="U1060" i="19"/>
  <c r="U1066" i="19"/>
  <c r="U1072" i="19"/>
  <c r="U1005" i="19"/>
  <c r="U1011" i="19"/>
  <c r="U1017" i="19"/>
  <c r="U1023" i="19"/>
  <c r="U1029" i="19"/>
  <c r="U1035" i="19"/>
  <c r="U1041" i="19"/>
  <c r="U1047" i="19"/>
  <c r="U1053" i="19"/>
  <c r="U11" i="19"/>
  <c r="U17" i="19"/>
  <c r="U23" i="19"/>
  <c r="U29" i="19"/>
  <c r="U35" i="19"/>
  <c r="U41" i="19"/>
  <c r="U1117" i="19"/>
  <c r="U1128" i="19"/>
  <c r="U1139" i="19"/>
  <c r="U1189" i="19"/>
  <c r="U1200" i="19"/>
  <c r="U1211" i="19"/>
  <c r="U1261" i="19"/>
  <c r="U1272" i="19"/>
  <c r="U1283" i="19"/>
  <c r="U1098" i="19"/>
  <c r="U1109" i="19"/>
  <c r="U1159" i="19"/>
  <c r="U1170" i="19"/>
  <c r="U1181" i="19"/>
  <c r="U1231" i="19"/>
  <c r="U1242" i="19"/>
  <c r="U1253" i="19"/>
  <c r="U1292" i="19"/>
  <c r="U1302" i="19"/>
  <c r="U1310" i="19"/>
  <c r="U1320" i="19"/>
  <c r="U1328" i="19"/>
  <c r="U1338" i="19"/>
  <c r="U1346" i="19"/>
  <c r="U1356" i="19"/>
  <c r="U1364" i="19"/>
  <c r="U1374" i="19"/>
  <c r="U1382" i="19"/>
  <c r="U1392" i="19"/>
  <c r="U1400" i="19"/>
  <c r="U1410" i="19"/>
  <c r="U1418" i="19"/>
  <c r="U1428" i="19"/>
  <c r="U1436" i="19"/>
  <c r="U1446" i="19"/>
  <c r="U1454" i="19"/>
  <c r="U1464" i="19"/>
  <c r="U1472" i="19"/>
  <c r="U1482" i="19"/>
  <c r="U1490" i="19"/>
  <c r="U1500" i="19"/>
  <c r="U1508" i="19"/>
  <c r="U1518" i="19"/>
  <c r="U1526" i="19"/>
  <c r="U1536" i="19"/>
  <c r="U1544" i="19"/>
  <c r="U1554" i="19"/>
  <c r="U1562" i="19"/>
  <c r="U1572" i="19"/>
  <c r="U1580" i="19"/>
  <c r="U1590" i="19"/>
  <c r="U1598" i="19"/>
  <c r="U1608" i="19"/>
  <c r="U1616" i="19"/>
  <c r="U1626" i="19"/>
  <c r="U1634" i="19"/>
  <c r="U1644" i="19"/>
  <c r="U1652" i="19"/>
  <c r="U1662" i="19"/>
  <c r="U1670" i="19"/>
  <c r="U1680" i="19"/>
  <c r="U1688" i="19"/>
  <c r="U1694" i="19"/>
  <c r="U1700" i="19"/>
  <c r="U1706" i="19"/>
  <c r="U1712" i="19"/>
  <c r="U1718" i="19"/>
  <c r="U1724" i="19"/>
  <c r="U1730" i="19"/>
  <c r="U1736" i="19"/>
  <c r="U1742" i="19"/>
  <c r="U1748" i="19"/>
  <c r="U1754" i="19"/>
  <c r="U1760" i="19"/>
  <c r="U1766" i="19"/>
  <c r="U1772" i="19"/>
  <c r="U1778" i="19"/>
  <c r="U1784" i="19"/>
  <c r="U1790" i="19"/>
  <c r="U1796" i="19"/>
  <c r="U1802" i="19"/>
  <c r="U1808" i="19"/>
  <c r="U1814" i="19"/>
  <c r="U1820" i="19"/>
  <c r="U1826" i="19"/>
  <c r="U1832" i="19"/>
  <c r="U1838" i="19"/>
  <c r="U1844" i="19"/>
  <c r="U1850" i="19"/>
  <c r="U1856" i="19"/>
  <c r="U1862" i="19"/>
  <c r="U1868" i="19"/>
  <c r="U1874" i="19"/>
  <c r="U1880" i="19"/>
  <c r="U1886" i="19"/>
  <c r="U1892" i="19"/>
  <c r="U1898" i="19"/>
  <c r="U1904" i="19"/>
  <c r="U1910" i="19"/>
  <c r="U1916" i="19"/>
  <c r="U1922" i="19"/>
  <c r="U1928" i="19"/>
  <c r="U1934" i="19"/>
  <c r="U1940" i="19"/>
  <c r="U1946" i="19"/>
  <c r="U1952" i="19"/>
  <c r="U1958" i="19"/>
  <c r="U1964" i="19"/>
  <c r="U1970" i="19"/>
  <c r="U1976" i="19"/>
  <c r="U1982" i="19"/>
  <c r="U1988" i="19"/>
  <c r="U1994" i="19"/>
  <c r="U2000" i="19"/>
  <c r="U1079" i="19"/>
  <c r="U1085" i="19"/>
  <c r="U1091" i="19"/>
  <c r="U1061" i="19"/>
  <c r="U1067" i="19"/>
  <c r="U1073" i="19"/>
  <c r="U1006" i="19"/>
  <c r="U1012" i="19"/>
  <c r="U1018" i="19"/>
  <c r="U1024" i="19"/>
  <c r="U1030" i="19"/>
  <c r="U1036" i="19"/>
  <c r="U1042" i="19"/>
  <c r="U1048" i="19"/>
  <c r="U1054" i="19"/>
  <c r="U12" i="19"/>
  <c r="U18" i="19"/>
  <c r="U24" i="19"/>
  <c r="U30" i="19"/>
  <c r="U36" i="19"/>
  <c r="U1122" i="19"/>
  <c r="U1183" i="19"/>
  <c r="U1205" i="19"/>
  <c r="U1266" i="19"/>
  <c r="U1304" i="19"/>
  <c r="U1322" i="19"/>
  <c r="U1340" i="19"/>
  <c r="U1358" i="19"/>
  <c r="U1376" i="19"/>
  <c r="U1394" i="19"/>
  <c r="U1412" i="19"/>
  <c r="U1430" i="19"/>
  <c r="U1448" i="19"/>
  <c r="U1466" i="19"/>
  <c r="U1484" i="19"/>
  <c r="U1502" i="19"/>
  <c r="U1520" i="19"/>
  <c r="U1538" i="19"/>
  <c r="U1556" i="19"/>
  <c r="U1574" i="19"/>
  <c r="U1592" i="19"/>
  <c r="U1610" i="19"/>
  <c r="U1628" i="19"/>
  <c r="U1646" i="19"/>
  <c r="U1664" i="19"/>
  <c r="U1682" i="19"/>
  <c r="U1696" i="19"/>
  <c r="U1708" i="19"/>
  <c r="U1720" i="19"/>
  <c r="U1732" i="19"/>
  <c r="U1744" i="19"/>
  <c r="U1756" i="19"/>
  <c r="U1768" i="19"/>
  <c r="U1780" i="19"/>
  <c r="U1792" i="19"/>
  <c r="U1804" i="19"/>
  <c r="U1816" i="19"/>
  <c r="U1828" i="19"/>
  <c r="U1840" i="19"/>
  <c r="U1852" i="19"/>
  <c r="U1864" i="19"/>
  <c r="U1876" i="19"/>
  <c r="U1888" i="19"/>
  <c r="U1900" i="19"/>
  <c r="U1912" i="19"/>
  <c r="U1924" i="19"/>
  <c r="U1936" i="19"/>
  <c r="U1948" i="19"/>
  <c r="U1960" i="19"/>
  <c r="U1972" i="19"/>
  <c r="U1984" i="19"/>
  <c r="U1996" i="19"/>
  <c r="U1081" i="19"/>
  <c r="U1057" i="19"/>
  <c r="U1069" i="19"/>
  <c r="U1008" i="19"/>
  <c r="U1020" i="19"/>
  <c r="U1032" i="19"/>
  <c r="U1044" i="19"/>
  <c r="U1056" i="19"/>
  <c r="U14" i="19"/>
  <c r="U26" i="19"/>
  <c r="U38" i="19"/>
  <c r="U1111" i="19"/>
  <c r="U1194" i="19"/>
  <c r="U1277" i="19"/>
  <c r="U1314" i="19"/>
  <c r="U1368" i="19"/>
  <c r="U1422" i="19"/>
  <c r="U1440" i="19"/>
  <c r="U1476" i="19"/>
  <c r="U1512" i="19"/>
  <c r="U1566" i="19"/>
  <c r="U1602" i="19"/>
  <c r="U1638" i="19"/>
  <c r="U1674" i="19"/>
  <c r="U1702" i="19"/>
  <c r="U1726" i="19"/>
  <c r="U1750" i="19"/>
  <c r="U1786" i="19"/>
  <c r="U1834" i="19"/>
  <c r="U1858" i="19"/>
  <c r="U1882" i="19"/>
  <c r="U1918" i="19"/>
  <c r="U1942" i="19"/>
  <c r="U1990" i="19"/>
  <c r="U1063" i="19"/>
  <c r="U1014" i="19"/>
  <c r="U1050" i="19"/>
  <c r="U32" i="19"/>
  <c r="U1236" i="19"/>
  <c r="U50" i="19"/>
  <c r="U86" i="19"/>
  <c r="U134" i="19"/>
  <c r="U176" i="19"/>
  <c r="U212" i="19"/>
  <c r="U248" i="19"/>
  <c r="U284" i="19"/>
  <c r="U326" i="19"/>
  <c r="U368" i="19"/>
  <c r="U410" i="19"/>
  <c r="U458" i="19"/>
  <c r="U500" i="19"/>
  <c r="U548" i="19"/>
  <c r="U596" i="19"/>
  <c r="U650" i="19"/>
  <c r="U698" i="19"/>
  <c r="U740" i="19"/>
  <c r="U794" i="19"/>
  <c r="U848" i="19"/>
  <c r="U884" i="19"/>
  <c r="U926" i="19"/>
  <c r="U974" i="19"/>
  <c r="U1278" i="19"/>
  <c r="U1405" i="19"/>
  <c r="U1531" i="19"/>
  <c r="U1657" i="19"/>
  <c r="U1751" i="19"/>
  <c r="U1847" i="19"/>
  <c r="U1931" i="19"/>
  <c r="U1088" i="19"/>
  <c r="U33" i="19"/>
  <c r="U51" i="19"/>
  <c r="U87" i="19"/>
  <c r="U123" i="19"/>
  <c r="U171" i="19"/>
  <c r="U219" i="19"/>
  <c r="U261" i="19"/>
  <c r="U309" i="19"/>
  <c r="U357" i="19"/>
  <c r="U393" i="19"/>
  <c r="U441" i="19"/>
  <c r="U477" i="19"/>
  <c r="U519" i="19"/>
  <c r="U579" i="19"/>
  <c r="U627" i="19"/>
  <c r="U681" i="19"/>
  <c r="U735" i="19"/>
  <c r="U777" i="19"/>
  <c r="U825" i="19"/>
  <c r="U861" i="19"/>
  <c r="U897" i="19"/>
  <c r="U933" i="19"/>
  <c r="U969" i="19"/>
  <c r="U6" i="19"/>
  <c r="U1243" i="19"/>
  <c r="U1321" i="19"/>
  <c r="U1357" i="19"/>
  <c r="U1393" i="19"/>
  <c r="U1447" i="19"/>
  <c r="U1501" i="19"/>
  <c r="U1555" i="19"/>
  <c r="U1627" i="19"/>
  <c r="U1663" i="19"/>
  <c r="U1695" i="19"/>
  <c r="U1731" i="19"/>
  <c r="U1779" i="19"/>
  <c r="U1827" i="19"/>
  <c r="U1863" i="19"/>
  <c r="U1923" i="19"/>
  <c r="U1971" i="19"/>
  <c r="U1068" i="19"/>
  <c r="U1043" i="19"/>
  <c r="U58" i="19"/>
  <c r="U94" i="19"/>
  <c r="U130" i="19"/>
  <c r="U160" i="19"/>
  <c r="U190" i="19"/>
  <c r="U232" i="19"/>
  <c r="U262" i="19"/>
  <c r="U304" i="19"/>
  <c r="U334" i="19"/>
  <c r="U376" i="19"/>
  <c r="U412" i="19"/>
  <c r="U448" i="19"/>
  <c r="U484" i="19"/>
  <c r="U514" i="19"/>
  <c r="U544" i="19"/>
  <c r="U574" i="19"/>
  <c r="U604" i="19"/>
  <c r="U640" i="19"/>
  <c r="U670" i="19"/>
  <c r="U706" i="19"/>
  <c r="U736" i="19"/>
  <c r="U772" i="19"/>
  <c r="U808" i="19"/>
  <c r="U838" i="19"/>
  <c r="U874" i="19"/>
  <c r="U910" i="19"/>
  <c r="U952" i="19"/>
  <c r="U994" i="19"/>
  <c r="U1103" i="19"/>
  <c r="U1164" i="19"/>
  <c r="U1225" i="19"/>
  <c r="U1247" i="19"/>
  <c r="U47" i="19"/>
  <c r="U53" i="19"/>
  <c r="U59" i="19"/>
  <c r="U65" i="19"/>
  <c r="U71" i="19"/>
  <c r="U77" i="19"/>
  <c r="U83" i="19"/>
  <c r="U89" i="19"/>
  <c r="U95" i="19"/>
  <c r="U101" i="19"/>
  <c r="U107" i="19"/>
  <c r="U113" i="19"/>
  <c r="U119" i="19"/>
  <c r="U125" i="19"/>
  <c r="U131" i="19"/>
  <c r="U137" i="19"/>
  <c r="U143" i="19"/>
  <c r="U149" i="19"/>
  <c r="U155" i="19"/>
  <c r="U161" i="19"/>
  <c r="U167" i="19"/>
  <c r="U173" i="19"/>
  <c r="U179" i="19"/>
  <c r="U185" i="19"/>
  <c r="U191" i="19"/>
  <c r="U197" i="19"/>
  <c r="U203" i="19"/>
  <c r="U209" i="19"/>
  <c r="U215" i="19"/>
  <c r="U221" i="19"/>
  <c r="U227" i="19"/>
  <c r="U233" i="19"/>
  <c r="U239" i="19"/>
  <c r="U245" i="19"/>
  <c r="U251" i="19"/>
  <c r="U257" i="19"/>
  <c r="U263" i="19"/>
  <c r="U269" i="19"/>
  <c r="U275" i="19"/>
  <c r="U281" i="19"/>
  <c r="U287" i="19"/>
  <c r="U293" i="19"/>
  <c r="U299" i="19"/>
  <c r="U305" i="19"/>
  <c r="U311" i="19"/>
  <c r="U317" i="19"/>
  <c r="U323" i="19"/>
  <c r="U329" i="19"/>
  <c r="U335" i="19"/>
  <c r="U341" i="19"/>
  <c r="U347" i="19"/>
  <c r="U353" i="19"/>
  <c r="U359" i="19"/>
  <c r="U365" i="19"/>
  <c r="U371" i="19"/>
  <c r="U377" i="19"/>
  <c r="U383" i="19"/>
  <c r="U389" i="19"/>
  <c r="U395" i="19"/>
  <c r="U401" i="19"/>
  <c r="U407" i="19"/>
  <c r="U413" i="19"/>
  <c r="U419" i="19"/>
  <c r="U425" i="19"/>
  <c r="U431" i="19"/>
  <c r="U437" i="19"/>
  <c r="U443" i="19"/>
  <c r="U449" i="19"/>
  <c r="U455" i="19"/>
  <c r="U461" i="19"/>
  <c r="U467" i="19"/>
  <c r="U473" i="19"/>
  <c r="U479" i="19"/>
  <c r="U485" i="19"/>
  <c r="U491" i="19"/>
  <c r="U497" i="19"/>
  <c r="U503" i="19"/>
  <c r="U509" i="19"/>
  <c r="U515" i="19"/>
  <c r="U521" i="19"/>
  <c r="U527" i="19"/>
  <c r="U533" i="19"/>
  <c r="U539" i="19"/>
  <c r="U545" i="19"/>
  <c r="U551" i="19"/>
  <c r="U557" i="19"/>
  <c r="U563" i="19"/>
  <c r="U569" i="19"/>
  <c r="U575" i="19"/>
  <c r="U581" i="19"/>
  <c r="U587" i="19"/>
  <c r="U593" i="19"/>
  <c r="U599" i="19"/>
  <c r="U605" i="19"/>
  <c r="U611" i="19"/>
  <c r="U617" i="19"/>
  <c r="U623" i="19"/>
  <c r="U629" i="19"/>
  <c r="U635" i="19"/>
  <c r="U641" i="19"/>
  <c r="U647" i="19"/>
  <c r="U653" i="19"/>
  <c r="U659" i="19"/>
  <c r="U665" i="19"/>
  <c r="U671" i="19"/>
  <c r="U677" i="19"/>
  <c r="U683" i="19"/>
  <c r="U689" i="19"/>
  <c r="U695" i="19"/>
  <c r="U701" i="19"/>
  <c r="U707" i="19"/>
  <c r="U713" i="19"/>
  <c r="U719" i="19"/>
  <c r="U725" i="19"/>
  <c r="U731" i="19"/>
  <c r="U737" i="19"/>
  <c r="U743" i="19"/>
  <c r="U749" i="19"/>
  <c r="U755" i="19"/>
  <c r="U761" i="19"/>
  <c r="U767" i="19"/>
  <c r="U773" i="19"/>
  <c r="U779" i="19"/>
  <c r="U785" i="19"/>
  <c r="U791" i="19"/>
  <c r="U797" i="19"/>
  <c r="U803" i="19"/>
  <c r="U809" i="19"/>
  <c r="U815" i="19"/>
  <c r="U821" i="19"/>
  <c r="U827" i="19"/>
  <c r="U833" i="19"/>
  <c r="U839" i="19"/>
  <c r="U845" i="19"/>
  <c r="U851" i="19"/>
  <c r="U857" i="19"/>
  <c r="U863" i="19"/>
  <c r="U869" i="19"/>
  <c r="U875" i="19"/>
  <c r="U881" i="19"/>
  <c r="U887" i="19"/>
  <c r="U893" i="19"/>
  <c r="U899" i="19"/>
  <c r="U905" i="19"/>
  <c r="U911" i="19"/>
  <c r="U917" i="19"/>
  <c r="U923" i="19"/>
  <c r="U929" i="19"/>
  <c r="U935" i="19"/>
  <c r="U941" i="19"/>
  <c r="U947" i="19"/>
  <c r="U953" i="19"/>
  <c r="U959" i="19"/>
  <c r="U965" i="19"/>
  <c r="U971" i="19"/>
  <c r="U977" i="19"/>
  <c r="U983" i="19"/>
  <c r="U989" i="19"/>
  <c r="U995" i="19"/>
  <c r="U1001" i="19"/>
  <c r="U1133" i="19"/>
  <c r="U1255" i="19"/>
  <c r="U1296" i="19"/>
  <c r="U1350" i="19"/>
  <c r="U1404" i="19"/>
  <c r="U1458" i="19"/>
  <c r="U1494" i="19"/>
  <c r="U1548" i="19"/>
  <c r="U1584" i="19"/>
  <c r="U1620" i="19"/>
  <c r="U1656" i="19"/>
  <c r="U1690" i="19"/>
  <c r="U1714" i="19"/>
  <c r="U1738" i="19"/>
  <c r="U1762" i="19"/>
  <c r="U1810" i="19"/>
  <c r="U1846" i="19"/>
  <c r="U1870" i="19"/>
  <c r="U1894" i="19"/>
  <c r="U1906" i="19"/>
  <c r="U1930" i="19"/>
  <c r="U1966" i="19"/>
  <c r="U1087" i="19"/>
  <c r="U1075" i="19"/>
  <c r="U1026" i="19"/>
  <c r="U8" i="19"/>
  <c r="U1153" i="19"/>
  <c r="U56" i="19"/>
  <c r="U92" i="19"/>
  <c r="U128" i="19"/>
  <c r="U164" i="19"/>
  <c r="U206" i="19"/>
  <c r="U254" i="19"/>
  <c r="U296" i="19"/>
  <c r="U338" i="19"/>
  <c r="U380" i="19"/>
  <c r="U416" i="19"/>
  <c r="U452" i="19"/>
  <c r="U488" i="19"/>
  <c r="U536" i="19"/>
  <c r="U584" i="19"/>
  <c r="U638" i="19"/>
  <c r="U686" i="19"/>
  <c r="U734" i="19"/>
  <c r="U788" i="19"/>
  <c r="U824" i="19"/>
  <c r="U872" i="19"/>
  <c r="U914" i="19"/>
  <c r="U950" i="19"/>
  <c r="U992" i="19"/>
  <c r="U1351" i="19"/>
  <c r="U1441" i="19"/>
  <c r="U1549" i="19"/>
  <c r="U1639" i="19"/>
  <c r="U1727" i="19"/>
  <c r="U1811" i="19"/>
  <c r="U1895" i="19"/>
  <c r="U1979" i="19"/>
  <c r="U1027" i="19"/>
  <c r="U9" i="19"/>
  <c r="U1201" i="19"/>
  <c r="U63" i="19"/>
  <c r="U99" i="19"/>
  <c r="U135" i="19"/>
  <c r="U177" i="19"/>
  <c r="U231" i="19"/>
  <c r="U285" i="19"/>
  <c r="U339" i="19"/>
  <c r="U387" i="19"/>
  <c r="U429" i="19"/>
  <c r="U471" i="19"/>
  <c r="U513" i="19"/>
  <c r="U561" i="19"/>
  <c r="U615" i="19"/>
  <c r="U663" i="19"/>
  <c r="U711" i="19"/>
  <c r="U759" i="19"/>
  <c r="U801" i="19"/>
  <c r="U837" i="19"/>
  <c r="U873" i="19"/>
  <c r="U909" i="19"/>
  <c r="U945" i="19"/>
  <c r="U981" i="19"/>
  <c r="U1339" i="19"/>
  <c r="U1465" i="19"/>
  <c r="U1591" i="19"/>
  <c r="U1707" i="19"/>
  <c r="U1791" i="19"/>
  <c r="U1875" i="19"/>
  <c r="U1959" i="19"/>
  <c r="U1007" i="19"/>
  <c r="U46" i="19"/>
  <c r="U76" i="19"/>
  <c r="U100" i="19"/>
  <c r="U136" i="19"/>
  <c r="U166" i="19"/>
  <c r="U196" i="19"/>
  <c r="U244" i="19"/>
  <c r="U286" i="19"/>
  <c r="U316" i="19"/>
  <c r="U358" i="19"/>
  <c r="U394" i="19"/>
  <c r="U430" i="19"/>
  <c r="U460" i="19"/>
  <c r="U490" i="19"/>
  <c r="U520" i="19"/>
  <c r="U550" i="19"/>
  <c r="U580" i="19"/>
  <c r="U610" i="19"/>
  <c r="U646" i="19"/>
  <c r="U688" i="19"/>
  <c r="U718" i="19"/>
  <c r="U754" i="19"/>
  <c r="U784" i="19"/>
  <c r="U814" i="19"/>
  <c r="U844" i="19"/>
  <c r="U868" i="19"/>
  <c r="U898" i="19"/>
  <c r="U934" i="19"/>
  <c r="U970" i="19"/>
  <c r="U1123" i="19"/>
  <c r="U1145" i="19"/>
  <c r="U1206" i="19"/>
  <c r="U1267" i="19"/>
  <c r="U1289" i="19"/>
  <c r="U1307" i="19"/>
  <c r="U1325" i="19"/>
  <c r="U1343" i="19"/>
  <c r="U1361" i="19"/>
  <c r="U1379" i="19"/>
  <c r="U1397" i="19"/>
  <c r="U1415" i="19"/>
  <c r="U1433" i="19"/>
  <c r="U1451" i="19"/>
  <c r="U1469" i="19"/>
  <c r="U1487" i="19"/>
  <c r="U1505" i="19"/>
  <c r="U1523" i="19"/>
  <c r="U1541" i="19"/>
  <c r="U1559" i="19"/>
  <c r="U1577" i="19"/>
  <c r="U1595" i="19"/>
  <c r="U1613" i="19"/>
  <c r="U1631" i="19"/>
  <c r="U1649" i="19"/>
  <c r="U1667" i="19"/>
  <c r="U1685" i="19"/>
  <c r="U1697" i="19"/>
  <c r="U1709" i="19"/>
  <c r="U1721" i="19"/>
  <c r="U1733" i="19"/>
  <c r="U1745" i="19"/>
  <c r="U1757" i="19"/>
  <c r="U1769" i="19"/>
  <c r="U1781" i="19"/>
  <c r="U1793" i="19"/>
  <c r="U1805" i="19"/>
  <c r="U1817" i="19"/>
  <c r="U1829" i="19"/>
  <c r="U1841" i="19"/>
  <c r="U1853" i="19"/>
  <c r="U1865" i="19"/>
  <c r="U1877" i="19"/>
  <c r="U1889" i="19"/>
  <c r="U1901" i="19"/>
  <c r="U1913" i="19"/>
  <c r="U1925" i="19"/>
  <c r="U1937" i="19"/>
  <c r="U1949" i="19"/>
  <c r="U1961" i="19"/>
  <c r="U1973" i="19"/>
  <c r="U1985" i="19"/>
  <c r="U1997" i="19"/>
  <c r="U1082" i="19"/>
  <c r="U1058" i="19"/>
  <c r="U1070" i="19"/>
  <c r="U1009" i="19"/>
  <c r="U1021" i="19"/>
  <c r="U1033" i="19"/>
  <c r="U1045" i="19"/>
  <c r="U15" i="19"/>
  <c r="U27" i="19"/>
  <c r="U39" i="19"/>
  <c r="U1530" i="19"/>
  <c r="U1798" i="19"/>
  <c r="U1978" i="19"/>
  <c r="U1175" i="19"/>
  <c r="U62" i="19"/>
  <c r="U80" i="19"/>
  <c r="U98" i="19"/>
  <c r="U116" i="19"/>
  <c r="U122" i="19"/>
  <c r="U140" i="19"/>
  <c r="U158" i="19"/>
  <c r="U170" i="19"/>
  <c r="U188" i="19"/>
  <c r="U200" i="19"/>
  <c r="U218" i="19"/>
  <c r="U230" i="19"/>
  <c r="U242" i="19"/>
  <c r="U260" i="19"/>
  <c r="U272" i="19"/>
  <c r="U290" i="19"/>
  <c r="U302" i="19"/>
  <c r="U314" i="19"/>
  <c r="U332" i="19"/>
  <c r="U344" i="19"/>
  <c r="U356" i="19"/>
  <c r="U374" i="19"/>
  <c r="U386" i="19"/>
  <c r="U404" i="19"/>
  <c r="U422" i="19"/>
  <c r="U440" i="19"/>
  <c r="U446" i="19"/>
  <c r="U464" i="19"/>
  <c r="U482" i="19"/>
  <c r="U494" i="19"/>
  <c r="U506" i="19"/>
  <c r="U524" i="19"/>
  <c r="U530" i="19"/>
  <c r="U542" i="19"/>
  <c r="U554" i="19"/>
  <c r="U572" i="19"/>
  <c r="U578" i="19"/>
  <c r="U590" i="19"/>
  <c r="U602" i="19"/>
  <c r="U614" i="19"/>
  <c r="U626" i="19"/>
  <c r="U632" i="19"/>
  <c r="U644" i="19"/>
  <c r="U656" i="19"/>
  <c r="U674" i="19"/>
  <c r="U680" i="19"/>
  <c r="U692" i="19"/>
  <c r="U704" i="19"/>
  <c r="U710" i="19"/>
  <c r="U728" i="19"/>
  <c r="U746" i="19"/>
  <c r="U752" i="19"/>
  <c r="U758" i="19"/>
  <c r="U764" i="19"/>
  <c r="U782" i="19"/>
  <c r="U800" i="19"/>
  <c r="U806" i="19"/>
  <c r="U812" i="19"/>
  <c r="U818" i="19"/>
  <c r="U830" i="19"/>
  <c r="U854" i="19"/>
  <c r="U860" i="19"/>
  <c r="U866" i="19"/>
  <c r="U878" i="19"/>
  <c r="U890" i="19"/>
  <c r="U902" i="19"/>
  <c r="U920" i="19"/>
  <c r="U932" i="19"/>
  <c r="U938" i="19"/>
  <c r="U944" i="19"/>
  <c r="U956" i="19"/>
  <c r="U962" i="19"/>
  <c r="U980" i="19"/>
  <c r="U998" i="19"/>
  <c r="U1004" i="19"/>
  <c r="U1134" i="19"/>
  <c r="U1333" i="19"/>
  <c r="U1423" i="19"/>
  <c r="U1513" i="19"/>
  <c r="U1585" i="19"/>
  <c r="U1691" i="19"/>
  <c r="U1739" i="19"/>
  <c r="U1787" i="19"/>
  <c r="U1835" i="19"/>
  <c r="U1883" i="19"/>
  <c r="U1919" i="19"/>
  <c r="U1991" i="19"/>
  <c r="U1076" i="19"/>
  <c r="U1051" i="19"/>
  <c r="U21" i="19"/>
  <c r="U1223" i="19"/>
  <c r="U75" i="19"/>
  <c r="U111" i="19"/>
  <c r="U129" i="19"/>
  <c r="U159" i="19"/>
  <c r="U189" i="19"/>
  <c r="U207" i="19"/>
  <c r="U243" i="19"/>
  <c r="U279" i="19"/>
  <c r="U303" i="19"/>
  <c r="U327" i="19"/>
  <c r="U363" i="19"/>
  <c r="U399" i="19"/>
  <c r="U423" i="19"/>
  <c r="U459" i="19"/>
  <c r="U501" i="19"/>
  <c r="U543" i="19"/>
  <c r="U573" i="19"/>
  <c r="U603" i="19"/>
  <c r="U645" i="19"/>
  <c r="U669" i="19"/>
  <c r="U699" i="19"/>
  <c r="U723" i="19"/>
  <c r="U753" i="19"/>
  <c r="U789" i="19"/>
  <c r="U819" i="19"/>
  <c r="U855" i="19"/>
  <c r="U885" i="19"/>
  <c r="U921" i="19"/>
  <c r="U957" i="19"/>
  <c r="U993" i="19"/>
  <c r="U1537" i="19"/>
  <c r="U1767" i="19"/>
  <c r="U1887" i="19"/>
  <c r="U1983" i="19"/>
  <c r="U1031" i="19"/>
  <c r="U13" i="19"/>
  <c r="U1141" i="19"/>
  <c r="U1224" i="19"/>
  <c r="U1285" i="19"/>
  <c r="U148" i="19"/>
  <c r="U214" i="19"/>
  <c r="U274" i="19"/>
  <c r="U340" i="19"/>
  <c r="U406" i="19"/>
  <c r="U472" i="19"/>
  <c r="U532" i="19"/>
  <c r="U598" i="19"/>
  <c r="U664" i="19"/>
  <c r="U730" i="19"/>
  <c r="U790" i="19"/>
  <c r="U856" i="19"/>
  <c r="U916" i="19"/>
  <c r="U982" i="19"/>
  <c r="U1129" i="19"/>
  <c r="U1151" i="19"/>
  <c r="U1212" i="19"/>
  <c r="U1273" i="19"/>
  <c r="U42" i="19"/>
  <c r="U48" i="19"/>
  <c r="U54" i="19"/>
  <c r="U60" i="19"/>
  <c r="U66" i="19"/>
  <c r="U72" i="19"/>
  <c r="U78" i="19"/>
  <c r="U84" i="19"/>
  <c r="U90" i="19"/>
  <c r="U96" i="19"/>
  <c r="U102" i="19"/>
  <c r="U108" i="19"/>
  <c r="U114" i="19"/>
  <c r="U120" i="19"/>
  <c r="U126" i="19"/>
  <c r="U132" i="19"/>
  <c r="U138" i="19"/>
  <c r="U144" i="19"/>
  <c r="U150" i="19"/>
  <c r="U156" i="19"/>
  <c r="U162" i="19"/>
  <c r="U168" i="19"/>
  <c r="U174" i="19"/>
  <c r="U180" i="19"/>
  <c r="U186" i="19"/>
  <c r="U192" i="19"/>
  <c r="U198" i="19"/>
  <c r="U204" i="19"/>
  <c r="U210" i="19"/>
  <c r="U216" i="19"/>
  <c r="U222" i="19"/>
  <c r="U228" i="19"/>
  <c r="U234" i="19"/>
  <c r="U240" i="19"/>
  <c r="U246" i="19"/>
  <c r="U252" i="19"/>
  <c r="U258" i="19"/>
  <c r="U264" i="19"/>
  <c r="U270" i="19"/>
  <c r="U276" i="19"/>
  <c r="U282" i="19"/>
  <c r="U288" i="19"/>
  <c r="U294" i="19"/>
  <c r="U300" i="19"/>
  <c r="U306" i="19"/>
  <c r="U312" i="19"/>
  <c r="U318" i="19"/>
  <c r="U324" i="19"/>
  <c r="U330" i="19"/>
  <c r="U336" i="19"/>
  <c r="U342" i="19"/>
  <c r="U348" i="19"/>
  <c r="U354" i="19"/>
  <c r="U360" i="19"/>
  <c r="U366" i="19"/>
  <c r="U372" i="19"/>
  <c r="U378" i="19"/>
  <c r="U384" i="19"/>
  <c r="U390" i="19"/>
  <c r="U396" i="19"/>
  <c r="U402" i="19"/>
  <c r="U408" i="19"/>
  <c r="U414" i="19"/>
  <c r="U420" i="19"/>
  <c r="U426" i="19"/>
  <c r="U432" i="19"/>
  <c r="U438" i="19"/>
  <c r="U444" i="19"/>
  <c r="U450" i="19"/>
  <c r="U456" i="19"/>
  <c r="U462" i="19"/>
  <c r="U468" i="19"/>
  <c r="U474" i="19"/>
  <c r="U480" i="19"/>
  <c r="U486" i="19"/>
  <c r="U492" i="19"/>
  <c r="U498" i="19"/>
  <c r="U504" i="19"/>
  <c r="U510" i="19"/>
  <c r="U516" i="19"/>
  <c r="U522" i="19"/>
  <c r="U528" i="19"/>
  <c r="U534" i="19"/>
  <c r="U540" i="19"/>
  <c r="U546" i="19"/>
  <c r="U552" i="19"/>
  <c r="U558" i="19"/>
  <c r="U564" i="19"/>
  <c r="U570" i="19"/>
  <c r="U576" i="19"/>
  <c r="U582" i="19"/>
  <c r="U588" i="19"/>
  <c r="U594" i="19"/>
  <c r="U600" i="19"/>
  <c r="U606" i="19"/>
  <c r="U612" i="19"/>
  <c r="U618" i="19"/>
  <c r="U624" i="19"/>
  <c r="U630" i="19"/>
  <c r="U636" i="19"/>
  <c r="U642" i="19"/>
  <c r="U648" i="19"/>
  <c r="U654" i="19"/>
  <c r="U660" i="19"/>
  <c r="U666" i="19"/>
  <c r="U672" i="19"/>
  <c r="U678" i="19"/>
  <c r="U684" i="19"/>
  <c r="U690" i="19"/>
  <c r="U696" i="19"/>
  <c r="U702" i="19"/>
  <c r="U708" i="19"/>
  <c r="U714" i="19"/>
  <c r="U720" i="19"/>
  <c r="U726" i="19"/>
  <c r="U732" i="19"/>
  <c r="U738" i="19"/>
  <c r="U744" i="19"/>
  <c r="U750" i="19"/>
  <c r="U756" i="19"/>
  <c r="U762" i="19"/>
  <c r="U768" i="19"/>
  <c r="U774" i="19"/>
  <c r="U780" i="19"/>
  <c r="U786" i="19"/>
  <c r="U792" i="19"/>
  <c r="U798" i="19"/>
  <c r="U804" i="19"/>
  <c r="U810" i="19"/>
  <c r="U816" i="19"/>
  <c r="U822" i="19"/>
  <c r="U828" i="19"/>
  <c r="U834" i="19"/>
  <c r="U840" i="19"/>
  <c r="U846" i="19"/>
  <c r="U852" i="19"/>
  <c r="U858" i="19"/>
  <c r="U864" i="19"/>
  <c r="U870" i="19"/>
  <c r="U876" i="19"/>
  <c r="U882" i="19"/>
  <c r="U888" i="19"/>
  <c r="U894" i="19"/>
  <c r="U900" i="19"/>
  <c r="U906" i="19"/>
  <c r="U912" i="19"/>
  <c r="U918" i="19"/>
  <c r="U924" i="19"/>
  <c r="U930" i="19"/>
  <c r="U936" i="19"/>
  <c r="U942" i="19"/>
  <c r="U948" i="19"/>
  <c r="U954" i="19"/>
  <c r="U960" i="19"/>
  <c r="U966" i="19"/>
  <c r="U972" i="19"/>
  <c r="U978" i="19"/>
  <c r="U984" i="19"/>
  <c r="U990" i="19"/>
  <c r="U996" i="19"/>
  <c r="U1002" i="19"/>
  <c r="U1332" i="19"/>
  <c r="U1774" i="19"/>
  <c r="U1954" i="19"/>
  <c r="U1038" i="19"/>
  <c r="U20" i="19"/>
  <c r="U44" i="19"/>
  <c r="U74" i="19"/>
  <c r="U110" i="19"/>
  <c r="U152" i="19"/>
  <c r="U194" i="19"/>
  <c r="U236" i="19"/>
  <c r="U278" i="19"/>
  <c r="U320" i="19"/>
  <c r="U362" i="19"/>
  <c r="U398" i="19"/>
  <c r="U434" i="19"/>
  <c r="U476" i="19"/>
  <c r="U518" i="19"/>
  <c r="U566" i="19"/>
  <c r="U620" i="19"/>
  <c r="U668" i="19"/>
  <c r="U722" i="19"/>
  <c r="U776" i="19"/>
  <c r="U842" i="19"/>
  <c r="U908" i="19"/>
  <c r="U986" i="19"/>
  <c r="U1217" i="19"/>
  <c r="U1297" i="19"/>
  <c r="U1387" i="19"/>
  <c r="U1459" i="19"/>
  <c r="U1567" i="19"/>
  <c r="U1621" i="19"/>
  <c r="U1703" i="19"/>
  <c r="U1763" i="19"/>
  <c r="U1823" i="19"/>
  <c r="U1907" i="19"/>
  <c r="U1967" i="19"/>
  <c r="U2003" i="19"/>
  <c r="U1039" i="19"/>
  <c r="U1140" i="19"/>
  <c r="U45" i="19"/>
  <c r="U81" i="19"/>
  <c r="U117" i="19"/>
  <c r="U147" i="19"/>
  <c r="U165" i="19"/>
  <c r="U201" i="19"/>
  <c r="U225" i="19"/>
  <c r="U249" i="19"/>
  <c r="U267" i="19"/>
  <c r="U291" i="19"/>
  <c r="U321" i="19"/>
  <c r="U351" i="19"/>
  <c r="U381" i="19"/>
  <c r="U417" i="19"/>
  <c r="U453" i="19"/>
  <c r="U489" i="19"/>
  <c r="U525" i="19"/>
  <c r="U555" i="19"/>
  <c r="U591" i="19"/>
  <c r="U621" i="19"/>
  <c r="U651" i="19"/>
  <c r="U693" i="19"/>
  <c r="U729" i="19"/>
  <c r="U765" i="19"/>
  <c r="U795" i="19"/>
  <c r="U831" i="19"/>
  <c r="U867" i="19"/>
  <c r="U903" i="19"/>
  <c r="U939" i="19"/>
  <c r="U975" i="19"/>
  <c r="U1099" i="19"/>
  <c r="U1265" i="19"/>
  <c r="U1375" i="19"/>
  <c r="U1483" i="19"/>
  <c r="U1609" i="19"/>
  <c r="U1681" i="19"/>
  <c r="U1755" i="19"/>
  <c r="U1803" i="19"/>
  <c r="U1851" i="19"/>
  <c r="U1899" i="19"/>
  <c r="U1947" i="19"/>
  <c r="U1995" i="19"/>
  <c r="U1019" i="19"/>
  <c r="U37" i="19"/>
  <c r="U52" i="19"/>
  <c r="U82" i="19"/>
  <c r="U112" i="19"/>
  <c r="U142" i="19"/>
  <c r="U178" i="19"/>
  <c r="U208" i="19"/>
  <c r="U238" i="19"/>
  <c r="U256" i="19"/>
  <c r="U280" i="19"/>
  <c r="U310" i="19"/>
  <c r="U328" i="19"/>
  <c r="U346" i="19"/>
  <c r="U370" i="19"/>
  <c r="U388" i="19"/>
  <c r="U418" i="19"/>
  <c r="U442" i="19"/>
  <c r="U466" i="19"/>
  <c r="U496" i="19"/>
  <c r="U526" i="19"/>
  <c r="U556" i="19"/>
  <c r="U586" i="19"/>
  <c r="U622" i="19"/>
  <c r="U652" i="19"/>
  <c r="U676" i="19"/>
  <c r="U712" i="19"/>
  <c r="U742" i="19"/>
  <c r="U766" i="19"/>
  <c r="U796" i="19"/>
  <c r="U826" i="19"/>
  <c r="U850" i="19"/>
  <c r="U880" i="19"/>
  <c r="U904" i="19"/>
  <c r="U928" i="19"/>
  <c r="U958" i="19"/>
  <c r="U976" i="19"/>
  <c r="U1000" i="19"/>
  <c r="U1110" i="19"/>
  <c r="U1171" i="19"/>
  <c r="U1193" i="19"/>
  <c r="U1254" i="19"/>
  <c r="U1295" i="19"/>
  <c r="U1313" i="19"/>
  <c r="U1331" i="19"/>
  <c r="U1349" i="19"/>
  <c r="U1367" i="19"/>
  <c r="U1385" i="19"/>
  <c r="U1403" i="19"/>
  <c r="U1421" i="19"/>
  <c r="U1439" i="19"/>
  <c r="U1457" i="19"/>
  <c r="U1475" i="19"/>
  <c r="U1493" i="19"/>
  <c r="U1511" i="19"/>
  <c r="U1529" i="19"/>
  <c r="U1547" i="19"/>
  <c r="U1565" i="19"/>
  <c r="U1583" i="19"/>
  <c r="U1601" i="19"/>
  <c r="U1619" i="19"/>
  <c r="U1637" i="19"/>
  <c r="U1655" i="19"/>
  <c r="U1673" i="19"/>
  <c r="U1689" i="19"/>
  <c r="U1701" i="19"/>
  <c r="U1713" i="19"/>
  <c r="U1725" i="19"/>
  <c r="U1737" i="19"/>
  <c r="U1749" i="19"/>
  <c r="U1761" i="19"/>
  <c r="U1773" i="19"/>
  <c r="U1785" i="19"/>
  <c r="U1797" i="19"/>
  <c r="U1809" i="19"/>
  <c r="U1821" i="19"/>
  <c r="U1833" i="19"/>
  <c r="U1845" i="19"/>
  <c r="U1857" i="19"/>
  <c r="U1869" i="19"/>
  <c r="U1881" i="19"/>
  <c r="U1893" i="19"/>
  <c r="U1905" i="19"/>
  <c r="U1917" i="19"/>
  <c r="U1929" i="19"/>
  <c r="U1941" i="19"/>
  <c r="U1953" i="19"/>
  <c r="U1965" i="19"/>
  <c r="U1977" i="19"/>
  <c r="U1989" i="19"/>
  <c r="U2001" i="19"/>
  <c r="U1086" i="19"/>
  <c r="U1062" i="19"/>
  <c r="U1074" i="19"/>
  <c r="U1013" i="19"/>
  <c r="U1025" i="19"/>
  <c r="U1037" i="19"/>
  <c r="U1049" i="19"/>
  <c r="U7" i="19"/>
  <c r="U19" i="19"/>
  <c r="U31" i="19"/>
  <c r="U5" i="19"/>
  <c r="U1315" i="19"/>
  <c r="U1495" i="19"/>
  <c r="U1675" i="19"/>
  <c r="U1775" i="19"/>
  <c r="U1859" i="19"/>
  <c r="U1943" i="19"/>
  <c r="U1064" i="19"/>
  <c r="U1284" i="19"/>
  <c r="U69" i="19"/>
  <c r="U93" i="19"/>
  <c r="U141" i="19"/>
  <c r="U183" i="19"/>
  <c r="U213" i="19"/>
  <c r="U255" i="19"/>
  <c r="U297" i="19"/>
  <c r="U333" i="19"/>
  <c r="U369" i="19"/>
  <c r="U405" i="19"/>
  <c r="U435" i="19"/>
  <c r="U465" i="19"/>
  <c r="U483" i="19"/>
  <c r="U507" i="19"/>
  <c r="U537" i="19"/>
  <c r="U549" i="19"/>
  <c r="U585" i="19"/>
  <c r="U609" i="19"/>
  <c r="U633" i="19"/>
  <c r="U657" i="19"/>
  <c r="U687" i="19"/>
  <c r="U717" i="19"/>
  <c r="U747" i="19"/>
  <c r="U783" i="19"/>
  <c r="U813" i="19"/>
  <c r="U843" i="19"/>
  <c r="U879" i="19"/>
  <c r="U915" i="19"/>
  <c r="U951" i="19"/>
  <c r="U987" i="19"/>
  <c r="U1182" i="19"/>
  <c r="U1411" i="19"/>
  <c r="U1573" i="19"/>
  <c r="U1719" i="19"/>
  <c r="U1815" i="19"/>
  <c r="U1911" i="19"/>
  <c r="U1080" i="19"/>
  <c r="U1055" i="19"/>
  <c r="U25" i="19"/>
  <c r="U70" i="19"/>
  <c r="U118" i="19"/>
  <c r="U172" i="19"/>
  <c r="U226" i="19"/>
  <c r="U292" i="19"/>
  <c r="U364" i="19"/>
  <c r="U436" i="19"/>
  <c r="U508" i="19"/>
  <c r="U568" i="19"/>
  <c r="U628" i="19"/>
  <c r="U694" i="19"/>
  <c r="U760" i="19"/>
  <c r="U820" i="19"/>
  <c r="U886" i="19"/>
  <c r="U946" i="19"/>
  <c r="U1152" i="19"/>
  <c r="U1213" i="19"/>
  <c r="U1235" i="19"/>
  <c r="U43" i="19"/>
  <c r="U49" i="19"/>
  <c r="U55" i="19"/>
  <c r="U61" i="19"/>
  <c r="U67" i="19"/>
  <c r="U73" i="19"/>
  <c r="U79" i="19"/>
  <c r="U85" i="19"/>
  <c r="U91" i="19"/>
  <c r="U97" i="19"/>
  <c r="U103" i="19"/>
  <c r="U109" i="19"/>
  <c r="U115" i="19"/>
  <c r="U121" i="19"/>
  <c r="U127" i="19"/>
  <c r="U133" i="19"/>
  <c r="U139" i="19"/>
  <c r="U145" i="19"/>
  <c r="U151" i="19"/>
  <c r="U157" i="19"/>
  <c r="U163" i="19"/>
  <c r="U169" i="19"/>
  <c r="U175" i="19"/>
  <c r="U181" i="19"/>
  <c r="U187" i="19"/>
  <c r="U193" i="19"/>
  <c r="U199" i="19"/>
  <c r="U205" i="19"/>
  <c r="U211" i="19"/>
  <c r="U217" i="19"/>
  <c r="U223" i="19"/>
  <c r="U229" i="19"/>
  <c r="U235" i="19"/>
  <c r="U241" i="19"/>
  <c r="U247" i="19"/>
  <c r="U253" i="19"/>
  <c r="U259" i="19"/>
  <c r="U265" i="19"/>
  <c r="U271" i="19"/>
  <c r="U277" i="19"/>
  <c r="U283" i="19"/>
  <c r="U289" i="19"/>
  <c r="U295" i="19"/>
  <c r="U301" i="19"/>
  <c r="U307" i="19"/>
  <c r="U313" i="19"/>
  <c r="U319" i="19"/>
  <c r="U325" i="19"/>
  <c r="U331" i="19"/>
  <c r="U337" i="19"/>
  <c r="U343" i="19"/>
  <c r="U349" i="19"/>
  <c r="U355" i="19"/>
  <c r="U361" i="19"/>
  <c r="U367" i="19"/>
  <c r="U373" i="19"/>
  <c r="U379" i="19"/>
  <c r="U385" i="19"/>
  <c r="U391" i="19"/>
  <c r="U397" i="19"/>
  <c r="U403" i="19"/>
  <c r="U409" i="19"/>
  <c r="U415" i="19"/>
  <c r="U421" i="19"/>
  <c r="U427" i="19"/>
  <c r="U433" i="19"/>
  <c r="U439" i="19"/>
  <c r="U445" i="19"/>
  <c r="U451" i="19"/>
  <c r="U457" i="19"/>
  <c r="U463" i="19"/>
  <c r="U469" i="19"/>
  <c r="U475" i="19"/>
  <c r="U481" i="19"/>
  <c r="U487" i="19"/>
  <c r="U493" i="19"/>
  <c r="U499" i="19"/>
  <c r="U505" i="19"/>
  <c r="U511" i="19"/>
  <c r="U517" i="19"/>
  <c r="U523" i="19"/>
  <c r="U529" i="19"/>
  <c r="U535" i="19"/>
  <c r="U541" i="19"/>
  <c r="U547" i="19"/>
  <c r="U553" i="19"/>
  <c r="U559" i="19"/>
  <c r="U565" i="19"/>
  <c r="U571" i="19"/>
  <c r="U577" i="19"/>
  <c r="U583" i="19"/>
  <c r="U589" i="19"/>
  <c r="U595" i="19"/>
  <c r="U601" i="19"/>
  <c r="U607" i="19"/>
  <c r="U613" i="19"/>
  <c r="U619" i="19"/>
  <c r="U625" i="19"/>
  <c r="U631" i="19"/>
  <c r="U637" i="19"/>
  <c r="U643" i="19"/>
  <c r="U649" i="19"/>
  <c r="U655" i="19"/>
  <c r="U661" i="19"/>
  <c r="U667" i="19"/>
  <c r="U673" i="19"/>
  <c r="U679" i="19"/>
  <c r="U685" i="19"/>
  <c r="U691" i="19"/>
  <c r="U697" i="19"/>
  <c r="U703" i="19"/>
  <c r="U709" i="19"/>
  <c r="U715" i="19"/>
  <c r="U721" i="19"/>
  <c r="U727" i="19"/>
  <c r="U733" i="19"/>
  <c r="U739" i="19"/>
  <c r="U745" i="19"/>
  <c r="U751" i="19"/>
  <c r="U757" i="19"/>
  <c r="U763" i="19"/>
  <c r="U769" i="19"/>
  <c r="U775" i="19"/>
  <c r="U781" i="19"/>
  <c r="U787" i="19"/>
  <c r="U793" i="19"/>
  <c r="U799" i="19"/>
  <c r="U805" i="19"/>
  <c r="U811" i="19"/>
  <c r="U817" i="19"/>
  <c r="U823" i="19"/>
  <c r="U829" i="19"/>
  <c r="U835" i="19"/>
  <c r="U841" i="19"/>
  <c r="U847" i="19"/>
  <c r="U853" i="19"/>
  <c r="U859" i="19"/>
  <c r="U865" i="19"/>
  <c r="U871" i="19"/>
  <c r="U877" i="19"/>
  <c r="U883" i="19"/>
  <c r="U889" i="19"/>
  <c r="U895" i="19"/>
  <c r="U901" i="19"/>
  <c r="U907" i="19"/>
  <c r="U913" i="19"/>
  <c r="U919" i="19"/>
  <c r="U925" i="19"/>
  <c r="U931" i="19"/>
  <c r="U937" i="19"/>
  <c r="U943" i="19"/>
  <c r="U949" i="19"/>
  <c r="U955" i="19"/>
  <c r="U961" i="19"/>
  <c r="U967" i="19"/>
  <c r="U973" i="19"/>
  <c r="U979" i="19"/>
  <c r="U985" i="19"/>
  <c r="U991" i="19"/>
  <c r="U997" i="19"/>
  <c r="U1003" i="19"/>
  <c r="U1386" i="19"/>
  <c r="U1822" i="19"/>
  <c r="U2002" i="19"/>
  <c r="U68" i="19"/>
  <c r="U104" i="19"/>
  <c r="U146" i="19"/>
  <c r="U182" i="19"/>
  <c r="U224" i="19"/>
  <c r="U266" i="19"/>
  <c r="U308" i="19"/>
  <c r="U350" i="19"/>
  <c r="U392" i="19"/>
  <c r="U428" i="19"/>
  <c r="U470" i="19"/>
  <c r="U512" i="19"/>
  <c r="U560" i="19"/>
  <c r="U608" i="19"/>
  <c r="U662" i="19"/>
  <c r="U716" i="19"/>
  <c r="U770" i="19"/>
  <c r="U836" i="19"/>
  <c r="U896" i="19"/>
  <c r="U968" i="19"/>
  <c r="U1195" i="19"/>
  <c r="U1369" i="19"/>
  <c r="U1477" i="19"/>
  <c r="U1603" i="19"/>
  <c r="U1715" i="19"/>
  <c r="U1799" i="19"/>
  <c r="U1871" i="19"/>
  <c r="U1955" i="19"/>
  <c r="U1015" i="19"/>
  <c r="U57" i="19"/>
  <c r="U105" i="19"/>
  <c r="U153" i="19"/>
  <c r="U195" i="19"/>
  <c r="U237" i="19"/>
  <c r="U273" i="19"/>
  <c r="U315" i="19"/>
  <c r="U345" i="19"/>
  <c r="U375" i="19"/>
  <c r="U411" i="19"/>
  <c r="U447" i="19"/>
  <c r="U495" i="19"/>
  <c r="U531" i="19"/>
  <c r="U567" i="19"/>
  <c r="U597" i="19"/>
  <c r="U639" i="19"/>
  <c r="U675" i="19"/>
  <c r="U705" i="19"/>
  <c r="U741" i="19"/>
  <c r="U771" i="19"/>
  <c r="U807" i="19"/>
  <c r="U849" i="19"/>
  <c r="U891" i="19"/>
  <c r="U927" i="19"/>
  <c r="U963" i="19"/>
  <c r="U999" i="19"/>
  <c r="U1121" i="19"/>
  <c r="U1303" i="19"/>
  <c r="U1429" i="19"/>
  <c r="U1519" i="19"/>
  <c r="U1645" i="19"/>
  <c r="U1743" i="19"/>
  <c r="U1839" i="19"/>
  <c r="U1935" i="19"/>
  <c r="U1092" i="19"/>
  <c r="U1163" i="19"/>
  <c r="U64" i="19"/>
  <c r="U88" i="19"/>
  <c r="U106" i="19"/>
  <c r="U124" i="19"/>
  <c r="U154" i="19"/>
  <c r="U184" i="19"/>
  <c r="U202" i="19"/>
  <c r="U220" i="19"/>
  <c r="U250" i="19"/>
  <c r="U268" i="19"/>
  <c r="U298" i="19"/>
  <c r="U322" i="19"/>
  <c r="U352" i="19"/>
  <c r="U382" i="19"/>
  <c r="U400" i="19"/>
  <c r="U424" i="19"/>
  <c r="U454" i="19"/>
  <c r="U478" i="19"/>
  <c r="U502" i="19"/>
  <c r="U538" i="19"/>
  <c r="U562" i="19"/>
  <c r="U592" i="19"/>
  <c r="U616" i="19"/>
  <c r="U634" i="19"/>
  <c r="U658" i="19"/>
  <c r="U682" i="19"/>
  <c r="U700" i="19"/>
  <c r="U724" i="19"/>
  <c r="U748" i="19"/>
  <c r="U778" i="19"/>
  <c r="U802" i="19"/>
  <c r="U832" i="19"/>
  <c r="U862" i="19"/>
  <c r="U892" i="19"/>
  <c r="U922" i="19"/>
  <c r="U940" i="19"/>
  <c r="U964" i="19"/>
  <c r="U988" i="19"/>
  <c r="G93" i="24"/>
  <c r="G167" i="24"/>
  <c r="G91" i="24"/>
  <c r="G90" i="24"/>
  <c r="G164" i="24"/>
  <c r="G57" i="24"/>
  <c r="G92" i="24"/>
  <c r="G166" i="24"/>
  <c r="G58" i="24"/>
  <c r="AP160" i="24"/>
  <c r="AP170" i="24" s="1"/>
  <c r="BF86" i="24"/>
  <c r="BF96" i="24" s="1"/>
  <c r="BE51" i="24"/>
  <c r="BE61" i="24" s="1"/>
  <c r="BE55" i="24"/>
  <c r="AM86" i="24"/>
  <c r="AM96" i="24" s="1"/>
  <c r="BH56" i="24"/>
  <c r="G56" i="24" s="1"/>
  <c r="BH51" i="24"/>
  <c r="BH61" i="24" s="1"/>
  <c r="G79" i="24"/>
  <c r="AL51" i="24"/>
  <c r="AL61" i="24" s="1"/>
  <c r="AL55" i="24"/>
  <c r="G78" i="24"/>
  <c r="BL51" i="24"/>
  <c r="BL61" i="24" s="1"/>
  <c r="AZ55" i="24"/>
  <c r="AZ51" i="24"/>
  <c r="AZ61" i="24" s="1"/>
  <c r="BB55" i="24"/>
  <c r="BB51" i="24"/>
  <c r="BB61" i="24" s="1"/>
  <c r="BH86" i="24"/>
  <c r="BH96" i="24" s="1"/>
  <c r="G47" i="24"/>
  <c r="AQ86" i="24"/>
  <c r="AQ96" i="24" s="1"/>
  <c r="AL86" i="24"/>
  <c r="AL96" i="24" s="1"/>
  <c r="BL86" i="24"/>
  <c r="BL96" i="24" s="1"/>
  <c r="G156" i="24"/>
  <c r="BO160" i="24"/>
  <c r="BO170" i="24" s="1"/>
  <c r="G48" i="24"/>
  <c r="AV51" i="24"/>
  <c r="AV61" i="24" s="1"/>
  <c r="AS86" i="24"/>
  <c r="AS96" i="24" s="1"/>
  <c r="G45" i="24"/>
  <c r="BC51" i="24"/>
  <c r="BC61" i="24" s="1"/>
  <c r="AV86" i="24"/>
  <c r="AV96" i="24" s="1"/>
  <c r="AO160" i="24"/>
  <c r="AO170" i="24" s="1"/>
  <c r="AM51" i="24"/>
  <c r="AM61" i="24" s="1"/>
  <c r="G153" i="24"/>
  <c r="G44" i="24"/>
  <c r="AS55" i="24"/>
  <c r="AS51" i="24"/>
  <c r="AS61" i="24" s="1"/>
  <c r="AW86" i="24"/>
  <c r="AW96" i="24" s="1"/>
  <c r="BK51" i="24"/>
  <c r="BK61" i="24" s="1"/>
  <c r="BK55" i="24"/>
  <c r="AR55" i="24"/>
  <c r="AR51" i="24"/>
  <c r="AR61" i="24" s="1"/>
  <c r="BI86" i="24"/>
  <c r="BI96" i="24" s="1"/>
  <c r="AU160" i="24"/>
  <c r="AU170" i="24" s="1"/>
  <c r="BG51" i="24"/>
  <c r="BG61" i="24" s="1"/>
  <c r="BF51" i="24"/>
  <c r="BF61" i="24" s="1"/>
  <c r="G82" i="24"/>
  <c r="AO86" i="24"/>
  <c r="AO96" i="24" s="1"/>
  <c r="AP55" i="24"/>
  <c r="AP51" i="24"/>
  <c r="AP61" i="24" s="1"/>
  <c r="BJ51" i="24"/>
  <c r="BJ61" i="24" s="1"/>
  <c r="AP86" i="24"/>
  <c r="AP96" i="24" s="1"/>
  <c r="BB86" i="24"/>
  <c r="BB96" i="24" s="1"/>
  <c r="BG160" i="24"/>
  <c r="BG170" i="24" s="1"/>
  <c r="AT86" i="24"/>
  <c r="AT96" i="24" s="1"/>
  <c r="AU51" i="24"/>
  <c r="AU61" i="24" s="1"/>
  <c r="BA51" i="24"/>
  <c r="BA61" i="24" s="1"/>
  <c r="AT51" i="24"/>
  <c r="AT61" i="24" s="1"/>
  <c r="BF106" i="24"/>
  <c r="BE114" i="24"/>
  <c r="BE118" i="24"/>
  <c r="BE115" i="24"/>
  <c r="BE117" i="24"/>
  <c r="BI55" i="24"/>
  <c r="BI51" i="24"/>
  <c r="BI61" i="24" s="1"/>
  <c r="AX160" i="24"/>
  <c r="AX170" i="24" s="1"/>
  <c r="AZ160" i="24"/>
  <c r="AZ170" i="24" s="1"/>
  <c r="BE160" i="24"/>
  <c r="BE170" i="24" s="1"/>
  <c r="AN51" i="24"/>
  <c r="AN61" i="24" s="1"/>
  <c r="AN55" i="24"/>
  <c r="AQ160" i="24"/>
  <c r="AQ170" i="24" s="1"/>
  <c r="AM165" i="24"/>
  <c r="G165" i="24" s="1"/>
  <c r="G154" i="24"/>
  <c r="G81" i="24"/>
  <c r="G53" i="24"/>
  <c r="J96" i="24"/>
  <c r="AM160" i="24"/>
  <c r="AM170" i="24" s="1"/>
  <c r="AW51" i="24"/>
  <c r="AW61" i="24" s="1"/>
  <c r="AQ51" i="24"/>
  <c r="AQ61" i="24" s="1"/>
  <c r="AQ55" i="24"/>
  <c r="BJ86" i="24"/>
  <c r="BJ96" i="24" s="1"/>
  <c r="AL42" i="6"/>
  <c r="AK43" i="4"/>
  <c r="AC43" i="4"/>
  <c r="V43" i="4"/>
  <c r="AL42" i="4"/>
  <c r="I12" i="29" l="1"/>
  <c r="D12" i="27"/>
  <c r="K8" i="27" s="1"/>
  <c r="K9" i="27" s="1"/>
  <c r="F12" i="29"/>
  <c r="C12" i="27"/>
  <c r="H12" i="29"/>
  <c r="E12" i="27"/>
  <c r="N8" i="29"/>
  <c r="N9" i="29" s="1"/>
  <c r="C28" i="26"/>
  <c r="O10" i="19"/>
  <c r="O22" i="19"/>
  <c r="O34" i="19"/>
  <c r="O46" i="19"/>
  <c r="O58" i="19"/>
  <c r="O70" i="19"/>
  <c r="O82" i="19"/>
  <c r="O94" i="19"/>
  <c r="O106" i="19"/>
  <c r="O118" i="19"/>
  <c r="O130" i="19"/>
  <c r="O142" i="19"/>
  <c r="O154" i="19"/>
  <c r="O166" i="19"/>
  <c r="O178" i="19"/>
  <c r="O190" i="19"/>
  <c r="O202" i="19"/>
  <c r="O214" i="19"/>
  <c r="O226" i="19"/>
  <c r="O238" i="19"/>
  <c r="O250" i="19"/>
  <c r="O262" i="19"/>
  <c r="O274" i="19"/>
  <c r="O286" i="19"/>
  <c r="O298" i="19"/>
  <c r="O310" i="19"/>
  <c r="O322" i="19"/>
  <c r="O334" i="19"/>
  <c r="O346" i="19"/>
  <c r="O358" i="19"/>
  <c r="O370" i="19"/>
  <c r="O382" i="19"/>
  <c r="O394" i="19"/>
  <c r="O406" i="19"/>
  <c r="O418" i="19"/>
  <c r="O430" i="19"/>
  <c r="O442" i="19"/>
  <c r="O454" i="19"/>
  <c r="O466" i="19"/>
  <c r="O478" i="19"/>
  <c r="O490" i="19"/>
  <c r="O502" i="19"/>
  <c r="O514" i="19"/>
  <c r="O526" i="19"/>
  <c r="O538" i="19"/>
  <c r="O550" i="19"/>
  <c r="O562" i="19"/>
  <c r="O574" i="19"/>
  <c r="O586" i="19"/>
  <c r="O598" i="19"/>
  <c r="O610" i="19"/>
  <c r="O622" i="19"/>
  <c r="O634" i="19"/>
  <c r="O646" i="19"/>
  <c r="O658" i="19"/>
  <c r="O670" i="19"/>
  <c r="O682" i="19"/>
  <c r="O694" i="19"/>
  <c r="O706" i="19"/>
  <c r="O718" i="19"/>
  <c r="O730" i="19"/>
  <c r="O742" i="19"/>
  <c r="O754" i="19"/>
  <c r="O766" i="19"/>
  <c r="O778" i="19"/>
  <c r="O790" i="19"/>
  <c r="O802" i="19"/>
  <c r="O814" i="19"/>
  <c r="O826" i="19"/>
  <c r="O838" i="19"/>
  <c r="O850" i="19"/>
  <c r="O862" i="19"/>
  <c r="O874" i="19"/>
  <c r="O886" i="19"/>
  <c r="O898" i="19"/>
  <c r="O910" i="19"/>
  <c r="O922" i="19"/>
  <c r="O934" i="19"/>
  <c r="O946" i="19"/>
  <c r="O958" i="19"/>
  <c r="O970" i="19"/>
  <c r="O982" i="19"/>
  <c r="O994" i="19"/>
  <c r="O1006" i="19"/>
  <c r="O1018" i="19"/>
  <c r="O1030" i="19"/>
  <c r="O1042" i="19"/>
  <c r="O1054" i="19"/>
  <c r="O1066" i="19"/>
  <c r="O1078" i="19"/>
  <c r="O1090" i="19"/>
  <c r="O1102" i="19"/>
  <c r="O1114" i="19"/>
  <c r="O1126" i="19"/>
  <c r="O1138" i="19"/>
  <c r="O1150" i="19"/>
  <c r="O1162" i="19"/>
  <c r="O1174" i="19"/>
  <c r="O1186" i="19"/>
  <c r="O1198" i="19"/>
  <c r="O1210" i="19"/>
  <c r="O1222" i="19"/>
  <c r="O1234" i="19"/>
  <c r="O1246" i="19"/>
  <c r="O1258" i="19"/>
  <c r="O1270" i="19"/>
  <c r="O1282" i="19"/>
  <c r="O1294" i="19"/>
  <c r="O1306" i="19"/>
  <c r="O1318" i="19"/>
  <c r="O1330" i="19"/>
  <c r="O1342" i="19"/>
  <c r="O1354" i="19"/>
  <c r="O1366" i="19"/>
  <c r="O1378" i="19"/>
  <c r="O1390" i="19"/>
  <c r="O1402" i="19"/>
  <c r="O1414" i="19"/>
  <c r="O1426" i="19"/>
  <c r="O1438" i="19"/>
  <c r="O1450" i="19"/>
  <c r="O1462" i="19"/>
  <c r="O1474" i="19"/>
  <c r="O1486" i="19"/>
  <c r="O1498" i="19"/>
  <c r="O1510" i="19"/>
  <c r="O1522" i="19"/>
  <c r="O1534" i="19"/>
  <c r="O1546" i="19"/>
  <c r="O1558" i="19"/>
  <c r="O1570" i="19"/>
  <c r="O1582" i="19"/>
  <c r="O1594" i="19"/>
  <c r="O1606" i="19"/>
  <c r="O1618" i="19"/>
  <c r="O1630" i="19"/>
  <c r="O1642" i="19"/>
  <c r="O1654" i="19"/>
  <c r="O1666" i="19"/>
  <c r="O1678" i="19"/>
  <c r="O1690" i="19"/>
  <c r="O1702" i="19"/>
  <c r="O1714" i="19"/>
  <c r="O1726" i="19"/>
  <c r="O1738" i="19"/>
  <c r="O1750" i="19"/>
  <c r="O1762" i="19"/>
  <c r="O1774" i="19"/>
  <c r="O1786" i="19"/>
  <c r="O1798" i="19"/>
  <c r="O1810" i="19"/>
  <c r="O1822" i="19"/>
  <c r="O1834" i="19"/>
  <c r="O1846" i="19"/>
  <c r="O1858" i="19"/>
  <c r="O1870" i="19"/>
  <c r="O1882" i="19"/>
  <c r="O1894" i="19"/>
  <c r="O1906" i="19"/>
  <c r="O1918" i="19"/>
  <c r="O1930" i="19"/>
  <c r="O1942" i="19"/>
  <c r="O1954" i="19"/>
  <c r="O1966" i="19"/>
  <c r="O1978" i="19"/>
  <c r="O1990" i="19"/>
  <c r="O2002" i="19"/>
  <c r="O11" i="19"/>
  <c r="O23" i="19"/>
  <c r="O35" i="19"/>
  <c r="O47" i="19"/>
  <c r="O59" i="19"/>
  <c r="O71" i="19"/>
  <c r="O83" i="19"/>
  <c r="O95" i="19"/>
  <c r="O107" i="19"/>
  <c r="O119" i="19"/>
  <c r="O131" i="19"/>
  <c r="O143" i="19"/>
  <c r="O155" i="19"/>
  <c r="O167" i="19"/>
  <c r="O179" i="19"/>
  <c r="O191" i="19"/>
  <c r="O203" i="19"/>
  <c r="O215" i="19"/>
  <c r="O227" i="19"/>
  <c r="O239" i="19"/>
  <c r="O251" i="19"/>
  <c r="O263" i="19"/>
  <c r="O275" i="19"/>
  <c r="O287" i="19"/>
  <c r="O299" i="19"/>
  <c r="O311" i="19"/>
  <c r="O323" i="19"/>
  <c r="O335" i="19"/>
  <c r="O347" i="19"/>
  <c r="O359" i="19"/>
  <c r="O371" i="19"/>
  <c r="O383" i="19"/>
  <c r="O395" i="19"/>
  <c r="O407" i="19"/>
  <c r="O419" i="19"/>
  <c r="O431" i="19"/>
  <c r="O443" i="19"/>
  <c r="O455" i="19"/>
  <c r="O467" i="19"/>
  <c r="O479" i="19"/>
  <c r="O491" i="19"/>
  <c r="O503" i="19"/>
  <c r="O515" i="19"/>
  <c r="O527" i="19"/>
  <c r="O539" i="19"/>
  <c r="O551" i="19"/>
  <c r="O563" i="19"/>
  <c r="O575" i="19"/>
  <c r="O587" i="19"/>
  <c r="O599" i="19"/>
  <c r="O611" i="19"/>
  <c r="O623" i="19"/>
  <c r="O635" i="19"/>
  <c r="O647" i="19"/>
  <c r="O659" i="19"/>
  <c r="O671" i="19"/>
  <c r="O683" i="19"/>
  <c r="O695" i="19"/>
  <c r="O707" i="19"/>
  <c r="O719" i="19"/>
  <c r="O731" i="19"/>
  <c r="O743" i="19"/>
  <c r="O755" i="19"/>
  <c r="O767" i="19"/>
  <c r="O779" i="19"/>
  <c r="O791" i="19"/>
  <c r="O803" i="19"/>
  <c r="O815" i="19"/>
  <c r="O827" i="19"/>
  <c r="O839" i="19"/>
  <c r="O851" i="19"/>
  <c r="O863" i="19"/>
  <c r="O875" i="19"/>
  <c r="O887" i="19"/>
  <c r="O899" i="19"/>
  <c r="O911" i="19"/>
  <c r="O923" i="19"/>
  <c r="O935" i="19"/>
  <c r="O947" i="19"/>
  <c r="O959" i="19"/>
  <c r="O971" i="19"/>
  <c r="O983" i="19"/>
  <c r="O995" i="19"/>
  <c r="O1007" i="19"/>
  <c r="O1019" i="19"/>
  <c r="O1031" i="19"/>
  <c r="O1043" i="19"/>
  <c r="O1055" i="19"/>
  <c r="O1067" i="19"/>
  <c r="O1079" i="19"/>
  <c r="O1091" i="19"/>
  <c r="O1103" i="19"/>
  <c r="O1115" i="19"/>
  <c r="O1127" i="19"/>
  <c r="O1139" i="19"/>
  <c r="O1151" i="19"/>
  <c r="O1163" i="19"/>
  <c r="O1175" i="19"/>
  <c r="O1187" i="19"/>
  <c r="O1199" i="19"/>
  <c r="O1211" i="19"/>
  <c r="O1223" i="19"/>
  <c r="O1235" i="19"/>
  <c r="O1247" i="19"/>
  <c r="O1259" i="19"/>
  <c r="O1271" i="19"/>
  <c r="O1283" i="19"/>
  <c r="O1295" i="19"/>
  <c r="O1307" i="19"/>
  <c r="O1319" i="19"/>
  <c r="O15" i="19"/>
  <c r="O27" i="19"/>
  <c r="O39" i="19"/>
  <c r="O51" i="19"/>
  <c r="O63" i="19"/>
  <c r="O75" i="19"/>
  <c r="O87" i="19"/>
  <c r="O99" i="19"/>
  <c r="O111" i="19"/>
  <c r="O123" i="19"/>
  <c r="O135" i="19"/>
  <c r="O147" i="19"/>
  <c r="O159" i="19"/>
  <c r="O171" i="19"/>
  <c r="O183" i="19"/>
  <c r="O195" i="19"/>
  <c r="O207" i="19"/>
  <c r="O219" i="19"/>
  <c r="O231" i="19"/>
  <c r="O243" i="19"/>
  <c r="O255" i="19"/>
  <c r="O267" i="19"/>
  <c r="O279" i="19"/>
  <c r="O291" i="19"/>
  <c r="O303" i="19"/>
  <c r="O315" i="19"/>
  <c r="O327" i="19"/>
  <c r="O339" i="19"/>
  <c r="O351" i="19"/>
  <c r="O363" i="19"/>
  <c r="O375" i="19"/>
  <c r="O387" i="19"/>
  <c r="O399" i="19"/>
  <c r="O411" i="19"/>
  <c r="O423" i="19"/>
  <c r="O435" i="19"/>
  <c r="O447" i="19"/>
  <c r="O459" i="19"/>
  <c r="O471" i="19"/>
  <c r="O483" i="19"/>
  <c r="O495" i="19"/>
  <c r="O507" i="19"/>
  <c r="O519" i="19"/>
  <c r="O531" i="19"/>
  <c r="O543" i="19"/>
  <c r="O555" i="19"/>
  <c r="O567" i="19"/>
  <c r="O579" i="19"/>
  <c r="O591" i="19"/>
  <c r="O603" i="19"/>
  <c r="O615" i="19"/>
  <c r="O627" i="19"/>
  <c r="O639" i="19"/>
  <c r="O651" i="19"/>
  <c r="O663" i="19"/>
  <c r="O675" i="19"/>
  <c r="O687" i="19"/>
  <c r="O699" i="19"/>
  <c r="O711" i="19"/>
  <c r="O723" i="19"/>
  <c r="O735" i="19"/>
  <c r="O747" i="19"/>
  <c r="O759" i="19"/>
  <c r="O771" i="19"/>
  <c r="O783" i="19"/>
  <c r="O795" i="19"/>
  <c r="O807" i="19"/>
  <c r="O819" i="19"/>
  <c r="O831" i="19"/>
  <c r="O843" i="19"/>
  <c r="O855" i="19"/>
  <c r="O867" i="19"/>
  <c r="O879" i="19"/>
  <c r="O891" i="19"/>
  <c r="O903" i="19"/>
  <c r="O915" i="19"/>
  <c r="O927" i="19"/>
  <c r="O939" i="19"/>
  <c r="O951" i="19"/>
  <c r="O963" i="19"/>
  <c r="O975" i="19"/>
  <c r="O987" i="19"/>
  <c r="O999" i="19"/>
  <c r="O1011" i="19"/>
  <c r="O1023" i="19"/>
  <c r="O1035" i="19"/>
  <c r="O1047" i="19"/>
  <c r="O1059" i="19"/>
  <c r="O1071" i="19"/>
  <c r="O1083" i="19"/>
  <c r="O1095" i="19"/>
  <c r="O1107" i="19"/>
  <c r="O1119" i="19"/>
  <c r="O1131" i="19"/>
  <c r="O1143" i="19"/>
  <c r="O1155" i="19"/>
  <c r="O1167" i="19"/>
  <c r="O1179" i="19"/>
  <c r="O1191" i="19"/>
  <c r="O1203" i="19"/>
  <c r="O1215" i="19"/>
  <c r="O1227" i="19"/>
  <c r="O1239" i="19"/>
  <c r="O1251" i="19"/>
  <c r="O1263" i="19"/>
  <c r="O1275" i="19"/>
  <c r="O1287" i="19"/>
  <c r="O1299" i="19"/>
  <c r="O1311" i="19"/>
  <c r="O1323" i="19"/>
  <c r="O1335" i="19"/>
  <c r="O1347" i="19"/>
  <c r="O1359" i="19"/>
  <c r="O1371" i="19"/>
  <c r="O1383" i="19"/>
  <c r="O1395" i="19"/>
  <c r="O1407" i="19"/>
  <c r="O1419" i="19"/>
  <c r="O1431" i="19"/>
  <c r="O1443" i="19"/>
  <c r="O1455" i="19"/>
  <c r="O1467" i="19"/>
  <c r="O1479" i="19"/>
  <c r="O1491" i="19"/>
  <c r="O1503" i="19"/>
  <c r="O1515" i="19"/>
  <c r="O1527" i="19"/>
  <c r="O1539" i="19"/>
  <c r="O1551" i="19"/>
  <c r="O1563" i="19"/>
  <c r="O1575" i="19"/>
  <c r="O1587" i="19"/>
  <c r="O1599" i="19"/>
  <c r="O1611" i="19"/>
  <c r="O1623" i="19"/>
  <c r="O1635" i="19"/>
  <c r="O1647" i="19"/>
  <c r="O1659" i="19"/>
  <c r="O1671" i="19"/>
  <c r="O1683" i="19"/>
  <c r="O1695" i="19"/>
  <c r="O1707" i="19"/>
  <c r="O1719" i="19"/>
  <c r="O1731" i="19"/>
  <c r="O1743" i="19"/>
  <c r="O1755" i="19"/>
  <c r="O1767" i="19"/>
  <c r="O1779" i="19"/>
  <c r="O1791" i="19"/>
  <c r="O1803" i="19"/>
  <c r="O1815" i="19"/>
  <c r="O1827" i="19"/>
  <c r="O1839" i="19"/>
  <c r="O1851" i="19"/>
  <c r="O1863" i="19"/>
  <c r="O1875" i="19"/>
  <c r="O1887" i="19"/>
  <c r="O1899" i="19"/>
  <c r="O1911" i="19"/>
  <c r="O1923" i="19"/>
  <c r="O1935" i="19"/>
  <c r="O1947" i="19"/>
  <c r="O1959" i="19"/>
  <c r="O1971" i="19"/>
  <c r="O1983" i="19"/>
  <c r="O1995" i="19"/>
  <c r="O7" i="19"/>
  <c r="O24" i="19"/>
  <c r="O40" i="19"/>
  <c r="O55" i="19"/>
  <c r="O72" i="19"/>
  <c r="O88" i="19"/>
  <c r="O103" i="19"/>
  <c r="O120" i="19"/>
  <c r="O136" i="19"/>
  <c r="O151" i="19"/>
  <c r="O168" i="19"/>
  <c r="O184" i="19"/>
  <c r="O199" i="19"/>
  <c r="O216" i="19"/>
  <c r="O232" i="19"/>
  <c r="O247" i="19"/>
  <c r="O264" i="19"/>
  <c r="O280" i="19"/>
  <c r="O295" i="19"/>
  <c r="O312" i="19"/>
  <c r="O328" i="19"/>
  <c r="O343" i="19"/>
  <c r="O360" i="19"/>
  <c r="O376" i="19"/>
  <c r="O391" i="19"/>
  <c r="O408" i="19"/>
  <c r="O424" i="19"/>
  <c r="O439" i="19"/>
  <c r="O456" i="19"/>
  <c r="O472" i="19"/>
  <c r="O487" i="19"/>
  <c r="O504" i="19"/>
  <c r="O520" i="19"/>
  <c r="O535" i="19"/>
  <c r="O552" i="19"/>
  <c r="O568" i="19"/>
  <c r="O583" i="19"/>
  <c r="O600" i="19"/>
  <c r="O616" i="19"/>
  <c r="O631" i="19"/>
  <c r="O648" i="19"/>
  <c r="O664" i="19"/>
  <c r="O679" i="19"/>
  <c r="O696" i="19"/>
  <c r="O712" i="19"/>
  <c r="O727" i="19"/>
  <c r="O744" i="19"/>
  <c r="O760" i="19"/>
  <c r="O775" i="19"/>
  <c r="O792" i="19"/>
  <c r="O808" i="19"/>
  <c r="O823" i="19"/>
  <c r="O840" i="19"/>
  <c r="O856" i="19"/>
  <c r="O871" i="19"/>
  <c r="O888" i="19"/>
  <c r="O904" i="19"/>
  <c r="O919" i="19"/>
  <c r="O936" i="19"/>
  <c r="O952" i="19"/>
  <c r="O967" i="19"/>
  <c r="O984" i="19"/>
  <c r="O1000" i="19"/>
  <c r="O1015" i="19"/>
  <c r="O1032" i="19"/>
  <c r="O1048" i="19"/>
  <c r="O1063" i="19"/>
  <c r="O1080" i="19"/>
  <c r="O1096" i="19"/>
  <c r="O1111" i="19"/>
  <c r="O1128" i="19"/>
  <c r="O1144" i="19"/>
  <c r="O1159" i="19"/>
  <c r="O1176" i="19"/>
  <c r="O1192" i="19"/>
  <c r="O1207" i="19"/>
  <c r="O1224" i="19"/>
  <c r="O1240" i="19"/>
  <c r="O1255" i="19"/>
  <c r="O1272" i="19"/>
  <c r="O1288" i="19"/>
  <c r="O1303" i="19"/>
  <c r="O1320" i="19"/>
  <c r="O1334" i="19"/>
  <c r="O1349" i="19"/>
  <c r="O1363" i="19"/>
  <c r="O1377" i="19"/>
  <c r="O1392" i="19"/>
  <c r="O1406" i="19"/>
  <c r="O1421" i="19"/>
  <c r="O1435" i="19"/>
  <c r="O1449" i="19"/>
  <c r="O1464" i="19"/>
  <c r="O1478" i="19"/>
  <c r="O1493" i="19"/>
  <c r="O1507" i="19"/>
  <c r="O1521" i="19"/>
  <c r="O1536" i="19"/>
  <c r="O1550" i="19"/>
  <c r="O1565" i="19"/>
  <c r="O1579" i="19"/>
  <c r="O1593" i="19"/>
  <c r="O1608" i="19"/>
  <c r="O1622" i="19"/>
  <c r="O1637" i="19"/>
  <c r="O1651" i="19"/>
  <c r="O1665" i="19"/>
  <c r="O1680" i="19"/>
  <c r="O1694" i="19"/>
  <c r="O1709" i="19"/>
  <c r="O1723" i="19"/>
  <c r="O1737" i="19"/>
  <c r="O1752" i="19"/>
  <c r="O1766" i="19"/>
  <c r="O1781" i="19"/>
  <c r="O1795" i="19"/>
  <c r="O1809" i="19"/>
  <c r="O1824" i="19"/>
  <c r="O1838" i="19"/>
  <c r="O1853" i="19"/>
  <c r="O1867" i="19"/>
  <c r="O1881" i="19"/>
  <c r="O1896" i="19"/>
  <c r="O1910" i="19"/>
  <c r="O1925" i="19"/>
  <c r="O1939" i="19"/>
  <c r="O1953" i="19"/>
  <c r="O1968" i="19"/>
  <c r="O1982" i="19"/>
  <c r="O1997" i="19"/>
  <c r="O8" i="19"/>
  <c r="O25" i="19"/>
  <c r="O41" i="19"/>
  <c r="O56" i="19"/>
  <c r="O73" i="19"/>
  <c r="O89" i="19"/>
  <c r="O104" i="19"/>
  <c r="O121" i="19"/>
  <c r="O137" i="19"/>
  <c r="O152" i="19"/>
  <c r="O169" i="19"/>
  <c r="O185" i="19"/>
  <c r="O200" i="19"/>
  <c r="O217" i="19"/>
  <c r="O233" i="19"/>
  <c r="O248" i="19"/>
  <c r="O265" i="19"/>
  <c r="O281" i="19"/>
  <c r="O296" i="19"/>
  <c r="O313" i="19"/>
  <c r="O329" i="19"/>
  <c r="O344" i="19"/>
  <c r="O361" i="19"/>
  <c r="O377" i="19"/>
  <c r="O392" i="19"/>
  <c r="O409" i="19"/>
  <c r="O425" i="19"/>
  <c r="O440" i="19"/>
  <c r="O457" i="19"/>
  <c r="O473" i="19"/>
  <c r="O488" i="19"/>
  <c r="O505" i="19"/>
  <c r="O521" i="19"/>
  <c r="O536" i="19"/>
  <c r="O553" i="19"/>
  <c r="O569" i="19"/>
  <c r="O584" i="19"/>
  <c r="O601" i="19"/>
  <c r="O617" i="19"/>
  <c r="O632" i="19"/>
  <c r="O649" i="19"/>
  <c r="O665" i="19"/>
  <c r="O680" i="19"/>
  <c r="O697" i="19"/>
  <c r="O713" i="19"/>
  <c r="O728" i="19"/>
  <c r="O745" i="19"/>
  <c r="O761" i="19"/>
  <c r="O776" i="19"/>
  <c r="O793" i="19"/>
  <c r="O809" i="19"/>
  <c r="O824" i="19"/>
  <c r="O841" i="19"/>
  <c r="O857" i="19"/>
  <c r="O872" i="19"/>
  <c r="O889" i="19"/>
  <c r="O905" i="19"/>
  <c r="O920" i="19"/>
  <c r="O937" i="19"/>
  <c r="O953" i="19"/>
  <c r="O968" i="19"/>
  <c r="O985" i="19"/>
  <c r="O1001" i="19"/>
  <c r="O1016" i="19"/>
  <c r="O1033" i="19"/>
  <c r="O1049" i="19"/>
  <c r="O1064" i="19"/>
  <c r="O1081" i="19"/>
  <c r="O1097" i="19"/>
  <c r="O1112" i="19"/>
  <c r="O1129" i="19"/>
  <c r="O1145" i="19"/>
  <c r="O1160" i="19"/>
  <c r="O1177" i="19"/>
  <c r="O1193" i="19"/>
  <c r="O1208" i="19"/>
  <c r="O1225" i="19"/>
  <c r="O1241" i="19"/>
  <c r="O1256" i="19"/>
  <c r="O1273" i="19"/>
  <c r="O1289" i="19"/>
  <c r="O1304" i="19"/>
  <c r="O1321" i="19"/>
  <c r="O1336" i="19"/>
  <c r="O1350" i="19"/>
  <c r="O1364" i="19"/>
  <c r="O1379" i="19"/>
  <c r="O1393" i="19"/>
  <c r="O1408" i="19"/>
  <c r="O1422" i="19"/>
  <c r="O1436" i="19"/>
  <c r="O1451" i="19"/>
  <c r="O1465" i="19"/>
  <c r="O1480" i="19"/>
  <c r="O1494" i="19"/>
  <c r="O1508" i="19"/>
  <c r="O1523" i="19"/>
  <c r="O1537" i="19"/>
  <c r="O1552" i="19"/>
  <c r="O1566" i="19"/>
  <c r="O1580" i="19"/>
  <c r="O1595" i="19"/>
  <c r="O1609" i="19"/>
  <c r="O1624" i="19"/>
  <c r="O1638" i="19"/>
  <c r="O1652" i="19"/>
  <c r="O1667" i="19"/>
  <c r="O1681" i="19"/>
  <c r="O1696" i="19"/>
  <c r="O1710" i="19"/>
  <c r="O1724" i="19"/>
  <c r="O1739" i="19"/>
  <c r="O1753" i="19"/>
  <c r="O1768" i="19"/>
  <c r="O1782" i="19"/>
  <c r="O1796" i="19"/>
  <c r="O1811" i="19"/>
  <c r="O1825" i="19"/>
  <c r="O1840" i="19"/>
  <c r="O1854" i="19"/>
  <c r="O1868" i="19"/>
  <c r="O1883" i="19"/>
  <c r="O1897" i="19"/>
  <c r="O1912" i="19"/>
  <c r="O1926" i="19"/>
  <c r="O1940" i="19"/>
  <c r="O1955" i="19"/>
  <c r="O1969" i="19"/>
  <c r="O1984" i="19"/>
  <c r="O1998" i="19"/>
  <c r="O9" i="19"/>
  <c r="O26" i="19"/>
  <c r="O42" i="19"/>
  <c r="O57" i="19"/>
  <c r="O74" i="19"/>
  <c r="O90" i="19"/>
  <c r="O105" i="19"/>
  <c r="O122" i="19"/>
  <c r="O138" i="19"/>
  <c r="O153" i="19"/>
  <c r="O170" i="19"/>
  <c r="O186" i="19"/>
  <c r="O201" i="19"/>
  <c r="O218" i="19"/>
  <c r="O234" i="19"/>
  <c r="O249" i="19"/>
  <c r="O266" i="19"/>
  <c r="O282" i="19"/>
  <c r="O297" i="19"/>
  <c r="O314" i="19"/>
  <c r="O330" i="19"/>
  <c r="O345" i="19"/>
  <c r="O362" i="19"/>
  <c r="O378" i="19"/>
  <c r="O393" i="19"/>
  <c r="O410" i="19"/>
  <c r="O426" i="19"/>
  <c r="O441" i="19"/>
  <c r="O458" i="19"/>
  <c r="O474" i="19"/>
  <c r="O489" i="19"/>
  <c r="O506" i="19"/>
  <c r="O522" i="19"/>
  <c r="O537" i="19"/>
  <c r="O554" i="19"/>
  <c r="O570" i="19"/>
  <c r="O585" i="19"/>
  <c r="O602" i="19"/>
  <c r="O618" i="19"/>
  <c r="O633" i="19"/>
  <c r="O650" i="19"/>
  <c r="O666" i="19"/>
  <c r="O681" i="19"/>
  <c r="O698" i="19"/>
  <c r="O714" i="19"/>
  <c r="O729" i="19"/>
  <c r="O746" i="19"/>
  <c r="O762" i="19"/>
  <c r="O777" i="19"/>
  <c r="O794" i="19"/>
  <c r="O810" i="19"/>
  <c r="O825" i="19"/>
  <c r="O842" i="19"/>
  <c r="O858" i="19"/>
  <c r="O873" i="19"/>
  <c r="O890" i="19"/>
  <c r="O906" i="19"/>
  <c r="O921" i="19"/>
  <c r="O938" i="19"/>
  <c r="O954" i="19"/>
  <c r="O969" i="19"/>
  <c r="O986" i="19"/>
  <c r="O1002" i="19"/>
  <c r="O1017" i="19"/>
  <c r="O1034" i="19"/>
  <c r="O1050" i="19"/>
  <c r="O1065" i="19"/>
  <c r="O1082" i="19"/>
  <c r="O1098" i="19"/>
  <c r="O1113" i="19"/>
  <c r="O1130" i="19"/>
  <c r="O1146" i="19"/>
  <c r="O1161" i="19"/>
  <c r="O1178" i="19"/>
  <c r="O1194" i="19"/>
  <c r="O1209" i="19"/>
  <c r="O1226" i="19"/>
  <c r="O1242" i="19"/>
  <c r="O1257" i="19"/>
  <c r="O1274" i="19"/>
  <c r="O1290" i="19"/>
  <c r="O1305" i="19"/>
  <c r="O1322" i="19"/>
  <c r="O1337" i="19"/>
  <c r="O1351" i="19"/>
  <c r="O1365" i="19"/>
  <c r="O1380" i="19"/>
  <c r="O1394" i="19"/>
  <c r="O1409" i="19"/>
  <c r="O1423" i="19"/>
  <c r="O1437" i="19"/>
  <c r="O1452" i="19"/>
  <c r="O1466" i="19"/>
  <c r="O1481" i="19"/>
  <c r="O1495" i="19"/>
  <c r="O1509" i="19"/>
  <c r="O1524" i="19"/>
  <c r="O1538" i="19"/>
  <c r="O1553" i="19"/>
  <c r="O1567" i="19"/>
  <c r="O1581" i="19"/>
  <c r="O1596" i="19"/>
  <c r="O1610" i="19"/>
  <c r="O1625" i="19"/>
  <c r="O1639" i="19"/>
  <c r="O1653" i="19"/>
  <c r="O1668" i="19"/>
  <c r="O1682" i="19"/>
  <c r="O1697" i="19"/>
  <c r="O1711" i="19"/>
  <c r="O1725" i="19"/>
  <c r="O1740" i="19"/>
  <c r="O1754" i="19"/>
  <c r="O1769" i="19"/>
  <c r="O1783" i="19"/>
  <c r="O1797" i="19"/>
  <c r="O1812" i="19"/>
  <c r="O1826" i="19"/>
  <c r="O1841" i="19"/>
  <c r="O1855" i="19"/>
  <c r="O1869" i="19"/>
  <c r="O1884" i="19"/>
  <c r="O1898" i="19"/>
  <c r="O1913" i="19"/>
  <c r="O1927" i="19"/>
  <c r="O1941" i="19"/>
  <c r="O1956" i="19"/>
  <c r="O1970" i="19"/>
  <c r="O1985" i="19"/>
  <c r="O1999" i="19"/>
  <c r="O12" i="19"/>
  <c r="O28" i="19"/>
  <c r="O43" i="19"/>
  <c r="O60" i="19"/>
  <c r="O76" i="19"/>
  <c r="O91" i="19"/>
  <c r="O108" i="19"/>
  <c r="O124" i="19"/>
  <c r="O139" i="19"/>
  <c r="O156" i="19"/>
  <c r="O172" i="19"/>
  <c r="O187" i="19"/>
  <c r="O204" i="19"/>
  <c r="O220" i="19"/>
  <c r="O235" i="19"/>
  <c r="O252" i="19"/>
  <c r="O268" i="19"/>
  <c r="O283" i="19"/>
  <c r="O300" i="19"/>
  <c r="O316" i="19"/>
  <c r="O331" i="19"/>
  <c r="O348" i="19"/>
  <c r="O364" i="19"/>
  <c r="O379" i="19"/>
  <c r="O396" i="19"/>
  <c r="O412" i="19"/>
  <c r="O427" i="19"/>
  <c r="O444" i="19"/>
  <c r="O460" i="19"/>
  <c r="O475" i="19"/>
  <c r="O492" i="19"/>
  <c r="O508" i="19"/>
  <c r="O523" i="19"/>
  <c r="O540" i="19"/>
  <c r="O556" i="19"/>
  <c r="O571" i="19"/>
  <c r="O588" i="19"/>
  <c r="O604" i="19"/>
  <c r="O619" i="19"/>
  <c r="O636" i="19"/>
  <c r="O652" i="19"/>
  <c r="O667" i="19"/>
  <c r="O684" i="19"/>
  <c r="O700" i="19"/>
  <c r="O715" i="19"/>
  <c r="O732" i="19"/>
  <c r="O748" i="19"/>
  <c r="O763" i="19"/>
  <c r="O780" i="19"/>
  <c r="O796" i="19"/>
  <c r="O811" i="19"/>
  <c r="O828" i="19"/>
  <c r="O844" i="19"/>
  <c r="O859" i="19"/>
  <c r="O876" i="19"/>
  <c r="O892" i="19"/>
  <c r="O907" i="19"/>
  <c r="O924" i="19"/>
  <c r="O940" i="19"/>
  <c r="O955" i="19"/>
  <c r="O972" i="19"/>
  <c r="O988" i="19"/>
  <c r="O1003" i="19"/>
  <c r="O1020" i="19"/>
  <c r="O1036" i="19"/>
  <c r="O1051" i="19"/>
  <c r="O1068" i="19"/>
  <c r="O1084" i="19"/>
  <c r="O1099" i="19"/>
  <c r="O1116" i="19"/>
  <c r="O1132" i="19"/>
  <c r="O1147" i="19"/>
  <c r="O1164" i="19"/>
  <c r="O1180" i="19"/>
  <c r="O1195" i="19"/>
  <c r="O1212" i="19"/>
  <c r="O1228" i="19"/>
  <c r="O1243" i="19"/>
  <c r="O1260" i="19"/>
  <c r="O1276" i="19"/>
  <c r="O1291" i="19"/>
  <c r="O1308" i="19"/>
  <c r="O1324" i="19"/>
  <c r="O1338" i="19"/>
  <c r="O1352" i="19"/>
  <c r="O1367" i="19"/>
  <c r="O1381" i="19"/>
  <c r="O1396" i="19"/>
  <c r="O1410" i="19"/>
  <c r="O1424" i="19"/>
  <c r="O1439" i="19"/>
  <c r="O1453" i="19"/>
  <c r="O1468" i="19"/>
  <c r="O1482" i="19"/>
  <c r="O1496" i="19"/>
  <c r="O1511" i="19"/>
  <c r="O1525" i="19"/>
  <c r="O1540" i="19"/>
  <c r="O1554" i="19"/>
  <c r="O1568" i="19"/>
  <c r="O1583" i="19"/>
  <c r="O1597" i="19"/>
  <c r="O1612" i="19"/>
  <c r="O1626" i="19"/>
  <c r="O1640" i="19"/>
  <c r="O1655" i="19"/>
  <c r="O1669" i="19"/>
  <c r="O1684" i="19"/>
  <c r="O1698" i="19"/>
  <c r="O1712" i="19"/>
  <c r="O1727" i="19"/>
  <c r="O1741" i="19"/>
  <c r="O1756" i="19"/>
  <c r="O1770" i="19"/>
  <c r="O1784" i="19"/>
  <c r="O1799" i="19"/>
  <c r="O1813" i="19"/>
  <c r="O1828" i="19"/>
  <c r="O1842" i="19"/>
  <c r="O1856" i="19"/>
  <c r="O1871" i="19"/>
  <c r="O1885" i="19"/>
  <c r="O1900" i="19"/>
  <c r="O1914" i="19"/>
  <c r="O1928" i="19"/>
  <c r="O1943" i="19"/>
  <c r="O1957" i="19"/>
  <c r="O1972" i="19"/>
  <c r="O1986" i="19"/>
  <c r="O2000" i="19"/>
  <c r="O13" i="19"/>
  <c r="O29" i="19"/>
  <c r="O44" i="19"/>
  <c r="O61" i="19"/>
  <c r="O77" i="19"/>
  <c r="O92" i="19"/>
  <c r="O109" i="19"/>
  <c r="O125" i="19"/>
  <c r="O140" i="19"/>
  <c r="O157" i="19"/>
  <c r="O173" i="19"/>
  <c r="O188" i="19"/>
  <c r="O205" i="19"/>
  <c r="O221" i="19"/>
  <c r="O236" i="19"/>
  <c r="O253" i="19"/>
  <c r="O269" i="19"/>
  <c r="O284" i="19"/>
  <c r="O301" i="19"/>
  <c r="O317" i="19"/>
  <c r="O332" i="19"/>
  <c r="O349" i="19"/>
  <c r="O365" i="19"/>
  <c r="O380" i="19"/>
  <c r="O397" i="19"/>
  <c r="O413" i="19"/>
  <c r="O428" i="19"/>
  <c r="O445" i="19"/>
  <c r="O461" i="19"/>
  <c r="O476" i="19"/>
  <c r="O493" i="19"/>
  <c r="O509" i="19"/>
  <c r="O524" i="19"/>
  <c r="O541" i="19"/>
  <c r="O557" i="19"/>
  <c r="O572" i="19"/>
  <c r="O589" i="19"/>
  <c r="O605" i="19"/>
  <c r="O620" i="19"/>
  <c r="O637" i="19"/>
  <c r="O653" i="19"/>
  <c r="O668" i="19"/>
  <c r="O685" i="19"/>
  <c r="O701" i="19"/>
  <c r="O716" i="19"/>
  <c r="O733" i="19"/>
  <c r="O749" i="19"/>
  <c r="O764" i="19"/>
  <c r="O781" i="19"/>
  <c r="O797" i="19"/>
  <c r="O812" i="19"/>
  <c r="O829" i="19"/>
  <c r="O845" i="19"/>
  <c r="O860" i="19"/>
  <c r="O877" i="19"/>
  <c r="O893" i="19"/>
  <c r="O908" i="19"/>
  <c r="O925" i="19"/>
  <c r="O941" i="19"/>
  <c r="O956" i="19"/>
  <c r="O973" i="19"/>
  <c r="O989" i="19"/>
  <c r="O1004" i="19"/>
  <c r="O1021" i="19"/>
  <c r="O1037" i="19"/>
  <c r="O1052" i="19"/>
  <c r="O1069" i="19"/>
  <c r="O1085" i="19"/>
  <c r="O1100" i="19"/>
  <c r="O1117" i="19"/>
  <c r="O1133" i="19"/>
  <c r="O1148" i="19"/>
  <c r="O1165" i="19"/>
  <c r="O1181" i="19"/>
  <c r="O1196" i="19"/>
  <c r="O1213" i="19"/>
  <c r="O1229" i="19"/>
  <c r="O1244" i="19"/>
  <c r="O1261" i="19"/>
  <c r="O1277" i="19"/>
  <c r="O1292" i="19"/>
  <c r="O1309" i="19"/>
  <c r="O1325" i="19"/>
  <c r="O1339" i="19"/>
  <c r="O1353" i="19"/>
  <c r="O1368" i="19"/>
  <c r="O1382" i="19"/>
  <c r="O1397" i="19"/>
  <c r="O1411" i="19"/>
  <c r="O1425" i="19"/>
  <c r="O1440" i="19"/>
  <c r="O1454" i="19"/>
  <c r="O1469" i="19"/>
  <c r="O1483" i="19"/>
  <c r="O1497" i="19"/>
  <c r="O1512" i="19"/>
  <c r="O1526" i="19"/>
  <c r="O1541" i="19"/>
  <c r="O1555" i="19"/>
  <c r="O1569" i="19"/>
  <c r="O1584" i="19"/>
  <c r="O1598" i="19"/>
  <c r="O1613" i="19"/>
  <c r="O1627" i="19"/>
  <c r="O1641" i="19"/>
  <c r="O1656" i="19"/>
  <c r="O1670" i="19"/>
  <c r="O1685" i="19"/>
  <c r="O1699" i="19"/>
  <c r="O1713" i="19"/>
  <c r="O1728" i="19"/>
  <c r="O1742" i="19"/>
  <c r="O1757" i="19"/>
  <c r="O1771" i="19"/>
  <c r="O1785" i="19"/>
  <c r="O1800" i="19"/>
  <c r="O1814" i="19"/>
  <c r="O1829" i="19"/>
  <c r="O1843" i="19"/>
  <c r="O1857" i="19"/>
  <c r="O1872" i="19"/>
  <c r="O1886" i="19"/>
  <c r="O1901" i="19"/>
  <c r="O1915" i="19"/>
  <c r="O1929" i="19"/>
  <c r="O1944" i="19"/>
  <c r="O1958" i="19"/>
  <c r="O1973" i="19"/>
  <c r="O1987" i="19"/>
  <c r="O2001" i="19"/>
  <c r="O14" i="19"/>
  <c r="O30" i="19"/>
  <c r="O45" i="19"/>
  <c r="O62" i="19"/>
  <c r="O78" i="19"/>
  <c r="O93" i="19"/>
  <c r="O110" i="19"/>
  <c r="O126" i="19"/>
  <c r="O141" i="19"/>
  <c r="O158" i="19"/>
  <c r="O174" i="19"/>
  <c r="O189" i="19"/>
  <c r="O206" i="19"/>
  <c r="O222" i="19"/>
  <c r="O237" i="19"/>
  <c r="O254" i="19"/>
  <c r="O270" i="19"/>
  <c r="O285" i="19"/>
  <c r="O302" i="19"/>
  <c r="O318" i="19"/>
  <c r="O333" i="19"/>
  <c r="O350" i="19"/>
  <c r="O366" i="19"/>
  <c r="O381" i="19"/>
  <c r="O398" i="19"/>
  <c r="O414" i="19"/>
  <c r="O429" i="19"/>
  <c r="O446" i="19"/>
  <c r="O462" i="19"/>
  <c r="O477" i="19"/>
  <c r="O494" i="19"/>
  <c r="O510" i="19"/>
  <c r="O525" i="19"/>
  <c r="O542" i="19"/>
  <c r="O558" i="19"/>
  <c r="O573" i="19"/>
  <c r="O590" i="19"/>
  <c r="O606" i="19"/>
  <c r="O621" i="19"/>
  <c r="O638" i="19"/>
  <c r="O654" i="19"/>
  <c r="O669" i="19"/>
  <c r="O686" i="19"/>
  <c r="O702" i="19"/>
  <c r="O717" i="19"/>
  <c r="O734" i="19"/>
  <c r="O750" i="19"/>
  <c r="O765" i="19"/>
  <c r="O782" i="19"/>
  <c r="O798" i="19"/>
  <c r="O813" i="19"/>
  <c r="O830" i="19"/>
  <c r="O846" i="19"/>
  <c r="O861" i="19"/>
  <c r="O878" i="19"/>
  <c r="O894" i="19"/>
  <c r="O909" i="19"/>
  <c r="O926" i="19"/>
  <c r="O942" i="19"/>
  <c r="O957" i="19"/>
  <c r="O974" i="19"/>
  <c r="O990" i="19"/>
  <c r="O1005" i="19"/>
  <c r="O1022" i="19"/>
  <c r="O1038" i="19"/>
  <c r="O1053" i="19"/>
  <c r="O1070" i="19"/>
  <c r="O1086" i="19"/>
  <c r="O1101" i="19"/>
  <c r="O1118" i="19"/>
  <c r="O1134" i="19"/>
  <c r="O1149" i="19"/>
  <c r="O1166" i="19"/>
  <c r="O1182" i="19"/>
  <c r="O1197" i="19"/>
  <c r="O1214" i="19"/>
  <c r="O1230" i="19"/>
  <c r="O1245" i="19"/>
  <c r="O1262" i="19"/>
  <c r="O1278" i="19"/>
  <c r="O1293" i="19"/>
  <c r="O1310" i="19"/>
  <c r="O1326" i="19"/>
  <c r="O1340" i="19"/>
  <c r="O1355" i="19"/>
  <c r="O1369" i="19"/>
  <c r="O1384" i="19"/>
  <c r="O1398" i="19"/>
  <c r="O1412" i="19"/>
  <c r="O1427" i="19"/>
  <c r="O1441" i="19"/>
  <c r="O1456" i="19"/>
  <c r="O1470" i="19"/>
  <c r="O1484" i="19"/>
  <c r="O1499" i="19"/>
  <c r="O1513" i="19"/>
  <c r="O1528" i="19"/>
  <c r="O1542" i="19"/>
  <c r="O1556" i="19"/>
  <c r="O1571" i="19"/>
  <c r="O1585" i="19"/>
  <c r="O1600" i="19"/>
  <c r="O1614" i="19"/>
  <c r="O1628" i="19"/>
  <c r="O1643" i="19"/>
  <c r="O1657" i="19"/>
  <c r="O1672" i="19"/>
  <c r="O1686" i="19"/>
  <c r="O1700" i="19"/>
  <c r="O1715" i="19"/>
  <c r="O1729" i="19"/>
  <c r="O1744" i="19"/>
  <c r="O1758" i="19"/>
  <c r="O1772" i="19"/>
  <c r="O1787" i="19"/>
  <c r="O1801" i="19"/>
  <c r="O1816" i="19"/>
  <c r="O1830" i="19"/>
  <c r="O1844" i="19"/>
  <c r="O1859" i="19"/>
  <c r="O1873" i="19"/>
  <c r="O1888" i="19"/>
  <c r="O1902" i="19"/>
  <c r="O1916" i="19"/>
  <c r="O1931" i="19"/>
  <c r="O1945" i="19"/>
  <c r="O1960" i="19"/>
  <c r="O1974" i="19"/>
  <c r="O1988" i="19"/>
  <c r="O2003" i="19"/>
  <c r="O16" i="19"/>
  <c r="O31" i="19"/>
  <c r="O48" i="19"/>
  <c r="O64" i="19"/>
  <c r="O79" i="19"/>
  <c r="O96" i="19"/>
  <c r="O112" i="19"/>
  <c r="O127" i="19"/>
  <c r="O144" i="19"/>
  <c r="O160" i="19"/>
  <c r="O175" i="19"/>
  <c r="O192" i="19"/>
  <c r="O208" i="19"/>
  <c r="O223" i="19"/>
  <c r="O240" i="19"/>
  <c r="O256" i="19"/>
  <c r="O271" i="19"/>
  <c r="O288" i="19"/>
  <c r="O304" i="19"/>
  <c r="O319" i="19"/>
  <c r="O336" i="19"/>
  <c r="O352" i="19"/>
  <c r="O367" i="19"/>
  <c r="O384" i="19"/>
  <c r="O400" i="19"/>
  <c r="O415" i="19"/>
  <c r="O432" i="19"/>
  <c r="O448" i="19"/>
  <c r="O463" i="19"/>
  <c r="O480" i="19"/>
  <c r="O496" i="19"/>
  <c r="O511" i="19"/>
  <c r="O528" i="19"/>
  <c r="O544" i="19"/>
  <c r="O559" i="19"/>
  <c r="O576" i="19"/>
  <c r="O592" i="19"/>
  <c r="O607" i="19"/>
  <c r="O624" i="19"/>
  <c r="O640" i="19"/>
  <c r="O655" i="19"/>
  <c r="O672" i="19"/>
  <c r="O688" i="19"/>
  <c r="O703" i="19"/>
  <c r="O720" i="19"/>
  <c r="O736" i="19"/>
  <c r="O751" i="19"/>
  <c r="O768" i="19"/>
  <c r="O784" i="19"/>
  <c r="O799" i="19"/>
  <c r="O816" i="19"/>
  <c r="O832" i="19"/>
  <c r="O847" i="19"/>
  <c r="O864" i="19"/>
  <c r="O880" i="19"/>
  <c r="O895" i="19"/>
  <c r="O912" i="19"/>
  <c r="O928" i="19"/>
  <c r="O943" i="19"/>
  <c r="O960" i="19"/>
  <c r="O976" i="19"/>
  <c r="O991" i="19"/>
  <c r="O1008" i="19"/>
  <c r="O1024" i="19"/>
  <c r="O1039" i="19"/>
  <c r="O1056" i="19"/>
  <c r="O1072" i="19"/>
  <c r="O1087" i="19"/>
  <c r="O1104" i="19"/>
  <c r="O1120" i="19"/>
  <c r="O1135" i="19"/>
  <c r="O1152" i="19"/>
  <c r="O1168" i="19"/>
  <c r="O1183" i="19"/>
  <c r="O1200" i="19"/>
  <c r="O1216" i="19"/>
  <c r="O1231" i="19"/>
  <c r="O1248" i="19"/>
  <c r="O1264" i="19"/>
  <c r="O1279" i="19"/>
  <c r="O1296" i="19"/>
  <c r="O1312" i="19"/>
  <c r="O1327" i="19"/>
  <c r="O1341" i="19"/>
  <c r="O1356" i="19"/>
  <c r="O1370" i="19"/>
  <c r="O1385" i="19"/>
  <c r="O1399" i="19"/>
  <c r="O1413" i="19"/>
  <c r="O1428" i="19"/>
  <c r="O1442" i="19"/>
  <c r="O1457" i="19"/>
  <c r="O1471" i="19"/>
  <c r="O1485" i="19"/>
  <c r="O1500" i="19"/>
  <c r="O1514" i="19"/>
  <c r="O1529" i="19"/>
  <c r="O1543" i="19"/>
  <c r="O1557" i="19"/>
  <c r="O1572" i="19"/>
  <c r="O1586" i="19"/>
  <c r="O1601" i="19"/>
  <c r="O1615" i="19"/>
  <c r="O1629" i="19"/>
  <c r="O1644" i="19"/>
  <c r="O1658" i="19"/>
  <c r="O1673" i="19"/>
  <c r="O1687" i="19"/>
  <c r="O1701" i="19"/>
  <c r="O1716" i="19"/>
  <c r="O1730" i="19"/>
  <c r="O1745" i="19"/>
  <c r="O1759" i="19"/>
  <c r="O1773" i="19"/>
  <c r="O1788" i="19"/>
  <c r="O1802" i="19"/>
  <c r="O1817" i="19"/>
  <c r="O1831" i="19"/>
  <c r="O1845" i="19"/>
  <c r="O1860" i="19"/>
  <c r="O1874" i="19"/>
  <c r="O1889" i="19"/>
  <c r="O1903" i="19"/>
  <c r="O1917" i="19"/>
  <c r="O1932" i="19"/>
  <c r="O1946" i="19"/>
  <c r="O1961" i="19"/>
  <c r="O1975" i="19"/>
  <c r="O1989" i="19"/>
  <c r="O2004" i="19"/>
  <c r="O17" i="19"/>
  <c r="O32" i="19"/>
  <c r="O49" i="19"/>
  <c r="O65" i="19"/>
  <c r="O80" i="19"/>
  <c r="O97" i="19"/>
  <c r="O113" i="19"/>
  <c r="O128" i="19"/>
  <c r="O145" i="19"/>
  <c r="O161" i="19"/>
  <c r="O176" i="19"/>
  <c r="O193" i="19"/>
  <c r="O209" i="19"/>
  <c r="O224" i="19"/>
  <c r="O241" i="19"/>
  <c r="O257" i="19"/>
  <c r="O272" i="19"/>
  <c r="O289" i="19"/>
  <c r="O305" i="19"/>
  <c r="O320" i="19"/>
  <c r="O337" i="19"/>
  <c r="O353" i="19"/>
  <c r="O368" i="19"/>
  <c r="O385" i="19"/>
  <c r="O401" i="19"/>
  <c r="O416" i="19"/>
  <c r="O433" i="19"/>
  <c r="O449" i="19"/>
  <c r="O464" i="19"/>
  <c r="O481" i="19"/>
  <c r="O497" i="19"/>
  <c r="O512" i="19"/>
  <c r="O529" i="19"/>
  <c r="O545" i="19"/>
  <c r="O560" i="19"/>
  <c r="O577" i="19"/>
  <c r="O593" i="19"/>
  <c r="O608" i="19"/>
  <c r="O625" i="19"/>
  <c r="O641" i="19"/>
  <c r="O656" i="19"/>
  <c r="O673" i="19"/>
  <c r="O689" i="19"/>
  <c r="O704" i="19"/>
  <c r="O721" i="19"/>
  <c r="O737" i="19"/>
  <c r="O752" i="19"/>
  <c r="O769" i="19"/>
  <c r="O785" i="19"/>
  <c r="O800" i="19"/>
  <c r="O817" i="19"/>
  <c r="O833" i="19"/>
  <c r="O848" i="19"/>
  <c r="O865" i="19"/>
  <c r="O881" i="19"/>
  <c r="O896" i="19"/>
  <c r="O913" i="19"/>
  <c r="O929" i="19"/>
  <c r="O944" i="19"/>
  <c r="O961" i="19"/>
  <c r="O977" i="19"/>
  <c r="O992" i="19"/>
  <c r="O1009" i="19"/>
  <c r="O1025" i="19"/>
  <c r="O1040" i="19"/>
  <c r="O1057" i="19"/>
  <c r="O1073" i="19"/>
  <c r="O1088" i="19"/>
  <c r="O1105" i="19"/>
  <c r="O1121" i="19"/>
  <c r="O1136" i="19"/>
  <c r="O1153" i="19"/>
  <c r="O1169" i="19"/>
  <c r="O1184" i="19"/>
  <c r="O1201" i="19"/>
  <c r="O1217" i="19"/>
  <c r="O1232" i="19"/>
  <c r="O1249" i="19"/>
  <c r="O1265" i="19"/>
  <c r="O1280" i="19"/>
  <c r="O1297" i="19"/>
  <c r="O1313" i="19"/>
  <c r="O1328" i="19"/>
  <c r="O1343" i="19"/>
  <c r="O1357" i="19"/>
  <c r="O1372" i="19"/>
  <c r="O1386" i="19"/>
  <c r="O1400" i="19"/>
  <c r="O1415" i="19"/>
  <c r="O1429" i="19"/>
  <c r="O1444" i="19"/>
  <c r="O1458" i="19"/>
  <c r="O1472" i="19"/>
  <c r="O1487" i="19"/>
  <c r="O1501" i="19"/>
  <c r="O1516" i="19"/>
  <c r="O1530" i="19"/>
  <c r="O1544" i="19"/>
  <c r="O1559" i="19"/>
  <c r="O1573" i="19"/>
  <c r="O1588" i="19"/>
  <c r="O1602" i="19"/>
  <c r="O1616" i="19"/>
  <c r="O1631" i="19"/>
  <c r="O1645" i="19"/>
  <c r="O1660" i="19"/>
  <c r="O1674" i="19"/>
  <c r="O1688" i="19"/>
  <c r="O1703" i="19"/>
  <c r="O1717" i="19"/>
  <c r="O1732" i="19"/>
  <c r="O1746" i="19"/>
  <c r="O1760" i="19"/>
  <c r="O1775" i="19"/>
  <c r="O18" i="19"/>
  <c r="O33" i="19"/>
  <c r="O50" i="19"/>
  <c r="O66" i="19"/>
  <c r="O81" i="19"/>
  <c r="O98" i="19"/>
  <c r="O114" i="19"/>
  <c r="O129" i="19"/>
  <c r="O146" i="19"/>
  <c r="O162" i="19"/>
  <c r="O177" i="19"/>
  <c r="O194" i="19"/>
  <c r="O210" i="19"/>
  <c r="O225" i="19"/>
  <c r="O242" i="19"/>
  <c r="O258" i="19"/>
  <c r="O273" i="19"/>
  <c r="O290" i="19"/>
  <c r="O306" i="19"/>
  <c r="O321" i="19"/>
  <c r="O338" i="19"/>
  <c r="O354" i="19"/>
  <c r="O369" i="19"/>
  <c r="O386" i="19"/>
  <c r="O402" i="19"/>
  <c r="O417" i="19"/>
  <c r="O434" i="19"/>
  <c r="O450" i="19"/>
  <c r="O465" i="19"/>
  <c r="O482" i="19"/>
  <c r="O498" i="19"/>
  <c r="O513" i="19"/>
  <c r="O530" i="19"/>
  <c r="O546" i="19"/>
  <c r="O561" i="19"/>
  <c r="O578" i="19"/>
  <c r="O594" i="19"/>
  <c r="O609" i="19"/>
  <c r="O626" i="19"/>
  <c r="O642" i="19"/>
  <c r="O657" i="19"/>
  <c r="O674" i="19"/>
  <c r="O690" i="19"/>
  <c r="O705" i="19"/>
  <c r="O722" i="19"/>
  <c r="O738" i="19"/>
  <c r="O753" i="19"/>
  <c r="O770" i="19"/>
  <c r="O786" i="19"/>
  <c r="O801" i="19"/>
  <c r="O818" i="19"/>
  <c r="O834" i="19"/>
  <c r="O849" i="19"/>
  <c r="O866" i="19"/>
  <c r="O882" i="19"/>
  <c r="O897" i="19"/>
  <c r="O914" i="19"/>
  <c r="O930" i="19"/>
  <c r="O945" i="19"/>
  <c r="O962" i="19"/>
  <c r="O978" i="19"/>
  <c r="O993" i="19"/>
  <c r="O1010" i="19"/>
  <c r="O1026" i="19"/>
  <c r="O1041" i="19"/>
  <c r="O1058" i="19"/>
  <c r="O1074" i="19"/>
  <c r="O1089" i="19"/>
  <c r="O1106" i="19"/>
  <c r="O1122" i="19"/>
  <c r="O1137" i="19"/>
  <c r="O1154" i="19"/>
  <c r="O1170" i="19"/>
  <c r="O1185" i="19"/>
  <c r="O1202" i="19"/>
  <c r="O1218" i="19"/>
  <c r="O1233" i="19"/>
  <c r="O1250" i="19"/>
  <c r="O1266" i="19"/>
  <c r="O1281" i="19"/>
  <c r="O1298" i="19"/>
  <c r="O1314" i="19"/>
  <c r="O1329" i="19"/>
  <c r="O1344" i="19"/>
  <c r="O1358" i="19"/>
  <c r="O1373" i="19"/>
  <c r="O1387" i="19"/>
  <c r="O1401" i="19"/>
  <c r="O1416" i="19"/>
  <c r="O1430" i="19"/>
  <c r="O1445" i="19"/>
  <c r="O1459" i="19"/>
  <c r="O1473" i="19"/>
  <c r="O1488" i="19"/>
  <c r="O1502" i="19"/>
  <c r="O1517" i="19"/>
  <c r="O1531" i="19"/>
  <c r="O1545" i="19"/>
  <c r="O1560" i="19"/>
  <c r="O1574" i="19"/>
  <c r="O1589" i="19"/>
  <c r="O1603" i="19"/>
  <c r="O1617" i="19"/>
  <c r="O1632" i="19"/>
  <c r="O1646" i="19"/>
  <c r="O1661" i="19"/>
  <c r="O1675" i="19"/>
  <c r="O1689" i="19"/>
  <c r="O1704" i="19"/>
  <c r="O1718" i="19"/>
  <c r="O1733" i="19"/>
  <c r="O1747" i="19"/>
  <c r="O1761" i="19"/>
  <c r="O19" i="19"/>
  <c r="O84" i="19"/>
  <c r="O148" i="19"/>
  <c r="O211" i="19"/>
  <c r="O276" i="19"/>
  <c r="O340" i="19"/>
  <c r="O403" i="19"/>
  <c r="O468" i="19"/>
  <c r="O532" i="19"/>
  <c r="O595" i="19"/>
  <c r="O660" i="19"/>
  <c r="O724" i="19"/>
  <c r="O787" i="19"/>
  <c r="O852" i="19"/>
  <c r="O916" i="19"/>
  <c r="O979" i="19"/>
  <c r="O1044" i="19"/>
  <c r="O1108" i="19"/>
  <c r="O1171" i="19"/>
  <c r="O1236" i="19"/>
  <c r="O1300" i="19"/>
  <c r="O1360" i="19"/>
  <c r="O1417" i="19"/>
  <c r="O1475" i="19"/>
  <c r="O1532" i="19"/>
  <c r="O1590" i="19"/>
  <c r="O1648" i="19"/>
  <c r="O1705" i="19"/>
  <c r="O1763" i="19"/>
  <c r="O1804" i="19"/>
  <c r="O1835" i="19"/>
  <c r="O1866" i="19"/>
  <c r="O1905" i="19"/>
  <c r="O1937" i="19"/>
  <c r="O1976" i="19"/>
  <c r="O20" i="19"/>
  <c r="O85" i="19"/>
  <c r="O149" i="19"/>
  <c r="O212" i="19"/>
  <c r="O277" i="19"/>
  <c r="O341" i="19"/>
  <c r="O404" i="19"/>
  <c r="O469" i="19"/>
  <c r="O533" i="19"/>
  <c r="O596" i="19"/>
  <c r="O661" i="19"/>
  <c r="O725" i="19"/>
  <c r="O788" i="19"/>
  <c r="O853" i="19"/>
  <c r="O917" i="19"/>
  <c r="O980" i="19"/>
  <c r="O1045" i="19"/>
  <c r="O1109" i="19"/>
  <c r="O1172" i="19"/>
  <c r="O1237" i="19"/>
  <c r="O1301" i="19"/>
  <c r="O1361" i="19"/>
  <c r="O1418" i="19"/>
  <c r="O1476" i="19"/>
  <c r="O1533" i="19"/>
  <c r="O1591" i="19"/>
  <c r="O1649" i="19"/>
  <c r="O1706" i="19"/>
  <c r="O1764" i="19"/>
  <c r="O1805" i="19"/>
  <c r="O1836" i="19"/>
  <c r="O1876" i="19"/>
  <c r="O1907" i="19"/>
  <c r="O1938" i="19"/>
  <c r="O1977" i="19"/>
  <c r="O21" i="19"/>
  <c r="O86" i="19"/>
  <c r="O150" i="19"/>
  <c r="O213" i="19"/>
  <c r="O278" i="19"/>
  <c r="O342" i="19"/>
  <c r="O405" i="19"/>
  <c r="O470" i="19"/>
  <c r="O534" i="19"/>
  <c r="O597" i="19"/>
  <c r="O662" i="19"/>
  <c r="O726" i="19"/>
  <c r="O789" i="19"/>
  <c r="O854" i="19"/>
  <c r="O918" i="19"/>
  <c r="O981" i="19"/>
  <c r="O1046" i="19"/>
  <c r="O1110" i="19"/>
  <c r="O1173" i="19"/>
  <c r="O1238" i="19"/>
  <c r="O1302" i="19"/>
  <c r="O1362" i="19"/>
  <c r="O1420" i="19"/>
  <c r="O1477" i="19"/>
  <c r="O1535" i="19"/>
  <c r="O1592" i="19"/>
  <c r="O1650" i="19"/>
  <c r="O1708" i="19"/>
  <c r="O1765" i="19"/>
  <c r="O1806" i="19"/>
  <c r="O1837" i="19"/>
  <c r="O1877" i="19"/>
  <c r="O1908" i="19"/>
  <c r="O1948" i="19"/>
  <c r="O1979" i="19"/>
  <c r="O36" i="19"/>
  <c r="O100" i="19"/>
  <c r="O163" i="19"/>
  <c r="O228" i="19"/>
  <c r="O292" i="19"/>
  <c r="O355" i="19"/>
  <c r="O420" i="19"/>
  <c r="O484" i="19"/>
  <c r="O547" i="19"/>
  <c r="O612" i="19"/>
  <c r="O676" i="19"/>
  <c r="O739" i="19"/>
  <c r="O804" i="19"/>
  <c r="O868" i="19"/>
  <c r="O931" i="19"/>
  <c r="O996" i="19"/>
  <c r="O1060" i="19"/>
  <c r="O1123" i="19"/>
  <c r="O1188" i="19"/>
  <c r="O1252" i="19"/>
  <c r="O1315" i="19"/>
  <c r="O1374" i="19"/>
  <c r="O1432" i="19"/>
  <c r="O1489" i="19"/>
  <c r="O1547" i="19"/>
  <c r="O1604" i="19"/>
  <c r="O1662" i="19"/>
  <c r="O1720" i="19"/>
  <c r="O1776" i="19"/>
  <c r="O1807" i="19"/>
  <c r="O1847" i="19"/>
  <c r="O1878" i="19"/>
  <c r="O1909" i="19"/>
  <c r="O1949" i="19"/>
  <c r="O1980" i="19"/>
  <c r="O37" i="19"/>
  <c r="O101" i="19"/>
  <c r="O164" i="19"/>
  <c r="O229" i="19"/>
  <c r="O293" i="19"/>
  <c r="O356" i="19"/>
  <c r="O421" i="19"/>
  <c r="O485" i="19"/>
  <c r="O548" i="19"/>
  <c r="O613" i="19"/>
  <c r="O677" i="19"/>
  <c r="O740" i="19"/>
  <c r="O805" i="19"/>
  <c r="O869" i="19"/>
  <c r="O932" i="19"/>
  <c r="O997" i="19"/>
  <c r="O1061" i="19"/>
  <c r="O1124" i="19"/>
  <c r="O1189" i="19"/>
  <c r="O1253" i="19"/>
  <c r="O1316" i="19"/>
  <c r="O1375" i="19"/>
  <c r="O1433" i="19"/>
  <c r="O1490" i="19"/>
  <c r="O1548" i="19"/>
  <c r="O1605" i="19"/>
  <c r="O1663" i="19"/>
  <c r="O1721" i="19"/>
  <c r="O1777" i="19"/>
  <c r="O1808" i="19"/>
  <c r="O1848" i="19"/>
  <c r="O1879" i="19"/>
  <c r="O1919" i="19"/>
  <c r="O1950" i="19"/>
  <c r="O1981" i="19"/>
  <c r="O38" i="19"/>
  <c r="O102" i="19"/>
  <c r="O165" i="19"/>
  <c r="O230" i="19"/>
  <c r="O294" i="19"/>
  <c r="O357" i="19"/>
  <c r="O422" i="19"/>
  <c r="O486" i="19"/>
  <c r="O549" i="19"/>
  <c r="O614" i="19"/>
  <c r="O678" i="19"/>
  <c r="O741" i="19"/>
  <c r="O806" i="19"/>
  <c r="O870" i="19"/>
  <c r="O933" i="19"/>
  <c r="O998" i="19"/>
  <c r="O1062" i="19"/>
  <c r="O1125" i="19"/>
  <c r="O1190" i="19"/>
  <c r="O1254" i="19"/>
  <c r="O1317" i="19"/>
  <c r="O1376" i="19"/>
  <c r="O1434" i="19"/>
  <c r="O1492" i="19"/>
  <c r="O1549" i="19"/>
  <c r="O1607" i="19"/>
  <c r="O1664" i="19"/>
  <c r="O1722" i="19"/>
  <c r="O1778" i="19"/>
  <c r="O1818" i="19"/>
  <c r="O1849" i="19"/>
  <c r="O1880" i="19"/>
  <c r="O1920" i="19"/>
  <c r="O1951" i="19"/>
  <c r="O1991" i="19"/>
  <c r="O52" i="19"/>
  <c r="O115" i="19"/>
  <c r="O180" i="19"/>
  <c r="O244" i="19"/>
  <c r="O307" i="19"/>
  <c r="O372" i="19"/>
  <c r="O436" i="19"/>
  <c r="O499" i="19"/>
  <c r="O564" i="19"/>
  <c r="O628" i="19"/>
  <c r="O691" i="19"/>
  <c r="O756" i="19"/>
  <c r="O820" i="19"/>
  <c r="O883" i="19"/>
  <c r="O948" i="19"/>
  <c r="O1012" i="19"/>
  <c r="O1075" i="19"/>
  <c r="O1140" i="19"/>
  <c r="O1204" i="19"/>
  <c r="O1267" i="19"/>
  <c r="O1331" i="19"/>
  <c r="O1388" i="19"/>
  <c r="O1446" i="19"/>
  <c r="O1504" i="19"/>
  <c r="O1561" i="19"/>
  <c r="O1619" i="19"/>
  <c r="O1676" i="19"/>
  <c r="O1734" i="19"/>
  <c r="O1780" i="19"/>
  <c r="O1819" i="19"/>
  <c r="O1850" i="19"/>
  <c r="O1890" i="19"/>
  <c r="O1921" i="19"/>
  <c r="O1952" i="19"/>
  <c r="O1992" i="19"/>
  <c r="O53" i="19"/>
  <c r="O116" i="19"/>
  <c r="O181" i="19"/>
  <c r="O245" i="19"/>
  <c r="O308" i="19"/>
  <c r="O373" i="19"/>
  <c r="O437" i="19"/>
  <c r="O500" i="19"/>
  <c r="O565" i="19"/>
  <c r="O629" i="19"/>
  <c r="O692" i="19"/>
  <c r="O757" i="19"/>
  <c r="O821" i="19"/>
  <c r="O884" i="19"/>
  <c r="O949" i="19"/>
  <c r="O1013" i="19"/>
  <c r="O1076" i="19"/>
  <c r="O1141" i="19"/>
  <c r="O1205" i="19"/>
  <c r="O1268" i="19"/>
  <c r="O1332" i="19"/>
  <c r="O1389" i="19"/>
  <c r="O1447" i="19"/>
  <c r="O1505" i="19"/>
  <c r="O1562" i="19"/>
  <c r="O1620" i="19"/>
  <c r="O1677" i="19"/>
  <c r="O1735" i="19"/>
  <c r="O1789" i="19"/>
  <c r="O1820" i="19"/>
  <c r="O1852" i="19"/>
  <c r="O1891" i="19"/>
  <c r="O1922" i="19"/>
  <c r="O1962" i="19"/>
  <c r="O1993" i="19"/>
  <c r="O54" i="19"/>
  <c r="O117" i="19"/>
  <c r="O182" i="19"/>
  <c r="O246" i="19"/>
  <c r="O309" i="19"/>
  <c r="O374" i="19"/>
  <c r="O438" i="19"/>
  <c r="O501" i="19"/>
  <c r="O566" i="19"/>
  <c r="O630" i="19"/>
  <c r="O693" i="19"/>
  <c r="O758" i="19"/>
  <c r="O822" i="19"/>
  <c r="O885" i="19"/>
  <c r="O950" i="19"/>
  <c r="O1014" i="19"/>
  <c r="O1077" i="19"/>
  <c r="O1142" i="19"/>
  <c r="O1206" i="19"/>
  <c r="O1269" i="19"/>
  <c r="O1333" i="19"/>
  <c r="O1391" i="19"/>
  <c r="O1448" i="19"/>
  <c r="O1506" i="19"/>
  <c r="O1564" i="19"/>
  <c r="O1621" i="19"/>
  <c r="O1679" i="19"/>
  <c r="O1736" i="19"/>
  <c r="O1790" i="19"/>
  <c r="O1821" i="19"/>
  <c r="O1861" i="19"/>
  <c r="O1892" i="19"/>
  <c r="O1924" i="19"/>
  <c r="O1963" i="19"/>
  <c r="O1994" i="19"/>
  <c r="O67" i="19"/>
  <c r="O132" i="19"/>
  <c r="O196" i="19"/>
  <c r="O259" i="19"/>
  <c r="O324" i="19"/>
  <c r="O388" i="19"/>
  <c r="O451" i="19"/>
  <c r="O516" i="19"/>
  <c r="O580" i="19"/>
  <c r="O643" i="19"/>
  <c r="O708" i="19"/>
  <c r="O772" i="19"/>
  <c r="O835" i="19"/>
  <c r="O900" i="19"/>
  <c r="O964" i="19"/>
  <c r="O1027" i="19"/>
  <c r="O1092" i="19"/>
  <c r="O1156" i="19"/>
  <c r="O1219" i="19"/>
  <c r="O1284" i="19"/>
  <c r="O1345" i="19"/>
  <c r="O1403" i="19"/>
  <c r="O1460" i="19"/>
  <c r="O1518" i="19"/>
  <c r="O1576" i="19"/>
  <c r="O1633" i="19"/>
  <c r="O1691" i="19"/>
  <c r="O1748" i="19"/>
  <c r="O1792" i="19"/>
  <c r="O1823" i="19"/>
  <c r="O1862" i="19"/>
  <c r="O1893" i="19"/>
  <c r="O1933" i="19"/>
  <c r="O1964" i="19"/>
  <c r="O1996" i="19"/>
  <c r="O325" i="19"/>
  <c r="O709" i="19"/>
  <c r="O1093" i="19"/>
  <c r="O1461" i="19"/>
  <c r="O1793" i="19"/>
  <c r="O5" i="19"/>
  <c r="O326" i="19"/>
  <c r="O710" i="19"/>
  <c r="O1094" i="19"/>
  <c r="O1463" i="19"/>
  <c r="O1794" i="19"/>
  <c r="O1751" i="19"/>
  <c r="O389" i="19"/>
  <c r="O773" i="19"/>
  <c r="O1157" i="19"/>
  <c r="O1519" i="19"/>
  <c r="O1832" i="19"/>
  <c r="O1749" i="19"/>
  <c r="O6" i="19"/>
  <c r="O390" i="19"/>
  <c r="O774" i="19"/>
  <c r="O1158" i="19"/>
  <c r="O1520" i="19"/>
  <c r="O1833" i="19"/>
  <c r="O1404" i="19"/>
  <c r="O645" i="19"/>
  <c r="O68" i="19"/>
  <c r="O452" i="19"/>
  <c r="O836" i="19"/>
  <c r="O1220" i="19"/>
  <c r="O1577" i="19"/>
  <c r="O1864" i="19"/>
  <c r="O1028" i="19"/>
  <c r="O1029" i="19"/>
  <c r="O69" i="19"/>
  <c r="O453" i="19"/>
  <c r="O837" i="19"/>
  <c r="O1221" i="19"/>
  <c r="O1578" i="19"/>
  <c r="O1865" i="19"/>
  <c r="O1965" i="19"/>
  <c r="O133" i="19"/>
  <c r="O517" i="19"/>
  <c r="O901" i="19"/>
  <c r="O1285" i="19"/>
  <c r="O1634" i="19"/>
  <c r="O1895" i="19"/>
  <c r="O644" i="19"/>
  <c r="O1967" i="19"/>
  <c r="O134" i="19"/>
  <c r="O518" i="19"/>
  <c r="O902" i="19"/>
  <c r="O1286" i="19"/>
  <c r="O1636" i="19"/>
  <c r="O1904" i="19"/>
  <c r="O260" i="19"/>
  <c r="O261" i="19"/>
  <c r="O197" i="19"/>
  <c r="O581" i="19"/>
  <c r="O965" i="19"/>
  <c r="O1346" i="19"/>
  <c r="O1692" i="19"/>
  <c r="O1934" i="19"/>
  <c r="O1405" i="19"/>
  <c r="O198" i="19"/>
  <c r="O582" i="19"/>
  <c r="O966" i="19"/>
  <c r="O1348" i="19"/>
  <c r="O1693" i="19"/>
  <c r="O1936" i="19"/>
  <c r="P13" i="22"/>
  <c r="P25" i="22"/>
  <c r="P37" i="22"/>
  <c r="P49" i="22"/>
  <c r="P15" i="22"/>
  <c r="P16" i="22"/>
  <c r="P6" i="22"/>
  <c r="P21" i="22"/>
  <c r="P34" i="22"/>
  <c r="P47" i="22"/>
  <c r="P60" i="22"/>
  <c r="P72" i="22"/>
  <c r="P84" i="22"/>
  <c r="P96" i="22"/>
  <c r="P108" i="22"/>
  <c r="P120" i="22"/>
  <c r="P132" i="22"/>
  <c r="P144" i="22"/>
  <c r="P156" i="22"/>
  <c r="P168" i="22"/>
  <c r="P180" i="22"/>
  <c r="P192" i="22"/>
  <c r="P204" i="22"/>
  <c r="P216" i="22"/>
  <c r="P228" i="22"/>
  <c r="P240" i="22"/>
  <c r="P252" i="22"/>
  <c r="P264" i="22"/>
  <c r="P276" i="22"/>
  <c r="P288" i="22"/>
  <c r="P300" i="22"/>
  <c r="P312" i="22"/>
  <c r="P324" i="22"/>
  <c r="P336" i="22"/>
  <c r="P348" i="22"/>
  <c r="P360" i="22"/>
  <c r="P372" i="22"/>
  <c r="P384" i="22"/>
  <c r="P396" i="22"/>
  <c r="P408" i="22"/>
  <c r="P420" i="22"/>
  <c r="P432" i="22"/>
  <c r="P444" i="22"/>
  <c r="P456" i="22"/>
  <c r="P468" i="22"/>
  <c r="P480" i="22"/>
  <c r="P492" i="22"/>
  <c r="P504" i="22"/>
  <c r="P516" i="22"/>
  <c r="P528" i="22"/>
  <c r="P540" i="22"/>
  <c r="P552" i="22"/>
  <c r="P564" i="22"/>
  <c r="P576" i="22"/>
  <c r="P588" i="22"/>
  <c r="P600" i="22"/>
  <c r="P612" i="22"/>
  <c r="P624" i="22"/>
  <c r="P636" i="22"/>
  <c r="P648" i="22"/>
  <c r="P660" i="22"/>
  <c r="P672" i="22"/>
  <c r="P684" i="22"/>
  <c r="P696" i="22"/>
  <c r="P708" i="22"/>
  <c r="P720" i="22"/>
  <c r="P732" i="22"/>
  <c r="P744" i="22"/>
  <c r="P756" i="22"/>
  <c r="P768" i="22"/>
  <c r="P780" i="22"/>
  <c r="P792" i="22"/>
  <c r="P804" i="22"/>
  <c r="P816" i="22"/>
  <c r="P828" i="22"/>
  <c r="P840" i="22"/>
  <c r="P852" i="22"/>
  <c r="P864" i="22"/>
  <c r="P876" i="22"/>
  <c r="P888" i="22"/>
  <c r="P900" i="22"/>
  <c r="P7" i="22"/>
  <c r="P22" i="22"/>
  <c r="P35" i="22"/>
  <c r="P48" i="22"/>
  <c r="P61" i="22"/>
  <c r="P73" i="22"/>
  <c r="P85" i="22"/>
  <c r="P97" i="22"/>
  <c r="P109" i="22"/>
  <c r="P121" i="22"/>
  <c r="P133" i="22"/>
  <c r="P145" i="22"/>
  <c r="P157" i="22"/>
  <c r="P169" i="22"/>
  <c r="P181" i="22"/>
  <c r="P193" i="22"/>
  <c r="P205" i="22"/>
  <c r="P217" i="22"/>
  <c r="P229" i="22"/>
  <c r="P241" i="22"/>
  <c r="P253" i="22"/>
  <c r="P265" i="22"/>
  <c r="P277" i="22"/>
  <c r="P289" i="22"/>
  <c r="P301" i="22"/>
  <c r="P313" i="22"/>
  <c r="P325" i="22"/>
  <c r="P337" i="22"/>
  <c r="P349" i="22"/>
  <c r="P361" i="22"/>
  <c r="P373" i="22"/>
  <c r="P385" i="22"/>
  <c r="P397" i="22"/>
  <c r="P409" i="22"/>
  <c r="P421" i="22"/>
  <c r="P433" i="22"/>
  <c r="P445" i="22"/>
  <c r="P457" i="22"/>
  <c r="P469" i="22"/>
  <c r="P481" i="22"/>
  <c r="P493" i="22"/>
  <c r="P505" i="22"/>
  <c r="P517" i="22"/>
  <c r="P529" i="22"/>
  <c r="P541" i="22"/>
  <c r="P553" i="22"/>
  <c r="P565" i="22"/>
  <c r="P577" i="22"/>
  <c r="P589" i="22"/>
  <c r="P601" i="22"/>
  <c r="P613" i="22"/>
  <c r="P625" i="22"/>
  <c r="P637" i="22"/>
  <c r="P649" i="22"/>
  <c r="P661" i="22"/>
  <c r="P8" i="22"/>
  <c r="P23" i="22"/>
  <c r="P36" i="22"/>
  <c r="P50" i="22"/>
  <c r="P62" i="22"/>
  <c r="P74" i="22"/>
  <c r="P86" i="22"/>
  <c r="P98" i="22"/>
  <c r="P110" i="22"/>
  <c r="P122" i="22"/>
  <c r="P134" i="22"/>
  <c r="P146" i="22"/>
  <c r="P158" i="22"/>
  <c r="P170" i="22"/>
  <c r="P182" i="22"/>
  <c r="P194" i="22"/>
  <c r="P206" i="22"/>
  <c r="P218" i="22"/>
  <c r="P230" i="22"/>
  <c r="P242" i="22"/>
  <c r="P254" i="22"/>
  <c r="P266" i="22"/>
  <c r="P278" i="22"/>
  <c r="P290" i="22"/>
  <c r="P302" i="22"/>
  <c r="P314" i="22"/>
  <c r="P326" i="22"/>
  <c r="P338" i="22"/>
  <c r="P350" i="22"/>
  <c r="P362" i="22"/>
  <c r="P374" i="22"/>
  <c r="P386" i="22"/>
  <c r="P398" i="22"/>
  <c r="P410" i="22"/>
  <c r="P422" i="22"/>
  <c r="P434" i="22"/>
  <c r="P446" i="22"/>
  <c r="P458" i="22"/>
  <c r="P470" i="22"/>
  <c r="P482" i="22"/>
  <c r="P494" i="22"/>
  <c r="P506" i="22"/>
  <c r="P518" i="22"/>
  <c r="P530" i="22"/>
  <c r="P542" i="22"/>
  <c r="P554" i="22"/>
  <c r="P566" i="22"/>
  <c r="P578" i="22"/>
  <c r="P590" i="22"/>
  <c r="P602" i="22"/>
  <c r="P614" i="22"/>
  <c r="P626" i="22"/>
  <c r="P638" i="22"/>
  <c r="P650" i="22"/>
  <c r="P662" i="22"/>
  <c r="P674" i="22"/>
  <c r="P686" i="22"/>
  <c r="P698" i="22"/>
  <c r="P710" i="22"/>
  <c r="P722" i="22"/>
  <c r="P734" i="22"/>
  <c r="P746" i="22"/>
  <c r="P758" i="22"/>
  <c r="P770" i="22"/>
  <c r="P782" i="22"/>
  <c r="P794" i="22"/>
  <c r="P806" i="22"/>
  <c r="P818" i="22"/>
  <c r="P830" i="22"/>
  <c r="P9" i="22"/>
  <c r="P24" i="22"/>
  <c r="P38" i="22"/>
  <c r="P51" i="22"/>
  <c r="P63" i="22"/>
  <c r="P75" i="22"/>
  <c r="P87" i="22"/>
  <c r="P99" i="22"/>
  <c r="P111" i="22"/>
  <c r="P123" i="22"/>
  <c r="P135" i="22"/>
  <c r="P147" i="22"/>
  <c r="P159" i="22"/>
  <c r="P171" i="22"/>
  <c r="P183" i="22"/>
  <c r="P195" i="22"/>
  <c r="P207" i="22"/>
  <c r="P219" i="22"/>
  <c r="P231" i="22"/>
  <c r="P243" i="22"/>
  <c r="P255" i="22"/>
  <c r="P267" i="22"/>
  <c r="P279" i="22"/>
  <c r="P291" i="22"/>
  <c r="P303" i="22"/>
  <c r="P315" i="22"/>
  <c r="P327" i="22"/>
  <c r="P339" i="22"/>
  <c r="P351" i="22"/>
  <c r="P363" i="22"/>
  <c r="P375" i="22"/>
  <c r="P387" i="22"/>
  <c r="P399" i="22"/>
  <c r="P411" i="22"/>
  <c r="P423" i="22"/>
  <c r="P435" i="22"/>
  <c r="P447" i="22"/>
  <c r="P459" i="22"/>
  <c r="P471" i="22"/>
  <c r="P483" i="22"/>
  <c r="P495" i="22"/>
  <c r="P507" i="22"/>
  <c r="P519" i="22"/>
  <c r="P531" i="22"/>
  <c r="P543" i="22"/>
  <c r="P555" i="22"/>
  <c r="P567" i="22"/>
  <c r="P579" i="22"/>
  <c r="P591" i="22"/>
  <c r="P603" i="22"/>
  <c r="P615" i="22"/>
  <c r="P627" i="22"/>
  <c r="P639" i="22"/>
  <c r="P651" i="22"/>
  <c r="P663" i="22"/>
  <c r="P675" i="22"/>
  <c r="P687" i="22"/>
  <c r="P699" i="22"/>
  <c r="P711" i="22"/>
  <c r="P723" i="22"/>
  <c r="P735" i="22"/>
  <c r="P747" i="22"/>
  <c r="P759" i="22"/>
  <c r="P771" i="22"/>
  <c r="P783" i="22"/>
  <c r="P795" i="22"/>
  <c r="P807" i="22"/>
  <c r="P10" i="22"/>
  <c r="P26" i="22"/>
  <c r="P39" i="22"/>
  <c r="P52" i="22"/>
  <c r="P64" i="22"/>
  <c r="P76" i="22"/>
  <c r="P88" i="22"/>
  <c r="P100" i="22"/>
  <c r="P112" i="22"/>
  <c r="P124" i="22"/>
  <c r="P136" i="22"/>
  <c r="P148" i="22"/>
  <c r="P160" i="22"/>
  <c r="P172" i="22"/>
  <c r="P184" i="22"/>
  <c r="P196" i="22"/>
  <c r="P208" i="22"/>
  <c r="P220" i="22"/>
  <c r="P232" i="22"/>
  <c r="P244" i="22"/>
  <c r="P256" i="22"/>
  <c r="P268" i="22"/>
  <c r="P280" i="22"/>
  <c r="P292" i="22"/>
  <c r="P304" i="22"/>
  <c r="P316" i="22"/>
  <c r="P328" i="22"/>
  <c r="P340" i="22"/>
  <c r="P352" i="22"/>
  <c r="P364" i="22"/>
  <c r="P376" i="22"/>
  <c r="P388" i="22"/>
  <c r="P400" i="22"/>
  <c r="P412" i="22"/>
  <c r="P424" i="22"/>
  <c r="P436" i="22"/>
  <c r="P448" i="22"/>
  <c r="P460" i="22"/>
  <c r="P472" i="22"/>
  <c r="P484" i="22"/>
  <c r="P496" i="22"/>
  <c r="P508" i="22"/>
  <c r="P520" i="22"/>
  <c r="P532" i="22"/>
  <c r="P544" i="22"/>
  <c r="P556" i="22"/>
  <c r="P568" i="22"/>
  <c r="P580" i="22"/>
  <c r="P592" i="22"/>
  <c r="P604" i="22"/>
  <c r="P616" i="22"/>
  <c r="P628" i="22"/>
  <c r="P640" i="22"/>
  <c r="P652" i="22"/>
  <c r="P664" i="22"/>
  <c r="P676" i="22"/>
  <c r="P688" i="22"/>
  <c r="P11" i="22"/>
  <c r="P27" i="22"/>
  <c r="P40" i="22"/>
  <c r="P53" i="22"/>
  <c r="P65" i="22"/>
  <c r="P77" i="22"/>
  <c r="P89" i="22"/>
  <c r="P101" i="22"/>
  <c r="P113" i="22"/>
  <c r="P125" i="22"/>
  <c r="P137" i="22"/>
  <c r="P149" i="22"/>
  <c r="P161" i="22"/>
  <c r="P173" i="22"/>
  <c r="P185" i="22"/>
  <c r="P197" i="22"/>
  <c r="P209" i="22"/>
  <c r="P221" i="22"/>
  <c r="P233" i="22"/>
  <c r="P245" i="22"/>
  <c r="P257" i="22"/>
  <c r="P269" i="22"/>
  <c r="P281" i="22"/>
  <c r="P293" i="22"/>
  <c r="P305" i="22"/>
  <c r="P317" i="22"/>
  <c r="P329" i="22"/>
  <c r="P341" i="22"/>
  <c r="P353" i="22"/>
  <c r="P365" i="22"/>
  <c r="P377" i="22"/>
  <c r="P389" i="22"/>
  <c r="P401" i="22"/>
  <c r="P413" i="22"/>
  <c r="P425" i="22"/>
  <c r="P437" i="22"/>
  <c r="P449" i="22"/>
  <c r="P461" i="22"/>
  <c r="P473" i="22"/>
  <c r="P485" i="22"/>
  <c r="P497" i="22"/>
  <c r="P509" i="22"/>
  <c r="P521" i="22"/>
  <c r="P533" i="22"/>
  <c r="P545" i="22"/>
  <c r="P557" i="22"/>
  <c r="P569" i="22"/>
  <c r="P581" i="22"/>
  <c r="P593" i="22"/>
  <c r="P605" i="22"/>
  <c r="P617" i="22"/>
  <c r="P629" i="22"/>
  <c r="P641" i="22"/>
  <c r="P12" i="22"/>
  <c r="P28" i="22"/>
  <c r="P41" i="22"/>
  <c r="P54" i="22"/>
  <c r="P66" i="22"/>
  <c r="P78" i="22"/>
  <c r="P90" i="22"/>
  <c r="P102" i="22"/>
  <c r="P114" i="22"/>
  <c r="P126" i="22"/>
  <c r="P138" i="22"/>
  <c r="P150" i="22"/>
  <c r="P162" i="22"/>
  <c r="P174" i="22"/>
  <c r="P186" i="22"/>
  <c r="P198" i="22"/>
  <c r="P210" i="22"/>
  <c r="P222" i="22"/>
  <c r="P234" i="22"/>
  <c r="P246" i="22"/>
  <c r="P258" i="22"/>
  <c r="P270" i="22"/>
  <c r="P282" i="22"/>
  <c r="P294" i="22"/>
  <c r="P306" i="22"/>
  <c r="P318" i="22"/>
  <c r="P330" i="22"/>
  <c r="P342" i="22"/>
  <c r="P354" i="22"/>
  <c r="P366" i="22"/>
  <c r="P378" i="22"/>
  <c r="P390" i="22"/>
  <c r="P402" i="22"/>
  <c r="P414" i="22"/>
  <c r="P426" i="22"/>
  <c r="P438" i="22"/>
  <c r="P450" i="22"/>
  <c r="P462" i="22"/>
  <c r="P474" i="22"/>
  <c r="P486" i="22"/>
  <c r="P498" i="22"/>
  <c r="P510" i="22"/>
  <c r="P522" i="22"/>
  <c r="P534" i="22"/>
  <c r="P546" i="22"/>
  <c r="P558" i="22"/>
  <c r="P570" i="22"/>
  <c r="P582" i="22"/>
  <c r="P594" i="22"/>
  <c r="P606" i="22"/>
  <c r="P618" i="22"/>
  <c r="P630" i="22"/>
  <c r="P642" i="22"/>
  <c r="P654" i="22"/>
  <c r="P666" i="22"/>
  <c r="P14" i="22"/>
  <c r="P29" i="22"/>
  <c r="P42" i="22"/>
  <c r="P55" i="22"/>
  <c r="P67" i="22"/>
  <c r="P79" i="22"/>
  <c r="P91" i="22"/>
  <c r="P103" i="22"/>
  <c r="P115" i="22"/>
  <c r="P127" i="22"/>
  <c r="P139" i="22"/>
  <c r="P151" i="22"/>
  <c r="P163" i="22"/>
  <c r="P175" i="22"/>
  <c r="P187" i="22"/>
  <c r="P199" i="22"/>
  <c r="P211" i="22"/>
  <c r="P223" i="22"/>
  <c r="P235" i="22"/>
  <c r="P247" i="22"/>
  <c r="P259" i="22"/>
  <c r="P271" i="22"/>
  <c r="P283" i="22"/>
  <c r="P295" i="22"/>
  <c r="P307" i="22"/>
  <c r="P319" i="22"/>
  <c r="P331" i="22"/>
  <c r="P343" i="22"/>
  <c r="P355" i="22"/>
  <c r="P367" i="22"/>
  <c r="P379" i="22"/>
  <c r="P391" i="22"/>
  <c r="P17" i="22"/>
  <c r="P30" i="22"/>
  <c r="P43" i="22"/>
  <c r="P56" i="22"/>
  <c r="P68" i="22"/>
  <c r="P80" i="22"/>
  <c r="P92" i="22"/>
  <c r="P104" i="22"/>
  <c r="P116" i="22"/>
  <c r="P128" i="22"/>
  <c r="P140" i="22"/>
  <c r="P152" i="22"/>
  <c r="P164" i="22"/>
  <c r="P176" i="22"/>
  <c r="P188" i="22"/>
  <c r="P200" i="22"/>
  <c r="P212" i="22"/>
  <c r="P224" i="22"/>
  <c r="P236" i="22"/>
  <c r="P248" i="22"/>
  <c r="P260" i="22"/>
  <c r="P272" i="22"/>
  <c r="P284" i="22"/>
  <c r="P296" i="22"/>
  <c r="P308" i="22"/>
  <c r="P320" i="22"/>
  <c r="P332" i="22"/>
  <c r="P344" i="22"/>
  <c r="P356" i="22"/>
  <c r="P368" i="22"/>
  <c r="P380" i="22"/>
  <c r="P392" i="22"/>
  <c r="P404" i="22"/>
  <c r="P416" i="22"/>
  <c r="P428" i="22"/>
  <c r="P440" i="22"/>
  <c r="P452" i="22"/>
  <c r="P464" i="22"/>
  <c r="P476" i="22"/>
  <c r="P488" i="22"/>
  <c r="P500" i="22"/>
  <c r="P512" i="22"/>
  <c r="P524" i="22"/>
  <c r="P536" i="22"/>
  <c r="P548" i="22"/>
  <c r="P560" i="22"/>
  <c r="P572" i="22"/>
  <c r="P584" i="22"/>
  <c r="P596" i="22"/>
  <c r="P608" i="22"/>
  <c r="P620" i="22"/>
  <c r="P632" i="22"/>
  <c r="P18" i="22"/>
  <c r="P31" i="22"/>
  <c r="P44" i="22"/>
  <c r="P57" i="22"/>
  <c r="P69" i="22"/>
  <c r="P81" i="22"/>
  <c r="P93" i="22"/>
  <c r="P105" i="22"/>
  <c r="P117" i="22"/>
  <c r="P129" i="22"/>
  <c r="P141" i="22"/>
  <c r="P153" i="22"/>
  <c r="P165" i="22"/>
  <c r="P177" i="22"/>
  <c r="P189" i="22"/>
  <c r="P201" i="22"/>
  <c r="P213" i="22"/>
  <c r="P225" i="22"/>
  <c r="P237" i="22"/>
  <c r="P249" i="22"/>
  <c r="P261" i="22"/>
  <c r="P273" i="22"/>
  <c r="P285" i="22"/>
  <c r="P297" i="22"/>
  <c r="P309" i="22"/>
  <c r="P321" i="22"/>
  <c r="P333" i="22"/>
  <c r="P345" i="22"/>
  <c r="P357" i="22"/>
  <c r="P369" i="22"/>
  <c r="P381" i="22"/>
  <c r="P393" i="22"/>
  <c r="P405" i="22"/>
  <c r="P417" i="22"/>
  <c r="P429" i="22"/>
  <c r="P441" i="22"/>
  <c r="P453" i="22"/>
  <c r="P465" i="22"/>
  <c r="P58" i="22"/>
  <c r="P130" i="22"/>
  <c r="P202" i="22"/>
  <c r="P274" i="22"/>
  <c r="P346" i="22"/>
  <c r="P407" i="22"/>
  <c r="P455" i="22"/>
  <c r="P499" i="22"/>
  <c r="P535" i="22"/>
  <c r="P571" i="22"/>
  <c r="P607" i="22"/>
  <c r="P643" i="22"/>
  <c r="P667" i="22"/>
  <c r="P683" i="22"/>
  <c r="P702" i="22"/>
  <c r="P717" i="22"/>
  <c r="P733" i="22"/>
  <c r="P750" i="22"/>
  <c r="P765" i="22"/>
  <c r="P781" i="22"/>
  <c r="P798" i="22"/>
  <c r="P813" i="22"/>
  <c r="P827" i="22"/>
  <c r="P842" i="22"/>
  <c r="P855" i="22"/>
  <c r="P868" i="22"/>
  <c r="P881" i="22"/>
  <c r="P894" i="22"/>
  <c r="P907" i="22"/>
  <c r="P919" i="22"/>
  <c r="P931" i="22"/>
  <c r="P943" i="22"/>
  <c r="P955" i="22"/>
  <c r="P967" i="22"/>
  <c r="P979" i="22"/>
  <c r="P991" i="22"/>
  <c r="P1003" i="22"/>
  <c r="P1015" i="22"/>
  <c r="P1027" i="22"/>
  <c r="P1039" i="22"/>
  <c r="P1051" i="22"/>
  <c r="P1063" i="22"/>
  <c r="P1075" i="22"/>
  <c r="P1087" i="22"/>
  <c r="P1099" i="22"/>
  <c r="P1111" i="22"/>
  <c r="P1123" i="22"/>
  <c r="P1135" i="22"/>
  <c r="P1147" i="22"/>
  <c r="P1159" i="22"/>
  <c r="P1171" i="22"/>
  <c r="P1183" i="22"/>
  <c r="P1195" i="22"/>
  <c r="P1207" i="22"/>
  <c r="P1219" i="22"/>
  <c r="P1231" i="22"/>
  <c r="P1243" i="22"/>
  <c r="P1255" i="22"/>
  <c r="P1267" i="22"/>
  <c r="P1279" i="22"/>
  <c r="P1291" i="22"/>
  <c r="P1303" i="22"/>
  <c r="P1315" i="22"/>
  <c r="P1327" i="22"/>
  <c r="P1339" i="22"/>
  <c r="P1351" i="22"/>
  <c r="P1363" i="22"/>
  <c r="P1375" i="22"/>
  <c r="P1387" i="22"/>
  <c r="P1399" i="22"/>
  <c r="P1411" i="22"/>
  <c r="P1423" i="22"/>
  <c r="P1435" i="22"/>
  <c r="P1447" i="22"/>
  <c r="P1459" i="22"/>
  <c r="P1471" i="22"/>
  <c r="P1483" i="22"/>
  <c r="P1495" i="22"/>
  <c r="P1507" i="22"/>
  <c r="P1519" i="22"/>
  <c r="P1531" i="22"/>
  <c r="P1543" i="22"/>
  <c r="P1555" i="22"/>
  <c r="P1567" i="22"/>
  <c r="P1579" i="22"/>
  <c r="P1591" i="22"/>
  <c r="P1603" i="22"/>
  <c r="P1615" i="22"/>
  <c r="P1627" i="22"/>
  <c r="P1639" i="22"/>
  <c r="P1651" i="22"/>
  <c r="P1663" i="22"/>
  <c r="P1675" i="22"/>
  <c r="P1687" i="22"/>
  <c r="P1699" i="22"/>
  <c r="P1711" i="22"/>
  <c r="P1723" i="22"/>
  <c r="P1735" i="22"/>
  <c r="P1747" i="22"/>
  <c r="P1759" i="22"/>
  <c r="P1771" i="22"/>
  <c r="P1783" i="22"/>
  <c r="P1795" i="22"/>
  <c r="P1807" i="22"/>
  <c r="P1819" i="22"/>
  <c r="P1831" i="22"/>
  <c r="P1843" i="22"/>
  <c r="P1855" i="22"/>
  <c r="P1867" i="22"/>
  <c r="P1879" i="22"/>
  <c r="P1891" i="22"/>
  <c r="P1903" i="22"/>
  <c r="P1915" i="22"/>
  <c r="P1927" i="22"/>
  <c r="P1939" i="22"/>
  <c r="P1951" i="22"/>
  <c r="P1963" i="22"/>
  <c r="P1975" i="22"/>
  <c r="P1987" i="22"/>
  <c r="P59" i="22"/>
  <c r="P131" i="22"/>
  <c r="P203" i="22"/>
  <c r="P275" i="22"/>
  <c r="P347" i="22"/>
  <c r="P415" i="22"/>
  <c r="P463" i="22"/>
  <c r="P501" i="22"/>
  <c r="P537" i="22"/>
  <c r="P573" i="22"/>
  <c r="P609" i="22"/>
  <c r="P644" i="22"/>
  <c r="P668" i="22"/>
  <c r="P685" i="22"/>
  <c r="P703" i="22"/>
  <c r="P718" i="22"/>
  <c r="P736" i="22"/>
  <c r="P751" i="22"/>
  <c r="P766" i="22"/>
  <c r="P784" i="22"/>
  <c r="P799" i="22"/>
  <c r="P814" i="22"/>
  <c r="P829" i="22"/>
  <c r="P843" i="22"/>
  <c r="P856" i="22"/>
  <c r="P869" i="22"/>
  <c r="P882" i="22"/>
  <c r="P895" i="22"/>
  <c r="P908" i="22"/>
  <c r="P920" i="22"/>
  <c r="P932" i="22"/>
  <c r="P944" i="22"/>
  <c r="P956" i="22"/>
  <c r="P968" i="22"/>
  <c r="P980" i="22"/>
  <c r="P992" i="22"/>
  <c r="P1004" i="22"/>
  <c r="P1016" i="22"/>
  <c r="P1028" i="22"/>
  <c r="P1040" i="22"/>
  <c r="P1052" i="22"/>
  <c r="P1064" i="22"/>
  <c r="P1076" i="22"/>
  <c r="P1088" i="22"/>
  <c r="P1100" i="22"/>
  <c r="P1112" i="22"/>
  <c r="P1124" i="22"/>
  <c r="P1136" i="22"/>
  <c r="P1148" i="22"/>
  <c r="P1160" i="22"/>
  <c r="P1172" i="22"/>
  <c r="P1184" i="22"/>
  <c r="P1196" i="22"/>
  <c r="P1208" i="22"/>
  <c r="P1220" i="22"/>
  <c r="P1232" i="22"/>
  <c r="P1244" i="22"/>
  <c r="P1256" i="22"/>
  <c r="P1268" i="22"/>
  <c r="P1280" i="22"/>
  <c r="P1292" i="22"/>
  <c r="P1304" i="22"/>
  <c r="P1316" i="22"/>
  <c r="P1328" i="22"/>
  <c r="P1340" i="22"/>
  <c r="P1352" i="22"/>
  <c r="P1364" i="22"/>
  <c r="P1376" i="22"/>
  <c r="P1388" i="22"/>
  <c r="P1400" i="22"/>
  <c r="P1412" i="22"/>
  <c r="P1424" i="22"/>
  <c r="P1436" i="22"/>
  <c r="P1448" i="22"/>
  <c r="P1460" i="22"/>
  <c r="P1472" i="22"/>
  <c r="P1484" i="22"/>
  <c r="P1496" i="22"/>
  <c r="P1508" i="22"/>
  <c r="P1520" i="22"/>
  <c r="P1532" i="22"/>
  <c r="P1544" i="22"/>
  <c r="P1556" i="22"/>
  <c r="P1568" i="22"/>
  <c r="P1580" i="22"/>
  <c r="P1592" i="22"/>
  <c r="P1604" i="22"/>
  <c r="P1616" i="22"/>
  <c r="P1628" i="22"/>
  <c r="P1640" i="22"/>
  <c r="P1652" i="22"/>
  <c r="P1664" i="22"/>
  <c r="P1676" i="22"/>
  <c r="P1688" i="22"/>
  <c r="P1700" i="22"/>
  <c r="P1712" i="22"/>
  <c r="P1724" i="22"/>
  <c r="P1736" i="22"/>
  <c r="P70" i="22"/>
  <c r="P142" i="22"/>
  <c r="P214" i="22"/>
  <c r="P286" i="22"/>
  <c r="P358" i="22"/>
  <c r="P418" i="22"/>
  <c r="P466" i="22"/>
  <c r="P502" i="22"/>
  <c r="P538" i="22"/>
  <c r="P574" i="22"/>
  <c r="P610" i="22"/>
  <c r="P645" i="22"/>
  <c r="P669" i="22"/>
  <c r="P689" i="22"/>
  <c r="P704" i="22"/>
  <c r="P719" i="22"/>
  <c r="P737" i="22"/>
  <c r="P752" i="22"/>
  <c r="P767" i="22"/>
  <c r="P785" i="22"/>
  <c r="P800" i="22"/>
  <c r="P815" i="22"/>
  <c r="P831" i="22"/>
  <c r="P844" i="22"/>
  <c r="P857" i="22"/>
  <c r="P870" i="22"/>
  <c r="P883" i="22"/>
  <c r="P896" i="22"/>
  <c r="P909" i="22"/>
  <c r="P921" i="22"/>
  <c r="P933" i="22"/>
  <c r="P945" i="22"/>
  <c r="P957" i="22"/>
  <c r="P969" i="22"/>
  <c r="P981" i="22"/>
  <c r="P993" i="22"/>
  <c r="P1005" i="22"/>
  <c r="P1017" i="22"/>
  <c r="P1029" i="22"/>
  <c r="P1041" i="22"/>
  <c r="P1053" i="22"/>
  <c r="P1065" i="22"/>
  <c r="P1077" i="22"/>
  <c r="P1089" i="22"/>
  <c r="P1101" i="22"/>
  <c r="P1113" i="22"/>
  <c r="P1125" i="22"/>
  <c r="P1137" i="22"/>
  <c r="P1149" i="22"/>
  <c r="P1161" i="22"/>
  <c r="P1173" i="22"/>
  <c r="P1185" i="22"/>
  <c r="P1197" i="22"/>
  <c r="P1209" i="22"/>
  <c r="P1221" i="22"/>
  <c r="P1233" i="22"/>
  <c r="P1245" i="22"/>
  <c r="P1257" i="22"/>
  <c r="P1269" i="22"/>
  <c r="P1281" i="22"/>
  <c r="P1293" i="22"/>
  <c r="P1305" i="22"/>
  <c r="P1317" i="22"/>
  <c r="P1329" i="22"/>
  <c r="P1341" i="22"/>
  <c r="P1353" i="22"/>
  <c r="P1365" i="22"/>
  <c r="P1377" i="22"/>
  <c r="P1389" i="22"/>
  <c r="P1401" i="22"/>
  <c r="P1413" i="22"/>
  <c r="P1425" i="22"/>
  <c r="P1437" i="22"/>
  <c r="P1449" i="22"/>
  <c r="P1461" i="22"/>
  <c r="P1473" i="22"/>
  <c r="P1485" i="22"/>
  <c r="P1497" i="22"/>
  <c r="P1509" i="22"/>
  <c r="P1521" i="22"/>
  <c r="P1533" i="22"/>
  <c r="P1545" i="22"/>
  <c r="P1557" i="22"/>
  <c r="P1569" i="22"/>
  <c r="P1581" i="22"/>
  <c r="P1593" i="22"/>
  <c r="P1605" i="22"/>
  <c r="P1617" i="22"/>
  <c r="P1629" i="22"/>
  <c r="P1641" i="22"/>
  <c r="P1653" i="22"/>
  <c r="P1665" i="22"/>
  <c r="P1677" i="22"/>
  <c r="P1689" i="22"/>
  <c r="P1701" i="22"/>
  <c r="P1713" i="22"/>
  <c r="P1725" i="22"/>
  <c r="P1737" i="22"/>
  <c r="P1749" i="22"/>
  <c r="P1761" i="22"/>
  <c r="P1773" i="22"/>
  <c r="P1785" i="22"/>
  <c r="P1797" i="22"/>
  <c r="P1809" i="22"/>
  <c r="P1821" i="22"/>
  <c r="P1833" i="22"/>
  <c r="P1845" i="22"/>
  <c r="P1857" i="22"/>
  <c r="P1869" i="22"/>
  <c r="P1881" i="22"/>
  <c r="P71" i="22"/>
  <c r="P143" i="22"/>
  <c r="P215" i="22"/>
  <c r="P287" i="22"/>
  <c r="P359" i="22"/>
  <c r="P419" i="22"/>
  <c r="P467" i="22"/>
  <c r="P503" i="22"/>
  <c r="P539" i="22"/>
  <c r="P575" i="22"/>
  <c r="P611" i="22"/>
  <c r="P646" i="22"/>
  <c r="P670" i="22"/>
  <c r="P690" i="22"/>
  <c r="P705" i="22"/>
  <c r="P721" i="22"/>
  <c r="P738" i="22"/>
  <c r="P753" i="22"/>
  <c r="P769" i="22"/>
  <c r="P786" i="22"/>
  <c r="P801" i="22"/>
  <c r="P817" i="22"/>
  <c r="P832" i="22"/>
  <c r="P845" i="22"/>
  <c r="P858" i="22"/>
  <c r="P871" i="22"/>
  <c r="P884" i="22"/>
  <c r="P897" i="22"/>
  <c r="P910" i="22"/>
  <c r="P922" i="22"/>
  <c r="P934" i="22"/>
  <c r="P946" i="22"/>
  <c r="P958" i="22"/>
  <c r="P970" i="22"/>
  <c r="P982" i="22"/>
  <c r="P994" i="22"/>
  <c r="P1006" i="22"/>
  <c r="P1018" i="22"/>
  <c r="P1030" i="22"/>
  <c r="P1042" i="22"/>
  <c r="P1054" i="22"/>
  <c r="P1066" i="22"/>
  <c r="P1078" i="22"/>
  <c r="P1090" i="22"/>
  <c r="P1102" i="22"/>
  <c r="P1114" i="22"/>
  <c r="P1126" i="22"/>
  <c r="P1138" i="22"/>
  <c r="P1150" i="22"/>
  <c r="P1162" i="22"/>
  <c r="P1174" i="22"/>
  <c r="P1186" i="22"/>
  <c r="P1198" i="22"/>
  <c r="P1210" i="22"/>
  <c r="P1222" i="22"/>
  <c r="P1234" i="22"/>
  <c r="P1246" i="22"/>
  <c r="P1258" i="22"/>
  <c r="P1270" i="22"/>
  <c r="P1282" i="22"/>
  <c r="P1294" i="22"/>
  <c r="P1306" i="22"/>
  <c r="P1318" i="22"/>
  <c r="P1330" i="22"/>
  <c r="P1342" i="22"/>
  <c r="P1354" i="22"/>
  <c r="P1366" i="22"/>
  <c r="P1378" i="22"/>
  <c r="P1390" i="22"/>
  <c r="P1402" i="22"/>
  <c r="P1414" i="22"/>
  <c r="P1426" i="22"/>
  <c r="P1438" i="22"/>
  <c r="P1450" i="22"/>
  <c r="P1462" i="22"/>
  <c r="P1474" i="22"/>
  <c r="P1486" i="22"/>
  <c r="P1498" i="22"/>
  <c r="P1510" i="22"/>
  <c r="P1522" i="22"/>
  <c r="P1534" i="22"/>
  <c r="P1546" i="22"/>
  <c r="P1558" i="22"/>
  <c r="P1570" i="22"/>
  <c r="P1582" i="22"/>
  <c r="P1594" i="22"/>
  <c r="P1606" i="22"/>
  <c r="P1618" i="22"/>
  <c r="P1630" i="22"/>
  <c r="P1642" i="22"/>
  <c r="P1654" i="22"/>
  <c r="P1666" i="22"/>
  <c r="P1678" i="22"/>
  <c r="P1690" i="22"/>
  <c r="P1702" i="22"/>
  <c r="P1714" i="22"/>
  <c r="P1726" i="22"/>
  <c r="P1738" i="22"/>
  <c r="P1750" i="22"/>
  <c r="P1762" i="22"/>
  <c r="P1774" i="22"/>
  <c r="P1786" i="22"/>
  <c r="P1798" i="22"/>
  <c r="P1810" i="22"/>
  <c r="P1822" i="22"/>
  <c r="P1834" i="22"/>
  <c r="P1846" i="22"/>
  <c r="P1858" i="22"/>
  <c r="P1870" i="22"/>
  <c r="P1882" i="22"/>
  <c r="P1894" i="22"/>
  <c r="P1906" i="22"/>
  <c r="P82" i="22"/>
  <c r="P154" i="22"/>
  <c r="P226" i="22"/>
  <c r="P298" i="22"/>
  <c r="P370" i="22"/>
  <c r="P427" i="22"/>
  <c r="P475" i="22"/>
  <c r="P511" i="22"/>
  <c r="P547" i="22"/>
  <c r="P583" i="22"/>
  <c r="P619" i="22"/>
  <c r="P647" i="22"/>
  <c r="P671" i="22"/>
  <c r="P691" i="22"/>
  <c r="P706" i="22"/>
  <c r="P724" i="22"/>
  <c r="P739" i="22"/>
  <c r="P754" i="22"/>
  <c r="P772" i="22"/>
  <c r="P787" i="22"/>
  <c r="P802" i="22"/>
  <c r="P819" i="22"/>
  <c r="P833" i="22"/>
  <c r="P846" i="22"/>
  <c r="P859" i="22"/>
  <c r="P872" i="22"/>
  <c r="P885" i="22"/>
  <c r="P898" i="22"/>
  <c r="P911" i="22"/>
  <c r="P923" i="22"/>
  <c r="P935" i="22"/>
  <c r="P947" i="22"/>
  <c r="P959" i="22"/>
  <c r="P971" i="22"/>
  <c r="P983" i="22"/>
  <c r="P995" i="22"/>
  <c r="P1007" i="22"/>
  <c r="P1019" i="22"/>
  <c r="P1031" i="22"/>
  <c r="P1043" i="22"/>
  <c r="P1055" i="22"/>
  <c r="P1067" i="22"/>
  <c r="P1079" i="22"/>
  <c r="P1091" i="22"/>
  <c r="P1103" i="22"/>
  <c r="P1115" i="22"/>
  <c r="P1127" i="22"/>
  <c r="P1139" i="22"/>
  <c r="P1151" i="22"/>
  <c r="P1163" i="22"/>
  <c r="P1175" i="22"/>
  <c r="P1187" i="22"/>
  <c r="P1199" i="22"/>
  <c r="P1211" i="22"/>
  <c r="P1223" i="22"/>
  <c r="P1235" i="22"/>
  <c r="P1247" i="22"/>
  <c r="P1259" i="22"/>
  <c r="P1271" i="22"/>
  <c r="P1283" i="22"/>
  <c r="P1295" i="22"/>
  <c r="P1307" i="22"/>
  <c r="P1319" i="22"/>
  <c r="P1331" i="22"/>
  <c r="P1343" i="22"/>
  <c r="P1355" i="22"/>
  <c r="P1367" i="22"/>
  <c r="P1379" i="22"/>
  <c r="P1391" i="22"/>
  <c r="P1403" i="22"/>
  <c r="P1415" i="22"/>
  <c r="P1427" i="22"/>
  <c r="P1439" i="22"/>
  <c r="P1451" i="22"/>
  <c r="P1463" i="22"/>
  <c r="P1475" i="22"/>
  <c r="P1487" i="22"/>
  <c r="P1499" i="22"/>
  <c r="P1511" i="22"/>
  <c r="P1523" i="22"/>
  <c r="P1535" i="22"/>
  <c r="P1547" i="22"/>
  <c r="P1559" i="22"/>
  <c r="P1571" i="22"/>
  <c r="P1583" i="22"/>
  <c r="P1595" i="22"/>
  <c r="P1607" i="22"/>
  <c r="P1619" i="22"/>
  <c r="P1631" i="22"/>
  <c r="P1643" i="22"/>
  <c r="P1655" i="22"/>
  <c r="P1667" i="22"/>
  <c r="P1679" i="22"/>
  <c r="P1691" i="22"/>
  <c r="P1703" i="22"/>
  <c r="P1715" i="22"/>
  <c r="P1727" i="22"/>
  <c r="P1739" i="22"/>
  <c r="P1751" i="22"/>
  <c r="P1763" i="22"/>
  <c r="P1775" i="22"/>
  <c r="P83" i="22"/>
  <c r="P155" i="22"/>
  <c r="P227" i="22"/>
  <c r="P299" i="22"/>
  <c r="P371" i="22"/>
  <c r="P430" i="22"/>
  <c r="P477" i="22"/>
  <c r="P513" i="22"/>
  <c r="P549" i="22"/>
  <c r="P585" i="22"/>
  <c r="P621" i="22"/>
  <c r="P653" i="22"/>
  <c r="P673" i="22"/>
  <c r="P692" i="22"/>
  <c r="P707" i="22"/>
  <c r="P725" i="22"/>
  <c r="P740" i="22"/>
  <c r="P755" i="22"/>
  <c r="P773" i="22"/>
  <c r="P788" i="22"/>
  <c r="P803" i="22"/>
  <c r="P820" i="22"/>
  <c r="P834" i="22"/>
  <c r="P847" i="22"/>
  <c r="P860" i="22"/>
  <c r="P873" i="22"/>
  <c r="P886" i="22"/>
  <c r="P899" i="22"/>
  <c r="P912" i="22"/>
  <c r="P924" i="22"/>
  <c r="P936" i="22"/>
  <c r="P948" i="22"/>
  <c r="P960" i="22"/>
  <c r="P972" i="22"/>
  <c r="P984" i="22"/>
  <c r="P996" i="22"/>
  <c r="P1008" i="22"/>
  <c r="P1020" i="22"/>
  <c r="P1032" i="22"/>
  <c r="P1044" i="22"/>
  <c r="P1056" i="22"/>
  <c r="P1068" i="22"/>
  <c r="P1080" i="22"/>
  <c r="P1092" i="22"/>
  <c r="P1104" i="22"/>
  <c r="P1116" i="22"/>
  <c r="P1128" i="22"/>
  <c r="P1140" i="22"/>
  <c r="P1152" i="22"/>
  <c r="P1164" i="22"/>
  <c r="P1176" i="22"/>
  <c r="P1188" i="22"/>
  <c r="P1200" i="22"/>
  <c r="P1212" i="22"/>
  <c r="P1224" i="22"/>
  <c r="P1236" i="22"/>
  <c r="P1248" i="22"/>
  <c r="P1260" i="22"/>
  <c r="P1272" i="22"/>
  <c r="P1284" i="22"/>
  <c r="P1296" i="22"/>
  <c r="P1308" i="22"/>
  <c r="P1320" i="22"/>
  <c r="P1332" i="22"/>
  <c r="P1344" i="22"/>
  <c r="P1356" i="22"/>
  <c r="P1368" i="22"/>
  <c r="P1380" i="22"/>
  <c r="P1392" i="22"/>
  <c r="P1404" i="22"/>
  <c r="P1416" i="22"/>
  <c r="P1428" i="22"/>
  <c r="P1440" i="22"/>
  <c r="P1452" i="22"/>
  <c r="P1464" i="22"/>
  <c r="P1476" i="22"/>
  <c r="P1488" i="22"/>
  <c r="P1500" i="22"/>
  <c r="P1512" i="22"/>
  <c r="P1524" i="22"/>
  <c r="P1536" i="22"/>
  <c r="P1548" i="22"/>
  <c r="P1560" i="22"/>
  <c r="P1572" i="22"/>
  <c r="P1584" i="22"/>
  <c r="P1596" i="22"/>
  <c r="P1608" i="22"/>
  <c r="P1620" i="22"/>
  <c r="P1632" i="22"/>
  <c r="P1644" i="22"/>
  <c r="P1656" i="22"/>
  <c r="P1668" i="22"/>
  <c r="P1680" i="22"/>
  <c r="P19" i="22"/>
  <c r="P94" i="22"/>
  <c r="P166" i="22"/>
  <c r="P238" i="22"/>
  <c r="P310" i="22"/>
  <c r="P382" i="22"/>
  <c r="P431" i="22"/>
  <c r="P478" i="22"/>
  <c r="P514" i="22"/>
  <c r="P550" i="22"/>
  <c r="P586" i="22"/>
  <c r="P622" i="22"/>
  <c r="P655" i="22"/>
  <c r="P677" i="22"/>
  <c r="P693" i="22"/>
  <c r="P709" i="22"/>
  <c r="P726" i="22"/>
  <c r="P741" i="22"/>
  <c r="P757" i="22"/>
  <c r="P774" i="22"/>
  <c r="P789" i="22"/>
  <c r="P805" i="22"/>
  <c r="P821" i="22"/>
  <c r="P835" i="22"/>
  <c r="P848" i="22"/>
  <c r="P861" i="22"/>
  <c r="P874" i="22"/>
  <c r="P887" i="22"/>
  <c r="P901" i="22"/>
  <c r="P913" i="22"/>
  <c r="P925" i="22"/>
  <c r="P937" i="22"/>
  <c r="P949" i="22"/>
  <c r="P961" i="22"/>
  <c r="P973" i="22"/>
  <c r="P985" i="22"/>
  <c r="P997" i="22"/>
  <c r="P1009" i="22"/>
  <c r="P1021" i="22"/>
  <c r="P1033" i="22"/>
  <c r="P1045" i="22"/>
  <c r="P1057" i="22"/>
  <c r="P1069" i="22"/>
  <c r="P1081" i="22"/>
  <c r="P1093" i="22"/>
  <c r="P1105" i="22"/>
  <c r="P1117" i="22"/>
  <c r="P1129" i="22"/>
  <c r="P1141" i="22"/>
  <c r="P1153" i="22"/>
  <c r="P1165" i="22"/>
  <c r="P1177" i="22"/>
  <c r="P1189" i="22"/>
  <c r="P1201" i="22"/>
  <c r="P1213" i="22"/>
  <c r="P1225" i="22"/>
  <c r="P1237" i="22"/>
  <c r="P1249" i="22"/>
  <c r="P1261" i="22"/>
  <c r="P1273" i="22"/>
  <c r="P1285" i="22"/>
  <c r="P1297" i="22"/>
  <c r="P1309" i="22"/>
  <c r="P1321" i="22"/>
  <c r="P1333" i="22"/>
  <c r="P1345" i="22"/>
  <c r="P1357" i="22"/>
  <c r="P1369" i="22"/>
  <c r="P1381" i="22"/>
  <c r="P1393" i="22"/>
  <c r="P1405" i="22"/>
  <c r="P1417" i="22"/>
  <c r="P1429" i="22"/>
  <c r="P1441" i="22"/>
  <c r="P1453" i="22"/>
  <c r="P1465" i="22"/>
  <c r="P1477" i="22"/>
  <c r="P1489" i="22"/>
  <c r="P1501" i="22"/>
  <c r="P1513" i="22"/>
  <c r="P1525" i="22"/>
  <c r="P1537" i="22"/>
  <c r="P1549" i="22"/>
  <c r="P1561" i="22"/>
  <c r="P1573" i="22"/>
  <c r="P1585" i="22"/>
  <c r="P1597" i="22"/>
  <c r="P1609" i="22"/>
  <c r="P1621" i="22"/>
  <c r="P1633" i="22"/>
  <c r="P1645" i="22"/>
  <c r="P1657" i="22"/>
  <c r="P1669" i="22"/>
  <c r="P1681" i="22"/>
  <c r="P20" i="22"/>
  <c r="P95" i="22"/>
  <c r="P167" i="22"/>
  <c r="P239" i="22"/>
  <c r="P311" i="22"/>
  <c r="P383" i="22"/>
  <c r="P439" i="22"/>
  <c r="P479" i="22"/>
  <c r="P515" i="22"/>
  <c r="P551" i="22"/>
  <c r="P587" i="22"/>
  <c r="P623" i="22"/>
  <c r="P656" i="22"/>
  <c r="P678" i="22"/>
  <c r="P694" i="22"/>
  <c r="P712" i="22"/>
  <c r="P727" i="22"/>
  <c r="P742" i="22"/>
  <c r="P760" i="22"/>
  <c r="P775" i="22"/>
  <c r="P790" i="22"/>
  <c r="P808" i="22"/>
  <c r="P822" i="22"/>
  <c r="P836" i="22"/>
  <c r="P849" i="22"/>
  <c r="P862" i="22"/>
  <c r="P875" i="22"/>
  <c r="P889" i="22"/>
  <c r="P902" i="22"/>
  <c r="P914" i="22"/>
  <c r="P926" i="22"/>
  <c r="P938" i="22"/>
  <c r="P950" i="22"/>
  <c r="P962" i="22"/>
  <c r="P974" i="22"/>
  <c r="P986" i="22"/>
  <c r="P998" i="22"/>
  <c r="P1010" i="22"/>
  <c r="P1022" i="22"/>
  <c r="P1034" i="22"/>
  <c r="P1046" i="22"/>
  <c r="P1058" i="22"/>
  <c r="P1070" i="22"/>
  <c r="P1082" i="22"/>
  <c r="P1094" i="22"/>
  <c r="P1106" i="22"/>
  <c r="P1118" i="22"/>
  <c r="P1130" i="22"/>
  <c r="P1142" i="22"/>
  <c r="P1154" i="22"/>
  <c r="P1166" i="22"/>
  <c r="P1178" i="22"/>
  <c r="P1190" i="22"/>
  <c r="P1202" i="22"/>
  <c r="P1214" i="22"/>
  <c r="P1226" i="22"/>
  <c r="P1238" i="22"/>
  <c r="P1250" i="22"/>
  <c r="P1262" i="22"/>
  <c r="P1274" i="22"/>
  <c r="P1286" i="22"/>
  <c r="P1298" i="22"/>
  <c r="P1310" i="22"/>
  <c r="P1322" i="22"/>
  <c r="P1334" i="22"/>
  <c r="P1346" i="22"/>
  <c r="P1358" i="22"/>
  <c r="P1370" i="22"/>
  <c r="P1382" i="22"/>
  <c r="P1394" i="22"/>
  <c r="P1406" i="22"/>
  <c r="P1418" i="22"/>
  <c r="P1430" i="22"/>
  <c r="P1442" i="22"/>
  <c r="P32" i="22"/>
  <c r="P106" i="22"/>
  <c r="P178" i="22"/>
  <c r="P250" i="22"/>
  <c r="P322" i="22"/>
  <c r="P394" i="22"/>
  <c r="P442" i="22"/>
  <c r="P487" i="22"/>
  <c r="P523" i="22"/>
  <c r="P559" i="22"/>
  <c r="P595" i="22"/>
  <c r="P631" i="22"/>
  <c r="P657" i="22"/>
  <c r="P679" i="22"/>
  <c r="P695" i="22"/>
  <c r="P713" i="22"/>
  <c r="P728" i="22"/>
  <c r="P743" i="22"/>
  <c r="P761" i="22"/>
  <c r="P776" i="22"/>
  <c r="P791" i="22"/>
  <c r="P809" i="22"/>
  <c r="P823" i="22"/>
  <c r="P837" i="22"/>
  <c r="P850" i="22"/>
  <c r="P863" i="22"/>
  <c r="P877" i="22"/>
  <c r="P890" i="22"/>
  <c r="P903" i="22"/>
  <c r="P915" i="22"/>
  <c r="P927" i="22"/>
  <c r="P939" i="22"/>
  <c r="P951" i="22"/>
  <c r="P963" i="22"/>
  <c r="P975" i="22"/>
  <c r="P987" i="22"/>
  <c r="P999" i="22"/>
  <c r="P1011" i="22"/>
  <c r="P1023" i="22"/>
  <c r="P1035" i="22"/>
  <c r="P1047" i="22"/>
  <c r="P1059" i="22"/>
  <c r="P1071" i="22"/>
  <c r="P1083" i="22"/>
  <c r="P1095" i="22"/>
  <c r="P1107" i="22"/>
  <c r="P1119" i="22"/>
  <c r="P1131" i="22"/>
  <c r="P1143" i="22"/>
  <c r="P1155" i="22"/>
  <c r="P1167" i="22"/>
  <c r="P1179" i="22"/>
  <c r="P1191" i="22"/>
  <c r="P1203" i="22"/>
  <c r="P1215" i="22"/>
  <c r="P1227" i="22"/>
  <c r="P1239" i="22"/>
  <c r="P1251" i="22"/>
  <c r="P1263" i="22"/>
  <c r="P1275" i="22"/>
  <c r="P1287" i="22"/>
  <c r="P1299" i="22"/>
  <c r="P1311" i="22"/>
  <c r="P1323" i="22"/>
  <c r="P1335" i="22"/>
  <c r="P1347" i="22"/>
  <c r="P1359" i="22"/>
  <c r="P1371" i="22"/>
  <c r="P1383" i="22"/>
  <c r="P1395" i="22"/>
  <c r="P1407" i="22"/>
  <c r="P1419" i="22"/>
  <c r="P33" i="22"/>
  <c r="P107" i="22"/>
  <c r="P179" i="22"/>
  <c r="P251" i="22"/>
  <c r="P323" i="22"/>
  <c r="P395" i="22"/>
  <c r="P443" i="22"/>
  <c r="P489" i="22"/>
  <c r="P525" i="22"/>
  <c r="P561" i="22"/>
  <c r="P597" i="22"/>
  <c r="P633" i="22"/>
  <c r="P658" i="22"/>
  <c r="P680" i="22"/>
  <c r="P697" i="22"/>
  <c r="P714" i="22"/>
  <c r="P729" i="22"/>
  <c r="P745" i="22"/>
  <c r="P762" i="22"/>
  <c r="P777" i="22"/>
  <c r="P793" i="22"/>
  <c r="P810" i="22"/>
  <c r="P824" i="22"/>
  <c r="P838" i="22"/>
  <c r="P851" i="22"/>
  <c r="P865" i="22"/>
  <c r="P878" i="22"/>
  <c r="P891" i="22"/>
  <c r="P904" i="22"/>
  <c r="P916" i="22"/>
  <c r="P928" i="22"/>
  <c r="P940" i="22"/>
  <c r="P952" i="22"/>
  <c r="P964" i="22"/>
  <c r="P976" i="22"/>
  <c r="P988" i="22"/>
  <c r="P1000" i="22"/>
  <c r="P1012" i="22"/>
  <c r="P1024" i="22"/>
  <c r="P1036" i="22"/>
  <c r="P1048" i="22"/>
  <c r="P1060" i="22"/>
  <c r="P1072" i="22"/>
  <c r="P1084" i="22"/>
  <c r="P1096" i="22"/>
  <c r="P1108" i="22"/>
  <c r="P1120" i="22"/>
  <c r="P1132" i="22"/>
  <c r="P1144" i="22"/>
  <c r="P1156" i="22"/>
  <c r="P1168" i="22"/>
  <c r="P1180" i="22"/>
  <c r="P1192" i="22"/>
  <c r="P1204" i="22"/>
  <c r="P1216" i="22"/>
  <c r="P1228" i="22"/>
  <c r="P1240" i="22"/>
  <c r="P1252" i="22"/>
  <c r="P1264" i="22"/>
  <c r="P1276" i="22"/>
  <c r="P1288" i="22"/>
  <c r="P1300" i="22"/>
  <c r="P1312" i="22"/>
  <c r="P1324" i="22"/>
  <c r="P1336" i="22"/>
  <c r="P1348" i="22"/>
  <c r="P1360" i="22"/>
  <c r="P1372" i="22"/>
  <c r="P1384" i="22"/>
  <c r="P1396" i="22"/>
  <c r="P1408" i="22"/>
  <c r="P1420" i="22"/>
  <c r="P1432" i="22"/>
  <c r="P1444" i="22"/>
  <c r="P1456" i="22"/>
  <c r="P1468" i="22"/>
  <c r="P1480" i="22"/>
  <c r="P1492" i="22"/>
  <c r="P1504" i="22"/>
  <c r="P1516" i="22"/>
  <c r="P118" i="22"/>
  <c r="P490" i="22"/>
  <c r="P681" i="22"/>
  <c r="P778" i="22"/>
  <c r="P866" i="22"/>
  <c r="P941" i="22"/>
  <c r="P1013" i="22"/>
  <c r="P1085" i="22"/>
  <c r="P1157" i="22"/>
  <c r="P1229" i="22"/>
  <c r="P1301" i="22"/>
  <c r="P1373" i="22"/>
  <c r="P1434" i="22"/>
  <c r="P1478" i="22"/>
  <c r="P1514" i="22"/>
  <c r="P1541" i="22"/>
  <c r="P1574" i="22"/>
  <c r="P1600" i="22"/>
  <c r="P1626" i="22"/>
  <c r="P1659" i="22"/>
  <c r="P1685" i="22"/>
  <c r="P1707" i="22"/>
  <c r="P1729" i="22"/>
  <c r="P1746" i="22"/>
  <c r="P1766" i="22"/>
  <c r="P1782" i="22"/>
  <c r="P1800" i="22"/>
  <c r="P1815" i="22"/>
  <c r="P1830" i="22"/>
  <c r="P1848" i="22"/>
  <c r="P1863" i="22"/>
  <c r="P1878" i="22"/>
  <c r="P1895" i="22"/>
  <c r="P1909" i="22"/>
  <c r="P1922" i="22"/>
  <c r="P1935" i="22"/>
  <c r="P1948" i="22"/>
  <c r="P1961" i="22"/>
  <c r="P1974" i="22"/>
  <c r="P1988" i="22"/>
  <c r="P2000" i="22"/>
  <c r="P119" i="22"/>
  <c r="P491" i="22"/>
  <c r="P682" i="22"/>
  <c r="P779" i="22"/>
  <c r="P867" i="22"/>
  <c r="P942" i="22"/>
  <c r="P1014" i="22"/>
  <c r="P1086" i="22"/>
  <c r="P1158" i="22"/>
  <c r="P1230" i="22"/>
  <c r="P1302" i="22"/>
  <c r="P1374" i="22"/>
  <c r="P1443" i="22"/>
  <c r="P1479" i="22"/>
  <c r="P1515" i="22"/>
  <c r="P1542" i="22"/>
  <c r="P1575" i="22"/>
  <c r="P1601" i="22"/>
  <c r="P1634" i="22"/>
  <c r="P1660" i="22"/>
  <c r="P1686" i="22"/>
  <c r="P1708" i="22"/>
  <c r="P1730" i="22"/>
  <c r="P1748" i="22"/>
  <c r="P1767" i="22"/>
  <c r="P1784" i="22"/>
  <c r="P1801" i="22"/>
  <c r="P1816" i="22"/>
  <c r="P1832" i="22"/>
  <c r="P1849" i="22"/>
  <c r="P1864" i="22"/>
  <c r="P1880" i="22"/>
  <c r="P1896" i="22"/>
  <c r="P1910" i="22"/>
  <c r="P1923" i="22"/>
  <c r="P1936" i="22"/>
  <c r="P1949" i="22"/>
  <c r="P1962" i="22"/>
  <c r="P1976" i="22"/>
  <c r="P1989" i="22"/>
  <c r="P2001" i="22"/>
  <c r="P190" i="22"/>
  <c r="P526" i="22"/>
  <c r="P700" i="22"/>
  <c r="P796" i="22"/>
  <c r="P879" i="22"/>
  <c r="P953" i="22"/>
  <c r="P1025" i="22"/>
  <c r="P1097" i="22"/>
  <c r="P1169" i="22"/>
  <c r="P1241" i="22"/>
  <c r="P1313" i="22"/>
  <c r="P1385" i="22"/>
  <c r="P1445" i="22"/>
  <c r="P1481" i="22"/>
  <c r="P1517" i="22"/>
  <c r="P1550" i="22"/>
  <c r="P1576" i="22"/>
  <c r="P1602" i="22"/>
  <c r="P1635" i="22"/>
  <c r="P1661" i="22"/>
  <c r="P1692" i="22"/>
  <c r="P1709" i="22"/>
  <c r="P1731" i="22"/>
  <c r="P1752" i="22"/>
  <c r="P1768" i="22"/>
  <c r="P1787" i="22"/>
  <c r="P1802" i="22"/>
  <c r="P1817" i="22"/>
  <c r="P1835" i="22"/>
  <c r="P1850" i="22"/>
  <c r="P1865" i="22"/>
  <c r="P1883" i="22"/>
  <c r="P1897" i="22"/>
  <c r="P1911" i="22"/>
  <c r="P1924" i="22"/>
  <c r="P1937" i="22"/>
  <c r="P1950" i="22"/>
  <c r="P1964" i="22"/>
  <c r="P1977" i="22"/>
  <c r="P1990" i="22"/>
  <c r="P2002" i="22"/>
  <c r="P191" i="22"/>
  <c r="P527" i="22"/>
  <c r="P701" i="22"/>
  <c r="P797" i="22"/>
  <c r="P880" i="22"/>
  <c r="P954" i="22"/>
  <c r="P1026" i="22"/>
  <c r="P1098" i="22"/>
  <c r="P1170" i="22"/>
  <c r="P1242" i="22"/>
  <c r="P1314" i="22"/>
  <c r="P1386" i="22"/>
  <c r="P1446" i="22"/>
  <c r="P1482" i="22"/>
  <c r="P1518" i="22"/>
  <c r="P1551" i="22"/>
  <c r="P1577" i="22"/>
  <c r="P1610" i="22"/>
  <c r="P1636" i="22"/>
  <c r="P1662" i="22"/>
  <c r="P1693" i="22"/>
  <c r="P1710" i="22"/>
  <c r="P1732" i="22"/>
  <c r="P1753" i="22"/>
  <c r="P1769" i="22"/>
  <c r="P1788" i="22"/>
  <c r="P1803" i="22"/>
  <c r="P1818" i="22"/>
  <c r="P1836" i="22"/>
  <c r="P1851" i="22"/>
  <c r="P1866" i="22"/>
  <c r="P1884" i="22"/>
  <c r="P1898" i="22"/>
  <c r="P1912" i="22"/>
  <c r="P1925" i="22"/>
  <c r="P1938" i="22"/>
  <c r="P1952" i="22"/>
  <c r="P1965" i="22"/>
  <c r="P1978" i="22"/>
  <c r="P1991" i="22"/>
  <c r="P2003" i="22"/>
  <c r="P262" i="22"/>
  <c r="P562" i="22"/>
  <c r="P715" i="22"/>
  <c r="P811" i="22"/>
  <c r="P892" i="22"/>
  <c r="P965" i="22"/>
  <c r="P1037" i="22"/>
  <c r="P1109" i="22"/>
  <c r="P1181" i="22"/>
  <c r="P1253" i="22"/>
  <c r="P1325" i="22"/>
  <c r="P1397" i="22"/>
  <c r="P1454" i="22"/>
  <c r="P1490" i="22"/>
  <c r="P1526" i="22"/>
  <c r="P1552" i="22"/>
  <c r="P1578" i="22"/>
  <c r="P1611" i="22"/>
  <c r="P1637" i="22"/>
  <c r="P1670" i="22"/>
  <c r="P1694" i="22"/>
  <c r="P1716" i="22"/>
  <c r="P1733" i="22"/>
  <c r="P1754" i="22"/>
  <c r="P1770" i="22"/>
  <c r="P1789" i="22"/>
  <c r="P1804" i="22"/>
  <c r="P1820" i="22"/>
  <c r="P1837" i="22"/>
  <c r="P1852" i="22"/>
  <c r="P1868" i="22"/>
  <c r="P1885" i="22"/>
  <c r="P1899" i="22"/>
  <c r="P1913" i="22"/>
  <c r="P1926" i="22"/>
  <c r="P1940" i="22"/>
  <c r="P1953" i="22"/>
  <c r="P1966" i="22"/>
  <c r="P1979" i="22"/>
  <c r="P1992" i="22"/>
  <c r="P2004" i="22"/>
  <c r="P263" i="22"/>
  <c r="P563" i="22"/>
  <c r="P716" i="22"/>
  <c r="P812" i="22"/>
  <c r="P893" i="22"/>
  <c r="P966" i="22"/>
  <c r="P1038" i="22"/>
  <c r="P1110" i="22"/>
  <c r="P1182" i="22"/>
  <c r="P1254" i="22"/>
  <c r="P1326" i="22"/>
  <c r="P1398" i="22"/>
  <c r="P1455" i="22"/>
  <c r="P1491" i="22"/>
  <c r="P1527" i="22"/>
  <c r="P1553" i="22"/>
  <c r="P1586" i="22"/>
  <c r="P1612" i="22"/>
  <c r="P1638" i="22"/>
  <c r="P1671" i="22"/>
  <c r="P1695" i="22"/>
  <c r="P1717" i="22"/>
  <c r="P1734" i="22"/>
  <c r="P1755" i="22"/>
  <c r="P1772" i="22"/>
  <c r="P1790" i="22"/>
  <c r="P1805" i="22"/>
  <c r="P1823" i="22"/>
  <c r="P1838" i="22"/>
  <c r="P1853" i="22"/>
  <c r="P1871" i="22"/>
  <c r="P1886" i="22"/>
  <c r="P1900" i="22"/>
  <c r="P1914" i="22"/>
  <c r="P1928" i="22"/>
  <c r="P1941" i="22"/>
  <c r="P1954" i="22"/>
  <c r="P1967" i="22"/>
  <c r="P1980" i="22"/>
  <c r="P1993" i="22"/>
  <c r="P5" i="22"/>
  <c r="P334" i="22"/>
  <c r="P598" i="22"/>
  <c r="P730" i="22"/>
  <c r="P825" i="22"/>
  <c r="P905" i="22"/>
  <c r="P977" i="22"/>
  <c r="P1049" i="22"/>
  <c r="P1121" i="22"/>
  <c r="P1193" i="22"/>
  <c r="P1265" i="22"/>
  <c r="P1337" i="22"/>
  <c r="P1409" i="22"/>
  <c r="P1457" i="22"/>
  <c r="P1493" i="22"/>
  <c r="P1528" i="22"/>
  <c r="P1554" i="22"/>
  <c r="P1587" i="22"/>
  <c r="P1613" i="22"/>
  <c r="P1646" i="22"/>
  <c r="P1672" i="22"/>
  <c r="P1696" i="22"/>
  <c r="P1718" i="22"/>
  <c r="P1740" i="22"/>
  <c r="P1756" i="22"/>
  <c r="P1776" i="22"/>
  <c r="P1791" i="22"/>
  <c r="P1806" i="22"/>
  <c r="P1824" i="22"/>
  <c r="P1839" i="22"/>
  <c r="P1854" i="22"/>
  <c r="P1872" i="22"/>
  <c r="P1887" i="22"/>
  <c r="P1901" i="22"/>
  <c r="P1916" i="22"/>
  <c r="P1929" i="22"/>
  <c r="P1942" i="22"/>
  <c r="P1955" i="22"/>
  <c r="P1968" i="22"/>
  <c r="P1981" i="22"/>
  <c r="P1994" i="22"/>
  <c r="P335" i="22"/>
  <c r="P599" i="22"/>
  <c r="P731" i="22"/>
  <c r="P826" i="22"/>
  <c r="P906" i="22"/>
  <c r="P978" i="22"/>
  <c r="P1050" i="22"/>
  <c r="P1122" i="22"/>
  <c r="P1194" i="22"/>
  <c r="P1266" i="22"/>
  <c r="P1338" i="22"/>
  <c r="P1410" i="22"/>
  <c r="P1458" i="22"/>
  <c r="P1494" i="22"/>
  <c r="P1529" i="22"/>
  <c r="P1562" i="22"/>
  <c r="P1588" i="22"/>
  <c r="P1614" i="22"/>
  <c r="P1647" i="22"/>
  <c r="P1673" i="22"/>
  <c r="P1697" i="22"/>
  <c r="P1719" i="22"/>
  <c r="P1741" i="22"/>
  <c r="P1757" i="22"/>
  <c r="P1777" i="22"/>
  <c r="P1792" i="22"/>
  <c r="P1808" i="22"/>
  <c r="P1825" i="22"/>
  <c r="P1840" i="22"/>
  <c r="P1856" i="22"/>
  <c r="P1873" i="22"/>
  <c r="P1888" i="22"/>
  <c r="P1902" i="22"/>
  <c r="P1917" i="22"/>
  <c r="P1930" i="22"/>
  <c r="P1943" i="22"/>
  <c r="P1956" i="22"/>
  <c r="P1969" i="22"/>
  <c r="P1982" i="22"/>
  <c r="P1995" i="22"/>
  <c r="P403" i="22"/>
  <c r="P634" i="22"/>
  <c r="P748" i="22"/>
  <c r="P839" i="22"/>
  <c r="P917" i="22"/>
  <c r="P989" i="22"/>
  <c r="P1061" i="22"/>
  <c r="P1133" i="22"/>
  <c r="P1205" i="22"/>
  <c r="P1277" i="22"/>
  <c r="P1349" i="22"/>
  <c r="P1421" i="22"/>
  <c r="P1466" i="22"/>
  <c r="P1502" i="22"/>
  <c r="P1530" i="22"/>
  <c r="P1563" i="22"/>
  <c r="P1589" i="22"/>
  <c r="P1622" i="22"/>
  <c r="P1648" i="22"/>
  <c r="P1674" i="22"/>
  <c r="P1698" i="22"/>
  <c r="P1720" i="22"/>
  <c r="P1742" i="22"/>
  <c r="P1758" i="22"/>
  <c r="P1778" i="22"/>
  <c r="P1793" i="22"/>
  <c r="P1811" i="22"/>
  <c r="P1826" i="22"/>
  <c r="P1841" i="22"/>
  <c r="P1859" i="22"/>
  <c r="P1874" i="22"/>
  <c r="P1889" i="22"/>
  <c r="P1904" i="22"/>
  <c r="P1918" i="22"/>
  <c r="P1931" i="22"/>
  <c r="P1944" i="22"/>
  <c r="P1957" i="22"/>
  <c r="P1970" i="22"/>
  <c r="P1983" i="22"/>
  <c r="P1996" i="22"/>
  <c r="P406" i="22"/>
  <c r="P635" i="22"/>
  <c r="P749" i="22"/>
  <c r="P841" i="22"/>
  <c r="P918" i="22"/>
  <c r="P990" i="22"/>
  <c r="P1062" i="22"/>
  <c r="P1134" i="22"/>
  <c r="P1206" i="22"/>
  <c r="P1278" i="22"/>
  <c r="P1350" i="22"/>
  <c r="P1422" i="22"/>
  <c r="P1467" i="22"/>
  <c r="P1503" i="22"/>
  <c r="P1538" i="22"/>
  <c r="P1564" i="22"/>
  <c r="P1590" i="22"/>
  <c r="P1623" i="22"/>
  <c r="P1649" i="22"/>
  <c r="P1682" i="22"/>
  <c r="P1704" i="22"/>
  <c r="P1721" i="22"/>
  <c r="P1743" i="22"/>
  <c r="P1760" i="22"/>
  <c r="P1779" i="22"/>
  <c r="P1794" i="22"/>
  <c r="P1812" i="22"/>
  <c r="P1827" i="22"/>
  <c r="P1842" i="22"/>
  <c r="P1860" i="22"/>
  <c r="P1875" i="22"/>
  <c r="P1890" i="22"/>
  <c r="P1905" i="22"/>
  <c r="P1919" i="22"/>
  <c r="P1932" i="22"/>
  <c r="P1945" i="22"/>
  <c r="P1958" i="22"/>
  <c r="P1971" i="22"/>
  <c r="P1984" i="22"/>
  <c r="P1997" i="22"/>
  <c r="P45" i="22"/>
  <c r="P1001" i="22"/>
  <c r="P1431" i="22"/>
  <c r="P1624" i="22"/>
  <c r="P1764" i="22"/>
  <c r="P1861" i="22"/>
  <c r="P1946" i="22"/>
  <c r="P46" i="22"/>
  <c r="P1002" i="22"/>
  <c r="P1433" i="22"/>
  <c r="P1625" i="22"/>
  <c r="P1765" i="22"/>
  <c r="P1862" i="22"/>
  <c r="P1947" i="22"/>
  <c r="P451" i="22"/>
  <c r="P1073" i="22"/>
  <c r="P1469" i="22"/>
  <c r="P1650" i="22"/>
  <c r="P1780" i="22"/>
  <c r="P1876" i="22"/>
  <c r="P1959" i="22"/>
  <c r="P454" i="22"/>
  <c r="P1074" i="22"/>
  <c r="P1470" i="22"/>
  <c r="P1658" i="22"/>
  <c r="P1781" i="22"/>
  <c r="P1877" i="22"/>
  <c r="P1960" i="22"/>
  <c r="P659" i="22"/>
  <c r="P1145" i="22"/>
  <c r="P1505" i="22"/>
  <c r="P1683" i="22"/>
  <c r="P1796" i="22"/>
  <c r="P1892" i="22"/>
  <c r="P1972" i="22"/>
  <c r="P665" i="22"/>
  <c r="P1146" i="22"/>
  <c r="P1506" i="22"/>
  <c r="P1684" i="22"/>
  <c r="P1799" i="22"/>
  <c r="P1893" i="22"/>
  <c r="P1973" i="22"/>
  <c r="P763" i="22"/>
  <c r="P1217" i="22"/>
  <c r="P1539" i="22"/>
  <c r="P1705" i="22"/>
  <c r="P1813" i="22"/>
  <c r="P1907" i="22"/>
  <c r="P1985" i="22"/>
  <c r="P764" i="22"/>
  <c r="P1218" i="22"/>
  <c r="P1540" i="22"/>
  <c r="P1706" i="22"/>
  <c r="P1814" i="22"/>
  <c r="P1908" i="22"/>
  <c r="P1986" i="22"/>
  <c r="P853" i="22"/>
  <c r="P1289" i="22"/>
  <c r="P1565" i="22"/>
  <c r="P1722" i="22"/>
  <c r="P1828" i="22"/>
  <c r="P1920" i="22"/>
  <c r="P1998" i="22"/>
  <c r="P854" i="22"/>
  <c r="P1290" i="22"/>
  <c r="P1566" i="22"/>
  <c r="P1728" i="22"/>
  <c r="P1829" i="22"/>
  <c r="P1921" i="22"/>
  <c r="P1999" i="22"/>
  <c r="P929" i="22"/>
  <c r="P930" i="22"/>
  <c r="P1361" i="22"/>
  <c r="P1362" i="22"/>
  <c r="P1598" i="22"/>
  <c r="P1599" i="22"/>
  <c r="P1744" i="22"/>
  <c r="P1745" i="22"/>
  <c r="P1844" i="22"/>
  <c r="P1847" i="22"/>
  <c r="P1933" i="22"/>
  <c r="P1934" i="22"/>
  <c r="P11" i="20"/>
  <c r="P23" i="20"/>
  <c r="P35" i="20"/>
  <c r="P47" i="20"/>
  <c r="P59" i="20"/>
  <c r="P71" i="20"/>
  <c r="P83" i="20"/>
  <c r="P95" i="20"/>
  <c r="S95" i="20" s="1"/>
  <c r="P107" i="20"/>
  <c r="P119" i="20"/>
  <c r="P131" i="20"/>
  <c r="P143" i="20"/>
  <c r="P155" i="20"/>
  <c r="P167" i="20"/>
  <c r="P179" i="20"/>
  <c r="P191" i="20"/>
  <c r="P203" i="20"/>
  <c r="P215" i="20"/>
  <c r="P227" i="20"/>
  <c r="P239" i="20"/>
  <c r="S239" i="20" s="1"/>
  <c r="P251" i="20"/>
  <c r="P263" i="20"/>
  <c r="P275" i="20"/>
  <c r="P287" i="20"/>
  <c r="P299" i="20"/>
  <c r="P311" i="20"/>
  <c r="P323" i="20"/>
  <c r="P335" i="20"/>
  <c r="P347" i="20"/>
  <c r="P359" i="20"/>
  <c r="P371" i="20"/>
  <c r="P383" i="20"/>
  <c r="S383" i="20" s="1"/>
  <c r="P395" i="20"/>
  <c r="P407" i="20"/>
  <c r="P419" i="20"/>
  <c r="P431" i="20"/>
  <c r="P443" i="20"/>
  <c r="P455" i="20"/>
  <c r="P467" i="20"/>
  <c r="P479" i="20"/>
  <c r="P491" i="20"/>
  <c r="P503" i="20"/>
  <c r="P515" i="20"/>
  <c r="P527" i="20"/>
  <c r="S527" i="20" s="1"/>
  <c r="P539" i="20"/>
  <c r="P551" i="20"/>
  <c r="P563" i="20"/>
  <c r="P575" i="20"/>
  <c r="P587" i="20"/>
  <c r="P599" i="20"/>
  <c r="P611" i="20"/>
  <c r="P623" i="20"/>
  <c r="P635" i="20"/>
  <c r="P647" i="20"/>
  <c r="P659" i="20"/>
  <c r="P671" i="20"/>
  <c r="S671" i="20" s="1"/>
  <c r="P683" i="20"/>
  <c r="P695" i="20"/>
  <c r="P707" i="20"/>
  <c r="P719" i="20"/>
  <c r="P731" i="20"/>
  <c r="P743" i="20"/>
  <c r="P755" i="20"/>
  <c r="P767" i="20"/>
  <c r="P779" i="20"/>
  <c r="P791" i="20"/>
  <c r="P803" i="20"/>
  <c r="P815" i="20"/>
  <c r="S815" i="20" s="1"/>
  <c r="P827" i="20"/>
  <c r="P839" i="20"/>
  <c r="P851" i="20"/>
  <c r="P863" i="20"/>
  <c r="P875" i="20"/>
  <c r="P887" i="20"/>
  <c r="P899" i="20"/>
  <c r="P911" i="20"/>
  <c r="P923" i="20"/>
  <c r="P935" i="20"/>
  <c r="P947" i="20"/>
  <c r="P959" i="20"/>
  <c r="S959" i="20" s="1"/>
  <c r="P971" i="20"/>
  <c r="P983" i="20"/>
  <c r="P995" i="20"/>
  <c r="P1007" i="20"/>
  <c r="P1019" i="20"/>
  <c r="P1031" i="20"/>
  <c r="P1043" i="20"/>
  <c r="P1055" i="20"/>
  <c r="P1067" i="20"/>
  <c r="P1079" i="20"/>
  <c r="P1091" i="20"/>
  <c r="P1103" i="20"/>
  <c r="S1103" i="20" s="1"/>
  <c r="P1115" i="20"/>
  <c r="P1127" i="20"/>
  <c r="P1139" i="20"/>
  <c r="P1151" i="20"/>
  <c r="P1163" i="20"/>
  <c r="P1175" i="20"/>
  <c r="P1187" i="20"/>
  <c r="P1199" i="20"/>
  <c r="P1211" i="20"/>
  <c r="P1223" i="20"/>
  <c r="P1235" i="20"/>
  <c r="P1247" i="20"/>
  <c r="S1247" i="20" s="1"/>
  <c r="P1259" i="20"/>
  <c r="P1271" i="20"/>
  <c r="P1283" i="20"/>
  <c r="P1295" i="20"/>
  <c r="P1307" i="20"/>
  <c r="P1319" i="20"/>
  <c r="P1331" i="20"/>
  <c r="P1343" i="20"/>
  <c r="P1355" i="20"/>
  <c r="P1367" i="20"/>
  <c r="P1379" i="20"/>
  <c r="P1391" i="20"/>
  <c r="S1391" i="20" s="1"/>
  <c r="P1403" i="20"/>
  <c r="P1415" i="20"/>
  <c r="P1427" i="20"/>
  <c r="P1439" i="20"/>
  <c r="P1451" i="20"/>
  <c r="P1463" i="20"/>
  <c r="P1475" i="20"/>
  <c r="P1487" i="20"/>
  <c r="P1499" i="20"/>
  <c r="P1511" i="20"/>
  <c r="P1523" i="20"/>
  <c r="P1535" i="20"/>
  <c r="S1535" i="20" s="1"/>
  <c r="P1547" i="20"/>
  <c r="P1559" i="20"/>
  <c r="P1571" i="20"/>
  <c r="P1583" i="20"/>
  <c r="P1595" i="20"/>
  <c r="P1607" i="20"/>
  <c r="P1619" i="20"/>
  <c r="P1631" i="20"/>
  <c r="P1643" i="20"/>
  <c r="P1655" i="20"/>
  <c r="P1667" i="20"/>
  <c r="P1679" i="20"/>
  <c r="S1679" i="20" s="1"/>
  <c r="P1691" i="20"/>
  <c r="P1703" i="20"/>
  <c r="P1715" i="20"/>
  <c r="P1727" i="20"/>
  <c r="P1739" i="20"/>
  <c r="P1751" i="20"/>
  <c r="P1763" i="20"/>
  <c r="P1775" i="20"/>
  <c r="P1787" i="20"/>
  <c r="P1799" i="20"/>
  <c r="P1811" i="20"/>
  <c r="P1823" i="20"/>
  <c r="S1823" i="20" s="1"/>
  <c r="P1835" i="20"/>
  <c r="P1847" i="20"/>
  <c r="P1859" i="20"/>
  <c r="P1871" i="20"/>
  <c r="P1883" i="20"/>
  <c r="P1895" i="20"/>
  <c r="P1907" i="20"/>
  <c r="P1919" i="20"/>
  <c r="P1931" i="20"/>
  <c r="P1943" i="20"/>
  <c r="P1955" i="20"/>
  <c r="P1967" i="20"/>
  <c r="S1967" i="20" s="1"/>
  <c r="P1979" i="20"/>
  <c r="P1991" i="20"/>
  <c r="P2003" i="20"/>
  <c r="P12" i="20"/>
  <c r="P24" i="20"/>
  <c r="P36" i="20"/>
  <c r="P48" i="20"/>
  <c r="P60" i="20"/>
  <c r="P72" i="20"/>
  <c r="P84" i="20"/>
  <c r="P96" i="20"/>
  <c r="P108" i="20"/>
  <c r="S108" i="20" s="1"/>
  <c r="P120" i="20"/>
  <c r="P132" i="20"/>
  <c r="P144" i="20"/>
  <c r="P156" i="20"/>
  <c r="P168" i="20"/>
  <c r="P180" i="20"/>
  <c r="P192" i="20"/>
  <c r="P204" i="20"/>
  <c r="P216" i="20"/>
  <c r="P228" i="20"/>
  <c r="P240" i="20"/>
  <c r="P252" i="20"/>
  <c r="S252" i="20" s="1"/>
  <c r="P264" i="20"/>
  <c r="P276" i="20"/>
  <c r="P288" i="20"/>
  <c r="P300" i="20"/>
  <c r="P312" i="20"/>
  <c r="P324" i="20"/>
  <c r="P336" i="20"/>
  <c r="P348" i="20"/>
  <c r="P360" i="20"/>
  <c r="P372" i="20"/>
  <c r="P384" i="20"/>
  <c r="P396" i="20"/>
  <c r="S396" i="20" s="1"/>
  <c r="P408" i="20"/>
  <c r="P420" i="20"/>
  <c r="P432" i="20"/>
  <c r="P444" i="20"/>
  <c r="P456" i="20"/>
  <c r="P468" i="20"/>
  <c r="P480" i="20"/>
  <c r="P492" i="20"/>
  <c r="P504" i="20"/>
  <c r="P516" i="20"/>
  <c r="P528" i="20"/>
  <c r="P540" i="20"/>
  <c r="S540" i="20" s="1"/>
  <c r="P552" i="20"/>
  <c r="P564" i="20"/>
  <c r="P576" i="20"/>
  <c r="P588" i="20"/>
  <c r="P600" i="20"/>
  <c r="P612" i="20"/>
  <c r="P624" i="20"/>
  <c r="P636" i="20"/>
  <c r="P648" i="20"/>
  <c r="P660" i="20"/>
  <c r="P672" i="20"/>
  <c r="P684" i="20"/>
  <c r="S684" i="20" s="1"/>
  <c r="P696" i="20"/>
  <c r="P708" i="20"/>
  <c r="P720" i="20"/>
  <c r="P732" i="20"/>
  <c r="P744" i="20"/>
  <c r="P756" i="20"/>
  <c r="P768" i="20"/>
  <c r="P780" i="20"/>
  <c r="P792" i="20"/>
  <c r="P804" i="20"/>
  <c r="P816" i="20"/>
  <c r="P828" i="20"/>
  <c r="S828" i="20" s="1"/>
  <c r="P840" i="20"/>
  <c r="P852" i="20"/>
  <c r="P864" i="20"/>
  <c r="P876" i="20"/>
  <c r="P888" i="20"/>
  <c r="P900" i="20"/>
  <c r="P912" i="20"/>
  <c r="P924" i="20"/>
  <c r="P936" i="20"/>
  <c r="P948" i="20"/>
  <c r="P960" i="20"/>
  <c r="P972" i="20"/>
  <c r="S972" i="20" s="1"/>
  <c r="P984" i="20"/>
  <c r="P996" i="20"/>
  <c r="P1008" i="20"/>
  <c r="P1020" i="20"/>
  <c r="P1032" i="20"/>
  <c r="P1044" i="20"/>
  <c r="P1056" i="20"/>
  <c r="P1068" i="20"/>
  <c r="P1080" i="20"/>
  <c r="P1092" i="20"/>
  <c r="P1104" i="20"/>
  <c r="P1116" i="20"/>
  <c r="S1116" i="20" s="1"/>
  <c r="P1128" i="20"/>
  <c r="P1140" i="20"/>
  <c r="P1152" i="20"/>
  <c r="P1164" i="20"/>
  <c r="P1176" i="20"/>
  <c r="P1188" i="20"/>
  <c r="P1200" i="20"/>
  <c r="P1212" i="20"/>
  <c r="P1224" i="20"/>
  <c r="P1236" i="20"/>
  <c r="P1248" i="20"/>
  <c r="P1260" i="20"/>
  <c r="S1260" i="20" s="1"/>
  <c r="P1272" i="20"/>
  <c r="P1284" i="20"/>
  <c r="P1296" i="20"/>
  <c r="P1308" i="20"/>
  <c r="P1320" i="20"/>
  <c r="P1332" i="20"/>
  <c r="P1344" i="20"/>
  <c r="P1356" i="20"/>
  <c r="P1368" i="20"/>
  <c r="P1380" i="20"/>
  <c r="P1392" i="20"/>
  <c r="P1404" i="20"/>
  <c r="S1404" i="20" s="1"/>
  <c r="P1416" i="20"/>
  <c r="P1428" i="20"/>
  <c r="P1440" i="20"/>
  <c r="P1452" i="20"/>
  <c r="P1464" i="20"/>
  <c r="P1476" i="20"/>
  <c r="P1488" i="20"/>
  <c r="P1500" i="20"/>
  <c r="P1512" i="20"/>
  <c r="P1524" i="20"/>
  <c r="P1536" i="20"/>
  <c r="P1548" i="20"/>
  <c r="S1548" i="20" s="1"/>
  <c r="P1560" i="20"/>
  <c r="P1572" i="20"/>
  <c r="P1584" i="20"/>
  <c r="P1596" i="20"/>
  <c r="P1608" i="20"/>
  <c r="P1620" i="20"/>
  <c r="P1632" i="20"/>
  <c r="P1644" i="20"/>
  <c r="P1656" i="20"/>
  <c r="P1668" i="20"/>
  <c r="P1680" i="20"/>
  <c r="P1692" i="20"/>
  <c r="S1692" i="20" s="1"/>
  <c r="P1704" i="20"/>
  <c r="P1716" i="20"/>
  <c r="P1728" i="20"/>
  <c r="P1740" i="20"/>
  <c r="P1752" i="20"/>
  <c r="P1764" i="20"/>
  <c r="P1776" i="20"/>
  <c r="P14" i="20"/>
  <c r="P26" i="20"/>
  <c r="P38" i="20"/>
  <c r="P50" i="20"/>
  <c r="P62" i="20"/>
  <c r="S62" i="20" s="1"/>
  <c r="P74" i="20"/>
  <c r="P86" i="20"/>
  <c r="P98" i="20"/>
  <c r="P110" i="20"/>
  <c r="P122" i="20"/>
  <c r="P134" i="20"/>
  <c r="P146" i="20"/>
  <c r="P158" i="20"/>
  <c r="P170" i="20"/>
  <c r="P182" i="20"/>
  <c r="P194" i="20"/>
  <c r="P206" i="20"/>
  <c r="S206" i="20" s="1"/>
  <c r="P218" i="20"/>
  <c r="P230" i="20"/>
  <c r="P242" i="20"/>
  <c r="P254" i="20"/>
  <c r="P266" i="20"/>
  <c r="P278" i="20"/>
  <c r="P290" i="20"/>
  <c r="P302" i="20"/>
  <c r="P314" i="20"/>
  <c r="P326" i="20"/>
  <c r="P338" i="20"/>
  <c r="P350" i="20"/>
  <c r="S350" i="20" s="1"/>
  <c r="P362" i="20"/>
  <c r="P374" i="20"/>
  <c r="P386" i="20"/>
  <c r="P398" i="20"/>
  <c r="P410" i="20"/>
  <c r="P422" i="20"/>
  <c r="P434" i="20"/>
  <c r="P446" i="20"/>
  <c r="P458" i="20"/>
  <c r="P470" i="20"/>
  <c r="P482" i="20"/>
  <c r="P494" i="20"/>
  <c r="S494" i="20" s="1"/>
  <c r="P506" i="20"/>
  <c r="P518" i="20"/>
  <c r="P530" i="20"/>
  <c r="P542" i="20"/>
  <c r="P554" i="20"/>
  <c r="P566" i="20"/>
  <c r="P578" i="20"/>
  <c r="P590" i="20"/>
  <c r="P602" i="20"/>
  <c r="P614" i="20"/>
  <c r="P626" i="20"/>
  <c r="P638" i="20"/>
  <c r="S638" i="20" s="1"/>
  <c r="P650" i="20"/>
  <c r="P662" i="20"/>
  <c r="P674" i="20"/>
  <c r="P686" i="20"/>
  <c r="P698" i="20"/>
  <c r="P710" i="20"/>
  <c r="P722" i="20"/>
  <c r="P734" i="20"/>
  <c r="P746" i="20"/>
  <c r="P758" i="20"/>
  <c r="P770" i="20"/>
  <c r="P782" i="20"/>
  <c r="S782" i="20" s="1"/>
  <c r="P794" i="20"/>
  <c r="P806" i="20"/>
  <c r="P818" i="20"/>
  <c r="P830" i="20"/>
  <c r="P842" i="20"/>
  <c r="P854" i="20"/>
  <c r="P866" i="20"/>
  <c r="P878" i="20"/>
  <c r="P890" i="20"/>
  <c r="P902" i="20"/>
  <c r="P914" i="20"/>
  <c r="P926" i="20"/>
  <c r="S926" i="20" s="1"/>
  <c r="P938" i="20"/>
  <c r="P950" i="20"/>
  <c r="P962" i="20"/>
  <c r="P974" i="20"/>
  <c r="P986" i="20"/>
  <c r="P998" i="20"/>
  <c r="P1010" i="20"/>
  <c r="P1022" i="20"/>
  <c r="P1034" i="20"/>
  <c r="P1046" i="20"/>
  <c r="P1058" i="20"/>
  <c r="P1070" i="20"/>
  <c r="S1070" i="20" s="1"/>
  <c r="P1082" i="20"/>
  <c r="P1094" i="20"/>
  <c r="P1106" i="20"/>
  <c r="P1118" i="20"/>
  <c r="P1130" i="20"/>
  <c r="P1142" i="20"/>
  <c r="P1154" i="20"/>
  <c r="P1166" i="20"/>
  <c r="P1178" i="20"/>
  <c r="P1190" i="20"/>
  <c r="P1202" i="20"/>
  <c r="P1214" i="20"/>
  <c r="S1214" i="20" s="1"/>
  <c r="P1226" i="20"/>
  <c r="P1238" i="20"/>
  <c r="P1250" i="20"/>
  <c r="P1262" i="20"/>
  <c r="P1274" i="20"/>
  <c r="P1286" i="20"/>
  <c r="P1298" i="20"/>
  <c r="P1310" i="20"/>
  <c r="P1322" i="20"/>
  <c r="P1334" i="20"/>
  <c r="P1346" i="20"/>
  <c r="P1358" i="20"/>
  <c r="S1358" i="20" s="1"/>
  <c r="P1370" i="20"/>
  <c r="P1382" i="20"/>
  <c r="P1394" i="20"/>
  <c r="P1406" i="20"/>
  <c r="P1418" i="20"/>
  <c r="P1430" i="20"/>
  <c r="P1442" i="20"/>
  <c r="P1454" i="20"/>
  <c r="P1466" i="20"/>
  <c r="P1478" i="20"/>
  <c r="P1490" i="20"/>
  <c r="P1502" i="20"/>
  <c r="S1502" i="20" s="1"/>
  <c r="P1514" i="20"/>
  <c r="P1526" i="20"/>
  <c r="P1538" i="20"/>
  <c r="P1550" i="20"/>
  <c r="P1562" i="20"/>
  <c r="P1574" i="20"/>
  <c r="P1586" i="20"/>
  <c r="P1598" i="20"/>
  <c r="P1610" i="20"/>
  <c r="P1622" i="20"/>
  <c r="P1634" i="20"/>
  <c r="P1646" i="20"/>
  <c r="S1646" i="20" s="1"/>
  <c r="P1658" i="20"/>
  <c r="P1670" i="20"/>
  <c r="P1682" i="20"/>
  <c r="P1694" i="20"/>
  <c r="P1706" i="20"/>
  <c r="P1718" i="20"/>
  <c r="P1730" i="20"/>
  <c r="P1742" i="20"/>
  <c r="P1754" i="20"/>
  <c r="P1766" i="20"/>
  <c r="P1778" i="20"/>
  <c r="P1790" i="20"/>
  <c r="S1790" i="20" s="1"/>
  <c r="P1802" i="20"/>
  <c r="P1814" i="20"/>
  <c r="P1826" i="20"/>
  <c r="P1838" i="20"/>
  <c r="P1850" i="20"/>
  <c r="P1862" i="20"/>
  <c r="P1874" i="20"/>
  <c r="P16" i="20"/>
  <c r="P28" i="20"/>
  <c r="P40" i="20"/>
  <c r="P52" i="20"/>
  <c r="P64" i="20"/>
  <c r="S64" i="20" s="1"/>
  <c r="P76" i="20"/>
  <c r="P88" i="20"/>
  <c r="P100" i="20"/>
  <c r="P112" i="20"/>
  <c r="P124" i="20"/>
  <c r="P136" i="20"/>
  <c r="P148" i="20"/>
  <c r="P160" i="20"/>
  <c r="P172" i="20"/>
  <c r="P184" i="20"/>
  <c r="P196" i="20"/>
  <c r="P208" i="20"/>
  <c r="S208" i="20" s="1"/>
  <c r="P220" i="20"/>
  <c r="P232" i="20"/>
  <c r="P244" i="20"/>
  <c r="P256" i="20"/>
  <c r="P268" i="20"/>
  <c r="P280" i="20"/>
  <c r="P292" i="20"/>
  <c r="P304" i="20"/>
  <c r="P316" i="20"/>
  <c r="P328" i="20"/>
  <c r="P340" i="20"/>
  <c r="P352" i="20"/>
  <c r="S352" i="20" s="1"/>
  <c r="P364" i="20"/>
  <c r="P376" i="20"/>
  <c r="P388" i="20"/>
  <c r="P400" i="20"/>
  <c r="P412" i="20"/>
  <c r="P424" i="20"/>
  <c r="P436" i="20"/>
  <c r="P448" i="20"/>
  <c r="P460" i="20"/>
  <c r="P472" i="20"/>
  <c r="P484" i="20"/>
  <c r="P496" i="20"/>
  <c r="S496" i="20" s="1"/>
  <c r="P508" i="20"/>
  <c r="P520" i="20"/>
  <c r="P532" i="20"/>
  <c r="P544" i="20"/>
  <c r="P556" i="20"/>
  <c r="P568" i="20"/>
  <c r="P580" i="20"/>
  <c r="P592" i="20"/>
  <c r="P604" i="20"/>
  <c r="P616" i="20"/>
  <c r="P628" i="20"/>
  <c r="P640" i="20"/>
  <c r="S640" i="20" s="1"/>
  <c r="P652" i="20"/>
  <c r="P664" i="20"/>
  <c r="P676" i="20"/>
  <c r="P688" i="20"/>
  <c r="P700" i="20"/>
  <c r="P712" i="20"/>
  <c r="P724" i="20"/>
  <c r="P736" i="20"/>
  <c r="P748" i="20"/>
  <c r="P760" i="20"/>
  <c r="P772" i="20"/>
  <c r="P784" i="20"/>
  <c r="S784" i="20" s="1"/>
  <c r="P796" i="20"/>
  <c r="P808" i="20"/>
  <c r="P820" i="20"/>
  <c r="P832" i="20"/>
  <c r="P844" i="20"/>
  <c r="P856" i="20"/>
  <c r="P868" i="20"/>
  <c r="P880" i="20"/>
  <c r="P892" i="20"/>
  <c r="P904" i="20"/>
  <c r="P916" i="20"/>
  <c r="P928" i="20"/>
  <c r="S928" i="20" s="1"/>
  <c r="P940" i="20"/>
  <c r="P952" i="20"/>
  <c r="P964" i="20"/>
  <c r="P976" i="20"/>
  <c r="P988" i="20"/>
  <c r="P1000" i="20"/>
  <c r="P1012" i="20"/>
  <c r="P1024" i="20"/>
  <c r="P1036" i="20"/>
  <c r="P1048" i="20"/>
  <c r="P1060" i="20"/>
  <c r="P1072" i="20"/>
  <c r="S1072" i="20" s="1"/>
  <c r="P1084" i="20"/>
  <c r="P1096" i="20"/>
  <c r="P1108" i="20"/>
  <c r="P1120" i="20"/>
  <c r="P1132" i="20"/>
  <c r="P1144" i="20"/>
  <c r="P1156" i="20"/>
  <c r="P1168" i="20"/>
  <c r="P1180" i="20"/>
  <c r="P1192" i="20"/>
  <c r="P1204" i="20"/>
  <c r="P1216" i="20"/>
  <c r="S1216" i="20" s="1"/>
  <c r="P1228" i="20"/>
  <c r="P1240" i="20"/>
  <c r="P1252" i="20"/>
  <c r="P1264" i="20"/>
  <c r="P1276" i="20"/>
  <c r="P1288" i="20"/>
  <c r="P1300" i="20"/>
  <c r="P1312" i="20"/>
  <c r="P1324" i="20"/>
  <c r="P1336" i="20"/>
  <c r="P1348" i="20"/>
  <c r="P1360" i="20"/>
  <c r="S1360" i="20" s="1"/>
  <c r="P1372" i="20"/>
  <c r="P1384" i="20"/>
  <c r="P1396" i="20"/>
  <c r="P1408" i="20"/>
  <c r="P1420" i="20"/>
  <c r="P1432" i="20"/>
  <c r="P1444" i="20"/>
  <c r="P1456" i="20"/>
  <c r="P1468" i="20"/>
  <c r="P1480" i="20"/>
  <c r="P1492" i="20"/>
  <c r="P1504" i="20"/>
  <c r="S1504" i="20" s="1"/>
  <c r="P1516" i="20"/>
  <c r="P1528" i="20"/>
  <c r="P1540" i="20"/>
  <c r="P1552" i="20"/>
  <c r="P1564" i="20"/>
  <c r="P1576" i="20"/>
  <c r="P1588" i="20"/>
  <c r="P1600" i="20"/>
  <c r="P1612" i="20"/>
  <c r="P1624" i="20"/>
  <c r="P1636" i="20"/>
  <c r="P1648" i="20"/>
  <c r="S1648" i="20" s="1"/>
  <c r="P1660" i="20"/>
  <c r="P1672" i="20"/>
  <c r="P1684" i="20"/>
  <c r="P1696" i="20"/>
  <c r="P1708" i="20"/>
  <c r="P1720" i="20"/>
  <c r="P1732" i="20"/>
  <c r="P1744" i="20"/>
  <c r="P1756" i="20"/>
  <c r="P1768" i="20"/>
  <c r="P1780" i="20"/>
  <c r="P1792" i="20"/>
  <c r="S1792" i="20" s="1"/>
  <c r="P1804" i="20"/>
  <c r="P1816" i="20"/>
  <c r="P1828" i="20"/>
  <c r="P1840" i="20"/>
  <c r="P17" i="20"/>
  <c r="P29" i="20"/>
  <c r="P41" i="20"/>
  <c r="P53" i="20"/>
  <c r="P65" i="20"/>
  <c r="P77" i="20"/>
  <c r="P89" i="20"/>
  <c r="P101" i="20"/>
  <c r="S101" i="20" s="1"/>
  <c r="P113" i="20"/>
  <c r="P125" i="20"/>
  <c r="P137" i="20"/>
  <c r="P149" i="20"/>
  <c r="P161" i="20"/>
  <c r="P173" i="20"/>
  <c r="P185" i="20"/>
  <c r="P197" i="20"/>
  <c r="P209" i="20"/>
  <c r="P221" i="20"/>
  <c r="P233" i="20"/>
  <c r="P245" i="20"/>
  <c r="S245" i="20" s="1"/>
  <c r="P257" i="20"/>
  <c r="P269" i="20"/>
  <c r="P281" i="20"/>
  <c r="P293" i="20"/>
  <c r="P305" i="20"/>
  <c r="P317" i="20"/>
  <c r="P329" i="20"/>
  <c r="P341" i="20"/>
  <c r="P353" i="20"/>
  <c r="P365" i="20"/>
  <c r="P377" i="20"/>
  <c r="P389" i="20"/>
  <c r="S389" i="20" s="1"/>
  <c r="P401" i="20"/>
  <c r="P413" i="20"/>
  <c r="P425" i="20"/>
  <c r="P437" i="20"/>
  <c r="P449" i="20"/>
  <c r="P461" i="20"/>
  <c r="P473" i="20"/>
  <c r="P485" i="20"/>
  <c r="P497" i="20"/>
  <c r="P509" i="20"/>
  <c r="P521" i="20"/>
  <c r="P533" i="20"/>
  <c r="S533" i="20" s="1"/>
  <c r="P545" i="20"/>
  <c r="P557" i="20"/>
  <c r="P569" i="20"/>
  <c r="P581" i="20"/>
  <c r="P593" i="20"/>
  <c r="P605" i="20"/>
  <c r="P617" i="20"/>
  <c r="P629" i="20"/>
  <c r="P641" i="20"/>
  <c r="P653" i="20"/>
  <c r="P665" i="20"/>
  <c r="P677" i="20"/>
  <c r="S677" i="20" s="1"/>
  <c r="P689" i="20"/>
  <c r="P701" i="20"/>
  <c r="P713" i="20"/>
  <c r="P725" i="20"/>
  <c r="P737" i="20"/>
  <c r="P749" i="20"/>
  <c r="P761" i="20"/>
  <c r="P773" i="20"/>
  <c r="P785" i="20"/>
  <c r="P797" i="20"/>
  <c r="P809" i="20"/>
  <c r="P821" i="20"/>
  <c r="S821" i="20" s="1"/>
  <c r="P833" i="20"/>
  <c r="P845" i="20"/>
  <c r="P857" i="20"/>
  <c r="P869" i="20"/>
  <c r="P881" i="20"/>
  <c r="P893" i="20"/>
  <c r="P905" i="20"/>
  <c r="P917" i="20"/>
  <c r="P929" i="20"/>
  <c r="P941" i="20"/>
  <c r="P953" i="20"/>
  <c r="P965" i="20"/>
  <c r="S965" i="20" s="1"/>
  <c r="P977" i="20"/>
  <c r="P989" i="20"/>
  <c r="P1001" i="20"/>
  <c r="P1013" i="20"/>
  <c r="P1025" i="20"/>
  <c r="P1037" i="20"/>
  <c r="P1049" i="20"/>
  <c r="P1061" i="20"/>
  <c r="P1073" i="20"/>
  <c r="P1085" i="20"/>
  <c r="P1097" i="20"/>
  <c r="P1109" i="20"/>
  <c r="S1109" i="20" s="1"/>
  <c r="P1121" i="20"/>
  <c r="P1133" i="20"/>
  <c r="P1145" i="20"/>
  <c r="P1157" i="20"/>
  <c r="P1169" i="20"/>
  <c r="P1181" i="20"/>
  <c r="P1193" i="20"/>
  <c r="P1205" i="20"/>
  <c r="P1217" i="20"/>
  <c r="P1229" i="20"/>
  <c r="P1241" i="20"/>
  <c r="P1253" i="20"/>
  <c r="S1253" i="20" s="1"/>
  <c r="P1265" i="20"/>
  <c r="P1277" i="20"/>
  <c r="P1289" i="20"/>
  <c r="P1301" i="20"/>
  <c r="P1313" i="20"/>
  <c r="P1325" i="20"/>
  <c r="P1337" i="20"/>
  <c r="P1349" i="20"/>
  <c r="P1361" i="20"/>
  <c r="P1373" i="20"/>
  <c r="P1385" i="20"/>
  <c r="P1397" i="20"/>
  <c r="S1397" i="20" s="1"/>
  <c r="P1409" i="20"/>
  <c r="P1421" i="20"/>
  <c r="P1433" i="20"/>
  <c r="P1445" i="20"/>
  <c r="P1457" i="20"/>
  <c r="P1469" i="20"/>
  <c r="P1481" i="20"/>
  <c r="P1493" i="20"/>
  <c r="P1505" i="20"/>
  <c r="P1517" i="20"/>
  <c r="P1529" i="20"/>
  <c r="P1541" i="20"/>
  <c r="S1541" i="20" s="1"/>
  <c r="P1553" i="20"/>
  <c r="P1565" i="20"/>
  <c r="P1577" i="20"/>
  <c r="P1589" i="20"/>
  <c r="P1601" i="20"/>
  <c r="P1613" i="20"/>
  <c r="P1625" i="20"/>
  <c r="P1637" i="20"/>
  <c r="P1649" i="20"/>
  <c r="P1661" i="20"/>
  <c r="P1673" i="20"/>
  <c r="P1685" i="20"/>
  <c r="S1685" i="20" s="1"/>
  <c r="P1697" i="20"/>
  <c r="P1709" i="20"/>
  <c r="P1721" i="20"/>
  <c r="P1733" i="20"/>
  <c r="P1745" i="20"/>
  <c r="P1757" i="20"/>
  <c r="P1769" i="20"/>
  <c r="P1781" i="20"/>
  <c r="P1793" i="20"/>
  <c r="P1805" i="20"/>
  <c r="P1817" i="20"/>
  <c r="P1829" i="20"/>
  <c r="S1829" i="20" s="1"/>
  <c r="P1841" i="20"/>
  <c r="P1853" i="20"/>
  <c r="P1865" i="20"/>
  <c r="P1877" i="20"/>
  <c r="P1889" i="20"/>
  <c r="P1901" i="20"/>
  <c r="P1913" i="20"/>
  <c r="P1925" i="20"/>
  <c r="P1937" i="20"/>
  <c r="P1949" i="20"/>
  <c r="P1961" i="20"/>
  <c r="P1973" i="20"/>
  <c r="S1973" i="20" s="1"/>
  <c r="P1985" i="20"/>
  <c r="P1997" i="20"/>
  <c r="P5" i="20"/>
  <c r="P18" i="20"/>
  <c r="P30" i="20"/>
  <c r="P42" i="20"/>
  <c r="P54" i="20"/>
  <c r="P66" i="20"/>
  <c r="P78" i="20"/>
  <c r="P90" i="20"/>
  <c r="P102" i="20"/>
  <c r="P114" i="20"/>
  <c r="S114" i="20" s="1"/>
  <c r="P126" i="20"/>
  <c r="P138" i="20"/>
  <c r="P150" i="20"/>
  <c r="P162" i="20"/>
  <c r="P174" i="20"/>
  <c r="P186" i="20"/>
  <c r="P198" i="20"/>
  <c r="P210" i="20"/>
  <c r="P222" i="20"/>
  <c r="P234" i="20"/>
  <c r="P246" i="20"/>
  <c r="P258" i="20"/>
  <c r="S258" i="20" s="1"/>
  <c r="P270" i="20"/>
  <c r="P282" i="20"/>
  <c r="P294" i="20"/>
  <c r="P306" i="20"/>
  <c r="P318" i="20"/>
  <c r="P330" i="20"/>
  <c r="P342" i="20"/>
  <c r="P354" i="20"/>
  <c r="P366" i="20"/>
  <c r="P378" i="20"/>
  <c r="P390" i="20"/>
  <c r="P402" i="20"/>
  <c r="S402" i="20" s="1"/>
  <c r="P414" i="20"/>
  <c r="P426" i="20"/>
  <c r="P438" i="20"/>
  <c r="P450" i="20"/>
  <c r="P462" i="20"/>
  <c r="P474" i="20"/>
  <c r="P486" i="20"/>
  <c r="P498" i="20"/>
  <c r="P510" i="20"/>
  <c r="P522" i="20"/>
  <c r="P534" i="20"/>
  <c r="P546" i="20"/>
  <c r="S546" i="20" s="1"/>
  <c r="P558" i="20"/>
  <c r="P570" i="20"/>
  <c r="P582" i="20"/>
  <c r="P594" i="20"/>
  <c r="P606" i="20"/>
  <c r="P618" i="20"/>
  <c r="P630" i="20"/>
  <c r="P642" i="20"/>
  <c r="P654" i="20"/>
  <c r="P666" i="20"/>
  <c r="P678" i="20"/>
  <c r="P690" i="20"/>
  <c r="S690" i="20" s="1"/>
  <c r="P702" i="20"/>
  <c r="P714" i="20"/>
  <c r="P726" i="20"/>
  <c r="P738" i="20"/>
  <c r="P750" i="20"/>
  <c r="P762" i="20"/>
  <c r="P774" i="20"/>
  <c r="P786" i="20"/>
  <c r="P798" i="20"/>
  <c r="P810" i="20"/>
  <c r="P822" i="20"/>
  <c r="P834" i="20"/>
  <c r="S834" i="20" s="1"/>
  <c r="P846" i="20"/>
  <c r="P858" i="20"/>
  <c r="P870" i="20"/>
  <c r="P882" i="20"/>
  <c r="P894" i="20"/>
  <c r="P906" i="20"/>
  <c r="P918" i="20"/>
  <c r="P930" i="20"/>
  <c r="P942" i="20"/>
  <c r="P954" i="20"/>
  <c r="P966" i="20"/>
  <c r="P978" i="20"/>
  <c r="S978" i="20" s="1"/>
  <c r="P990" i="20"/>
  <c r="P1002" i="20"/>
  <c r="P1014" i="20"/>
  <c r="P1026" i="20"/>
  <c r="P1038" i="20"/>
  <c r="P1050" i="20"/>
  <c r="P1062" i="20"/>
  <c r="P1074" i="20"/>
  <c r="P1086" i="20"/>
  <c r="P1098" i="20"/>
  <c r="P1110" i="20"/>
  <c r="P1122" i="20"/>
  <c r="S1122" i="20" s="1"/>
  <c r="P1134" i="20"/>
  <c r="P1146" i="20"/>
  <c r="P1158" i="20"/>
  <c r="P1170" i="20"/>
  <c r="P1182" i="20"/>
  <c r="P1194" i="20"/>
  <c r="P1206" i="20"/>
  <c r="P1218" i="20"/>
  <c r="P1230" i="20"/>
  <c r="P1242" i="20"/>
  <c r="P1254" i="20"/>
  <c r="P1266" i="20"/>
  <c r="S1266" i="20" s="1"/>
  <c r="P1278" i="20"/>
  <c r="P1290" i="20"/>
  <c r="P1302" i="20"/>
  <c r="P1314" i="20"/>
  <c r="P1326" i="20"/>
  <c r="P1338" i="20"/>
  <c r="P1350" i="20"/>
  <c r="P1362" i="20"/>
  <c r="P1374" i="20"/>
  <c r="P1386" i="20"/>
  <c r="P1398" i="20"/>
  <c r="P1410" i="20"/>
  <c r="S1410" i="20" s="1"/>
  <c r="P1422" i="20"/>
  <c r="P1434" i="20"/>
  <c r="P1446" i="20"/>
  <c r="P1458" i="20"/>
  <c r="P1470" i="20"/>
  <c r="P1482" i="20"/>
  <c r="P1494" i="20"/>
  <c r="P1506" i="20"/>
  <c r="P1518" i="20"/>
  <c r="P1530" i="20"/>
  <c r="P1542" i="20"/>
  <c r="P1554" i="20"/>
  <c r="S1554" i="20" s="1"/>
  <c r="P1566" i="20"/>
  <c r="P1578" i="20"/>
  <c r="P1590" i="20"/>
  <c r="P1602" i="20"/>
  <c r="P1614" i="20"/>
  <c r="P1626" i="20"/>
  <c r="P1638" i="20"/>
  <c r="P1650" i="20"/>
  <c r="P1662" i="20"/>
  <c r="P1674" i="20"/>
  <c r="P1686" i="20"/>
  <c r="P1698" i="20"/>
  <c r="S1698" i="20" s="1"/>
  <c r="P1710" i="20"/>
  <c r="P1722" i="20"/>
  <c r="P1734" i="20"/>
  <c r="P1746" i="20"/>
  <c r="P1758" i="20"/>
  <c r="P1770" i="20"/>
  <c r="P1782" i="20"/>
  <c r="P1794" i="20"/>
  <c r="P1806" i="20"/>
  <c r="P1818" i="20"/>
  <c r="P1830" i="20"/>
  <c r="P1842" i="20"/>
  <c r="S1842" i="20" s="1"/>
  <c r="P8" i="20"/>
  <c r="P20" i="20"/>
  <c r="P32" i="20"/>
  <c r="P44" i="20"/>
  <c r="P56" i="20"/>
  <c r="P68" i="20"/>
  <c r="P80" i="20"/>
  <c r="P92" i="20"/>
  <c r="P104" i="20"/>
  <c r="P116" i="20"/>
  <c r="P128" i="20"/>
  <c r="P140" i="20"/>
  <c r="S140" i="20" s="1"/>
  <c r="P152" i="20"/>
  <c r="P164" i="20"/>
  <c r="P176" i="20"/>
  <c r="P188" i="20"/>
  <c r="P200" i="20"/>
  <c r="P212" i="20"/>
  <c r="P224" i="20"/>
  <c r="P236" i="20"/>
  <c r="P248" i="20"/>
  <c r="P260" i="20"/>
  <c r="P272" i="20"/>
  <c r="P284" i="20"/>
  <c r="S284" i="20" s="1"/>
  <c r="P296" i="20"/>
  <c r="P308" i="20"/>
  <c r="P320" i="20"/>
  <c r="P332" i="20"/>
  <c r="P344" i="20"/>
  <c r="P356" i="20"/>
  <c r="P368" i="20"/>
  <c r="P380" i="20"/>
  <c r="P392" i="20"/>
  <c r="P404" i="20"/>
  <c r="P416" i="20"/>
  <c r="P428" i="20"/>
  <c r="S428" i="20" s="1"/>
  <c r="P440" i="20"/>
  <c r="P452" i="20"/>
  <c r="P464" i="20"/>
  <c r="P476" i="20"/>
  <c r="P488" i="20"/>
  <c r="P500" i="20"/>
  <c r="P512" i="20"/>
  <c r="P524" i="20"/>
  <c r="P536" i="20"/>
  <c r="P548" i="20"/>
  <c r="P560" i="20"/>
  <c r="P572" i="20"/>
  <c r="S572" i="20" s="1"/>
  <c r="P584" i="20"/>
  <c r="P596" i="20"/>
  <c r="P608" i="20"/>
  <c r="P620" i="20"/>
  <c r="P632" i="20"/>
  <c r="P644" i="20"/>
  <c r="P656" i="20"/>
  <c r="P668" i="20"/>
  <c r="P680" i="20"/>
  <c r="P692" i="20"/>
  <c r="P704" i="20"/>
  <c r="P716" i="20"/>
  <c r="S716" i="20" s="1"/>
  <c r="P728" i="20"/>
  <c r="P740" i="20"/>
  <c r="P752" i="20"/>
  <c r="P764" i="20"/>
  <c r="P776" i="20"/>
  <c r="P788" i="20"/>
  <c r="P800" i="20"/>
  <c r="P812" i="20"/>
  <c r="P824" i="20"/>
  <c r="P836" i="20"/>
  <c r="P848" i="20"/>
  <c r="P860" i="20"/>
  <c r="S860" i="20" s="1"/>
  <c r="P872" i="20"/>
  <c r="P884" i="20"/>
  <c r="P896" i="20"/>
  <c r="P908" i="20"/>
  <c r="P920" i="20"/>
  <c r="P932" i="20"/>
  <c r="P944" i="20"/>
  <c r="P956" i="20"/>
  <c r="P968" i="20"/>
  <c r="P980" i="20"/>
  <c r="P992" i="20"/>
  <c r="P1004" i="20"/>
  <c r="P1016" i="20"/>
  <c r="P1028" i="20"/>
  <c r="P1040" i="20"/>
  <c r="P1052" i="20"/>
  <c r="P1064" i="20"/>
  <c r="P1076" i="20"/>
  <c r="P1088" i="20"/>
  <c r="P1100" i="20"/>
  <c r="P1112" i="20"/>
  <c r="P1124" i="20"/>
  <c r="P1136" i="20"/>
  <c r="P1148" i="20"/>
  <c r="S1148" i="20" s="1"/>
  <c r="P1160" i="20"/>
  <c r="P1172" i="20"/>
  <c r="P1184" i="20"/>
  <c r="P1196" i="20"/>
  <c r="P1208" i="20"/>
  <c r="P1220" i="20"/>
  <c r="P1232" i="20"/>
  <c r="P1244" i="20"/>
  <c r="P1256" i="20"/>
  <c r="P1268" i="20"/>
  <c r="P1280" i="20"/>
  <c r="P1292" i="20"/>
  <c r="S1292" i="20" s="1"/>
  <c r="P1304" i="20"/>
  <c r="P1316" i="20"/>
  <c r="P1328" i="20"/>
  <c r="P1340" i="20"/>
  <c r="P1352" i="20"/>
  <c r="P1364" i="20"/>
  <c r="P1376" i="20"/>
  <c r="P1388" i="20"/>
  <c r="P1400" i="20"/>
  <c r="P1412" i="20"/>
  <c r="P1424" i="20"/>
  <c r="P1436" i="20"/>
  <c r="S1436" i="20" s="1"/>
  <c r="P1448" i="20"/>
  <c r="P1460" i="20"/>
  <c r="P1472" i="20"/>
  <c r="P1484" i="20"/>
  <c r="P1496" i="20"/>
  <c r="P1508" i="20"/>
  <c r="P1520" i="20"/>
  <c r="P1532" i="20"/>
  <c r="P1544" i="20"/>
  <c r="P1556" i="20"/>
  <c r="P1568" i="20"/>
  <c r="P1580" i="20"/>
  <c r="S1580" i="20" s="1"/>
  <c r="P1592" i="20"/>
  <c r="P1604" i="20"/>
  <c r="P1616" i="20"/>
  <c r="P1628" i="20"/>
  <c r="P1640" i="20"/>
  <c r="P1652" i="20"/>
  <c r="P1664" i="20"/>
  <c r="P1676" i="20"/>
  <c r="P1688" i="20"/>
  <c r="P1700" i="20"/>
  <c r="P1712" i="20"/>
  <c r="P1724" i="20"/>
  <c r="S1724" i="20" s="1"/>
  <c r="P1736" i="20"/>
  <c r="P1748" i="20"/>
  <c r="P1760" i="20"/>
  <c r="P1772" i="20"/>
  <c r="P1784" i="20"/>
  <c r="P21" i="20"/>
  <c r="P49" i="20"/>
  <c r="P79" i="20"/>
  <c r="P106" i="20"/>
  <c r="P135" i="20"/>
  <c r="P165" i="20"/>
  <c r="P193" i="20"/>
  <c r="S193" i="20" s="1"/>
  <c r="P223" i="20"/>
  <c r="P250" i="20"/>
  <c r="P279" i="20"/>
  <c r="P309" i="20"/>
  <c r="P337" i="20"/>
  <c r="P367" i="20"/>
  <c r="P394" i="20"/>
  <c r="P423" i="20"/>
  <c r="P453" i="20"/>
  <c r="P481" i="20"/>
  <c r="P511" i="20"/>
  <c r="P538" i="20"/>
  <c r="S538" i="20" s="1"/>
  <c r="P567" i="20"/>
  <c r="P597" i="20"/>
  <c r="P625" i="20"/>
  <c r="P655" i="20"/>
  <c r="P682" i="20"/>
  <c r="P711" i="20"/>
  <c r="P741" i="20"/>
  <c r="P769" i="20"/>
  <c r="P799" i="20"/>
  <c r="P826" i="20"/>
  <c r="P855" i="20"/>
  <c r="P885" i="20"/>
  <c r="S885" i="20" s="1"/>
  <c r="P913" i="20"/>
  <c r="P943" i="20"/>
  <c r="P970" i="20"/>
  <c r="P999" i="20"/>
  <c r="P1029" i="20"/>
  <c r="P1057" i="20"/>
  <c r="P1087" i="20"/>
  <c r="P1114" i="20"/>
  <c r="P1143" i="20"/>
  <c r="P1173" i="20"/>
  <c r="P1201" i="20"/>
  <c r="P1231" i="20"/>
  <c r="S1231" i="20" s="1"/>
  <c r="P1258" i="20"/>
  <c r="P1287" i="20"/>
  <c r="P1317" i="20"/>
  <c r="P1345" i="20"/>
  <c r="P1375" i="20"/>
  <c r="P1402" i="20"/>
  <c r="P1431" i="20"/>
  <c r="P1461" i="20"/>
  <c r="P1489" i="20"/>
  <c r="P1519" i="20"/>
  <c r="P1546" i="20"/>
  <c r="P1575" i="20"/>
  <c r="S1575" i="20" s="1"/>
  <c r="P1605" i="20"/>
  <c r="P1633" i="20"/>
  <c r="P1663" i="20"/>
  <c r="P1690" i="20"/>
  <c r="P1719" i="20"/>
  <c r="P1749" i="20"/>
  <c r="P1777" i="20"/>
  <c r="P1800" i="20"/>
  <c r="P1821" i="20"/>
  <c r="P1843" i="20"/>
  <c r="P1858" i="20"/>
  <c r="P1875" i="20"/>
  <c r="S1875" i="20" s="1"/>
  <c r="P1890" i="20"/>
  <c r="P1904" i="20"/>
  <c r="P1918" i="20"/>
  <c r="P1933" i="20"/>
  <c r="P1947" i="20"/>
  <c r="P1962" i="20"/>
  <c r="P1976" i="20"/>
  <c r="P1990" i="20"/>
  <c r="P6" i="20"/>
  <c r="P22" i="20"/>
  <c r="P51" i="20"/>
  <c r="P81" i="20"/>
  <c r="S81" i="20" s="1"/>
  <c r="P109" i="20"/>
  <c r="P139" i="20"/>
  <c r="P166" i="20"/>
  <c r="P195" i="20"/>
  <c r="P225" i="20"/>
  <c r="P253" i="20"/>
  <c r="P283" i="20"/>
  <c r="P310" i="20"/>
  <c r="P339" i="20"/>
  <c r="P369" i="20"/>
  <c r="P397" i="20"/>
  <c r="P427" i="20"/>
  <c r="S427" i="20" s="1"/>
  <c r="P454" i="20"/>
  <c r="P483" i="20"/>
  <c r="P513" i="20"/>
  <c r="P541" i="20"/>
  <c r="P571" i="20"/>
  <c r="P598" i="20"/>
  <c r="P627" i="20"/>
  <c r="P657" i="20"/>
  <c r="P685" i="20"/>
  <c r="P715" i="20"/>
  <c r="P742" i="20"/>
  <c r="P771" i="20"/>
  <c r="S771" i="20" s="1"/>
  <c r="P801" i="20"/>
  <c r="P829" i="20"/>
  <c r="P859" i="20"/>
  <c r="P886" i="20"/>
  <c r="P915" i="20"/>
  <c r="P945" i="20"/>
  <c r="P973" i="20"/>
  <c r="P1003" i="20"/>
  <c r="P1030" i="20"/>
  <c r="P1059" i="20"/>
  <c r="P1089" i="20"/>
  <c r="P1117" i="20"/>
  <c r="S1117" i="20" s="1"/>
  <c r="P1147" i="20"/>
  <c r="P1174" i="20"/>
  <c r="P1203" i="20"/>
  <c r="P1233" i="20"/>
  <c r="P1261" i="20"/>
  <c r="P1291" i="20"/>
  <c r="P1318" i="20"/>
  <c r="P1347" i="20"/>
  <c r="P1377" i="20"/>
  <c r="P1405" i="20"/>
  <c r="P1435" i="20"/>
  <c r="P1462" i="20"/>
  <c r="S1462" i="20" s="1"/>
  <c r="P1491" i="20"/>
  <c r="P1521" i="20"/>
  <c r="P1549" i="20"/>
  <c r="P1579" i="20"/>
  <c r="P1606" i="20"/>
  <c r="P1635" i="20"/>
  <c r="P1665" i="20"/>
  <c r="P1693" i="20"/>
  <c r="P1723" i="20"/>
  <c r="P1750" i="20"/>
  <c r="P1779" i="20"/>
  <c r="P1801" i="20"/>
  <c r="S1801" i="20" s="1"/>
  <c r="P1822" i="20"/>
  <c r="P1844" i="20"/>
  <c r="P1860" i="20"/>
  <c r="P1876" i="20"/>
  <c r="P1891" i="20"/>
  <c r="P1905" i="20"/>
  <c r="P1920" i="20"/>
  <c r="P1934" i="20"/>
  <c r="P1948" i="20"/>
  <c r="P1963" i="20"/>
  <c r="P1977" i="20"/>
  <c r="P1992" i="20"/>
  <c r="S1992" i="20" s="1"/>
  <c r="P25" i="20"/>
  <c r="P55" i="20"/>
  <c r="P82" i="20"/>
  <c r="P111" i="20"/>
  <c r="P141" i="20"/>
  <c r="P169" i="20"/>
  <c r="P199" i="20"/>
  <c r="P226" i="20"/>
  <c r="P255" i="20"/>
  <c r="P285" i="20"/>
  <c r="P313" i="20"/>
  <c r="P343" i="20"/>
  <c r="S343" i="20" s="1"/>
  <c r="P370" i="20"/>
  <c r="P399" i="20"/>
  <c r="P429" i="20"/>
  <c r="P457" i="20"/>
  <c r="P487" i="20"/>
  <c r="P514" i="20"/>
  <c r="P543" i="20"/>
  <c r="P573" i="20"/>
  <c r="P601" i="20"/>
  <c r="P631" i="20"/>
  <c r="P658" i="20"/>
  <c r="P687" i="20"/>
  <c r="S687" i="20" s="1"/>
  <c r="P717" i="20"/>
  <c r="P745" i="20"/>
  <c r="P775" i="20"/>
  <c r="P802" i="20"/>
  <c r="P831" i="20"/>
  <c r="P861" i="20"/>
  <c r="P889" i="20"/>
  <c r="P919" i="20"/>
  <c r="P946" i="20"/>
  <c r="P975" i="20"/>
  <c r="P1005" i="20"/>
  <c r="P1033" i="20"/>
  <c r="S1033" i="20" s="1"/>
  <c r="P1063" i="20"/>
  <c r="P1090" i="20"/>
  <c r="P1119" i="20"/>
  <c r="P1149" i="20"/>
  <c r="P1177" i="20"/>
  <c r="P1207" i="20"/>
  <c r="P1234" i="20"/>
  <c r="P1263" i="20"/>
  <c r="P1293" i="20"/>
  <c r="P1321" i="20"/>
  <c r="P1351" i="20"/>
  <c r="P1378" i="20"/>
  <c r="S1378" i="20" s="1"/>
  <c r="P1407" i="20"/>
  <c r="P1437" i="20"/>
  <c r="P1465" i="20"/>
  <c r="P1495" i="20"/>
  <c r="P1522" i="20"/>
  <c r="P1551" i="20"/>
  <c r="P1581" i="20"/>
  <c r="P1609" i="20"/>
  <c r="P1639" i="20"/>
  <c r="P1666" i="20"/>
  <c r="P1695" i="20"/>
  <c r="P1725" i="20"/>
  <c r="S1725" i="20" s="1"/>
  <c r="P1753" i="20"/>
  <c r="P1783" i="20"/>
  <c r="P1803" i="20"/>
  <c r="P1824" i="20"/>
  <c r="P1845" i="20"/>
  <c r="P1861" i="20"/>
  <c r="P1878" i="20"/>
  <c r="P1892" i="20"/>
  <c r="P1906" i="20"/>
  <c r="P1921" i="20"/>
  <c r="P1935" i="20"/>
  <c r="P1950" i="20"/>
  <c r="S1950" i="20" s="1"/>
  <c r="P1964" i="20"/>
  <c r="P1978" i="20"/>
  <c r="P1993" i="20"/>
  <c r="P27" i="20"/>
  <c r="P57" i="20"/>
  <c r="P85" i="20"/>
  <c r="P115" i="20"/>
  <c r="P142" i="20"/>
  <c r="P171" i="20"/>
  <c r="P201" i="20"/>
  <c r="P229" i="20"/>
  <c r="P259" i="20"/>
  <c r="S259" i="20" s="1"/>
  <c r="P286" i="20"/>
  <c r="P315" i="20"/>
  <c r="P345" i="20"/>
  <c r="P373" i="20"/>
  <c r="P403" i="20"/>
  <c r="P430" i="20"/>
  <c r="P459" i="20"/>
  <c r="P489" i="20"/>
  <c r="P517" i="20"/>
  <c r="P547" i="20"/>
  <c r="P574" i="20"/>
  <c r="P603" i="20"/>
  <c r="S603" i="20" s="1"/>
  <c r="P633" i="20"/>
  <c r="P661" i="20"/>
  <c r="P691" i="20"/>
  <c r="P718" i="20"/>
  <c r="P747" i="20"/>
  <c r="P777" i="20"/>
  <c r="P805" i="20"/>
  <c r="P835" i="20"/>
  <c r="P862" i="20"/>
  <c r="P891" i="20"/>
  <c r="P921" i="20"/>
  <c r="P949" i="20"/>
  <c r="S949" i="20" s="1"/>
  <c r="P979" i="20"/>
  <c r="P1006" i="20"/>
  <c r="P1035" i="20"/>
  <c r="P1065" i="20"/>
  <c r="P1093" i="20"/>
  <c r="P1123" i="20"/>
  <c r="P1150" i="20"/>
  <c r="P1179" i="20"/>
  <c r="P1209" i="20"/>
  <c r="P1237" i="20"/>
  <c r="P1267" i="20"/>
  <c r="P1294" i="20"/>
  <c r="S1294" i="20" s="1"/>
  <c r="P1323" i="20"/>
  <c r="P1353" i="20"/>
  <c r="P1381" i="20"/>
  <c r="P1411" i="20"/>
  <c r="P1438" i="20"/>
  <c r="P1467" i="20"/>
  <c r="P1497" i="20"/>
  <c r="P1525" i="20"/>
  <c r="P1555" i="20"/>
  <c r="P1582" i="20"/>
  <c r="P1611" i="20"/>
  <c r="P1641" i="20"/>
  <c r="S1641" i="20" s="1"/>
  <c r="P1669" i="20"/>
  <c r="P1699" i="20"/>
  <c r="P1726" i="20"/>
  <c r="P1755" i="20"/>
  <c r="P1785" i="20"/>
  <c r="P1807" i="20"/>
  <c r="P1825" i="20"/>
  <c r="P1846" i="20"/>
  <c r="P1863" i="20"/>
  <c r="P1879" i="20"/>
  <c r="P1893" i="20"/>
  <c r="P1908" i="20"/>
  <c r="S1908" i="20" s="1"/>
  <c r="P1922" i="20"/>
  <c r="P1936" i="20"/>
  <c r="P1951" i="20"/>
  <c r="P1965" i="20"/>
  <c r="P1980" i="20"/>
  <c r="P1994" i="20"/>
  <c r="P31" i="20"/>
  <c r="P58" i="20"/>
  <c r="P87" i="20"/>
  <c r="P117" i="20"/>
  <c r="P145" i="20"/>
  <c r="P175" i="20"/>
  <c r="S175" i="20" s="1"/>
  <c r="P202" i="20"/>
  <c r="P231" i="20"/>
  <c r="P261" i="20"/>
  <c r="P289" i="20"/>
  <c r="P319" i="20"/>
  <c r="P346" i="20"/>
  <c r="P375" i="20"/>
  <c r="P405" i="20"/>
  <c r="P433" i="20"/>
  <c r="P463" i="20"/>
  <c r="P490" i="20"/>
  <c r="P519" i="20"/>
  <c r="S519" i="20" s="1"/>
  <c r="P549" i="20"/>
  <c r="P577" i="20"/>
  <c r="P607" i="20"/>
  <c r="P634" i="20"/>
  <c r="P663" i="20"/>
  <c r="P693" i="20"/>
  <c r="P721" i="20"/>
  <c r="P751" i="20"/>
  <c r="P778" i="20"/>
  <c r="P807" i="20"/>
  <c r="P837" i="20"/>
  <c r="P865" i="20"/>
  <c r="S865" i="20" s="1"/>
  <c r="P895" i="20"/>
  <c r="P922" i="20"/>
  <c r="P951" i="20"/>
  <c r="P981" i="20"/>
  <c r="P1009" i="20"/>
  <c r="P1039" i="20"/>
  <c r="P1066" i="20"/>
  <c r="P1095" i="20"/>
  <c r="P1125" i="20"/>
  <c r="P1153" i="20"/>
  <c r="P1183" i="20"/>
  <c r="P1210" i="20"/>
  <c r="S1210" i="20" s="1"/>
  <c r="P1239" i="20"/>
  <c r="P1269" i="20"/>
  <c r="P1297" i="20"/>
  <c r="P1327" i="20"/>
  <c r="P1354" i="20"/>
  <c r="P1383" i="20"/>
  <c r="P1413" i="20"/>
  <c r="P1441" i="20"/>
  <c r="P1471" i="20"/>
  <c r="P1498" i="20"/>
  <c r="P1527" i="20"/>
  <c r="P1557" i="20"/>
  <c r="S1557" i="20" s="1"/>
  <c r="P1585" i="20"/>
  <c r="P1615" i="20"/>
  <c r="P1642" i="20"/>
  <c r="P1671" i="20"/>
  <c r="P1701" i="20"/>
  <c r="P1729" i="20"/>
  <c r="P1759" i="20"/>
  <c r="P1786" i="20"/>
  <c r="P1808" i="20"/>
  <c r="P1827" i="20"/>
  <c r="P1848" i="20"/>
  <c r="P1864" i="20"/>
  <c r="S1864" i="20" s="1"/>
  <c r="P1880" i="20"/>
  <c r="P1894" i="20"/>
  <c r="P1909" i="20"/>
  <c r="P1923" i="20"/>
  <c r="P1938" i="20"/>
  <c r="P1952" i="20"/>
  <c r="P1966" i="20"/>
  <c r="P1981" i="20"/>
  <c r="P1995" i="20"/>
  <c r="P33" i="20"/>
  <c r="P61" i="20"/>
  <c r="P91" i="20"/>
  <c r="S91" i="20" s="1"/>
  <c r="P118" i="20"/>
  <c r="P147" i="20"/>
  <c r="P177" i="20"/>
  <c r="P205" i="20"/>
  <c r="P235" i="20"/>
  <c r="P262" i="20"/>
  <c r="P291" i="20"/>
  <c r="P321" i="20"/>
  <c r="P349" i="20"/>
  <c r="P379" i="20"/>
  <c r="P406" i="20"/>
  <c r="P435" i="20"/>
  <c r="S435" i="20" s="1"/>
  <c r="P465" i="20"/>
  <c r="P493" i="20"/>
  <c r="P523" i="20"/>
  <c r="P550" i="20"/>
  <c r="P579" i="20"/>
  <c r="P609" i="20"/>
  <c r="P637" i="20"/>
  <c r="P667" i="20"/>
  <c r="P694" i="20"/>
  <c r="P723" i="20"/>
  <c r="P753" i="20"/>
  <c r="P781" i="20"/>
  <c r="S781" i="20" s="1"/>
  <c r="P811" i="20"/>
  <c r="P838" i="20"/>
  <c r="P867" i="20"/>
  <c r="P897" i="20"/>
  <c r="P925" i="20"/>
  <c r="P955" i="20"/>
  <c r="P982" i="20"/>
  <c r="P1011" i="20"/>
  <c r="P1041" i="20"/>
  <c r="P1069" i="20"/>
  <c r="P1099" i="20"/>
  <c r="P1126" i="20"/>
  <c r="S1126" i="20" s="1"/>
  <c r="P1155" i="20"/>
  <c r="P1185" i="20"/>
  <c r="P1213" i="20"/>
  <c r="P1243" i="20"/>
  <c r="P1270" i="20"/>
  <c r="P1299" i="20"/>
  <c r="P1329" i="20"/>
  <c r="P1357" i="20"/>
  <c r="P1387" i="20"/>
  <c r="P1414" i="20"/>
  <c r="P1443" i="20"/>
  <c r="P1473" i="20"/>
  <c r="S1473" i="20" s="1"/>
  <c r="P1501" i="20"/>
  <c r="P1531" i="20"/>
  <c r="P1558" i="20"/>
  <c r="P1587" i="20"/>
  <c r="P1617" i="20"/>
  <c r="P1645" i="20"/>
  <c r="P1675" i="20"/>
  <c r="P1702" i="20"/>
  <c r="P1731" i="20"/>
  <c r="P1761" i="20"/>
  <c r="P1788" i="20"/>
  <c r="P1809" i="20"/>
  <c r="S1809" i="20" s="1"/>
  <c r="P1831" i="20"/>
  <c r="P1849" i="20"/>
  <c r="P1866" i="20"/>
  <c r="P1881" i="20"/>
  <c r="P1896" i="20"/>
  <c r="P1910" i="20"/>
  <c r="P1924" i="20"/>
  <c r="P1939" i="20"/>
  <c r="P1953" i="20"/>
  <c r="P1968" i="20"/>
  <c r="P1982" i="20"/>
  <c r="P1996" i="20"/>
  <c r="S1996" i="20" s="1"/>
  <c r="P7" i="20"/>
  <c r="P34" i="20"/>
  <c r="P63" i="20"/>
  <c r="P93" i="20"/>
  <c r="P121" i="20"/>
  <c r="P151" i="20"/>
  <c r="P178" i="20"/>
  <c r="P207" i="20"/>
  <c r="P237" i="20"/>
  <c r="P265" i="20"/>
  <c r="P295" i="20"/>
  <c r="P322" i="20"/>
  <c r="S322" i="20" s="1"/>
  <c r="P351" i="20"/>
  <c r="P381" i="20"/>
  <c r="P409" i="20"/>
  <c r="P439" i="20"/>
  <c r="P466" i="20"/>
  <c r="P495" i="20"/>
  <c r="P525" i="20"/>
  <c r="P553" i="20"/>
  <c r="P583" i="20"/>
  <c r="P610" i="20"/>
  <c r="P639" i="20"/>
  <c r="P669" i="20"/>
  <c r="S669" i="20" s="1"/>
  <c r="P697" i="20"/>
  <c r="P727" i="20"/>
  <c r="P754" i="20"/>
  <c r="P783" i="20"/>
  <c r="P813" i="20"/>
  <c r="P841" i="20"/>
  <c r="P871" i="20"/>
  <c r="P898" i="20"/>
  <c r="P927" i="20"/>
  <c r="P957" i="20"/>
  <c r="P985" i="20"/>
  <c r="P1015" i="20"/>
  <c r="S1015" i="20" s="1"/>
  <c r="P1042" i="20"/>
  <c r="P1071" i="20"/>
  <c r="P1101" i="20"/>
  <c r="P1129" i="20"/>
  <c r="P1159" i="20"/>
  <c r="P1186" i="20"/>
  <c r="P1215" i="20"/>
  <c r="P1245" i="20"/>
  <c r="P1273" i="20"/>
  <c r="P1303" i="20"/>
  <c r="P1330" i="20"/>
  <c r="P1359" i="20"/>
  <c r="S1359" i="20" s="1"/>
  <c r="P1389" i="20"/>
  <c r="P1417" i="20"/>
  <c r="P1447" i="20"/>
  <c r="P1474" i="20"/>
  <c r="P1503" i="20"/>
  <c r="P1533" i="20"/>
  <c r="P1561" i="20"/>
  <c r="P1591" i="20"/>
  <c r="P1618" i="20"/>
  <c r="P1647" i="20"/>
  <c r="P1677" i="20"/>
  <c r="P1705" i="20"/>
  <c r="S1705" i="20" s="1"/>
  <c r="P1735" i="20"/>
  <c r="P1762" i="20"/>
  <c r="P1789" i="20"/>
  <c r="P1810" i="20"/>
  <c r="P1832" i="20"/>
  <c r="P1851" i="20"/>
  <c r="P1867" i="20"/>
  <c r="P1882" i="20"/>
  <c r="P1897" i="20"/>
  <c r="P1911" i="20"/>
  <c r="P1926" i="20"/>
  <c r="P1940" i="20"/>
  <c r="S1940" i="20" s="1"/>
  <c r="P1954" i="20"/>
  <c r="P1969" i="20"/>
  <c r="P1983" i="20"/>
  <c r="P1998" i="20"/>
  <c r="P9" i="20"/>
  <c r="P37" i="20"/>
  <c r="P67" i="20"/>
  <c r="P94" i="20"/>
  <c r="P123" i="20"/>
  <c r="P153" i="20"/>
  <c r="P181" i="20"/>
  <c r="P211" i="20"/>
  <c r="S211" i="20" s="1"/>
  <c r="P238" i="20"/>
  <c r="P267" i="20"/>
  <c r="P297" i="20"/>
  <c r="P325" i="20"/>
  <c r="P355" i="20"/>
  <c r="P382" i="20"/>
  <c r="P411" i="20"/>
  <c r="P441" i="20"/>
  <c r="P469" i="20"/>
  <c r="P499" i="20"/>
  <c r="P526" i="20"/>
  <c r="P555" i="20"/>
  <c r="S555" i="20" s="1"/>
  <c r="P585" i="20"/>
  <c r="P613" i="20"/>
  <c r="P643" i="20"/>
  <c r="P670" i="20"/>
  <c r="P699" i="20"/>
  <c r="P729" i="20"/>
  <c r="P757" i="20"/>
  <c r="P787" i="20"/>
  <c r="P814" i="20"/>
  <c r="P843" i="20"/>
  <c r="P873" i="20"/>
  <c r="P901" i="20"/>
  <c r="S901" i="20" s="1"/>
  <c r="P931" i="20"/>
  <c r="P958" i="20"/>
  <c r="P987" i="20"/>
  <c r="P1017" i="20"/>
  <c r="P1045" i="20"/>
  <c r="P1075" i="20"/>
  <c r="P1102" i="20"/>
  <c r="P1131" i="20"/>
  <c r="P1161" i="20"/>
  <c r="P1189" i="20"/>
  <c r="P1219" i="20"/>
  <c r="P1246" i="20"/>
  <c r="S1246" i="20" s="1"/>
  <c r="P1275" i="20"/>
  <c r="P1305" i="20"/>
  <c r="P1333" i="20"/>
  <c r="P1363" i="20"/>
  <c r="P1390" i="20"/>
  <c r="P1419" i="20"/>
  <c r="P1449" i="20"/>
  <c r="P1477" i="20"/>
  <c r="P1507" i="20"/>
  <c r="P1534" i="20"/>
  <c r="P1563" i="20"/>
  <c r="P1593" i="20"/>
  <c r="S1593" i="20" s="1"/>
  <c r="P1621" i="20"/>
  <c r="P1651" i="20"/>
  <c r="P1678" i="20"/>
  <c r="P1707" i="20"/>
  <c r="P1737" i="20"/>
  <c r="P1765" i="20"/>
  <c r="P1791" i="20"/>
  <c r="P1812" i="20"/>
  <c r="P1833" i="20"/>
  <c r="P1852" i="20"/>
  <c r="P1868" i="20"/>
  <c r="P1884" i="20"/>
  <c r="S1884" i="20" s="1"/>
  <c r="P1898" i="20"/>
  <c r="P1912" i="20"/>
  <c r="P1927" i="20"/>
  <c r="P1941" i="20"/>
  <c r="P1956" i="20"/>
  <c r="P1970" i="20"/>
  <c r="P1984" i="20"/>
  <c r="P1999" i="20"/>
  <c r="P13" i="20"/>
  <c r="P43" i="20"/>
  <c r="P70" i="20"/>
  <c r="P99" i="20"/>
  <c r="S99" i="20" s="1"/>
  <c r="P129" i="20"/>
  <c r="P157" i="20"/>
  <c r="P187" i="20"/>
  <c r="P214" i="20"/>
  <c r="P243" i="20"/>
  <c r="P273" i="20"/>
  <c r="P301" i="20"/>
  <c r="P331" i="20"/>
  <c r="P358" i="20"/>
  <c r="P387" i="20"/>
  <c r="P417" i="20"/>
  <c r="P445" i="20"/>
  <c r="S445" i="20" s="1"/>
  <c r="P475" i="20"/>
  <c r="P502" i="20"/>
  <c r="P531" i="20"/>
  <c r="P561" i="20"/>
  <c r="P589" i="20"/>
  <c r="P619" i="20"/>
  <c r="P646" i="20"/>
  <c r="P675" i="20"/>
  <c r="P705" i="20"/>
  <c r="P733" i="20"/>
  <c r="P763" i="20"/>
  <c r="P790" i="20"/>
  <c r="S790" i="20" s="1"/>
  <c r="P819" i="20"/>
  <c r="P849" i="20"/>
  <c r="P877" i="20"/>
  <c r="P907" i="20"/>
  <c r="P934" i="20"/>
  <c r="P963" i="20"/>
  <c r="P993" i="20"/>
  <c r="P1021" i="20"/>
  <c r="P1051" i="20"/>
  <c r="P1078" i="20"/>
  <c r="P1107" i="20"/>
  <c r="P1137" i="20"/>
  <c r="S1137" i="20" s="1"/>
  <c r="P1165" i="20"/>
  <c r="P1195" i="20"/>
  <c r="P1222" i="20"/>
  <c r="P1251" i="20"/>
  <c r="P1281" i="20"/>
  <c r="P1309" i="20"/>
  <c r="P1339" i="20"/>
  <c r="P1366" i="20"/>
  <c r="P1395" i="20"/>
  <c r="P1425" i="20"/>
  <c r="P1453" i="20"/>
  <c r="P1483" i="20"/>
  <c r="S1483" i="20" s="1"/>
  <c r="P1510" i="20"/>
  <c r="P1539" i="20"/>
  <c r="P1569" i="20"/>
  <c r="P1597" i="20"/>
  <c r="P1627" i="20"/>
  <c r="P1654" i="20"/>
  <c r="P1683" i="20"/>
  <c r="P1713" i="20"/>
  <c r="P1741" i="20"/>
  <c r="P1771" i="20"/>
  <c r="P1796" i="20"/>
  <c r="P1815" i="20"/>
  <c r="S1815" i="20" s="1"/>
  <c r="P1836" i="20"/>
  <c r="P1855" i="20"/>
  <c r="P1870" i="20"/>
  <c r="P1886" i="20"/>
  <c r="P1900" i="20"/>
  <c r="P1915" i="20"/>
  <c r="P1929" i="20"/>
  <c r="P1944" i="20"/>
  <c r="P1958" i="20"/>
  <c r="P1972" i="20"/>
  <c r="P1987" i="20"/>
  <c r="P2001" i="20"/>
  <c r="S2001" i="20" s="1"/>
  <c r="P10" i="20"/>
  <c r="P127" i="20"/>
  <c r="P241" i="20"/>
  <c r="P357" i="20"/>
  <c r="P471" i="20"/>
  <c r="P586" i="20"/>
  <c r="P703" i="20"/>
  <c r="P817" i="20"/>
  <c r="P933" i="20"/>
  <c r="P1047" i="20"/>
  <c r="P1162" i="20"/>
  <c r="P1279" i="20"/>
  <c r="S1279" i="20" s="1"/>
  <c r="P1393" i="20"/>
  <c r="P1509" i="20"/>
  <c r="P1623" i="20"/>
  <c r="P1738" i="20"/>
  <c r="P1834" i="20"/>
  <c r="P1899" i="20"/>
  <c r="P1957" i="20"/>
  <c r="P15" i="20"/>
  <c r="P130" i="20"/>
  <c r="P247" i="20"/>
  <c r="P361" i="20"/>
  <c r="P477" i="20"/>
  <c r="S477" i="20" s="1"/>
  <c r="P591" i="20"/>
  <c r="P706" i="20"/>
  <c r="P823" i="20"/>
  <c r="P937" i="20"/>
  <c r="P1053" i="20"/>
  <c r="P1167" i="20"/>
  <c r="P1282" i="20"/>
  <c r="P1399" i="20"/>
  <c r="P1513" i="20"/>
  <c r="P1629" i="20"/>
  <c r="P1743" i="20"/>
  <c r="P1837" i="20"/>
  <c r="S1837" i="20" s="1"/>
  <c r="P1902" i="20"/>
  <c r="P1959" i="20"/>
  <c r="P19" i="20"/>
  <c r="P133" i="20"/>
  <c r="P249" i="20"/>
  <c r="P363" i="20"/>
  <c r="P478" i="20"/>
  <c r="P595" i="20"/>
  <c r="P709" i="20"/>
  <c r="P825" i="20"/>
  <c r="P939" i="20"/>
  <c r="P1054" i="20"/>
  <c r="S1054" i="20" s="1"/>
  <c r="P1171" i="20"/>
  <c r="P1285" i="20"/>
  <c r="P1401" i="20"/>
  <c r="P1515" i="20"/>
  <c r="P1630" i="20"/>
  <c r="P1747" i="20"/>
  <c r="P1839" i="20"/>
  <c r="P1903" i="20"/>
  <c r="P1960" i="20"/>
  <c r="P39" i="20"/>
  <c r="P154" i="20"/>
  <c r="P271" i="20"/>
  <c r="S271" i="20" s="1"/>
  <c r="P385" i="20"/>
  <c r="P501" i="20"/>
  <c r="P615" i="20"/>
  <c r="P730" i="20"/>
  <c r="P847" i="20"/>
  <c r="P961" i="20"/>
  <c r="P1077" i="20"/>
  <c r="P1191" i="20"/>
  <c r="P1306" i="20"/>
  <c r="P1423" i="20"/>
  <c r="P1537" i="20"/>
  <c r="P1653" i="20"/>
  <c r="S1653" i="20" s="1"/>
  <c r="P1767" i="20"/>
  <c r="P1854" i="20"/>
  <c r="P1914" i="20"/>
  <c r="P1971" i="20"/>
  <c r="P45" i="20"/>
  <c r="P159" i="20"/>
  <c r="P274" i="20"/>
  <c r="P391" i="20"/>
  <c r="P505" i="20"/>
  <c r="P621" i="20"/>
  <c r="P735" i="20"/>
  <c r="P850" i="20"/>
  <c r="S850" i="20" s="1"/>
  <c r="P967" i="20"/>
  <c r="P1081" i="20"/>
  <c r="P1197" i="20"/>
  <c r="P1311" i="20"/>
  <c r="P1426" i="20"/>
  <c r="P1543" i="20"/>
  <c r="P1657" i="20"/>
  <c r="P1773" i="20"/>
  <c r="P1856" i="20"/>
  <c r="P1916" i="20"/>
  <c r="P1974" i="20"/>
  <c r="P46" i="20"/>
  <c r="S46" i="20" s="1"/>
  <c r="P163" i="20"/>
  <c r="P277" i="20"/>
  <c r="P393" i="20"/>
  <c r="P507" i="20"/>
  <c r="P622" i="20"/>
  <c r="P739" i="20"/>
  <c r="P853" i="20"/>
  <c r="P969" i="20"/>
  <c r="P1083" i="20"/>
  <c r="P1198" i="20"/>
  <c r="P1315" i="20"/>
  <c r="P1429" i="20"/>
  <c r="S1429" i="20" s="1"/>
  <c r="P1545" i="20"/>
  <c r="P1659" i="20"/>
  <c r="P1774" i="20"/>
  <c r="P1857" i="20"/>
  <c r="P1917" i="20"/>
  <c r="P1975" i="20"/>
  <c r="P69" i="20"/>
  <c r="P183" i="20"/>
  <c r="P298" i="20"/>
  <c r="P415" i="20"/>
  <c r="P529" i="20"/>
  <c r="P645" i="20"/>
  <c r="S645" i="20" s="1"/>
  <c r="P759" i="20"/>
  <c r="P874" i="20"/>
  <c r="P991" i="20"/>
  <c r="P1105" i="20"/>
  <c r="P1221" i="20"/>
  <c r="P1335" i="20"/>
  <c r="P1450" i="20"/>
  <c r="P1567" i="20"/>
  <c r="P1681" i="20"/>
  <c r="P1795" i="20"/>
  <c r="P1869" i="20"/>
  <c r="P1928" i="20"/>
  <c r="S1928" i="20" s="1"/>
  <c r="P1986" i="20"/>
  <c r="P73" i="20"/>
  <c r="P189" i="20"/>
  <c r="P303" i="20"/>
  <c r="P418" i="20"/>
  <c r="P535" i="20"/>
  <c r="P649" i="20"/>
  <c r="P765" i="20"/>
  <c r="P879" i="20"/>
  <c r="P994" i="20"/>
  <c r="P1111" i="20"/>
  <c r="P1225" i="20"/>
  <c r="S1225" i="20" s="1"/>
  <c r="P1341" i="20"/>
  <c r="P1455" i="20"/>
  <c r="P1570" i="20"/>
  <c r="P1687" i="20"/>
  <c r="P1797" i="20"/>
  <c r="P1872" i="20"/>
  <c r="P1930" i="20"/>
  <c r="P1988" i="20"/>
  <c r="P97" i="20"/>
  <c r="P213" i="20"/>
  <c r="P327" i="20"/>
  <c r="P442" i="20"/>
  <c r="S442" i="20" s="1"/>
  <c r="P559" i="20"/>
  <c r="P673" i="20"/>
  <c r="P789" i="20"/>
  <c r="P903" i="20"/>
  <c r="P1018" i="20"/>
  <c r="P1135" i="20"/>
  <c r="P1249" i="20"/>
  <c r="P1365" i="20"/>
  <c r="P1479" i="20"/>
  <c r="P1594" i="20"/>
  <c r="P1711" i="20"/>
  <c r="P1813" i="20"/>
  <c r="S1813" i="20" s="1"/>
  <c r="P1885" i="20"/>
  <c r="P1942" i="20"/>
  <c r="P2000" i="20"/>
  <c r="P421" i="20"/>
  <c r="P883" i="20"/>
  <c r="P1342" i="20"/>
  <c r="P1798" i="20"/>
  <c r="P447" i="20"/>
  <c r="P909" i="20"/>
  <c r="P1369" i="20"/>
  <c r="P1819" i="20"/>
  <c r="P451" i="20"/>
  <c r="S451" i="20" s="1"/>
  <c r="P910" i="20"/>
  <c r="P1371" i="20"/>
  <c r="P1820" i="20"/>
  <c r="P75" i="20"/>
  <c r="P537" i="20"/>
  <c r="P997" i="20"/>
  <c r="P1459" i="20"/>
  <c r="P1873" i="20"/>
  <c r="P103" i="20"/>
  <c r="P562" i="20"/>
  <c r="P1023" i="20"/>
  <c r="P1485" i="20"/>
  <c r="S1485" i="20" s="1"/>
  <c r="P1887" i="20"/>
  <c r="P105" i="20"/>
  <c r="P565" i="20"/>
  <c r="P1027" i="20"/>
  <c r="P1486" i="20"/>
  <c r="P1888" i="20"/>
  <c r="P190" i="20"/>
  <c r="P651" i="20"/>
  <c r="P1113" i="20"/>
  <c r="P1573" i="20"/>
  <c r="P1932" i="20"/>
  <c r="P219" i="20"/>
  <c r="S219" i="20" s="1"/>
  <c r="P681" i="20"/>
  <c r="P1141" i="20"/>
  <c r="P1603" i="20"/>
  <c r="P1946" i="20"/>
  <c r="P307" i="20"/>
  <c r="P766" i="20"/>
  <c r="P1227" i="20"/>
  <c r="P1689" i="20"/>
  <c r="P1989" i="20"/>
  <c r="P333" i="20"/>
  <c r="P793" i="20"/>
  <c r="P1255" i="20"/>
  <c r="S1255" i="20" s="1"/>
  <c r="P1714" i="20"/>
  <c r="P2002" i="20"/>
  <c r="P1138" i="20"/>
  <c r="P1257" i="20"/>
  <c r="P1599" i="20"/>
  <c r="P1717" i="20"/>
  <c r="P1945" i="20"/>
  <c r="P2004" i="20"/>
  <c r="P217" i="20"/>
  <c r="P334" i="20"/>
  <c r="P679" i="20"/>
  <c r="P795" i="20"/>
  <c r="S795" i="20" s="1"/>
  <c r="O12" i="22"/>
  <c r="O24" i="22"/>
  <c r="O36" i="22"/>
  <c r="O48" i="22"/>
  <c r="O60" i="22"/>
  <c r="O72" i="22"/>
  <c r="O84" i="22"/>
  <c r="O96" i="22"/>
  <c r="O108" i="22"/>
  <c r="O120" i="22"/>
  <c r="O132" i="22"/>
  <c r="O144" i="22"/>
  <c r="O156" i="22"/>
  <c r="O168" i="22"/>
  <c r="O180" i="22"/>
  <c r="O192" i="22"/>
  <c r="O204" i="22"/>
  <c r="O216" i="22"/>
  <c r="O228" i="22"/>
  <c r="O240" i="22"/>
  <c r="O252" i="22"/>
  <c r="O264" i="22"/>
  <c r="O276" i="22"/>
  <c r="O288" i="22"/>
  <c r="O300" i="22"/>
  <c r="O312" i="22"/>
  <c r="O324" i="22"/>
  <c r="O336" i="22"/>
  <c r="O348" i="22"/>
  <c r="O360" i="22"/>
  <c r="O372" i="22"/>
  <c r="O384" i="22"/>
  <c r="O396" i="22"/>
  <c r="O408" i="22"/>
  <c r="O420" i="22"/>
  <c r="O432" i="22"/>
  <c r="O444" i="22"/>
  <c r="O456" i="22"/>
  <c r="O468" i="22"/>
  <c r="O480" i="22"/>
  <c r="O492" i="22"/>
  <c r="O504" i="22"/>
  <c r="O516" i="22"/>
  <c r="O528" i="22"/>
  <c r="O540" i="22"/>
  <c r="O552" i="22"/>
  <c r="O564" i="22"/>
  <c r="O576" i="22"/>
  <c r="O588" i="22"/>
  <c r="O600" i="22"/>
  <c r="O612" i="22"/>
  <c r="O624" i="22"/>
  <c r="O636" i="22"/>
  <c r="O648" i="22"/>
  <c r="O660" i="22"/>
  <c r="O672" i="22"/>
  <c r="O684" i="22"/>
  <c r="O696" i="22"/>
  <c r="O708" i="22"/>
  <c r="O720" i="22"/>
  <c r="O732" i="22"/>
  <c r="O744" i="22"/>
  <c r="O756" i="22"/>
  <c r="O768" i="22"/>
  <c r="O780" i="22"/>
  <c r="O792" i="22"/>
  <c r="O804" i="22"/>
  <c r="O816" i="22"/>
  <c r="O828" i="22"/>
  <c r="O840" i="22"/>
  <c r="O852" i="22"/>
  <c r="O864" i="22"/>
  <c r="O876" i="22"/>
  <c r="O888" i="22"/>
  <c r="O900" i="22"/>
  <c r="O912" i="22"/>
  <c r="O924" i="22"/>
  <c r="O936" i="22"/>
  <c r="O948" i="22"/>
  <c r="O960" i="22"/>
  <c r="O972" i="22"/>
  <c r="O984" i="22"/>
  <c r="O996" i="22"/>
  <c r="O1008" i="22"/>
  <c r="O1020" i="22"/>
  <c r="O1032" i="22"/>
  <c r="O1044" i="22"/>
  <c r="O1056" i="22"/>
  <c r="O1068" i="22"/>
  <c r="O1080" i="22"/>
  <c r="O1092" i="22"/>
  <c r="O1104" i="22"/>
  <c r="O1116" i="22"/>
  <c r="O1128" i="22"/>
  <c r="O1140" i="22"/>
  <c r="O1152" i="22"/>
  <c r="O1164" i="22"/>
  <c r="O1176" i="22"/>
  <c r="O1188" i="22"/>
  <c r="O13" i="22"/>
  <c r="O25" i="22"/>
  <c r="O37" i="22"/>
  <c r="O49" i="22"/>
  <c r="O61" i="22"/>
  <c r="O73" i="22"/>
  <c r="O85" i="22"/>
  <c r="O97" i="22"/>
  <c r="O109" i="22"/>
  <c r="O121" i="22"/>
  <c r="O133" i="22"/>
  <c r="O145" i="22"/>
  <c r="O157" i="22"/>
  <c r="O169" i="22"/>
  <c r="O181" i="22"/>
  <c r="O193" i="22"/>
  <c r="O205" i="22"/>
  <c r="O217" i="22"/>
  <c r="O229" i="22"/>
  <c r="O241" i="22"/>
  <c r="O253" i="22"/>
  <c r="O265" i="22"/>
  <c r="O277" i="22"/>
  <c r="O289" i="22"/>
  <c r="O301" i="22"/>
  <c r="O313" i="22"/>
  <c r="O325" i="22"/>
  <c r="O337" i="22"/>
  <c r="O349" i="22"/>
  <c r="O361" i="22"/>
  <c r="O373" i="22"/>
  <c r="O385" i="22"/>
  <c r="O397" i="22"/>
  <c r="O409" i="22"/>
  <c r="O421" i="22"/>
  <c r="O433" i="22"/>
  <c r="O445" i="22"/>
  <c r="O457" i="22"/>
  <c r="O469" i="22"/>
  <c r="O481" i="22"/>
  <c r="O493" i="22"/>
  <c r="O505" i="22"/>
  <c r="O517" i="22"/>
  <c r="O529" i="22"/>
  <c r="O541" i="22"/>
  <c r="O553" i="22"/>
  <c r="O565" i="22"/>
  <c r="O577" i="22"/>
  <c r="O589" i="22"/>
  <c r="O601" i="22"/>
  <c r="O613" i="22"/>
  <c r="O625" i="22"/>
  <c r="O637" i="22"/>
  <c r="O649" i="22"/>
  <c r="O661" i="22"/>
  <c r="O673" i="22"/>
  <c r="O685" i="22"/>
  <c r="O697" i="22"/>
  <c r="O709" i="22"/>
  <c r="O721" i="22"/>
  <c r="O733" i="22"/>
  <c r="O745" i="22"/>
  <c r="O757" i="22"/>
  <c r="O769" i="22"/>
  <c r="O781" i="22"/>
  <c r="O793" i="22"/>
  <c r="O805" i="22"/>
  <c r="O817" i="22"/>
  <c r="O829" i="22"/>
  <c r="O841" i="22"/>
  <c r="O853" i="22"/>
  <c r="O14" i="22"/>
  <c r="O26" i="22"/>
  <c r="O38" i="22"/>
  <c r="O50" i="22"/>
  <c r="O62" i="22"/>
  <c r="O74" i="22"/>
  <c r="O86" i="22"/>
  <c r="O98" i="22"/>
  <c r="O110" i="22"/>
  <c r="O122" i="22"/>
  <c r="O134" i="22"/>
  <c r="O146" i="22"/>
  <c r="O158" i="22"/>
  <c r="O170" i="22"/>
  <c r="O182" i="22"/>
  <c r="O194" i="22"/>
  <c r="O206" i="22"/>
  <c r="O218" i="22"/>
  <c r="O230" i="22"/>
  <c r="O242" i="22"/>
  <c r="O254" i="22"/>
  <c r="O266" i="22"/>
  <c r="O278" i="22"/>
  <c r="O290" i="22"/>
  <c r="O302" i="22"/>
  <c r="O314" i="22"/>
  <c r="O326" i="22"/>
  <c r="O338" i="22"/>
  <c r="O350" i="22"/>
  <c r="O362" i="22"/>
  <c r="O374" i="22"/>
  <c r="O386" i="22"/>
  <c r="O398" i="22"/>
  <c r="O410" i="22"/>
  <c r="O422" i="22"/>
  <c r="O434" i="22"/>
  <c r="O446" i="22"/>
  <c r="O458" i="22"/>
  <c r="O470" i="22"/>
  <c r="O482" i="22"/>
  <c r="O494" i="22"/>
  <c r="O506" i="22"/>
  <c r="O518" i="22"/>
  <c r="O530" i="22"/>
  <c r="O542" i="22"/>
  <c r="O554" i="22"/>
  <c r="O566" i="22"/>
  <c r="O578" i="22"/>
  <c r="O590" i="22"/>
  <c r="O602" i="22"/>
  <c r="O614" i="22"/>
  <c r="O626" i="22"/>
  <c r="O638" i="22"/>
  <c r="O650" i="22"/>
  <c r="O662" i="22"/>
  <c r="O674" i="22"/>
  <c r="O686" i="22"/>
  <c r="O698" i="22"/>
  <c r="O710" i="22"/>
  <c r="O722" i="22"/>
  <c r="O734" i="22"/>
  <c r="O746" i="22"/>
  <c r="O758" i="22"/>
  <c r="O770" i="22"/>
  <c r="O782" i="22"/>
  <c r="O794" i="22"/>
  <c r="O806" i="22"/>
  <c r="O818" i="22"/>
  <c r="O830" i="22"/>
  <c r="O842" i="22"/>
  <c r="O854" i="22"/>
  <c r="O866" i="22"/>
  <c r="O878" i="22"/>
  <c r="O890" i="22"/>
  <c r="O902" i="22"/>
  <c r="O914" i="22"/>
  <c r="O926" i="22"/>
  <c r="O938" i="22"/>
  <c r="O950" i="22"/>
  <c r="O962" i="22"/>
  <c r="O974" i="22"/>
  <c r="O986" i="22"/>
  <c r="O998" i="22"/>
  <c r="O1010" i="22"/>
  <c r="O1022" i="22"/>
  <c r="O1034" i="22"/>
  <c r="O1046" i="22"/>
  <c r="O1058" i="22"/>
  <c r="O1070" i="22"/>
  <c r="O1082" i="22"/>
  <c r="O1094" i="22"/>
  <c r="O15" i="22"/>
  <c r="O27" i="22"/>
  <c r="O39" i="22"/>
  <c r="O51" i="22"/>
  <c r="O63" i="22"/>
  <c r="O75" i="22"/>
  <c r="O87" i="22"/>
  <c r="O99" i="22"/>
  <c r="O111" i="22"/>
  <c r="O123" i="22"/>
  <c r="O135" i="22"/>
  <c r="O147" i="22"/>
  <c r="O159" i="22"/>
  <c r="O171" i="22"/>
  <c r="O183" i="22"/>
  <c r="O195" i="22"/>
  <c r="O207" i="22"/>
  <c r="O219" i="22"/>
  <c r="O231" i="22"/>
  <c r="O243" i="22"/>
  <c r="O255" i="22"/>
  <c r="O267" i="22"/>
  <c r="O279" i="22"/>
  <c r="O291" i="22"/>
  <c r="O303" i="22"/>
  <c r="O315" i="22"/>
  <c r="O327" i="22"/>
  <c r="O339" i="22"/>
  <c r="O351" i="22"/>
  <c r="O363" i="22"/>
  <c r="O375" i="22"/>
  <c r="O387" i="22"/>
  <c r="O399" i="22"/>
  <c r="O411" i="22"/>
  <c r="O423" i="22"/>
  <c r="O435" i="22"/>
  <c r="O447" i="22"/>
  <c r="O459" i="22"/>
  <c r="O471" i="22"/>
  <c r="O483" i="22"/>
  <c r="O495" i="22"/>
  <c r="O507" i="22"/>
  <c r="O519" i="22"/>
  <c r="O531" i="22"/>
  <c r="O543" i="22"/>
  <c r="O555" i="22"/>
  <c r="O567" i="22"/>
  <c r="O579" i="22"/>
  <c r="O591" i="22"/>
  <c r="O603" i="22"/>
  <c r="O615" i="22"/>
  <c r="O627" i="22"/>
  <c r="O639" i="22"/>
  <c r="O651" i="22"/>
  <c r="O663" i="22"/>
  <c r="O675" i="22"/>
  <c r="O687" i="22"/>
  <c r="O699" i="22"/>
  <c r="O711" i="22"/>
  <c r="O723" i="22"/>
  <c r="O735" i="22"/>
  <c r="O747" i="22"/>
  <c r="O759" i="22"/>
  <c r="O771" i="22"/>
  <c r="O783" i="22"/>
  <c r="O795" i="22"/>
  <c r="O807" i="22"/>
  <c r="O819" i="22"/>
  <c r="O831" i="22"/>
  <c r="O843" i="22"/>
  <c r="O855" i="22"/>
  <c r="O867" i="22"/>
  <c r="O879" i="22"/>
  <c r="O891" i="22"/>
  <c r="O903" i="22"/>
  <c r="O915" i="22"/>
  <c r="O927" i="22"/>
  <c r="O939" i="22"/>
  <c r="O951" i="22"/>
  <c r="O963" i="22"/>
  <c r="O975" i="22"/>
  <c r="O987" i="22"/>
  <c r="O999" i="22"/>
  <c r="O1011" i="22"/>
  <c r="O1023" i="22"/>
  <c r="O1035" i="22"/>
  <c r="O1047" i="22"/>
  <c r="O1059" i="22"/>
  <c r="O1071" i="22"/>
  <c r="O1083" i="22"/>
  <c r="O1095" i="22"/>
  <c r="O1107" i="22"/>
  <c r="O16" i="22"/>
  <c r="O28" i="22"/>
  <c r="O40" i="22"/>
  <c r="O52" i="22"/>
  <c r="O64" i="22"/>
  <c r="O76" i="22"/>
  <c r="O88" i="22"/>
  <c r="O100" i="22"/>
  <c r="O112" i="22"/>
  <c r="O124" i="22"/>
  <c r="O136" i="22"/>
  <c r="O148" i="22"/>
  <c r="O160" i="22"/>
  <c r="O172" i="22"/>
  <c r="O184" i="22"/>
  <c r="O196" i="22"/>
  <c r="O208" i="22"/>
  <c r="O220" i="22"/>
  <c r="O232" i="22"/>
  <c r="O244" i="22"/>
  <c r="O256" i="22"/>
  <c r="O268" i="22"/>
  <c r="O280" i="22"/>
  <c r="O292" i="22"/>
  <c r="O304" i="22"/>
  <c r="O316" i="22"/>
  <c r="O328" i="22"/>
  <c r="O340" i="22"/>
  <c r="O352" i="22"/>
  <c r="O364" i="22"/>
  <c r="O376" i="22"/>
  <c r="O388" i="22"/>
  <c r="O400" i="22"/>
  <c r="O412" i="22"/>
  <c r="O424" i="22"/>
  <c r="O436" i="22"/>
  <c r="O448" i="22"/>
  <c r="O460" i="22"/>
  <c r="O472" i="22"/>
  <c r="O484" i="22"/>
  <c r="O496" i="22"/>
  <c r="O508" i="22"/>
  <c r="O520" i="22"/>
  <c r="O532" i="22"/>
  <c r="O544" i="22"/>
  <c r="O556" i="22"/>
  <c r="O568" i="22"/>
  <c r="O580" i="22"/>
  <c r="O592" i="22"/>
  <c r="O604" i="22"/>
  <c r="O616" i="22"/>
  <c r="O628" i="22"/>
  <c r="O640" i="22"/>
  <c r="O652" i="22"/>
  <c r="O664" i="22"/>
  <c r="O676" i="22"/>
  <c r="O688" i="22"/>
  <c r="O700" i="22"/>
  <c r="O712" i="22"/>
  <c r="O724" i="22"/>
  <c r="O736" i="22"/>
  <c r="O748" i="22"/>
  <c r="O760" i="22"/>
  <c r="O772" i="22"/>
  <c r="O784" i="22"/>
  <c r="O796" i="22"/>
  <c r="O808" i="22"/>
  <c r="O820" i="22"/>
  <c r="O832" i="22"/>
  <c r="O844" i="22"/>
  <c r="O856" i="22"/>
  <c r="O868" i="22"/>
  <c r="O880" i="22"/>
  <c r="O892" i="22"/>
  <c r="O904" i="22"/>
  <c r="O916" i="22"/>
  <c r="O928" i="22"/>
  <c r="O940" i="22"/>
  <c r="O952" i="22"/>
  <c r="O964" i="22"/>
  <c r="O17" i="22"/>
  <c r="O29" i="22"/>
  <c r="O41" i="22"/>
  <c r="O53" i="22"/>
  <c r="O65" i="22"/>
  <c r="O77" i="22"/>
  <c r="O89" i="22"/>
  <c r="O101" i="22"/>
  <c r="O113" i="22"/>
  <c r="O125" i="22"/>
  <c r="O137" i="22"/>
  <c r="O149" i="22"/>
  <c r="O161" i="22"/>
  <c r="O173" i="22"/>
  <c r="O185" i="22"/>
  <c r="O197" i="22"/>
  <c r="O209" i="22"/>
  <c r="O221" i="22"/>
  <c r="O233" i="22"/>
  <c r="O245" i="22"/>
  <c r="O257" i="22"/>
  <c r="O269" i="22"/>
  <c r="O281" i="22"/>
  <c r="O293" i="22"/>
  <c r="O305" i="22"/>
  <c r="O317" i="22"/>
  <c r="O329" i="22"/>
  <c r="O341" i="22"/>
  <c r="O353" i="22"/>
  <c r="O365" i="22"/>
  <c r="O377" i="22"/>
  <c r="O389" i="22"/>
  <c r="O401" i="22"/>
  <c r="O413" i="22"/>
  <c r="O425" i="22"/>
  <c r="O437" i="22"/>
  <c r="O449" i="22"/>
  <c r="O461" i="22"/>
  <c r="O473" i="22"/>
  <c r="O485" i="22"/>
  <c r="O497" i="22"/>
  <c r="O509" i="22"/>
  <c r="O521" i="22"/>
  <c r="O533" i="22"/>
  <c r="O545" i="22"/>
  <c r="O557" i="22"/>
  <c r="O569" i="22"/>
  <c r="O581" i="22"/>
  <c r="O593" i="22"/>
  <c r="O605" i="22"/>
  <c r="O617" i="22"/>
  <c r="O629" i="22"/>
  <c r="O641" i="22"/>
  <c r="O653" i="22"/>
  <c r="O665" i="22"/>
  <c r="O677" i="22"/>
  <c r="O689" i="22"/>
  <c r="O701" i="22"/>
  <c r="O713" i="22"/>
  <c r="O725" i="22"/>
  <c r="O737" i="22"/>
  <c r="O749" i="22"/>
  <c r="O761" i="22"/>
  <c r="O773" i="22"/>
  <c r="O785" i="22"/>
  <c r="O797" i="22"/>
  <c r="O809" i="22"/>
  <c r="O821" i="22"/>
  <c r="O833" i="22"/>
  <c r="O845" i="22"/>
  <c r="O857" i="22"/>
  <c r="O869" i="22"/>
  <c r="O881" i="22"/>
  <c r="O893" i="22"/>
  <c r="O905" i="22"/>
  <c r="O917" i="22"/>
  <c r="O929" i="22"/>
  <c r="O6" i="22"/>
  <c r="O18" i="22"/>
  <c r="O30" i="22"/>
  <c r="O42" i="22"/>
  <c r="O54" i="22"/>
  <c r="O66" i="22"/>
  <c r="O78" i="22"/>
  <c r="O90" i="22"/>
  <c r="O102" i="22"/>
  <c r="O114" i="22"/>
  <c r="O126" i="22"/>
  <c r="O138" i="22"/>
  <c r="O150" i="22"/>
  <c r="O162" i="22"/>
  <c r="O174" i="22"/>
  <c r="O186" i="22"/>
  <c r="O198" i="22"/>
  <c r="O210" i="22"/>
  <c r="O222" i="22"/>
  <c r="O234" i="22"/>
  <c r="O246" i="22"/>
  <c r="O258" i="22"/>
  <c r="O270" i="22"/>
  <c r="O282" i="22"/>
  <c r="O294" i="22"/>
  <c r="O306" i="22"/>
  <c r="O318" i="22"/>
  <c r="O330" i="22"/>
  <c r="O342" i="22"/>
  <c r="O354" i="22"/>
  <c r="O366" i="22"/>
  <c r="O378" i="22"/>
  <c r="O390" i="22"/>
  <c r="O402" i="22"/>
  <c r="O414" i="22"/>
  <c r="O426" i="22"/>
  <c r="O438" i="22"/>
  <c r="O450" i="22"/>
  <c r="O462" i="22"/>
  <c r="O474" i="22"/>
  <c r="O486" i="22"/>
  <c r="O498" i="22"/>
  <c r="O510" i="22"/>
  <c r="O522" i="22"/>
  <c r="O534" i="22"/>
  <c r="O546" i="22"/>
  <c r="O558" i="22"/>
  <c r="O570" i="22"/>
  <c r="O582" i="22"/>
  <c r="O594" i="22"/>
  <c r="O606" i="22"/>
  <c r="O618" i="22"/>
  <c r="O630" i="22"/>
  <c r="O642" i="22"/>
  <c r="O654" i="22"/>
  <c r="O666" i="22"/>
  <c r="O678" i="22"/>
  <c r="O690" i="22"/>
  <c r="O702" i="22"/>
  <c r="O714" i="22"/>
  <c r="O726" i="22"/>
  <c r="O738" i="22"/>
  <c r="O750" i="22"/>
  <c r="O762" i="22"/>
  <c r="O774" i="22"/>
  <c r="O786" i="22"/>
  <c r="O798" i="22"/>
  <c r="O810" i="22"/>
  <c r="O822" i="22"/>
  <c r="O834" i="22"/>
  <c r="O846" i="22"/>
  <c r="O858" i="22"/>
  <c r="O870" i="22"/>
  <c r="O882" i="22"/>
  <c r="O894" i="22"/>
  <c r="O906" i="22"/>
  <c r="O918" i="22"/>
  <c r="O930" i="22"/>
  <c r="O942" i="22"/>
  <c r="O954" i="22"/>
  <c r="O7" i="22"/>
  <c r="O19" i="22"/>
  <c r="O31" i="22"/>
  <c r="O43" i="22"/>
  <c r="O55" i="22"/>
  <c r="O67" i="22"/>
  <c r="O79" i="22"/>
  <c r="O91" i="22"/>
  <c r="O103" i="22"/>
  <c r="O115" i="22"/>
  <c r="O127" i="22"/>
  <c r="O139" i="22"/>
  <c r="O151" i="22"/>
  <c r="O163" i="22"/>
  <c r="O175" i="22"/>
  <c r="O187" i="22"/>
  <c r="O199" i="22"/>
  <c r="O211" i="22"/>
  <c r="O223" i="22"/>
  <c r="O235" i="22"/>
  <c r="O247" i="22"/>
  <c r="O259" i="22"/>
  <c r="O271" i="22"/>
  <c r="O283" i="22"/>
  <c r="O295" i="22"/>
  <c r="O307" i="22"/>
  <c r="O319" i="22"/>
  <c r="O331" i="22"/>
  <c r="O343" i="22"/>
  <c r="O355" i="22"/>
  <c r="O367" i="22"/>
  <c r="O379" i="22"/>
  <c r="O391" i="22"/>
  <c r="O403" i="22"/>
  <c r="O415" i="22"/>
  <c r="O427" i="22"/>
  <c r="O439" i="22"/>
  <c r="O451" i="22"/>
  <c r="O463" i="22"/>
  <c r="O475" i="22"/>
  <c r="O487" i="22"/>
  <c r="O499" i="22"/>
  <c r="O511" i="22"/>
  <c r="O523" i="22"/>
  <c r="O8" i="22"/>
  <c r="O20" i="22"/>
  <c r="O32" i="22"/>
  <c r="O44" i="22"/>
  <c r="O56" i="22"/>
  <c r="O68" i="22"/>
  <c r="O80" i="22"/>
  <c r="O92" i="22"/>
  <c r="O104" i="22"/>
  <c r="O116" i="22"/>
  <c r="O128" i="22"/>
  <c r="O140" i="22"/>
  <c r="O152" i="22"/>
  <c r="O164" i="22"/>
  <c r="O176" i="22"/>
  <c r="O188" i="22"/>
  <c r="O200" i="22"/>
  <c r="O212" i="22"/>
  <c r="O224" i="22"/>
  <c r="O236" i="22"/>
  <c r="O248" i="22"/>
  <c r="O260" i="22"/>
  <c r="O272" i="22"/>
  <c r="O284" i="22"/>
  <c r="O296" i="22"/>
  <c r="O308" i="22"/>
  <c r="O320" i="22"/>
  <c r="O332" i="22"/>
  <c r="O344" i="22"/>
  <c r="O356" i="22"/>
  <c r="O368" i="22"/>
  <c r="O380" i="22"/>
  <c r="O392" i="22"/>
  <c r="O404" i="22"/>
  <c r="O416" i="22"/>
  <c r="O428" i="22"/>
  <c r="O440" i="22"/>
  <c r="O452" i="22"/>
  <c r="O464" i="22"/>
  <c r="O476" i="22"/>
  <c r="O488" i="22"/>
  <c r="O500" i="22"/>
  <c r="O512" i="22"/>
  <c r="O524" i="22"/>
  <c r="O536" i="22"/>
  <c r="O548" i="22"/>
  <c r="O560" i="22"/>
  <c r="O572" i="22"/>
  <c r="O584" i="22"/>
  <c r="O596" i="22"/>
  <c r="O608" i="22"/>
  <c r="O620" i="22"/>
  <c r="O632" i="22"/>
  <c r="O644" i="22"/>
  <c r="O656" i="22"/>
  <c r="O668" i="22"/>
  <c r="O680" i="22"/>
  <c r="O692" i="22"/>
  <c r="O704" i="22"/>
  <c r="O716" i="22"/>
  <c r="O728" i="22"/>
  <c r="O740" i="22"/>
  <c r="O752" i="22"/>
  <c r="O764" i="22"/>
  <c r="O776" i="22"/>
  <c r="O788" i="22"/>
  <c r="O800" i="22"/>
  <c r="O812" i="22"/>
  <c r="O824" i="22"/>
  <c r="O836" i="22"/>
  <c r="O848" i="22"/>
  <c r="O860" i="22"/>
  <c r="O872" i="22"/>
  <c r="O884" i="22"/>
  <c r="O896" i="22"/>
  <c r="O9" i="22"/>
  <c r="O21" i="22"/>
  <c r="O33" i="22"/>
  <c r="O45" i="22"/>
  <c r="O57" i="22"/>
  <c r="O69" i="22"/>
  <c r="O81" i="22"/>
  <c r="O93" i="22"/>
  <c r="O105" i="22"/>
  <c r="O117" i="22"/>
  <c r="O129" i="22"/>
  <c r="O141" i="22"/>
  <c r="O153" i="22"/>
  <c r="O165" i="22"/>
  <c r="O177" i="22"/>
  <c r="O189" i="22"/>
  <c r="O201" i="22"/>
  <c r="O213" i="22"/>
  <c r="O225" i="22"/>
  <c r="O237" i="22"/>
  <c r="O249" i="22"/>
  <c r="O261" i="22"/>
  <c r="O273" i="22"/>
  <c r="O285" i="22"/>
  <c r="O297" i="22"/>
  <c r="O309" i="22"/>
  <c r="O321" i="22"/>
  <c r="O333" i="22"/>
  <c r="O345" i="22"/>
  <c r="O357" i="22"/>
  <c r="O369" i="22"/>
  <c r="O381" i="22"/>
  <c r="O393" i="22"/>
  <c r="O405" i="22"/>
  <c r="O417" i="22"/>
  <c r="O429" i="22"/>
  <c r="O441" i="22"/>
  <c r="O453" i="22"/>
  <c r="O465" i="22"/>
  <c r="O477" i="22"/>
  <c r="O489" i="22"/>
  <c r="O501" i="22"/>
  <c r="O513" i="22"/>
  <c r="O525" i="22"/>
  <c r="O537" i="22"/>
  <c r="O549" i="22"/>
  <c r="O561" i="22"/>
  <c r="O573" i="22"/>
  <c r="O585" i="22"/>
  <c r="O597" i="22"/>
  <c r="O609" i="22"/>
  <c r="O621" i="22"/>
  <c r="O633" i="22"/>
  <c r="O645" i="22"/>
  <c r="O657" i="22"/>
  <c r="O669" i="22"/>
  <c r="O681" i="22"/>
  <c r="O693" i="22"/>
  <c r="O705" i="22"/>
  <c r="O717" i="22"/>
  <c r="O729" i="22"/>
  <c r="O741" i="22"/>
  <c r="O753" i="22"/>
  <c r="O765" i="22"/>
  <c r="O777" i="22"/>
  <c r="O789" i="22"/>
  <c r="O801" i="22"/>
  <c r="O22" i="22"/>
  <c r="O94" i="22"/>
  <c r="O166" i="22"/>
  <c r="O238" i="22"/>
  <c r="O310" i="22"/>
  <c r="O382" i="22"/>
  <c r="O454" i="22"/>
  <c r="O526" i="22"/>
  <c r="O574" i="22"/>
  <c r="O622" i="22"/>
  <c r="O670" i="22"/>
  <c r="O718" i="22"/>
  <c r="O766" i="22"/>
  <c r="O813" i="22"/>
  <c r="O849" i="22"/>
  <c r="O877" i="22"/>
  <c r="O908" i="22"/>
  <c r="O932" i="22"/>
  <c r="O953" i="22"/>
  <c r="O970" i="22"/>
  <c r="O988" i="22"/>
  <c r="O1003" i="22"/>
  <c r="O1018" i="22"/>
  <c r="O1036" i="22"/>
  <c r="O1051" i="22"/>
  <c r="O1066" i="22"/>
  <c r="O1084" i="22"/>
  <c r="O1099" i="22"/>
  <c r="O1113" i="22"/>
  <c r="O1126" i="22"/>
  <c r="O1139" i="22"/>
  <c r="O1153" i="22"/>
  <c r="O1166" i="22"/>
  <c r="O1179" i="22"/>
  <c r="O1192" i="22"/>
  <c r="O1204" i="22"/>
  <c r="O1216" i="22"/>
  <c r="O1228" i="22"/>
  <c r="O1240" i="22"/>
  <c r="O1252" i="22"/>
  <c r="O1264" i="22"/>
  <c r="O1276" i="22"/>
  <c r="O1288" i="22"/>
  <c r="O1300" i="22"/>
  <c r="O1312" i="22"/>
  <c r="O1324" i="22"/>
  <c r="O1336" i="22"/>
  <c r="O1348" i="22"/>
  <c r="O1360" i="22"/>
  <c r="O1372" i="22"/>
  <c r="O1384" i="22"/>
  <c r="O1396" i="22"/>
  <c r="O1408" i="22"/>
  <c r="O1420" i="22"/>
  <c r="O1432" i="22"/>
  <c r="O1444" i="22"/>
  <c r="O1456" i="22"/>
  <c r="O1468" i="22"/>
  <c r="O1480" i="22"/>
  <c r="O1492" i="22"/>
  <c r="O1504" i="22"/>
  <c r="O1516" i="22"/>
  <c r="O1528" i="22"/>
  <c r="O1540" i="22"/>
  <c r="O1552" i="22"/>
  <c r="O1564" i="22"/>
  <c r="O1576" i="22"/>
  <c r="O1588" i="22"/>
  <c r="O1600" i="22"/>
  <c r="O1612" i="22"/>
  <c r="O1624" i="22"/>
  <c r="O1636" i="22"/>
  <c r="O1648" i="22"/>
  <c r="O1660" i="22"/>
  <c r="O1672" i="22"/>
  <c r="O1684" i="22"/>
  <c r="O1696" i="22"/>
  <c r="O1708" i="22"/>
  <c r="O1720" i="22"/>
  <c r="O1732" i="22"/>
  <c r="O1744" i="22"/>
  <c r="O1756" i="22"/>
  <c r="O1768" i="22"/>
  <c r="O1780" i="22"/>
  <c r="O1792" i="22"/>
  <c r="O1804" i="22"/>
  <c r="O1816" i="22"/>
  <c r="O1828" i="22"/>
  <c r="O1840" i="22"/>
  <c r="O1852" i="22"/>
  <c r="O1864" i="22"/>
  <c r="O1876" i="22"/>
  <c r="O1888" i="22"/>
  <c r="O1900" i="22"/>
  <c r="O1912" i="22"/>
  <c r="O1924" i="22"/>
  <c r="O1936" i="22"/>
  <c r="O1948" i="22"/>
  <c r="O1960" i="22"/>
  <c r="O1972" i="22"/>
  <c r="O1984" i="22"/>
  <c r="O1996" i="22"/>
  <c r="O23" i="22"/>
  <c r="O95" i="22"/>
  <c r="O167" i="22"/>
  <c r="O239" i="22"/>
  <c r="O311" i="22"/>
  <c r="O383" i="22"/>
  <c r="O455" i="22"/>
  <c r="O527" i="22"/>
  <c r="O575" i="22"/>
  <c r="O623" i="22"/>
  <c r="O671" i="22"/>
  <c r="O719" i="22"/>
  <c r="O767" i="22"/>
  <c r="O814" i="22"/>
  <c r="O850" i="22"/>
  <c r="O883" i="22"/>
  <c r="O909" i="22"/>
  <c r="O933" i="22"/>
  <c r="O955" i="22"/>
  <c r="O971" i="22"/>
  <c r="O989" i="22"/>
  <c r="O1004" i="22"/>
  <c r="O1019" i="22"/>
  <c r="O1037" i="22"/>
  <c r="O1052" i="22"/>
  <c r="O1067" i="22"/>
  <c r="O1085" i="22"/>
  <c r="O1100" i="22"/>
  <c r="O1114" i="22"/>
  <c r="O1127" i="22"/>
  <c r="O1141" i="22"/>
  <c r="O1154" i="22"/>
  <c r="O1167" i="22"/>
  <c r="O1180" i="22"/>
  <c r="O1193" i="22"/>
  <c r="O1205" i="22"/>
  <c r="O1217" i="22"/>
  <c r="O1229" i="22"/>
  <c r="O1241" i="22"/>
  <c r="O1253" i="22"/>
  <c r="O1265" i="22"/>
  <c r="O1277" i="22"/>
  <c r="O1289" i="22"/>
  <c r="O1301" i="22"/>
  <c r="O1313" i="22"/>
  <c r="O1325" i="22"/>
  <c r="O1337" i="22"/>
  <c r="O1349" i="22"/>
  <c r="O1361" i="22"/>
  <c r="O1373" i="22"/>
  <c r="O1385" i="22"/>
  <c r="O1397" i="22"/>
  <c r="O1409" i="22"/>
  <c r="O1421" i="22"/>
  <c r="O1433" i="22"/>
  <c r="O1445" i="22"/>
  <c r="O1457" i="22"/>
  <c r="O1469" i="22"/>
  <c r="O1481" i="22"/>
  <c r="O1493" i="22"/>
  <c r="O1505" i="22"/>
  <c r="O1517" i="22"/>
  <c r="O1529" i="22"/>
  <c r="O1541" i="22"/>
  <c r="O1553" i="22"/>
  <c r="O1565" i="22"/>
  <c r="O1577" i="22"/>
  <c r="O1589" i="22"/>
  <c r="O1601" i="22"/>
  <c r="O1613" i="22"/>
  <c r="O1625" i="22"/>
  <c r="O1637" i="22"/>
  <c r="O1649" i="22"/>
  <c r="O1661" i="22"/>
  <c r="O1673" i="22"/>
  <c r="O1685" i="22"/>
  <c r="O1697" i="22"/>
  <c r="O1709" i="22"/>
  <c r="O1721" i="22"/>
  <c r="O1733" i="22"/>
  <c r="O1745" i="22"/>
  <c r="O1757" i="22"/>
  <c r="O1769" i="22"/>
  <c r="O1781" i="22"/>
  <c r="O1793" i="22"/>
  <c r="O1805" i="22"/>
  <c r="O1817" i="22"/>
  <c r="O1829" i="22"/>
  <c r="O1841" i="22"/>
  <c r="O1853" i="22"/>
  <c r="O1865" i="22"/>
  <c r="O1877" i="22"/>
  <c r="O1889" i="22"/>
  <c r="O1901" i="22"/>
  <c r="O1913" i="22"/>
  <c r="O1925" i="22"/>
  <c r="O1937" i="22"/>
  <c r="O1949" i="22"/>
  <c r="O1961" i="22"/>
  <c r="O1973" i="22"/>
  <c r="O1985" i="22"/>
  <c r="O1997" i="22"/>
  <c r="O34" i="22"/>
  <c r="O106" i="22"/>
  <c r="O178" i="22"/>
  <c r="O250" i="22"/>
  <c r="O322" i="22"/>
  <c r="O394" i="22"/>
  <c r="O466" i="22"/>
  <c r="O535" i="22"/>
  <c r="O583" i="22"/>
  <c r="O631" i="22"/>
  <c r="O679" i="22"/>
  <c r="O727" i="22"/>
  <c r="O775" i="22"/>
  <c r="O815" i="22"/>
  <c r="O851" i="22"/>
  <c r="O885" i="22"/>
  <c r="O910" i="22"/>
  <c r="O934" i="22"/>
  <c r="O956" i="22"/>
  <c r="O973" i="22"/>
  <c r="O990" i="22"/>
  <c r="O1005" i="22"/>
  <c r="O1021" i="22"/>
  <c r="O1038" i="22"/>
  <c r="O1053" i="22"/>
  <c r="O1069" i="22"/>
  <c r="O1086" i="22"/>
  <c r="O1101" i="22"/>
  <c r="O1115" i="22"/>
  <c r="O1129" i="22"/>
  <c r="O1142" i="22"/>
  <c r="O1155" i="22"/>
  <c r="O1168" i="22"/>
  <c r="O1181" i="22"/>
  <c r="O1194" i="22"/>
  <c r="O1206" i="22"/>
  <c r="O1218" i="22"/>
  <c r="O1230" i="22"/>
  <c r="O1242" i="22"/>
  <c r="O1254" i="22"/>
  <c r="O1266" i="22"/>
  <c r="O1278" i="22"/>
  <c r="O1290" i="22"/>
  <c r="O1302" i="22"/>
  <c r="O1314" i="22"/>
  <c r="O1326" i="22"/>
  <c r="O1338" i="22"/>
  <c r="O1350" i="22"/>
  <c r="O1362" i="22"/>
  <c r="O1374" i="22"/>
  <c r="O1386" i="22"/>
  <c r="O1398" i="22"/>
  <c r="O1410" i="22"/>
  <c r="O1422" i="22"/>
  <c r="O1434" i="22"/>
  <c r="O1446" i="22"/>
  <c r="O1458" i="22"/>
  <c r="O1470" i="22"/>
  <c r="O1482" i="22"/>
  <c r="O1494" i="22"/>
  <c r="O1506" i="22"/>
  <c r="O1518" i="22"/>
  <c r="O1530" i="22"/>
  <c r="O1542" i="22"/>
  <c r="O1554" i="22"/>
  <c r="O1566" i="22"/>
  <c r="O1578" i="22"/>
  <c r="O1590" i="22"/>
  <c r="O1602" i="22"/>
  <c r="O1614" i="22"/>
  <c r="O1626" i="22"/>
  <c r="O1638" i="22"/>
  <c r="O1650" i="22"/>
  <c r="O1662" i="22"/>
  <c r="O1674" i="22"/>
  <c r="O1686" i="22"/>
  <c r="O1698" i="22"/>
  <c r="O1710" i="22"/>
  <c r="O1722" i="22"/>
  <c r="O1734" i="22"/>
  <c r="O1746" i="22"/>
  <c r="O1758" i="22"/>
  <c r="O1770" i="22"/>
  <c r="O1782" i="22"/>
  <c r="O1794" i="22"/>
  <c r="O1806" i="22"/>
  <c r="O1818" i="22"/>
  <c r="O1830" i="22"/>
  <c r="O1842" i="22"/>
  <c r="O1854" i="22"/>
  <c r="O1866" i="22"/>
  <c r="O1878" i="22"/>
  <c r="O1890" i="22"/>
  <c r="O1902" i="22"/>
  <c r="O1914" i="22"/>
  <c r="O1926" i="22"/>
  <c r="O1938" i="22"/>
  <c r="O1950" i="22"/>
  <c r="O1962" i="22"/>
  <c r="O1974" i="22"/>
  <c r="O1986" i="22"/>
  <c r="O1998" i="22"/>
  <c r="O35" i="22"/>
  <c r="O107" i="22"/>
  <c r="O179" i="22"/>
  <c r="O251" i="22"/>
  <c r="O323" i="22"/>
  <c r="O395" i="22"/>
  <c r="O467" i="22"/>
  <c r="O538" i="22"/>
  <c r="O586" i="22"/>
  <c r="O634" i="22"/>
  <c r="O682" i="22"/>
  <c r="O730" i="22"/>
  <c r="O778" i="22"/>
  <c r="O823" i="22"/>
  <c r="O859" i="22"/>
  <c r="O886" i="22"/>
  <c r="O911" i="22"/>
  <c r="O935" i="22"/>
  <c r="O957" i="22"/>
  <c r="O976" i="22"/>
  <c r="O991" i="22"/>
  <c r="O1006" i="22"/>
  <c r="O1024" i="22"/>
  <c r="O1039" i="22"/>
  <c r="O1054" i="22"/>
  <c r="O1072" i="22"/>
  <c r="O1087" i="22"/>
  <c r="O1102" i="22"/>
  <c r="O1117" i="22"/>
  <c r="O1130" i="22"/>
  <c r="O1143" i="22"/>
  <c r="O1156" i="22"/>
  <c r="O1169" i="22"/>
  <c r="O1182" i="22"/>
  <c r="O1195" i="22"/>
  <c r="O1207" i="22"/>
  <c r="O1219" i="22"/>
  <c r="O1231" i="22"/>
  <c r="O1243" i="22"/>
  <c r="O1255" i="22"/>
  <c r="O1267" i="22"/>
  <c r="O1279" i="22"/>
  <c r="O1291" i="22"/>
  <c r="O1303" i="22"/>
  <c r="O1315" i="22"/>
  <c r="O1327" i="22"/>
  <c r="O1339" i="22"/>
  <c r="O1351" i="22"/>
  <c r="O1363" i="22"/>
  <c r="O1375" i="22"/>
  <c r="O1387" i="22"/>
  <c r="O1399" i="22"/>
  <c r="O1411" i="22"/>
  <c r="O1423" i="22"/>
  <c r="O1435" i="22"/>
  <c r="O1447" i="22"/>
  <c r="O1459" i="22"/>
  <c r="O1471" i="22"/>
  <c r="O1483" i="22"/>
  <c r="O1495" i="22"/>
  <c r="O1507" i="22"/>
  <c r="O1519" i="22"/>
  <c r="O1531" i="22"/>
  <c r="O1543" i="22"/>
  <c r="O1555" i="22"/>
  <c r="O1567" i="22"/>
  <c r="O1579" i="22"/>
  <c r="O1591" i="22"/>
  <c r="O1603" i="22"/>
  <c r="O1615" i="22"/>
  <c r="O1627" i="22"/>
  <c r="O1639" i="22"/>
  <c r="O1651" i="22"/>
  <c r="O1663" i="22"/>
  <c r="O1675" i="22"/>
  <c r="O1687" i="22"/>
  <c r="O1699" i="22"/>
  <c r="O1711" i="22"/>
  <c r="O1723" i="22"/>
  <c r="O1735" i="22"/>
  <c r="O1747" i="22"/>
  <c r="O1759" i="22"/>
  <c r="O1771" i="22"/>
  <c r="O1783" i="22"/>
  <c r="O1795" i="22"/>
  <c r="O1807" i="22"/>
  <c r="O1819" i="22"/>
  <c r="O1831" i="22"/>
  <c r="O1843" i="22"/>
  <c r="O1855" i="22"/>
  <c r="O1867" i="22"/>
  <c r="O1879" i="22"/>
  <c r="O1891" i="22"/>
  <c r="O1903" i="22"/>
  <c r="O1915" i="22"/>
  <c r="O1927" i="22"/>
  <c r="O1939" i="22"/>
  <c r="O1951" i="22"/>
  <c r="O1963" i="22"/>
  <c r="O1975" i="22"/>
  <c r="O1987" i="22"/>
  <c r="O1999" i="22"/>
  <c r="O46" i="22"/>
  <c r="O118" i="22"/>
  <c r="O190" i="22"/>
  <c r="O262" i="22"/>
  <c r="O334" i="22"/>
  <c r="O406" i="22"/>
  <c r="O478" i="22"/>
  <c r="O539" i="22"/>
  <c r="O587" i="22"/>
  <c r="O635" i="22"/>
  <c r="O683" i="22"/>
  <c r="O731" i="22"/>
  <c r="O779" i="22"/>
  <c r="O825" i="22"/>
  <c r="O861" i="22"/>
  <c r="O887" i="22"/>
  <c r="O913" i="22"/>
  <c r="O937" i="22"/>
  <c r="O958" i="22"/>
  <c r="O977" i="22"/>
  <c r="O992" i="22"/>
  <c r="O1007" i="22"/>
  <c r="O1025" i="22"/>
  <c r="O1040" i="22"/>
  <c r="O1055" i="22"/>
  <c r="O1073" i="22"/>
  <c r="O1088" i="22"/>
  <c r="O1103" i="22"/>
  <c r="O1118" i="22"/>
  <c r="O1131" i="22"/>
  <c r="O1144" i="22"/>
  <c r="O1157" i="22"/>
  <c r="O1170" i="22"/>
  <c r="O1183" i="22"/>
  <c r="O1196" i="22"/>
  <c r="O1208" i="22"/>
  <c r="O1220" i="22"/>
  <c r="O1232" i="22"/>
  <c r="O1244" i="22"/>
  <c r="O1256" i="22"/>
  <c r="O1268" i="22"/>
  <c r="O1280" i="22"/>
  <c r="O1292" i="22"/>
  <c r="O1304" i="22"/>
  <c r="O1316" i="22"/>
  <c r="O1328" i="22"/>
  <c r="O1340" i="22"/>
  <c r="O1352" i="22"/>
  <c r="O1364" i="22"/>
  <c r="O1376" i="22"/>
  <c r="O1388" i="22"/>
  <c r="O1400" i="22"/>
  <c r="O1412" i="22"/>
  <c r="O1424" i="22"/>
  <c r="O1436" i="22"/>
  <c r="O1448" i="22"/>
  <c r="O1460" i="22"/>
  <c r="O1472" i="22"/>
  <c r="O1484" i="22"/>
  <c r="O1496" i="22"/>
  <c r="O1508" i="22"/>
  <c r="O1520" i="22"/>
  <c r="O1532" i="22"/>
  <c r="O1544" i="22"/>
  <c r="O1556" i="22"/>
  <c r="O1568" i="22"/>
  <c r="O1580" i="22"/>
  <c r="O1592" i="22"/>
  <c r="O1604" i="22"/>
  <c r="O1616" i="22"/>
  <c r="O1628" i="22"/>
  <c r="O1640" i="22"/>
  <c r="O1652" i="22"/>
  <c r="O1664" i="22"/>
  <c r="O1676" i="22"/>
  <c r="O1688" i="22"/>
  <c r="O1700" i="22"/>
  <c r="O1712" i="22"/>
  <c r="O1724" i="22"/>
  <c r="O1736" i="22"/>
  <c r="O1748" i="22"/>
  <c r="O1760" i="22"/>
  <c r="O1772" i="22"/>
  <c r="O1784" i="22"/>
  <c r="O1796" i="22"/>
  <c r="O1808" i="22"/>
  <c r="O1820" i="22"/>
  <c r="O1832" i="22"/>
  <c r="O1844" i="22"/>
  <c r="O1856" i="22"/>
  <c r="O1868" i="22"/>
  <c r="O1880" i="22"/>
  <c r="O1892" i="22"/>
  <c r="O1904" i="22"/>
  <c r="O1916" i="22"/>
  <c r="O1928" i="22"/>
  <c r="O1940" i="22"/>
  <c r="O1952" i="22"/>
  <c r="O1964" i="22"/>
  <c r="O1976" i="22"/>
  <c r="O1988" i="22"/>
  <c r="O2000" i="22"/>
  <c r="O47" i="22"/>
  <c r="O119" i="22"/>
  <c r="O191" i="22"/>
  <c r="O263" i="22"/>
  <c r="O335" i="22"/>
  <c r="O407" i="22"/>
  <c r="O479" i="22"/>
  <c r="O547" i="22"/>
  <c r="O595" i="22"/>
  <c r="O643" i="22"/>
  <c r="O691" i="22"/>
  <c r="O739" i="22"/>
  <c r="O787" i="22"/>
  <c r="O826" i="22"/>
  <c r="O862" i="22"/>
  <c r="O889" i="22"/>
  <c r="O919" i="22"/>
  <c r="O941" i="22"/>
  <c r="O959" i="22"/>
  <c r="O978" i="22"/>
  <c r="O993" i="22"/>
  <c r="O1009" i="22"/>
  <c r="O1026" i="22"/>
  <c r="O1041" i="22"/>
  <c r="O1057" i="22"/>
  <c r="O1074" i="22"/>
  <c r="O1089" i="22"/>
  <c r="O1105" i="22"/>
  <c r="O1119" i="22"/>
  <c r="O1132" i="22"/>
  <c r="O1145" i="22"/>
  <c r="O1158" i="22"/>
  <c r="O1171" i="22"/>
  <c r="O1184" i="22"/>
  <c r="O1197" i="22"/>
  <c r="O1209" i="22"/>
  <c r="O1221" i="22"/>
  <c r="O1233" i="22"/>
  <c r="O1245" i="22"/>
  <c r="O1257" i="22"/>
  <c r="O1269" i="22"/>
  <c r="O1281" i="22"/>
  <c r="O1293" i="22"/>
  <c r="O1305" i="22"/>
  <c r="O1317" i="22"/>
  <c r="O1329" i="22"/>
  <c r="O1341" i="22"/>
  <c r="O1353" i="22"/>
  <c r="O1365" i="22"/>
  <c r="O1377" i="22"/>
  <c r="O1389" i="22"/>
  <c r="O1401" i="22"/>
  <c r="O1413" i="22"/>
  <c r="O1425" i="22"/>
  <c r="O1437" i="22"/>
  <c r="O1449" i="22"/>
  <c r="O1461" i="22"/>
  <c r="O1473" i="22"/>
  <c r="O1485" i="22"/>
  <c r="O1497" i="22"/>
  <c r="O1509" i="22"/>
  <c r="O1521" i="22"/>
  <c r="O1533" i="22"/>
  <c r="O1545" i="22"/>
  <c r="O1557" i="22"/>
  <c r="O1569" i="22"/>
  <c r="O1581" i="22"/>
  <c r="O1593" i="22"/>
  <c r="O1605" i="22"/>
  <c r="O1617" i="22"/>
  <c r="O1629" i="22"/>
  <c r="O1641" i="22"/>
  <c r="O1653" i="22"/>
  <c r="O1665" i="22"/>
  <c r="O1677" i="22"/>
  <c r="O1689" i="22"/>
  <c r="O1701" i="22"/>
  <c r="O1713" i="22"/>
  <c r="O1725" i="22"/>
  <c r="O1737" i="22"/>
  <c r="O1749" i="22"/>
  <c r="O1761" i="22"/>
  <c r="O1773" i="22"/>
  <c r="O1785" i="22"/>
  <c r="O1797" i="22"/>
  <c r="O1809" i="22"/>
  <c r="O1821" i="22"/>
  <c r="O1833" i="22"/>
  <c r="O1845" i="22"/>
  <c r="O1857" i="22"/>
  <c r="O1869" i="22"/>
  <c r="O1881" i="22"/>
  <c r="O1893" i="22"/>
  <c r="O1905" i="22"/>
  <c r="O1917" i="22"/>
  <c r="O1929" i="22"/>
  <c r="O1941" i="22"/>
  <c r="O1953" i="22"/>
  <c r="O1965" i="22"/>
  <c r="O1977" i="22"/>
  <c r="O1989" i="22"/>
  <c r="O2001" i="22"/>
  <c r="O58" i="22"/>
  <c r="O130" i="22"/>
  <c r="O202" i="22"/>
  <c r="O274" i="22"/>
  <c r="O346" i="22"/>
  <c r="O418" i="22"/>
  <c r="O490" i="22"/>
  <c r="O550" i="22"/>
  <c r="O598" i="22"/>
  <c r="O646" i="22"/>
  <c r="O694" i="22"/>
  <c r="O742" i="22"/>
  <c r="O790" i="22"/>
  <c r="O827" i="22"/>
  <c r="O863" i="22"/>
  <c r="O895" i="22"/>
  <c r="O920" i="22"/>
  <c r="O943" i="22"/>
  <c r="O961" i="22"/>
  <c r="O979" i="22"/>
  <c r="O994" i="22"/>
  <c r="O1012" i="22"/>
  <c r="O1027" i="22"/>
  <c r="O1042" i="22"/>
  <c r="O1060" i="22"/>
  <c r="O1075" i="22"/>
  <c r="O1090" i="22"/>
  <c r="O1106" i="22"/>
  <c r="O1120" i="22"/>
  <c r="O1133" i="22"/>
  <c r="O1146" i="22"/>
  <c r="O1159" i="22"/>
  <c r="O1172" i="22"/>
  <c r="O1185" i="22"/>
  <c r="O1198" i="22"/>
  <c r="O1210" i="22"/>
  <c r="O1222" i="22"/>
  <c r="O1234" i="22"/>
  <c r="O1246" i="22"/>
  <c r="O1258" i="22"/>
  <c r="O1270" i="22"/>
  <c r="O1282" i="22"/>
  <c r="O1294" i="22"/>
  <c r="O1306" i="22"/>
  <c r="O1318" i="22"/>
  <c r="O1330" i="22"/>
  <c r="O1342" i="22"/>
  <c r="O1354" i="22"/>
  <c r="O1366" i="22"/>
  <c r="O1378" i="22"/>
  <c r="O1390" i="22"/>
  <c r="O1402" i="22"/>
  <c r="O1414" i="22"/>
  <c r="O1426" i="22"/>
  <c r="O1438" i="22"/>
  <c r="O1450" i="22"/>
  <c r="O1462" i="22"/>
  <c r="O1474" i="22"/>
  <c r="O1486" i="22"/>
  <c r="O1498" i="22"/>
  <c r="O1510" i="22"/>
  <c r="O1522" i="22"/>
  <c r="O1534" i="22"/>
  <c r="O1546" i="22"/>
  <c r="O1558" i="22"/>
  <c r="O1570" i="22"/>
  <c r="O1582" i="22"/>
  <c r="O1594" i="22"/>
  <c r="O1606" i="22"/>
  <c r="O1618" i="22"/>
  <c r="O1630" i="22"/>
  <c r="O1642" i="22"/>
  <c r="O1654" i="22"/>
  <c r="O1666" i="22"/>
  <c r="O1678" i="22"/>
  <c r="O1690" i="22"/>
  <c r="O1702" i="22"/>
  <c r="O1714" i="22"/>
  <c r="O1726" i="22"/>
  <c r="O1738" i="22"/>
  <c r="O1750" i="22"/>
  <c r="O1762" i="22"/>
  <c r="O1774" i="22"/>
  <c r="O1786" i="22"/>
  <c r="O1798" i="22"/>
  <c r="O1810" i="22"/>
  <c r="O1822" i="22"/>
  <c r="O1834" i="22"/>
  <c r="O1846" i="22"/>
  <c r="O1858" i="22"/>
  <c r="O1870" i="22"/>
  <c r="O1882" i="22"/>
  <c r="O1894" i="22"/>
  <c r="O1906" i="22"/>
  <c r="O1918" i="22"/>
  <c r="O1930" i="22"/>
  <c r="O1942" i="22"/>
  <c r="O1954" i="22"/>
  <c r="O1966" i="22"/>
  <c r="O1978" i="22"/>
  <c r="O1990" i="22"/>
  <c r="O2002" i="22"/>
  <c r="O59" i="22"/>
  <c r="O131" i="22"/>
  <c r="O203" i="22"/>
  <c r="O275" i="22"/>
  <c r="O347" i="22"/>
  <c r="O419" i="22"/>
  <c r="O491" i="22"/>
  <c r="O551" i="22"/>
  <c r="O599" i="22"/>
  <c r="O647" i="22"/>
  <c r="O695" i="22"/>
  <c r="O743" i="22"/>
  <c r="O791" i="22"/>
  <c r="O835" i="22"/>
  <c r="O865" i="22"/>
  <c r="O897" i="22"/>
  <c r="O921" i="22"/>
  <c r="O944" i="22"/>
  <c r="O965" i="22"/>
  <c r="O980" i="22"/>
  <c r="O995" i="22"/>
  <c r="O1013" i="22"/>
  <c r="O1028" i="22"/>
  <c r="O1043" i="22"/>
  <c r="O1061" i="22"/>
  <c r="O1076" i="22"/>
  <c r="O1091" i="22"/>
  <c r="O1108" i="22"/>
  <c r="O1121" i="22"/>
  <c r="O1134" i="22"/>
  <c r="O1147" i="22"/>
  <c r="O1160" i="22"/>
  <c r="O1173" i="22"/>
  <c r="O1186" i="22"/>
  <c r="O1199" i="22"/>
  <c r="O1211" i="22"/>
  <c r="O1223" i="22"/>
  <c r="O1235" i="22"/>
  <c r="O1247" i="22"/>
  <c r="O1259" i="22"/>
  <c r="O1271" i="22"/>
  <c r="O1283" i="22"/>
  <c r="O1295" i="22"/>
  <c r="O1307" i="22"/>
  <c r="O1319" i="22"/>
  <c r="O1331" i="22"/>
  <c r="O1343" i="22"/>
  <c r="O1355" i="22"/>
  <c r="O1367" i="22"/>
  <c r="O1379" i="22"/>
  <c r="O1391" i="22"/>
  <c r="O1403" i="22"/>
  <c r="O1415" i="22"/>
  <c r="O1427" i="22"/>
  <c r="O1439" i="22"/>
  <c r="O1451" i="22"/>
  <c r="O1463" i="22"/>
  <c r="O1475" i="22"/>
  <c r="O1487" i="22"/>
  <c r="O1499" i="22"/>
  <c r="O1511" i="22"/>
  <c r="O1523" i="22"/>
  <c r="O1535" i="22"/>
  <c r="O1547" i="22"/>
  <c r="O1559" i="22"/>
  <c r="O1571" i="22"/>
  <c r="O1583" i="22"/>
  <c r="O1595" i="22"/>
  <c r="O1607" i="22"/>
  <c r="O1619" i="22"/>
  <c r="O1631" i="22"/>
  <c r="O1643" i="22"/>
  <c r="O1655" i="22"/>
  <c r="O1667" i="22"/>
  <c r="O1679" i="22"/>
  <c r="O1691" i="22"/>
  <c r="O1703" i="22"/>
  <c r="O1715" i="22"/>
  <c r="O1727" i="22"/>
  <c r="O1739" i="22"/>
  <c r="O1751" i="22"/>
  <c r="O1763" i="22"/>
  <c r="O1775" i="22"/>
  <c r="O1787" i="22"/>
  <c r="O1799" i="22"/>
  <c r="O1811" i="22"/>
  <c r="O1823" i="22"/>
  <c r="O1835" i="22"/>
  <c r="O1847" i="22"/>
  <c r="O1859" i="22"/>
  <c r="O1871" i="22"/>
  <c r="O1883" i="22"/>
  <c r="O1895" i="22"/>
  <c r="O1907" i="22"/>
  <c r="O1919" i="22"/>
  <c r="O1931" i="22"/>
  <c r="O1943" i="22"/>
  <c r="O1955" i="22"/>
  <c r="O1967" i="22"/>
  <c r="O1979" i="22"/>
  <c r="O1991" i="22"/>
  <c r="O2003" i="22"/>
  <c r="O70" i="22"/>
  <c r="O142" i="22"/>
  <c r="O214" i="22"/>
  <c r="O286" i="22"/>
  <c r="O358" i="22"/>
  <c r="O430" i="22"/>
  <c r="O502" i="22"/>
  <c r="O559" i="22"/>
  <c r="O607" i="22"/>
  <c r="O655" i="22"/>
  <c r="O703" i="22"/>
  <c r="O751" i="22"/>
  <c r="O799" i="22"/>
  <c r="O837" i="22"/>
  <c r="O871" i="22"/>
  <c r="O898" i="22"/>
  <c r="O922" i="22"/>
  <c r="O945" i="22"/>
  <c r="O966" i="22"/>
  <c r="O981" i="22"/>
  <c r="O997" i="22"/>
  <c r="O1014" i="22"/>
  <c r="O1029" i="22"/>
  <c r="O1045" i="22"/>
  <c r="O1062" i="22"/>
  <c r="O1077" i="22"/>
  <c r="O1093" i="22"/>
  <c r="O1109" i="22"/>
  <c r="O1122" i="22"/>
  <c r="O1135" i="22"/>
  <c r="O1148" i="22"/>
  <c r="O1161" i="22"/>
  <c r="O1174" i="22"/>
  <c r="O1187" i="22"/>
  <c r="O1200" i="22"/>
  <c r="O1212" i="22"/>
  <c r="O1224" i="22"/>
  <c r="O1236" i="22"/>
  <c r="O1248" i="22"/>
  <c r="O1260" i="22"/>
  <c r="O1272" i="22"/>
  <c r="O1284" i="22"/>
  <c r="O1296" i="22"/>
  <c r="O1308" i="22"/>
  <c r="O1320" i="22"/>
  <c r="O1332" i="22"/>
  <c r="O1344" i="22"/>
  <c r="O1356" i="22"/>
  <c r="O1368" i="22"/>
  <c r="O1380" i="22"/>
  <c r="O1392" i="22"/>
  <c r="O1404" i="22"/>
  <c r="O1416" i="22"/>
  <c r="O1428" i="22"/>
  <c r="O1440" i="22"/>
  <c r="O1452" i="22"/>
  <c r="O1464" i="22"/>
  <c r="O1476" i="22"/>
  <c r="O1488" i="22"/>
  <c r="O1500" i="22"/>
  <c r="O1512" i="22"/>
  <c r="O1524" i="22"/>
  <c r="O1536" i="22"/>
  <c r="O1548" i="22"/>
  <c r="O1560" i="22"/>
  <c r="O1572" i="22"/>
  <c r="O1584" i="22"/>
  <c r="O1596" i="22"/>
  <c r="O1608" i="22"/>
  <c r="O1620" i="22"/>
  <c r="O1632" i="22"/>
  <c r="O1644" i="22"/>
  <c r="O1656" i="22"/>
  <c r="O1668" i="22"/>
  <c r="O1680" i="22"/>
  <c r="O1692" i="22"/>
  <c r="O1704" i="22"/>
  <c r="O1716" i="22"/>
  <c r="O1728" i="22"/>
  <c r="O1740" i="22"/>
  <c r="O1752" i="22"/>
  <c r="O1764" i="22"/>
  <c r="O1776" i="22"/>
  <c r="O1788" i="22"/>
  <c r="O1800" i="22"/>
  <c r="O1812" i="22"/>
  <c r="O1824" i="22"/>
  <c r="O1836" i="22"/>
  <c r="O1848" i="22"/>
  <c r="O1860" i="22"/>
  <c r="O1872" i="22"/>
  <c r="O1884" i="22"/>
  <c r="O1896" i="22"/>
  <c r="O1908" i="22"/>
  <c r="O1920" i="22"/>
  <c r="O1932" i="22"/>
  <c r="O1944" i="22"/>
  <c r="O1956" i="22"/>
  <c r="O1968" i="22"/>
  <c r="O1980" i="22"/>
  <c r="O1992" i="22"/>
  <c r="O2004" i="22"/>
  <c r="O71" i="22"/>
  <c r="O143" i="22"/>
  <c r="O215" i="22"/>
  <c r="O287" i="22"/>
  <c r="O359" i="22"/>
  <c r="O431" i="22"/>
  <c r="O503" i="22"/>
  <c r="O562" i="22"/>
  <c r="O610" i="22"/>
  <c r="O658" i="22"/>
  <c r="O706" i="22"/>
  <c r="O754" i="22"/>
  <c r="O802" i="22"/>
  <c r="O838" i="22"/>
  <c r="O873" i="22"/>
  <c r="O899" i="22"/>
  <c r="O923" i="22"/>
  <c r="O946" i="22"/>
  <c r="O967" i="22"/>
  <c r="O982" i="22"/>
  <c r="O1000" i="22"/>
  <c r="O1015" i="22"/>
  <c r="O1030" i="22"/>
  <c r="O1048" i="22"/>
  <c r="O1063" i="22"/>
  <c r="O1078" i="22"/>
  <c r="O1096" i="22"/>
  <c r="O1110" i="22"/>
  <c r="O1123" i="22"/>
  <c r="O1136" i="22"/>
  <c r="O1149" i="22"/>
  <c r="O1162" i="22"/>
  <c r="O1175" i="22"/>
  <c r="O1189" i="22"/>
  <c r="O1201" i="22"/>
  <c r="O1213" i="22"/>
  <c r="O1225" i="22"/>
  <c r="O1237" i="22"/>
  <c r="O1249" i="22"/>
  <c r="O1261" i="22"/>
  <c r="O1273" i="22"/>
  <c r="O1285" i="22"/>
  <c r="O1297" i="22"/>
  <c r="O1309" i="22"/>
  <c r="O1321" i="22"/>
  <c r="O1333" i="22"/>
  <c r="O1345" i="22"/>
  <c r="O1357" i="22"/>
  <c r="O1369" i="22"/>
  <c r="O1381" i="22"/>
  <c r="O1393" i="22"/>
  <c r="O1405" i="22"/>
  <c r="O1417" i="22"/>
  <c r="O1429" i="22"/>
  <c r="O1441" i="22"/>
  <c r="O1453" i="22"/>
  <c r="O1465" i="22"/>
  <c r="O1477" i="22"/>
  <c r="O1489" i="22"/>
  <c r="O1501" i="22"/>
  <c r="O1513" i="22"/>
  <c r="O1525" i="22"/>
  <c r="O1537" i="22"/>
  <c r="O1549" i="22"/>
  <c r="O1561" i="22"/>
  <c r="O1573" i="22"/>
  <c r="O1585" i="22"/>
  <c r="O1597" i="22"/>
  <c r="O1609" i="22"/>
  <c r="O1621" i="22"/>
  <c r="O1633" i="22"/>
  <c r="O1645" i="22"/>
  <c r="O1657" i="22"/>
  <c r="O1669" i="22"/>
  <c r="O1681" i="22"/>
  <c r="O1693" i="22"/>
  <c r="O1705" i="22"/>
  <c r="O1717" i="22"/>
  <c r="O1729" i="22"/>
  <c r="O1741" i="22"/>
  <c r="O1753" i="22"/>
  <c r="O1765" i="22"/>
  <c r="O1777" i="22"/>
  <c r="O1789" i="22"/>
  <c r="O1801" i="22"/>
  <c r="O1813" i="22"/>
  <c r="O1825" i="22"/>
  <c r="O1837" i="22"/>
  <c r="O1849" i="22"/>
  <c r="O1861" i="22"/>
  <c r="O1873" i="22"/>
  <c r="O1885" i="22"/>
  <c r="O1897" i="22"/>
  <c r="O1909" i="22"/>
  <c r="O1921" i="22"/>
  <c r="O1933" i="22"/>
  <c r="O1945" i="22"/>
  <c r="O1957" i="22"/>
  <c r="O1969" i="22"/>
  <c r="O1981" i="22"/>
  <c r="O1993" i="22"/>
  <c r="O5" i="22"/>
  <c r="O10" i="22"/>
  <c r="O442" i="22"/>
  <c r="O755" i="22"/>
  <c r="O947" i="22"/>
  <c r="O1049" i="22"/>
  <c r="O1137" i="22"/>
  <c r="O1214" i="22"/>
  <c r="O1286" i="22"/>
  <c r="O1358" i="22"/>
  <c r="O1430" i="22"/>
  <c r="O1502" i="22"/>
  <c r="O1574" i="22"/>
  <c r="O1646" i="22"/>
  <c r="O1718" i="22"/>
  <c r="O1790" i="22"/>
  <c r="O1862" i="22"/>
  <c r="O1934" i="22"/>
  <c r="O11" i="22"/>
  <c r="O443" i="22"/>
  <c r="O763" i="22"/>
  <c r="O949" i="22"/>
  <c r="O1050" i="22"/>
  <c r="O1138" i="22"/>
  <c r="O1215" i="22"/>
  <c r="O1287" i="22"/>
  <c r="O1359" i="22"/>
  <c r="O1431" i="22"/>
  <c r="O1503" i="22"/>
  <c r="O1575" i="22"/>
  <c r="O1647" i="22"/>
  <c r="O1719" i="22"/>
  <c r="O1791" i="22"/>
  <c r="O1863" i="22"/>
  <c r="O1935" i="22"/>
  <c r="O82" i="22"/>
  <c r="O514" i="22"/>
  <c r="O803" i="22"/>
  <c r="O968" i="22"/>
  <c r="O1064" i="22"/>
  <c r="O1150" i="22"/>
  <c r="O1226" i="22"/>
  <c r="O1298" i="22"/>
  <c r="O1370" i="22"/>
  <c r="O1442" i="22"/>
  <c r="O1514" i="22"/>
  <c r="O1586" i="22"/>
  <c r="O1658" i="22"/>
  <c r="O1730" i="22"/>
  <c r="O1802" i="22"/>
  <c r="O1874" i="22"/>
  <c r="O1946" i="22"/>
  <c r="O83" i="22"/>
  <c r="O515" i="22"/>
  <c r="O811" i="22"/>
  <c r="O969" i="22"/>
  <c r="O1065" i="22"/>
  <c r="O1151" i="22"/>
  <c r="O1227" i="22"/>
  <c r="O1299" i="22"/>
  <c r="O1371" i="22"/>
  <c r="O1443" i="22"/>
  <c r="O1515" i="22"/>
  <c r="O1587" i="22"/>
  <c r="O1659" i="22"/>
  <c r="O1731" i="22"/>
  <c r="O1803" i="22"/>
  <c r="O1875" i="22"/>
  <c r="O1947" i="22"/>
  <c r="O154" i="22"/>
  <c r="O563" i="22"/>
  <c r="O839" i="22"/>
  <c r="O983" i="22"/>
  <c r="O1079" i="22"/>
  <c r="O1163" i="22"/>
  <c r="O1238" i="22"/>
  <c r="O1310" i="22"/>
  <c r="O1382" i="22"/>
  <c r="O1454" i="22"/>
  <c r="O1526" i="22"/>
  <c r="O1598" i="22"/>
  <c r="O1670" i="22"/>
  <c r="O1742" i="22"/>
  <c r="O1814" i="22"/>
  <c r="O1886" i="22"/>
  <c r="O1958" i="22"/>
  <c r="O155" i="22"/>
  <c r="O571" i="22"/>
  <c r="O847" i="22"/>
  <c r="O985" i="22"/>
  <c r="O1081" i="22"/>
  <c r="O1165" i="22"/>
  <c r="O1239" i="22"/>
  <c r="O1311" i="22"/>
  <c r="O1383" i="22"/>
  <c r="O1455" i="22"/>
  <c r="O1527" i="22"/>
  <c r="O1599" i="22"/>
  <c r="O1671" i="22"/>
  <c r="O1743" i="22"/>
  <c r="O1815" i="22"/>
  <c r="O1887" i="22"/>
  <c r="O1959" i="22"/>
  <c r="O226" i="22"/>
  <c r="O611" i="22"/>
  <c r="O874" i="22"/>
  <c r="O1001" i="22"/>
  <c r="O1097" i="22"/>
  <c r="O1177" i="22"/>
  <c r="O1250" i="22"/>
  <c r="O1322" i="22"/>
  <c r="O1394" i="22"/>
  <c r="O1466" i="22"/>
  <c r="O1538" i="22"/>
  <c r="O1610" i="22"/>
  <c r="O1682" i="22"/>
  <c r="O1754" i="22"/>
  <c r="O1826" i="22"/>
  <c r="O1898" i="22"/>
  <c r="O1970" i="22"/>
  <c r="O227" i="22"/>
  <c r="O619" i="22"/>
  <c r="O875" i="22"/>
  <c r="O1002" i="22"/>
  <c r="O1098" i="22"/>
  <c r="O1178" i="22"/>
  <c r="O1251" i="22"/>
  <c r="O1323" i="22"/>
  <c r="O1395" i="22"/>
  <c r="O1467" i="22"/>
  <c r="O1539" i="22"/>
  <c r="O1611" i="22"/>
  <c r="O1683" i="22"/>
  <c r="O1755" i="22"/>
  <c r="O1827" i="22"/>
  <c r="O1899" i="22"/>
  <c r="O1971" i="22"/>
  <c r="O298" i="22"/>
  <c r="O659" i="22"/>
  <c r="O901" i="22"/>
  <c r="O1016" i="22"/>
  <c r="O1111" i="22"/>
  <c r="O1190" i="22"/>
  <c r="O1262" i="22"/>
  <c r="O1334" i="22"/>
  <c r="O1406" i="22"/>
  <c r="O1478" i="22"/>
  <c r="O1550" i="22"/>
  <c r="O1622" i="22"/>
  <c r="O1694" i="22"/>
  <c r="O1766" i="22"/>
  <c r="O1838" i="22"/>
  <c r="O1910" i="22"/>
  <c r="O1982" i="22"/>
  <c r="O299" i="22"/>
  <c r="O667" i="22"/>
  <c r="O907" i="22"/>
  <c r="O1017" i="22"/>
  <c r="O1112" i="22"/>
  <c r="O1191" i="22"/>
  <c r="O1263" i="22"/>
  <c r="O1335" i="22"/>
  <c r="O1407" i="22"/>
  <c r="O1479" i="22"/>
  <c r="O1551" i="22"/>
  <c r="O1623" i="22"/>
  <c r="O1695" i="22"/>
  <c r="O1767" i="22"/>
  <c r="O1839" i="22"/>
  <c r="O1911" i="22"/>
  <c r="O1983" i="22"/>
  <c r="O1202" i="22"/>
  <c r="O1634" i="22"/>
  <c r="O1203" i="22"/>
  <c r="O1635" i="22"/>
  <c r="O370" i="22"/>
  <c r="O1274" i="22"/>
  <c r="O1706" i="22"/>
  <c r="O371" i="22"/>
  <c r="O1275" i="22"/>
  <c r="O1707" i="22"/>
  <c r="O707" i="22"/>
  <c r="O1346" i="22"/>
  <c r="O1778" i="22"/>
  <c r="O715" i="22"/>
  <c r="O1347" i="22"/>
  <c r="O1779" i="22"/>
  <c r="O925" i="22"/>
  <c r="O1418" i="22"/>
  <c r="O1850" i="22"/>
  <c r="O931" i="22"/>
  <c r="O1419" i="22"/>
  <c r="O1851" i="22"/>
  <c r="O1031" i="22"/>
  <c r="O1490" i="22"/>
  <c r="O1922" i="22"/>
  <c r="O1033" i="22"/>
  <c r="O1491" i="22"/>
  <c r="O1923" i="22"/>
  <c r="O1124" i="22"/>
  <c r="O1125" i="22"/>
  <c r="O1562" i="22"/>
  <c r="O1563" i="22"/>
  <c r="O1994" i="22"/>
  <c r="O1995" i="22"/>
  <c r="G173" i="24"/>
  <c r="O15" i="20"/>
  <c r="O27" i="20"/>
  <c r="O39" i="20"/>
  <c r="V39" i="20" s="1"/>
  <c r="O51" i="20"/>
  <c r="O63" i="20"/>
  <c r="O75" i="20"/>
  <c r="O87" i="20"/>
  <c r="O9" i="20"/>
  <c r="O21" i="20"/>
  <c r="O33" i="20"/>
  <c r="O45" i="20"/>
  <c r="O57" i="20"/>
  <c r="O69" i="20"/>
  <c r="O81" i="20"/>
  <c r="O93" i="20"/>
  <c r="V93" i="20" s="1"/>
  <c r="O19" i="20"/>
  <c r="O34" i="20"/>
  <c r="O48" i="20"/>
  <c r="O62" i="20"/>
  <c r="O77" i="20"/>
  <c r="O91" i="20"/>
  <c r="O104" i="20"/>
  <c r="O116" i="20"/>
  <c r="O128" i="20"/>
  <c r="O140" i="20"/>
  <c r="O152" i="20"/>
  <c r="O164" i="20"/>
  <c r="V164" i="20" s="1"/>
  <c r="O176" i="20"/>
  <c r="O188" i="20"/>
  <c r="O200" i="20"/>
  <c r="O212" i="20"/>
  <c r="O224" i="20"/>
  <c r="O236" i="20"/>
  <c r="O248" i="20"/>
  <c r="O260" i="20"/>
  <c r="O272" i="20"/>
  <c r="O284" i="20"/>
  <c r="O296" i="20"/>
  <c r="O308" i="20"/>
  <c r="V308" i="20" s="1"/>
  <c r="O320" i="20"/>
  <c r="O332" i="20"/>
  <c r="O344" i="20"/>
  <c r="O356" i="20"/>
  <c r="O368" i="20"/>
  <c r="O380" i="20"/>
  <c r="O392" i="20"/>
  <c r="O404" i="20"/>
  <c r="O416" i="20"/>
  <c r="O428" i="20"/>
  <c r="O440" i="20"/>
  <c r="O452" i="20"/>
  <c r="V452" i="20" s="1"/>
  <c r="O464" i="20"/>
  <c r="O476" i="20"/>
  <c r="O488" i="20"/>
  <c r="O500" i="20"/>
  <c r="O512" i="20"/>
  <c r="O524" i="20"/>
  <c r="O536" i="20"/>
  <c r="O548" i="20"/>
  <c r="O560" i="20"/>
  <c r="O572" i="20"/>
  <c r="O584" i="20"/>
  <c r="O596" i="20"/>
  <c r="V596" i="20" s="1"/>
  <c r="O608" i="20"/>
  <c r="O620" i="20"/>
  <c r="O632" i="20"/>
  <c r="O644" i="20"/>
  <c r="O656" i="20"/>
  <c r="O668" i="20"/>
  <c r="O680" i="20"/>
  <c r="O692" i="20"/>
  <c r="O704" i="20"/>
  <c r="O716" i="20"/>
  <c r="O728" i="20"/>
  <c r="O740" i="20"/>
  <c r="V740" i="20" s="1"/>
  <c r="O752" i="20"/>
  <c r="O764" i="20"/>
  <c r="O776" i="20"/>
  <c r="O788" i="20"/>
  <c r="O800" i="20"/>
  <c r="O812" i="20"/>
  <c r="O824" i="20"/>
  <c r="O836" i="20"/>
  <c r="O848" i="20"/>
  <c r="O860" i="20"/>
  <c r="O872" i="20"/>
  <c r="O884" i="20"/>
  <c r="V884" i="20" s="1"/>
  <c r="O896" i="20"/>
  <c r="O908" i="20"/>
  <c r="O920" i="20"/>
  <c r="O932" i="20"/>
  <c r="O944" i="20"/>
  <c r="O956" i="20"/>
  <c r="O968" i="20"/>
  <c r="O980" i="20"/>
  <c r="O992" i="20"/>
  <c r="O1004" i="20"/>
  <c r="O1016" i="20"/>
  <c r="O1028" i="20"/>
  <c r="V1028" i="20" s="1"/>
  <c r="O1040" i="20"/>
  <c r="O1052" i="20"/>
  <c r="O1064" i="20"/>
  <c r="O1076" i="20"/>
  <c r="O1088" i="20"/>
  <c r="O1100" i="20"/>
  <c r="O1112" i="20"/>
  <c r="O1124" i="20"/>
  <c r="O1136" i="20"/>
  <c r="O1148" i="20"/>
  <c r="O1160" i="20"/>
  <c r="O1172" i="20"/>
  <c r="V1172" i="20" s="1"/>
  <c r="O1184" i="20"/>
  <c r="O1196" i="20"/>
  <c r="O1208" i="20"/>
  <c r="O1220" i="20"/>
  <c r="O1232" i="20"/>
  <c r="O1244" i="20"/>
  <c r="O1256" i="20"/>
  <c r="O1268" i="20"/>
  <c r="O1280" i="20"/>
  <c r="O1292" i="20"/>
  <c r="O1304" i="20"/>
  <c r="O1316" i="20"/>
  <c r="V1316" i="20" s="1"/>
  <c r="O1328" i="20"/>
  <c r="O1340" i="20"/>
  <c r="O1352" i="20"/>
  <c r="O1364" i="20"/>
  <c r="O1376" i="20"/>
  <c r="O1388" i="20"/>
  <c r="O1400" i="20"/>
  <c r="O1412" i="20"/>
  <c r="O1424" i="20"/>
  <c r="O1436" i="20"/>
  <c r="O1448" i="20"/>
  <c r="O1460" i="20"/>
  <c r="V1460" i="20" s="1"/>
  <c r="O1472" i="20"/>
  <c r="O1484" i="20"/>
  <c r="O1496" i="20"/>
  <c r="O1508" i="20"/>
  <c r="O1520" i="20"/>
  <c r="O1532" i="20"/>
  <c r="O1544" i="20"/>
  <c r="O1556" i="20"/>
  <c r="O1568" i="20"/>
  <c r="O1580" i="20"/>
  <c r="O1592" i="20"/>
  <c r="O1604" i="20"/>
  <c r="V1604" i="20" s="1"/>
  <c r="O1616" i="20"/>
  <c r="O1628" i="20"/>
  <c r="O1640" i="20"/>
  <c r="O1652" i="20"/>
  <c r="O1664" i="20"/>
  <c r="O1676" i="20"/>
  <c r="O1688" i="20"/>
  <c r="O1700" i="20"/>
  <c r="O1712" i="20"/>
  <c r="O1724" i="20"/>
  <c r="O1736" i="20"/>
  <c r="O1748" i="20"/>
  <c r="V1748" i="20" s="1"/>
  <c r="O1760" i="20"/>
  <c r="O1772" i="20"/>
  <c r="O1784" i="20"/>
  <c r="O1796" i="20"/>
  <c r="O1808" i="20"/>
  <c r="O1820" i="20"/>
  <c r="O1832" i="20"/>
  <c r="O1844" i="20"/>
  <c r="O1856" i="20"/>
  <c r="O1868" i="20"/>
  <c r="O1880" i="20"/>
  <c r="O1892" i="20"/>
  <c r="V1892" i="20" s="1"/>
  <c r="O1904" i="20"/>
  <c r="O1916" i="20"/>
  <c r="O1928" i="20"/>
  <c r="O1940" i="20"/>
  <c r="O1952" i="20"/>
  <c r="O1964" i="20"/>
  <c r="O1976" i="20"/>
  <c r="O1988" i="20"/>
  <c r="O2000" i="20"/>
  <c r="O6" i="20"/>
  <c r="O20" i="20"/>
  <c r="O35" i="20"/>
  <c r="V35" i="20" s="1"/>
  <c r="O49" i="20"/>
  <c r="O64" i="20"/>
  <c r="O78" i="20"/>
  <c r="O92" i="20"/>
  <c r="O105" i="20"/>
  <c r="O117" i="20"/>
  <c r="O129" i="20"/>
  <c r="O141" i="20"/>
  <c r="O153" i="20"/>
  <c r="O165" i="20"/>
  <c r="O177" i="20"/>
  <c r="O189" i="20"/>
  <c r="V189" i="20" s="1"/>
  <c r="O201" i="20"/>
  <c r="O213" i="20"/>
  <c r="O225" i="20"/>
  <c r="O237" i="20"/>
  <c r="O249" i="20"/>
  <c r="O261" i="20"/>
  <c r="O273" i="20"/>
  <c r="O285" i="20"/>
  <c r="O297" i="20"/>
  <c r="O309" i="20"/>
  <c r="O321" i="20"/>
  <c r="O333" i="20"/>
  <c r="V333" i="20" s="1"/>
  <c r="O345" i="20"/>
  <c r="O357" i="20"/>
  <c r="O369" i="20"/>
  <c r="O381" i="20"/>
  <c r="O393" i="20"/>
  <c r="O405" i="20"/>
  <c r="O417" i="20"/>
  <c r="O429" i="20"/>
  <c r="O441" i="20"/>
  <c r="O453" i="20"/>
  <c r="O465" i="20"/>
  <c r="O477" i="20"/>
  <c r="V477" i="20" s="1"/>
  <c r="O489" i="20"/>
  <c r="O501" i="20"/>
  <c r="O513" i="20"/>
  <c r="O525" i="20"/>
  <c r="O537" i="20"/>
  <c r="O549" i="20"/>
  <c r="O561" i="20"/>
  <c r="O573" i="20"/>
  <c r="O585" i="20"/>
  <c r="O597" i="20"/>
  <c r="O609" i="20"/>
  <c r="O621" i="20"/>
  <c r="V621" i="20" s="1"/>
  <c r="O633" i="20"/>
  <c r="O645" i="20"/>
  <c r="O657" i="20"/>
  <c r="O669" i="20"/>
  <c r="O681" i="20"/>
  <c r="O693" i="20"/>
  <c r="O705" i="20"/>
  <c r="O717" i="20"/>
  <c r="O729" i="20"/>
  <c r="O741" i="20"/>
  <c r="O753" i="20"/>
  <c r="O765" i="20"/>
  <c r="V765" i="20" s="1"/>
  <c r="O777" i="20"/>
  <c r="O789" i="20"/>
  <c r="O801" i="20"/>
  <c r="O813" i="20"/>
  <c r="O825" i="20"/>
  <c r="O837" i="20"/>
  <c r="O849" i="20"/>
  <c r="O861" i="20"/>
  <c r="O873" i="20"/>
  <c r="O885" i="20"/>
  <c r="O897" i="20"/>
  <c r="O909" i="20"/>
  <c r="V909" i="20" s="1"/>
  <c r="O921" i="20"/>
  <c r="O933" i="20"/>
  <c r="O945" i="20"/>
  <c r="O957" i="20"/>
  <c r="O969" i="20"/>
  <c r="O981" i="20"/>
  <c r="O993" i="20"/>
  <c r="O1005" i="20"/>
  <c r="O1017" i="20"/>
  <c r="O1029" i="20"/>
  <c r="O1041" i="20"/>
  <c r="O1053" i="20"/>
  <c r="V1053" i="20" s="1"/>
  <c r="O1065" i="20"/>
  <c r="O1077" i="20"/>
  <c r="O1089" i="20"/>
  <c r="O1101" i="20"/>
  <c r="O1113" i="20"/>
  <c r="O1125" i="20"/>
  <c r="O1137" i="20"/>
  <c r="O1149" i="20"/>
  <c r="O1161" i="20"/>
  <c r="O1173" i="20"/>
  <c r="O1185" i="20"/>
  <c r="O1197" i="20"/>
  <c r="V1197" i="20" s="1"/>
  <c r="O1209" i="20"/>
  <c r="O1221" i="20"/>
  <c r="O1233" i="20"/>
  <c r="O1245" i="20"/>
  <c r="O1257" i="20"/>
  <c r="O1269" i="20"/>
  <c r="O1281" i="20"/>
  <c r="O1293" i="20"/>
  <c r="O1305" i="20"/>
  <c r="O1317" i="20"/>
  <c r="O1329" i="20"/>
  <c r="O1341" i="20"/>
  <c r="V1341" i="20" s="1"/>
  <c r="O1353" i="20"/>
  <c r="O1365" i="20"/>
  <c r="O1377" i="20"/>
  <c r="O1389" i="20"/>
  <c r="O1401" i="20"/>
  <c r="O1413" i="20"/>
  <c r="O1425" i="20"/>
  <c r="O1437" i="20"/>
  <c r="O1449" i="20"/>
  <c r="O1461" i="20"/>
  <c r="O1473" i="20"/>
  <c r="O1485" i="20"/>
  <c r="V1485" i="20" s="1"/>
  <c r="O1497" i="20"/>
  <c r="O1509" i="20"/>
  <c r="O1521" i="20"/>
  <c r="O1533" i="20"/>
  <c r="O1545" i="20"/>
  <c r="O1557" i="20"/>
  <c r="O1569" i="20"/>
  <c r="O1581" i="20"/>
  <c r="O1593" i="20"/>
  <c r="O1605" i="20"/>
  <c r="O1617" i="20"/>
  <c r="O1629" i="20"/>
  <c r="V1629" i="20" s="1"/>
  <c r="O1641" i="20"/>
  <c r="O1653" i="20"/>
  <c r="O1665" i="20"/>
  <c r="O1677" i="20"/>
  <c r="O1689" i="20"/>
  <c r="O1701" i="20"/>
  <c r="O1713" i="20"/>
  <c r="O1725" i="20"/>
  <c r="O1737" i="20"/>
  <c r="O1749" i="20"/>
  <c r="O1761" i="20"/>
  <c r="O1773" i="20"/>
  <c r="V1773" i="20" s="1"/>
  <c r="O1785" i="20"/>
  <c r="O1797" i="20"/>
  <c r="O1809" i="20"/>
  <c r="O1821" i="20"/>
  <c r="O1833" i="20"/>
  <c r="O1845" i="20"/>
  <c r="O1857" i="20"/>
  <c r="O1869" i="20"/>
  <c r="O1881" i="20"/>
  <c r="O1893" i="20"/>
  <c r="O1905" i="20"/>
  <c r="O1917" i="20"/>
  <c r="V1917" i="20" s="1"/>
  <c r="O1929" i="20"/>
  <c r="O1941" i="20"/>
  <c r="O1953" i="20"/>
  <c r="O1965" i="20"/>
  <c r="O1977" i="20"/>
  <c r="O1989" i="20"/>
  <c r="O2001" i="20"/>
  <c r="O7" i="20"/>
  <c r="O22" i="20"/>
  <c r="O36" i="20"/>
  <c r="O50" i="20"/>
  <c r="O65" i="20"/>
  <c r="V65" i="20" s="1"/>
  <c r="O79" i="20"/>
  <c r="O94" i="20"/>
  <c r="O106" i="20"/>
  <c r="O118" i="20"/>
  <c r="O130" i="20"/>
  <c r="O142" i="20"/>
  <c r="O154" i="20"/>
  <c r="O166" i="20"/>
  <c r="O178" i="20"/>
  <c r="O190" i="20"/>
  <c r="O202" i="20"/>
  <c r="O214" i="20"/>
  <c r="V214" i="20" s="1"/>
  <c r="O226" i="20"/>
  <c r="O238" i="20"/>
  <c r="O250" i="20"/>
  <c r="O262" i="20"/>
  <c r="O274" i="20"/>
  <c r="O286" i="20"/>
  <c r="O298" i="20"/>
  <c r="O310" i="20"/>
  <c r="O322" i="20"/>
  <c r="O334" i="20"/>
  <c r="O346" i="20"/>
  <c r="O358" i="20"/>
  <c r="V358" i="20" s="1"/>
  <c r="O370" i="20"/>
  <c r="O382" i="20"/>
  <c r="O394" i="20"/>
  <c r="O406" i="20"/>
  <c r="O418" i="20"/>
  <c r="O430" i="20"/>
  <c r="O442" i="20"/>
  <c r="O454" i="20"/>
  <c r="O466" i="20"/>
  <c r="O478" i="20"/>
  <c r="O490" i="20"/>
  <c r="O502" i="20"/>
  <c r="V502" i="20" s="1"/>
  <c r="O514" i="20"/>
  <c r="O526" i="20"/>
  <c r="O538" i="20"/>
  <c r="O550" i="20"/>
  <c r="O562" i="20"/>
  <c r="O574" i="20"/>
  <c r="O586" i="20"/>
  <c r="O598" i="20"/>
  <c r="O610" i="20"/>
  <c r="O622" i="20"/>
  <c r="O634" i="20"/>
  <c r="O646" i="20"/>
  <c r="V646" i="20" s="1"/>
  <c r="O658" i="20"/>
  <c r="O670" i="20"/>
  <c r="O682" i="20"/>
  <c r="O694" i="20"/>
  <c r="O706" i="20"/>
  <c r="O718" i="20"/>
  <c r="O730" i="20"/>
  <c r="O742" i="20"/>
  <c r="O754" i="20"/>
  <c r="O766" i="20"/>
  <c r="O778" i="20"/>
  <c r="O790" i="20"/>
  <c r="V790" i="20" s="1"/>
  <c r="O802" i="20"/>
  <c r="O814" i="20"/>
  <c r="O826" i="20"/>
  <c r="O838" i="20"/>
  <c r="O850" i="20"/>
  <c r="O862" i="20"/>
  <c r="O874" i="20"/>
  <c r="O886" i="20"/>
  <c r="O898" i="20"/>
  <c r="O910" i="20"/>
  <c r="O922" i="20"/>
  <c r="O934" i="20"/>
  <c r="V934" i="20" s="1"/>
  <c r="O946" i="20"/>
  <c r="O958" i="20"/>
  <c r="O970" i="20"/>
  <c r="O982" i="20"/>
  <c r="O994" i="20"/>
  <c r="O1006" i="20"/>
  <c r="O1018" i="20"/>
  <c r="O1030" i="20"/>
  <c r="O1042" i="20"/>
  <c r="O1054" i="20"/>
  <c r="O1066" i="20"/>
  <c r="O1078" i="20"/>
  <c r="V1078" i="20" s="1"/>
  <c r="O1090" i="20"/>
  <c r="O1102" i="20"/>
  <c r="O1114" i="20"/>
  <c r="O1126" i="20"/>
  <c r="O1138" i="20"/>
  <c r="O1150" i="20"/>
  <c r="O1162" i="20"/>
  <c r="O1174" i="20"/>
  <c r="O1186" i="20"/>
  <c r="O1198" i="20"/>
  <c r="O1210" i="20"/>
  <c r="O1222" i="20"/>
  <c r="V1222" i="20" s="1"/>
  <c r="O1234" i="20"/>
  <c r="O1246" i="20"/>
  <c r="O1258" i="20"/>
  <c r="O1270" i="20"/>
  <c r="O1282" i="20"/>
  <c r="O1294" i="20"/>
  <c r="O1306" i="20"/>
  <c r="O1318" i="20"/>
  <c r="O1330" i="20"/>
  <c r="O1342" i="20"/>
  <c r="O1354" i="20"/>
  <c r="O1366" i="20"/>
  <c r="V1366" i="20" s="1"/>
  <c r="O1378" i="20"/>
  <c r="O1390" i="20"/>
  <c r="O1402" i="20"/>
  <c r="O1414" i="20"/>
  <c r="O1426" i="20"/>
  <c r="O1438" i="20"/>
  <c r="O1450" i="20"/>
  <c r="O1462" i="20"/>
  <c r="O1474" i="20"/>
  <c r="O1486" i="20"/>
  <c r="O1498" i="20"/>
  <c r="O1510" i="20"/>
  <c r="V1510" i="20" s="1"/>
  <c r="O1522" i="20"/>
  <c r="O1534" i="20"/>
  <c r="O1546" i="20"/>
  <c r="O1558" i="20"/>
  <c r="O1570" i="20"/>
  <c r="O1582" i="20"/>
  <c r="O1594" i="20"/>
  <c r="O1606" i="20"/>
  <c r="O1618" i="20"/>
  <c r="O1630" i="20"/>
  <c r="O1642" i="20"/>
  <c r="O1654" i="20"/>
  <c r="O1666" i="20"/>
  <c r="O1678" i="20"/>
  <c r="O1690" i="20"/>
  <c r="O1702" i="20"/>
  <c r="O1714" i="20"/>
  <c r="O1726" i="20"/>
  <c r="O1738" i="20"/>
  <c r="O1750" i="20"/>
  <c r="O1762" i="20"/>
  <c r="O1774" i="20"/>
  <c r="O1786" i="20"/>
  <c r="O1798" i="20"/>
  <c r="V1798" i="20" s="1"/>
  <c r="O1810" i="20"/>
  <c r="O1822" i="20"/>
  <c r="O1834" i="20"/>
  <c r="O1846" i="20"/>
  <c r="O1858" i="20"/>
  <c r="O1870" i="20"/>
  <c r="O1882" i="20"/>
  <c r="O1894" i="20"/>
  <c r="O1906" i="20"/>
  <c r="O1918" i="20"/>
  <c r="O1930" i="20"/>
  <c r="O1942" i="20"/>
  <c r="V1942" i="20" s="1"/>
  <c r="O1954" i="20"/>
  <c r="O1966" i="20"/>
  <c r="O1978" i="20"/>
  <c r="O1990" i="20"/>
  <c r="O2002" i="20"/>
  <c r="O8" i="20"/>
  <c r="O23" i="20"/>
  <c r="O37" i="20"/>
  <c r="O52" i="20"/>
  <c r="O66" i="20"/>
  <c r="O80" i="20"/>
  <c r="O95" i="20"/>
  <c r="V95" i="20" s="1"/>
  <c r="O107" i="20"/>
  <c r="O119" i="20"/>
  <c r="O131" i="20"/>
  <c r="O143" i="20"/>
  <c r="O155" i="20"/>
  <c r="O167" i="20"/>
  <c r="O179" i="20"/>
  <c r="O191" i="20"/>
  <c r="O203" i="20"/>
  <c r="O215" i="20"/>
  <c r="O227" i="20"/>
  <c r="O239" i="20"/>
  <c r="V239" i="20" s="1"/>
  <c r="O251" i="20"/>
  <c r="O263" i="20"/>
  <c r="O275" i="20"/>
  <c r="O287" i="20"/>
  <c r="O299" i="20"/>
  <c r="O311" i="20"/>
  <c r="O323" i="20"/>
  <c r="O335" i="20"/>
  <c r="O347" i="20"/>
  <c r="O359" i="20"/>
  <c r="O371" i="20"/>
  <c r="O383" i="20"/>
  <c r="V383" i="20" s="1"/>
  <c r="O395" i="20"/>
  <c r="O407" i="20"/>
  <c r="O419" i="20"/>
  <c r="O431" i="20"/>
  <c r="O443" i="20"/>
  <c r="O455" i="20"/>
  <c r="O467" i="20"/>
  <c r="O479" i="20"/>
  <c r="O491" i="20"/>
  <c r="O503" i="20"/>
  <c r="O515" i="20"/>
  <c r="O527" i="20"/>
  <c r="V527" i="20" s="1"/>
  <c r="O539" i="20"/>
  <c r="O551" i="20"/>
  <c r="O563" i="20"/>
  <c r="O575" i="20"/>
  <c r="O587" i="20"/>
  <c r="O599" i="20"/>
  <c r="O611" i="20"/>
  <c r="O623" i="20"/>
  <c r="O635" i="20"/>
  <c r="O647" i="20"/>
  <c r="O659" i="20"/>
  <c r="O671" i="20"/>
  <c r="V671" i="20" s="1"/>
  <c r="O683" i="20"/>
  <c r="O695" i="20"/>
  <c r="O707" i="20"/>
  <c r="O719" i="20"/>
  <c r="O731" i="20"/>
  <c r="O743" i="20"/>
  <c r="O755" i="20"/>
  <c r="O767" i="20"/>
  <c r="O779" i="20"/>
  <c r="O791" i="20"/>
  <c r="O803" i="20"/>
  <c r="O815" i="20"/>
  <c r="V815" i="20" s="1"/>
  <c r="O827" i="20"/>
  <c r="O839" i="20"/>
  <c r="O851" i="20"/>
  <c r="O863" i="20"/>
  <c r="O875" i="20"/>
  <c r="O887" i="20"/>
  <c r="O899" i="20"/>
  <c r="O911" i="20"/>
  <c r="O923" i="20"/>
  <c r="O935" i="20"/>
  <c r="O947" i="20"/>
  <c r="O959" i="20"/>
  <c r="V959" i="20" s="1"/>
  <c r="O971" i="20"/>
  <c r="O983" i="20"/>
  <c r="O995" i="20"/>
  <c r="O1007" i="20"/>
  <c r="O1019" i="20"/>
  <c r="O1031" i="20"/>
  <c r="O1043" i="20"/>
  <c r="O1055" i="20"/>
  <c r="O1067" i="20"/>
  <c r="O1079" i="20"/>
  <c r="O1091" i="20"/>
  <c r="O1103" i="20"/>
  <c r="V1103" i="20" s="1"/>
  <c r="O1115" i="20"/>
  <c r="O1127" i="20"/>
  <c r="O1139" i="20"/>
  <c r="O1151" i="20"/>
  <c r="O1163" i="20"/>
  <c r="O1175" i="20"/>
  <c r="O1187" i="20"/>
  <c r="O1199" i="20"/>
  <c r="O1211" i="20"/>
  <c r="O1223" i="20"/>
  <c r="O1235" i="20"/>
  <c r="O1247" i="20"/>
  <c r="V1247" i="20" s="1"/>
  <c r="O1259" i="20"/>
  <c r="O1271" i="20"/>
  <c r="O1283" i="20"/>
  <c r="O1295" i="20"/>
  <c r="O1307" i="20"/>
  <c r="O1319" i="20"/>
  <c r="O1331" i="20"/>
  <c r="O1343" i="20"/>
  <c r="O1355" i="20"/>
  <c r="O1367" i="20"/>
  <c r="O1379" i="20"/>
  <c r="O1391" i="20"/>
  <c r="V1391" i="20" s="1"/>
  <c r="O1403" i="20"/>
  <c r="O1415" i="20"/>
  <c r="O1427" i="20"/>
  <c r="O1439" i="20"/>
  <c r="O1451" i="20"/>
  <c r="O1463" i="20"/>
  <c r="O1475" i="20"/>
  <c r="O1487" i="20"/>
  <c r="O1499" i="20"/>
  <c r="O1511" i="20"/>
  <c r="O1523" i="20"/>
  <c r="O1535" i="20"/>
  <c r="V1535" i="20" s="1"/>
  <c r="O1547" i="20"/>
  <c r="O1559" i="20"/>
  <c r="O1571" i="20"/>
  <c r="O1583" i="20"/>
  <c r="O1595" i="20"/>
  <c r="O1607" i="20"/>
  <c r="O1619" i="20"/>
  <c r="O1631" i="20"/>
  <c r="O1643" i="20"/>
  <c r="O1655" i="20"/>
  <c r="O1667" i="20"/>
  <c r="O1679" i="20"/>
  <c r="V1679" i="20" s="1"/>
  <c r="O1691" i="20"/>
  <c r="O1703" i="20"/>
  <c r="O1715" i="20"/>
  <c r="O1727" i="20"/>
  <c r="O1739" i="20"/>
  <c r="O1751" i="20"/>
  <c r="O1763" i="20"/>
  <c r="O1775" i="20"/>
  <c r="O1787" i="20"/>
  <c r="O1799" i="20"/>
  <c r="O1811" i="20"/>
  <c r="O1823" i="20"/>
  <c r="V1823" i="20" s="1"/>
  <c r="O1835" i="20"/>
  <c r="O1847" i="20"/>
  <c r="O1859" i="20"/>
  <c r="O1871" i="20"/>
  <c r="O1883" i="20"/>
  <c r="O1895" i="20"/>
  <c r="O1907" i="20"/>
  <c r="O1919" i="20"/>
  <c r="O1931" i="20"/>
  <c r="O1943" i="20"/>
  <c r="O1955" i="20"/>
  <c r="O1967" i="20"/>
  <c r="V1967" i="20" s="1"/>
  <c r="O1979" i="20"/>
  <c r="O1991" i="20"/>
  <c r="O2003" i="20"/>
  <c r="O10" i="20"/>
  <c r="O24" i="20"/>
  <c r="O38" i="20"/>
  <c r="O53" i="20"/>
  <c r="O67" i="20"/>
  <c r="O82" i="20"/>
  <c r="O96" i="20"/>
  <c r="O108" i="20"/>
  <c r="O120" i="20"/>
  <c r="V120" i="20" s="1"/>
  <c r="O132" i="20"/>
  <c r="O144" i="20"/>
  <c r="O156" i="20"/>
  <c r="O168" i="20"/>
  <c r="O180" i="20"/>
  <c r="O192" i="20"/>
  <c r="O204" i="20"/>
  <c r="O216" i="20"/>
  <c r="O228" i="20"/>
  <c r="O240" i="20"/>
  <c r="O252" i="20"/>
  <c r="O264" i="20"/>
  <c r="V264" i="20" s="1"/>
  <c r="O276" i="20"/>
  <c r="O288" i="20"/>
  <c r="O300" i="20"/>
  <c r="O312" i="20"/>
  <c r="O324" i="20"/>
  <c r="O336" i="20"/>
  <c r="O348" i="20"/>
  <c r="O360" i="20"/>
  <c r="O372" i="20"/>
  <c r="O384" i="20"/>
  <c r="O396" i="20"/>
  <c r="O408" i="20"/>
  <c r="V408" i="20" s="1"/>
  <c r="O420" i="20"/>
  <c r="O432" i="20"/>
  <c r="O444" i="20"/>
  <c r="O456" i="20"/>
  <c r="O468" i="20"/>
  <c r="O480" i="20"/>
  <c r="O492" i="20"/>
  <c r="O504" i="20"/>
  <c r="O516" i="20"/>
  <c r="O528" i="20"/>
  <c r="O540" i="20"/>
  <c r="O552" i="20"/>
  <c r="V552" i="20" s="1"/>
  <c r="O564" i="20"/>
  <c r="O576" i="20"/>
  <c r="O588" i="20"/>
  <c r="O600" i="20"/>
  <c r="O612" i="20"/>
  <c r="O624" i="20"/>
  <c r="O636" i="20"/>
  <c r="O648" i="20"/>
  <c r="O660" i="20"/>
  <c r="O672" i="20"/>
  <c r="O684" i="20"/>
  <c r="O696" i="20"/>
  <c r="V696" i="20" s="1"/>
  <c r="O708" i="20"/>
  <c r="O720" i="20"/>
  <c r="O732" i="20"/>
  <c r="O744" i="20"/>
  <c r="O756" i="20"/>
  <c r="O768" i="20"/>
  <c r="O780" i="20"/>
  <c r="O792" i="20"/>
  <c r="O804" i="20"/>
  <c r="O816" i="20"/>
  <c r="O828" i="20"/>
  <c r="O840" i="20"/>
  <c r="V840" i="20" s="1"/>
  <c r="O852" i="20"/>
  <c r="O864" i="20"/>
  <c r="O876" i="20"/>
  <c r="O888" i="20"/>
  <c r="O900" i="20"/>
  <c r="O912" i="20"/>
  <c r="O924" i="20"/>
  <c r="O936" i="20"/>
  <c r="O948" i="20"/>
  <c r="O960" i="20"/>
  <c r="O972" i="20"/>
  <c r="O984" i="20"/>
  <c r="V984" i="20" s="1"/>
  <c r="O996" i="20"/>
  <c r="O1008" i="20"/>
  <c r="O1020" i="20"/>
  <c r="O1032" i="20"/>
  <c r="O1044" i="20"/>
  <c r="O1056" i="20"/>
  <c r="O1068" i="20"/>
  <c r="O1080" i="20"/>
  <c r="O1092" i="20"/>
  <c r="O1104" i="20"/>
  <c r="O1116" i="20"/>
  <c r="O1128" i="20"/>
  <c r="V1128" i="20" s="1"/>
  <c r="O1140" i="20"/>
  <c r="O1152" i="20"/>
  <c r="O1164" i="20"/>
  <c r="O1176" i="20"/>
  <c r="O1188" i="20"/>
  <c r="O1200" i="20"/>
  <c r="O1212" i="20"/>
  <c r="O1224" i="20"/>
  <c r="O1236" i="20"/>
  <c r="O1248" i="20"/>
  <c r="O1260" i="20"/>
  <c r="O1272" i="20"/>
  <c r="V1272" i="20" s="1"/>
  <c r="O1284" i="20"/>
  <c r="O1296" i="20"/>
  <c r="O1308" i="20"/>
  <c r="O1320" i="20"/>
  <c r="O1332" i="20"/>
  <c r="O1344" i="20"/>
  <c r="O1356" i="20"/>
  <c r="O1368" i="20"/>
  <c r="O1380" i="20"/>
  <c r="O1392" i="20"/>
  <c r="O1404" i="20"/>
  <c r="O1416" i="20"/>
  <c r="V1416" i="20" s="1"/>
  <c r="O1428" i="20"/>
  <c r="O1440" i="20"/>
  <c r="O1452" i="20"/>
  <c r="O1464" i="20"/>
  <c r="O1476" i="20"/>
  <c r="O1488" i="20"/>
  <c r="O1500" i="20"/>
  <c r="O1512" i="20"/>
  <c r="O1524" i="20"/>
  <c r="O1536" i="20"/>
  <c r="O1548" i="20"/>
  <c r="O1560" i="20"/>
  <c r="V1560" i="20" s="1"/>
  <c r="O1572" i="20"/>
  <c r="O1584" i="20"/>
  <c r="O1596" i="20"/>
  <c r="O1608" i="20"/>
  <c r="O1620" i="20"/>
  <c r="O1632" i="20"/>
  <c r="O1644" i="20"/>
  <c r="O1656" i="20"/>
  <c r="O1668" i="20"/>
  <c r="O1680" i="20"/>
  <c r="O1692" i="20"/>
  <c r="O1704" i="20"/>
  <c r="V1704" i="20" s="1"/>
  <c r="O1716" i="20"/>
  <c r="O1728" i="20"/>
  <c r="O1740" i="20"/>
  <c r="O1752" i="20"/>
  <c r="O1764" i="20"/>
  <c r="O1776" i="20"/>
  <c r="O1788" i="20"/>
  <c r="O1800" i="20"/>
  <c r="O1812" i="20"/>
  <c r="O1824" i="20"/>
  <c r="O1836" i="20"/>
  <c r="O1848" i="20"/>
  <c r="V1848" i="20" s="1"/>
  <c r="O1860" i="20"/>
  <c r="O1872" i="20"/>
  <c r="O1884" i="20"/>
  <c r="O1896" i="20"/>
  <c r="O1908" i="20"/>
  <c r="O1920" i="20"/>
  <c r="O1932" i="20"/>
  <c r="O1944" i="20"/>
  <c r="O1956" i="20"/>
  <c r="O1968" i="20"/>
  <c r="O1980" i="20"/>
  <c r="O1992" i="20"/>
  <c r="V1992" i="20" s="1"/>
  <c r="O2004" i="20"/>
  <c r="O11" i="20"/>
  <c r="O25" i="20"/>
  <c r="O40" i="20"/>
  <c r="O54" i="20"/>
  <c r="O68" i="20"/>
  <c r="O83" i="20"/>
  <c r="O97" i="20"/>
  <c r="O109" i="20"/>
  <c r="O121" i="20"/>
  <c r="O133" i="20"/>
  <c r="O145" i="20"/>
  <c r="V145" i="20" s="1"/>
  <c r="O157" i="20"/>
  <c r="O169" i="20"/>
  <c r="O181" i="20"/>
  <c r="O193" i="20"/>
  <c r="O205" i="20"/>
  <c r="O217" i="20"/>
  <c r="O229" i="20"/>
  <c r="O241" i="20"/>
  <c r="O253" i="20"/>
  <c r="O265" i="20"/>
  <c r="O277" i="20"/>
  <c r="O289" i="20"/>
  <c r="V289" i="20" s="1"/>
  <c r="O301" i="20"/>
  <c r="O313" i="20"/>
  <c r="O325" i="20"/>
  <c r="O337" i="20"/>
  <c r="O349" i="20"/>
  <c r="O361" i="20"/>
  <c r="O373" i="20"/>
  <c r="O385" i="20"/>
  <c r="O397" i="20"/>
  <c r="O409" i="20"/>
  <c r="O421" i="20"/>
  <c r="O433" i="20"/>
  <c r="V433" i="20" s="1"/>
  <c r="O445" i="20"/>
  <c r="O457" i="20"/>
  <c r="O469" i="20"/>
  <c r="O481" i="20"/>
  <c r="O493" i="20"/>
  <c r="O505" i="20"/>
  <c r="O517" i="20"/>
  <c r="O529" i="20"/>
  <c r="O541" i="20"/>
  <c r="O553" i="20"/>
  <c r="O565" i="20"/>
  <c r="O577" i="20"/>
  <c r="V577" i="20" s="1"/>
  <c r="O589" i="20"/>
  <c r="O601" i="20"/>
  <c r="O613" i="20"/>
  <c r="O625" i="20"/>
  <c r="O637" i="20"/>
  <c r="O649" i="20"/>
  <c r="O661" i="20"/>
  <c r="O673" i="20"/>
  <c r="O685" i="20"/>
  <c r="O697" i="20"/>
  <c r="O709" i="20"/>
  <c r="O721" i="20"/>
  <c r="V721" i="20" s="1"/>
  <c r="O733" i="20"/>
  <c r="O745" i="20"/>
  <c r="O757" i="20"/>
  <c r="O769" i="20"/>
  <c r="O781" i="20"/>
  <c r="O793" i="20"/>
  <c r="O805" i="20"/>
  <c r="O817" i="20"/>
  <c r="O829" i="20"/>
  <c r="O841" i="20"/>
  <c r="O853" i="20"/>
  <c r="O865" i="20"/>
  <c r="V865" i="20" s="1"/>
  <c r="O877" i="20"/>
  <c r="O889" i="20"/>
  <c r="O901" i="20"/>
  <c r="O913" i="20"/>
  <c r="O925" i="20"/>
  <c r="O937" i="20"/>
  <c r="O949" i="20"/>
  <c r="O961" i="20"/>
  <c r="O973" i="20"/>
  <c r="O985" i="20"/>
  <c r="O997" i="20"/>
  <c r="O1009" i="20"/>
  <c r="V1009" i="20" s="1"/>
  <c r="O1021" i="20"/>
  <c r="O1033" i="20"/>
  <c r="O1045" i="20"/>
  <c r="O1057" i="20"/>
  <c r="O1069" i="20"/>
  <c r="O1081" i="20"/>
  <c r="O1093" i="20"/>
  <c r="O1105" i="20"/>
  <c r="O1117" i="20"/>
  <c r="O1129" i="20"/>
  <c r="O1141" i="20"/>
  <c r="O1153" i="20"/>
  <c r="V1153" i="20" s="1"/>
  <c r="O1165" i="20"/>
  <c r="O1177" i="20"/>
  <c r="O1189" i="20"/>
  <c r="O1201" i="20"/>
  <c r="O1213" i="20"/>
  <c r="O1225" i="20"/>
  <c r="O1237" i="20"/>
  <c r="O1249" i="20"/>
  <c r="O1261" i="20"/>
  <c r="O1273" i="20"/>
  <c r="O1285" i="20"/>
  <c r="O1297" i="20"/>
  <c r="V1297" i="20" s="1"/>
  <c r="O1309" i="20"/>
  <c r="O1321" i="20"/>
  <c r="O1333" i="20"/>
  <c r="O1345" i="20"/>
  <c r="O1357" i="20"/>
  <c r="O1369" i="20"/>
  <c r="O1381" i="20"/>
  <c r="O1393" i="20"/>
  <c r="O1405" i="20"/>
  <c r="O1417" i="20"/>
  <c r="O1429" i="20"/>
  <c r="O1441" i="20"/>
  <c r="V1441" i="20" s="1"/>
  <c r="O1453" i="20"/>
  <c r="O1465" i="20"/>
  <c r="O1477" i="20"/>
  <c r="O1489" i="20"/>
  <c r="O1501" i="20"/>
  <c r="O1513" i="20"/>
  <c r="O1525" i="20"/>
  <c r="O1537" i="20"/>
  <c r="O1549" i="20"/>
  <c r="O1561" i="20"/>
  <c r="O1573" i="20"/>
  <c r="O1585" i="20"/>
  <c r="V1585" i="20" s="1"/>
  <c r="O1597" i="20"/>
  <c r="O1609" i="20"/>
  <c r="O1621" i="20"/>
  <c r="O1633" i="20"/>
  <c r="O1645" i="20"/>
  <c r="O1657" i="20"/>
  <c r="O1669" i="20"/>
  <c r="O1681" i="20"/>
  <c r="O1693" i="20"/>
  <c r="O1705" i="20"/>
  <c r="O1717" i="20"/>
  <c r="O1729" i="20"/>
  <c r="V1729" i="20" s="1"/>
  <c r="O1741" i="20"/>
  <c r="O1753" i="20"/>
  <c r="O1765" i="20"/>
  <c r="O1777" i="20"/>
  <c r="O1789" i="20"/>
  <c r="O1801" i="20"/>
  <c r="O1813" i="20"/>
  <c r="O1825" i="20"/>
  <c r="O1837" i="20"/>
  <c r="O1849" i="20"/>
  <c r="O1861" i="20"/>
  <c r="O1873" i="20"/>
  <c r="V1873" i="20" s="1"/>
  <c r="O1885" i="20"/>
  <c r="O1897" i="20"/>
  <c r="O1909" i="20"/>
  <c r="O1921" i="20"/>
  <c r="O1933" i="20"/>
  <c r="O1945" i="20"/>
  <c r="O1957" i="20"/>
  <c r="O1969" i="20"/>
  <c r="O1981" i="20"/>
  <c r="O1993" i="20"/>
  <c r="O5" i="20"/>
  <c r="O12" i="20"/>
  <c r="V12" i="20" s="1"/>
  <c r="O26" i="20"/>
  <c r="O41" i="20"/>
  <c r="O55" i="20"/>
  <c r="O70" i="20"/>
  <c r="O84" i="20"/>
  <c r="O98" i="20"/>
  <c r="O110" i="20"/>
  <c r="O122" i="20"/>
  <c r="O134" i="20"/>
  <c r="O146" i="20"/>
  <c r="O158" i="20"/>
  <c r="O170" i="20"/>
  <c r="V170" i="20" s="1"/>
  <c r="O182" i="20"/>
  <c r="O194" i="20"/>
  <c r="O206" i="20"/>
  <c r="O218" i="20"/>
  <c r="O230" i="20"/>
  <c r="O242" i="20"/>
  <c r="O254" i="20"/>
  <c r="O266" i="20"/>
  <c r="O278" i="20"/>
  <c r="O290" i="20"/>
  <c r="O302" i="20"/>
  <c r="O314" i="20"/>
  <c r="V314" i="20" s="1"/>
  <c r="O326" i="20"/>
  <c r="O338" i="20"/>
  <c r="O350" i="20"/>
  <c r="O362" i="20"/>
  <c r="O374" i="20"/>
  <c r="O386" i="20"/>
  <c r="O398" i="20"/>
  <c r="O410" i="20"/>
  <c r="O422" i="20"/>
  <c r="O434" i="20"/>
  <c r="O446" i="20"/>
  <c r="O458" i="20"/>
  <c r="V458" i="20" s="1"/>
  <c r="O470" i="20"/>
  <c r="O482" i="20"/>
  <c r="O494" i="20"/>
  <c r="O506" i="20"/>
  <c r="O518" i="20"/>
  <c r="O530" i="20"/>
  <c r="O542" i="20"/>
  <c r="O554" i="20"/>
  <c r="O566" i="20"/>
  <c r="O578" i="20"/>
  <c r="O590" i="20"/>
  <c r="O602" i="20"/>
  <c r="V602" i="20" s="1"/>
  <c r="O614" i="20"/>
  <c r="O626" i="20"/>
  <c r="O638" i="20"/>
  <c r="O650" i="20"/>
  <c r="O662" i="20"/>
  <c r="O674" i="20"/>
  <c r="O686" i="20"/>
  <c r="O698" i="20"/>
  <c r="O710" i="20"/>
  <c r="O722" i="20"/>
  <c r="O734" i="20"/>
  <c r="O746" i="20"/>
  <c r="V746" i="20" s="1"/>
  <c r="O758" i="20"/>
  <c r="O770" i="20"/>
  <c r="O782" i="20"/>
  <c r="O794" i="20"/>
  <c r="O806" i="20"/>
  <c r="O818" i="20"/>
  <c r="O830" i="20"/>
  <c r="O842" i="20"/>
  <c r="O854" i="20"/>
  <c r="O866" i="20"/>
  <c r="O878" i="20"/>
  <c r="O890" i="20"/>
  <c r="V890" i="20" s="1"/>
  <c r="O902" i="20"/>
  <c r="O914" i="20"/>
  <c r="O926" i="20"/>
  <c r="O938" i="20"/>
  <c r="O950" i="20"/>
  <c r="O962" i="20"/>
  <c r="O974" i="20"/>
  <c r="O986" i="20"/>
  <c r="O998" i="20"/>
  <c r="O1010" i="20"/>
  <c r="O1022" i="20"/>
  <c r="O1034" i="20"/>
  <c r="V1034" i="20" s="1"/>
  <c r="O1046" i="20"/>
  <c r="O1058" i="20"/>
  <c r="O1070" i="20"/>
  <c r="O1082" i="20"/>
  <c r="O1094" i="20"/>
  <c r="O1106" i="20"/>
  <c r="O1118" i="20"/>
  <c r="O1130" i="20"/>
  <c r="O1142" i="20"/>
  <c r="O1154" i="20"/>
  <c r="O1166" i="20"/>
  <c r="O1178" i="20"/>
  <c r="V1178" i="20" s="1"/>
  <c r="O1190" i="20"/>
  <c r="O1202" i="20"/>
  <c r="O1214" i="20"/>
  <c r="O1226" i="20"/>
  <c r="O1238" i="20"/>
  <c r="O1250" i="20"/>
  <c r="O1262" i="20"/>
  <c r="O1274" i="20"/>
  <c r="O1286" i="20"/>
  <c r="O1298" i="20"/>
  <c r="O1310" i="20"/>
  <c r="O1322" i="20"/>
  <c r="V1322" i="20" s="1"/>
  <c r="O1334" i="20"/>
  <c r="O1346" i="20"/>
  <c r="O1358" i="20"/>
  <c r="O1370" i="20"/>
  <c r="O1382" i="20"/>
  <c r="O1394" i="20"/>
  <c r="O1406" i="20"/>
  <c r="O1418" i="20"/>
  <c r="O1430" i="20"/>
  <c r="O1442" i="20"/>
  <c r="O1454" i="20"/>
  <c r="O1466" i="20"/>
  <c r="V1466" i="20" s="1"/>
  <c r="O1478" i="20"/>
  <c r="O1490" i="20"/>
  <c r="O1502" i="20"/>
  <c r="O1514" i="20"/>
  <c r="O1526" i="20"/>
  <c r="O1538" i="20"/>
  <c r="O1550" i="20"/>
  <c r="O1562" i="20"/>
  <c r="O1574" i="20"/>
  <c r="O1586" i="20"/>
  <c r="O1598" i="20"/>
  <c r="O1610" i="20"/>
  <c r="V1610" i="20" s="1"/>
  <c r="O1622" i="20"/>
  <c r="O1634" i="20"/>
  <c r="O1646" i="20"/>
  <c r="O1658" i="20"/>
  <c r="O1670" i="20"/>
  <c r="O1682" i="20"/>
  <c r="O1694" i="20"/>
  <c r="O1706" i="20"/>
  <c r="O1718" i="20"/>
  <c r="O1730" i="20"/>
  <c r="O1742" i="20"/>
  <c r="O1754" i="20"/>
  <c r="V1754" i="20" s="1"/>
  <c r="O1766" i="20"/>
  <c r="O1778" i="20"/>
  <c r="O1790" i="20"/>
  <c r="O1802" i="20"/>
  <c r="O1814" i="20"/>
  <c r="O1826" i="20"/>
  <c r="O1838" i="20"/>
  <c r="O1850" i="20"/>
  <c r="O1862" i="20"/>
  <c r="O1874" i="20"/>
  <c r="O1886" i="20"/>
  <c r="O1898" i="20"/>
  <c r="V1898" i="20" s="1"/>
  <c r="O1910" i="20"/>
  <c r="O1922" i="20"/>
  <c r="O1934" i="20"/>
  <c r="O1946" i="20"/>
  <c r="O1958" i="20"/>
  <c r="O1970" i="20"/>
  <c r="O1982" i="20"/>
  <c r="O1994" i="20"/>
  <c r="O13" i="20"/>
  <c r="O28" i="20"/>
  <c r="O42" i="20"/>
  <c r="O56" i="20"/>
  <c r="V56" i="20" s="1"/>
  <c r="O71" i="20"/>
  <c r="O85" i="20"/>
  <c r="O99" i="20"/>
  <c r="O111" i="20"/>
  <c r="O123" i="20"/>
  <c r="O135" i="20"/>
  <c r="O147" i="20"/>
  <c r="O159" i="20"/>
  <c r="O171" i="20"/>
  <c r="O183" i="20"/>
  <c r="O195" i="20"/>
  <c r="O207" i="20"/>
  <c r="V207" i="20" s="1"/>
  <c r="O219" i="20"/>
  <c r="O231" i="20"/>
  <c r="O243" i="20"/>
  <c r="O255" i="20"/>
  <c r="O267" i="20"/>
  <c r="O279" i="20"/>
  <c r="O291" i="20"/>
  <c r="O303" i="20"/>
  <c r="O315" i="20"/>
  <c r="O327" i="20"/>
  <c r="O339" i="20"/>
  <c r="O351" i="20"/>
  <c r="V351" i="20" s="1"/>
  <c r="O363" i="20"/>
  <c r="O375" i="20"/>
  <c r="O387" i="20"/>
  <c r="O399" i="20"/>
  <c r="O411" i="20"/>
  <c r="O423" i="20"/>
  <c r="O435" i="20"/>
  <c r="O447" i="20"/>
  <c r="O459" i="20"/>
  <c r="O471" i="20"/>
  <c r="O483" i="20"/>
  <c r="O495" i="20"/>
  <c r="V495" i="20" s="1"/>
  <c r="O507" i="20"/>
  <c r="O519" i="20"/>
  <c r="O531" i="20"/>
  <c r="O543" i="20"/>
  <c r="O555" i="20"/>
  <c r="O567" i="20"/>
  <c r="O579" i="20"/>
  <c r="O591" i="20"/>
  <c r="O603" i="20"/>
  <c r="O615" i="20"/>
  <c r="O627" i="20"/>
  <c r="O639" i="20"/>
  <c r="V639" i="20" s="1"/>
  <c r="O651" i="20"/>
  <c r="O663" i="20"/>
  <c r="O675" i="20"/>
  <c r="O687" i="20"/>
  <c r="O699" i="20"/>
  <c r="O711" i="20"/>
  <c r="O723" i="20"/>
  <c r="O735" i="20"/>
  <c r="O747" i="20"/>
  <c r="O759" i="20"/>
  <c r="O771" i="20"/>
  <c r="O783" i="20"/>
  <c r="V783" i="20" s="1"/>
  <c r="O795" i="20"/>
  <c r="O807" i="20"/>
  <c r="O819" i="20"/>
  <c r="O831" i="20"/>
  <c r="O843" i="20"/>
  <c r="O855" i="20"/>
  <c r="O867" i="20"/>
  <c r="O879" i="20"/>
  <c r="O891" i="20"/>
  <c r="O903" i="20"/>
  <c r="O915" i="20"/>
  <c r="O927" i="20"/>
  <c r="V927" i="20" s="1"/>
  <c r="O939" i="20"/>
  <c r="O951" i="20"/>
  <c r="O963" i="20"/>
  <c r="O975" i="20"/>
  <c r="O987" i="20"/>
  <c r="O999" i="20"/>
  <c r="O1011" i="20"/>
  <c r="O1023" i="20"/>
  <c r="O1035" i="20"/>
  <c r="O1047" i="20"/>
  <c r="O1059" i="20"/>
  <c r="O1071" i="20"/>
  <c r="V1071" i="20" s="1"/>
  <c r="O1083" i="20"/>
  <c r="O1095" i="20"/>
  <c r="O1107" i="20"/>
  <c r="O1119" i="20"/>
  <c r="O1131" i="20"/>
  <c r="O1143" i="20"/>
  <c r="O1155" i="20"/>
  <c r="O1167" i="20"/>
  <c r="O1179" i="20"/>
  <c r="O1191" i="20"/>
  <c r="O1203" i="20"/>
  <c r="O1215" i="20"/>
  <c r="V1215" i="20" s="1"/>
  <c r="O1227" i="20"/>
  <c r="O1239" i="20"/>
  <c r="O1251" i="20"/>
  <c r="O1263" i="20"/>
  <c r="O1275" i="20"/>
  <c r="O1287" i="20"/>
  <c r="O1299" i="20"/>
  <c r="O1311" i="20"/>
  <c r="O1323" i="20"/>
  <c r="O1335" i="20"/>
  <c r="O1347" i="20"/>
  <c r="O1359" i="20"/>
  <c r="V1359" i="20" s="1"/>
  <c r="O1371" i="20"/>
  <c r="O1383" i="20"/>
  <c r="O1395" i="20"/>
  <c r="O1407" i="20"/>
  <c r="O1419" i="20"/>
  <c r="O1431" i="20"/>
  <c r="O1443" i="20"/>
  <c r="O1455" i="20"/>
  <c r="O1467" i="20"/>
  <c r="O1479" i="20"/>
  <c r="O1491" i="20"/>
  <c r="O1503" i="20"/>
  <c r="V1503" i="20" s="1"/>
  <c r="O1515" i="20"/>
  <c r="O1527" i="20"/>
  <c r="O1539" i="20"/>
  <c r="O1551" i="20"/>
  <c r="O1563" i="20"/>
  <c r="O1575" i="20"/>
  <c r="O1587" i="20"/>
  <c r="O1599" i="20"/>
  <c r="O1611" i="20"/>
  <c r="O1623" i="20"/>
  <c r="O1635" i="20"/>
  <c r="O1647" i="20"/>
  <c r="V1647" i="20" s="1"/>
  <c r="O1659" i="20"/>
  <c r="O1671" i="20"/>
  <c r="O1683" i="20"/>
  <c r="O1695" i="20"/>
  <c r="O1707" i="20"/>
  <c r="O1719" i="20"/>
  <c r="O1731" i="20"/>
  <c r="O1743" i="20"/>
  <c r="O1755" i="20"/>
  <c r="O1767" i="20"/>
  <c r="O1779" i="20"/>
  <c r="O1791" i="20"/>
  <c r="V1791" i="20" s="1"/>
  <c r="O1803" i="20"/>
  <c r="O1815" i="20"/>
  <c r="O1827" i="20"/>
  <c r="O1839" i="20"/>
  <c r="O1851" i="20"/>
  <c r="O1863" i="20"/>
  <c r="O1875" i="20"/>
  <c r="O1887" i="20"/>
  <c r="O1899" i="20"/>
  <c r="O1911" i="20"/>
  <c r="O1923" i="20"/>
  <c r="O1935" i="20"/>
  <c r="V1935" i="20" s="1"/>
  <c r="O1947" i="20"/>
  <c r="O1959" i="20"/>
  <c r="O1971" i="20"/>
  <c r="O1983" i="20"/>
  <c r="O1995" i="20"/>
  <c r="O16" i="20"/>
  <c r="O30" i="20"/>
  <c r="O44" i="20"/>
  <c r="O59" i="20"/>
  <c r="O73" i="20"/>
  <c r="O88" i="20"/>
  <c r="O101" i="20"/>
  <c r="V101" i="20" s="1"/>
  <c r="O113" i="20"/>
  <c r="O125" i="20"/>
  <c r="O137" i="20"/>
  <c r="O149" i="20"/>
  <c r="O161" i="20"/>
  <c r="O173" i="20"/>
  <c r="O185" i="20"/>
  <c r="O197" i="20"/>
  <c r="O209" i="20"/>
  <c r="O221" i="20"/>
  <c r="O233" i="20"/>
  <c r="O245" i="20"/>
  <c r="V245" i="20" s="1"/>
  <c r="O257" i="20"/>
  <c r="O269" i="20"/>
  <c r="O281" i="20"/>
  <c r="O293" i="20"/>
  <c r="O305" i="20"/>
  <c r="O317" i="20"/>
  <c r="O329" i="20"/>
  <c r="O341" i="20"/>
  <c r="O353" i="20"/>
  <c r="O365" i="20"/>
  <c r="O377" i="20"/>
  <c r="O389" i="20"/>
  <c r="V389" i="20" s="1"/>
  <c r="O401" i="20"/>
  <c r="O413" i="20"/>
  <c r="O425" i="20"/>
  <c r="O437" i="20"/>
  <c r="O449" i="20"/>
  <c r="O461" i="20"/>
  <c r="O473" i="20"/>
  <c r="O485" i="20"/>
  <c r="O497" i="20"/>
  <c r="O509" i="20"/>
  <c r="O521" i="20"/>
  <c r="O533" i="20"/>
  <c r="V533" i="20" s="1"/>
  <c r="O545" i="20"/>
  <c r="O557" i="20"/>
  <c r="O569" i="20"/>
  <c r="O581" i="20"/>
  <c r="O593" i="20"/>
  <c r="O605" i="20"/>
  <c r="O617" i="20"/>
  <c r="O629" i="20"/>
  <c r="O641" i="20"/>
  <c r="O653" i="20"/>
  <c r="O665" i="20"/>
  <c r="O677" i="20"/>
  <c r="V677" i="20" s="1"/>
  <c r="O689" i="20"/>
  <c r="O701" i="20"/>
  <c r="O713" i="20"/>
  <c r="O725" i="20"/>
  <c r="O737" i="20"/>
  <c r="O749" i="20"/>
  <c r="O761" i="20"/>
  <c r="O773" i="20"/>
  <c r="O785" i="20"/>
  <c r="O797" i="20"/>
  <c r="O809" i="20"/>
  <c r="O821" i="20"/>
  <c r="V821" i="20" s="1"/>
  <c r="O833" i="20"/>
  <c r="O845" i="20"/>
  <c r="O857" i="20"/>
  <c r="O869" i="20"/>
  <c r="O881" i="20"/>
  <c r="O893" i="20"/>
  <c r="O905" i="20"/>
  <c r="O917" i="20"/>
  <c r="O929" i="20"/>
  <c r="O941" i="20"/>
  <c r="O953" i="20"/>
  <c r="O965" i="20"/>
  <c r="V965" i="20" s="1"/>
  <c r="O977" i="20"/>
  <c r="O989" i="20"/>
  <c r="O1001" i="20"/>
  <c r="O1013" i="20"/>
  <c r="O1025" i="20"/>
  <c r="O1037" i="20"/>
  <c r="O1049" i="20"/>
  <c r="O1061" i="20"/>
  <c r="O1073" i="20"/>
  <c r="O1085" i="20"/>
  <c r="O1097" i="20"/>
  <c r="O1109" i="20"/>
  <c r="V1109" i="20" s="1"/>
  <c r="O1121" i="20"/>
  <c r="O1133" i="20"/>
  <c r="O1145" i="20"/>
  <c r="O1157" i="20"/>
  <c r="O1169" i="20"/>
  <c r="O1181" i="20"/>
  <c r="O1193" i="20"/>
  <c r="O1205" i="20"/>
  <c r="O1217" i="20"/>
  <c r="O1229" i="20"/>
  <c r="O1241" i="20"/>
  <c r="O1253" i="20"/>
  <c r="V1253" i="20" s="1"/>
  <c r="O1265" i="20"/>
  <c r="O1277" i="20"/>
  <c r="O1289" i="20"/>
  <c r="O1301" i="20"/>
  <c r="O1313" i="20"/>
  <c r="O1325" i="20"/>
  <c r="O1337" i="20"/>
  <c r="O1349" i="20"/>
  <c r="O1361" i="20"/>
  <c r="O1373" i="20"/>
  <c r="O1385" i="20"/>
  <c r="O1397" i="20"/>
  <c r="V1397" i="20" s="1"/>
  <c r="O1409" i="20"/>
  <c r="O1421" i="20"/>
  <c r="O1433" i="20"/>
  <c r="O1445" i="20"/>
  <c r="O1457" i="20"/>
  <c r="O1469" i="20"/>
  <c r="O1481" i="20"/>
  <c r="O1493" i="20"/>
  <c r="O1505" i="20"/>
  <c r="O1517" i="20"/>
  <c r="O1529" i="20"/>
  <c r="O1541" i="20"/>
  <c r="V1541" i="20" s="1"/>
  <c r="O1553" i="20"/>
  <c r="O1565" i="20"/>
  <c r="O1577" i="20"/>
  <c r="O1589" i="20"/>
  <c r="O1601" i="20"/>
  <c r="O1613" i="20"/>
  <c r="O1625" i="20"/>
  <c r="O1637" i="20"/>
  <c r="O1649" i="20"/>
  <c r="O1661" i="20"/>
  <c r="O1673" i="20"/>
  <c r="O1685" i="20"/>
  <c r="V1685" i="20" s="1"/>
  <c r="O1697" i="20"/>
  <c r="O1709" i="20"/>
  <c r="O1721" i="20"/>
  <c r="O1733" i="20"/>
  <c r="O1745" i="20"/>
  <c r="O1757" i="20"/>
  <c r="O1769" i="20"/>
  <c r="O1781" i="20"/>
  <c r="O1793" i="20"/>
  <c r="O1805" i="20"/>
  <c r="O1817" i="20"/>
  <c r="O1829" i="20"/>
  <c r="V1829" i="20" s="1"/>
  <c r="O1841" i="20"/>
  <c r="O1853" i="20"/>
  <c r="O1865" i="20"/>
  <c r="O1877" i="20"/>
  <c r="O1889" i="20"/>
  <c r="O1901" i="20"/>
  <c r="O1913" i="20"/>
  <c r="O1925" i="20"/>
  <c r="O1937" i="20"/>
  <c r="O1949" i="20"/>
  <c r="O1961" i="20"/>
  <c r="O1973" i="20"/>
  <c r="V1973" i="20" s="1"/>
  <c r="O1985" i="20"/>
  <c r="O1997" i="20"/>
  <c r="O14" i="20"/>
  <c r="O72" i="20"/>
  <c r="O124" i="20"/>
  <c r="O172" i="20"/>
  <c r="O220" i="20"/>
  <c r="O268" i="20"/>
  <c r="O316" i="20"/>
  <c r="O364" i="20"/>
  <c r="O412" i="20"/>
  <c r="O460" i="20"/>
  <c r="V460" i="20" s="1"/>
  <c r="O508" i="20"/>
  <c r="O556" i="20"/>
  <c r="O604" i="20"/>
  <c r="O652" i="20"/>
  <c r="O700" i="20"/>
  <c r="O748" i="20"/>
  <c r="O796" i="20"/>
  <c r="O844" i="20"/>
  <c r="O892" i="20"/>
  <c r="O940" i="20"/>
  <c r="O988" i="20"/>
  <c r="O1036" i="20"/>
  <c r="V1036" i="20" s="1"/>
  <c r="O1084" i="20"/>
  <c r="O1132" i="20"/>
  <c r="O1180" i="20"/>
  <c r="O1228" i="20"/>
  <c r="O1276" i="20"/>
  <c r="O1324" i="20"/>
  <c r="O1372" i="20"/>
  <c r="O1420" i="20"/>
  <c r="O1468" i="20"/>
  <c r="O1516" i="20"/>
  <c r="O1564" i="20"/>
  <c r="O1612" i="20"/>
  <c r="V1612" i="20" s="1"/>
  <c r="O1660" i="20"/>
  <c r="O1708" i="20"/>
  <c r="O1756" i="20"/>
  <c r="O1804" i="20"/>
  <c r="O1852" i="20"/>
  <c r="O1900" i="20"/>
  <c r="O1948" i="20"/>
  <c r="O1996" i="20"/>
  <c r="O17" i="20"/>
  <c r="O74" i="20"/>
  <c r="O126" i="20"/>
  <c r="O174" i="20"/>
  <c r="V174" i="20" s="1"/>
  <c r="O222" i="20"/>
  <c r="O270" i="20"/>
  <c r="O318" i="20"/>
  <c r="O366" i="20"/>
  <c r="O414" i="20"/>
  <c r="O462" i="20"/>
  <c r="O510" i="20"/>
  <c r="O558" i="20"/>
  <c r="O606" i="20"/>
  <c r="O654" i="20"/>
  <c r="O702" i="20"/>
  <c r="O750" i="20"/>
  <c r="V750" i="20" s="1"/>
  <c r="O798" i="20"/>
  <c r="O846" i="20"/>
  <c r="O894" i="20"/>
  <c r="O942" i="20"/>
  <c r="O990" i="20"/>
  <c r="O1038" i="20"/>
  <c r="O1086" i="20"/>
  <c r="O1134" i="20"/>
  <c r="O1182" i="20"/>
  <c r="O1230" i="20"/>
  <c r="O1278" i="20"/>
  <c r="O1326" i="20"/>
  <c r="V1326" i="20" s="1"/>
  <c r="O1374" i="20"/>
  <c r="O1422" i="20"/>
  <c r="O1470" i="20"/>
  <c r="O1518" i="20"/>
  <c r="O1566" i="20"/>
  <c r="O1614" i="20"/>
  <c r="O1662" i="20"/>
  <c r="O1710" i="20"/>
  <c r="O1758" i="20"/>
  <c r="O1806" i="20"/>
  <c r="O1854" i="20"/>
  <c r="O1902" i="20"/>
  <c r="V1902" i="20" s="1"/>
  <c r="O1950" i="20"/>
  <c r="O1998" i="20"/>
  <c r="O18" i="20"/>
  <c r="O76" i="20"/>
  <c r="O127" i="20"/>
  <c r="O175" i="20"/>
  <c r="O223" i="20"/>
  <c r="O271" i="20"/>
  <c r="O319" i="20"/>
  <c r="O367" i="20"/>
  <c r="O415" i="20"/>
  <c r="O463" i="20"/>
  <c r="V463" i="20" s="1"/>
  <c r="O511" i="20"/>
  <c r="O559" i="20"/>
  <c r="O607" i="20"/>
  <c r="O655" i="20"/>
  <c r="O703" i="20"/>
  <c r="O751" i="20"/>
  <c r="O799" i="20"/>
  <c r="O847" i="20"/>
  <c r="O895" i="20"/>
  <c r="O943" i="20"/>
  <c r="O991" i="20"/>
  <c r="O1039" i="20"/>
  <c r="V1039" i="20" s="1"/>
  <c r="O1087" i="20"/>
  <c r="O1135" i="20"/>
  <c r="O1183" i="20"/>
  <c r="O1231" i="20"/>
  <c r="O1279" i="20"/>
  <c r="O1327" i="20"/>
  <c r="O1375" i="20"/>
  <c r="O1423" i="20"/>
  <c r="O1471" i="20"/>
  <c r="O1519" i="20"/>
  <c r="O1567" i="20"/>
  <c r="O1615" i="20"/>
  <c r="V1615" i="20" s="1"/>
  <c r="O1663" i="20"/>
  <c r="O1711" i="20"/>
  <c r="O1759" i="20"/>
  <c r="O1807" i="20"/>
  <c r="O1855" i="20"/>
  <c r="O1903" i="20"/>
  <c r="O1951" i="20"/>
  <c r="O1999" i="20"/>
  <c r="O29" i="20"/>
  <c r="O86" i="20"/>
  <c r="O136" i="20"/>
  <c r="O184" i="20"/>
  <c r="V184" i="20" s="1"/>
  <c r="O232" i="20"/>
  <c r="O280" i="20"/>
  <c r="O328" i="20"/>
  <c r="O376" i="20"/>
  <c r="O424" i="20"/>
  <c r="O472" i="20"/>
  <c r="O520" i="20"/>
  <c r="O568" i="20"/>
  <c r="O616" i="20"/>
  <c r="O664" i="20"/>
  <c r="O712" i="20"/>
  <c r="O760" i="20"/>
  <c r="V760" i="20" s="1"/>
  <c r="O808" i="20"/>
  <c r="O856" i="20"/>
  <c r="O904" i="20"/>
  <c r="O952" i="20"/>
  <c r="O1000" i="20"/>
  <c r="O1048" i="20"/>
  <c r="O1096" i="20"/>
  <c r="O1144" i="20"/>
  <c r="O1192" i="20"/>
  <c r="O1240" i="20"/>
  <c r="O1288" i="20"/>
  <c r="O1336" i="20"/>
  <c r="V1336" i="20" s="1"/>
  <c r="O1384" i="20"/>
  <c r="O1432" i="20"/>
  <c r="O1480" i="20"/>
  <c r="O1528" i="20"/>
  <c r="O1576" i="20"/>
  <c r="O1624" i="20"/>
  <c r="O1672" i="20"/>
  <c r="O1720" i="20"/>
  <c r="O1768" i="20"/>
  <c r="O1816" i="20"/>
  <c r="O1864" i="20"/>
  <c r="O1912" i="20"/>
  <c r="V1912" i="20" s="1"/>
  <c r="O1960" i="20"/>
  <c r="O31" i="20"/>
  <c r="O89" i="20"/>
  <c r="O138" i="20"/>
  <c r="O186" i="20"/>
  <c r="O234" i="20"/>
  <c r="O282" i="20"/>
  <c r="O330" i="20"/>
  <c r="O378" i="20"/>
  <c r="O426" i="20"/>
  <c r="O474" i="20"/>
  <c r="O522" i="20"/>
  <c r="V522" i="20" s="1"/>
  <c r="O570" i="20"/>
  <c r="O618" i="20"/>
  <c r="O666" i="20"/>
  <c r="O714" i="20"/>
  <c r="O762" i="20"/>
  <c r="O810" i="20"/>
  <c r="O858" i="20"/>
  <c r="O906" i="20"/>
  <c r="O954" i="20"/>
  <c r="O1002" i="20"/>
  <c r="O1050" i="20"/>
  <c r="O1098" i="20"/>
  <c r="V1098" i="20" s="1"/>
  <c r="O1146" i="20"/>
  <c r="O1194" i="20"/>
  <c r="O1242" i="20"/>
  <c r="O1290" i="20"/>
  <c r="O1338" i="20"/>
  <c r="O1386" i="20"/>
  <c r="O1434" i="20"/>
  <c r="O1482" i="20"/>
  <c r="O1530" i="20"/>
  <c r="O1578" i="20"/>
  <c r="O1626" i="20"/>
  <c r="O1674" i="20"/>
  <c r="V1674" i="20" s="1"/>
  <c r="O1722" i="20"/>
  <c r="O1770" i="20"/>
  <c r="O1818" i="20"/>
  <c r="O1866" i="20"/>
  <c r="O1914" i="20"/>
  <c r="O1962" i="20"/>
  <c r="O32" i="20"/>
  <c r="O90" i="20"/>
  <c r="O139" i="20"/>
  <c r="O187" i="20"/>
  <c r="O235" i="20"/>
  <c r="O283" i="20"/>
  <c r="V283" i="20" s="1"/>
  <c r="O331" i="20"/>
  <c r="O379" i="20"/>
  <c r="O427" i="20"/>
  <c r="O475" i="20"/>
  <c r="O523" i="20"/>
  <c r="O571" i="20"/>
  <c r="O619" i="20"/>
  <c r="O667" i="20"/>
  <c r="O715" i="20"/>
  <c r="O763" i="20"/>
  <c r="O811" i="20"/>
  <c r="O859" i="20"/>
  <c r="V859" i="20" s="1"/>
  <c r="O907" i="20"/>
  <c r="O955" i="20"/>
  <c r="O1003" i="20"/>
  <c r="O1051" i="20"/>
  <c r="O1099" i="20"/>
  <c r="O1147" i="20"/>
  <c r="O1195" i="20"/>
  <c r="O1243" i="20"/>
  <c r="O1291" i="20"/>
  <c r="O1339" i="20"/>
  <c r="O1387" i="20"/>
  <c r="O1435" i="20"/>
  <c r="V1435" i="20" s="1"/>
  <c r="O1483" i="20"/>
  <c r="O1531" i="20"/>
  <c r="O1579" i="20"/>
  <c r="O1627" i="20"/>
  <c r="O1675" i="20"/>
  <c r="O1723" i="20"/>
  <c r="O1771" i="20"/>
  <c r="O1819" i="20"/>
  <c r="O1867" i="20"/>
  <c r="O1915" i="20"/>
  <c r="O1963" i="20"/>
  <c r="O43" i="20"/>
  <c r="V43" i="20" s="1"/>
  <c r="O100" i="20"/>
  <c r="O148" i="20"/>
  <c r="O196" i="20"/>
  <c r="O244" i="20"/>
  <c r="O292" i="20"/>
  <c r="O340" i="20"/>
  <c r="O388" i="20"/>
  <c r="O436" i="20"/>
  <c r="O484" i="20"/>
  <c r="O532" i="20"/>
  <c r="O580" i="20"/>
  <c r="O628" i="20"/>
  <c r="V628" i="20" s="1"/>
  <c r="O676" i="20"/>
  <c r="O724" i="20"/>
  <c r="O772" i="20"/>
  <c r="O820" i="20"/>
  <c r="O868" i="20"/>
  <c r="O916" i="20"/>
  <c r="O964" i="20"/>
  <c r="O1012" i="20"/>
  <c r="O1060" i="20"/>
  <c r="O1108" i="20"/>
  <c r="O1156" i="20"/>
  <c r="O1204" i="20"/>
  <c r="V1204" i="20" s="1"/>
  <c r="O1252" i="20"/>
  <c r="O1300" i="20"/>
  <c r="O1348" i="20"/>
  <c r="O1396" i="20"/>
  <c r="O1444" i="20"/>
  <c r="O1492" i="20"/>
  <c r="O1540" i="20"/>
  <c r="O1588" i="20"/>
  <c r="O1636" i="20"/>
  <c r="O1684" i="20"/>
  <c r="O1732" i="20"/>
  <c r="O1780" i="20"/>
  <c r="V1780" i="20" s="1"/>
  <c r="O1828" i="20"/>
  <c r="O1876" i="20"/>
  <c r="O1924" i="20"/>
  <c r="O1972" i="20"/>
  <c r="O46" i="20"/>
  <c r="O102" i="20"/>
  <c r="O150" i="20"/>
  <c r="O198" i="20"/>
  <c r="O246" i="20"/>
  <c r="O294" i="20"/>
  <c r="O342" i="20"/>
  <c r="O390" i="20"/>
  <c r="V390" i="20" s="1"/>
  <c r="O438" i="20"/>
  <c r="O486" i="20"/>
  <c r="O534" i="20"/>
  <c r="O582" i="20"/>
  <c r="O630" i="20"/>
  <c r="O678" i="20"/>
  <c r="O726" i="20"/>
  <c r="O774" i="20"/>
  <c r="O822" i="20"/>
  <c r="O870" i="20"/>
  <c r="O918" i="20"/>
  <c r="O966" i="20"/>
  <c r="V966" i="20" s="1"/>
  <c r="O1014" i="20"/>
  <c r="O1062" i="20"/>
  <c r="O1110" i="20"/>
  <c r="O1158" i="20"/>
  <c r="O1206" i="20"/>
  <c r="O1254" i="20"/>
  <c r="O1302" i="20"/>
  <c r="O1350" i="20"/>
  <c r="O1398" i="20"/>
  <c r="O1446" i="20"/>
  <c r="O1494" i="20"/>
  <c r="O1542" i="20"/>
  <c r="V1542" i="20" s="1"/>
  <c r="O1590" i="20"/>
  <c r="O1638" i="20"/>
  <c r="O1686" i="20"/>
  <c r="O1734" i="20"/>
  <c r="O1782" i="20"/>
  <c r="O1830" i="20"/>
  <c r="O1878" i="20"/>
  <c r="O1926" i="20"/>
  <c r="O1974" i="20"/>
  <c r="O58" i="20"/>
  <c r="O112" i="20"/>
  <c r="O160" i="20"/>
  <c r="V160" i="20" s="1"/>
  <c r="O208" i="20"/>
  <c r="O256" i="20"/>
  <c r="O304" i="20"/>
  <c r="O352" i="20"/>
  <c r="O400" i="20"/>
  <c r="O448" i="20"/>
  <c r="O496" i="20"/>
  <c r="O544" i="20"/>
  <c r="O592" i="20"/>
  <c r="O640" i="20"/>
  <c r="O688" i="20"/>
  <c r="O736" i="20"/>
  <c r="V736" i="20" s="1"/>
  <c r="O784" i="20"/>
  <c r="O832" i="20"/>
  <c r="O880" i="20"/>
  <c r="O928" i="20"/>
  <c r="O976" i="20"/>
  <c r="O1024" i="20"/>
  <c r="O1072" i="20"/>
  <c r="O1120" i="20"/>
  <c r="O1168" i="20"/>
  <c r="O1216" i="20"/>
  <c r="O1264" i="20"/>
  <c r="O1312" i="20"/>
  <c r="V1312" i="20" s="1"/>
  <c r="O1360" i="20"/>
  <c r="O1408" i="20"/>
  <c r="O1456" i="20"/>
  <c r="O1504" i="20"/>
  <c r="O1552" i="20"/>
  <c r="O1600" i="20"/>
  <c r="O1648" i="20"/>
  <c r="O1696" i="20"/>
  <c r="O1744" i="20"/>
  <c r="O1792" i="20"/>
  <c r="O1840" i="20"/>
  <c r="O1888" i="20"/>
  <c r="V1888" i="20" s="1"/>
  <c r="O1936" i="20"/>
  <c r="O1984" i="20"/>
  <c r="O47" i="20"/>
  <c r="O247" i="20"/>
  <c r="O439" i="20"/>
  <c r="O631" i="20"/>
  <c r="O823" i="20"/>
  <c r="O1015" i="20"/>
  <c r="O1207" i="20"/>
  <c r="O1399" i="20"/>
  <c r="O1591" i="20"/>
  <c r="O1783" i="20"/>
  <c r="V1783" i="20" s="1"/>
  <c r="O1975" i="20"/>
  <c r="O60" i="20"/>
  <c r="O258" i="20"/>
  <c r="O450" i="20"/>
  <c r="O642" i="20"/>
  <c r="O834" i="20"/>
  <c r="O1026" i="20"/>
  <c r="O1218" i="20"/>
  <c r="O1410" i="20"/>
  <c r="O1602" i="20"/>
  <c r="O1794" i="20"/>
  <c r="O1986" i="20"/>
  <c r="V1986" i="20" s="1"/>
  <c r="O61" i="20"/>
  <c r="O259" i="20"/>
  <c r="O451" i="20"/>
  <c r="O643" i="20"/>
  <c r="O835" i="20"/>
  <c r="O1027" i="20"/>
  <c r="O1219" i="20"/>
  <c r="O1411" i="20"/>
  <c r="O1603" i="20"/>
  <c r="O1795" i="20"/>
  <c r="O1987" i="20"/>
  <c r="O103" i="20"/>
  <c r="V103" i="20" s="1"/>
  <c r="O295" i="20"/>
  <c r="O487" i="20"/>
  <c r="O679" i="20"/>
  <c r="O871" i="20"/>
  <c r="O1063" i="20"/>
  <c r="O1255" i="20"/>
  <c r="O1447" i="20"/>
  <c r="O1639" i="20"/>
  <c r="O1831" i="20"/>
  <c r="O114" i="20"/>
  <c r="O306" i="20"/>
  <c r="O498" i="20"/>
  <c r="V498" i="20" s="1"/>
  <c r="O690" i="20"/>
  <c r="O882" i="20"/>
  <c r="O1074" i="20"/>
  <c r="O1266" i="20"/>
  <c r="O1458" i="20"/>
  <c r="O1650" i="20"/>
  <c r="O1842" i="20"/>
  <c r="O115" i="20"/>
  <c r="O307" i="20"/>
  <c r="O499" i="20"/>
  <c r="O691" i="20"/>
  <c r="O883" i="20"/>
  <c r="V883" i="20" s="1"/>
  <c r="O1075" i="20"/>
  <c r="O1267" i="20"/>
  <c r="O1459" i="20"/>
  <c r="O1651" i="20"/>
  <c r="O1843" i="20"/>
  <c r="O151" i="20"/>
  <c r="O343" i="20"/>
  <c r="O535" i="20"/>
  <c r="O727" i="20"/>
  <c r="O919" i="20"/>
  <c r="O1111" i="20"/>
  <c r="O1303" i="20"/>
  <c r="V1303" i="20" s="1"/>
  <c r="O1495" i="20"/>
  <c r="O1687" i="20"/>
  <c r="O1879" i="20"/>
  <c r="O163" i="20"/>
  <c r="O355" i="20"/>
  <c r="O547" i="20"/>
  <c r="O739" i="20"/>
  <c r="O931" i="20"/>
  <c r="O1123" i="20"/>
  <c r="O1315" i="20"/>
  <c r="O1507" i="20"/>
  <c r="O1699" i="20"/>
  <c r="V1699" i="20" s="1"/>
  <c r="O1891" i="20"/>
  <c r="O199" i="20"/>
  <c r="O391" i="20"/>
  <c r="O583" i="20"/>
  <c r="O775" i="20"/>
  <c r="O967" i="20"/>
  <c r="O1159" i="20"/>
  <c r="O1351" i="20"/>
  <c r="O1543" i="20"/>
  <c r="O1735" i="20"/>
  <c r="O1927" i="20"/>
  <c r="O210" i="20"/>
  <c r="V210" i="20" s="1"/>
  <c r="O402" i="20"/>
  <c r="O594" i="20"/>
  <c r="O786" i="20"/>
  <c r="O978" i="20"/>
  <c r="O1170" i="20"/>
  <c r="O1362" i="20"/>
  <c r="O1554" i="20"/>
  <c r="O1746" i="20"/>
  <c r="O1938" i="20"/>
  <c r="O738" i="20"/>
  <c r="O1890" i="20"/>
  <c r="O787" i="20"/>
  <c r="V787" i="20" s="1"/>
  <c r="O1939" i="20"/>
  <c r="O930" i="20"/>
  <c r="O979" i="20"/>
  <c r="O1122" i="20"/>
  <c r="O1171" i="20"/>
  <c r="O162" i="20"/>
  <c r="O1314" i="20"/>
  <c r="O354" i="20"/>
  <c r="O1506" i="20"/>
  <c r="O403" i="20"/>
  <c r="O1555" i="20"/>
  <c r="O546" i="20"/>
  <c r="V546" i="20" s="1"/>
  <c r="O1698" i="20"/>
  <c r="O211" i="20"/>
  <c r="O595" i="20"/>
  <c r="O1363" i="20"/>
  <c r="O1747" i="20"/>
  <c r="G99" i="24"/>
  <c r="D36" i="19"/>
  <c r="F36" i="19"/>
  <c r="C36" i="19"/>
  <c r="E36" i="19"/>
  <c r="F36" i="21"/>
  <c r="D36" i="21"/>
  <c r="C36" i="21"/>
  <c r="E36" i="21"/>
  <c r="C36" i="20"/>
  <c r="F36" i="20"/>
  <c r="E36" i="20"/>
  <c r="D36" i="20"/>
  <c r="S6" i="20"/>
  <c r="S10" i="20"/>
  <c r="S14" i="20"/>
  <c r="S18" i="20"/>
  <c r="S22" i="20"/>
  <c r="S26" i="20"/>
  <c r="S30" i="20"/>
  <c r="S34" i="20"/>
  <c r="S38" i="20"/>
  <c r="S42" i="20"/>
  <c r="S50" i="20"/>
  <c r="S54" i="20"/>
  <c r="S58" i="20"/>
  <c r="S66" i="20"/>
  <c r="S70" i="20"/>
  <c r="S74" i="20"/>
  <c r="S78" i="20"/>
  <c r="S82" i="20"/>
  <c r="S86" i="20"/>
  <c r="S90" i="20"/>
  <c r="S94" i="20"/>
  <c r="S98" i="20"/>
  <c r="S102" i="20"/>
  <c r="S106" i="20"/>
  <c r="S110" i="20"/>
  <c r="S118" i="20"/>
  <c r="S122" i="20"/>
  <c r="S126" i="20"/>
  <c r="S130" i="20"/>
  <c r="S134" i="20"/>
  <c r="S138" i="20"/>
  <c r="S142" i="20"/>
  <c r="S146" i="20"/>
  <c r="S150" i="20"/>
  <c r="S154" i="20"/>
  <c r="S158" i="20"/>
  <c r="S162" i="20"/>
  <c r="S166" i="20"/>
  <c r="S170" i="20"/>
  <c r="S174" i="20"/>
  <c r="S178" i="20"/>
  <c r="S182" i="20"/>
  <c r="S186" i="20"/>
  <c r="S190" i="20"/>
  <c r="S194" i="20"/>
  <c r="S198" i="20"/>
  <c r="S202" i="20"/>
  <c r="S210" i="20"/>
  <c r="S214" i="20"/>
  <c r="S218" i="20"/>
  <c r="S222" i="20"/>
  <c r="S226" i="20"/>
  <c r="S230" i="20"/>
  <c r="S234" i="20"/>
  <c r="S238" i="20"/>
  <c r="S242" i="20"/>
  <c r="S246" i="20"/>
  <c r="S250" i="20"/>
  <c r="S254" i="20"/>
  <c r="S262" i="20"/>
  <c r="S266" i="20"/>
  <c r="S270" i="20"/>
  <c r="S274" i="20"/>
  <c r="S278" i="20"/>
  <c r="S282" i="20"/>
  <c r="S286" i="20"/>
  <c r="S290" i="20"/>
  <c r="S294" i="20"/>
  <c r="S298" i="20"/>
  <c r="S302" i="20"/>
  <c r="S306" i="20"/>
  <c r="S310" i="20"/>
  <c r="S314" i="20"/>
  <c r="S318" i="20"/>
  <c r="S326" i="20"/>
  <c r="S330" i="20"/>
  <c r="S334" i="20"/>
  <c r="S338" i="20"/>
  <c r="S342" i="20"/>
  <c r="S346" i="20"/>
  <c r="S354" i="20"/>
  <c r="S358" i="20"/>
  <c r="S362" i="20"/>
  <c r="S366" i="20"/>
  <c r="S370" i="20"/>
  <c r="S374" i="20"/>
  <c r="S378" i="20"/>
  <c r="S382" i="20"/>
  <c r="S386" i="20"/>
  <c r="S7" i="20"/>
  <c r="S11" i="20"/>
  <c r="S15" i="20"/>
  <c r="S19" i="20"/>
  <c r="S23" i="20"/>
  <c r="S27" i="20"/>
  <c r="S31" i="20"/>
  <c r="S35" i="20"/>
  <c r="S39" i="20"/>
  <c r="S43" i="20"/>
  <c r="S47" i="20"/>
  <c r="S51" i="20"/>
  <c r="S55" i="20"/>
  <c r="S59" i="20"/>
  <c r="S63" i="20"/>
  <c r="S67" i="20"/>
  <c r="S71" i="20"/>
  <c r="S75" i="20"/>
  <c r="S79" i="20"/>
  <c r="S83" i="20"/>
  <c r="S87" i="20"/>
  <c r="S103" i="20"/>
  <c r="S107" i="20"/>
  <c r="S111" i="20"/>
  <c r="S115" i="20"/>
  <c r="S119" i="20"/>
  <c r="S123" i="20"/>
  <c r="S127" i="20"/>
  <c r="S131" i="20"/>
  <c r="S135" i="20"/>
  <c r="S139" i="20"/>
  <c r="S143" i="20"/>
  <c r="S147" i="20"/>
  <c r="S151" i="20"/>
  <c r="S155" i="20"/>
  <c r="S159" i="20"/>
  <c r="S163" i="20"/>
  <c r="S167" i="20"/>
  <c r="S171" i="20"/>
  <c r="S179" i="20"/>
  <c r="S183" i="20"/>
  <c r="S187" i="20"/>
  <c r="S191" i="20"/>
  <c r="S195" i="20"/>
  <c r="S199" i="20"/>
  <c r="S203" i="20"/>
  <c r="S207" i="20"/>
  <c r="S215" i="20"/>
  <c r="S223" i="20"/>
  <c r="S227" i="20"/>
  <c r="S231" i="20"/>
  <c r="S235" i="20"/>
  <c r="S243" i="20"/>
  <c r="S247" i="20"/>
  <c r="S251" i="20"/>
  <c r="S255" i="20"/>
  <c r="S263" i="20"/>
  <c r="S267" i="20"/>
  <c r="S275" i="20"/>
  <c r="S279" i="20"/>
  <c r="S283" i="20"/>
  <c r="S287" i="20"/>
  <c r="S291" i="20"/>
  <c r="S295" i="20"/>
  <c r="S299" i="20"/>
  <c r="S303" i="20"/>
  <c r="S307" i="20"/>
  <c r="S311" i="20"/>
  <c r="S315" i="20"/>
  <c r="S319" i="20"/>
  <c r="S323" i="20"/>
  <c r="S327" i="20"/>
  <c r="S331" i="20"/>
  <c r="S335" i="20"/>
  <c r="S339" i="20"/>
  <c r="S347" i="20"/>
  <c r="S351" i="20"/>
  <c r="S355" i="20"/>
  <c r="S359" i="20"/>
  <c r="S363" i="20"/>
  <c r="S367" i="20"/>
  <c r="S371" i="20"/>
  <c r="S375" i="20"/>
  <c r="S379" i="20"/>
  <c r="S28" i="20"/>
  <c r="S41" i="20"/>
  <c r="S76" i="20"/>
  <c r="S89" i="20"/>
  <c r="S124" i="20"/>
  <c r="S137" i="20"/>
  <c r="S172" i="20"/>
  <c r="S185" i="20"/>
  <c r="S220" i="20"/>
  <c r="S233" i="20"/>
  <c r="S268" i="20"/>
  <c r="S281" i="20"/>
  <c r="S316" i="20"/>
  <c r="S329" i="20"/>
  <c r="S364" i="20"/>
  <c r="S377" i="20"/>
  <c r="S8" i="20"/>
  <c r="S21" i="20"/>
  <c r="S56" i="20"/>
  <c r="S69" i="20"/>
  <c r="S104" i="20"/>
  <c r="S117" i="20"/>
  <c r="S152" i="20"/>
  <c r="S165" i="20"/>
  <c r="S200" i="20"/>
  <c r="S213" i="20"/>
  <c r="S248" i="20"/>
  <c r="S261" i="20"/>
  <c r="S296" i="20"/>
  <c r="S309" i="20"/>
  <c r="S344" i="20"/>
  <c r="S357" i="20"/>
  <c r="S390" i="20"/>
  <c r="S394" i="20"/>
  <c r="S398" i="20"/>
  <c r="S406" i="20"/>
  <c r="S410" i="20"/>
  <c r="S414" i="20"/>
  <c r="S418" i="20"/>
  <c r="S422" i="20"/>
  <c r="S426" i="20"/>
  <c r="S430" i="20"/>
  <c r="S434" i="20"/>
  <c r="S438" i="20"/>
  <c r="S446" i="20"/>
  <c r="S450" i="20"/>
  <c r="S454" i="20"/>
  <c r="S458" i="20"/>
  <c r="S462" i="20"/>
  <c r="S466" i="20"/>
  <c r="S470" i="20"/>
  <c r="S474" i="20"/>
  <c r="S478" i="20"/>
  <c r="S482" i="20"/>
  <c r="S486" i="20"/>
  <c r="S490" i="20"/>
  <c r="S498" i="20"/>
  <c r="S502" i="20"/>
  <c r="S506" i="20"/>
  <c r="S510" i="20"/>
  <c r="S514" i="20"/>
  <c r="S518" i="20"/>
  <c r="S522" i="20"/>
  <c r="S526" i="20"/>
  <c r="S530" i="20"/>
  <c r="S534" i="20"/>
  <c r="S542" i="20"/>
  <c r="S550" i="20"/>
  <c r="S554" i="20"/>
  <c r="S558" i="20"/>
  <c r="S562" i="20"/>
  <c r="S566" i="20"/>
  <c r="S570" i="20"/>
  <c r="S574" i="20"/>
  <c r="S578" i="20"/>
  <c r="S582" i="20"/>
  <c r="S586" i="20"/>
  <c r="S590" i="20"/>
  <c r="S594" i="20"/>
  <c r="S598" i="20"/>
  <c r="S602" i="20"/>
  <c r="S606" i="20"/>
  <c r="S610" i="20"/>
  <c r="S614" i="20"/>
  <c r="S618" i="20"/>
  <c r="S622" i="20"/>
  <c r="S626" i="20"/>
  <c r="S630" i="20"/>
  <c r="S634" i="20"/>
  <c r="S642" i="20"/>
  <c r="S646" i="20"/>
  <c r="S650" i="20"/>
  <c r="S654" i="20"/>
  <c r="S658" i="20"/>
  <c r="S662" i="20"/>
  <c r="S666" i="20"/>
  <c r="S670" i="20"/>
  <c r="S674" i="20"/>
  <c r="S678" i="20"/>
  <c r="S682" i="20"/>
  <c r="S686" i="20"/>
  <c r="S694" i="20"/>
  <c r="S698" i="20"/>
  <c r="S702" i="20"/>
  <c r="S706" i="20"/>
  <c r="S710" i="20"/>
  <c r="S714" i="20"/>
  <c r="S718" i="20"/>
  <c r="S722" i="20"/>
  <c r="S726" i="20"/>
  <c r="S730" i="20"/>
  <c r="S734" i="20"/>
  <c r="S738" i="20"/>
  <c r="S742" i="20"/>
  <c r="S746" i="20"/>
  <c r="S750" i="20"/>
  <c r="S754" i="20"/>
  <c r="S758" i="20"/>
  <c r="S762" i="20"/>
  <c r="S766" i="20"/>
  <c r="S770" i="20"/>
  <c r="S774" i="20"/>
  <c r="S778" i="20"/>
  <c r="S786" i="20"/>
  <c r="S794" i="20"/>
  <c r="S798" i="20"/>
  <c r="S802" i="20"/>
  <c r="S806" i="20"/>
  <c r="S810" i="20"/>
  <c r="S814" i="20"/>
  <c r="S818" i="20"/>
  <c r="S822" i="20"/>
  <c r="S826" i="20"/>
  <c r="S830" i="20"/>
  <c r="S838" i="20"/>
  <c r="S842" i="20"/>
  <c r="S846" i="20"/>
  <c r="S854" i="20"/>
  <c r="S858" i="20"/>
  <c r="S862" i="20"/>
  <c r="S866" i="20"/>
  <c r="S870" i="20"/>
  <c r="S874" i="20"/>
  <c r="S878" i="20"/>
  <c r="S882" i="20"/>
  <c r="S886" i="20"/>
  <c r="S890" i="20"/>
  <c r="S894" i="20"/>
  <c r="S898" i="20"/>
  <c r="S902" i="20"/>
  <c r="S906" i="20"/>
  <c r="S910" i="20"/>
  <c r="S914" i="20"/>
  <c r="S918" i="20"/>
  <c r="S922" i="20"/>
  <c r="S930" i="20"/>
  <c r="S934" i="20"/>
  <c r="S938" i="20"/>
  <c r="S942" i="20"/>
  <c r="S946" i="20"/>
  <c r="S950" i="20"/>
  <c r="S954" i="20"/>
  <c r="S958" i="20"/>
  <c r="S962" i="20"/>
  <c r="S966" i="20"/>
  <c r="S970" i="20"/>
  <c r="S974" i="20"/>
  <c r="S982" i="20"/>
  <c r="S986" i="20"/>
  <c r="S990" i="20"/>
  <c r="S994" i="20"/>
  <c r="S998" i="20"/>
  <c r="S1002" i="20"/>
  <c r="S1006" i="20"/>
  <c r="S1010" i="20"/>
  <c r="S1014" i="20"/>
  <c r="S1018" i="20"/>
  <c r="S1022" i="20"/>
  <c r="S1026" i="20"/>
  <c r="S1030" i="20"/>
  <c r="S1034" i="20"/>
  <c r="S1038" i="20"/>
  <c r="S1042" i="20"/>
  <c r="S1046" i="20"/>
  <c r="S1050" i="20"/>
  <c r="S1058" i="20"/>
  <c r="S1062" i="20"/>
  <c r="S1066" i="20"/>
  <c r="S1074" i="20"/>
  <c r="S1078" i="20"/>
  <c r="S1082" i="20"/>
  <c r="S1086" i="20"/>
  <c r="S1090" i="20"/>
  <c r="S1094" i="20"/>
  <c r="S1098" i="20"/>
  <c r="S1102" i="20"/>
  <c r="S1106" i="20"/>
  <c r="S1110" i="20"/>
  <c r="S1114" i="20"/>
  <c r="S1118" i="20"/>
  <c r="S1130" i="20"/>
  <c r="S1134" i="20"/>
  <c r="S1138" i="20"/>
  <c r="S1142" i="20"/>
  <c r="S1146" i="20"/>
  <c r="S1150" i="20"/>
  <c r="S1154" i="20"/>
  <c r="S1158" i="20"/>
  <c r="S1162" i="20"/>
  <c r="S1166" i="20"/>
  <c r="S1170" i="20"/>
  <c r="S1174" i="20"/>
  <c r="S1178" i="20"/>
  <c r="S1182" i="20"/>
  <c r="S1186" i="20"/>
  <c r="S1190" i="20"/>
  <c r="S1194" i="20"/>
  <c r="S1198" i="20"/>
  <c r="S1202" i="20"/>
  <c r="S1206" i="20"/>
  <c r="S1218" i="20"/>
  <c r="S1222" i="20"/>
  <c r="S1226" i="20"/>
  <c r="S1230" i="20"/>
  <c r="S1234" i="20"/>
  <c r="S1238" i="20"/>
  <c r="S1242" i="20"/>
  <c r="S1250" i="20"/>
  <c r="S1254" i="20"/>
  <c r="S1258" i="20"/>
  <c r="S1262" i="20"/>
  <c r="S1270" i="20"/>
  <c r="S1274" i="20"/>
  <c r="S1278" i="20"/>
  <c r="S1282" i="20"/>
  <c r="S1286" i="20"/>
  <c r="S1290" i="20"/>
  <c r="S1298" i="20"/>
  <c r="S1302" i="20"/>
  <c r="S1306" i="20"/>
  <c r="S1310" i="20"/>
  <c r="S1314" i="20"/>
  <c r="S1318" i="20"/>
  <c r="S1322" i="20"/>
  <c r="S1326" i="20"/>
  <c r="S1330" i="20"/>
  <c r="S1334" i="20"/>
  <c r="S1338" i="20"/>
  <c r="S1342" i="20"/>
  <c r="S1346" i="20"/>
  <c r="S1350" i="20"/>
  <c r="S1354" i="20"/>
  <c r="S1362" i="20"/>
  <c r="S1366" i="20"/>
  <c r="S1370" i="20"/>
  <c r="S1374" i="20"/>
  <c r="S1382" i="20"/>
  <c r="S1386" i="20"/>
  <c r="S1390" i="20"/>
  <c r="S1394" i="20"/>
  <c r="S1398" i="20"/>
  <c r="S1402" i="20"/>
  <c r="S1406" i="20"/>
  <c r="S1414" i="20"/>
  <c r="S1418" i="20"/>
  <c r="S1422" i="20"/>
  <c r="S1426" i="20"/>
  <c r="S1430" i="20"/>
  <c r="S1434" i="20"/>
  <c r="S1438" i="20"/>
  <c r="S1442" i="20"/>
  <c r="S1446" i="20"/>
  <c r="S1450" i="20"/>
  <c r="S1454" i="20"/>
  <c r="S1458" i="20"/>
  <c r="S1466" i="20"/>
  <c r="S1470" i="20"/>
  <c r="S1474" i="20"/>
  <c r="S1478" i="20"/>
  <c r="S1482" i="20"/>
  <c r="S1486" i="20"/>
  <c r="S1490" i="20"/>
  <c r="S1494" i="20"/>
  <c r="S1498" i="20"/>
  <c r="S1506" i="20"/>
  <c r="S1510" i="20"/>
  <c r="S1514" i="20"/>
  <c r="S1518" i="20"/>
  <c r="S36" i="20"/>
  <c r="S49" i="20"/>
  <c r="S84" i="20"/>
  <c r="S97" i="20"/>
  <c r="S132" i="20"/>
  <c r="S145" i="20"/>
  <c r="S180" i="20"/>
  <c r="S228" i="20"/>
  <c r="S241" i="20"/>
  <c r="S276" i="20"/>
  <c r="S289" i="20"/>
  <c r="S324" i="20"/>
  <c r="S337" i="20"/>
  <c r="S372" i="20"/>
  <c r="S385" i="20"/>
  <c r="S16" i="20"/>
  <c r="S29" i="20"/>
  <c r="S77" i="20"/>
  <c r="S112" i="20"/>
  <c r="S125" i="20"/>
  <c r="S160" i="20"/>
  <c r="S173" i="20"/>
  <c r="S221" i="20"/>
  <c r="S256" i="20"/>
  <c r="S269" i="20"/>
  <c r="S304" i="20"/>
  <c r="S317" i="20"/>
  <c r="S365" i="20"/>
  <c r="S9" i="20"/>
  <c r="S44" i="20"/>
  <c r="S57" i="20"/>
  <c r="S92" i="20"/>
  <c r="S105" i="20"/>
  <c r="S153" i="20"/>
  <c r="S188" i="20"/>
  <c r="S201" i="20"/>
  <c r="S236" i="20"/>
  <c r="S249" i="20"/>
  <c r="S297" i="20"/>
  <c r="S332" i="20"/>
  <c r="S345" i="20"/>
  <c r="S380" i="20"/>
  <c r="S387" i="20"/>
  <c r="S391" i="20"/>
  <c r="S395" i="20"/>
  <c r="S399" i="20"/>
  <c r="S403" i="20"/>
  <c r="S407" i="20"/>
  <c r="S411" i="20"/>
  <c r="S415" i="20"/>
  <c r="S419" i="20"/>
  <c r="S423" i="20"/>
  <c r="S431" i="20"/>
  <c r="S439" i="20"/>
  <c r="S443" i="20"/>
  <c r="S447" i="20"/>
  <c r="S455" i="20"/>
  <c r="S459" i="20"/>
  <c r="S463" i="20"/>
  <c r="S467" i="20"/>
  <c r="S471" i="20"/>
  <c r="S475" i="20"/>
  <c r="S479" i="20"/>
  <c r="S483" i="20"/>
  <c r="S487" i="20"/>
  <c r="S491" i="20"/>
  <c r="S495" i="20"/>
  <c r="S499" i="20"/>
  <c r="S503" i="20"/>
  <c r="S507" i="20"/>
  <c r="S511" i="20"/>
  <c r="S515" i="20"/>
  <c r="S523" i="20"/>
  <c r="S531" i="20"/>
  <c r="S535" i="20"/>
  <c r="S539" i="20"/>
  <c r="S543" i="20"/>
  <c r="S547" i="20"/>
  <c r="S551" i="20"/>
  <c r="S559" i="20"/>
  <c r="S563" i="20"/>
  <c r="S567" i="20"/>
  <c r="S571" i="20"/>
  <c r="S575" i="20"/>
  <c r="S579" i="20"/>
  <c r="S583" i="20"/>
  <c r="S587" i="20"/>
  <c r="S591" i="20"/>
  <c r="S595" i="20"/>
  <c r="S599" i="20"/>
  <c r="S607" i="20"/>
  <c r="S611" i="20"/>
  <c r="S615" i="20"/>
  <c r="S619" i="20"/>
  <c r="S623" i="20"/>
  <c r="S627" i="20"/>
  <c r="S631" i="20"/>
  <c r="S635" i="20"/>
  <c r="S639" i="20"/>
  <c r="S643" i="20"/>
  <c r="S647" i="20"/>
  <c r="S651" i="20"/>
  <c r="S655" i="20"/>
  <c r="S659" i="20"/>
  <c r="S663" i="20"/>
  <c r="S667" i="20"/>
  <c r="S675" i="20"/>
  <c r="S679" i="20"/>
  <c r="S683" i="20"/>
  <c r="S691" i="20"/>
  <c r="S695" i="20"/>
  <c r="S699" i="20"/>
  <c r="S703" i="20"/>
  <c r="S707" i="20"/>
  <c r="S711" i="20"/>
  <c r="S715" i="20"/>
  <c r="S719" i="20"/>
  <c r="S723" i="20"/>
  <c r="S727" i="20"/>
  <c r="S731" i="20"/>
  <c r="S735" i="20"/>
  <c r="S739" i="20"/>
  <c r="S743" i="20"/>
  <c r="S747" i="20"/>
  <c r="S751" i="20"/>
  <c r="S755" i="20"/>
  <c r="S759" i="20"/>
  <c r="S763" i="20"/>
  <c r="S767" i="20"/>
  <c r="S775" i="20"/>
  <c r="S779" i="20"/>
  <c r="S783" i="20"/>
  <c r="S787" i="20"/>
  <c r="S791" i="20"/>
  <c r="S799" i="20"/>
  <c r="S803" i="20"/>
  <c r="S807" i="20"/>
  <c r="S811" i="20"/>
  <c r="S819" i="20"/>
  <c r="S823" i="20"/>
  <c r="S827" i="20"/>
  <c r="S831" i="20"/>
  <c r="S835" i="20"/>
  <c r="S839" i="20"/>
  <c r="S843" i="20"/>
  <c r="S847" i="20"/>
  <c r="S851" i="20"/>
  <c r="S855" i="20"/>
  <c r="S859" i="20"/>
  <c r="S863" i="20"/>
  <c r="S867" i="20"/>
  <c r="S871" i="20"/>
  <c r="S875" i="20"/>
  <c r="S879" i="20"/>
  <c r="S883" i="20"/>
  <c r="S887" i="20"/>
  <c r="S891" i="20"/>
  <c r="S895" i="20"/>
  <c r="S899" i="20"/>
  <c r="S903" i="20"/>
  <c r="S907" i="20"/>
  <c r="S911" i="20"/>
  <c r="S915" i="20"/>
  <c r="S919" i="20"/>
  <c r="S923" i="20"/>
  <c r="S927" i="20"/>
  <c r="S931" i="20"/>
  <c r="S935" i="20"/>
  <c r="S939" i="20"/>
  <c r="S943" i="20"/>
  <c r="S947" i="20"/>
  <c r="S951" i="20"/>
  <c r="S955" i="20"/>
  <c r="S963" i="20"/>
  <c r="S967" i="20"/>
  <c r="S971" i="20"/>
  <c r="S975" i="20"/>
  <c r="S979" i="20"/>
  <c r="S983" i="20"/>
  <c r="S987" i="20"/>
  <c r="S991" i="20"/>
  <c r="S995" i="20"/>
  <c r="S999" i="20"/>
  <c r="S1003" i="20"/>
  <c r="S1007" i="20"/>
  <c r="S1011" i="20"/>
  <c r="S1019" i="20"/>
  <c r="S1023" i="20"/>
  <c r="S1027" i="20"/>
  <c r="S1031" i="20"/>
  <c r="S1035" i="20"/>
  <c r="S1039" i="20"/>
  <c r="S1043" i="20"/>
  <c r="S1047" i="20"/>
  <c r="S1051" i="20"/>
  <c r="S1055" i="20"/>
  <c r="S1059" i="20"/>
  <c r="S1063" i="20"/>
  <c r="S1067" i="20"/>
  <c r="S1071" i="20"/>
  <c r="S1075" i="20"/>
  <c r="S1079" i="20"/>
  <c r="S1083" i="20"/>
  <c r="S1087" i="20"/>
  <c r="S1091" i="20"/>
  <c r="S1095" i="20"/>
  <c r="S1099" i="20"/>
  <c r="S1107" i="20"/>
  <c r="S1111" i="20"/>
  <c r="S1115" i="20"/>
  <c r="S1119" i="20"/>
  <c r="S1123" i="20"/>
  <c r="S1127" i="20"/>
  <c r="S1131" i="20"/>
  <c r="S1135" i="20"/>
  <c r="S1139" i="20"/>
  <c r="S1143" i="20"/>
  <c r="S1147" i="20"/>
  <c r="S1151" i="20"/>
  <c r="S1155" i="20"/>
  <c r="S1159" i="20"/>
  <c r="S1163" i="20"/>
  <c r="S1167" i="20"/>
  <c r="S1171" i="20"/>
  <c r="S1175" i="20"/>
  <c r="S1179" i="20"/>
  <c r="S1183" i="20"/>
  <c r="S1187" i="20"/>
  <c r="S1191" i="20"/>
  <c r="S1195" i="20"/>
  <c r="S1199" i="20"/>
  <c r="S1203" i="20"/>
  <c r="S1207" i="20"/>
  <c r="S1211" i="20"/>
  <c r="S1215" i="20"/>
  <c r="S1219" i="20"/>
  <c r="S1223" i="20"/>
  <c r="S1227" i="20"/>
  <c r="S1235" i="20"/>
  <c r="S1239" i="20"/>
  <c r="S1243" i="20"/>
  <c r="S1251" i="20"/>
  <c r="S1259" i="20"/>
  <c r="S1263" i="20"/>
  <c r="S1267" i="20"/>
  <c r="S1271" i="20"/>
  <c r="S1275" i="20"/>
  <c r="S1283" i="20"/>
  <c r="S1287" i="20"/>
  <c r="S1291" i="20"/>
  <c r="S1295" i="20"/>
  <c r="S1299" i="20"/>
  <c r="S1303" i="20"/>
  <c r="S1307" i="20"/>
  <c r="S1311" i="20"/>
  <c r="S1315" i="20"/>
  <c r="S1319" i="20"/>
  <c r="S1323" i="20"/>
  <c r="S1327" i="20"/>
  <c r="S1331" i="20"/>
  <c r="S1335" i="20"/>
  <c r="S1339" i="20"/>
  <c r="S1343" i="20"/>
  <c r="S1347" i="20"/>
  <c r="S1351" i="20"/>
  <c r="S1355" i="20"/>
  <c r="S1363" i="20"/>
  <c r="S1367" i="20"/>
  <c r="S1371" i="20"/>
  <c r="S1375" i="20"/>
  <c r="S1379" i="20"/>
  <c r="S1383" i="20"/>
  <c r="S1387" i="20"/>
  <c r="S1395" i="20"/>
  <c r="S1399" i="20"/>
  <c r="S1403" i="20"/>
  <c r="S1407" i="20"/>
  <c r="S1411" i="20"/>
  <c r="S1415" i="20"/>
  <c r="S1419" i="20"/>
  <c r="S1423" i="20"/>
  <c r="S1427" i="20"/>
  <c r="S1431" i="20"/>
  <c r="S1435" i="20"/>
  <c r="S1439" i="20"/>
  <c r="S1443" i="20"/>
  <c r="S1447" i="20"/>
  <c r="S1451" i="20"/>
  <c r="S1455" i="20"/>
  <c r="S1459" i="20"/>
  <c r="S1463" i="20"/>
  <c r="S1467" i="20"/>
  <c r="S1471" i="20"/>
  <c r="S1475" i="20"/>
  <c r="S1479" i="20"/>
  <c r="S1487" i="20"/>
  <c r="S1491" i="20"/>
  <c r="S1495" i="20"/>
  <c r="S1499" i="20"/>
  <c r="S1503" i="20"/>
  <c r="S1507" i="20"/>
  <c r="S1511" i="20"/>
  <c r="S1515" i="20"/>
  <c r="S17" i="20"/>
  <c r="S40" i="20"/>
  <c r="S100" i="20"/>
  <c r="S109" i="20"/>
  <c r="S169" i="20"/>
  <c r="S192" i="20"/>
  <c r="S229" i="20"/>
  <c r="S312" i="20"/>
  <c r="S321" i="20"/>
  <c r="S381" i="20"/>
  <c r="S397" i="20"/>
  <c r="S432" i="20"/>
  <c r="S480" i="20"/>
  <c r="S493" i="20"/>
  <c r="S528" i="20"/>
  <c r="S541" i="20"/>
  <c r="S576" i="20"/>
  <c r="S589" i="20"/>
  <c r="S624" i="20"/>
  <c r="S637" i="20"/>
  <c r="S672" i="20"/>
  <c r="S685" i="20"/>
  <c r="S720" i="20"/>
  <c r="S733" i="20"/>
  <c r="S768" i="20"/>
  <c r="S816" i="20"/>
  <c r="S829" i="20"/>
  <c r="S864" i="20"/>
  <c r="S877" i="20"/>
  <c r="S912" i="20"/>
  <c r="S925" i="20"/>
  <c r="S960" i="20"/>
  <c r="S973" i="20"/>
  <c r="S1008" i="20"/>
  <c r="S1021" i="20"/>
  <c r="S1056" i="20"/>
  <c r="S1069" i="20"/>
  <c r="S1104" i="20"/>
  <c r="S1152" i="20"/>
  <c r="S1165" i="20"/>
  <c r="S1200" i="20"/>
  <c r="S1213" i="20"/>
  <c r="S1248" i="20"/>
  <c r="S1261" i="20"/>
  <c r="S1296" i="20"/>
  <c r="S1309" i="20"/>
  <c r="S1344" i="20"/>
  <c r="S1357" i="20"/>
  <c r="S1392" i="20"/>
  <c r="S1405" i="20"/>
  <c r="S1440" i="20"/>
  <c r="S1453" i="20"/>
  <c r="S1488" i="20"/>
  <c r="S1501" i="20"/>
  <c r="S65" i="20"/>
  <c r="S88" i="20"/>
  <c r="S148" i="20"/>
  <c r="S157" i="20"/>
  <c r="S217" i="20"/>
  <c r="S240" i="20"/>
  <c r="S277" i="20"/>
  <c r="S300" i="20"/>
  <c r="S360" i="20"/>
  <c r="S369" i="20"/>
  <c r="S412" i="20"/>
  <c r="S425" i="20"/>
  <c r="S460" i="20"/>
  <c r="S473" i="20"/>
  <c r="S508" i="20"/>
  <c r="S521" i="20"/>
  <c r="S556" i="20"/>
  <c r="S569" i="20"/>
  <c r="S604" i="20"/>
  <c r="S617" i="20"/>
  <c r="S652" i="20"/>
  <c r="S665" i="20"/>
  <c r="S700" i="20"/>
  <c r="S713" i="20"/>
  <c r="S748" i="20"/>
  <c r="S761" i="20"/>
  <c r="S796" i="20"/>
  <c r="S809" i="20"/>
  <c r="S844" i="20"/>
  <c r="S857" i="20"/>
  <c r="S892" i="20"/>
  <c r="S905" i="20"/>
  <c r="S940" i="20"/>
  <c r="S953" i="20"/>
  <c r="S988" i="20"/>
  <c r="S1001" i="20"/>
  <c r="S1036" i="20"/>
  <c r="S1049" i="20"/>
  <c r="S1084" i="20"/>
  <c r="S1097" i="20"/>
  <c r="S1132" i="20"/>
  <c r="S1145" i="20"/>
  <c r="S1180" i="20"/>
  <c r="S1193" i="20"/>
  <c r="S1228" i="20"/>
  <c r="S1241" i="20"/>
  <c r="S1276" i="20"/>
  <c r="S1289" i="20"/>
  <c r="S1324" i="20"/>
  <c r="S1337" i="20"/>
  <c r="S1372" i="20"/>
  <c r="S1385" i="20"/>
  <c r="S1420" i="20"/>
  <c r="S1433" i="20"/>
  <c r="S1468" i="20"/>
  <c r="S1481" i="20"/>
  <c r="S1516" i="20"/>
  <c r="S53" i="20"/>
  <c r="S113" i="20"/>
  <c r="S136" i="20"/>
  <c r="S196" i="20"/>
  <c r="S205" i="20"/>
  <c r="S265" i="20"/>
  <c r="S288" i="20"/>
  <c r="S325" i="20"/>
  <c r="S348" i="20"/>
  <c r="S392" i="20"/>
  <c r="S405" i="20"/>
  <c r="S440" i="20"/>
  <c r="S453" i="20"/>
  <c r="S488" i="20"/>
  <c r="S501" i="20"/>
  <c r="S536" i="20"/>
  <c r="S549" i="20"/>
  <c r="S584" i="20"/>
  <c r="S597" i="20"/>
  <c r="S632" i="20"/>
  <c r="S680" i="20"/>
  <c r="S693" i="20"/>
  <c r="S728" i="20"/>
  <c r="S741" i="20"/>
  <c r="S776" i="20"/>
  <c r="S789" i="20"/>
  <c r="S824" i="20"/>
  <c r="S837" i="20"/>
  <c r="S872" i="20"/>
  <c r="S920" i="20"/>
  <c r="S933" i="20"/>
  <c r="S968" i="20"/>
  <c r="S981" i="20"/>
  <c r="S1016" i="20"/>
  <c r="S1029" i="20"/>
  <c r="S1064" i="20"/>
  <c r="S1077" i="20"/>
  <c r="S1112" i="20"/>
  <c r="S1125" i="20"/>
  <c r="S1160" i="20"/>
  <c r="S1173" i="20"/>
  <c r="S1208" i="20"/>
  <c r="S1221" i="20"/>
  <c r="S1256" i="20"/>
  <c r="S1269" i="20"/>
  <c r="S1304" i="20"/>
  <c r="S1317" i="20"/>
  <c r="S1352" i="20"/>
  <c r="S1365" i="20"/>
  <c r="S1400" i="20"/>
  <c r="S1413" i="20"/>
  <c r="S1448" i="20"/>
  <c r="S1461" i="20"/>
  <c r="S1496" i="20"/>
  <c r="S1509" i="20"/>
  <c r="S1521" i="20"/>
  <c r="S1525" i="20"/>
  <c r="S1529" i="20"/>
  <c r="S1533" i="20"/>
  <c r="S1537" i="20"/>
  <c r="S1545" i="20"/>
  <c r="S1549" i="20"/>
  <c r="S1553" i="20"/>
  <c r="S1561" i="20"/>
  <c r="S1565" i="20"/>
  <c r="S1569" i="20"/>
  <c r="S1573" i="20"/>
  <c r="S1577" i="20"/>
  <c r="S1581" i="20"/>
  <c r="S1585" i="20"/>
  <c r="S1589" i="20"/>
  <c r="S1597" i="20"/>
  <c r="S1601" i="20"/>
  <c r="S1605" i="20"/>
  <c r="S1609" i="20"/>
  <c r="S1613" i="20"/>
  <c r="S1617" i="20"/>
  <c r="S1621" i="20"/>
  <c r="S1625" i="20"/>
  <c r="S1629" i="20"/>
  <c r="S1633" i="20"/>
  <c r="S1637" i="20"/>
  <c r="S1645" i="20"/>
  <c r="S1649" i="20"/>
  <c r="S1657" i="20"/>
  <c r="S1661" i="20"/>
  <c r="S1665" i="20"/>
  <c r="S1669" i="20"/>
  <c r="S1673" i="20"/>
  <c r="S1677" i="20"/>
  <c r="S1681" i="20"/>
  <c r="S1689" i="20"/>
  <c r="S1693" i="20"/>
  <c r="S1697" i="20"/>
  <c r="S1701" i="20"/>
  <c r="S1709" i="20"/>
  <c r="S1713" i="20"/>
  <c r="S1717" i="20"/>
  <c r="S1721" i="20"/>
  <c r="S1729" i="20"/>
  <c r="S1733" i="20"/>
  <c r="S1737" i="20"/>
  <c r="S1741" i="20"/>
  <c r="S1745" i="20"/>
  <c r="S1749" i="20"/>
  <c r="S1753" i="20"/>
  <c r="S1757" i="20"/>
  <c r="S1761" i="20"/>
  <c r="S1765" i="20"/>
  <c r="S1769" i="20"/>
  <c r="S1773" i="20"/>
  <c r="S1777" i="20"/>
  <c r="S1781" i="20"/>
  <c r="S1785" i="20"/>
  <c r="S1789" i="20"/>
  <c r="S1793" i="20"/>
  <c r="S1797" i="20"/>
  <c r="S1805" i="20"/>
  <c r="S1817" i="20"/>
  <c r="S1821" i="20"/>
  <c r="S1825" i="20"/>
  <c r="S1833" i="20"/>
  <c r="S1841" i="20"/>
  <c r="S1845" i="20"/>
  <c r="S1849" i="20"/>
  <c r="S1853" i="20"/>
  <c r="S1857" i="20"/>
  <c r="S1861" i="20"/>
  <c r="S1865" i="20"/>
  <c r="S1869" i="20"/>
  <c r="S1873" i="20"/>
  <c r="S1877" i="20"/>
  <c r="S1881" i="20"/>
  <c r="S1885" i="20"/>
  <c r="S1889" i="20"/>
  <c r="S1893" i="20"/>
  <c r="S1897" i="20"/>
  <c r="S1901" i="20"/>
  <c r="S1905" i="20"/>
  <c r="S1909" i="20"/>
  <c r="S1913" i="20"/>
  <c r="S1917" i="20"/>
  <c r="S1921" i="20"/>
  <c r="S1925" i="20"/>
  <c r="S1929" i="20"/>
  <c r="S1933" i="20"/>
  <c r="S1937" i="20"/>
  <c r="S1941" i="20"/>
  <c r="S1945" i="20"/>
  <c r="S1949" i="20"/>
  <c r="S1953" i="20"/>
  <c r="S1957" i="20"/>
  <c r="S1961" i="20"/>
  <c r="S1965" i="20"/>
  <c r="S1969" i="20"/>
  <c r="S1977" i="20"/>
  <c r="S1981" i="20"/>
  <c r="S1985" i="20"/>
  <c r="S1989" i="20"/>
  <c r="S1993" i="20"/>
  <c r="S1997" i="20"/>
  <c r="S5" i="20"/>
  <c r="S32" i="20"/>
  <c r="S161" i="20"/>
  <c r="S184" i="20"/>
  <c r="S244" i="20"/>
  <c r="S253" i="20"/>
  <c r="S313" i="20"/>
  <c r="S336" i="20"/>
  <c r="S373" i="20"/>
  <c r="S420" i="20"/>
  <c r="S433" i="20"/>
  <c r="S468" i="20"/>
  <c r="S481" i="20"/>
  <c r="S516" i="20"/>
  <c r="S529" i="20"/>
  <c r="S564" i="20"/>
  <c r="S577" i="20"/>
  <c r="S612" i="20"/>
  <c r="S625" i="20"/>
  <c r="S660" i="20"/>
  <c r="S673" i="20"/>
  <c r="S708" i="20"/>
  <c r="S721" i="20"/>
  <c r="S756" i="20"/>
  <c r="S769" i="20"/>
  <c r="S804" i="20"/>
  <c r="S817" i="20"/>
  <c r="S852" i="20"/>
  <c r="S900" i="20"/>
  <c r="S913" i="20"/>
  <c r="S948" i="20"/>
  <c r="S961" i="20"/>
  <c r="S996" i="20"/>
  <c r="S1009" i="20"/>
  <c r="S1044" i="20"/>
  <c r="S1057" i="20"/>
  <c r="S1092" i="20"/>
  <c r="S1105" i="20"/>
  <c r="S1140" i="20"/>
  <c r="S1153" i="20"/>
  <c r="S1188" i="20"/>
  <c r="S1201" i="20"/>
  <c r="S1236" i="20"/>
  <c r="S1249" i="20"/>
  <c r="S1284" i="20"/>
  <c r="S1297" i="20"/>
  <c r="S1332" i="20"/>
  <c r="S1345" i="20"/>
  <c r="S1380" i="20"/>
  <c r="S1393" i="20"/>
  <c r="S1428" i="20"/>
  <c r="S1441" i="20"/>
  <c r="S1476" i="20"/>
  <c r="S1489" i="20"/>
  <c r="S20" i="20"/>
  <c r="S80" i="20"/>
  <c r="S149" i="20"/>
  <c r="S209" i="20"/>
  <c r="S232" i="20"/>
  <c r="S292" i="20"/>
  <c r="S301" i="20"/>
  <c r="S361" i="20"/>
  <c r="S384" i="20"/>
  <c r="S400" i="20"/>
  <c r="S413" i="20"/>
  <c r="S448" i="20"/>
  <c r="S461" i="20"/>
  <c r="S509" i="20"/>
  <c r="S544" i="20"/>
  <c r="S557" i="20"/>
  <c r="S592" i="20"/>
  <c r="S605" i="20"/>
  <c r="S653" i="20"/>
  <c r="S688" i="20"/>
  <c r="S701" i="20"/>
  <c r="S736" i="20"/>
  <c r="S749" i="20"/>
  <c r="S797" i="20"/>
  <c r="S832" i="20"/>
  <c r="S845" i="20"/>
  <c r="S880" i="20"/>
  <c r="S893" i="20"/>
  <c r="S941" i="20"/>
  <c r="S976" i="20"/>
  <c r="S989" i="20"/>
  <c r="S1024" i="20"/>
  <c r="S1037" i="20"/>
  <c r="S1085" i="20"/>
  <c r="S1120" i="20"/>
  <c r="S1133" i="20"/>
  <c r="S1168" i="20"/>
  <c r="S1181" i="20"/>
  <c r="S1229" i="20"/>
  <c r="S1264" i="20"/>
  <c r="S1277" i="20"/>
  <c r="S1312" i="20"/>
  <c r="S1325" i="20"/>
  <c r="S1373" i="20"/>
  <c r="S1408" i="20"/>
  <c r="S1421" i="20"/>
  <c r="S1456" i="20"/>
  <c r="S1469" i="20"/>
  <c r="S1517" i="20"/>
  <c r="S33" i="20"/>
  <c r="S52" i="20"/>
  <c r="S133" i="20"/>
  <c r="S176" i="20"/>
  <c r="S257" i="20"/>
  <c r="S333" i="20"/>
  <c r="S376" i="20"/>
  <c r="S393" i="20"/>
  <c r="S416" i="20"/>
  <c r="S476" i="20"/>
  <c r="S485" i="20"/>
  <c r="S545" i="20"/>
  <c r="S568" i="20"/>
  <c r="S628" i="20"/>
  <c r="S697" i="20"/>
  <c r="S757" i="20"/>
  <c r="S780" i="20"/>
  <c r="S840" i="20"/>
  <c r="S849" i="20"/>
  <c r="S909" i="20"/>
  <c r="S932" i="20"/>
  <c r="S969" i="20"/>
  <c r="S992" i="20"/>
  <c r="S1052" i="20"/>
  <c r="S1061" i="20"/>
  <c r="S1121" i="20"/>
  <c r="S1144" i="20"/>
  <c r="S1204" i="20"/>
  <c r="S1273" i="20"/>
  <c r="S1333" i="20"/>
  <c r="S1356" i="20"/>
  <c r="S1416" i="20"/>
  <c r="S1425" i="20"/>
  <c r="S1508" i="20"/>
  <c r="S1534" i="20"/>
  <c r="S1547" i="20"/>
  <c r="S1560" i="20"/>
  <c r="S1582" i="20"/>
  <c r="S1595" i="20"/>
  <c r="S1608" i="20"/>
  <c r="S1630" i="20"/>
  <c r="S1643" i="20"/>
  <c r="S1656" i="20"/>
  <c r="S1678" i="20"/>
  <c r="S1691" i="20"/>
  <c r="S73" i="20"/>
  <c r="S116" i="20"/>
  <c r="S197" i="20"/>
  <c r="S216" i="20"/>
  <c r="S273" i="20"/>
  <c r="S340" i="20"/>
  <c r="S404" i="20"/>
  <c r="S441" i="20"/>
  <c r="S464" i="20"/>
  <c r="S524" i="20"/>
  <c r="S593" i="20"/>
  <c r="S616" i="20"/>
  <c r="S676" i="20"/>
  <c r="S745" i="20"/>
  <c r="S805" i="20"/>
  <c r="S888" i="20"/>
  <c r="S897" i="20"/>
  <c r="S957" i="20"/>
  <c r="S980" i="20"/>
  <c r="S1017" i="20"/>
  <c r="S1040" i="20"/>
  <c r="S1100" i="20"/>
  <c r="S1169" i="20"/>
  <c r="S1192" i="20"/>
  <c r="S1252" i="20"/>
  <c r="S1321" i="20"/>
  <c r="S1381" i="20"/>
  <c r="S1464" i="20"/>
  <c r="S1527" i="20"/>
  <c r="S13" i="20"/>
  <c r="S37" i="20"/>
  <c r="S156" i="20"/>
  <c r="S237" i="20"/>
  <c r="S280" i="20"/>
  <c r="S356" i="20"/>
  <c r="S429" i="20"/>
  <c r="S452" i="20"/>
  <c r="S489" i="20"/>
  <c r="S512" i="20"/>
  <c r="S581" i="20"/>
  <c r="S641" i="20"/>
  <c r="S664" i="20"/>
  <c r="S724" i="20"/>
  <c r="S793" i="20"/>
  <c r="S853" i="20"/>
  <c r="S876" i="20"/>
  <c r="S936" i="20"/>
  <c r="S945" i="20"/>
  <c r="S1005" i="20"/>
  <c r="S1028" i="20"/>
  <c r="S1065" i="20"/>
  <c r="S1088" i="20"/>
  <c r="S1157" i="20"/>
  <c r="S1217" i="20"/>
  <c r="S1240" i="20"/>
  <c r="S1300" i="20"/>
  <c r="S1369" i="20"/>
  <c r="S96" i="20"/>
  <c r="S120" i="20"/>
  <c r="S177" i="20"/>
  <c r="S320" i="20"/>
  <c r="S408" i="20"/>
  <c r="S417" i="20"/>
  <c r="S500" i="20"/>
  <c r="S537" i="20"/>
  <c r="S560" i="20"/>
  <c r="S620" i="20"/>
  <c r="S629" i="20"/>
  <c r="S689" i="20"/>
  <c r="S712" i="20"/>
  <c r="S772" i="20"/>
  <c r="S841" i="20"/>
  <c r="S924" i="20"/>
  <c r="S984" i="20"/>
  <c r="S993" i="20"/>
  <c r="S1053" i="20"/>
  <c r="S1076" i="20"/>
  <c r="S1113" i="20"/>
  <c r="S1136" i="20"/>
  <c r="S1196" i="20"/>
  <c r="S1205" i="20"/>
  <c r="S1265" i="20"/>
  <c r="S1288" i="20"/>
  <c r="S1348" i="20"/>
  <c r="S1417" i="20"/>
  <c r="S1477" i="20"/>
  <c r="S1500" i="20"/>
  <c r="S1522" i="20"/>
  <c r="S60" i="20"/>
  <c r="S141" i="20"/>
  <c r="S260" i="20"/>
  <c r="S341" i="20"/>
  <c r="S456" i="20"/>
  <c r="S465" i="20"/>
  <c r="S525" i="20"/>
  <c r="S548" i="20"/>
  <c r="S585" i="20"/>
  <c r="S608" i="20"/>
  <c r="S668" i="20"/>
  <c r="S737" i="20"/>
  <c r="S760" i="20"/>
  <c r="S820" i="20"/>
  <c r="S889" i="20"/>
  <c r="S1032" i="20"/>
  <c r="S1041" i="20"/>
  <c r="S1101" i="20"/>
  <c r="S1124" i="20"/>
  <c r="S1161" i="20"/>
  <c r="S1184" i="20"/>
  <c r="S1244" i="20"/>
  <c r="S1313" i="20"/>
  <c r="S1336" i="20"/>
  <c r="S1396" i="20"/>
  <c r="S1465" i="20"/>
  <c r="S1528" i="20"/>
  <c r="S1550" i="20"/>
  <c r="S1563" i="20"/>
  <c r="S1576" i="20"/>
  <c r="S1598" i="20"/>
  <c r="S1611" i="20"/>
  <c r="S1624" i="20"/>
  <c r="S1659" i="20"/>
  <c r="S1672" i="20"/>
  <c r="S1694" i="20"/>
  <c r="S24" i="20"/>
  <c r="S181" i="20"/>
  <c r="S224" i="20"/>
  <c r="S305" i="20"/>
  <c r="S421" i="20"/>
  <c r="S444" i="20"/>
  <c r="S504" i="20"/>
  <c r="S513" i="20"/>
  <c r="S573" i="20"/>
  <c r="S596" i="20"/>
  <c r="S633" i="20"/>
  <c r="S656" i="20"/>
  <c r="S725" i="20"/>
  <c r="S785" i="20"/>
  <c r="S808" i="20"/>
  <c r="S868" i="20"/>
  <c r="S937" i="20"/>
  <c r="S997" i="20"/>
  <c r="S1020" i="20"/>
  <c r="S1080" i="20"/>
  <c r="S1089" i="20"/>
  <c r="S1149" i="20"/>
  <c r="S1172" i="20"/>
  <c r="S1209" i="20"/>
  <c r="S1232" i="20"/>
  <c r="S1301" i="20"/>
  <c r="S1361" i="20"/>
  <c r="S1384" i="20"/>
  <c r="S189" i="20"/>
  <c r="S308" i="20"/>
  <c r="S484" i="20"/>
  <c r="S553" i="20"/>
  <c r="S696" i="20"/>
  <c r="S765" i="20"/>
  <c r="S788" i="20"/>
  <c r="S908" i="20"/>
  <c r="S977" i="20"/>
  <c r="S1000" i="20"/>
  <c r="S1189" i="20"/>
  <c r="S1212" i="20"/>
  <c r="S1281" i="20"/>
  <c r="S1401" i="20"/>
  <c r="S1424" i="20"/>
  <c r="S1526" i="20"/>
  <c r="S1536" i="20"/>
  <c r="S1544" i="20"/>
  <c r="S1552" i="20"/>
  <c r="S1562" i="20"/>
  <c r="S1570" i="20"/>
  <c r="S1619" i="20"/>
  <c r="S1627" i="20"/>
  <c r="S1635" i="20"/>
  <c r="S1684" i="20"/>
  <c r="S1700" i="20"/>
  <c r="S1722" i="20"/>
  <c r="S1735" i="20"/>
  <c r="S1748" i="20"/>
  <c r="S1770" i="20"/>
  <c r="S1783" i="20"/>
  <c r="S1796" i="20"/>
  <c r="S1818" i="20"/>
  <c r="S1831" i="20"/>
  <c r="S1844" i="20"/>
  <c r="S1866" i="20"/>
  <c r="S1879" i="20"/>
  <c r="S1892" i="20"/>
  <c r="S1914" i="20"/>
  <c r="S1927" i="20"/>
  <c r="S1962" i="20"/>
  <c r="S1975" i="20"/>
  <c r="S1988" i="20"/>
  <c r="S72" i="20"/>
  <c r="S272" i="20"/>
  <c r="S353" i="20"/>
  <c r="S532" i="20"/>
  <c r="S601" i="20"/>
  <c r="S744" i="20"/>
  <c r="S813" i="20"/>
  <c r="S836" i="20"/>
  <c r="S956" i="20"/>
  <c r="S1025" i="20"/>
  <c r="S1048" i="20"/>
  <c r="S1237" i="20"/>
  <c r="S1329" i="20"/>
  <c r="S1460" i="20"/>
  <c r="S1480" i="20"/>
  <c r="S1497" i="20"/>
  <c r="S1538" i="20"/>
  <c r="S1546" i="20"/>
  <c r="S1603" i="20"/>
  <c r="S1652" i="20"/>
  <c r="S1660" i="20"/>
  <c r="S1668" i="20"/>
  <c r="S1676" i="20"/>
  <c r="S1686" i="20"/>
  <c r="S1702" i="20"/>
  <c r="S1715" i="20"/>
  <c r="S1728" i="20"/>
  <c r="S1750" i="20"/>
  <c r="S1763" i="20"/>
  <c r="S1776" i="20"/>
  <c r="S1798" i="20"/>
  <c r="S1811" i="20"/>
  <c r="S1824" i="20"/>
  <c r="S1846" i="20"/>
  <c r="S1859" i="20"/>
  <c r="S1872" i="20"/>
  <c r="S1894" i="20"/>
  <c r="S1907" i="20"/>
  <c r="S1920" i="20"/>
  <c r="S1942" i="20"/>
  <c r="S1955" i="20"/>
  <c r="S1968" i="20"/>
  <c r="S1990" i="20"/>
  <c r="S2003" i="20"/>
  <c r="S437" i="20"/>
  <c r="S580" i="20"/>
  <c r="S649" i="20"/>
  <c r="S792" i="20"/>
  <c r="S861" i="20"/>
  <c r="S884" i="20"/>
  <c r="S1004" i="20"/>
  <c r="S1073" i="20"/>
  <c r="S1096" i="20"/>
  <c r="S1285" i="20"/>
  <c r="S1308" i="20"/>
  <c r="S1377" i="20"/>
  <c r="S1445" i="20"/>
  <c r="S1571" i="20"/>
  <c r="S1579" i="20"/>
  <c r="S1587" i="20"/>
  <c r="S1636" i="20"/>
  <c r="S1644" i="20"/>
  <c r="S1654" i="20"/>
  <c r="S1662" i="20"/>
  <c r="S1670" i="20"/>
  <c r="S1708" i="20"/>
  <c r="S1730" i="20"/>
  <c r="S1743" i="20"/>
  <c r="S1756" i="20"/>
  <c r="S1778" i="20"/>
  <c r="S1791" i="20"/>
  <c r="S1804" i="20"/>
  <c r="S1826" i="20"/>
  <c r="S1839" i="20"/>
  <c r="S1852" i="20"/>
  <c r="S1874" i="20"/>
  <c r="S1887" i="20"/>
  <c r="S1900" i="20"/>
  <c r="S1922" i="20"/>
  <c r="S1935" i="20"/>
  <c r="S1948" i="20"/>
  <c r="S1970" i="20"/>
  <c r="S1983" i="20"/>
  <c r="S45" i="20"/>
  <c r="S121" i="20"/>
  <c r="S164" i="20"/>
  <c r="S469" i="20"/>
  <c r="S492" i="20"/>
  <c r="S561" i="20"/>
  <c r="S681" i="20"/>
  <c r="S704" i="20"/>
  <c r="S773" i="20"/>
  <c r="S916" i="20"/>
  <c r="S985" i="20"/>
  <c r="S1128" i="20"/>
  <c r="S1197" i="20"/>
  <c r="S1220" i="20"/>
  <c r="S1340" i="20"/>
  <c r="S1409" i="20"/>
  <c r="S1484" i="20"/>
  <c r="S1530" i="20"/>
  <c r="S1555" i="20"/>
  <c r="S1604" i="20"/>
  <c r="S1612" i="20"/>
  <c r="S1620" i="20"/>
  <c r="S1628" i="20"/>
  <c r="S1638" i="20"/>
  <c r="S1687" i="20"/>
  <c r="S1695" i="20"/>
  <c r="S1710" i="20"/>
  <c r="S1723" i="20"/>
  <c r="S1736" i="20"/>
  <c r="S1758" i="20"/>
  <c r="S1771" i="20"/>
  <c r="S1784" i="20"/>
  <c r="S1806" i="20"/>
  <c r="S1819" i="20"/>
  <c r="S1832" i="20"/>
  <c r="S1854" i="20"/>
  <c r="S1867" i="20"/>
  <c r="S1880" i="20"/>
  <c r="S1902" i="20"/>
  <c r="S1915" i="20"/>
  <c r="S1963" i="20"/>
  <c r="S1976" i="20"/>
  <c r="S1998" i="20"/>
  <c r="S85" i="20"/>
  <c r="S128" i="20"/>
  <c r="S204" i="20"/>
  <c r="S285" i="20"/>
  <c r="S328" i="20"/>
  <c r="S517" i="20"/>
  <c r="S609" i="20"/>
  <c r="S729" i="20"/>
  <c r="S752" i="20"/>
  <c r="S964" i="20"/>
  <c r="S1176" i="20"/>
  <c r="S1245" i="20"/>
  <c r="S1268" i="20"/>
  <c r="S1388" i="20"/>
  <c r="S1432" i="20"/>
  <c r="S1449" i="20"/>
  <c r="S1539" i="20"/>
  <c r="S1588" i="20"/>
  <c r="S1596" i="20"/>
  <c r="S1606" i="20"/>
  <c r="S1614" i="20"/>
  <c r="S1622" i="20"/>
  <c r="S1671" i="20"/>
  <c r="S1703" i="20"/>
  <c r="S1716" i="20"/>
  <c r="S1738" i="20"/>
  <c r="S1751" i="20"/>
  <c r="S1764" i="20"/>
  <c r="S1786" i="20"/>
  <c r="S1799" i="20"/>
  <c r="S1812" i="20"/>
  <c r="S1834" i="20"/>
  <c r="S1847" i="20"/>
  <c r="S1860" i="20"/>
  <c r="S1882" i="20"/>
  <c r="S1895" i="20"/>
  <c r="S1930" i="20"/>
  <c r="S1943" i="20"/>
  <c r="S1956" i="20"/>
  <c r="S1978" i="20"/>
  <c r="S1991" i="20"/>
  <c r="S2004" i="20"/>
  <c r="S168" i="20"/>
  <c r="S368" i="20"/>
  <c r="S565" i="20"/>
  <c r="S588" i="20"/>
  <c r="S657" i="20"/>
  <c r="S777" i="20"/>
  <c r="S800" i="20"/>
  <c r="S869" i="20"/>
  <c r="S1012" i="20"/>
  <c r="S1081" i="20"/>
  <c r="S1224" i="20"/>
  <c r="S1293" i="20"/>
  <c r="S1316" i="20"/>
  <c r="S1519" i="20"/>
  <c r="S1556" i="20"/>
  <c r="S1564" i="20"/>
  <c r="S1572" i="20"/>
  <c r="S1590" i="20"/>
  <c r="S1639" i="20"/>
  <c r="S1647" i="20"/>
  <c r="S1655" i="20"/>
  <c r="S1663" i="20"/>
  <c r="S1718" i="20"/>
  <c r="S1731" i="20"/>
  <c r="S1744" i="20"/>
  <c r="S1766" i="20"/>
  <c r="S1779" i="20"/>
  <c r="S1814" i="20"/>
  <c r="S1827" i="20"/>
  <c r="S1840" i="20"/>
  <c r="S1862" i="20"/>
  <c r="S1888" i="20"/>
  <c r="S1910" i="20"/>
  <c r="S1923" i="20"/>
  <c r="S1936" i="20"/>
  <c r="S1958" i="20"/>
  <c r="S1971" i="20"/>
  <c r="S1984" i="20"/>
  <c r="S48" i="20"/>
  <c r="S129" i="20"/>
  <c r="S472" i="20"/>
  <c r="S661" i="20"/>
  <c r="S753" i="20"/>
  <c r="S896" i="20"/>
  <c r="S1177" i="20"/>
  <c r="S1320" i="20"/>
  <c r="S1412" i="20"/>
  <c r="S1542" i="20"/>
  <c r="S1591" i="20"/>
  <c r="S1607" i="20"/>
  <c r="S1674" i="20"/>
  <c r="S1690" i="20"/>
  <c r="S1704" i="20"/>
  <c r="S1774" i="20"/>
  <c r="S1787" i="20"/>
  <c r="S1800" i="20"/>
  <c r="S1870" i="20"/>
  <c r="S1883" i="20"/>
  <c r="S1896" i="20"/>
  <c r="S1966" i="20"/>
  <c r="S1979" i="20"/>
  <c r="S873" i="20"/>
  <c r="S1615" i="20"/>
  <c r="S1664" i="20"/>
  <c r="S1726" i="20"/>
  <c r="S1752" i="20"/>
  <c r="S1822" i="20"/>
  <c r="S1918" i="20"/>
  <c r="S1944" i="20"/>
  <c r="S12" i="20"/>
  <c r="S1156" i="20"/>
  <c r="S1632" i="20"/>
  <c r="S1780" i="20"/>
  <c r="S1863" i="20"/>
  <c r="S833" i="20"/>
  <c r="S1257" i="20"/>
  <c r="S1551" i="20"/>
  <c r="S1782" i="20"/>
  <c r="S1878" i="20"/>
  <c r="S692" i="20"/>
  <c r="S881" i="20"/>
  <c r="S1600" i="20"/>
  <c r="S1683" i="20"/>
  <c r="S1444" i="20"/>
  <c r="S1602" i="20"/>
  <c r="S1851" i="20"/>
  <c r="S1520" i="20"/>
  <c r="S1688" i="20"/>
  <c r="S1759" i="20"/>
  <c r="S1868" i="20"/>
  <c r="S1938" i="20"/>
  <c r="S212" i="20"/>
  <c r="S293" i="20"/>
  <c r="S520" i="20"/>
  <c r="S709" i="20"/>
  <c r="S801" i="20"/>
  <c r="S944" i="20"/>
  <c r="S1368" i="20"/>
  <c r="S1492" i="20"/>
  <c r="S1523" i="20"/>
  <c r="S1640" i="20"/>
  <c r="S1658" i="20"/>
  <c r="S1706" i="20"/>
  <c r="S1719" i="20"/>
  <c r="S1732" i="20"/>
  <c r="S1802" i="20"/>
  <c r="S1828" i="20"/>
  <c r="S1898" i="20"/>
  <c r="S1911" i="20"/>
  <c r="S1924" i="20"/>
  <c r="S1994" i="20"/>
  <c r="S449" i="20"/>
  <c r="S1108" i="20"/>
  <c r="S1389" i="20"/>
  <c r="S1599" i="20"/>
  <c r="S1682" i="20"/>
  <c r="S1739" i="20"/>
  <c r="S1848" i="20"/>
  <c r="S1931" i="20"/>
  <c r="S1472" i="20"/>
  <c r="S1767" i="20"/>
  <c r="S1850" i="20"/>
  <c r="S1959" i="20"/>
  <c r="S264" i="20"/>
  <c r="S552" i="20"/>
  <c r="S644" i="20"/>
  <c r="S1437" i="20"/>
  <c r="S1567" i="20"/>
  <c r="S1650" i="20"/>
  <c r="S1904" i="20"/>
  <c r="S1974" i="20"/>
  <c r="S1305" i="20"/>
  <c r="S1714" i="20"/>
  <c r="S1919" i="20"/>
  <c r="S25" i="20"/>
  <c r="S349" i="20"/>
  <c r="S740" i="20"/>
  <c r="S929" i="20"/>
  <c r="S1164" i="20"/>
  <c r="S1353" i="20"/>
  <c r="S1568" i="20"/>
  <c r="S424" i="20"/>
  <c r="S613" i="20"/>
  <c r="S705" i="20"/>
  <c r="S848" i="20"/>
  <c r="S1129" i="20"/>
  <c r="S1574" i="20"/>
  <c r="S1964" i="20"/>
  <c r="S621" i="20"/>
  <c r="S764" i="20"/>
  <c r="S856" i="20"/>
  <c r="S1045" i="20"/>
  <c r="S1280" i="20"/>
  <c r="S1457" i="20"/>
  <c r="S1543" i="20"/>
  <c r="S1559" i="20"/>
  <c r="S1626" i="20"/>
  <c r="S1642" i="20"/>
  <c r="S1734" i="20"/>
  <c r="S1747" i="20"/>
  <c r="S1760" i="20"/>
  <c r="S1830" i="20"/>
  <c r="S1843" i="20"/>
  <c r="S1856" i="20"/>
  <c r="S1926" i="20"/>
  <c r="S1939" i="20"/>
  <c r="S1952" i="20"/>
  <c r="S921" i="20"/>
  <c r="S1666" i="20"/>
  <c r="S1754" i="20"/>
  <c r="S1946" i="20"/>
  <c r="S1972" i="20"/>
  <c r="S1634" i="20"/>
  <c r="S457" i="20"/>
  <c r="S1618" i="20"/>
  <c r="S1836" i="20"/>
  <c r="S1906" i="20"/>
  <c r="S505" i="20"/>
  <c r="S1513" i="20"/>
  <c r="S1586" i="20"/>
  <c r="S1651" i="20"/>
  <c r="S1755" i="20"/>
  <c r="S1934" i="20"/>
  <c r="S1947" i="20"/>
  <c r="S1960" i="20"/>
  <c r="S1364" i="20"/>
  <c r="S1452" i="20"/>
  <c r="S1540" i="20"/>
  <c r="S1772" i="20"/>
  <c r="S1855" i="20"/>
  <c r="S1951" i="20"/>
  <c r="S61" i="20"/>
  <c r="S388" i="20"/>
  <c r="S812" i="20"/>
  <c r="S904" i="20"/>
  <c r="S1093" i="20"/>
  <c r="S1185" i="20"/>
  <c r="S1328" i="20"/>
  <c r="S1592" i="20"/>
  <c r="S1610" i="20"/>
  <c r="S1675" i="20"/>
  <c r="S1762" i="20"/>
  <c r="S1775" i="20"/>
  <c r="S1788" i="20"/>
  <c r="S1858" i="20"/>
  <c r="S1871" i="20"/>
  <c r="S1954" i="20"/>
  <c r="S1980" i="20"/>
  <c r="S1835" i="20"/>
  <c r="S93" i="20"/>
  <c r="S497" i="20"/>
  <c r="S732" i="20"/>
  <c r="S1876" i="20"/>
  <c r="S409" i="20"/>
  <c r="S1068" i="20"/>
  <c r="S1349" i="20"/>
  <c r="S1616" i="20"/>
  <c r="S1712" i="20"/>
  <c r="S1808" i="20"/>
  <c r="S1891" i="20"/>
  <c r="S2000" i="20"/>
  <c r="S1667" i="20"/>
  <c r="S2002" i="20"/>
  <c r="S648" i="20"/>
  <c r="S1623" i="20"/>
  <c r="S68" i="20"/>
  <c r="S144" i="20"/>
  <c r="S225" i="20"/>
  <c r="S436" i="20"/>
  <c r="S717" i="20"/>
  <c r="S952" i="20"/>
  <c r="S1141" i="20"/>
  <c r="S1233" i="20"/>
  <c r="S1376" i="20"/>
  <c r="S1493" i="20"/>
  <c r="S1524" i="20"/>
  <c r="S1578" i="20"/>
  <c r="S1594" i="20"/>
  <c r="S1707" i="20"/>
  <c r="S1720" i="20"/>
  <c r="S1803" i="20"/>
  <c r="S1816" i="20"/>
  <c r="S1886" i="20"/>
  <c r="S1899" i="20"/>
  <c r="S1912" i="20"/>
  <c r="S1982" i="20"/>
  <c r="S1995" i="20"/>
  <c r="S1532" i="20"/>
  <c r="S1699" i="20"/>
  <c r="S1795" i="20"/>
  <c r="S600" i="20"/>
  <c r="S1512" i="20"/>
  <c r="S1584" i="20"/>
  <c r="S1727" i="20"/>
  <c r="S1810" i="20"/>
  <c r="S1932" i="20"/>
  <c r="S1742" i="20"/>
  <c r="S1838" i="20"/>
  <c r="S1272" i="20"/>
  <c r="S1558" i="20"/>
  <c r="S1746" i="20"/>
  <c r="S401" i="20"/>
  <c r="S636" i="20"/>
  <c r="S825" i="20"/>
  <c r="S917" i="20"/>
  <c r="S1060" i="20"/>
  <c r="S1341" i="20"/>
  <c r="S1505" i="20"/>
  <c r="S1531" i="20"/>
  <c r="S1566" i="20"/>
  <c r="S1631" i="20"/>
  <c r="S1680" i="20"/>
  <c r="S1696" i="20"/>
  <c r="S1711" i="20"/>
  <c r="S1794" i="20"/>
  <c r="S1807" i="20"/>
  <c r="S1820" i="20"/>
  <c r="S1890" i="20"/>
  <c r="S1903" i="20"/>
  <c r="S1916" i="20"/>
  <c r="S1986" i="20"/>
  <c r="S1999" i="20"/>
  <c r="S1013" i="20"/>
  <c r="S1583" i="20"/>
  <c r="S1987" i="20"/>
  <c r="S1740" i="20"/>
  <c r="S1768" i="20"/>
  <c r="E36" i="22"/>
  <c r="F36" i="22"/>
  <c r="D36" i="22"/>
  <c r="C36" i="22"/>
  <c r="U4" i="24"/>
  <c r="U6" i="24"/>
  <c r="G55" i="24"/>
  <c r="G63" i="24"/>
  <c r="T3" i="24" s="1"/>
  <c r="G172" i="24"/>
  <c r="T6" i="24" s="1"/>
  <c r="BG106" i="24"/>
  <c r="BF118" i="24"/>
  <c r="BF128" i="24" s="1"/>
  <c r="BF115" i="24"/>
  <c r="BF126" i="24" s="1"/>
  <c r="BF117" i="24"/>
  <c r="BF127" i="24" s="1"/>
  <c r="BF114" i="24"/>
  <c r="BE125" i="24"/>
  <c r="G174" i="24"/>
  <c r="V6" i="24" s="1"/>
  <c r="G98" i="24"/>
  <c r="T4" i="24" s="1"/>
  <c r="G100" i="24"/>
  <c r="V4" i="24" s="1"/>
  <c r="BE127" i="24"/>
  <c r="BE126" i="24"/>
  <c r="BE128" i="24"/>
  <c r="V3" i="24"/>
  <c r="K14" i="27" l="1"/>
  <c r="K12" i="27"/>
  <c r="K11" i="27"/>
  <c r="K10" i="27"/>
  <c r="K13" i="27"/>
  <c r="N12" i="29"/>
  <c r="N10" i="29"/>
  <c r="N11" i="29"/>
  <c r="N13" i="29"/>
  <c r="N14" i="29"/>
  <c r="V908" i="19"/>
  <c r="V684" i="19"/>
  <c r="V458" i="19"/>
  <c r="V233" i="19"/>
  <c r="V7" i="19"/>
  <c r="V279" i="19"/>
  <c r="V142" i="19"/>
  <c r="V1654" i="20"/>
  <c r="G64" i="24"/>
  <c r="U3" i="24" s="1"/>
  <c r="P8" i="19"/>
  <c r="S8" i="19" s="1"/>
  <c r="P14" i="19"/>
  <c r="S14" i="19" s="1"/>
  <c r="P20" i="19"/>
  <c r="S20" i="19" s="1"/>
  <c r="P26" i="19"/>
  <c r="S26" i="19" s="1"/>
  <c r="P32" i="19"/>
  <c r="S32" i="19" s="1"/>
  <c r="P38" i="19"/>
  <c r="S38" i="19" s="1"/>
  <c r="P44" i="19"/>
  <c r="S44" i="19" s="1"/>
  <c r="P50" i="19"/>
  <c r="S50" i="19" s="1"/>
  <c r="P56" i="19"/>
  <c r="S56" i="19" s="1"/>
  <c r="P62" i="19"/>
  <c r="S62" i="19" s="1"/>
  <c r="P68" i="19"/>
  <c r="S68" i="19" s="1"/>
  <c r="P74" i="19"/>
  <c r="S74" i="19" s="1"/>
  <c r="V74" i="19" s="1"/>
  <c r="P80" i="19"/>
  <c r="S80" i="19" s="1"/>
  <c r="P86" i="19"/>
  <c r="S86" i="19" s="1"/>
  <c r="P92" i="19"/>
  <c r="S92" i="19" s="1"/>
  <c r="P98" i="19"/>
  <c r="S98" i="19" s="1"/>
  <c r="P104" i="19"/>
  <c r="S104" i="19" s="1"/>
  <c r="P110" i="19"/>
  <c r="S110" i="19" s="1"/>
  <c r="P116" i="19"/>
  <c r="S116" i="19" s="1"/>
  <c r="P122" i="19"/>
  <c r="S122" i="19" s="1"/>
  <c r="P128" i="19"/>
  <c r="S128" i="19" s="1"/>
  <c r="P134" i="19"/>
  <c r="S134" i="19" s="1"/>
  <c r="V134" i="19" s="1"/>
  <c r="P140" i="19"/>
  <c r="S140" i="19" s="1"/>
  <c r="V140" i="19" s="1"/>
  <c r="P146" i="19"/>
  <c r="S146" i="19" s="1"/>
  <c r="V146" i="19" s="1"/>
  <c r="P152" i="19"/>
  <c r="S152" i="19" s="1"/>
  <c r="P158" i="19"/>
  <c r="S158" i="19" s="1"/>
  <c r="P164" i="19"/>
  <c r="S164" i="19" s="1"/>
  <c r="P170" i="19"/>
  <c r="S170" i="19" s="1"/>
  <c r="P176" i="19"/>
  <c r="S176" i="19" s="1"/>
  <c r="P182" i="19"/>
  <c r="S182" i="19" s="1"/>
  <c r="P188" i="19"/>
  <c r="S188" i="19" s="1"/>
  <c r="P194" i="19"/>
  <c r="S194" i="19" s="1"/>
  <c r="P200" i="19"/>
  <c r="S200" i="19" s="1"/>
  <c r="P206" i="19"/>
  <c r="S206" i="19" s="1"/>
  <c r="P212" i="19"/>
  <c r="S212" i="19" s="1"/>
  <c r="P218" i="19"/>
  <c r="S218" i="19" s="1"/>
  <c r="P224" i="19"/>
  <c r="S224" i="19" s="1"/>
  <c r="P230" i="19"/>
  <c r="S230" i="19" s="1"/>
  <c r="P236" i="19"/>
  <c r="S236" i="19" s="1"/>
  <c r="P242" i="19"/>
  <c r="S242" i="19" s="1"/>
  <c r="P248" i="19"/>
  <c r="S248" i="19" s="1"/>
  <c r="P254" i="19"/>
  <c r="S254" i="19" s="1"/>
  <c r="P260" i="19"/>
  <c r="S260" i="19" s="1"/>
  <c r="P266" i="19"/>
  <c r="S266" i="19" s="1"/>
  <c r="V266" i="19" s="1"/>
  <c r="P272" i="19"/>
  <c r="S272" i="19" s="1"/>
  <c r="P278" i="19"/>
  <c r="S278" i="19" s="1"/>
  <c r="P284" i="19"/>
  <c r="S284" i="19" s="1"/>
  <c r="P290" i="19"/>
  <c r="S290" i="19" s="1"/>
  <c r="P296" i="19"/>
  <c r="S296" i="19" s="1"/>
  <c r="P302" i="19"/>
  <c r="S302" i="19" s="1"/>
  <c r="P308" i="19"/>
  <c r="S308" i="19" s="1"/>
  <c r="P314" i="19"/>
  <c r="S314" i="19" s="1"/>
  <c r="P320" i="19"/>
  <c r="S320" i="19" s="1"/>
  <c r="P326" i="19"/>
  <c r="S326" i="19" s="1"/>
  <c r="P332" i="19"/>
  <c r="S332" i="19" s="1"/>
  <c r="V332" i="19" s="1"/>
  <c r="P338" i="19"/>
  <c r="S338" i="19" s="1"/>
  <c r="V338" i="19" s="1"/>
  <c r="P344" i="19"/>
  <c r="S344" i="19" s="1"/>
  <c r="P350" i="19"/>
  <c r="S350" i="19" s="1"/>
  <c r="P356" i="19"/>
  <c r="S356" i="19" s="1"/>
  <c r="P362" i="19"/>
  <c r="S362" i="19" s="1"/>
  <c r="P368" i="19"/>
  <c r="S368" i="19" s="1"/>
  <c r="P374" i="19"/>
  <c r="S374" i="19" s="1"/>
  <c r="P380" i="19"/>
  <c r="S380" i="19" s="1"/>
  <c r="P386" i="19"/>
  <c r="S386" i="19" s="1"/>
  <c r="P392" i="19"/>
  <c r="S392" i="19" s="1"/>
  <c r="P398" i="19"/>
  <c r="S398" i="19" s="1"/>
  <c r="P404" i="19"/>
  <c r="S404" i="19" s="1"/>
  <c r="P410" i="19"/>
  <c r="S410" i="19" s="1"/>
  <c r="P416" i="19"/>
  <c r="S416" i="19" s="1"/>
  <c r="P422" i="19"/>
  <c r="S422" i="19" s="1"/>
  <c r="P428" i="19"/>
  <c r="S428" i="19" s="1"/>
  <c r="P434" i="19"/>
  <c r="S434" i="19" s="1"/>
  <c r="P440" i="19"/>
  <c r="S440" i="19" s="1"/>
  <c r="P446" i="19"/>
  <c r="S446" i="19" s="1"/>
  <c r="P452" i="19"/>
  <c r="S452" i="19" s="1"/>
  <c r="P458" i="19"/>
  <c r="S458" i="19" s="1"/>
  <c r="P464" i="19"/>
  <c r="S464" i="19" s="1"/>
  <c r="P470" i="19"/>
  <c r="S470" i="19" s="1"/>
  <c r="P476" i="19"/>
  <c r="S476" i="19" s="1"/>
  <c r="P482" i="19"/>
  <c r="S482" i="19" s="1"/>
  <c r="P488" i="19"/>
  <c r="S488" i="19" s="1"/>
  <c r="P494" i="19"/>
  <c r="S494" i="19" s="1"/>
  <c r="P500" i="19"/>
  <c r="S500" i="19" s="1"/>
  <c r="P506" i="19"/>
  <c r="S506" i="19" s="1"/>
  <c r="P512" i="19"/>
  <c r="S512" i="19" s="1"/>
  <c r="P518" i="19"/>
  <c r="S518" i="19" s="1"/>
  <c r="P524" i="19"/>
  <c r="S524" i="19" s="1"/>
  <c r="V524" i="19" s="1"/>
  <c r="P530" i="19"/>
  <c r="S530" i="19" s="1"/>
  <c r="V530" i="19" s="1"/>
  <c r="P536" i="19"/>
  <c r="S536" i="19" s="1"/>
  <c r="P542" i="19"/>
  <c r="S542" i="19" s="1"/>
  <c r="P548" i="19"/>
  <c r="S548" i="19" s="1"/>
  <c r="P554" i="19"/>
  <c r="S554" i="19" s="1"/>
  <c r="P560" i="19"/>
  <c r="S560" i="19" s="1"/>
  <c r="P566" i="19"/>
  <c r="S566" i="19" s="1"/>
  <c r="P572" i="19"/>
  <c r="S572" i="19" s="1"/>
  <c r="P578" i="19"/>
  <c r="S578" i="19" s="1"/>
  <c r="P584" i="19"/>
  <c r="S584" i="19" s="1"/>
  <c r="P590" i="19"/>
  <c r="S590" i="19" s="1"/>
  <c r="P596" i="19"/>
  <c r="S596" i="19" s="1"/>
  <c r="P602" i="19"/>
  <c r="S602" i="19" s="1"/>
  <c r="P608" i="19"/>
  <c r="S608" i="19" s="1"/>
  <c r="P614" i="19"/>
  <c r="S614" i="19" s="1"/>
  <c r="P620" i="19"/>
  <c r="S620" i="19" s="1"/>
  <c r="P626" i="19"/>
  <c r="S626" i="19" s="1"/>
  <c r="P632" i="19"/>
  <c r="S632" i="19" s="1"/>
  <c r="P638" i="19"/>
  <c r="S638" i="19" s="1"/>
  <c r="P644" i="19"/>
  <c r="S644" i="19" s="1"/>
  <c r="P650" i="19"/>
  <c r="S650" i="19" s="1"/>
  <c r="V650" i="19" s="1"/>
  <c r="P656" i="19"/>
  <c r="S656" i="19" s="1"/>
  <c r="P662" i="19"/>
  <c r="S662" i="19" s="1"/>
  <c r="P668" i="19"/>
  <c r="S668" i="19" s="1"/>
  <c r="P674" i="19"/>
  <c r="S674" i="19" s="1"/>
  <c r="P680" i="19"/>
  <c r="S680" i="19" s="1"/>
  <c r="P686" i="19"/>
  <c r="S686" i="19" s="1"/>
  <c r="P692" i="19"/>
  <c r="S692" i="19" s="1"/>
  <c r="V692" i="19" s="1"/>
  <c r="P698" i="19"/>
  <c r="S698" i="19" s="1"/>
  <c r="P704" i="19"/>
  <c r="S704" i="19" s="1"/>
  <c r="P710" i="19"/>
  <c r="S710" i="19" s="1"/>
  <c r="P716" i="19"/>
  <c r="S716" i="19" s="1"/>
  <c r="V716" i="19" s="1"/>
  <c r="P722" i="19"/>
  <c r="S722" i="19" s="1"/>
  <c r="V722" i="19" s="1"/>
  <c r="P728" i="19"/>
  <c r="S728" i="19" s="1"/>
  <c r="P734" i="19"/>
  <c r="S734" i="19" s="1"/>
  <c r="P740" i="19"/>
  <c r="S740" i="19" s="1"/>
  <c r="P746" i="19"/>
  <c r="S746" i="19" s="1"/>
  <c r="P752" i="19"/>
  <c r="S752" i="19" s="1"/>
  <c r="P758" i="19"/>
  <c r="S758" i="19" s="1"/>
  <c r="V758" i="19" s="1"/>
  <c r="P764" i="19"/>
  <c r="S764" i="19" s="1"/>
  <c r="P770" i="19"/>
  <c r="S770" i="19" s="1"/>
  <c r="P776" i="19"/>
  <c r="S776" i="19" s="1"/>
  <c r="P782" i="19"/>
  <c r="S782" i="19" s="1"/>
  <c r="P788" i="19"/>
  <c r="S788" i="19" s="1"/>
  <c r="P794" i="19"/>
  <c r="S794" i="19" s="1"/>
  <c r="P800" i="19"/>
  <c r="S800" i="19" s="1"/>
  <c r="P806" i="19"/>
  <c r="S806" i="19" s="1"/>
  <c r="P812" i="19"/>
  <c r="S812" i="19" s="1"/>
  <c r="P818" i="19"/>
  <c r="S818" i="19" s="1"/>
  <c r="P824" i="19"/>
  <c r="S824" i="19" s="1"/>
  <c r="P830" i="19"/>
  <c r="S830" i="19" s="1"/>
  <c r="P836" i="19"/>
  <c r="S836" i="19" s="1"/>
  <c r="P842" i="19"/>
  <c r="S842" i="19" s="1"/>
  <c r="V842" i="19" s="1"/>
  <c r="P848" i="19"/>
  <c r="S848" i="19" s="1"/>
  <c r="P854" i="19"/>
  <c r="S854" i="19" s="1"/>
  <c r="P860" i="19"/>
  <c r="S860" i="19" s="1"/>
  <c r="P866" i="19"/>
  <c r="S866" i="19" s="1"/>
  <c r="P872" i="19"/>
  <c r="S872" i="19" s="1"/>
  <c r="P878" i="19"/>
  <c r="S878" i="19" s="1"/>
  <c r="P884" i="19"/>
  <c r="S884" i="19" s="1"/>
  <c r="P890" i="19"/>
  <c r="S890" i="19" s="1"/>
  <c r="P896" i="19"/>
  <c r="S896" i="19" s="1"/>
  <c r="P902" i="19"/>
  <c r="S902" i="19" s="1"/>
  <c r="P908" i="19"/>
  <c r="S908" i="19" s="1"/>
  <c r="P914" i="19"/>
  <c r="S914" i="19" s="1"/>
  <c r="V914" i="19" s="1"/>
  <c r="P920" i="19"/>
  <c r="S920" i="19" s="1"/>
  <c r="P926" i="19"/>
  <c r="S926" i="19" s="1"/>
  <c r="P932" i="19"/>
  <c r="S932" i="19" s="1"/>
  <c r="P938" i="19"/>
  <c r="S938" i="19" s="1"/>
  <c r="P944" i="19"/>
  <c r="S944" i="19" s="1"/>
  <c r="P950" i="19"/>
  <c r="S950" i="19" s="1"/>
  <c r="P956" i="19"/>
  <c r="S956" i="19" s="1"/>
  <c r="P962" i="19"/>
  <c r="S962" i="19" s="1"/>
  <c r="P968" i="19"/>
  <c r="S968" i="19" s="1"/>
  <c r="P974" i="19"/>
  <c r="S974" i="19" s="1"/>
  <c r="P980" i="19"/>
  <c r="S980" i="19" s="1"/>
  <c r="P986" i="19"/>
  <c r="S986" i="19" s="1"/>
  <c r="P992" i="19"/>
  <c r="S992" i="19" s="1"/>
  <c r="P998" i="19"/>
  <c r="S998" i="19" s="1"/>
  <c r="P1004" i="19"/>
  <c r="S1004" i="19" s="1"/>
  <c r="P1010" i="19"/>
  <c r="S1010" i="19" s="1"/>
  <c r="P1016" i="19"/>
  <c r="S1016" i="19" s="1"/>
  <c r="P1022" i="19"/>
  <c r="S1022" i="19" s="1"/>
  <c r="P1028" i="19"/>
  <c r="S1028" i="19" s="1"/>
  <c r="P1034" i="19"/>
  <c r="S1034" i="19" s="1"/>
  <c r="V1034" i="19" s="1"/>
  <c r="P1040" i="19"/>
  <c r="S1040" i="19" s="1"/>
  <c r="P1046" i="19"/>
  <c r="S1046" i="19" s="1"/>
  <c r="P1052" i="19"/>
  <c r="S1052" i="19" s="1"/>
  <c r="P1058" i="19"/>
  <c r="S1058" i="19" s="1"/>
  <c r="P1064" i="19"/>
  <c r="S1064" i="19" s="1"/>
  <c r="P9" i="19"/>
  <c r="S9" i="19" s="1"/>
  <c r="P15" i="19"/>
  <c r="S15" i="19" s="1"/>
  <c r="P21" i="19"/>
  <c r="S21" i="19" s="1"/>
  <c r="P27" i="19"/>
  <c r="S27" i="19" s="1"/>
  <c r="P33" i="19"/>
  <c r="S33" i="19" s="1"/>
  <c r="P39" i="19"/>
  <c r="S39" i="19" s="1"/>
  <c r="P45" i="19"/>
  <c r="S45" i="19" s="1"/>
  <c r="P51" i="19"/>
  <c r="S51" i="19" s="1"/>
  <c r="P57" i="19"/>
  <c r="S57" i="19" s="1"/>
  <c r="P63" i="19"/>
  <c r="S63" i="19" s="1"/>
  <c r="P69" i="19"/>
  <c r="S69" i="19" s="1"/>
  <c r="P75" i="19"/>
  <c r="S75" i="19" s="1"/>
  <c r="P81" i="19"/>
  <c r="S81" i="19" s="1"/>
  <c r="P87" i="19"/>
  <c r="S87" i="19" s="1"/>
  <c r="P93" i="19"/>
  <c r="S93" i="19" s="1"/>
  <c r="P99" i="19"/>
  <c r="S99" i="19" s="1"/>
  <c r="P105" i="19"/>
  <c r="S105" i="19" s="1"/>
  <c r="P111" i="19"/>
  <c r="S111" i="19" s="1"/>
  <c r="P117" i="19"/>
  <c r="S117" i="19" s="1"/>
  <c r="P123" i="19"/>
  <c r="S123" i="19" s="1"/>
  <c r="P129" i="19"/>
  <c r="S129" i="19" s="1"/>
  <c r="P135" i="19"/>
  <c r="S135" i="19" s="1"/>
  <c r="V135" i="19" s="1"/>
  <c r="P141" i="19"/>
  <c r="S141" i="19" s="1"/>
  <c r="P147" i="19"/>
  <c r="S147" i="19" s="1"/>
  <c r="P153" i="19"/>
  <c r="S153" i="19" s="1"/>
  <c r="P159" i="19"/>
  <c r="S159" i="19" s="1"/>
  <c r="P165" i="19"/>
  <c r="S165" i="19" s="1"/>
  <c r="P171" i="19"/>
  <c r="S171" i="19" s="1"/>
  <c r="P177" i="19"/>
  <c r="S177" i="19" s="1"/>
  <c r="P183" i="19"/>
  <c r="S183" i="19" s="1"/>
  <c r="P189" i="19"/>
  <c r="S189" i="19" s="1"/>
  <c r="P195" i="19"/>
  <c r="S195" i="19" s="1"/>
  <c r="P201" i="19"/>
  <c r="S201" i="19" s="1"/>
  <c r="P207" i="19"/>
  <c r="S207" i="19" s="1"/>
  <c r="P213" i="19"/>
  <c r="S213" i="19" s="1"/>
  <c r="P219" i="19"/>
  <c r="S219" i="19" s="1"/>
  <c r="P225" i="19"/>
  <c r="S225" i="19" s="1"/>
  <c r="P231" i="19"/>
  <c r="S231" i="19" s="1"/>
  <c r="P237" i="19"/>
  <c r="S237" i="19" s="1"/>
  <c r="P243" i="19"/>
  <c r="S243" i="19" s="1"/>
  <c r="P249" i="19"/>
  <c r="S249" i="19" s="1"/>
  <c r="P255" i="19"/>
  <c r="S255" i="19" s="1"/>
  <c r="P261" i="19"/>
  <c r="S261" i="19" s="1"/>
  <c r="P267" i="19"/>
  <c r="S267" i="19" s="1"/>
  <c r="P273" i="19"/>
  <c r="S273" i="19" s="1"/>
  <c r="P279" i="19"/>
  <c r="S279" i="19" s="1"/>
  <c r="P285" i="19"/>
  <c r="S285" i="19" s="1"/>
  <c r="P291" i="19"/>
  <c r="S291" i="19" s="1"/>
  <c r="P297" i="19"/>
  <c r="S297" i="19" s="1"/>
  <c r="P303" i="19"/>
  <c r="S303" i="19" s="1"/>
  <c r="P309" i="19"/>
  <c r="S309" i="19" s="1"/>
  <c r="P315" i="19"/>
  <c r="S315" i="19" s="1"/>
  <c r="P321" i="19"/>
  <c r="S321" i="19" s="1"/>
  <c r="P327" i="19"/>
  <c r="S327" i="19" s="1"/>
  <c r="P333" i="19"/>
  <c r="S333" i="19" s="1"/>
  <c r="P339" i="19"/>
  <c r="S339" i="19" s="1"/>
  <c r="P345" i="19"/>
  <c r="S345" i="19" s="1"/>
  <c r="P351" i="19"/>
  <c r="S351" i="19" s="1"/>
  <c r="P357" i="19"/>
  <c r="S357" i="19" s="1"/>
  <c r="P363" i="19"/>
  <c r="S363" i="19" s="1"/>
  <c r="P369" i="19"/>
  <c r="S369" i="19" s="1"/>
  <c r="P375" i="19"/>
  <c r="S375" i="19" s="1"/>
  <c r="P381" i="19"/>
  <c r="S381" i="19" s="1"/>
  <c r="P387" i="19"/>
  <c r="S387" i="19" s="1"/>
  <c r="P393" i="19"/>
  <c r="S393" i="19" s="1"/>
  <c r="P399" i="19"/>
  <c r="S399" i="19" s="1"/>
  <c r="P405" i="19"/>
  <c r="S405" i="19" s="1"/>
  <c r="P411" i="19"/>
  <c r="S411" i="19" s="1"/>
  <c r="P417" i="19"/>
  <c r="S417" i="19" s="1"/>
  <c r="P423" i="19"/>
  <c r="S423" i="19" s="1"/>
  <c r="V423" i="19" s="1"/>
  <c r="P429" i="19"/>
  <c r="S429" i="19" s="1"/>
  <c r="P435" i="19"/>
  <c r="S435" i="19" s="1"/>
  <c r="P441" i="19"/>
  <c r="S441" i="19" s="1"/>
  <c r="P447" i="19"/>
  <c r="S447" i="19" s="1"/>
  <c r="P453" i="19"/>
  <c r="S453" i="19" s="1"/>
  <c r="P459" i="19"/>
  <c r="S459" i="19" s="1"/>
  <c r="P465" i="19"/>
  <c r="S465" i="19" s="1"/>
  <c r="P471" i="19"/>
  <c r="S471" i="19" s="1"/>
  <c r="P477" i="19"/>
  <c r="S477" i="19" s="1"/>
  <c r="P483" i="19"/>
  <c r="S483" i="19" s="1"/>
  <c r="P489" i="19"/>
  <c r="S489" i="19" s="1"/>
  <c r="P495" i="19"/>
  <c r="S495" i="19" s="1"/>
  <c r="P501" i="19"/>
  <c r="S501" i="19" s="1"/>
  <c r="P507" i="19"/>
  <c r="S507" i="19" s="1"/>
  <c r="P513" i="19"/>
  <c r="S513" i="19" s="1"/>
  <c r="P519" i="19"/>
  <c r="S519" i="19" s="1"/>
  <c r="P525" i="19"/>
  <c r="S525" i="19" s="1"/>
  <c r="P531" i="19"/>
  <c r="S531" i="19" s="1"/>
  <c r="P537" i="19"/>
  <c r="S537" i="19" s="1"/>
  <c r="P543" i="19"/>
  <c r="S543" i="19" s="1"/>
  <c r="P549" i="19"/>
  <c r="S549" i="19" s="1"/>
  <c r="V549" i="19" s="1"/>
  <c r="P555" i="19"/>
  <c r="S555" i="19" s="1"/>
  <c r="P561" i="19"/>
  <c r="S561" i="19" s="1"/>
  <c r="P567" i="19"/>
  <c r="S567" i="19" s="1"/>
  <c r="V567" i="19" s="1"/>
  <c r="P573" i="19"/>
  <c r="S573" i="19" s="1"/>
  <c r="P579" i="19"/>
  <c r="S579" i="19" s="1"/>
  <c r="P585" i="19"/>
  <c r="S585" i="19" s="1"/>
  <c r="P591" i="19"/>
  <c r="S591" i="19" s="1"/>
  <c r="P597" i="19"/>
  <c r="S597" i="19" s="1"/>
  <c r="P603" i="19"/>
  <c r="S603" i="19" s="1"/>
  <c r="P609" i="19"/>
  <c r="S609" i="19" s="1"/>
  <c r="P615" i="19"/>
  <c r="S615" i="19" s="1"/>
  <c r="P621" i="19"/>
  <c r="S621" i="19" s="1"/>
  <c r="P627" i="19"/>
  <c r="S627" i="19" s="1"/>
  <c r="P633" i="19"/>
  <c r="S633" i="19" s="1"/>
  <c r="P639" i="19"/>
  <c r="S639" i="19" s="1"/>
  <c r="P645" i="19"/>
  <c r="S645" i="19" s="1"/>
  <c r="V645" i="19" s="1"/>
  <c r="P651" i="19"/>
  <c r="S651" i="19" s="1"/>
  <c r="P657" i="19"/>
  <c r="S657" i="19" s="1"/>
  <c r="P663" i="19"/>
  <c r="S663" i="19" s="1"/>
  <c r="P669" i="19"/>
  <c r="S669" i="19" s="1"/>
  <c r="P675" i="19"/>
  <c r="S675" i="19" s="1"/>
  <c r="P681" i="19"/>
  <c r="S681" i="19" s="1"/>
  <c r="P687" i="19"/>
  <c r="S687" i="19" s="1"/>
  <c r="P693" i="19"/>
  <c r="S693" i="19" s="1"/>
  <c r="P699" i="19"/>
  <c r="S699" i="19" s="1"/>
  <c r="P705" i="19"/>
  <c r="S705" i="19" s="1"/>
  <c r="P711" i="19"/>
  <c r="S711" i="19" s="1"/>
  <c r="V711" i="19" s="1"/>
  <c r="P717" i="19"/>
  <c r="S717" i="19" s="1"/>
  <c r="P723" i="19"/>
  <c r="S723" i="19" s="1"/>
  <c r="P729" i="19"/>
  <c r="S729" i="19" s="1"/>
  <c r="P735" i="19"/>
  <c r="S735" i="19" s="1"/>
  <c r="P741" i="19"/>
  <c r="S741" i="19" s="1"/>
  <c r="P747" i="19"/>
  <c r="S747" i="19" s="1"/>
  <c r="P753" i="19"/>
  <c r="S753" i="19" s="1"/>
  <c r="P759" i="19"/>
  <c r="S759" i="19" s="1"/>
  <c r="P765" i="19"/>
  <c r="S765" i="19" s="1"/>
  <c r="P771" i="19"/>
  <c r="S771" i="19" s="1"/>
  <c r="P777" i="19"/>
  <c r="S777" i="19" s="1"/>
  <c r="P783" i="19"/>
  <c r="S783" i="19" s="1"/>
  <c r="P789" i="19"/>
  <c r="S789" i="19" s="1"/>
  <c r="P795" i="19"/>
  <c r="S795" i="19" s="1"/>
  <c r="P801" i="19"/>
  <c r="S801" i="19" s="1"/>
  <c r="P807" i="19"/>
  <c r="S807" i="19" s="1"/>
  <c r="P813" i="19"/>
  <c r="S813" i="19" s="1"/>
  <c r="P819" i="19"/>
  <c r="S819" i="19" s="1"/>
  <c r="P825" i="19"/>
  <c r="S825" i="19" s="1"/>
  <c r="P831" i="19"/>
  <c r="S831" i="19" s="1"/>
  <c r="P837" i="19"/>
  <c r="S837" i="19" s="1"/>
  <c r="P843" i="19"/>
  <c r="S843" i="19" s="1"/>
  <c r="P849" i="19"/>
  <c r="S849" i="19" s="1"/>
  <c r="P855" i="19"/>
  <c r="S855" i="19" s="1"/>
  <c r="V855" i="19" s="1"/>
  <c r="P861" i="19"/>
  <c r="S861" i="19" s="1"/>
  <c r="P867" i="19"/>
  <c r="S867" i="19" s="1"/>
  <c r="P873" i="19"/>
  <c r="S873" i="19" s="1"/>
  <c r="P879" i="19"/>
  <c r="S879" i="19" s="1"/>
  <c r="P885" i="19"/>
  <c r="S885" i="19" s="1"/>
  <c r="P891" i="19"/>
  <c r="S891" i="19" s="1"/>
  <c r="P897" i="19"/>
  <c r="S897" i="19" s="1"/>
  <c r="P903" i="19"/>
  <c r="S903" i="19" s="1"/>
  <c r="P909" i="19"/>
  <c r="S909" i="19" s="1"/>
  <c r="P915" i="19"/>
  <c r="S915" i="19" s="1"/>
  <c r="P921" i="19"/>
  <c r="S921" i="19" s="1"/>
  <c r="P927" i="19"/>
  <c r="S927" i="19" s="1"/>
  <c r="P933" i="19"/>
  <c r="S933" i="19" s="1"/>
  <c r="P939" i="19"/>
  <c r="S939" i="19" s="1"/>
  <c r="P945" i="19"/>
  <c r="S945" i="19" s="1"/>
  <c r="P951" i="19"/>
  <c r="S951" i="19" s="1"/>
  <c r="P957" i="19"/>
  <c r="S957" i="19" s="1"/>
  <c r="P963" i="19"/>
  <c r="S963" i="19" s="1"/>
  <c r="P969" i="19"/>
  <c r="S969" i="19" s="1"/>
  <c r="P975" i="19"/>
  <c r="S975" i="19" s="1"/>
  <c r="P981" i="19"/>
  <c r="S981" i="19" s="1"/>
  <c r="P987" i="19"/>
  <c r="S987" i="19" s="1"/>
  <c r="P993" i="19"/>
  <c r="S993" i="19" s="1"/>
  <c r="P999" i="19"/>
  <c r="S999" i="19" s="1"/>
  <c r="V999" i="19" s="1"/>
  <c r="P1005" i="19"/>
  <c r="S1005" i="19" s="1"/>
  <c r="P1011" i="19"/>
  <c r="S1011" i="19" s="1"/>
  <c r="P1017" i="19"/>
  <c r="S1017" i="19" s="1"/>
  <c r="P1023" i="19"/>
  <c r="S1023" i="19" s="1"/>
  <c r="P1029" i="19"/>
  <c r="S1029" i="19" s="1"/>
  <c r="P1035" i="19"/>
  <c r="S1035" i="19" s="1"/>
  <c r="P1041" i="19"/>
  <c r="S1041" i="19" s="1"/>
  <c r="P1047" i="19"/>
  <c r="S1047" i="19" s="1"/>
  <c r="P1053" i="19"/>
  <c r="S1053" i="19" s="1"/>
  <c r="P1059" i="19"/>
  <c r="S1059" i="19" s="1"/>
  <c r="P1065" i="19"/>
  <c r="S1065" i="19" s="1"/>
  <c r="P1071" i="19"/>
  <c r="S1071" i="19" s="1"/>
  <c r="P10" i="19"/>
  <c r="S10" i="19" s="1"/>
  <c r="P16" i="19"/>
  <c r="S16" i="19" s="1"/>
  <c r="V16" i="19" s="1"/>
  <c r="P22" i="19"/>
  <c r="S22" i="19" s="1"/>
  <c r="P28" i="19"/>
  <c r="S28" i="19" s="1"/>
  <c r="P34" i="19"/>
  <c r="S34" i="19" s="1"/>
  <c r="P40" i="19"/>
  <c r="S40" i="19" s="1"/>
  <c r="P46" i="19"/>
  <c r="S46" i="19" s="1"/>
  <c r="P52" i="19"/>
  <c r="S52" i="19" s="1"/>
  <c r="P58" i="19"/>
  <c r="S58" i="19" s="1"/>
  <c r="P64" i="19"/>
  <c r="S64" i="19" s="1"/>
  <c r="P70" i="19"/>
  <c r="S70" i="19" s="1"/>
  <c r="P76" i="19"/>
  <c r="S76" i="19" s="1"/>
  <c r="P82" i="19"/>
  <c r="S82" i="19" s="1"/>
  <c r="P88" i="19"/>
  <c r="S88" i="19" s="1"/>
  <c r="P94" i="19"/>
  <c r="S94" i="19" s="1"/>
  <c r="P100" i="19"/>
  <c r="S100" i="19" s="1"/>
  <c r="P106" i="19"/>
  <c r="S106" i="19" s="1"/>
  <c r="P112" i="19"/>
  <c r="S112" i="19" s="1"/>
  <c r="P118" i="19"/>
  <c r="S118" i="19" s="1"/>
  <c r="P124" i="19"/>
  <c r="S124" i="19" s="1"/>
  <c r="P130" i="19"/>
  <c r="S130" i="19" s="1"/>
  <c r="P136" i="19"/>
  <c r="S136" i="19" s="1"/>
  <c r="P142" i="19"/>
  <c r="S142" i="19" s="1"/>
  <c r="P148" i="19"/>
  <c r="S148" i="19" s="1"/>
  <c r="P154" i="19"/>
  <c r="S154" i="19" s="1"/>
  <c r="P160" i="19"/>
  <c r="S160" i="19" s="1"/>
  <c r="P166" i="19"/>
  <c r="S166" i="19" s="1"/>
  <c r="P172" i="19"/>
  <c r="S172" i="19" s="1"/>
  <c r="P178" i="19"/>
  <c r="S178" i="19" s="1"/>
  <c r="P184" i="19"/>
  <c r="S184" i="19" s="1"/>
  <c r="P190" i="19"/>
  <c r="S190" i="19" s="1"/>
  <c r="P196" i="19"/>
  <c r="S196" i="19" s="1"/>
  <c r="P202" i="19"/>
  <c r="S202" i="19" s="1"/>
  <c r="P208" i="19"/>
  <c r="S208" i="19" s="1"/>
  <c r="V208" i="19" s="1"/>
  <c r="P214" i="19"/>
  <c r="S214" i="19" s="1"/>
  <c r="P220" i="19"/>
  <c r="S220" i="19" s="1"/>
  <c r="P226" i="19"/>
  <c r="S226" i="19" s="1"/>
  <c r="P232" i="19"/>
  <c r="S232" i="19" s="1"/>
  <c r="P238" i="19"/>
  <c r="S238" i="19" s="1"/>
  <c r="P244" i="19"/>
  <c r="S244" i="19" s="1"/>
  <c r="P250" i="19"/>
  <c r="S250" i="19" s="1"/>
  <c r="P256" i="19"/>
  <c r="S256" i="19" s="1"/>
  <c r="P262" i="19"/>
  <c r="S262" i="19" s="1"/>
  <c r="P268" i="19"/>
  <c r="S268" i="19" s="1"/>
  <c r="P274" i="19"/>
  <c r="S274" i="19" s="1"/>
  <c r="P280" i="19"/>
  <c r="S280" i="19" s="1"/>
  <c r="P286" i="19"/>
  <c r="S286" i="19" s="1"/>
  <c r="V286" i="19" s="1"/>
  <c r="P292" i="19"/>
  <c r="S292" i="19" s="1"/>
  <c r="P298" i="19"/>
  <c r="S298" i="19" s="1"/>
  <c r="P304" i="19"/>
  <c r="S304" i="19" s="1"/>
  <c r="P310" i="19"/>
  <c r="S310" i="19" s="1"/>
  <c r="P316" i="19"/>
  <c r="S316" i="19" s="1"/>
  <c r="P322" i="19"/>
  <c r="S322" i="19" s="1"/>
  <c r="P328" i="19"/>
  <c r="S328" i="19" s="1"/>
  <c r="P334" i="19"/>
  <c r="S334" i="19" s="1"/>
  <c r="P340" i="19"/>
  <c r="S340" i="19" s="1"/>
  <c r="P346" i="19"/>
  <c r="S346" i="19" s="1"/>
  <c r="P352" i="19"/>
  <c r="S352" i="19" s="1"/>
  <c r="P358" i="19"/>
  <c r="S358" i="19" s="1"/>
  <c r="P364" i="19"/>
  <c r="S364" i="19" s="1"/>
  <c r="P370" i="19"/>
  <c r="S370" i="19" s="1"/>
  <c r="P376" i="19"/>
  <c r="S376" i="19" s="1"/>
  <c r="P382" i="19"/>
  <c r="S382" i="19" s="1"/>
  <c r="P388" i="19"/>
  <c r="S388" i="19" s="1"/>
  <c r="P394" i="19"/>
  <c r="S394" i="19" s="1"/>
  <c r="P400" i="19"/>
  <c r="S400" i="19" s="1"/>
  <c r="V400" i="19" s="1"/>
  <c r="P406" i="19"/>
  <c r="S406" i="19" s="1"/>
  <c r="P412" i="19"/>
  <c r="S412" i="19" s="1"/>
  <c r="P418" i="19"/>
  <c r="S418" i="19" s="1"/>
  <c r="P424" i="19"/>
  <c r="S424" i="19" s="1"/>
  <c r="P430" i="19"/>
  <c r="S430" i="19" s="1"/>
  <c r="V430" i="19" s="1"/>
  <c r="P436" i="19"/>
  <c r="S436" i="19" s="1"/>
  <c r="P442" i="19"/>
  <c r="S442" i="19" s="1"/>
  <c r="P448" i="19"/>
  <c r="S448" i="19" s="1"/>
  <c r="P454" i="19"/>
  <c r="S454" i="19" s="1"/>
  <c r="P460" i="19"/>
  <c r="S460" i="19" s="1"/>
  <c r="P466" i="19"/>
  <c r="S466" i="19" s="1"/>
  <c r="P472" i="19"/>
  <c r="S472" i="19" s="1"/>
  <c r="P478" i="19"/>
  <c r="S478" i="19" s="1"/>
  <c r="P484" i="19"/>
  <c r="S484" i="19" s="1"/>
  <c r="P490" i="19"/>
  <c r="S490" i="19" s="1"/>
  <c r="P496" i="19"/>
  <c r="S496" i="19" s="1"/>
  <c r="P502" i="19"/>
  <c r="S502" i="19" s="1"/>
  <c r="P508" i="19"/>
  <c r="S508" i="19" s="1"/>
  <c r="P514" i="19"/>
  <c r="S514" i="19" s="1"/>
  <c r="P520" i="19"/>
  <c r="S520" i="19" s="1"/>
  <c r="P526" i="19"/>
  <c r="S526" i="19" s="1"/>
  <c r="P532" i="19"/>
  <c r="S532" i="19" s="1"/>
  <c r="P538" i="19"/>
  <c r="S538" i="19" s="1"/>
  <c r="P544" i="19"/>
  <c r="S544" i="19" s="1"/>
  <c r="P550" i="19"/>
  <c r="S550" i="19" s="1"/>
  <c r="P556" i="19"/>
  <c r="S556" i="19" s="1"/>
  <c r="P562" i="19"/>
  <c r="S562" i="19" s="1"/>
  <c r="P568" i="19"/>
  <c r="S568" i="19" s="1"/>
  <c r="P574" i="19"/>
  <c r="S574" i="19" s="1"/>
  <c r="V574" i="19" s="1"/>
  <c r="P580" i="19"/>
  <c r="S580" i="19" s="1"/>
  <c r="P586" i="19"/>
  <c r="S586" i="19" s="1"/>
  <c r="P592" i="19"/>
  <c r="S592" i="19" s="1"/>
  <c r="V592" i="19" s="1"/>
  <c r="P598" i="19"/>
  <c r="S598" i="19" s="1"/>
  <c r="P604" i="19"/>
  <c r="S604" i="19" s="1"/>
  <c r="P610" i="19"/>
  <c r="S610" i="19" s="1"/>
  <c r="P616" i="19"/>
  <c r="S616" i="19" s="1"/>
  <c r="P622" i="19"/>
  <c r="S622" i="19" s="1"/>
  <c r="P628" i="19"/>
  <c r="S628" i="19" s="1"/>
  <c r="V628" i="19" s="1"/>
  <c r="P634" i="19"/>
  <c r="S634" i="19" s="1"/>
  <c r="P640" i="19"/>
  <c r="S640" i="19" s="1"/>
  <c r="P646" i="19"/>
  <c r="S646" i="19" s="1"/>
  <c r="P652" i="19"/>
  <c r="S652" i="19" s="1"/>
  <c r="P658" i="19"/>
  <c r="S658" i="19" s="1"/>
  <c r="P664" i="19"/>
  <c r="S664" i="19" s="1"/>
  <c r="P670" i="19"/>
  <c r="S670" i="19" s="1"/>
  <c r="P676" i="19"/>
  <c r="S676" i="19" s="1"/>
  <c r="P682" i="19"/>
  <c r="S682" i="19" s="1"/>
  <c r="P688" i="19"/>
  <c r="S688" i="19" s="1"/>
  <c r="P694" i="19"/>
  <c r="S694" i="19" s="1"/>
  <c r="P700" i="19"/>
  <c r="S700" i="19" s="1"/>
  <c r="P706" i="19"/>
  <c r="S706" i="19" s="1"/>
  <c r="P712" i="19"/>
  <c r="S712" i="19" s="1"/>
  <c r="P718" i="19"/>
  <c r="S718" i="19" s="1"/>
  <c r="V718" i="19" s="1"/>
  <c r="P724" i="19"/>
  <c r="S724" i="19" s="1"/>
  <c r="P730" i="19"/>
  <c r="S730" i="19" s="1"/>
  <c r="P736" i="19"/>
  <c r="S736" i="19" s="1"/>
  <c r="P742" i="19"/>
  <c r="S742" i="19" s="1"/>
  <c r="P748" i="19"/>
  <c r="S748" i="19" s="1"/>
  <c r="P754" i="19"/>
  <c r="S754" i="19" s="1"/>
  <c r="P760" i="19"/>
  <c r="S760" i="19" s="1"/>
  <c r="P766" i="19"/>
  <c r="S766" i="19" s="1"/>
  <c r="P772" i="19"/>
  <c r="S772" i="19" s="1"/>
  <c r="P778" i="19"/>
  <c r="S778" i="19" s="1"/>
  <c r="P784" i="19"/>
  <c r="S784" i="19" s="1"/>
  <c r="V784" i="19" s="1"/>
  <c r="P790" i="19"/>
  <c r="S790" i="19" s="1"/>
  <c r="P796" i="19"/>
  <c r="S796" i="19" s="1"/>
  <c r="P802" i="19"/>
  <c r="S802" i="19" s="1"/>
  <c r="P808" i="19"/>
  <c r="S808" i="19" s="1"/>
  <c r="P814" i="19"/>
  <c r="S814" i="19" s="1"/>
  <c r="P820" i="19"/>
  <c r="S820" i="19" s="1"/>
  <c r="P826" i="19"/>
  <c r="S826" i="19" s="1"/>
  <c r="P832" i="19"/>
  <c r="S832" i="19" s="1"/>
  <c r="P838" i="19"/>
  <c r="S838" i="19" s="1"/>
  <c r="P844" i="19"/>
  <c r="S844" i="19" s="1"/>
  <c r="P850" i="19"/>
  <c r="S850" i="19" s="1"/>
  <c r="P856" i="19"/>
  <c r="S856" i="19" s="1"/>
  <c r="P862" i="19"/>
  <c r="S862" i="19" s="1"/>
  <c r="V862" i="19" s="1"/>
  <c r="P868" i="19"/>
  <c r="S868" i="19" s="1"/>
  <c r="P874" i="19"/>
  <c r="S874" i="19" s="1"/>
  <c r="P880" i="19"/>
  <c r="S880" i="19" s="1"/>
  <c r="P886" i="19"/>
  <c r="S886" i="19" s="1"/>
  <c r="P892" i="19"/>
  <c r="S892" i="19" s="1"/>
  <c r="P898" i="19"/>
  <c r="S898" i="19" s="1"/>
  <c r="P904" i="19"/>
  <c r="S904" i="19" s="1"/>
  <c r="P910" i="19"/>
  <c r="S910" i="19" s="1"/>
  <c r="P11" i="19"/>
  <c r="S11" i="19" s="1"/>
  <c r="V11" i="19" s="1"/>
  <c r="P17" i="19"/>
  <c r="S17" i="19" s="1"/>
  <c r="P23" i="19"/>
  <c r="S23" i="19" s="1"/>
  <c r="P29" i="19"/>
  <c r="S29" i="19" s="1"/>
  <c r="P35" i="19"/>
  <c r="S35" i="19" s="1"/>
  <c r="P41" i="19"/>
  <c r="S41" i="19" s="1"/>
  <c r="V41" i="19" s="1"/>
  <c r="P47" i="19"/>
  <c r="S47" i="19" s="1"/>
  <c r="P53" i="19"/>
  <c r="S53" i="19" s="1"/>
  <c r="P59" i="19"/>
  <c r="S59" i="19" s="1"/>
  <c r="P65" i="19"/>
  <c r="S65" i="19" s="1"/>
  <c r="P71" i="19"/>
  <c r="S71" i="19" s="1"/>
  <c r="P77" i="19"/>
  <c r="S77" i="19" s="1"/>
  <c r="P83" i="19"/>
  <c r="S83" i="19" s="1"/>
  <c r="P89" i="19"/>
  <c r="S89" i="19" s="1"/>
  <c r="P95" i="19"/>
  <c r="S95" i="19" s="1"/>
  <c r="P101" i="19"/>
  <c r="S101" i="19" s="1"/>
  <c r="P107" i="19"/>
  <c r="S107" i="19" s="1"/>
  <c r="P113" i="19"/>
  <c r="S113" i="19" s="1"/>
  <c r="P119" i="19"/>
  <c r="S119" i="19" s="1"/>
  <c r="P125" i="19"/>
  <c r="S125" i="19" s="1"/>
  <c r="P131" i="19"/>
  <c r="S131" i="19" s="1"/>
  <c r="P137" i="19"/>
  <c r="S137" i="19" s="1"/>
  <c r="P143" i="19"/>
  <c r="S143" i="19" s="1"/>
  <c r="P149" i="19"/>
  <c r="S149" i="19" s="1"/>
  <c r="P155" i="19"/>
  <c r="S155" i="19" s="1"/>
  <c r="V155" i="19" s="1"/>
  <c r="P161" i="19"/>
  <c r="S161" i="19" s="1"/>
  <c r="P167" i="19"/>
  <c r="S167" i="19" s="1"/>
  <c r="P173" i="19"/>
  <c r="S173" i="19" s="1"/>
  <c r="P179" i="19"/>
  <c r="S179" i="19" s="1"/>
  <c r="P185" i="19"/>
  <c r="S185" i="19" s="1"/>
  <c r="P191" i="19"/>
  <c r="S191" i="19" s="1"/>
  <c r="P197" i="19"/>
  <c r="S197" i="19" s="1"/>
  <c r="P203" i="19"/>
  <c r="S203" i="19" s="1"/>
  <c r="P209" i="19"/>
  <c r="S209" i="19" s="1"/>
  <c r="P215" i="19"/>
  <c r="S215" i="19" s="1"/>
  <c r="P221" i="19"/>
  <c r="S221" i="19" s="1"/>
  <c r="P227" i="19"/>
  <c r="S227" i="19" s="1"/>
  <c r="P233" i="19"/>
  <c r="S233" i="19" s="1"/>
  <c r="P239" i="19"/>
  <c r="S239" i="19" s="1"/>
  <c r="P245" i="19"/>
  <c r="S245" i="19" s="1"/>
  <c r="P251" i="19"/>
  <c r="S251" i="19" s="1"/>
  <c r="P257" i="19"/>
  <c r="S257" i="19" s="1"/>
  <c r="P263" i="19"/>
  <c r="S263" i="19" s="1"/>
  <c r="P269" i="19"/>
  <c r="S269" i="19" s="1"/>
  <c r="P275" i="19"/>
  <c r="S275" i="19" s="1"/>
  <c r="P281" i="19"/>
  <c r="S281" i="19" s="1"/>
  <c r="P287" i="19"/>
  <c r="S287" i="19" s="1"/>
  <c r="P293" i="19"/>
  <c r="S293" i="19" s="1"/>
  <c r="P299" i="19"/>
  <c r="S299" i="19" s="1"/>
  <c r="V299" i="19" s="1"/>
  <c r="P305" i="19"/>
  <c r="S305" i="19" s="1"/>
  <c r="P311" i="19"/>
  <c r="S311" i="19" s="1"/>
  <c r="P317" i="19"/>
  <c r="S317" i="19" s="1"/>
  <c r="P323" i="19"/>
  <c r="S323" i="19" s="1"/>
  <c r="P329" i="19"/>
  <c r="S329" i="19" s="1"/>
  <c r="P335" i="19"/>
  <c r="S335" i="19" s="1"/>
  <c r="P341" i="19"/>
  <c r="S341" i="19" s="1"/>
  <c r="P347" i="19"/>
  <c r="S347" i="19" s="1"/>
  <c r="P353" i="19"/>
  <c r="S353" i="19" s="1"/>
  <c r="P359" i="19"/>
  <c r="S359" i="19" s="1"/>
  <c r="P365" i="19"/>
  <c r="S365" i="19" s="1"/>
  <c r="P371" i="19"/>
  <c r="S371" i="19" s="1"/>
  <c r="P377" i="19"/>
  <c r="S377" i="19" s="1"/>
  <c r="P383" i="19"/>
  <c r="S383" i="19" s="1"/>
  <c r="P389" i="19"/>
  <c r="S389" i="19" s="1"/>
  <c r="P395" i="19"/>
  <c r="S395" i="19" s="1"/>
  <c r="P401" i="19"/>
  <c r="S401" i="19" s="1"/>
  <c r="P407" i="19"/>
  <c r="S407" i="19" s="1"/>
  <c r="P413" i="19"/>
  <c r="S413" i="19" s="1"/>
  <c r="P419" i="19"/>
  <c r="S419" i="19" s="1"/>
  <c r="P425" i="19"/>
  <c r="S425" i="19" s="1"/>
  <c r="V425" i="19" s="1"/>
  <c r="P431" i="19"/>
  <c r="S431" i="19" s="1"/>
  <c r="P437" i="19"/>
  <c r="S437" i="19" s="1"/>
  <c r="P443" i="19"/>
  <c r="S443" i="19" s="1"/>
  <c r="V443" i="19" s="1"/>
  <c r="P449" i="19"/>
  <c r="S449" i="19" s="1"/>
  <c r="P455" i="19"/>
  <c r="S455" i="19" s="1"/>
  <c r="P461" i="19"/>
  <c r="S461" i="19" s="1"/>
  <c r="P467" i="19"/>
  <c r="S467" i="19" s="1"/>
  <c r="P473" i="19"/>
  <c r="S473" i="19" s="1"/>
  <c r="P479" i="19"/>
  <c r="S479" i="19" s="1"/>
  <c r="P485" i="19"/>
  <c r="S485" i="19" s="1"/>
  <c r="V485" i="19" s="1"/>
  <c r="P491" i="19"/>
  <c r="S491" i="19" s="1"/>
  <c r="P497" i="19"/>
  <c r="S497" i="19" s="1"/>
  <c r="P503" i="19"/>
  <c r="S503" i="19" s="1"/>
  <c r="P509" i="19"/>
  <c r="S509" i="19" s="1"/>
  <c r="P515" i="19"/>
  <c r="S515" i="19" s="1"/>
  <c r="P521" i="19"/>
  <c r="S521" i="19" s="1"/>
  <c r="P527" i="19"/>
  <c r="S527" i="19" s="1"/>
  <c r="P533" i="19"/>
  <c r="S533" i="19" s="1"/>
  <c r="P539" i="19"/>
  <c r="S539" i="19" s="1"/>
  <c r="P545" i="19"/>
  <c r="S545" i="19" s="1"/>
  <c r="P551" i="19"/>
  <c r="S551" i="19" s="1"/>
  <c r="P557" i="19"/>
  <c r="S557" i="19" s="1"/>
  <c r="P563" i="19"/>
  <c r="S563" i="19" s="1"/>
  <c r="P569" i="19"/>
  <c r="S569" i="19" s="1"/>
  <c r="P575" i="19"/>
  <c r="S575" i="19" s="1"/>
  <c r="P581" i="19"/>
  <c r="S581" i="19" s="1"/>
  <c r="P587" i="19"/>
  <c r="S587" i="19" s="1"/>
  <c r="V587" i="19" s="1"/>
  <c r="P593" i="19"/>
  <c r="S593" i="19" s="1"/>
  <c r="P599" i="19"/>
  <c r="S599" i="19" s="1"/>
  <c r="P605" i="19"/>
  <c r="S605" i="19" s="1"/>
  <c r="P611" i="19"/>
  <c r="S611" i="19" s="1"/>
  <c r="P617" i="19"/>
  <c r="S617" i="19" s="1"/>
  <c r="V617" i="19" s="1"/>
  <c r="P623" i="19"/>
  <c r="S623" i="19" s="1"/>
  <c r="P629" i="19"/>
  <c r="S629" i="19" s="1"/>
  <c r="P635" i="19"/>
  <c r="S635" i="19" s="1"/>
  <c r="P641" i="19"/>
  <c r="S641" i="19" s="1"/>
  <c r="P647" i="19"/>
  <c r="S647" i="19" s="1"/>
  <c r="P653" i="19"/>
  <c r="S653" i="19" s="1"/>
  <c r="P659" i="19"/>
  <c r="S659" i="19" s="1"/>
  <c r="P665" i="19"/>
  <c r="S665" i="19" s="1"/>
  <c r="P671" i="19"/>
  <c r="S671" i="19" s="1"/>
  <c r="P677" i="19"/>
  <c r="S677" i="19" s="1"/>
  <c r="P683" i="19"/>
  <c r="S683" i="19" s="1"/>
  <c r="P689" i="19"/>
  <c r="S689" i="19" s="1"/>
  <c r="P695" i="19"/>
  <c r="S695" i="19" s="1"/>
  <c r="P701" i="19"/>
  <c r="S701" i="19" s="1"/>
  <c r="P707" i="19"/>
  <c r="S707" i="19" s="1"/>
  <c r="P713" i="19"/>
  <c r="S713" i="19" s="1"/>
  <c r="P719" i="19"/>
  <c r="S719" i="19" s="1"/>
  <c r="P725" i="19"/>
  <c r="S725" i="19" s="1"/>
  <c r="P731" i="19"/>
  <c r="S731" i="19" s="1"/>
  <c r="V731" i="19" s="1"/>
  <c r="P737" i="19"/>
  <c r="S737" i="19" s="1"/>
  <c r="P743" i="19"/>
  <c r="S743" i="19" s="1"/>
  <c r="P749" i="19"/>
  <c r="S749" i="19" s="1"/>
  <c r="P755" i="19"/>
  <c r="S755" i="19" s="1"/>
  <c r="P761" i="19"/>
  <c r="S761" i="19" s="1"/>
  <c r="P767" i="19"/>
  <c r="S767" i="19" s="1"/>
  <c r="P773" i="19"/>
  <c r="S773" i="19" s="1"/>
  <c r="V773" i="19" s="1"/>
  <c r="P779" i="19"/>
  <c r="S779" i="19" s="1"/>
  <c r="P785" i="19"/>
  <c r="S785" i="19" s="1"/>
  <c r="P791" i="19"/>
  <c r="S791" i="19" s="1"/>
  <c r="P797" i="19"/>
  <c r="S797" i="19" s="1"/>
  <c r="P803" i="19"/>
  <c r="S803" i="19" s="1"/>
  <c r="P809" i="19"/>
  <c r="S809" i="19" s="1"/>
  <c r="V809" i="19" s="1"/>
  <c r="P815" i="19"/>
  <c r="S815" i="19" s="1"/>
  <c r="P821" i="19"/>
  <c r="S821" i="19" s="1"/>
  <c r="P827" i="19"/>
  <c r="S827" i="19" s="1"/>
  <c r="P833" i="19"/>
  <c r="S833" i="19" s="1"/>
  <c r="P839" i="19"/>
  <c r="S839" i="19" s="1"/>
  <c r="P845" i="19"/>
  <c r="S845" i="19" s="1"/>
  <c r="P851" i="19"/>
  <c r="S851" i="19" s="1"/>
  <c r="P857" i="19"/>
  <c r="S857" i="19" s="1"/>
  <c r="P863" i="19"/>
  <c r="S863" i="19" s="1"/>
  <c r="P869" i="19"/>
  <c r="S869" i="19" s="1"/>
  <c r="P875" i="19"/>
  <c r="S875" i="19" s="1"/>
  <c r="V875" i="19" s="1"/>
  <c r="P881" i="19"/>
  <c r="S881" i="19" s="1"/>
  <c r="P887" i="19"/>
  <c r="S887" i="19" s="1"/>
  <c r="P893" i="19"/>
  <c r="S893" i="19" s="1"/>
  <c r="P899" i="19"/>
  <c r="S899" i="19" s="1"/>
  <c r="P905" i="19"/>
  <c r="S905" i="19" s="1"/>
  <c r="P911" i="19"/>
  <c r="S911" i="19" s="1"/>
  <c r="P917" i="19"/>
  <c r="S917" i="19" s="1"/>
  <c r="P923" i="19"/>
  <c r="S923" i="19" s="1"/>
  <c r="P929" i="19"/>
  <c r="S929" i="19" s="1"/>
  <c r="P935" i="19"/>
  <c r="S935" i="19" s="1"/>
  <c r="P941" i="19"/>
  <c r="S941" i="19" s="1"/>
  <c r="P947" i="19"/>
  <c r="S947" i="19" s="1"/>
  <c r="P953" i="19"/>
  <c r="S953" i="19" s="1"/>
  <c r="P959" i="19"/>
  <c r="S959" i="19" s="1"/>
  <c r="P965" i="19"/>
  <c r="S965" i="19" s="1"/>
  <c r="P971" i="19"/>
  <c r="S971" i="19" s="1"/>
  <c r="P977" i="19"/>
  <c r="S977" i="19" s="1"/>
  <c r="P983" i="19"/>
  <c r="S983" i="19" s="1"/>
  <c r="P989" i="19"/>
  <c r="S989" i="19" s="1"/>
  <c r="P995" i="19"/>
  <c r="S995" i="19" s="1"/>
  <c r="P1001" i="19"/>
  <c r="S1001" i="19" s="1"/>
  <c r="V1001" i="19" s="1"/>
  <c r="P1007" i="19"/>
  <c r="S1007" i="19" s="1"/>
  <c r="P1013" i="19"/>
  <c r="S1013" i="19" s="1"/>
  <c r="P1019" i="19"/>
  <c r="S1019" i="19" s="1"/>
  <c r="V1019" i="19" s="1"/>
  <c r="P1025" i="19"/>
  <c r="S1025" i="19" s="1"/>
  <c r="P1031" i="19"/>
  <c r="S1031" i="19" s="1"/>
  <c r="P1037" i="19"/>
  <c r="S1037" i="19" s="1"/>
  <c r="P1043" i="19"/>
  <c r="S1043" i="19" s="1"/>
  <c r="P1049" i="19"/>
  <c r="S1049" i="19" s="1"/>
  <c r="P1055" i="19"/>
  <c r="S1055" i="19" s="1"/>
  <c r="P1061" i="19"/>
  <c r="S1061" i="19" s="1"/>
  <c r="P1067" i="19"/>
  <c r="S1067" i="19" s="1"/>
  <c r="P1073" i="19"/>
  <c r="S1073" i="19" s="1"/>
  <c r="P6" i="19"/>
  <c r="S6" i="19" s="1"/>
  <c r="P12" i="19"/>
  <c r="S12" i="19" s="1"/>
  <c r="P18" i="19"/>
  <c r="S18" i="19" s="1"/>
  <c r="P24" i="19"/>
  <c r="S24" i="19" s="1"/>
  <c r="P30" i="19"/>
  <c r="S30" i="19" s="1"/>
  <c r="P36" i="19"/>
  <c r="S36" i="19" s="1"/>
  <c r="P42" i="19"/>
  <c r="S42" i="19" s="1"/>
  <c r="P48" i="19"/>
  <c r="S48" i="19" s="1"/>
  <c r="P54" i="19"/>
  <c r="S54" i="19" s="1"/>
  <c r="P60" i="19"/>
  <c r="S60" i="19" s="1"/>
  <c r="P66" i="19"/>
  <c r="S66" i="19" s="1"/>
  <c r="P72" i="19"/>
  <c r="S72" i="19" s="1"/>
  <c r="P78" i="19"/>
  <c r="S78" i="19" s="1"/>
  <c r="P84" i="19"/>
  <c r="S84" i="19" s="1"/>
  <c r="P90" i="19"/>
  <c r="S90" i="19" s="1"/>
  <c r="P96" i="19"/>
  <c r="S96" i="19" s="1"/>
  <c r="P102" i="19"/>
  <c r="S102" i="19" s="1"/>
  <c r="P108" i="19"/>
  <c r="S108" i="19" s="1"/>
  <c r="V108" i="19" s="1"/>
  <c r="P114" i="19"/>
  <c r="S114" i="19" s="1"/>
  <c r="P120" i="19"/>
  <c r="S120" i="19" s="1"/>
  <c r="P126" i="19"/>
  <c r="S126" i="19" s="1"/>
  <c r="P132" i="19"/>
  <c r="S132" i="19" s="1"/>
  <c r="P138" i="19"/>
  <c r="S138" i="19" s="1"/>
  <c r="P144" i="19"/>
  <c r="S144" i="19" s="1"/>
  <c r="P150" i="19"/>
  <c r="S150" i="19" s="1"/>
  <c r="P156" i="19"/>
  <c r="S156" i="19" s="1"/>
  <c r="P162" i="19"/>
  <c r="S162" i="19" s="1"/>
  <c r="P168" i="19"/>
  <c r="S168" i="19" s="1"/>
  <c r="P174" i="19"/>
  <c r="S174" i="19" s="1"/>
  <c r="V174" i="19" s="1"/>
  <c r="P180" i="19"/>
  <c r="S180" i="19" s="1"/>
  <c r="P186" i="19"/>
  <c r="S186" i="19" s="1"/>
  <c r="P192" i="19"/>
  <c r="S192" i="19" s="1"/>
  <c r="P198" i="19"/>
  <c r="S198" i="19" s="1"/>
  <c r="P204" i="19"/>
  <c r="S204" i="19" s="1"/>
  <c r="P210" i="19"/>
  <c r="S210" i="19" s="1"/>
  <c r="P216" i="19"/>
  <c r="S216" i="19" s="1"/>
  <c r="P222" i="19"/>
  <c r="S222" i="19" s="1"/>
  <c r="P228" i="19"/>
  <c r="S228" i="19" s="1"/>
  <c r="P234" i="19"/>
  <c r="S234" i="19" s="1"/>
  <c r="P240" i="19"/>
  <c r="S240" i="19" s="1"/>
  <c r="P246" i="19"/>
  <c r="S246" i="19" s="1"/>
  <c r="P252" i="19"/>
  <c r="S252" i="19" s="1"/>
  <c r="P258" i="19"/>
  <c r="S258" i="19" s="1"/>
  <c r="P264" i="19"/>
  <c r="S264" i="19" s="1"/>
  <c r="P270" i="19"/>
  <c r="S270" i="19" s="1"/>
  <c r="P276" i="19"/>
  <c r="S276" i="19" s="1"/>
  <c r="P282" i="19"/>
  <c r="S282" i="19" s="1"/>
  <c r="P288" i="19"/>
  <c r="S288" i="19" s="1"/>
  <c r="P294" i="19"/>
  <c r="S294" i="19" s="1"/>
  <c r="P300" i="19"/>
  <c r="S300" i="19" s="1"/>
  <c r="V300" i="19" s="1"/>
  <c r="P306" i="19"/>
  <c r="S306" i="19" s="1"/>
  <c r="P312" i="19"/>
  <c r="S312" i="19" s="1"/>
  <c r="P318" i="19"/>
  <c r="S318" i="19" s="1"/>
  <c r="P324" i="19"/>
  <c r="S324" i="19" s="1"/>
  <c r="P330" i="19"/>
  <c r="S330" i="19" s="1"/>
  <c r="P336" i="19"/>
  <c r="S336" i="19" s="1"/>
  <c r="P342" i="19"/>
  <c r="S342" i="19" s="1"/>
  <c r="V342" i="19" s="1"/>
  <c r="P348" i="19"/>
  <c r="S348" i="19" s="1"/>
  <c r="P354" i="19"/>
  <c r="S354" i="19" s="1"/>
  <c r="P360" i="19"/>
  <c r="S360" i="19" s="1"/>
  <c r="P366" i="19"/>
  <c r="S366" i="19" s="1"/>
  <c r="V366" i="19" s="1"/>
  <c r="P372" i="19"/>
  <c r="S372" i="19" s="1"/>
  <c r="P378" i="19"/>
  <c r="S378" i="19" s="1"/>
  <c r="P384" i="19"/>
  <c r="S384" i="19" s="1"/>
  <c r="P390" i="19"/>
  <c r="S390" i="19" s="1"/>
  <c r="P396" i="19"/>
  <c r="S396" i="19" s="1"/>
  <c r="P402" i="19"/>
  <c r="S402" i="19" s="1"/>
  <c r="P408" i="19"/>
  <c r="S408" i="19" s="1"/>
  <c r="P414" i="19"/>
  <c r="S414" i="19" s="1"/>
  <c r="P420" i="19"/>
  <c r="S420" i="19" s="1"/>
  <c r="V420" i="19" s="1"/>
  <c r="P426" i="19"/>
  <c r="S426" i="19" s="1"/>
  <c r="P432" i="19"/>
  <c r="S432" i="19" s="1"/>
  <c r="P438" i="19"/>
  <c r="S438" i="19" s="1"/>
  <c r="P444" i="19"/>
  <c r="S444" i="19" s="1"/>
  <c r="P450" i="19"/>
  <c r="S450" i="19" s="1"/>
  <c r="P456" i="19"/>
  <c r="S456" i="19" s="1"/>
  <c r="P462" i="19"/>
  <c r="S462" i="19" s="1"/>
  <c r="P468" i="19"/>
  <c r="S468" i="19" s="1"/>
  <c r="P474" i="19"/>
  <c r="S474" i="19" s="1"/>
  <c r="P480" i="19"/>
  <c r="S480" i="19" s="1"/>
  <c r="P486" i="19"/>
  <c r="S486" i="19" s="1"/>
  <c r="P492" i="19"/>
  <c r="S492" i="19" s="1"/>
  <c r="V492" i="19" s="1"/>
  <c r="P498" i="19"/>
  <c r="S498" i="19" s="1"/>
  <c r="P504" i="19"/>
  <c r="S504" i="19" s="1"/>
  <c r="P510" i="19"/>
  <c r="S510" i="19" s="1"/>
  <c r="P516" i="19"/>
  <c r="S516" i="19" s="1"/>
  <c r="P522" i="19"/>
  <c r="S522" i="19" s="1"/>
  <c r="P528" i="19"/>
  <c r="S528" i="19" s="1"/>
  <c r="P534" i="19"/>
  <c r="S534" i="19" s="1"/>
  <c r="P540" i="19"/>
  <c r="S540" i="19" s="1"/>
  <c r="P546" i="19"/>
  <c r="S546" i="19" s="1"/>
  <c r="P552" i="19"/>
  <c r="S552" i="19" s="1"/>
  <c r="P558" i="19"/>
  <c r="S558" i="19" s="1"/>
  <c r="V558" i="19" s="1"/>
  <c r="P564" i="19"/>
  <c r="S564" i="19" s="1"/>
  <c r="P570" i="19"/>
  <c r="S570" i="19" s="1"/>
  <c r="P576" i="19"/>
  <c r="S576" i="19" s="1"/>
  <c r="P582" i="19"/>
  <c r="S582" i="19" s="1"/>
  <c r="P588" i="19"/>
  <c r="S588" i="19" s="1"/>
  <c r="P594" i="19"/>
  <c r="S594" i="19" s="1"/>
  <c r="P600" i="19"/>
  <c r="S600" i="19" s="1"/>
  <c r="P606" i="19"/>
  <c r="S606" i="19" s="1"/>
  <c r="P612" i="19"/>
  <c r="S612" i="19" s="1"/>
  <c r="P618" i="19"/>
  <c r="S618" i="19" s="1"/>
  <c r="P624" i="19"/>
  <c r="S624" i="19" s="1"/>
  <c r="P630" i="19"/>
  <c r="S630" i="19" s="1"/>
  <c r="P636" i="19"/>
  <c r="S636" i="19" s="1"/>
  <c r="P642" i="19"/>
  <c r="S642" i="19" s="1"/>
  <c r="P648" i="19"/>
  <c r="S648" i="19" s="1"/>
  <c r="P654" i="19"/>
  <c r="S654" i="19" s="1"/>
  <c r="P660" i="19"/>
  <c r="S660" i="19" s="1"/>
  <c r="P666" i="19"/>
  <c r="S666" i="19" s="1"/>
  <c r="P672" i="19"/>
  <c r="S672" i="19" s="1"/>
  <c r="P678" i="19"/>
  <c r="S678" i="19" s="1"/>
  <c r="P684" i="19"/>
  <c r="S684" i="19" s="1"/>
  <c r="P690" i="19"/>
  <c r="S690" i="19" s="1"/>
  <c r="P696" i="19"/>
  <c r="S696" i="19" s="1"/>
  <c r="P702" i="19"/>
  <c r="S702" i="19" s="1"/>
  <c r="P708" i="19"/>
  <c r="S708" i="19" s="1"/>
  <c r="P714" i="19"/>
  <c r="S714" i="19" s="1"/>
  <c r="P720" i="19"/>
  <c r="S720" i="19" s="1"/>
  <c r="P726" i="19"/>
  <c r="S726" i="19" s="1"/>
  <c r="P732" i="19"/>
  <c r="S732" i="19" s="1"/>
  <c r="P738" i="19"/>
  <c r="S738" i="19" s="1"/>
  <c r="P744" i="19"/>
  <c r="S744" i="19" s="1"/>
  <c r="P750" i="19"/>
  <c r="S750" i="19" s="1"/>
  <c r="V750" i="19" s="1"/>
  <c r="P756" i="19"/>
  <c r="S756" i="19" s="1"/>
  <c r="P762" i="19"/>
  <c r="S762" i="19" s="1"/>
  <c r="P768" i="19"/>
  <c r="S768" i="19" s="1"/>
  <c r="P774" i="19"/>
  <c r="S774" i="19" s="1"/>
  <c r="P780" i="19"/>
  <c r="S780" i="19" s="1"/>
  <c r="P786" i="19"/>
  <c r="S786" i="19" s="1"/>
  <c r="P792" i="19"/>
  <c r="S792" i="19" s="1"/>
  <c r="P798" i="19"/>
  <c r="S798" i="19" s="1"/>
  <c r="P804" i="19"/>
  <c r="S804" i="19" s="1"/>
  <c r="P810" i="19"/>
  <c r="S810" i="19" s="1"/>
  <c r="P816" i="19"/>
  <c r="S816" i="19" s="1"/>
  <c r="P822" i="19"/>
  <c r="S822" i="19" s="1"/>
  <c r="P828" i="19"/>
  <c r="S828" i="19" s="1"/>
  <c r="P834" i="19"/>
  <c r="S834" i="19" s="1"/>
  <c r="P840" i="19"/>
  <c r="S840" i="19" s="1"/>
  <c r="P846" i="19"/>
  <c r="S846" i="19" s="1"/>
  <c r="P852" i="19"/>
  <c r="S852" i="19" s="1"/>
  <c r="P858" i="19"/>
  <c r="S858" i="19" s="1"/>
  <c r="P864" i="19"/>
  <c r="S864" i="19" s="1"/>
  <c r="P870" i="19"/>
  <c r="S870" i="19" s="1"/>
  <c r="P876" i="19"/>
  <c r="S876" i="19" s="1"/>
  <c r="V876" i="19" s="1"/>
  <c r="P882" i="19"/>
  <c r="S882" i="19" s="1"/>
  <c r="P888" i="19"/>
  <c r="S888" i="19" s="1"/>
  <c r="P894" i="19"/>
  <c r="S894" i="19" s="1"/>
  <c r="P900" i="19"/>
  <c r="S900" i="19" s="1"/>
  <c r="P906" i="19"/>
  <c r="S906" i="19" s="1"/>
  <c r="P912" i="19"/>
  <c r="S912" i="19" s="1"/>
  <c r="P918" i="19"/>
  <c r="S918" i="19" s="1"/>
  <c r="P924" i="19"/>
  <c r="S924" i="19" s="1"/>
  <c r="P930" i="19"/>
  <c r="S930" i="19" s="1"/>
  <c r="P936" i="19"/>
  <c r="S936" i="19" s="1"/>
  <c r="P942" i="19"/>
  <c r="S942" i="19" s="1"/>
  <c r="V942" i="19" s="1"/>
  <c r="P948" i="19"/>
  <c r="S948" i="19" s="1"/>
  <c r="P954" i="19"/>
  <c r="S954" i="19" s="1"/>
  <c r="P960" i="19"/>
  <c r="S960" i="19" s="1"/>
  <c r="P966" i="19"/>
  <c r="S966" i="19" s="1"/>
  <c r="P5" i="19"/>
  <c r="S5" i="19" s="1"/>
  <c r="P649" i="19"/>
  <c r="S649" i="19" s="1"/>
  <c r="P1105" i="19"/>
  <c r="S1105" i="19" s="1"/>
  <c r="P1213" i="19"/>
  <c r="S1213" i="19" s="1"/>
  <c r="P1291" i="19"/>
  <c r="S1291" i="19" s="1"/>
  <c r="P1363" i="19"/>
  <c r="S1363" i="19" s="1"/>
  <c r="P1435" i="19"/>
  <c r="S1435" i="19" s="1"/>
  <c r="P1489" i="19"/>
  <c r="S1489" i="19" s="1"/>
  <c r="P1549" i="19"/>
  <c r="S1549" i="19" s="1"/>
  <c r="P1609" i="19"/>
  <c r="S1609" i="19" s="1"/>
  <c r="P1669" i="19"/>
  <c r="S1669" i="19" s="1"/>
  <c r="P1723" i="19"/>
  <c r="S1723" i="19" s="1"/>
  <c r="P1783" i="19"/>
  <c r="S1783" i="19" s="1"/>
  <c r="P1843" i="19"/>
  <c r="S1843" i="19" s="1"/>
  <c r="P1909" i="19"/>
  <c r="S1909" i="19" s="1"/>
  <c r="P1963" i="19"/>
  <c r="S1963" i="19" s="1"/>
  <c r="P7" i="19"/>
  <c r="S7" i="19" s="1"/>
  <c r="P43" i="19"/>
  <c r="S43" i="19" s="1"/>
  <c r="P79" i="19"/>
  <c r="S79" i="19" s="1"/>
  <c r="P115" i="19"/>
  <c r="S115" i="19" s="1"/>
  <c r="P151" i="19"/>
  <c r="S151" i="19" s="1"/>
  <c r="P187" i="19"/>
  <c r="S187" i="19" s="1"/>
  <c r="P223" i="19"/>
  <c r="S223" i="19" s="1"/>
  <c r="P259" i="19"/>
  <c r="S259" i="19" s="1"/>
  <c r="P295" i="19"/>
  <c r="S295" i="19" s="1"/>
  <c r="P331" i="19"/>
  <c r="S331" i="19" s="1"/>
  <c r="P367" i="19"/>
  <c r="S367" i="19" s="1"/>
  <c r="P403" i="19"/>
  <c r="S403" i="19" s="1"/>
  <c r="P439" i="19"/>
  <c r="S439" i="19" s="1"/>
  <c r="P475" i="19"/>
  <c r="S475" i="19" s="1"/>
  <c r="P511" i="19"/>
  <c r="S511" i="19" s="1"/>
  <c r="P547" i="19"/>
  <c r="S547" i="19" s="1"/>
  <c r="P583" i="19"/>
  <c r="S583" i="19" s="1"/>
  <c r="V583" i="19" s="1"/>
  <c r="P619" i="19"/>
  <c r="S619" i="19" s="1"/>
  <c r="P655" i="19"/>
  <c r="S655" i="19" s="1"/>
  <c r="P691" i="19"/>
  <c r="S691" i="19" s="1"/>
  <c r="P727" i="19"/>
  <c r="S727" i="19" s="1"/>
  <c r="P763" i="19"/>
  <c r="S763" i="19" s="1"/>
  <c r="P799" i="19"/>
  <c r="S799" i="19" s="1"/>
  <c r="P835" i="19"/>
  <c r="S835" i="19" s="1"/>
  <c r="V835" i="19" s="1"/>
  <c r="P871" i="19"/>
  <c r="S871" i="19" s="1"/>
  <c r="P907" i="19"/>
  <c r="S907" i="19" s="1"/>
  <c r="P928" i="19"/>
  <c r="S928" i="19" s="1"/>
  <c r="P946" i="19"/>
  <c r="S946" i="19" s="1"/>
  <c r="P973" i="19"/>
  <c r="S973" i="19" s="1"/>
  <c r="P985" i="19"/>
  <c r="S985" i="19" s="1"/>
  <c r="P997" i="19"/>
  <c r="S997" i="19" s="1"/>
  <c r="P1009" i="19"/>
  <c r="S1009" i="19" s="1"/>
  <c r="V1009" i="19" s="1"/>
  <c r="P1021" i="19"/>
  <c r="S1021" i="19" s="1"/>
  <c r="P1033" i="19"/>
  <c r="S1033" i="19" s="1"/>
  <c r="P1045" i="19"/>
  <c r="S1045" i="19" s="1"/>
  <c r="V1045" i="19" s="1"/>
  <c r="P1057" i="19"/>
  <c r="S1057" i="19" s="1"/>
  <c r="P1069" i="19"/>
  <c r="S1069" i="19" s="1"/>
  <c r="P1076" i="19"/>
  <c r="S1076" i="19" s="1"/>
  <c r="P1082" i="19"/>
  <c r="S1082" i="19" s="1"/>
  <c r="P1088" i="19"/>
  <c r="S1088" i="19" s="1"/>
  <c r="P1094" i="19"/>
  <c r="S1094" i="19" s="1"/>
  <c r="P1100" i="19"/>
  <c r="S1100" i="19" s="1"/>
  <c r="V1100" i="19" s="1"/>
  <c r="P1106" i="19"/>
  <c r="S1106" i="19" s="1"/>
  <c r="V1106" i="19" s="1"/>
  <c r="P1112" i="19"/>
  <c r="S1112" i="19" s="1"/>
  <c r="P1118" i="19"/>
  <c r="S1118" i="19" s="1"/>
  <c r="P1124" i="19"/>
  <c r="S1124" i="19" s="1"/>
  <c r="P1130" i="19"/>
  <c r="S1130" i="19" s="1"/>
  <c r="P1136" i="19"/>
  <c r="S1136" i="19" s="1"/>
  <c r="P1142" i="19"/>
  <c r="S1142" i="19" s="1"/>
  <c r="P1148" i="19"/>
  <c r="S1148" i="19" s="1"/>
  <c r="P1154" i="19"/>
  <c r="S1154" i="19" s="1"/>
  <c r="P1160" i="19"/>
  <c r="S1160" i="19" s="1"/>
  <c r="P1166" i="19"/>
  <c r="S1166" i="19" s="1"/>
  <c r="P1172" i="19"/>
  <c r="S1172" i="19" s="1"/>
  <c r="P1178" i="19"/>
  <c r="S1178" i="19" s="1"/>
  <c r="P1184" i="19"/>
  <c r="S1184" i="19" s="1"/>
  <c r="P1190" i="19"/>
  <c r="S1190" i="19" s="1"/>
  <c r="P1196" i="19"/>
  <c r="S1196" i="19" s="1"/>
  <c r="P1202" i="19"/>
  <c r="S1202" i="19" s="1"/>
  <c r="P1208" i="19"/>
  <c r="S1208" i="19" s="1"/>
  <c r="P1214" i="19"/>
  <c r="S1214" i="19" s="1"/>
  <c r="P1220" i="19"/>
  <c r="S1220" i="19" s="1"/>
  <c r="P1226" i="19"/>
  <c r="S1226" i="19" s="1"/>
  <c r="V1226" i="19" s="1"/>
  <c r="P1232" i="19"/>
  <c r="S1232" i="19" s="1"/>
  <c r="P1238" i="19"/>
  <c r="S1238" i="19" s="1"/>
  <c r="P1244" i="19"/>
  <c r="S1244" i="19" s="1"/>
  <c r="P1250" i="19"/>
  <c r="S1250" i="19" s="1"/>
  <c r="P1256" i="19"/>
  <c r="S1256" i="19" s="1"/>
  <c r="P1262" i="19"/>
  <c r="S1262" i="19" s="1"/>
  <c r="P1268" i="19"/>
  <c r="S1268" i="19" s="1"/>
  <c r="P1274" i="19"/>
  <c r="S1274" i="19" s="1"/>
  <c r="P1280" i="19"/>
  <c r="S1280" i="19" s="1"/>
  <c r="P1286" i="19"/>
  <c r="S1286" i="19" s="1"/>
  <c r="P1292" i="19"/>
  <c r="S1292" i="19" s="1"/>
  <c r="V1292" i="19" s="1"/>
  <c r="P1298" i="19"/>
  <c r="S1298" i="19" s="1"/>
  <c r="V1298" i="19" s="1"/>
  <c r="P1304" i="19"/>
  <c r="S1304" i="19" s="1"/>
  <c r="P1310" i="19"/>
  <c r="S1310" i="19" s="1"/>
  <c r="P1316" i="19"/>
  <c r="S1316" i="19" s="1"/>
  <c r="P1322" i="19"/>
  <c r="S1322" i="19" s="1"/>
  <c r="P1328" i="19"/>
  <c r="S1328" i="19" s="1"/>
  <c r="P1334" i="19"/>
  <c r="S1334" i="19" s="1"/>
  <c r="P1340" i="19"/>
  <c r="S1340" i="19" s="1"/>
  <c r="P1346" i="19"/>
  <c r="S1346" i="19" s="1"/>
  <c r="P1352" i="19"/>
  <c r="S1352" i="19" s="1"/>
  <c r="P1358" i="19"/>
  <c r="S1358" i="19" s="1"/>
  <c r="P1364" i="19"/>
  <c r="S1364" i="19" s="1"/>
  <c r="P1370" i="19"/>
  <c r="S1370" i="19" s="1"/>
  <c r="P1376" i="19"/>
  <c r="S1376" i="19" s="1"/>
  <c r="P1382" i="19"/>
  <c r="S1382" i="19" s="1"/>
  <c r="P1388" i="19"/>
  <c r="S1388" i="19" s="1"/>
  <c r="V1388" i="19" s="1"/>
  <c r="P1394" i="19"/>
  <c r="S1394" i="19" s="1"/>
  <c r="P1400" i="19"/>
  <c r="S1400" i="19" s="1"/>
  <c r="P1406" i="19"/>
  <c r="S1406" i="19" s="1"/>
  <c r="P1412" i="19"/>
  <c r="S1412" i="19" s="1"/>
  <c r="P1418" i="19"/>
  <c r="S1418" i="19" s="1"/>
  <c r="P1424" i="19"/>
  <c r="S1424" i="19" s="1"/>
  <c r="P1430" i="19"/>
  <c r="S1430" i="19" s="1"/>
  <c r="P1436" i="19"/>
  <c r="S1436" i="19" s="1"/>
  <c r="P1442" i="19"/>
  <c r="S1442" i="19" s="1"/>
  <c r="P1448" i="19"/>
  <c r="S1448" i="19" s="1"/>
  <c r="P1454" i="19"/>
  <c r="S1454" i="19" s="1"/>
  <c r="P1460" i="19"/>
  <c r="S1460" i="19" s="1"/>
  <c r="P1466" i="19"/>
  <c r="S1466" i="19" s="1"/>
  <c r="P1472" i="19"/>
  <c r="S1472" i="19" s="1"/>
  <c r="P1478" i="19"/>
  <c r="S1478" i="19" s="1"/>
  <c r="P1484" i="19"/>
  <c r="S1484" i="19" s="1"/>
  <c r="P1490" i="19"/>
  <c r="S1490" i="19" s="1"/>
  <c r="P1496" i="19"/>
  <c r="S1496" i="19" s="1"/>
  <c r="P1502" i="19"/>
  <c r="S1502" i="19" s="1"/>
  <c r="P1508" i="19"/>
  <c r="S1508" i="19" s="1"/>
  <c r="P1514" i="19"/>
  <c r="S1514" i="19" s="1"/>
  <c r="P1520" i="19"/>
  <c r="S1520" i="19" s="1"/>
  <c r="P1526" i="19"/>
  <c r="S1526" i="19" s="1"/>
  <c r="P1532" i="19"/>
  <c r="S1532" i="19" s="1"/>
  <c r="P1538" i="19"/>
  <c r="S1538" i="19" s="1"/>
  <c r="P1544" i="19"/>
  <c r="S1544" i="19" s="1"/>
  <c r="P1550" i="19"/>
  <c r="S1550" i="19" s="1"/>
  <c r="P1556" i="19"/>
  <c r="S1556" i="19" s="1"/>
  <c r="P1562" i="19"/>
  <c r="S1562" i="19" s="1"/>
  <c r="P1568" i="19"/>
  <c r="S1568" i="19" s="1"/>
  <c r="P1574" i="19"/>
  <c r="S1574" i="19" s="1"/>
  <c r="P1580" i="19"/>
  <c r="S1580" i="19" s="1"/>
  <c r="P1586" i="19"/>
  <c r="S1586" i="19" s="1"/>
  <c r="P1592" i="19"/>
  <c r="S1592" i="19" s="1"/>
  <c r="P1598" i="19"/>
  <c r="S1598" i="19" s="1"/>
  <c r="P1604" i="19"/>
  <c r="S1604" i="19" s="1"/>
  <c r="P1610" i="19"/>
  <c r="S1610" i="19" s="1"/>
  <c r="P1616" i="19"/>
  <c r="S1616" i="19" s="1"/>
  <c r="P1622" i="19"/>
  <c r="S1622" i="19" s="1"/>
  <c r="P1628" i="19"/>
  <c r="S1628" i="19" s="1"/>
  <c r="P1634" i="19"/>
  <c r="S1634" i="19" s="1"/>
  <c r="P1640" i="19"/>
  <c r="S1640" i="19" s="1"/>
  <c r="P1646" i="19"/>
  <c r="S1646" i="19" s="1"/>
  <c r="V1646" i="19" s="1"/>
  <c r="P1652" i="19"/>
  <c r="S1652" i="19" s="1"/>
  <c r="P1658" i="19"/>
  <c r="S1658" i="19" s="1"/>
  <c r="P1664" i="19"/>
  <c r="S1664" i="19" s="1"/>
  <c r="P1670" i="19"/>
  <c r="S1670" i="19" s="1"/>
  <c r="P1676" i="19"/>
  <c r="S1676" i="19" s="1"/>
  <c r="P1682" i="19"/>
  <c r="S1682" i="19" s="1"/>
  <c r="P1688" i="19"/>
  <c r="S1688" i="19" s="1"/>
  <c r="P1694" i="19"/>
  <c r="S1694" i="19" s="1"/>
  <c r="V1694" i="19" s="1"/>
  <c r="P1700" i="19"/>
  <c r="S1700" i="19" s="1"/>
  <c r="P1706" i="19"/>
  <c r="S1706" i="19" s="1"/>
  <c r="P1712" i="19"/>
  <c r="S1712" i="19" s="1"/>
  <c r="P1718" i="19"/>
  <c r="S1718" i="19" s="1"/>
  <c r="P1724" i="19"/>
  <c r="S1724" i="19" s="1"/>
  <c r="V1724" i="19" s="1"/>
  <c r="P1730" i="19"/>
  <c r="S1730" i="19" s="1"/>
  <c r="P1736" i="19"/>
  <c r="S1736" i="19" s="1"/>
  <c r="P1742" i="19"/>
  <c r="S1742" i="19" s="1"/>
  <c r="V1742" i="19" s="1"/>
  <c r="P1748" i="19"/>
  <c r="S1748" i="19" s="1"/>
  <c r="P1754" i="19"/>
  <c r="S1754" i="19" s="1"/>
  <c r="V1754" i="19" s="1"/>
  <c r="P1760" i="19"/>
  <c r="S1760" i="19" s="1"/>
  <c r="P1766" i="19"/>
  <c r="S1766" i="19" s="1"/>
  <c r="P1772" i="19"/>
  <c r="S1772" i="19" s="1"/>
  <c r="P1778" i="19"/>
  <c r="S1778" i="19" s="1"/>
  <c r="P1784" i="19"/>
  <c r="S1784" i="19" s="1"/>
  <c r="V1784" i="19" s="1"/>
  <c r="P1790" i="19"/>
  <c r="S1790" i="19" s="1"/>
  <c r="P1796" i="19"/>
  <c r="S1796" i="19" s="1"/>
  <c r="P1802" i="19"/>
  <c r="S1802" i="19" s="1"/>
  <c r="P1808" i="19"/>
  <c r="S1808" i="19" s="1"/>
  <c r="P1814" i="19"/>
  <c r="S1814" i="19" s="1"/>
  <c r="V1814" i="19" s="1"/>
  <c r="P1820" i="19"/>
  <c r="S1820" i="19" s="1"/>
  <c r="P1826" i="19"/>
  <c r="S1826" i="19" s="1"/>
  <c r="P1832" i="19"/>
  <c r="S1832" i="19" s="1"/>
  <c r="P1838" i="19"/>
  <c r="S1838" i="19" s="1"/>
  <c r="P1844" i="19"/>
  <c r="S1844" i="19" s="1"/>
  <c r="V1844" i="19" s="1"/>
  <c r="P1850" i="19"/>
  <c r="S1850" i="19" s="1"/>
  <c r="P1856" i="19"/>
  <c r="S1856" i="19" s="1"/>
  <c r="P1862" i="19"/>
  <c r="S1862" i="19" s="1"/>
  <c r="P1868" i="19"/>
  <c r="S1868" i="19" s="1"/>
  <c r="P1874" i="19"/>
  <c r="S1874" i="19" s="1"/>
  <c r="V1874" i="19" s="1"/>
  <c r="P1880" i="19"/>
  <c r="S1880" i="19" s="1"/>
  <c r="P1886" i="19"/>
  <c r="S1886" i="19" s="1"/>
  <c r="P1892" i="19"/>
  <c r="S1892" i="19" s="1"/>
  <c r="P1898" i="19"/>
  <c r="S1898" i="19" s="1"/>
  <c r="P1904" i="19"/>
  <c r="S1904" i="19" s="1"/>
  <c r="P1910" i="19"/>
  <c r="S1910" i="19" s="1"/>
  <c r="P1916" i="19"/>
  <c r="S1916" i="19" s="1"/>
  <c r="P1922" i="19"/>
  <c r="S1922" i="19" s="1"/>
  <c r="P1928" i="19"/>
  <c r="S1928" i="19" s="1"/>
  <c r="P1934" i="19"/>
  <c r="S1934" i="19" s="1"/>
  <c r="P1940" i="19"/>
  <c r="S1940" i="19" s="1"/>
  <c r="P1946" i="19"/>
  <c r="S1946" i="19" s="1"/>
  <c r="P1952" i="19"/>
  <c r="S1952" i="19" s="1"/>
  <c r="V1952" i="19" s="1"/>
  <c r="P1958" i="19"/>
  <c r="S1958" i="19" s="1"/>
  <c r="P1964" i="19"/>
  <c r="S1964" i="19" s="1"/>
  <c r="P1970" i="19"/>
  <c r="S1970" i="19" s="1"/>
  <c r="P1976" i="19"/>
  <c r="S1976" i="19" s="1"/>
  <c r="P1982" i="19"/>
  <c r="S1982" i="19" s="1"/>
  <c r="P1988" i="19"/>
  <c r="S1988" i="19" s="1"/>
  <c r="P1994" i="19"/>
  <c r="S1994" i="19" s="1"/>
  <c r="P2000" i="19"/>
  <c r="S2000" i="19" s="1"/>
  <c r="P181" i="19"/>
  <c r="S181" i="19" s="1"/>
  <c r="P469" i="19"/>
  <c r="S469" i="19" s="1"/>
  <c r="P721" i="19"/>
  <c r="S721" i="19" s="1"/>
  <c r="P943" i="19"/>
  <c r="S943" i="19" s="1"/>
  <c r="P1008" i="19"/>
  <c r="S1008" i="19" s="1"/>
  <c r="P1093" i="19"/>
  <c r="S1093" i="19" s="1"/>
  <c r="P1135" i="19"/>
  <c r="S1135" i="19" s="1"/>
  <c r="P1177" i="19"/>
  <c r="S1177" i="19" s="1"/>
  <c r="P1243" i="19"/>
  <c r="S1243" i="19" s="1"/>
  <c r="P1303" i="19"/>
  <c r="S1303" i="19" s="1"/>
  <c r="P1357" i="19"/>
  <c r="S1357" i="19" s="1"/>
  <c r="P1423" i="19"/>
  <c r="S1423" i="19" s="1"/>
  <c r="P1495" i="19"/>
  <c r="S1495" i="19" s="1"/>
  <c r="P1561" i="19"/>
  <c r="S1561" i="19" s="1"/>
  <c r="P1621" i="19"/>
  <c r="S1621" i="19" s="1"/>
  <c r="P1687" i="19"/>
  <c r="S1687" i="19" s="1"/>
  <c r="P1747" i="19"/>
  <c r="S1747" i="19" s="1"/>
  <c r="V1747" i="19" s="1"/>
  <c r="P1813" i="19"/>
  <c r="S1813" i="19" s="1"/>
  <c r="P1891" i="19"/>
  <c r="S1891" i="19" s="1"/>
  <c r="P1951" i="19"/>
  <c r="S1951" i="19" s="1"/>
  <c r="P961" i="19"/>
  <c r="S961" i="19" s="1"/>
  <c r="P73" i="19"/>
  <c r="S73" i="19" s="1"/>
  <c r="P217" i="19"/>
  <c r="S217" i="19" s="1"/>
  <c r="P397" i="19"/>
  <c r="S397" i="19" s="1"/>
  <c r="P541" i="19"/>
  <c r="S541" i="19" s="1"/>
  <c r="P757" i="19"/>
  <c r="S757" i="19" s="1"/>
  <c r="P901" i="19"/>
  <c r="S901" i="19" s="1"/>
  <c r="P996" i="19"/>
  <c r="S996" i="19" s="1"/>
  <c r="P1056" i="19"/>
  <c r="S1056" i="19" s="1"/>
  <c r="V1056" i="19" s="1"/>
  <c r="P1099" i="19"/>
  <c r="S1099" i="19" s="1"/>
  <c r="P1147" i="19"/>
  <c r="S1147" i="19" s="1"/>
  <c r="P1171" i="19"/>
  <c r="S1171" i="19" s="1"/>
  <c r="P1225" i="19"/>
  <c r="S1225" i="19" s="1"/>
  <c r="P1273" i="19"/>
  <c r="S1273" i="19" s="1"/>
  <c r="P1333" i="19"/>
  <c r="S1333" i="19" s="1"/>
  <c r="P1393" i="19"/>
  <c r="S1393" i="19" s="1"/>
  <c r="P1447" i="19"/>
  <c r="S1447" i="19" s="1"/>
  <c r="V1447" i="19" s="1"/>
  <c r="P1513" i="19"/>
  <c r="S1513" i="19" s="1"/>
  <c r="P1573" i="19"/>
  <c r="S1573" i="19" s="1"/>
  <c r="P1633" i="19"/>
  <c r="S1633" i="19" s="1"/>
  <c r="P1693" i="19"/>
  <c r="S1693" i="19" s="1"/>
  <c r="P1753" i="19"/>
  <c r="S1753" i="19" s="1"/>
  <c r="P1807" i="19"/>
  <c r="S1807" i="19" s="1"/>
  <c r="P1867" i="19"/>
  <c r="S1867" i="19" s="1"/>
  <c r="V1867" i="19" s="1"/>
  <c r="P1927" i="19"/>
  <c r="S1927" i="19" s="1"/>
  <c r="V1927" i="19" s="1"/>
  <c r="P1993" i="19"/>
  <c r="S1993" i="19" s="1"/>
  <c r="V1993" i="19" s="1"/>
  <c r="P13" i="19"/>
  <c r="S13" i="19" s="1"/>
  <c r="P49" i="19"/>
  <c r="S49" i="19" s="1"/>
  <c r="V49" i="19" s="1"/>
  <c r="P85" i="19"/>
  <c r="S85" i="19" s="1"/>
  <c r="P121" i="19"/>
  <c r="S121" i="19" s="1"/>
  <c r="P157" i="19"/>
  <c r="S157" i="19" s="1"/>
  <c r="P193" i="19"/>
  <c r="S193" i="19" s="1"/>
  <c r="P229" i="19"/>
  <c r="S229" i="19" s="1"/>
  <c r="V229" i="19" s="1"/>
  <c r="P265" i="19"/>
  <c r="S265" i="19" s="1"/>
  <c r="P301" i="19"/>
  <c r="S301" i="19" s="1"/>
  <c r="P337" i="19"/>
  <c r="S337" i="19" s="1"/>
  <c r="P373" i="19"/>
  <c r="S373" i="19" s="1"/>
  <c r="P409" i="19"/>
  <c r="S409" i="19" s="1"/>
  <c r="P445" i="19"/>
  <c r="S445" i="19" s="1"/>
  <c r="P481" i="19"/>
  <c r="S481" i="19" s="1"/>
  <c r="P517" i="19"/>
  <c r="S517" i="19" s="1"/>
  <c r="P553" i="19"/>
  <c r="S553" i="19" s="1"/>
  <c r="P589" i="19"/>
  <c r="S589" i="19" s="1"/>
  <c r="P625" i="19"/>
  <c r="S625" i="19" s="1"/>
  <c r="V625" i="19" s="1"/>
  <c r="P661" i="19"/>
  <c r="S661" i="19" s="1"/>
  <c r="P697" i="19"/>
  <c r="S697" i="19" s="1"/>
  <c r="P733" i="19"/>
  <c r="S733" i="19" s="1"/>
  <c r="P769" i="19"/>
  <c r="S769" i="19" s="1"/>
  <c r="P805" i="19"/>
  <c r="S805" i="19" s="1"/>
  <c r="P841" i="19"/>
  <c r="S841" i="19" s="1"/>
  <c r="P877" i="19"/>
  <c r="S877" i="19" s="1"/>
  <c r="P913" i="19"/>
  <c r="S913" i="19" s="1"/>
  <c r="P931" i="19"/>
  <c r="S931" i="19" s="1"/>
  <c r="P976" i="19"/>
  <c r="S976" i="19" s="1"/>
  <c r="V976" i="19" s="1"/>
  <c r="P988" i="19"/>
  <c r="S988" i="19" s="1"/>
  <c r="P1000" i="19"/>
  <c r="S1000" i="19" s="1"/>
  <c r="P1012" i="19"/>
  <c r="S1012" i="19" s="1"/>
  <c r="V1012" i="19" s="1"/>
  <c r="P1024" i="19"/>
  <c r="S1024" i="19" s="1"/>
  <c r="P1036" i="19"/>
  <c r="S1036" i="19" s="1"/>
  <c r="P1048" i="19"/>
  <c r="S1048" i="19" s="1"/>
  <c r="P1060" i="19"/>
  <c r="S1060" i="19" s="1"/>
  <c r="P1070" i="19"/>
  <c r="S1070" i="19" s="1"/>
  <c r="P1077" i="19"/>
  <c r="S1077" i="19" s="1"/>
  <c r="P1083" i="19"/>
  <c r="S1083" i="19" s="1"/>
  <c r="P1089" i="19"/>
  <c r="S1089" i="19" s="1"/>
  <c r="P1095" i="19"/>
  <c r="S1095" i="19" s="1"/>
  <c r="P1101" i="19"/>
  <c r="S1101" i="19" s="1"/>
  <c r="P1107" i="19"/>
  <c r="S1107" i="19" s="1"/>
  <c r="P1113" i="19"/>
  <c r="S1113" i="19" s="1"/>
  <c r="V1113" i="19" s="1"/>
  <c r="P1119" i="19"/>
  <c r="S1119" i="19" s="1"/>
  <c r="P1125" i="19"/>
  <c r="S1125" i="19" s="1"/>
  <c r="P1131" i="19"/>
  <c r="S1131" i="19" s="1"/>
  <c r="P1137" i="19"/>
  <c r="S1137" i="19" s="1"/>
  <c r="P1143" i="19"/>
  <c r="S1143" i="19" s="1"/>
  <c r="V1143" i="19" s="1"/>
  <c r="P1149" i="19"/>
  <c r="S1149" i="19" s="1"/>
  <c r="P1155" i="19"/>
  <c r="S1155" i="19" s="1"/>
  <c r="P1161" i="19"/>
  <c r="S1161" i="19" s="1"/>
  <c r="P1167" i="19"/>
  <c r="S1167" i="19" s="1"/>
  <c r="P1173" i="19"/>
  <c r="S1173" i="19" s="1"/>
  <c r="P1179" i="19"/>
  <c r="S1179" i="19" s="1"/>
  <c r="P1185" i="19"/>
  <c r="S1185" i="19" s="1"/>
  <c r="P1191" i="19"/>
  <c r="S1191" i="19" s="1"/>
  <c r="P1197" i="19"/>
  <c r="S1197" i="19" s="1"/>
  <c r="P1203" i="19"/>
  <c r="S1203" i="19" s="1"/>
  <c r="P1209" i="19"/>
  <c r="S1209" i="19" s="1"/>
  <c r="P1215" i="19"/>
  <c r="S1215" i="19" s="1"/>
  <c r="P1221" i="19"/>
  <c r="S1221" i="19" s="1"/>
  <c r="V1221" i="19" s="1"/>
  <c r="P1227" i="19"/>
  <c r="S1227" i="19" s="1"/>
  <c r="P1233" i="19"/>
  <c r="S1233" i="19" s="1"/>
  <c r="P1239" i="19"/>
  <c r="S1239" i="19" s="1"/>
  <c r="P1245" i="19"/>
  <c r="S1245" i="19" s="1"/>
  <c r="P1251" i="19"/>
  <c r="S1251" i="19" s="1"/>
  <c r="P1257" i="19"/>
  <c r="S1257" i="19" s="1"/>
  <c r="V1257" i="19" s="1"/>
  <c r="P1263" i="19"/>
  <c r="S1263" i="19" s="1"/>
  <c r="P1269" i="19"/>
  <c r="S1269" i="19" s="1"/>
  <c r="P1275" i="19"/>
  <c r="S1275" i="19" s="1"/>
  <c r="P1281" i="19"/>
  <c r="S1281" i="19" s="1"/>
  <c r="P1287" i="19"/>
  <c r="S1287" i="19" s="1"/>
  <c r="V1287" i="19" s="1"/>
  <c r="P1293" i="19"/>
  <c r="S1293" i="19" s="1"/>
  <c r="P1299" i="19"/>
  <c r="S1299" i="19" s="1"/>
  <c r="P1305" i="19"/>
  <c r="S1305" i="19" s="1"/>
  <c r="P1311" i="19"/>
  <c r="S1311" i="19" s="1"/>
  <c r="P1317" i="19"/>
  <c r="S1317" i="19" s="1"/>
  <c r="V1317" i="19" s="1"/>
  <c r="P1323" i="19"/>
  <c r="S1323" i="19" s="1"/>
  <c r="P1329" i="19"/>
  <c r="S1329" i="19" s="1"/>
  <c r="P1335" i="19"/>
  <c r="S1335" i="19" s="1"/>
  <c r="P1341" i="19"/>
  <c r="S1341" i="19" s="1"/>
  <c r="P1347" i="19"/>
  <c r="S1347" i="19" s="1"/>
  <c r="P1353" i="19"/>
  <c r="S1353" i="19" s="1"/>
  <c r="P1359" i="19"/>
  <c r="S1359" i="19" s="1"/>
  <c r="P1365" i="19"/>
  <c r="S1365" i="19" s="1"/>
  <c r="P1371" i="19"/>
  <c r="S1371" i="19" s="1"/>
  <c r="P1377" i="19"/>
  <c r="S1377" i="19" s="1"/>
  <c r="P1383" i="19"/>
  <c r="S1383" i="19" s="1"/>
  <c r="P1389" i="19"/>
  <c r="S1389" i="19" s="1"/>
  <c r="P1395" i="19"/>
  <c r="S1395" i="19" s="1"/>
  <c r="P1401" i="19"/>
  <c r="S1401" i="19" s="1"/>
  <c r="V1401" i="19" s="1"/>
  <c r="P1407" i="19"/>
  <c r="S1407" i="19" s="1"/>
  <c r="P1413" i="19"/>
  <c r="S1413" i="19" s="1"/>
  <c r="P1419" i="19"/>
  <c r="S1419" i="19" s="1"/>
  <c r="P1425" i="19"/>
  <c r="S1425" i="19" s="1"/>
  <c r="P1431" i="19"/>
  <c r="S1431" i="19" s="1"/>
  <c r="V1431" i="19" s="1"/>
  <c r="P1437" i="19"/>
  <c r="S1437" i="19" s="1"/>
  <c r="P1443" i="19"/>
  <c r="S1443" i="19" s="1"/>
  <c r="P1449" i="19"/>
  <c r="S1449" i="19" s="1"/>
  <c r="P1455" i="19"/>
  <c r="S1455" i="19" s="1"/>
  <c r="P1461" i="19"/>
  <c r="S1461" i="19" s="1"/>
  <c r="P1467" i="19"/>
  <c r="S1467" i="19" s="1"/>
  <c r="P1473" i="19"/>
  <c r="S1473" i="19" s="1"/>
  <c r="V1473" i="19" s="1"/>
  <c r="P1479" i="19"/>
  <c r="S1479" i="19" s="1"/>
  <c r="P1485" i="19"/>
  <c r="S1485" i="19" s="1"/>
  <c r="P1491" i="19"/>
  <c r="S1491" i="19" s="1"/>
  <c r="P1497" i="19"/>
  <c r="S1497" i="19" s="1"/>
  <c r="P1503" i="19"/>
  <c r="S1503" i="19" s="1"/>
  <c r="P1509" i="19"/>
  <c r="S1509" i="19" s="1"/>
  <c r="P1515" i="19"/>
  <c r="S1515" i="19" s="1"/>
  <c r="P1521" i="19"/>
  <c r="S1521" i="19" s="1"/>
  <c r="V1521" i="19" s="1"/>
  <c r="P1527" i="19"/>
  <c r="S1527" i="19" s="1"/>
  <c r="P1533" i="19"/>
  <c r="S1533" i="19" s="1"/>
  <c r="P1539" i="19"/>
  <c r="S1539" i="19" s="1"/>
  <c r="P1545" i="19"/>
  <c r="S1545" i="19" s="1"/>
  <c r="V1545" i="19" s="1"/>
  <c r="P1551" i="19"/>
  <c r="S1551" i="19" s="1"/>
  <c r="P1557" i="19"/>
  <c r="S1557" i="19" s="1"/>
  <c r="P1563" i="19"/>
  <c r="S1563" i="19" s="1"/>
  <c r="P1569" i="19"/>
  <c r="S1569" i="19" s="1"/>
  <c r="P1575" i="19"/>
  <c r="S1575" i="19" s="1"/>
  <c r="V1575" i="19" s="1"/>
  <c r="P1581" i="19"/>
  <c r="S1581" i="19" s="1"/>
  <c r="V1581" i="19" s="1"/>
  <c r="P1587" i="19"/>
  <c r="S1587" i="19" s="1"/>
  <c r="P1593" i="19"/>
  <c r="S1593" i="19" s="1"/>
  <c r="P1599" i="19"/>
  <c r="S1599" i="19" s="1"/>
  <c r="P1605" i="19"/>
  <c r="S1605" i="19" s="1"/>
  <c r="P1611" i="19"/>
  <c r="S1611" i="19" s="1"/>
  <c r="P1617" i="19"/>
  <c r="S1617" i="19" s="1"/>
  <c r="P1623" i="19"/>
  <c r="S1623" i="19" s="1"/>
  <c r="P1629" i="19"/>
  <c r="S1629" i="19" s="1"/>
  <c r="P1635" i="19"/>
  <c r="S1635" i="19" s="1"/>
  <c r="P1641" i="19"/>
  <c r="S1641" i="19" s="1"/>
  <c r="V1641" i="19" s="1"/>
  <c r="P1647" i="19"/>
  <c r="S1647" i="19" s="1"/>
  <c r="P1653" i="19"/>
  <c r="S1653" i="19" s="1"/>
  <c r="P1659" i="19"/>
  <c r="S1659" i="19" s="1"/>
  <c r="P1665" i="19"/>
  <c r="S1665" i="19" s="1"/>
  <c r="P1671" i="19"/>
  <c r="S1671" i="19" s="1"/>
  <c r="P1677" i="19"/>
  <c r="S1677" i="19" s="1"/>
  <c r="P1683" i="19"/>
  <c r="S1683" i="19" s="1"/>
  <c r="P1689" i="19"/>
  <c r="S1689" i="19" s="1"/>
  <c r="V1689" i="19" s="1"/>
  <c r="P1695" i="19"/>
  <c r="S1695" i="19" s="1"/>
  <c r="P1701" i="19"/>
  <c r="S1701" i="19" s="1"/>
  <c r="V1701" i="19" s="1"/>
  <c r="P1707" i="19"/>
  <c r="S1707" i="19" s="1"/>
  <c r="P1713" i="19"/>
  <c r="S1713" i="19" s="1"/>
  <c r="P1719" i="19"/>
  <c r="S1719" i="19" s="1"/>
  <c r="V1719" i="19" s="1"/>
  <c r="P1725" i="19"/>
  <c r="S1725" i="19" s="1"/>
  <c r="P1731" i="19"/>
  <c r="S1731" i="19" s="1"/>
  <c r="P1737" i="19"/>
  <c r="S1737" i="19" s="1"/>
  <c r="P1743" i="19"/>
  <c r="S1743" i="19" s="1"/>
  <c r="P1749" i="19"/>
  <c r="S1749" i="19" s="1"/>
  <c r="P1755" i="19"/>
  <c r="S1755" i="19" s="1"/>
  <c r="P1761" i="19"/>
  <c r="S1761" i="19" s="1"/>
  <c r="V1761" i="19" s="1"/>
  <c r="P1767" i="19"/>
  <c r="S1767" i="19" s="1"/>
  <c r="P1773" i="19"/>
  <c r="S1773" i="19" s="1"/>
  <c r="P1779" i="19"/>
  <c r="S1779" i="19" s="1"/>
  <c r="P1785" i="19"/>
  <c r="S1785" i="19" s="1"/>
  <c r="P1791" i="19"/>
  <c r="S1791" i="19" s="1"/>
  <c r="P1797" i="19"/>
  <c r="S1797" i="19" s="1"/>
  <c r="P1803" i="19"/>
  <c r="S1803" i="19" s="1"/>
  <c r="P1809" i="19"/>
  <c r="S1809" i="19" s="1"/>
  <c r="P1815" i="19"/>
  <c r="S1815" i="19" s="1"/>
  <c r="P1821" i="19"/>
  <c r="S1821" i="19" s="1"/>
  <c r="P1827" i="19"/>
  <c r="S1827" i="19" s="1"/>
  <c r="P1833" i="19"/>
  <c r="S1833" i="19" s="1"/>
  <c r="P1839" i="19"/>
  <c r="S1839" i="19" s="1"/>
  <c r="P1845" i="19"/>
  <c r="S1845" i="19" s="1"/>
  <c r="P1851" i="19"/>
  <c r="S1851" i="19" s="1"/>
  <c r="P1857" i="19"/>
  <c r="S1857" i="19" s="1"/>
  <c r="P1863" i="19"/>
  <c r="S1863" i="19" s="1"/>
  <c r="V1863" i="19" s="1"/>
  <c r="P1869" i="19"/>
  <c r="S1869" i="19" s="1"/>
  <c r="P1875" i="19"/>
  <c r="S1875" i="19" s="1"/>
  <c r="P1881" i="19"/>
  <c r="S1881" i="19" s="1"/>
  <c r="P1887" i="19"/>
  <c r="S1887" i="19" s="1"/>
  <c r="P1893" i="19"/>
  <c r="S1893" i="19" s="1"/>
  <c r="P1899" i="19"/>
  <c r="S1899" i="19" s="1"/>
  <c r="P1905" i="19"/>
  <c r="S1905" i="19" s="1"/>
  <c r="V1905" i="19" s="1"/>
  <c r="P1911" i="19"/>
  <c r="S1911" i="19" s="1"/>
  <c r="P1917" i="19"/>
  <c r="S1917" i="19" s="1"/>
  <c r="P1923" i="19"/>
  <c r="S1923" i="19" s="1"/>
  <c r="P1929" i="19"/>
  <c r="S1929" i="19" s="1"/>
  <c r="P1935" i="19"/>
  <c r="S1935" i="19" s="1"/>
  <c r="P1941" i="19"/>
  <c r="S1941" i="19" s="1"/>
  <c r="P1947" i="19"/>
  <c r="S1947" i="19" s="1"/>
  <c r="P1953" i="19"/>
  <c r="S1953" i="19" s="1"/>
  <c r="P1959" i="19"/>
  <c r="S1959" i="19" s="1"/>
  <c r="P1965" i="19"/>
  <c r="S1965" i="19" s="1"/>
  <c r="P1971" i="19"/>
  <c r="S1971" i="19" s="1"/>
  <c r="P1977" i="19"/>
  <c r="S1977" i="19" s="1"/>
  <c r="V1977" i="19" s="1"/>
  <c r="P1983" i="19"/>
  <c r="S1983" i="19" s="1"/>
  <c r="P1989" i="19"/>
  <c r="S1989" i="19" s="1"/>
  <c r="P1995" i="19"/>
  <c r="S1995" i="19" s="1"/>
  <c r="P2001" i="19"/>
  <c r="S2001" i="19" s="1"/>
  <c r="P577" i="19"/>
  <c r="S577" i="19" s="1"/>
  <c r="P1032" i="19"/>
  <c r="S1032" i="19" s="1"/>
  <c r="P1153" i="19"/>
  <c r="S1153" i="19" s="1"/>
  <c r="P1231" i="19"/>
  <c r="S1231" i="19" s="1"/>
  <c r="P1285" i="19"/>
  <c r="S1285" i="19" s="1"/>
  <c r="P1345" i="19"/>
  <c r="S1345" i="19" s="1"/>
  <c r="P1399" i="19"/>
  <c r="S1399" i="19" s="1"/>
  <c r="P1459" i="19"/>
  <c r="S1459" i="19" s="1"/>
  <c r="V1459" i="19" s="1"/>
  <c r="P1519" i="19"/>
  <c r="S1519" i="19" s="1"/>
  <c r="P1579" i="19"/>
  <c r="S1579" i="19" s="1"/>
  <c r="P1651" i="19"/>
  <c r="S1651" i="19" s="1"/>
  <c r="P1711" i="19"/>
  <c r="S1711" i="19" s="1"/>
  <c r="P1765" i="19"/>
  <c r="S1765" i="19" s="1"/>
  <c r="P1825" i="19"/>
  <c r="S1825" i="19" s="1"/>
  <c r="P1873" i="19"/>
  <c r="S1873" i="19" s="1"/>
  <c r="P1921" i="19"/>
  <c r="S1921" i="19" s="1"/>
  <c r="P1969" i="19"/>
  <c r="S1969" i="19" s="1"/>
  <c r="P949" i="19"/>
  <c r="S949" i="19" s="1"/>
  <c r="P964" i="19"/>
  <c r="S964" i="19" s="1"/>
  <c r="P37" i="19"/>
  <c r="S37" i="19" s="1"/>
  <c r="V37" i="19" s="1"/>
  <c r="P433" i="19"/>
  <c r="S433" i="19" s="1"/>
  <c r="V433" i="19" s="1"/>
  <c r="P793" i="19"/>
  <c r="S793" i="19" s="1"/>
  <c r="P984" i="19"/>
  <c r="S984" i="19" s="1"/>
  <c r="P1068" i="19"/>
  <c r="S1068" i="19" s="1"/>
  <c r="V1068" i="19" s="1"/>
  <c r="P1123" i="19"/>
  <c r="S1123" i="19" s="1"/>
  <c r="P1165" i="19"/>
  <c r="S1165" i="19" s="1"/>
  <c r="P1207" i="19"/>
  <c r="S1207" i="19" s="1"/>
  <c r="P1261" i="19"/>
  <c r="S1261" i="19" s="1"/>
  <c r="P1315" i="19"/>
  <c r="S1315" i="19" s="1"/>
  <c r="P1369" i="19"/>
  <c r="S1369" i="19" s="1"/>
  <c r="P1417" i="19"/>
  <c r="S1417" i="19" s="1"/>
  <c r="P1465" i="19"/>
  <c r="S1465" i="19" s="1"/>
  <c r="P1507" i="19"/>
  <c r="S1507" i="19" s="1"/>
  <c r="P1567" i="19"/>
  <c r="S1567" i="19" s="1"/>
  <c r="P1627" i="19"/>
  <c r="S1627" i="19" s="1"/>
  <c r="P1681" i="19"/>
  <c r="S1681" i="19" s="1"/>
  <c r="P1741" i="19"/>
  <c r="S1741" i="19" s="1"/>
  <c r="P1801" i="19"/>
  <c r="S1801" i="19" s="1"/>
  <c r="P1861" i="19"/>
  <c r="S1861" i="19" s="1"/>
  <c r="P1933" i="19"/>
  <c r="S1933" i="19" s="1"/>
  <c r="P1981" i="19"/>
  <c r="S1981" i="19" s="1"/>
  <c r="P19" i="19"/>
  <c r="S19" i="19" s="1"/>
  <c r="P55" i="19"/>
  <c r="S55" i="19" s="1"/>
  <c r="P91" i="19"/>
  <c r="S91" i="19" s="1"/>
  <c r="V91" i="19" s="1"/>
  <c r="P127" i="19"/>
  <c r="S127" i="19" s="1"/>
  <c r="P163" i="19"/>
  <c r="S163" i="19" s="1"/>
  <c r="P199" i="19"/>
  <c r="S199" i="19" s="1"/>
  <c r="V199" i="19" s="1"/>
  <c r="P235" i="19"/>
  <c r="S235" i="19" s="1"/>
  <c r="P271" i="19"/>
  <c r="S271" i="19" s="1"/>
  <c r="P307" i="19"/>
  <c r="S307" i="19" s="1"/>
  <c r="P343" i="19"/>
  <c r="S343" i="19" s="1"/>
  <c r="P379" i="19"/>
  <c r="S379" i="19" s="1"/>
  <c r="P415" i="19"/>
  <c r="S415" i="19" s="1"/>
  <c r="P451" i="19"/>
  <c r="S451" i="19" s="1"/>
  <c r="P487" i="19"/>
  <c r="S487" i="19" s="1"/>
  <c r="P523" i="19"/>
  <c r="S523" i="19" s="1"/>
  <c r="V523" i="19" s="1"/>
  <c r="P559" i="19"/>
  <c r="S559" i="19" s="1"/>
  <c r="P595" i="19"/>
  <c r="S595" i="19" s="1"/>
  <c r="P631" i="19"/>
  <c r="S631" i="19" s="1"/>
  <c r="P667" i="19"/>
  <c r="S667" i="19" s="1"/>
  <c r="P703" i="19"/>
  <c r="S703" i="19" s="1"/>
  <c r="P739" i="19"/>
  <c r="S739" i="19" s="1"/>
  <c r="P775" i="19"/>
  <c r="S775" i="19" s="1"/>
  <c r="V775" i="19" s="1"/>
  <c r="P811" i="19"/>
  <c r="S811" i="19" s="1"/>
  <c r="P847" i="19"/>
  <c r="S847" i="19" s="1"/>
  <c r="P883" i="19"/>
  <c r="S883" i="19" s="1"/>
  <c r="P916" i="19"/>
  <c r="S916" i="19" s="1"/>
  <c r="P934" i="19"/>
  <c r="S934" i="19" s="1"/>
  <c r="V934" i="19" s="1"/>
  <c r="P978" i="19"/>
  <c r="S978" i="19" s="1"/>
  <c r="P990" i="19"/>
  <c r="S990" i="19" s="1"/>
  <c r="P1002" i="19"/>
  <c r="S1002" i="19" s="1"/>
  <c r="P1014" i="19"/>
  <c r="S1014" i="19" s="1"/>
  <c r="P1026" i="19"/>
  <c r="S1026" i="19" s="1"/>
  <c r="P1038" i="19"/>
  <c r="S1038" i="19" s="1"/>
  <c r="P1050" i="19"/>
  <c r="S1050" i="19" s="1"/>
  <c r="P1062" i="19"/>
  <c r="S1062" i="19" s="1"/>
  <c r="P1078" i="19"/>
  <c r="S1078" i="19" s="1"/>
  <c r="P1084" i="19"/>
  <c r="S1084" i="19" s="1"/>
  <c r="P1090" i="19"/>
  <c r="S1090" i="19" s="1"/>
  <c r="P1096" i="19"/>
  <c r="S1096" i="19" s="1"/>
  <c r="V1096" i="19" s="1"/>
  <c r="P1102" i="19"/>
  <c r="S1102" i="19" s="1"/>
  <c r="P1108" i="19"/>
  <c r="S1108" i="19" s="1"/>
  <c r="P1114" i="19"/>
  <c r="S1114" i="19" s="1"/>
  <c r="P1120" i="19"/>
  <c r="S1120" i="19" s="1"/>
  <c r="P1126" i="19"/>
  <c r="S1126" i="19" s="1"/>
  <c r="P1132" i="19"/>
  <c r="S1132" i="19" s="1"/>
  <c r="P1138" i="19"/>
  <c r="S1138" i="19" s="1"/>
  <c r="P1144" i="19"/>
  <c r="S1144" i="19" s="1"/>
  <c r="P1150" i="19"/>
  <c r="S1150" i="19" s="1"/>
  <c r="V1150" i="19" s="1"/>
  <c r="P1156" i="19"/>
  <c r="S1156" i="19" s="1"/>
  <c r="P1162" i="19"/>
  <c r="S1162" i="19" s="1"/>
  <c r="P1168" i="19"/>
  <c r="S1168" i="19" s="1"/>
  <c r="V1168" i="19" s="1"/>
  <c r="P1174" i="19"/>
  <c r="S1174" i="19" s="1"/>
  <c r="P1180" i="19"/>
  <c r="S1180" i="19" s="1"/>
  <c r="P1186" i="19"/>
  <c r="S1186" i="19" s="1"/>
  <c r="P1192" i="19"/>
  <c r="S1192" i="19" s="1"/>
  <c r="P1198" i="19"/>
  <c r="S1198" i="19" s="1"/>
  <c r="P1204" i="19"/>
  <c r="S1204" i="19" s="1"/>
  <c r="P1210" i="19"/>
  <c r="S1210" i="19" s="1"/>
  <c r="P1216" i="19"/>
  <c r="S1216" i="19" s="1"/>
  <c r="P1222" i="19"/>
  <c r="S1222" i="19" s="1"/>
  <c r="P1228" i="19"/>
  <c r="S1228" i="19" s="1"/>
  <c r="P1234" i="19"/>
  <c r="S1234" i="19" s="1"/>
  <c r="P1240" i="19"/>
  <c r="S1240" i="19" s="1"/>
  <c r="V1240" i="19" s="1"/>
  <c r="P1246" i="19"/>
  <c r="S1246" i="19" s="1"/>
  <c r="P1252" i="19"/>
  <c r="S1252" i="19" s="1"/>
  <c r="P1258" i="19"/>
  <c r="S1258" i="19" s="1"/>
  <c r="P1264" i="19"/>
  <c r="S1264" i="19" s="1"/>
  <c r="P1270" i="19"/>
  <c r="S1270" i="19" s="1"/>
  <c r="P1276" i="19"/>
  <c r="S1276" i="19" s="1"/>
  <c r="P1282" i="19"/>
  <c r="S1282" i="19" s="1"/>
  <c r="P1288" i="19"/>
  <c r="S1288" i="19" s="1"/>
  <c r="P1294" i="19"/>
  <c r="S1294" i="19" s="1"/>
  <c r="V1294" i="19" s="1"/>
  <c r="P1300" i="19"/>
  <c r="S1300" i="19" s="1"/>
  <c r="P1306" i="19"/>
  <c r="S1306" i="19" s="1"/>
  <c r="P1312" i="19"/>
  <c r="S1312" i="19" s="1"/>
  <c r="V1312" i="19" s="1"/>
  <c r="P1318" i="19"/>
  <c r="S1318" i="19" s="1"/>
  <c r="P1324" i="19"/>
  <c r="S1324" i="19" s="1"/>
  <c r="P1330" i="19"/>
  <c r="S1330" i="19" s="1"/>
  <c r="P1336" i="19"/>
  <c r="S1336" i="19" s="1"/>
  <c r="P1342" i="19"/>
  <c r="S1342" i="19" s="1"/>
  <c r="P1348" i="19"/>
  <c r="S1348" i="19" s="1"/>
  <c r="P1354" i="19"/>
  <c r="S1354" i="19" s="1"/>
  <c r="P1360" i="19"/>
  <c r="S1360" i="19" s="1"/>
  <c r="P1366" i="19"/>
  <c r="S1366" i="19" s="1"/>
  <c r="P1372" i="19"/>
  <c r="S1372" i="19" s="1"/>
  <c r="P1378" i="19"/>
  <c r="S1378" i="19" s="1"/>
  <c r="P1384" i="19"/>
  <c r="S1384" i="19" s="1"/>
  <c r="V1384" i="19" s="1"/>
  <c r="P1390" i="19"/>
  <c r="S1390" i="19" s="1"/>
  <c r="P1396" i="19"/>
  <c r="S1396" i="19" s="1"/>
  <c r="P1402" i="19"/>
  <c r="S1402" i="19" s="1"/>
  <c r="P1408" i="19"/>
  <c r="S1408" i="19" s="1"/>
  <c r="P1414" i="19"/>
  <c r="S1414" i="19" s="1"/>
  <c r="P1420" i="19"/>
  <c r="S1420" i="19" s="1"/>
  <c r="P1426" i="19"/>
  <c r="S1426" i="19" s="1"/>
  <c r="P1432" i="19"/>
  <c r="S1432" i="19" s="1"/>
  <c r="P1438" i="19"/>
  <c r="S1438" i="19" s="1"/>
  <c r="V1438" i="19" s="1"/>
  <c r="P1444" i="19"/>
  <c r="S1444" i="19" s="1"/>
  <c r="P1450" i="19"/>
  <c r="S1450" i="19" s="1"/>
  <c r="P1456" i="19"/>
  <c r="S1456" i="19" s="1"/>
  <c r="P1462" i="19"/>
  <c r="S1462" i="19" s="1"/>
  <c r="P1468" i="19"/>
  <c r="S1468" i="19" s="1"/>
  <c r="P1474" i="19"/>
  <c r="S1474" i="19" s="1"/>
  <c r="P1480" i="19"/>
  <c r="S1480" i="19" s="1"/>
  <c r="P1486" i="19"/>
  <c r="S1486" i="19" s="1"/>
  <c r="P1492" i="19"/>
  <c r="S1492" i="19" s="1"/>
  <c r="P1498" i="19"/>
  <c r="S1498" i="19" s="1"/>
  <c r="P1504" i="19"/>
  <c r="S1504" i="19" s="1"/>
  <c r="P1510" i="19"/>
  <c r="S1510" i="19" s="1"/>
  <c r="P1516" i="19"/>
  <c r="S1516" i="19" s="1"/>
  <c r="P1522" i="19"/>
  <c r="S1522" i="19" s="1"/>
  <c r="P1528" i="19"/>
  <c r="S1528" i="19" s="1"/>
  <c r="V1528" i="19" s="1"/>
  <c r="P1534" i="19"/>
  <c r="S1534" i="19" s="1"/>
  <c r="P1540" i="19"/>
  <c r="S1540" i="19" s="1"/>
  <c r="P1546" i="19"/>
  <c r="S1546" i="19" s="1"/>
  <c r="P1552" i="19"/>
  <c r="S1552" i="19" s="1"/>
  <c r="V1552" i="19" s="1"/>
  <c r="P1558" i="19"/>
  <c r="S1558" i="19" s="1"/>
  <c r="P1564" i="19"/>
  <c r="S1564" i="19" s="1"/>
  <c r="P1570" i="19"/>
  <c r="S1570" i="19" s="1"/>
  <c r="P1576" i="19"/>
  <c r="S1576" i="19" s="1"/>
  <c r="V1576" i="19" s="1"/>
  <c r="P1582" i="19"/>
  <c r="S1582" i="19" s="1"/>
  <c r="V1582" i="19" s="1"/>
  <c r="P1588" i="19"/>
  <c r="S1588" i="19" s="1"/>
  <c r="P1594" i="19"/>
  <c r="S1594" i="19" s="1"/>
  <c r="P1600" i="19"/>
  <c r="S1600" i="19" s="1"/>
  <c r="V1600" i="19" s="1"/>
  <c r="P1606" i="19"/>
  <c r="S1606" i="19" s="1"/>
  <c r="P1612" i="19"/>
  <c r="S1612" i="19" s="1"/>
  <c r="V1612" i="19" s="1"/>
  <c r="P1618" i="19"/>
  <c r="S1618" i="19" s="1"/>
  <c r="P1624" i="19"/>
  <c r="S1624" i="19" s="1"/>
  <c r="P1630" i="19"/>
  <c r="S1630" i="19" s="1"/>
  <c r="P1636" i="19"/>
  <c r="S1636" i="19" s="1"/>
  <c r="P1642" i="19"/>
  <c r="S1642" i="19" s="1"/>
  <c r="P1648" i="19"/>
  <c r="S1648" i="19" s="1"/>
  <c r="P1654" i="19"/>
  <c r="S1654" i="19" s="1"/>
  <c r="P1660" i="19"/>
  <c r="S1660" i="19" s="1"/>
  <c r="P1666" i="19"/>
  <c r="S1666" i="19" s="1"/>
  <c r="P1672" i="19"/>
  <c r="S1672" i="19" s="1"/>
  <c r="V1672" i="19" s="1"/>
  <c r="P1678" i="19"/>
  <c r="S1678" i="19" s="1"/>
  <c r="P1684" i="19"/>
  <c r="S1684" i="19" s="1"/>
  <c r="P1690" i="19"/>
  <c r="S1690" i="19" s="1"/>
  <c r="P1696" i="19"/>
  <c r="S1696" i="19" s="1"/>
  <c r="P1702" i="19"/>
  <c r="S1702" i="19" s="1"/>
  <c r="P1708" i="19"/>
  <c r="S1708" i="19" s="1"/>
  <c r="P1714" i="19"/>
  <c r="S1714" i="19" s="1"/>
  <c r="P1720" i="19"/>
  <c r="S1720" i="19" s="1"/>
  <c r="P1726" i="19"/>
  <c r="S1726" i="19" s="1"/>
  <c r="V1726" i="19" s="1"/>
  <c r="P1732" i="19"/>
  <c r="S1732" i="19" s="1"/>
  <c r="V1732" i="19" s="1"/>
  <c r="P1738" i="19"/>
  <c r="S1738" i="19" s="1"/>
  <c r="P1744" i="19"/>
  <c r="S1744" i="19" s="1"/>
  <c r="V1744" i="19" s="1"/>
  <c r="P1750" i="19"/>
  <c r="S1750" i="19" s="1"/>
  <c r="P1756" i="19"/>
  <c r="S1756" i="19" s="1"/>
  <c r="P1762" i="19"/>
  <c r="S1762" i="19" s="1"/>
  <c r="P1768" i="19"/>
  <c r="S1768" i="19" s="1"/>
  <c r="P1774" i="19"/>
  <c r="S1774" i="19" s="1"/>
  <c r="P1780" i="19"/>
  <c r="S1780" i="19" s="1"/>
  <c r="P1786" i="19"/>
  <c r="S1786" i="19" s="1"/>
  <c r="P1792" i="19"/>
  <c r="S1792" i="19" s="1"/>
  <c r="P1798" i="19"/>
  <c r="S1798" i="19" s="1"/>
  <c r="P1804" i="19"/>
  <c r="S1804" i="19" s="1"/>
  <c r="P1810" i="19"/>
  <c r="S1810" i="19" s="1"/>
  <c r="P1816" i="19"/>
  <c r="S1816" i="19" s="1"/>
  <c r="P1822" i="19"/>
  <c r="S1822" i="19" s="1"/>
  <c r="P1828" i="19"/>
  <c r="S1828" i="19" s="1"/>
  <c r="P1834" i="19"/>
  <c r="S1834" i="19" s="1"/>
  <c r="P1840" i="19"/>
  <c r="S1840" i="19" s="1"/>
  <c r="P1846" i="19"/>
  <c r="S1846" i="19" s="1"/>
  <c r="P1852" i="19"/>
  <c r="S1852" i="19" s="1"/>
  <c r="P1858" i="19"/>
  <c r="S1858" i="19" s="1"/>
  <c r="P1864" i="19"/>
  <c r="S1864" i="19" s="1"/>
  <c r="P1870" i="19"/>
  <c r="S1870" i="19" s="1"/>
  <c r="V1870" i="19" s="1"/>
  <c r="P1876" i="19"/>
  <c r="S1876" i="19" s="1"/>
  <c r="P1882" i="19"/>
  <c r="S1882" i="19" s="1"/>
  <c r="P1888" i="19"/>
  <c r="S1888" i="19" s="1"/>
  <c r="V1888" i="19" s="1"/>
  <c r="P1894" i="19"/>
  <c r="S1894" i="19" s="1"/>
  <c r="P1900" i="19"/>
  <c r="S1900" i="19" s="1"/>
  <c r="P1906" i="19"/>
  <c r="S1906" i="19" s="1"/>
  <c r="P1912" i="19"/>
  <c r="S1912" i="19" s="1"/>
  <c r="P1918" i="19"/>
  <c r="S1918" i="19" s="1"/>
  <c r="P1924" i="19"/>
  <c r="S1924" i="19" s="1"/>
  <c r="P1930" i="19"/>
  <c r="S1930" i="19" s="1"/>
  <c r="P1936" i="19"/>
  <c r="S1936" i="19" s="1"/>
  <c r="P1942" i="19"/>
  <c r="S1942" i="19" s="1"/>
  <c r="P1948" i="19"/>
  <c r="S1948" i="19" s="1"/>
  <c r="P1954" i="19"/>
  <c r="S1954" i="19" s="1"/>
  <c r="P1960" i="19"/>
  <c r="S1960" i="19" s="1"/>
  <c r="V1960" i="19" s="1"/>
  <c r="P1966" i="19"/>
  <c r="S1966" i="19" s="1"/>
  <c r="P1972" i="19"/>
  <c r="S1972" i="19" s="1"/>
  <c r="P1978" i="19"/>
  <c r="S1978" i="19" s="1"/>
  <c r="P1984" i="19"/>
  <c r="S1984" i="19" s="1"/>
  <c r="P1990" i="19"/>
  <c r="S1990" i="19" s="1"/>
  <c r="P1996" i="19"/>
  <c r="S1996" i="19" s="1"/>
  <c r="P2002" i="19"/>
  <c r="S2002" i="19" s="1"/>
  <c r="P325" i="19"/>
  <c r="S325" i="19" s="1"/>
  <c r="P1081" i="19"/>
  <c r="S1081" i="19" s="1"/>
  <c r="P1219" i="19"/>
  <c r="S1219" i="19" s="1"/>
  <c r="P1321" i="19"/>
  <c r="S1321" i="19" s="1"/>
  <c r="P1387" i="19"/>
  <c r="S1387" i="19" s="1"/>
  <c r="V1387" i="19" s="1"/>
  <c r="P1453" i="19"/>
  <c r="S1453" i="19" s="1"/>
  <c r="P1525" i="19"/>
  <c r="S1525" i="19" s="1"/>
  <c r="P1585" i="19"/>
  <c r="S1585" i="19" s="1"/>
  <c r="P1639" i="19"/>
  <c r="S1639" i="19" s="1"/>
  <c r="P1699" i="19"/>
  <c r="S1699" i="19" s="1"/>
  <c r="P1771" i="19"/>
  <c r="S1771" i="19" s="1"/>
  <c r="P1831" i="19"/>
  <c r="S1831" i="19" s="1"/>
  <c r="P1885" i="19"/>
  <c r="S1885" i="19" s="1"/>
  <c r="P1945" i="19"/>
  <c r="S1945" i="19" s="1"/>
  <c r="P952" i="19"/>
  <c r="S952" i="19" s="1"/>
  <c r="P1072" i="19"/>
  <c r="S1072" i="19" s="1"/>
  <c r="P253" i="19"/>
  <c r="S253" i="19" s="1"/>
  <c r="V253" i="19" s="1"/>
  <c r="P613" i="19"/>
  <c r="S613" i="19" s="1"/>
  <c r="P958" i="19"/>
  <c r="S958" i="19" s="1"/>
  <c r="P1075" i="19"/>
  <c r="S1075" i="19" s="1"/>
  <c r="P1141" i="19"/>
  <c r="S1141" i="19" s="1"/>
  <c r="P1195" i="19"/>
  <c r="S1195" i="19" s="1"/>
  <c r="P1249" i="19"/>
  <c r="S1249" i="19" s="1"/>
  <c r="P1297" i="19"/>
  <c r="S1297" i="19" s="1"/>
  <c r="P1351" i="19"/>
  <c r="S1351" i="19" s="1"/>
  <c r="P1411" i="19"/>
  <c r="S1411" i="19" s="1"/>
  <c r="P1477" i="19"/>
  <c r="S1477" i="19" s="1"/>
  <c r="P1537" i="19"/>
  <c r="S1537" i="19" s="1"/>
  <c r="P1597" i="19"/>
  <c r="S1597" i="19" s="1"/>
  <c r="V1597" i="19" s="1"/>
  <c r="P1657" i="19"/>
  <c r="S1657" i="19" s="1"/>
  <c r="P1717" i="19"/>
  <c r="S1717" i="19" s="1"/>
  <c r="P1777" i="19"/>
  <c r="S1777" i="19" s="1"/>
  <c r="P1837" i="19"/>
  <c r="S1837" i="19" s="1"/>
  <c r="P1897" i="19"/>
  <c r="S1897" i="19" s="1"/>
  <c r="V1897" i="19" s="1"/>
  <c r="P1957" i="19"/>
  <c r="S1957" i="19" s="1"/>
  <c r="V1957" i="19" s="1"/>
  <c r="P25" i="19"/>
  <c r="S25" i="19" s="1"/>
  <c r="P61" i="19"/>
  <c r="S61" i="19" s="1"/>
  <c r="P97" i="19"/>
  <c r="S97" i="19" s="1"/>
  <c r="P133" i="19"/>
  <c r="S133" i="19" s="1"/>
  <c r="P169" i="19"/>
  <c r="S169" i="19" s="1"/>
  <c r="P205" i="19"/>
  <c r="S205" i="19" s="1"/>
  <c r="V205" i="19" s="1"/>
  <c r="P241" i="19"/>
  <c r="S241" i="19" s="1"/>
  <c r="V241" i="19" s="1"/>
  <c r="P277" i="19"/>
  <c r="S277" i="19" s="1"/>
  <c r="V277" i="19" s="1"/>
  <c r="P313" i="19"/>
  <c r="S313" i="19" s="1"/>
  <c r="P349" i="19"/>
  <c r="S349" i="19" s="1"/>
  <c r="P385" i="19"/>
  <c r="S385" i="19" s="1"/>
  <c r="P421" i="19"/>
  <c r="S421" i="19" s="1"/>
  <c r="P457" i="19"/>
  <c r="S457" i="19" s="1"/>
  <c r="P493" i="19"/>
  <c r="S493" i="19" s="1"/>
  <c r="P529" i="19"/>
  <c r="S529" i="19" s="1"/>
  <c r="P565" i="19"/>
  <c r="S565" i="19" s="1"/>
  <c r="P601" i="19"/>
  <c r="S601" i="19" s="1"/>
  <c r="P637" i="19"/>
  <c r="S637" i="19" s="1"/>
  <c r="V637" i="19" s="1"/>
  <c r="P673" i="19"/>
  <c r="S673" i="19" s="1"/>
  <c r="P709" i="19"/>
  <c r="S709" i="19" s="1"/>
  <c r="V709" i="19" s="1"/>
  <c r="P745" i="19"/>
  <c r="S745" i="19" s="1"/>
  <c r="P781" i="19"/>
  <c r="S781" i="19" s="1"/>
  <c r="P817" i="19"/>
  <c r="S817" i="19" s="1"/>
  <c r="V817" i="19" s="1"/>
  <c r="P853" i="19"/>
  <c r="S853" i="19" s="1"/>
  <c r="V853" i="19" s="1"/>
  <c r="P889" i="19"/>
  <c r="S889" i="19" s="1"/>
  <c r="P919" i="19"/>
  <c r="S919" i="19" s="1"/>
  <c r="P937" i="19"/>
  <c r="S937" i="19" s="1"/>
  <c r="P967" i="19"/>
  <c r="S967" i="19" s="1"/>
  <c r="V967" i="19" s="1"/>
  <c r="P979" i="19"/>
  <c r="S979" i="19" s="1"/>
  <c r="V979" i="19" s="1"/>
  <c r="P991" i="19"/>
  <c r="S991" i="19" s="1"/>
  <c r="P1003" i="19"/>
  <c r="S1003" i="19" s="1"/>
  <c r="P1015" i="19"/>
  <c r="S1015" i="19" s="1"/>
  <c r="P1027" i="19"/>
  <c r="S1027" i="19" s="1"/>
  <c r="P1039" i="19"/>
  <c r="S1039" i="19" s="1"/>
  <c r="P1051" i="19"/>
  <c r="S1051" i="19" s="1"/>
  <c r="P1063" i="19"/>
  <c r="S1063" i="19" s="1"/>
  <c r="V1063" i="19" s="1"/>
  <c r="P1079" i="19"/>
  <c r="S1079" i="19" s="1"/>
  <c r="P1085" i="19"/>
  <c r="S1085" i="19" s="1"/>
  <c r="P1091" i="19"/>
  <c r="S1091" i="19" s="1"/>
  <c r="P1097" i="19"/>
  <c r="S1097" i="19" s="1"/>
  <c r="P1103" i="19"/>
  <c r="S1103" i="19" s="1"/>
  <c r="P1109" i="19"/>
  <c r="S1109" i="19" s="1"/>
  <c r="V1109" i="19" s="1"/>
  <c r="P1115" i="19"/>
  <c r="S1115" i="19" s="1"/>
  <c r="P1121" i="19"/>
  <c r="S1121" i="19" s="1"/>
  <c r="P1127" i="19"/>
  <c r="S1127" i="19" s="1"/>
  <c r="P1133" i="19"/>
  <c r="S1133" i="19" s="1"/>
  <c r="P1139" i="19"/>
  <c r="S1139" i="19" s="1"/>
  <c r="P1145" i="19"/>
  <c r="S1145" i="19" s="1"/>
  <c r="V1145" i="19" s="1"/>
  <c r="P1151" i="19"/>
  <c r="S1151" i="19" s="1"/>
  <c r="P1157" i="19"/>
  <c r="S1157" i="19" s="1"/>
  <c r="P1163" i="19"/>
  <c r="S1163" i="19" s="1"/>
  <c r="V1163" i="19" s="1"/>
  <c r="P1169" i="19"/>
  <c r="S1169" i="19" s="1"/>
  <c r="P1175" i="19"/>
  <c r="S1175" i="19" s="1"/>
  <c r="P1181" i="19"/>
  <c r="S1181" i="19" s="1"/>
  <c r="V1181" i="19" s="1"/>
  <c r="P1187" i="19"/>
  <c r="S1187" i="19" s="1"/>
  <c r="P1193" i="19"/>
  <c r="S1193" i="19" s="1"/>
  <c r="V1193" i="19" s="1"/>
  <c r="P1199" i="19"/>
  <c r="S1199" i="19" s="1"/>
  <c r="P1205" i="19"/>
  <c r="S1205" i="19" s="1"/>
  <c r="V1205" i="19" s="1"/>
  <c r="P1211" i="19"/>
  <c r="S1211" i="19" s="1"/>
  <c r="P1217" i="19"/>
  <c r="S1217" i="19" s="1"/>
  <c r="P1223" i="19"/>
  <c r="S1223" i="19" s="1"/>
  <c r="P1229" i="19"/>
  <c r="S1229" i="19" s="1"/>
  <c r="P1235" i="19"/>
  <c r="S1235" i="19" s="1"/>
  <c r="P1241" i="19"/>
  <c r="S1241" i="19" s="1"/>
  <c r="P1247" i="19"/>
  <c r="S1247" i="19" s="1"/>
  <c r="P1253" i="19"/>
  <c r="S1253" i="19" s="1"/>
  <c r="V1253" i="19" s="1"/>
  <c r="P1259" i="19"/>
  <c r="S1259" i="19" s="1"/>
  <c r="P1265" i="19"/>
  <c r="S1265" i="19" s="1"/>
  <c r="P1271" i="19"/>
  <c r="S1271" i="19" s="1"/>
  <c r="P1277" i="19"/>
  <c r="S1277" i="19" s="1"/>
  <c r="P1283" i="19"/>
  <c r="S1283" i="19" s="1"/>
  <c r="P1289" i="19"/>
  <c r="S1289" i="19" s="1"/>
  <c r="V1289" i="19" s="1"/>
  <c r="P1295" i="19"/>
  <c r="S1295" i="19" s="1"/>
  <c r="P1301" i="19"/>
  <c r="S1301" i="19" s="1"/>
  <c r="P1307" i="19"/>
  <c r="S1307" i="19" s="1"/>
  <c r="V1307" i="19" s="1"/>
  <c r="P1313" i="19"/>
  <c r="S1313" i="19" s="1"/>
  <c r="P1319" i="19"/>
  <c r="S1319" i="19" s="1"/>
  <c r="P1325" i="19"/>
  <c r="S1325" i="19" s="1"/>
  <c r="V1325" i="19" s="1"/>
  <c r="P1331" i="19"/>
  <c r="S1331" i="19" s="1"/>
  <c r="P1337" i="19"/>
  <c r="S1337" i="19" s="1"/>
  <c r="P1343" i="19"/>
  <c r="S1343" i="19" s="1"/>
  <c r="P1349" i="19"/>
  <c r="S1349" i="19" s="1"/>
  <c r="V1349" i="19" s="1"/>
  <c r="P1355" i="19"/>
  <c r="S1355" i="19" s="1"/>
  <c r="P1361" i="19"/>
  <c r="S1361" i="19" s="1"/>
  <c r="V1361" i="19" s="1"/>
  <c r="P1367" i="19"/>
  <c r="S1367" i="19" s="1"/>
  <c r="P1373" i="19"/>
  <c r="S1373" i="19" s="1"/>
  <c r="P1379" i="19"/>
  <c r="S1379" i="19" s="1"/>
  <c r="V1379" i="19" s="1"/>
  <c r="P1385" i="19"/>
  <c r="S1385" i="19" s="1"/>
  <c r="P1391" i="19"/>
  <c r="S1391" i="19" s="1"/>
  <c r="P1397" i="19"/>
  <c r="S1397" i="19" s="1"/>
  <c r="V1397" i="19" s="1"/>
  <c r="P1403" i="19"/>
  <c r="S1403" i="19" s="1"/>
  <c r="P1409" i="19"/>
  <c r="S1409" i="19" s="1"/>
  <c r="V1409" i="19" s="1"/>
  <c r="P1415" i="19"/>
  <c r="S1415" i="19" s="1"/>
  <c r="P1421" i="19"/>
  <c r="S1421" i="19" s="1"/>
  <c r="P1427" i="19"/>
  <c r="S1427" i="19" s="1"/>
  <c r="P1433" i="19"/>
  <c r="S1433" i="19" s="1"/>
  <c r="V1433" i="19" s="1"/>
  <c r="P1439" i="19"/>
  <c r="S1439" i="19" s="1"/>
  <c r="V1439" i="19" s="1"/>
  <c r="P1445" i="19"/>
  <c r="S1445" i="19" s="1"/>
  <c r="P1451" i="19"/>
  <c r="S1451" i="19" s="1"/>
  <c r="P1457" i="19"/>
  <c r="S1457" i="19" s="1"/>
  <c r="P1463" i="19"/>
  <c r="S1463" i="19" s="1"/>
  <c r="P1469" i="19"/>
  <c r="S1469" i="19" s="1"/>
  <c r="V1469" i="19" s="1"/>
  <c r="P1475" i="19"/>
  <c r="S1475" i="19" s="1"/>
  <c r="P1481" i="19"/>
  <c r="S1481" i="19" s="1"/>
  <c r="P1487" i="19"/>
  <c r="S1487" i="19" s="1"/>
  <c r="P1493" i="19"/>
  <c r="S1493" i="19" s="1"/>
  <c r="V1493" i="19" s="1"/>
  <c r="P1499" i="19"/>
  <c r="S1499" i="19" s="1"/>
  <c r="V1499" i="19" s="1"/>
  <c r="P1505" i="19"/>
  <c r="S1505" i="19" s="1"/>
  <c r="V1505" i="19" s="1"/>
  <c r="P1511" i="19"/>
  <c r="S1511" i="19" s="1"/>
  <c r="P1517" i="19"/>
  <c r="S1517" i="19" s="1"/>
  <c r="P1523" i="19"/>
  <c r="S1523" i="19" s="1"/>
  <c r="P1529" i="19"/>
  <c r="S1529" i="19" s="1"/>
  <c r="V1529" i="19" s="1"/>
  <c r="P1535" i="19"/>
  <c r="S1535" i="19" s="1"/>
  <c r="P1541" i="19"/>
  <c r="S1541" i="19" s="1"/>
  <c r="V1541" i="19" s="1"/>
  <c r="P1547" i="19"/>
  <c r="S1547" i="19" s="1"/>
  <c r="P1553" i="19"/>
  <c r="S1553" i="19" s="1"/>
  <c r="P1559" i="19"/>
  <c r="S1559" i="19" s="1"/>
  <c r="V1559" i="19" s="1"/>
  <c r="P1565" i="19"/>
  <c r="S1565" i="19" s="1"/>
  <c r="V1565" i="19" s="1"/>
  <c r="P1571" i="19"/>
  <c r="S1571" i="19" s="1"/>
  <c r="P1577" i="19"/>
  <c r="S1577" i="19" s="1"/>
  <c r="V1577" i="19" s="1"/>
  <c r="P1583" i="19"/>
  <c r="S1583" i="19" s="1"/>
  <c r="P1589" i="19"/>
  <c r="S1589" i="19" s="1"/>
  <c r="P1595" i="19"/>
  <c r="S1595" i="19" s="1"/>
  <c r="P1601" i="19"/>
  <c r="S1601" i="19" s="1"/>
  <c r="P1607" i="19"/>
  <c r="S1607" i="19" s="1"/>
  <c r="P1613" i="19"/>
  <c r="S1613" i="19" s="1"/>
  <c r="P1619" i="19"/>
  <c r="S1619" i="19" s="1"/>
  <c r="P1625" i="19"/>
  <c r="S1625" i="19" s="1"/>
  <c r="P1631" i="19"/>
  <c r="S1631" i="19" s="1"/>
  <c r="P1637" i="19"/>
  <c r="S1637" i="19" s="1"/>
  <c r="V1637" i="19" s="1"/>
  <c r="P1643" i="19"/>
  <c r="S1643" i="19" s="1"/>
  <c r="P1649" i="19"/>
  <c r="S1649" i="19" s="1"/>
  <c r="P1655" i="19"/>
  <c r="S1655" i="19" s="1"/>
  <c r="P1661" i="19"/>
  <c r="S1661" i="19" s="1"/>
  <c r="P1667" i="19"/>
  <c r="S1667" i="19" s="1"/>
  <c r="P1673" i="19"/>
  <c r="S1673" i="19" s="1"/>
  <c r="P1679" i="19"/>
  <c r="S1679" i="19" s="1"/>
  <c r="P1685" i="19"/>
  <c r="S1685" i="19" s="1"/>
  <c r="V1685" i="19" s="1"/>
  <c r="P1691" i="19"/>
  <c r="S1691" i="19" s="1"/>
  <c r="P1697" i="19"/>
  <c r="S1697" i="19" s="1"/>
  <c r="P1703" i="19"/>
  <c r="S1703" i="19" s="1"/>
  <c r="P1709" i="19"/>
  <c r="S1709" i="19" s="1"/>
  <c r="V1709" i="19" s="1"/>
  <c r="P1715" i="19"/>
  <c r="S1715" i="19" s="1"/>
  <c r="P1721" i="19"/>
  <c r="S1721" i="19" s="1"/>
  <c r="V1721" i="19" s="1"/>
  <c r="P1727" i="19"/>
  <c r="S1727" i="19" s="1"/>
  <c r="P1733" i="19"/>
  <c r="S1733" i="19" s="1"/>
  <c r="P1739" i="19"/>
  <c r="S1739" i="19" s="1"/>
  <c r="P1745" i="19"/>
  <c r="S1745" i="19" s="1"/>
  <c r="P1751" i="19"/>
  <c r="S1751" i="19" s="1"/>
  <c r="P1757" i="19"/>
  <c r="S1757" i="19" s="1"/>
  <c r="V1757" i="19" s="1"/>
  <c r="P1763" i="19"/>
  <c r="S1763" i="19" s="1"/>
  <c r="P1769" i="19"/>
  <c r="S1769" i="19" s="1"/>
  <c r="P1775" i="19"/>
  <c r="S1775" i="19" s="1"/>
  <c r="P1781" i="19"/>
  <c r="S1781" i="19" s="1"/>
  <c r="V1781" i="19" s="1"/>
  <c r="P1787" i="19"/>
  <c r="S1787" i="19" s="1"/>
  <c r="P1793" i="19"/>
  <c r="S1793" i="19" s="1"/>
  <c r="V1793" i="19" s="1"/>
  <c r="P1799" i="19"/>
  <c r="S1799" i="19" s="1"/>
  <c r="P1805" i="19"/>
  <c r="S1805" i="19" s="1"/>
  <c r="P1811" i="19"/>
  <c r="S1811" i="19" s="1"/>
  <c r="P1817" i="19"/>
  <c r="S1817" i="19" s="1"/>
  <c r="P1823" i="19"/>
  <c r="S1823" i="19" s="1"/>
  <c r="P1829" i="19"/>
  <c r="S1829" i="19" s="1"/>
  <c r="V1829" i="19" s="1"/>
  <c r="P1835" i="19"/>
  <c r="S1835" i="19" s="1"/>
  <c r="P1841" i="19"/>
  <c r="S1841" i="19" s="1"/>
  <c r="P1847" i="19"/>
  <c r="S1847" i="19" s="1"/>
  <c r="V1847" i="19" s="1"/>
  <c r="P1853" i="19"/>
  <c r="S1853" i="19" s="1"/>
  <c r="V1853" i="19" s="1"/>
  <c r="P1859" i="19"/>
  <c r="S1859" i="19" s="1"/>
  <c r="P1865" i="19"/>
  <c r="S1865" i="19" s="1"/>
  <c r="V1865" i="19" s="1"/>
  <c r="P1871" i="19"/>
  <c r="S1871" i="19" s="1"/>
  <c r="P1877" i="19"/>
  <c r="S1877" i="19" s="1"/>
  <c r="P1883" i="19"/>
  <c r="S1883" i="19" s="1"/>
  <c r="P1889" i="19"/>
  <c r="S1889" i="19" s="1"/>
  <c r="P1895" i="19"/>
  <c r="S1895" i="19" s="1"/>
  <c r="P1901" i="19"/>
  <c r="S1901" i="19" s="1"/>
  <c r="V1901" i="19" s="1"/>
  <c r="P1907" i="19"/>
  <c r="S1907" i="19" s="1"/>
  <c r="P1913" i="19"/>
  <c r="S1913" i="19" s="1"/>
  <c r="P1919" i="19"/>
  <c r="S1919" i="19" s="1"/>
  <c r="P1925" i="19"/>
  <c r="S1925" i="19" s="1"/>
  <c r="V1925" i="19" s="1"/>
  <c r="P1931" i="19"/>
  <c r="S1931" i="19" s="1"/>
  <c r="P1937" i="19"/>
  <c r="S1937" i="19" s="1"/>
  <c r="V1937" i="19" s="1"/>
  <c r="P1943" i="19"/>
  <c r="S1943" i="19" s="1"/>
  <c r="P1949" i="19"/>
  <c r="S1949" i="19" s="1"/>
  <c r="P1955" i="19"/>
  <c r="S1955" i="19" s="1"/>
  <c r="P1961" i="19"/>
  <c r="S1961" i="19" s="1"/>
  <c r="P1967" i="19"/>
  <c r="S1967" i="19" s="1"/>
  <c r="P1973" i="19"/>
  <c r="S1973" i="19" s="1"/>
  <c r="V1973" i="19" s="1"/>
  <c r="P1979" i="19"/>
  <c r="S1979" i="19" s="1"/>
  <c r="P1985" i="19"/>
  <c r="S1985" i="19" s="1"/>
  <c r="P1991" i="19"/>
  <c r="S1991" i="19" s="1"/>
  <c r="P1997" i="19"/>
  <c r="S1997" i="19" s="1"/>
  <c r="V1997" i="19" s="1"/>
  <c r="P2003" i="19"/>
  <c r="S2003" i="19" s="1"/>
  <c r="P361" i="19"/>
  <c r="S361" i="19" s="1"/>
  <c r="V361" i="19" s="1"/>
  <c r="P829" i="19"/>
  <c r="S829" i="19" s="1"/>
  <c r="P1044" i="19"/>
  <c r="S1044" i="19" s="1"/>
  <c r="P1129" i="19"/>
  <c r="S1129" i="19" s="1"/>
  <c r="P1183" i="19"/>
  <c r="S1183" i="19" s="1"/>
  <c r="P1255" i="19"/>
  <c r="S1255" i="19" s="1"/>
  <c r="P1309" i="19"/>
  <c r="S1309" i="19" s="1"/>
  <c r="V1309" i="19" s="1"/>
  <c r="P1375" i="19"/>
  <c r="S1375" i="19" s="1"/>
  <c r="P1429" i="19"/>
  <c r="S1429" i="19" s="1"/>
  <c r="P1483" i="19"/>
  <c r="S1483" i="19" s="1"/>
  <c r="P1543" i="19"/>
  <c r="S1543" i="19" s="1"/>
  <c r="V1543" i="19" s="1"/>
  <c r="P1603" i="19"/>
  <c r="S1603" i="19" s="1"/>
  <c r="P1663" i="19"/>
  <c r="S1663" i="19" s="1"/>
  <c r="V1663" i="19" s="1"/>
  <c r="P1729" i="19"/>
  <c r="S1729" i="19" s="1"/>
  <c r="P1789" i="19"/>
  <c r="S1789" i="19" s="1"/>
  <c r="P1849" i="19"/>
  <c r="S1849" i="19" s="1"/>
  <c r="P1915" i="19"/>
  <c r="S1915" i="19" s="1"/>
  <c r="P1987" i="19"/>
  <c r="S1987" i="19" s="1"/>
  <c r="V1987" i="19" s="1"/>
  <c r="P109" i="19"/>
  <c r="S109" i="19" s="1"/>
  <c r="V109" i="19" s="1"/>
  <c r="P289" i="19"/>
  <c r="S289" i="19" s="1"/>
  <c r="P505" i="19"/>
  <c r="S505" i="19" s="1"/>
  <c r="P685" i="19"/>
  <c r="S685" i="19" s="1"/>
  <c r="P865" i="19"/>
  <c r="S865" i="19" s="1"/>
  <c r="V865" i="19" s="1"/>
  <c r="P972" i="19"/>
  <c r="S972" i="19" s="1"/>
  <c r="P1020" i="19"/>
  <c r="S1020" i="19" s="1"/>
  <c r="P1087" i="19"/>
  <c r="S1087" i="19" s="1"/>
  <c r="P1117" i="19"/>
  <c r="S1117" i="19" s="1"/>
  <c r="P1159" i="19"/>
  <c r="S1159" i="19" s="1"/>
  <c r="V1159" i="19" s="1"/>
  <c r="P1189" i="19"/>
  <c r="S1189" i="19" s="1"/>
  <c r="P1237" i="19"/>
  <c r="S1237" i="19" s="1"/>
  <c r="P1279" i="19"/>
  <c r="S1279" i="19" s="1"/>
  <c r="V1279" i="19" s="1"/>
  <c r="P1339" i="19"/>
  <c r="S1339" i="19" s="1"/>
  <c r="P1405" i="19"/>
  <c r="S1405" i="19" s="1"/>
  <c r="P1471" i="19"/>
  <c r="S1471" i="19" s="1"/>
  <c r="P1531" i="19"/>
  <c r="S1531" i="19" s="1"/>
  <c r="P1591" i="19"/>
  <c r="S1591" i="19" s="1"/>
  <c r="P1645" i="19"/>
  <c r="S1645" i="19" s="1"/>
  <c r="P1705" i="19"/>
  <c r="S1705" i="19" s="1"/>
  <c r="V1705" i="19" s="1"/>
  <c r="P1759" i="19"/>
  <c r="S1759" i="19" s="1"/>
  <c r="P1819" i="19"/>
  <c r="S1819" i="19" s="1"/>
  <c r="P1879" i="19"/>
  <c r="S1879" i="19" s="1"/>
  <c r="V1879" i="19" s="1"/>
  <c r="P1939" i="19"/>
  <c r="S1939" i="19" s="1"/>
  <c r="P1999" i="19"/>
  <c r="S1999" i="19" s="1"/>
  <c r="V1999" i="19" s="1"/>
  <c r="P31" i="19"/>
  <c r="S31" i="19" s="1"/>
  <c r="P67" i="19"/>
  <c r="S67" i="19" s="1"/>
  <c r="V67" i="19" s="1"/>
  <c r="P103" i="19"/>
  <c r="S103" i="19" s="1"/>
  <c r="P139" i="19"/>
  <c r="S139" i="19" s="1"/>
  <c r="V139" i="19" s="1"/>
  <c r="P175" i="19"/>
  <c r="S175" i="19" s="1"/>
  <c r="P211" i="19"/>
  <c r="S211" i="19" s="1"/>
  <c r="V211" i="19" s="1"/>
  <c r="P247" i="19"/>
  <c r="S247" i="19" s="1"/>
  <c r="P283" i="19"/>
  <c r="S283" i="19" s="1"/>
  <c r="P319" i="19"/>
  <c r="S319" i="19" s="1"/>
  <c r="P355" i="19"/>
  <c r="S355" i="19" s="1"/>
  <c r="P391" i="19"/>
  <c r="S391" i="19" s="1"/>
  <c r="V391" i="19" s="1"/>
  <c r="P427" i="19"/>
  <c r="S427" i="19" s="1"/>
  <c r="V427" i="19" s="1"/>
  <c r="P463" i="19"/>
  <c r="S463" i="19" s="1"/>
  <c r="P499" i="19"/>
  <c r="S499" i="19" s="1"/>
  <c r="P535" i="19"/>
  <c r="S535" i="19" s="1"/>
  <c r="P571" i="19"/>
  <c r="S571" i="19" s="1"/>
  <c r="P607" i="19"/>
  <c r="S607" i="19" s="1"/>
  <c r="P643" i="19"/>
  <c r="S643" i="19" s="1"/>
  <c r="P679" i="19"/>
  <c r="S679" i="19" s="1"/>
  <c r="P715" i="19"/>
  <c r="S715" i="19" s="1"/>
  <c r="P751" i="19"/>
  <c r="S751" i="19" s="1"/>
  <c r="P787" i="19"/>
  <c r="S787" i="19" s="1"/>
  <c r="P823" i="19"/>
  <c r="S823" i="19" s="1"/>
  <c r="P859" i="19"/>
  <c r="S859" i="19" s="1"/>
  <c r="V859" i="19" s="1"/>
  <c r="P895" i="19"/>
  <c r="S895" i="19" s="1"/>
  <c r="P922" i="19"/>
  <c r="S922" i="19" s="1"/>
  <c r="P940" i="19"/>
  <c r="S940" i="19" s="1"/>
  <c r="P955" i="19"/>
  <c r="S955" i="19" s="1"/>
  <c r="V955" i="19" s="1"/>
  <c r="P970" i="19"/>
  <c r="S970" i="19" s="1"/>
  <c r="P982" i="19"/>
  <c r="S982" i="19" s="1"/>
  <c r="V982" i="19" s="1"/>
  <c r="P994" i="19"/>
  <c r="S994" i="19" s="1"/>
  <c r="P1006" i="19"/>
  <c r="S1006" i="19" s="1"/>
  <c r="V1006" i="19" s="1"/>
  <c r="P1018" i="19"/>
  <c r="S1018" i="19" s="1"/>
  <c r="P1030" i="19"/>
  <c r="S1030" i="19" s="1"/>
  <c r="P1042" i="19"/>
  <c r="S1042" i="19" s="1"/>
  <c r="P1054" i="19"/>
  <c r="S1054" i="19" s="1"/>
  <c r="V1054" i="19" s="1"/>
  <c r="P1066" i="19"/>
  <c r="S1066" i="19" s="1"/>
  <c r="P1074" i="19"/>
  <c r="S1074" i="19" s="1"/>
  <c r="P1080" i="19"/>
  <c r="S1080" i="19" s="1"/>
  <c r="P1086" i="19"/>
  <c r="S1086" i="19" s="1"/>
  <c r="V1086" i="19" s="1"/>
  <c r="P1092" i="19"/>
  <c r="S1092" i="19" s="1"/>
  <c r="P1098" i="19"/>
  <c r="S1098" i="19" s="1"/>
  <c r="P1104" i="19"/>
  <c r="S1104" i="19" s="1"/>
  <c r="P1110" i="19"/>
  <c r="S1110" i="19" s="1"/>
  <c r="V1110" i="19" s="1"/>
  <c r="P1116" i="19"/>
  <c r="S1116" i="19" s="1"/>
  <c r="P1122" i="19"/>
  <c r="S1122" i="19" s="1"/>
  <c r="P1128" i="19"/>
  <c r="S1128" i="19" s="1"/>
  <c r="P1134" i="19"/>
  <c r="S1134" i="19" s="1"/>
  <c r="V1134" i="19" s="1"/>
  <c r="P1140" i="19"/>
  <c r="S1140" i="19" s="1"/>
  <c r="P1146" i="19"/>
  <c r="S1146" i="19" s="1"/>
  <c r="P1152" i="19"/>
  <c r="S1152" i="19" s="1"/>
  <c r="P1158" i="19"/>
  <c r="S1158" i="19" s="1"/>
  <c r="V1158" i="19" s="1"/>
  <c r="P1164" i="19"/>
  <c r="S1164" i="19" s="1"/>
  <c r="P1170" i="19"/>
  <c r="S1170" i="19" s="1"/>
  <c r="V1170" i="19" s="1"/>
  <c r="P1176" i="19"/>
  <c r="S1176" i="19" s="1"/>
  <c r="P1182" i="19"/>
  <c r="S1182" i="19" s="1"/>
  <c r="P1188" i="19"/>
  <c r="S1188" i="19" s="1"/>
  <c r="V1188" i="19" s="1"/>
  <c r="P1194" i="19"/>
  <c r="S1194" i="19" s="1"/>
  <c r="P1200" i="19"/>
  <c r="S1200" i="19" s="1"/>
  <c r="P1206" i="19"/>
  <c r="S1206" i="19" s="1"/>
  <c r="V1206" i="19" s="1"/>
  <c r="P1212" i="19"/>
  <c r="S1212" i="19" s="1"/>
  <c r="P1218" i="19"/>
  <c r="S1218" i="19" s="1"/>
  <c r="P1224" i="19"/>
  <c r="S1224" i="19" s="1"/>
  <c r="P1230" i="19"/>
  <c r="S1230" i="19" s="1"/>
  <c r="P1236" i="19"/>
  <c r="S1236" i="19" s="1"/>
  <c r="P1242" i="19"/>
  <c r="S1242" i="19" s="1"/>
  <c r="P1248" i="19"/>
  <c r="S1248" i="19" s="1"/>
  <c r="P1254" i="19"/>
  <c r="S1254" i="19" s="1"/>
  <c r="P1260" i="19"/>
  <c r="S1260" i="19" s="1"/>
  <c r="V1260" i="19" s="1"/>
  <c r="P1266" i="19"/>
  <c r="S1266" i="19" s="1"/>
  <c r="P1272" i="19"/>
  <c r="S1272" i="19" s="1"/>
  <c r="P1278" i="19"/>
  <c r="S1278" i="19" s="1"/>
  <c r="V1278" i="19" s="1"/>
  <c r="P1284" i="19"/>
  <c r="S1284" i="19" s="1"/>
  <c r="P1290" i="19"/>
  <c r="S1290" i="19" s="1"/>
  <c r="P1296" i="19"/>
  <c r="S1296" i="19" s="1"/>
  <c r="P1302" i="19"/>
  <c r="S1302" i="19" s="1"/>
  <c r="V1302" i="19" s="1"/>
  <c r="P1308" i="19"/>
  <c r="S1308" i="19" s="1"/>
  <c r="P1314" i="19"/>
  <c r="S1314" i="19" s="1"/>
  <c r="V1314" i="19" s="1"/>
  <c r="P1320" i="19"/>
  <c r="S1320" i="19" s="1"/>
  <c r="P1326" i="19"/>
  <c r="S1326" i="19" s="1"/>
  <c r="V1326" i="19" s="1"/>
  <c r="P1332" i="19"/>
  <c r="S1332" i="19" s="1"/>
  <c r="P1338" i="19"/>
  <c r="S1338" i="19" s="1"/>
  <c r="P1344" i="19"/>
  <c r="S1344" i="19" s="1"/>
  <c r="P1350" i="19"/>
  <c r="S1350" i="19" s="1"/>
  <c r="V1350" i="19" s="1"/>
  <c r="P1356" i="19"/>
  <c r="S1356" i="19" s="1"/>
  <c r="V1356" i="19" s="1"/>
  <c r="P1362" i="19"/>
  <c r="S1362" i="19" s="1"/>
  <c r="P1368" i="19"/>
  <c r="S1368" i="19" s="1"/>
  <c r="P1374" i="19"/>
  <c r="S1374" i="19" s="1"/>
  <c r="P1380" i="19"/>
  <c r="S1380" i="19" s="1"/>
  <c r="P1386" i="19"/>
  <c r="S1386" i="19" s="1"/>
  <c r="V1386" i="19" s="1"/>
  <c r="P1392" i="19"/>
  <c r="S1392" i="19" s="1"/>
  <c r="P1398" i="19"/>
  <c r="S1398" i="19" s="1"/>
  <c r="P1404" i="19"/>
  <c r="S1404" i="19" s="1"/>
  <c r="P1410" i="19"/>
  <c r="S1410" i="19" s="1"/>
  <c r="P1416" i="19"/>
  <c r="S1416" i="19" s="1"/>
  <c r="P1422" i="19"/>
  <c r="S1422" i="19" s="1"/>
  <c r="V1422" i="19" s="1"/>
  <c r="P1428" i="19"/>
  <c r="S1428" i="19" s="1"/>
  <c r="P1434" i="19"/>
  <c r="S1434" i="19" s="1"/>
  <c r="P1440" i="19"/>
  <c r="S1440" i="19" s="1"/>
  <c r="P1446" i="19"/>
  <c r="S1446" i="19" s="1"/>
  <c r="P1452" i="19"/>
  <c r="S1452" i="19" s="1"/>
  <c r="P1458" i="19"/>
  <c r="S1458" i="19" s="1"/>
  <c r="P1464" i="19"/>
  <c r="S1464" i="19" s="1"/>
  <c r="P1470" i="19"/>
  <c r="S1470" i="19" s="1"/>
  <c r="P1476" i="19"/>
  <c r="S1476" i="19" s="1"/>
  <c r="P1482" i="19"/>
  <c r="S1482" i="19" s="1"/>
  <c r="P1488" i="19"/>
  <c r="S1488" i="19" s="1"/>
  <c r="P1494" i="19"/>
  <c r="S1494" i="19" s="1"/>
  <c r="V1494" i="19" s="1"/>
  <c r="P1500" i="19"/>
  <c r="S1500" i="19" s="1"/>
  <c r="P1506" i="19"/>
  <c r="S1506" i="19" s="1"/>
  <c r="V1506" i="19" s="1"/>
  <c r="P1512" i="19"/>
  <c r="S1512" i="19" s="1"/>
  <c r="P1518" i="19"/>
  <c r="S1518" i="19" s="1"/>
  <c r="V1518" i="19" s="1"/>
  <c r="P1524" i="19"/>
  <c r="S1524" i="19" s="1"/>
  <c r="P1530" i="19"/>
  <c r="S1530" i="19" s="1"/>
  <c r="V1530" i="19" s="1"/>
  <c r="P1536" i="19"/>
  <c r="S1536" i="19" s="1"/>
  <c r="P1542" i="19"/>
  <c r="S1542" i="19" s="1"/>
  <c r="P1548" i="19"/>
  <c r="S1548" i="19" s="1"/>
  <c r="P1554" i="19"/>
  <c r="S1554" i="19" s="1"/>
  <c r="P1560" i="19"/>
  <c r="S1560" i="19" s="1"/>
  <c r="P1566" i="19"/>
  <c r="S1566" i="19" s="1"/>
  <c r="V1566" i="19" s="1"/>
  <c r="P1572" i="19"/>
  <c r="S1572" i="19" s="1"/>
  <c r="P1578" i="19"/>
  <c r="S1578" i="19" s="1"/>
  <c r="P1584" i="19"/>
  <c r="S1584" i="19" s="1"/>
  <c r="P1590" i="19"/>
  <c r="S1590" i="19" s="1"/>
  <c r="V1590" i="19" s="1"/>
  <c r="P1596" i="19"/>
  <c r="S1596" i="19" s="1"/>
  <c r="P1602" i="19"/>
  <c r="S1602" i="19" s="1"/>
  <c r="V1602" i="19" s="1"/>
  <c r="P1608" i="19"/>
  <c r="S1608" i="19" s="1"/>
  <c r="P1614" i="19"/>
  <c r="S1614" i="19" s="1"/>
  <c r="P1620" i="19"/>
  <c r="S1620" i="19" s="1"/>
  <c r="P1626" i="19"/>
  <c r="S1626" i="19" s="1"/>
  <c r="P1632" i="19"/>
  <c r="S1632" i="19" s="1"/>
  <c r="P1638" i="19"/>
  <c r="S1638" i="19" s="1"/>
  <c r="V1638" i="19" s="1"/>
  <c r="P1644" i="19"/>
  <c r="S1644" i="19" s="1"/>
  <c r="P1650" i="19"/>
  <c r="S1650" i="19" s="1"/>
  <c r="P1656" i="19"/>
  <c r="S1656" i="19" s="1"/>
  <c r="P1662" i="19"/>
  <c r="S1662" i="19" s="1"/>
  <c r="P1668" i="19"/>
  <c r="S1668" i="19" s="1"/>
  <c r="P1674" i="19"/>
  <c r="S1674" i="19" s="1"/>
  <c r="V1674" i="19" s="1"/>
  <c r="P1680" i="19"/>
  <c r="S1680" i="19" s="1"/>
  <c r="P1686" i="19"/>
  <c r="S1686" i="19" s="1"/>
  <c r="P1692" i="19"/>
  <c r="S1692" i="19" s="1"/>
  <c r="V1692" i="19" s="1"/>
  <c r="P1698" i="19"/>
  <c r="S1698" i="19" s="1"/>
  <c r="P1704" i="19"/>
  <c r="S1704" i="19" s="1"/>
  <c r="P1710" i="19"/>
  <c r="S1710" i="19" s="1"/>
  <c r="P1716" i="19"/>
  <c r="S1716" i="19" s="1"/>
  <c r="P1722" i="19"/>
  <c r="S1722" i="19" s="1"/>
  <c r="P1728" i="19"/>
  <c r="S1728" i="19" s="1"/>
  <c r="P1734" i="19"/>
  <c r="S1734" i="19" s="1"/>
  <c r="P1740" i="19"/>
  <c r="S1740" i="19" s="1"/>
  <c r="P1746" i="19"/>
  <c r="S1746" i="19" s="1"/>
  <c r="V1746" i="19" s="1"/>
  <c r="P1752" i="19"/>
  <c r="S1752" i="19" s="1"/>
  <c r="P1758" i="19"/>
  <c r="S1758" i="19" s="1"/>
  <c r="P1764" i="19"/>
  <c r="S1764" i="19" s="1"/>
  <c r="V1764" i="19" s="1"/>
  <c r="P1770" i="19"/>
  <c r="S1770" i="19" s="1"/>
  <c r="P1776" i="19"/>
  <c r="S1776" i="19" s="1"/>
  <c r="P1782" i="19"/>
  <c r="S1782" i="19" s="1"/>
  <c r="V1782" i="19" s="1"/>
  <c r="P1788" i="19"/>
  <c r="S1788" i="19" s="1"/>
  <c r="P1794" i="19"/>
  <c r="S1794" i="19" s="1"/>
  <c r="P1800" i="19"/>
  <c r="S1800" i="19" s="1"/>
  <c r="P1806" i="19"/>
  <c r="S1806" i="19" s="1"/>
  <c r="V1806" i="19" s="1"/>
  <c r="P1812" i="19"/>
  <c r="S1812" i="19" s="1"/>
  <c r="P1818" i="19"/>
  <c r="S1818" i="19" s="1"/>
  <c r="V1818" i="19" s="1"/>
  <c r="P1824" i="19"/>
  <c r="S1824" i="19" s="1"/>
  <c r="P1830" i="19"/>
  <c r="S1830" i="19" s="1"/>
  <c r="P1836" i="19"/>
  <c r="S1836" i="19" s="1"/>
  <c r="P1842" i="19"/>
  <c r="S1842" i="19" s="1"/>
  <c r="P1848" i="19"/>
  <c r="S1848" i="19" s="1"/>
  <c r="P1854" i="19"/>
  <c r="S1854" i="19" s="1"/>
  <c r="V1854" i="19" s="1"/>
  <c r="P1860" i="19"/>
  <c r="S1860" i="19" s="1"/>
  <c r="P1866" i="19"/>
  <c r="S1866" i="19" s="1"/>
  <c r="P1872" i="19"/>
  <c r="S1872" i="19" s="1"/>
  <c r="P1878" i="19"/>
  <c r="S1878" i="19" s="1"/>
  <c r="P1884" i="19"/>
  <c r="S1884" i="19" s="1"/>
  <c r="P1890" i="19"/>
  <c r="S1890" i="19" s="1"/>
  <c r="V1890" i="19" s="1"/>
  <c r="P1896" i="19"/>
  <c r="S1896" i="19" s="1"/>
  <c r="P1902" i="19"/>
  <c r="S1902" i="19" s="1"/>
  <c r="P1908" i="19"/>
  <c r="S1908" i="19" s="1"/>
  <c r="P1914" i="19"/>
  <c r="S1914" i="19" s="1"/>
  <c r="P1920" i="19"/>
  <c r="S1920" i="19" s="1"/>
  <c r="V1920" i="19" s="1"/>
  <c r="P1926" i="19"/>
  <c r="S1926" i="19" s="1"/>
  <c r="V1926" i="19" s="1"/>
  <c r="P1932" i="19"/>
  <c r="S1932" i="19" s="1"/>
  <c r="P1938" i="19"/>
  <c r="S1938" i="19" s="1"/>
  <c r="P1944" i="19"/>
  <c r="S1944" i="19" s="1"/>
  <c r="P1950" i="19"/>
  <c r="S1950" i="19" s="1"/>
  <c r="V1950" i="19" s="1"/>
  <c r="P1956" i="19"/>
  <c r="S1956" i="19" s="1"/>
  <c r="P1962" i="19"/>
  <c r="S1962" i="19" s="1"/>
  <c r="V1962" i="19" s="1"/>
  <c r="P1968" i="19"/>
  <c r="S1968" i="19" s="1"/>
  <c r="P1974" i="19"/>
  <c r="S1974" i="19" s="1"/>
  <c r="P1980" i="19"/>
  <c r="S1980" i="19" s="1"/>
  <c r="P1986" i="19"/>
  <c r="S1986" i="19" s="1"/>
  <c r="P1992" i="19"/>
  <c r="S1992" i="19" s="1"/>
  <c r="P1998" i="19"/>
  <c r="S1998" i="19" s="1"/>
  <c r="V1998" i="19" s="1"/>
  <c r="P2004" i="19"/>
  <c r="S2004" i="19" s="1"/>
  <c r="P145" i="19"/>
  <c r="S145" i="19" s="1"/>
  <c r="P925" i="19"/>
  <c r="S925" i="19" s="1"/>
  <c r="P1111" i="19"/>
  <c r="S1111" i="19" s="1"/>
  <c r="V1111" i="19" s="1"/>
  <c r="P1201" i="19"/>
  <c r="S1201" i="19" s="1"/>
  <c r="V1201" i="19" s="1"/>
  <c r="P1267" i="19"/>
  <c r="S1267" i="19" s="1"/>
  <c r="V1267" i="19" s="1"/>
  <c r="P1327" i="19"/>
  <c r="S1327" i="19" s="1"/>
  <c r="P1381" i="19"/>
  <c r="S1381" i="19" s="1"/>
  <c r="P1441" i="19"/>
  <c r="S1441" i="19" s="1"/>
  <c r="P1501" i="19"/>
  <c r="S1501" i="19" s="1"/>
  <c r="P1555" i="19"/>
  <c r="S1555" i="19" s="1"/>
  <c r="P1615" i="19"/>
  <c r="S1615" i="19" s="1"/>
  <c r="V1615" i="19" s="1"/>
  <c r="P1675" i="19"/>
  <c r="S1675" i="19" s="1"/>
  <c r="P1735" i="19"/>
  <c r="S1735" i="19" s="1"/>
  <c r="P1795" i="19"/>
  <c r="S1795" i="19" s="1"/>
  <c r="P1855" i="19"/>
  <c r="S1855" i="19" s="1"/>
  <c r="P1903" i="19"/>
  <c r="S1903" i="19" s="1"/>
  <c r="P1975" i="19"/>
  <c r="S1975" i="19" s="1"/>
  <c r="V1975" i="19" s="1"/>
  <c r="V308" i="22"/>
  <c r="V288" i="22"/>
  <c r="V452" i="22"/>
  <c r="V144" i="22"/>
  <c r="V1555" i="20"/>
  <c r="V1890" i="20"/>
  <c r="V1927" i="20"/>
  <c r="V1507" i="20"/>
  <c r="V1111" i="20"/>
  <c r="V691" i="20"/>
  <c r="V306" i="20"/>
  <c r="V1987" i="20"/>
  <c r="V1794" i="20"/>
  <c r="V1591" i="20"/>
  <c r="V1840" i="20"/>
  <c r="V1264" i="20"/>
  <c r="V688" i="20"/>
  <c r="V112" i="20"/>
  <c r="V1494" i="20"/>
  <c r="V918" i="20"/>
  <c r="V342" i="20"/>
  <c r="V1732" i="20"/>
  <c r="V1156" i="20"/>
  <c r="V580" i="20"/>
  <c r="V1963" i="20"/>
  <c r="V1387" i="20"/>
  <c r="Z1386" i="23" s="1"/>
  <c r="V811" i="20"/>
  <c r="V235" i="20"/>
  <c r="Z234" i="23" s="1"/>
  <c r="V1626" i="20"/>
  <c r="V1050" i="20"/>
  <c r="V474" i="20"/>
  <c r="V1864" i="20"/>
  <c r="V1288" i="20"/>
  <c r="V712" i="20"/>
  <c r="Z711" i="23" s="1"/>
  <c r="V136" i="20"/>
  <c r="V1567" i="20"/>
  <c r="V991" i="20"/>
  <c r="V415" i="20"/>
  <c r="V1854" i="20"/>
  <c r="V1278" i="20"/>
  <c r="V702" i="20"/>
  <c r="V126" i="20"/>
  <c r="V1564" i="20"/>
  <c r="V988" i="20"/>
  <c r="V412" i="20"/>
  <c r="V1961" i="20"/>
  <c r="V1817" i="20"/>
  <c r="V1673" i="20"/>
  <c r="V1529" i="20"/>
  <c r="V1385" i="20"/>
  <c r="V1241" i="20"/>
  <c r="V1097" i="20"/>
  <c r="V953" i="20"/>
  <c r="V809" i="20"/>
  <c r="V665" i="20"/>
  <c r="V521" i="20"/>
  <c r="V377" i="20"/>
  <c r="V233" i="20"/>
  <c r="V88" i="20"/>
  <c r="V1923" i="20"/>
  <c r="V1779" i="20"/>
  <c r="V1635" i="20"/>
  <c r="V1491" i="20"/>
  <c r="V1347" i="20"/>
  <c r="Z1346" i="23" s="1"/>
  <c r="V1203" i="20"/>
  <c r="V1059" i="20"/>
  <c r="V915" i="20"/>
  <c r="V771" i="20"/>
  <c r="V627" i="20"/>
  <c r="V483" i="20"/>
  <c r="V339" i="20"/>
  <c r="V195" i="20"/>
  <c r="V42" i="20"/>
  <c r="V1886" i="20"/>
  <c r="V1742" i="20"/>
  <c r="V1598" i="20"/>
  <c r="V1454" i="20"/>
  <c r="V1310" i="20"/>
  <c r="V1166" i="20"/>
  <c r="V1022" i="20"/>
  <c r="V878" i="20"/>
  <c r="V734" i="20"/>
  <c r="V590" i="20"/>
  <c r="V446" i="20"/>
  <c r="V302" i="20"/>
  <c r="V158" i="20"/>
  <c r="V5" i="20"/>
  <c r="V1861" i="20"/>
  <c r="V1717" i="20"/>
  <c r="V1573" i="20"/>
  <c r="V1429" i="20"/>
  <c r="V1285" i="20"/>
  <c r="V1141" i="20"/>
  <c r="V997" i="20"/>
  <c r="V853" i="20"/>
  <c r="V709" i="20"/>
  <c r="V565" i="20"/>
  <c r="V421" i="20"/>
  <c r="Z420" i="23" s="1"/>
  <c r="V277" i="20"/>
  <c r="V133" i="20"/>
  <c r="V1980" i="20"/>
  <c r="V1836" i="20"/>
  <c r="V1692" i="20"/>
  <c r="V1548" i="20"/>
  <c r="V1404" i="20"/>
  <c r="V1260" i="20"/>
  <c r="V1116" i="20"/>
  <c r="V972" i="20"/>
  <c r="V828" i="20"/>
  <c r="V684" i="20"/>
  <c r="V540" i="20"/>
  <c r="V396" i="20"/>
  <c r="V252" i="20"/>
  <c r="V108" i="20"/>
  <c r="V1955" i="20"/>
  <c r="V1811" i="20"/>
  <c r="V1667" i="20"/>
  <c r="V1523" i="20"/>
  <c r="Z1522" i="23" s="1"/>
  <c r="V1379" i="20"/>
  <c r="V1235" i="20"/>
  <c r="V1091" i="20"/>
  <c r="V947" i="20"/>
  <c r="Z946" i="23" s="1"/>
  <c r="V803" i="20"/>
  <c r="V659" i="20"/>
  <c r="V515" i="20"/>
  <c r="V371" i="20"/>
  <c r="V227" i="20"/>
  <c r="V80" i="20"/>
  <c r="V1930" i="20"/>
  <c r="V1786" i="20"/>
  <c r="V1642" i="20"/>
  <c r="V1498" i="20"/>
  <c r="V1354" i="20"/>
  <c r="V1210" i="20"/>
  <c r="Z1209" i="23" s="1"/>
  <c r="V1066" i="20"/>
  <c r="V922" i="20"/>
  <c r="Z921" i="23" s="1"/>
  <c r="V778" i="20"/>
  <c r="V634" i="20"/>
  <c r="V490" i="20"/>
  <c r="V346" i="20"/>
  <c r="V202" i="20"/>
  <c r="V50" i="20"/>
  <c r="V1905" i="20"/>
  <c r="V1761" i="20"/>
  <c r="V1617" i="20"/>
  <c r="V1473" i="20"/>
  <c r="V1329" i="20"/>
  <c r="V1185" i="20"/>
  <c r="Z1184" i="23" s="1"/>
  <c r="V1041" i="20"/>
  <c r="V897" i="20"/>
  <c r="V753" i="20"/>
  <c r="V609" i="20"/>
  <c r="V465" i="20"/>
  <c r="V321" i="20"/>
  <c r="Z320" i="23" s="1"/>
  <c r="V177" i="20"/>
  <c r="V20" i="20"/>
  <c r="V1880" i="20"/>
  <c r="V1736" i="20"/>
  <c r="V1592" i="20"/>
  <c r="V1448" i="20"/>
  <c r="V1304" i="20"/>
  <c r="V1160" i="20"/>
  <c r="V1016" i="20"/>
  <c r="V403" i="20"/>
  <c r="V738" i="20"/>
  <c r="V1735" i="20"/>
  <c r="V1315" i="20"/>
  <c r="V919" i="20"/>
  <c r="V499" i="20"/>
  <c r="V114" i="20"/>
  <c r="V1795" i="20"/>
  <c r="V1602" i="20"/>
  <c r="V1399" i="20"/>
  <c r="V1792" i="20"/>
  <c r="V1216" i="20"/>
  <c r="V640" i="20"/>
  <c r="V58" i="20"/>
  <c r="V1446" i="20"/>
  <c r="Z1445" i="23" s="1"/>
  <c r="V870" i="20"/>
  <c r="V294" i="20"/>
  <c r="V1684" i="20"/>
  <c r="V1108" i="20"/>
  <c r="V532" i="20"/>
  <c r="V1915" i="20"/>
  <c r="V1339" i="20"/>
  <c r="V763" i="20"/>
  <c r="V187" i="20"/>
  <c r="V1578" i="20"/>
  <c r="V1002" i="20"/>
  <c r="V426" i="20"/>
  <c r="V1816" i="20"/>
  <c r="V1240" i="20"/>
  <c r="V664" i="20"/>
  <c r="V86" i="20"/>
  <c r="V1519" i="20"/>
  <c r="V943" i="20"/>
  <c r="V367" i="20"/>
  <c r="V1806" i="20"/>
  <c r="V1230" i="20"/>
  <c r="V654" i="20"/>
  <c r="V74" i="20"/>
  <c r="V1516" i="20"/>
  <c r="V940" i="20"/>
  <c r="V364" i="20"/>
  <c r="V1949" i="20"/>
  <c r="V1805" i="20"/>
  <c r="V1661" i="20"/>
  <c r="V1517" i="20"/>
  <c r="Z1516" i="23" s="1"/>
  <c r="V1373" i="20"/>
  <c r="V1229" i="20"/>
  <c r="V1085" i="20"/>
  <c r="V941" i="20"/>
  <c r="V797" i="20"/>
  <c r="V653" i="20"/>
  <c r="Z652" i="23" s="1"/>
  <c r="V509" i="20"/>
  <c r="V365" i="20"/>
  <c r="V221" i="20"/>
  <c r="V73" i="20"/>
  <c r="V1911" i="20"/>
  <c r="V1767" i="20"/>
  <c r="V1623" i="20"/>
  <c r="V1479" i="20"/>
  <c r="V1335" i="20"/>
  <c r="V1191" i="20"/>
  <c r="V1047" i="20"/>
  <c r="V903" i="20"/>
  <c r="V759" i="20"/>
  <c r="V615" i="20"/>
  <c r="V471" i="20"/>
  <c r="V327" i="20"/>
  <c r="V183" i="20"/>
  <c r="V28" i="20"/>
  <c r="V1874" i="20"/>
  <c r="V1730" i="20"/>
  <c r="V1586" i="20"/>
  <c r="V1442" i="20"/>
  <c r="V1298" i="20"/>
  <c r="V1154" i="20"/>
  <c r="V1010" i="20"/>
  <c r="V866" i="20"/>
  <c r="V722" i="20"/>
  <c r="V578" i="20"/>
  <c r="Z577" i="23" s="1"/>
  <c r="V434" i="20"/>
  <c r="V290" i="20"/>
  <c r="V146" i="20"/>
  <c r="V1993" i="20"/>
  <c r="V1849" i="20"/>
  <c r="V1705" i="20"/>
  <c r="V1561" i="20"/>
  <c r="V1417" i="20"/>
  <c r="V1273" i="20"/>
  <c r="V1129" i="20"/>
  <c r="V985" i="20"/>
  <c r="V841" i="20"/>
  <c r="V697" i="20"/>
  <c r="V553" i="20"/>
  <c r="V409" i="20"/>
  <c r="V265" i="20"/>
  <c r="V121" i="20"/>
  <c r="V1968" i="20"/>
  <c r="V1824" i="20"/>
  <c r="V1680" i="20"/>
  <c r="V1536" i="20"/>
  <c r="V1392" i="20"/>
  <c r="V1248" i="20"/>
  <c r="V1104" i="20"/>
  <c r="V960" i="20"/>
  <c r="V816" i="20"/>
  <c r="V672" i="20"/>
  <c r="V528" i="20"/>
  <c r="V384" i="20"/>
  <c r="V240" i="20"/>
  <c r="V96" i="20"/>
  <c r="V1943" i="20"/>
  <c r="V1799" i="20"/>
  <c r="V1655" i="20"/>
  <c r="V1511" i="20"/>
  <c r="V1367" i="20"/>
  <c r="V1223" i="20"/>
  <c r="V1079" i="20"/>
  <c r="Z1078" i="23" s="1"/>
  <c r="V935" i="20"/>
  <c r="V791" i="20"/>
  <c r="V647" i="20"/>
  <c r="V503" i="20"/>
  <c r="V359" i="20"/>
  <c r="V215" i="20"/>
  <c r="Z214" i="23" s="1"/>
  <c r="V66" i="20"/>
  <c r="V1918" i="20"/>
  <c r="V1774" i="20"/>
  <c r="V1630" i="20"/>
  <c r="V1486" i="20"/>
  <c r="V1342" i="20"/>
  <c r="V1198" i="20"/>
  <c r="V1054" i="20"/>
  <c r="V910" i="20"/>
  <c r="V766" i="20"/>
  <c r="V622" i="20"/>
  <c r="V478" i="20"/>
  <c r="V334" i="20"/>
  <c r="V190" i="20"/>
  <c r="V36" i="20"/>
  <c r="V1893" i="20"/>
  <c r="V1749" i="20"/>
  <c r="V1605" i="20"/>
  <c r="V1461" i="20"/>
  <c r="V1317" i="20"/>
  <c r="V1173" i="20"/>
  <c r="V1029" i="20"/>
  <c r="V885" i="20"/>
  <c r="V741" i="20"/>
  <c r="V597" i="20"/>
  <c r="V453" i="20"/>
  <c r="V1506" i="20"/>
  <c r="V1938" i="20"/>
  <c r="V1543" i="20"/>
  <c r="V1123" i="20"/>
  <c r="V727" i="20"/>
  <c r="V307" i="20"/>
  <c r="V1831" i="20"/>
  <c r="V1603" i="20"/>
  <c r="V1410" i="20"/>
  <c r="V1207" i="20"/>
  <c r="V1744" i="20"/>
  <c r="V1168" i="20"/>
  <c r="V592" i="20"/>
  <c r="V1974" i="20"/>
  <c r="V1398" i="20"/>
  <c r="V822" i="20"/>
  <c r="Z821" i="23" s="1"/>
  <c r="V246" i="20"/>
  <c r="V1636" i="20"/>
  <c r="V1060" i="20"/>
  <c r="V484" i="20"/>
  <c r="V1867" i="20"/>
  <c r="V1291" i="20"/>
  <c r="Z1290" i="23" s="1"/>
  <c r="V715" i="20"/>
  <c r="V139" i="20"/>
  <c r="V1530" i="20"/>
  <c r="V954" i="20"/>
  <c r="V378" i="20"/>
  <c r="V1768" i="20"/>
  <c r="V1192" i="20"/>
  <c r="V616" i="20"/>
  <c r="V29" i="20"/>
  <c r="V1471" i="20"/>
  <c r="V895" i="20"/>
  <c r="V319" i="20"/>
  <c r="Z318" i="23" s="1"/>
  <c r="V1758" i="20"/>
  <c r="V1182" i="20"/>
  <c r="V606" i="20"/>
  <c r="V17" i="20"/>
  <c r="V1468" i="20"/>
  <c r="V892" i="20"/>
  <c r="V316" i="20"/>
  <c r="V1937" i="20"/>
  <c r="V1793" i="20"/>
  <c r="V1649" i="20"/>
  <c r="V1505" i="20"/>
  <c r="V1361" i="20"/>
  <c r="V1217" i="20"/>
  <c r="V1073" i="20"/>
  <c r="V929" i="20"/>
  <c r="V785" i="20"/>
  <c r="V641" i="20"/>
  <c r="V497" i="20"/>
  <c r="Z496" i="23" s="1"/>
  <c r="V353" i="20"/>
  <c r="V209" i="20"/>
  <c r="V59" i="20"/>
  <c r="V1899" i="20"/>
  <c r="V1755" i="20"/>
  <c r="V1611" i="20"/>
  <c r="V1467" i="20"/>
  <c r="V1323" i="20"/>
  <c r="V1179" i="20"/>
  <c r="V1035" i="20"/>
  <c r="V891" i="20"/>
  <c r="V747" i="20"/>
  <c r="V603" i="20"/>
  <c r="V459" i="20"/>
  <c r="V315" i="20"/>
  <c r="V171" i="20"/>
  <c r="V13" i="20"/>
  <c r="V1862" i="20"/>
  <c r="V1718" i="20"/>
  <c r="V1574" i="20"/>
  <c r="V1430" i="20"/>
  <c r="V1286" i="20"/>
  <c r="V1142" i="20"/>
  <c r="V998" i="20"/>
  <c r="V854" i="20"/>
  <c r="V710" i="20"/>
  <c r="V566" i="20"/>
  <c r="V422" i="20"/>
  <c r="V278" i="20"/>
  <c r="V134" i="20"/>
  <c r="V1981" i="20"/>
  <c r="V1837" i="20"/>
  <c r="V1693" i="20"/>
  <c r="V1549" i="20"/>
  <c r="V1405" i="20"/>
  <c r="V1261" i="20"/>
  <c r="V1117" i="20"/>
  <c r="V973" i="20"/>
  <c r="V829" i="20"/>
  <c r="V685" i="20"/>
  <c r="V541" i="20"/>
  <c r="V397" i="20"/>
  <c r="Z396" i="23" s="1"/>
  <c r="V253" i="20"/>
  <c r="V109" i="20"/>
  <c r="V1956" i="20"/>
  <c r="V1812" i="20"/>
  <c r="V1668" i="20"/>
  <c r="V1524" i="20"/>
  <c r="V1380" i="20"/>
  <c r="V1236" i="20"/>
  <c r="V1092" i="20"/>
  <c r="V948" i="20"/>
  <c r="V804" i="20"/>
  <c r="V660" i="20"/>
  <c r="V516" i="20"/>
  <c r="V372" i="20"/>
  <c r="V228" i="20"/>
  <c r="V82" i="20"/>
  <c r="Z81" i="23" s="1"/>
  <c r="V1931" i="20"/>
  <c r="V1787" i="20"/>
  <c r="V1643" i="20"/>
  <c r="V1499" i="20"/>
  <c r="V1355" i="20"/>
  <c r="V1211" i="20"/>
  <c r="V1067" i="20"/>
  <c r="V923" i="20"/>
  <c r="V779" i="20"/>
  <c r="V635" i="20"/>
  <c r="V491" i="20"/>
  <c r="V347" i="20"/>
  <c r="V203" i="20"/>
  <c r="V52" i="20"/>
  <c r="V1906" i="20"/>
  <c r="V1762" i="20"/>
  <c r="V1618" i="20"/>
  <c r="V1474" i="20"/>
  <c r="V1330" i="20"/>
  <c r="V1186" i="20"/>
  <c r="V1042" i="20"/>
  <c r="V898" i="20"/>
  <c r="V754" i="20"/>
  <c r="V610" i="20"/>
  <c r="V466" i="20"/>
  <c r="V322" i="20"/>
  <c r="V178" i="20"/>
  <c r="V22" i="20"/>
  <c r="V1881" i="20"/>
  <c r="V1737" i="20"/>
  <c r="V1593" i="20"/>
  <c r="V1449" i="20"/>
  <c r="Z1448" i="23" s="1"/>
  <c r="V1305" i="20"/>
  <c r="V1161" i="20"/>
  <c r="V1017" i="20"/>
  <c r="V873" i="20"/>
  <c r="Z872" i="23" s="1"/>
  <c r="V729" i="20"/>
  <c r="V585" i="20"/>
  <c r="Z584" i="23" s="1"/>
  <c r="V441" i="20"/>
  <c r="V297" i="20"/>
  <c r="V153" i="20"/>
  <c r="V2000" i="20"/>
  <c r="V354" i="20"/>
  <c r="V1746" i="20"/>
  <c r="V1351" i="20"/>
  <c r="V931" i="20"/>
  <c r="V535" i="20"/>
  <c r="V115" i="20"/>
  <c r="Z114" i="23" s="1"/>
  <c r="V1639" i="20"/>
  <c r="V1411" i="20"/>
  <c r="V1218" i="20"/>
  <c r="V1015" i="20"/>
  <c r="V1696" i="20"/>
  <c r="V1120" i="20"/>
  <c r="V544" i="20"/>
  <c r="V1926" i="20"/>
  <c r="V1350" i="20"/>
  <c r="V774" i="20"/>
  <c r="V198" i="20"/>
  <c r="V1588" i="20"/>
  <c r="V1012" i="20"/>
  <c r="V436" i="20"/>
  <c r="Z435" i="23" s="1"/>
  <c r="V1819" i="20"/>
  <c r="V1243" i="20"/>
  <c r="V667" i="20"/>
  <c r="V90" i="20"/>
  <c r="V1482" i="20"/>
  <c r="V906" i="20"/>
  <c r="V330" i="20"/>
  <c r="V1720" i="20"/>
  <c r="V1144" i="20"/>
  <c r="V568" i="20"/>
  <c r="V1999" i="20"/>
  <c r="V1423" i="20"/>
  <c r="Z1422" i="23" s="1"/>
  <c r="V847" i="20"/>
  <c r="V271" i="20"/>
  <c r="V1710" i="20"/>
  <c r="V1134" i="20"/>
  <c r="V558" i="20"/>
  <c r="V1996" i="20"/>
  <c r="V1420" i="20"/>
  <c r="V844" i="20"/>
  <c r="V268" i="20"/>
  <c r="V1925" i="20"/>
  <c r="V1781" i="20"/>
  <c r="V1637" i="20"/>
  <c r="Z1636" i="23" s="1"/>
  <c r="V1493" i="20"/>
  <c r="V1349" i="20"/>
  <c r="V1205" i="20"/>
  <c r="V1061" i="20"/>
  <c r="V917" i="20"/>
  <c r="V773" i="20"/>
  <c r="Z772" i="23" s="1"/>
  <c r="V629" i="20"/>
  <c r="V485" i="20"/>
  <c r="V341" i="20"/>
  <c r="V197" i="20"/>
  <c r="V44" i="20"/>
  <c r="V1887" i="20"/>
  <c r="V1743" i="20"/>
  <c r="V1599" i="20"/>
  <c r="V1455" i="20"/>
  <c r="V1311" i="20"/>
  <c r="V1167" i="20"/>
  <c r="V1023" i="20"/>
  <c r="V879" i="20"/>
  <c r="V735" i="20"/>
  <c r="V591" i="20"/>
  <c r="V447" i="20"/>
  <c r="V303" i="20"/>
  <c r="V159" i="20"/>
  <c r="V1994" i="20"/>
  <c r="V1850" i="20"/>
  <c r="V1706" i="20"/>
  <c r="V1562" i="20"/>
  <c r="V1418" i="20"/>
  <c r="V1274" i="20"/>
  <c r="V1130" i="20"/>
  <c r="V986" i="20"/>
  <c r="V842" i="20"/>
  <c r="V698" i="20"/>
  <c r="V554" i="20"/>
  <c r="V410" i="20"/>
  <c r="V266" i="20"/>
  <c r="V122" i="20"/>
  <c r="V1969" i="20"/>
  <c r="V1825" i="20"/>
  <c r="V1681" i="20"/>
  <c r="V1537" i="20"/>
  <c r="V1393" i="20"/>
  <c r="V1249" i="20"/>
  <c r="V1105" i="20"/>
  <c r="V961" i="20"/>
  <c r="V817" i="20"/>
  <c r="V673" i="20"/>
  <c r="V529" i="20"/>
  <c r="V385" i="20"/>
  <c r="V241" i="20"/>
  <c r="V97" i="20"/>
  <c r="V1944" i="20"/>
  <c r="V1800" i="20"/>
  <c r="Z1799" i="23" s="1"/>
  <c r="V1656" i="20"/>
  <c r="V1512" i="20"/>
  <c r="V1368" i="20"/>
  <c r="V1224" i="20"/>
  <c r="V1080" i="20"/>
  <c r="V936" i="20"/>
  <c r="Z935" i="23" s="1"/>
  <c r="V792" i="20"/>
  <c r="V648" i="20"/>
  <c r="V504" i="20"/>
  <c r="V360" i="20"/>
  <c r="V216" i="20"/>
  <c r="V67" i="20"/>
  <c r="V1919" i="20"/>
  <c r="V1775" i="20"/>
  <c r="V1631" i="20"/>
  <c r="V1487" i="20"/>
  <c r="V1343" i="20"/>
  <c r="V1199" i="20"/>
  <c r="V1055" i="20"/>
  <c r="V911" i="20"/>
  <c r="V767" i="20"/>
  <c r="V623" i="20"/>
  <c r="V479" i="20"/>
  <c r="V335" i="20"/>
  <c r="V191" i="20"/>
  <c r="V37" i="20"/>
  <c r="V1894" i="20"/>
  <c r="V1750" i="20"/>
  <c r="Z1749" i="23" s="1"/>
  <c r="V1606" i="20"/>
  <c r="V1462" i="20"/>
  <c r="Z1461" i="23" s="1"/>
  <c r="V1318" i="20"/>
  <c r="V1174" i="20"/>
  <c r="V1030" i="20"/>
  <c r="V886" i="20"/>
  <c r="V742" i="20"/>
  <c r="V598" i="20"/>
  <c r="V454" i="20"/>
  <c r="V310" i="20"/>
  <c r="V166" i="20"/>
  <c r="V7" i="20"/>
  <c r="V1869" i="20"/>
  <c r="V1725" i="20"/>
  <c r="Z1724" i="23" s="1"/>
  <c r="V1581" i="20"/>
  <c r="V1437" i="20"/>
  <c r="V1293" i="20"/>
  <c r="V1149" i="20"/>
  <c r="V1314" i="20"/>
  <c r="V1554" i="20"/>
  <c r="V1159" i="20"/>
  <c r="V739" i="20"/>
  <c r="V343" i="20"/>
  <c r="V1842" i="20"/>
  <c r="V1447" i="20"/>
  <c r="V1219" i="20"/>
  <c r="V1026" i="20"/>
  <c r="V823" i="20"/>
  <c r="V1648" i="20"/>
  <c r="V1072" i="20"/>
  <c r="V496" i="20"/>
  <c r="V1878" i="20"/>
  <c r="V1302" i="20"/>
  <c r="V726" i="20"/>
  <c r="V150" i="20"/>
  <c r="V1540" i="20"/>
  <c r="V964" i="20"/>
  <c r="V388" i="20"/>
  <c r="V1771" i="20"/>
  <c r="V1195" i="20"/>
  <c r="V619" i="20"/>
  <c r="V32" i="20"/>
  <c r="V1434" i="20"/>
  <c r="V858" i="20"/>
  <c r="V282" i="20"/>
  <c r="V1672" i="20"/>
  <c r="V1096" i="20"/>
  <c r="V520" i="20"/>
  <c r="V1951" i="20"/>
  <c r="V1375" i="20"/>
  <c r="V799" i="20"/>
  <c r="V223" i="20"/>
  <c r="V1662" i="20"/>
  <c r="V1086" i="20"/>
  <c r="V510" i="20"/>
  <c r="V1948" i="20"/>
  <c r="V1372" i="20"/>
  <c r="V796" i="20"/>
  <c r="V220" i="20"/>
  <c r="V1913" i="20"/>
  <c r="Z1912" i="23" s="1"/>
  <c r="V1769" i="20"/>
  <c r="V1625" i="20"/>
  <c r="V1481" i="20"/>
  <c r="V1337" i="20"/>
  <c r="V1193" i="20"/>
  <c r="V1049" i="20"/>
  <c r="V905" i="20"/>
  <c r="V761" i="20"/>
  <c r="V617" i="20"/>
  <c r="V473" i="20"/>
  <c r="V329" i="20"/>
  <c r="V185" i="20"/>
  <c r="V30" i="20"/>
  <c r="V1875" i="20"/>
  <c r="Z1874" i="23" s="1"/>
  <c r="V1731" i="20"/>
  <c r="V1587" i="20"/>
  <c r="V1443" i="20"/>
  <c r="V1299" i="20"/>
  <c r="V1155" i="20"/>
  <c r="V1011" i="20"/>
  <c r="V867" i="20"/>
  <c r="V723" i="20"/>
  <c r="V579" i="20"/>
  <c r="V435" i="20"/>
  <c r="V291" i="20"/>
  <c r="V147" i="20"/>
  <c r="V1982" i="20"/>
  <c r="V1838" i="20"/>
  <c r="V1694" i="20"/>
  <c r="V1550" i="20"/>
  <c r="V1406" i="20"/>
  <c r="V1262" i="20"/>
  <c r="V1118" i="20"/>
  <c r="V974" i="20"/>
  <c r="V830" i="20"/>
  <c r="V686" i="20"/>
  <c r="V542" i="20"/>
  <c r="V398" i="20"/>
  <c r="V254" i="20"/>
  <c r="V110" i="20"/>
  <c r="V1957" i="20"/>
  <c r="V1813" i="20"/>
  <c r="V1669" i="20"/>
  <c r="V1525" i="20"/>
  <c r="V1381" i="20"/>
  <c r="V1237" i="20"/>
  <c r="V1093" i="20"/>
  <c r="V949" i="20"/>
  <c r="Z948" i="23" s="1"/>
  <c r="V805" i="20"/>
  <c r="V661" i="20"/>
  <c r="Z660" i="23" s="1"/>
  <c r="V517" i="20"/>
  <c r="V373" i="20"/>
  <c r="V229" i="20"/>
  <c r="V83" i="20"/>
  <c r="V1932" i="20"/>
  <c r="V1788" i="20"/>
  <c r="V1644" i="20"/>
  <c r="V1500" i="20"/>
  <c r="V1356" i="20"/>
  <c r="V1212" i="20"/>
  <c r="V1068" i="20"/>
  <c r="V924" i="20"/>
  <c r="V780" i="20"/>
  <c r="V636" i="20"/>
  <c r="V492" i="20"/>
  <c r="V348" i="20"/>
  <c r="V204" i="20"/>
  <c r="V53" i="20"/>
  <c r="Z52" i="23" s="1"/>
  <c r="V1907" i="20"/>
  <c r="V1763" i="20"/>
  <c r="V1619" i="20"/>
  <c r="V1475" i="20"/>
  <c r="V1331" i="20"/>
  <c r="V1187" i="20"/>
  <c r="Z1186" i="23" s="1"/>
  <c r="V1043" i="20"/>
  <c r="V899" i="20"/>
  <c r="V755" i="20"/>
  <c r="V611" i="20"/>
  <c r="V467" i="20"/>
  <c r="V323" i="20"/>
  <c r="Z322" i="23" s="1"/>
  <c r="V179" i="20"/>
  <c r="V23" i="20"/>
  <c r="V1882" i="20"/>
  <c r="V1738" i="20"/>
  <c r="V1594" i="20"/>
  <c r="V1450" i="20"/>
  <c r="Z1449" i="23" s="1"/>
  <c r="V1306" i="20"/>
  <c r="V1162" i="20"/>
  <c r="V1018" i="20"/>
  <c r="V874" i="20"/>
  <c r="V730" i="20"/>
  <c r="V586" i="20"/>
  <c r="Z585" i="23" s="1"/>
  <c r="V442" i="20"/>
  <c r="V298" i="20"/>
  <c r="V154" i="20"/>
  <c r="V2001" i="20"/>
  <c r="V1857" i="20"/>
  <c r="V1713" i="20"/>
  <c r="V1569" i="20"/>
  <c r="V1425" i="20"/>
  <c r="V162" i="20"/>
  <c r="V1362" i="20"/>
  <c r="V967" i="20"/>
  <c r="V547" i="20"/>
  <c r="V151" i="20"/>
  <c r="V1650" i="20"/>
  <c r="V1255" i="20"/>
  <c r="V1027" i="20"/>
  <c r="V834" i="20"/>
  <c r="V631" i="20"/>
  <c r="V1600" i="20"/>
  <c r="V1024" i="20"/>
  <c r="V448" i="20"/>
  <c r="V1830" i="20"/>
  <c r="V1254" i="20"/>
  <c r="V678" i="20"/>
  <c r="V102" i="20"/>
  <c r="V1492" i="20"/>
  <c r="V916" i="20"/>
  <c r="V340" i="20"/>
  <c r="V1723" i="20"/>
  <c r="V1147" i="20"/>
  <c r="V571" i="20"/>
  <c r="V1962" i="20"/>
  <c r="V1386" i="20"/>
  <c r="V810" i="20"/>
  <c r="V234" i="20"/>
  <c r="V1624" i="20"/>
  <c r="V1048" i="20"/>
  <c r="V472" i="20"/>
  <c r="V1903" i="20"/>
  <c r="V1327" i="20"/>
  <c r="Z1326" i="23" s="1"/>
  <c r="V751" i="20"/>
  <c r="V175" i="20"/>
  <c r="V1614" i="20"/>
  <c r="V1038" i="20"/>
  <c r="V462" i="20"/>
  <c r="V1900" i="20"/>
  <c r="V1324" i="20"/>
  <c r="V748" i="20"/>
  <c r="Z747" i="23" s="1"/>
  <c r="V172" i="20"/>
  <c r="V1901" i="20"/>
  <c r="V1757" i="20"/>
  <c r="V1613" i="20"/>
  <c r="V1469" i="20"/>
  <c r="V1325" i="20"/>
  <c r="V1181" i="20"/>
  <c r="V1037" i="20"/>
  <c r="V893" i="20"/>
  <c r="V749" i="20"/>
  <c r="V605" i="20"/>
  <c r="V461" i="20"/>
  <c r="V317" i="20"/>
  <c r="V173" i="20"/>
  <c r="V16" i="20"/>
  <c r="V1863" i="20"/>
  <c r="V1719" i="20"/>
  <c r="V1575" i="20"/>
  <c r="Z1574" i="23" s="1"/>
  <c r="V1431" i="20"/>
  <c r="V1287" i="20"/>
  <c r="V1143" i="20"/>
  <c r="V999" i="20"/>
  <c r="V855" i="20"/>
  <c r="V711" i="20"/>
  <c r="Z710" i="23" s="1"/>
  <c r="V567" i="20"/>
  <c r="V423" i="20"/>
  <c r="V279" i="20"/>
  <c r="V135" i="20"/>
  <c r="V1970" i="20"/>
  <c r="V1826" i="20"/>
  <c r="V1682" i="20"/>
  <c r="V1538" i="20"/>
  <c r="V1394" i="20"/>
  <c r="V1250" i="20"/>
  <c r="V1106" i="20"/>
  <c r="V962" i="20"/>
  <c r="Z961" i="23" s="1"/>
  <c r="V818" i="20"/>
  <c r="V674" i="20"/>
  <c r="V530" i="20"/>
  <c r="V386" i="20"/>
  <c r="V242" i="20"/>
  <c r="V98" i="20"/>
  <c r="Z97" i="23" s="1"/>
  <c r="V1945" i="20"/>
  <c r="V1801" i="20"/>
  <c r="V1657" i="20"/>
  <c r="V1513" i="20"/>
  <c r="V1369" i="20"/>
  <c r="V1225" i="20"/>
  <c r="Z1224" i="23" s="1"/>
  <c r="V1081" i="20"/>
  <c r="V937" i="20"/>
  <c r="V793" i="20"/>
  <c r="V649" i="20"/>
  <c r="V505" i="20"/>
  <c r="V361" i="20"/>
  <c r="Z360" i="23" s="1"/>
  <c r="V217" i="20"/>
  <c r="V68" i="20"/>
  <c r="V1920" i="20"/>
  <c r="V1776" i="20"/>
  <c r="V1632" i="20"/>
  <c r="V1488" i="20"/>
  <c r="V1344" i="20"/>
  <c r="V1200" i="20"/>
  <c r="V1056" i="20"/>
  <c r="V912" i="20"/>
  <c r="V768" i="20"/>
  <c r="V624" i="20"/>
  <c r="V480" i="20"/>
  <c r="V336" i="20"/>
  <c r="V192" i="20"/>
  <c r="V38" i="20"/>
  <c r="V1895" i="20"/>
  <c r="V1751" i="20"/>
  <c r="Z1750" i="23" s="1"/>
  <c r="V1607" i="20"/>
  <c r="V1463" i="20"/>
  <c r="V1319" i="20"/>
  <c r="V1175" i="20"/>
  <c r="V1031" i="20"/>
  <c r="V887" i="20"/>
  <c r="Z886" i="23" s="1"/>
  <c r="V743" i="20"/>
  <c r="V599" i="20"/>
  <c r="V455" i="20"/>
  <c r="V311" i="20"/>
  <c r="V167" i="20"/>
  <c r="V8" i="20"/>
  <c r="V1870" i="20"/>
  <c r="V1726" i="20"/>
  <c r="V1582" i="20"/>
  <c r="V1438" i="20"/>
  <c r="V1294" i="20"/>
  <c r="V1150" i="20"/>
  <c r="V1006" i="20"/>
  <c r="V862" i="20"/>
  <c r="V718" i="20"/>
  <c r="V574" i="20"/>
  <c r="V430" i="20"/>
  <c r="V286" i="20"/>
  <c r="V142" i="20"/>
  <c r="V1989" i="20"/>
  <c r="V1845" i="20"/>
  <c r="V1701" i="20"/>
  <c r="V1557" i="20"/>
  <c r="V1413" i="20"/>
  <c r="Z1412" i="23" s="1"/>
  <c r="V1269" i="20"/>
  <c r="V1125" i="20"/>
  <c r="V981" i="20"/>
  <c r="V837" i="20"/>
  <c r="V693" i="20"/>
  <c r="V549" i="20"/>
  <c r="Z548" i="23" s="1"/>
  <c r="V405" i="20"/>
  <c r="V261" i="20"/>
  <c r="V117" i="20"/>
  <c r="V1964" i="20"/>
  <c r="V1820" i="20"/>
  <c r="V1676" i="20"/>
  <c r="Z1675" i="23" s="1"/>
  <c r="V1532" i="20"/>
  <c r="V1388" i="20"/>
  <c r="V1244" i="20"/>
  <c r="V1100" i="20"/>
  <c r="V956" i="20"/>
  <c r="V1747" i="20"/>
  <c r="V1171" i="20"/>
  <c r="V1170" i="20"/>
  <c r="V775" i="20"/>
  <c r="V355" i="20"/>
  <c r="Z354" i="23" s="1"/>
  <c r="V1843" i="20"/>
  <c r="V1458" i="20"/>
  <c r="Z1457" i="23" s="1"/>
  <c r="V1063" i="20"/>
  <c r="V835" i="20"/>
  <c r="V642" i="20"/>
  <c r="V439" i="20"/>
  <c r="V1552" i="20"/>
  <c r="V976" i="20"/>
  <c r="Z975" i="23" s="1"/>
  <c r="V400" i="20"/>
  <c r="V1782" i="20"/>
  <c r="V1206" i="20"/>
  <c r="V630" i="20"/>
  <c r="Z629" i="23" s="1"/>
  <c r="V46" i="20"/>
  <c r="V1444" i="20"/>
  <c r="Z1443" i="23" s="1"/>
  <c r="V868" i="20"/>
  <c r="V292" i="20"/>
  <c r="V1675" i="20"/>
  <c r="V1099" i="20"/>
  <c r="V523" i="20"/>
  <c r="V1914" i="20"/>
  <c r="V1338" i="20"/>
  <c r="V762" i="20"/>
  <c r="V186" i="20"/>
  <c r="V1576" i="20"/>
  <c r="V1000" i="20"/>
  <c r="V424" i="20"/>
  <c r="V1855" i="20"/>
  <c r="V1279" i="20"/>
  <c r="V703" i="20"/>
  <c r="V127" i="20"/>
  <c r="V1566" i="20"/>
  <c r="V990" i="20"/>
  <c r="V414" i="20"/>
  <c r="V1852" i="20"/>
  <c r="V1276" i="20"/>
  <c r="V700" i="20"/>
  <c r="Z699" i="23" s="1"/>
  <c r="V124" i="20"/>
  <c r="V1889" i="20"/>
  <c r="Z1888" i="23" s="1"/>
  <c r="V1745" i="20"/>
  <c r="V1601" i="20"/>
  <c r="V1457" i="20"/>
  <c r="V1313" i="20"/>
  <c r="V1169" i="20"/>
  <c r="V1025" i="20"/>
  <c r="V881" i="20"/>
  <c r="V737" i="20"/>
  <c r="V593" i="20"/>
  <c r="V449" i="20"/>
  <c r="Z448" i="23" s="1"/>
  <c r="V305" i="20"/>
  <c r="V161" i="20"/>
  <c r="V1995" i="20"/>
  <c r="V1851" i="20"/>
  <c r="V1707" i="20"/>
  <c r="V1563" i="20"/>
  <c r="V1419" i="20"/>
  <c r="V1275" i="20"/>
  <c r="V1131" i="20"/>
  <c r="V987" i="20"/>
  <c r="V843" i="20"/>
  <c r="V699" i="20"/>
  <c r="V555" i="20"/>
  <c r="V411" i="20"/>
  <c r="V267" i="20"/>
  <c r="V123" i="20"/>
  <c r="V1958" i="20"/>
  <c r="V1814" i="20"/>
  <c r="V1670" i="20"/>
  <c r="V1526" i="20"/>
  <c r="V1382" i="20"/>
  <c r="V1238" i="20"/>
  <c r="V1094" i="20"/>
  <c r="V950" i="20"/>
  <c r="V806" i="20"/>
  <c r="V662" i="20"/>
  <c r="V518" i="20"/>
  <c r="V374" i="20"/>
  <c r="V230" i="20"/>
  <c r="V84" i="20"/>
  <c r="V1933" i="20"/>
  <c r="V1789" i="20"/>
  <c r="Z1788" i="23" s="1"/>
  <c r="V1645" i="20"/>
  <c r="V1501" i="20"/>
  <c r="V1357" i="20"/>
  <c r="V1213" i="20"/>
  <c r="V1069" i="20"/>
  <c r="V925" i="20"/>
  <c r="Z924" i="23" s="1"/>
  <c r="V781" i="20"/>
  <c r="V637" i="20"/>
  <c r="V493" i="20"/>
  <c r="V349" i="20"/>
  <c r="V205" i="20"/>
  <c r="V54" i="20"/>
  <c r="V1908" i="20"/>
  <c r="V1764" i="20"/>
  <c r="V1620" i="20"/>
  <c r="V1476" i="20"/>
  <c r="Z1475" i="23" s="1"/>
  <c r="V1332" i="20"/>
  <c r="V1188" i="20"/>
  <c r="Z1187" i="23" s="1"/>
  <c r="V1044" i="20"/>
  <c r="V900" i="20"/>
  <c r="V756" i="20"/>
  <c r="V612" i="20"/>
  <c r="V468" i="20"/>
  <c r="V324" i="20"/>
  <c r="V180" i="20"/>
  <c r="V24" i="20"/>
  <c r="V1883" i="20"/>
  <c r="V1739" i="20"/>
  <c r="V1595" i="20"/>
  <c r="V1451" i="20"/>
  <c r="V1307" i="20"/>
  <c r="V1163" i="20"/>
  <c r="V1019" i="20"/>
  <c r="V875" i="20"/>
  <c r="V731" i="20"/>
  <c r="V587" i="20"/>
  <c r="V443" i="20"/>
  <c r="V299" i="20"/>
  <c r="V155" i="20"/>
  <c r="V2002" i="20"/>
  <c r="Z2001" i="23" s="1"/>
  <c r="V1858" i="20"/>
  <c r="V1714" i="20"/>
  <c r="Z1713" i="23" s="1"/>
  <c r="V1570" i="20"/>
  <c r="V1426" i="20"/>
  <c r="V1282" i="20"/>
  <c r="V1138" i="20"/>
  <c r="V994" i="20"/>
  <c r="V850" i="20"/>
  <c r="V706" i="20"/>
  <c r="V562" i="20"/>
  <c r="V418" i="20"/>
  <c r="V274" i="20"/>
  <c r="Z273" i="23" s="1"/>
  <c r="V130" i="20"/>
  <c r="V1977" i="20"/>
  <c r="V1833" i="20"/>
  <c r="V1689" i="20"/>
  <c r="V1545" i="20"/>
  <c r="V1401" i="20"/>
  <c r="V1257" i="20"/>
  <c r="V1113" i="20"/>
  <c r="V969" i="20"/>
  <c r="V825" i="20"/>
  <c r="V681" i="20"/>
  <c r="V537" i="20"/>
  <c r="Z536" i="23" s="1"/>
  <c r="V393" i="20"/>
  <c r="V249" i="20"/>
  <c r="Z248" i="23" s="1"/>
  <c r="V105" i="20"/>
  <c r="V1952" i="20"/>
  <c r="V1808" i="20"/>
  <c r="V1664" i="20"/>
  <c r="V1520" i="20"/>
  <c r="V1376" i="20"/>
  <c r="Z1375" i="23" s="1"/>
  <c r="V1232" i="20"/>
  <c r="V1088" i="20"/>
  <c r="V944" i="20"/>
  <c r="V800" i="20"/>
  <c r="V656" i="20"/>
  <c r="V512" i="20"/>
  <c r="V368" i="20"/>
  <c r="V224" i="20"/>
  <c r="V77" i="20"/>
  <c r="V9" i="20"/>
  <c r="V1363" i="20"/>
  <c r="V1122" i="20"/>
  <c r="V978" i="20"/>
  <c r="V583" i="20"/>
  <c r="V163" i="20"/>
  <c r="V1651" i="20"/>
  <c r="V1266" i="20"/>
  <c r="V871" i="20"/>
  <c r="V643" i="20"/>
  <c r="V450" i="20"/>
  <c r="V247" i="20"/>
  <c r="V1504" i="20"/>
  <c r="V928" i="20"/>
  <c r="Z927" i="23" s="1"/>
  <c r="V352" i="20"/>
  <c r="V1734" i="20"/>
  <c r="V1158" i="20"/>
  <c r="V582" i="20"/>
  <c r="V1972" i="20"/>
  <c r="V1396" i="20"/>
  <c r="V820" i="20"/>
  <c r="V244" i="20"/>
  <c r="V1627" i="20"/>
  <c r="V1051" i="20"/>
  <c r="V475" i="20"/>
  <c r="V1866" i="20"/>
  <c r="Z1865" i="23" s="1"/>
  <c r="V1290" i="20"/>
  <c r="V714" i="20"/>
  <c r="V138" i="20"/>
  <c r="V1528" i="20"/>
  <c r="V952" i="20"/>
  <c r="V376" i="20"/>
  <c r="V1807" i="20"/>
  <c r="V1231" i="20"/>
  <c r="Z1230" i="23" s="1"/>
  <c r="V655" i="20"/>
  <c r="V76" i="20"/>
  <c r="V1518" i="20"/>
  <c r="V942" i="20"/>
  <c r="V366" i="20"/>
  <c r="V1804" i="20"/>
  <c r="Z1803" i="23" s="1"/>
  <c r="V1228" i="20"/>
  <c r="V652" i="20"/>
  <c r="V72" i="20"/>
  <c r="V1877" i="20"/>
  <c r="V1733" i="20"/>
  <c r="V1589" i="20"/>
  <c r="Z1588" i="23" s="1"/>
  <c r="V1445" i="20"/>
  <c r="V1301" i="20"/>
  <c r="V1157" i="20"/>
  <c r="V1013" i="20"/>
  <c r="V869" i="20"/>
  <c r="V725" i="20"/>
  <c r="V581" i="20"/>
  <c r="V437" i="20"/>
  <c r="V293" i="20"/>
  <c r="V149" i="20"/>
  <c r="V1983" i="20"/>
  <c r="V1839" i="20"/>
  <c r="V1695" i="20"/>
  <c r="V1551" i="20"/>
  <c r="V1407" i="20"/>
  <c r="V1263" i="20"/>
  <c r="V1119" i="20"/>
  <c r="V975" i="20"/>
  <c r="V831" i="20"/>
  <c r="V687" i="20"/>
  <c r="V543" i="20"/>
  <c r="V399" i="20"/>
  <c r="V255" i="20"/>
  <c r="V111" i="20"/>
  <c r="V1946" i="20"/>
  <c r="V1802" i="20"/>
  <c r="V1658" i="20"/>
  <c r="V1514" i="20"/>
  <c r="V1370" i="20"/>
  <c r="V1226" i="20"/>
  <c r="V1082" i="20"/>
  <c r="V938" i="20"/>
  <c r="V794" i="20"/>
  <c r="V650" i="20"/>
  <c r="V506" i="20"/>
  <c r="V362" i="20"/>
  <c r="V218" i="20"/>
  <c r="V70" i="20"/>
  <c r="V1921" i="20"/>
  <c r="V1777" i="20"/>
  <c r="Z1776" i="23" s="1"/>
  <c r="V1633" i="20"/>
  <c r="V1489" i="20"/>
  <c r="V1345" i="20"/>
  <c r="V1201" i="20"/>
  <c r="V1057" i="20"/>
  <c r="V913" i="20"/>
  <c r="V769" i="20"/>
  <c r="V625" i="20"/>
  <c r="V481" i="20"/>
  <c r="V337" i="20"/>
  <c r="V193" i="20"/>
  <c r="V40" i="20"/>
  <c r="V1896" i="20"/>
  <c r="V1752" i="20"/>
  <c r="Z1751" i="23" s="1"/>
  <c r="V1608" i="20"/>
  <c r="V1464" i="20"/>
  <c r="V1320" i="20"/>
  <c r="V1176" i="20"/>
  <c r="V1032" i="20"/>
  <c r="V888" i="20"/>
  <c r="V744" i="20"/>
  <c r="V600" i="20"/>
  <c r="V456" i="20"/>
  <c r="V312" i="20"/>
  <c r="Z311" i="23" s="1"/>
  <c r="V168" i="20"/>
  <c r="V10" i="20"/>
  <c r="V1871" i="20"/>
  <c r="V1727" i="20"/>
  <c r="V1583" i="20"/>
  <c r="V1439" i="20"/>
  <c r="V1295" i="20"/>
  <c r="V1151" i="20"/>
  <c r="Z1150" i="23" s="1"/>
  <c r="V1007" i="20"/>
  <c r="V863" i="20"/>
  <c r="V719" i="20"/>
  <c r="V575" i="20"/>
  <c r="V431" i="20"/>
  <c r="V287" i="20"/>
  <c r="V143" i="20"/>
  <c r="V1990" i="20"/>
  <c r="V1846" i="20"/>
  <c r="V1702" i="20"/>
  <c r="V1558" i="20"/>
  <c r="V1414" i="20"/>
  <c r="V1270" i="20"/>
  <c r="V1126" i="20"/>
  <c r="V982" i="20"/>
  <c r="V838" i="20"/>
  <c r="V694" i="20"/>
  <c r="V550" i="20"/>
  <c r="Z549" i="23" s="1"/>
  <c r="V406" i="20"/>
  <c r="V262" i="20"/>
  <c r="V118" i="20"/>
  <c r="V1965" i="20"/>
  <c r="V1821" i="20"/>
  <c r="V1677" i="20"/>
  <c r="Z1676" i="23" s="1"/>
  <c r="V1533" i="20"/>
  <c r="V1389" i="20"/>
  <c r="V1245" i="20"/>
  <c r="V1101" i="20"/>
  <c r="V957" i="20"/>
  <c r="V813" i="20"/>
  <c r="V669" i="20"/>
  <c r="V525" i="20"/>
  <c r="V595" i="20"/>
  <c r="V979" i="20"/>
  <c r="V786" i="20"/>
  <c r="V391" i="20"/>
  <c r="Z390" i="23" s="1"/>
  <c r="V1879" i="20"/>
  <c r="V1459" i="20"/>
  <c r="V1074" i="20"/>
  <c r="V679" i="20"/>
  <c r="V451" i="20"/>
  <c r="V258" i="20"/>
  <c r="V47" i="20"/>
  <c r="V1456" i="20"/>
  <c r="V880" i="20"/>
  <c r="V304" i="20"/>
  <c r="V1686" i="20"/>
  <c r="V1110" i="20"/>
  <c r="Z1109" i="23" s="1"/>
  <c r="V534" i="20"/>
  <c r="V1924" i="20"/>
  <c r="V1348" i="20"/>
  <c r="V772" i="20"/>
  <c r="Z771" i="23" s="1"/>
  <c r="V196" i="20"/>
  <c r="V1579" i="20"/>
  <c r="V1003" i="20"/>
  <c r="V427" i="20"/>
  <c r="V1818" i="20"/>
  <c r="V1242" i="20"/>
  <c r="V666" i="20"/>
  <c r="V89" i="20"/>
  <c r="V1480" i="20"/>
  <c r="V904" i="20"/>
  <c r="V328" i="20"/>
  <c r="V1759" i="20"/>
  <c r="V1183" i="20"/>
  <c r="V607" i="20"/>
  <c r="V18" i="20"/>
  <c r="V1470" i="20"/>
  <c r="V894" i="20"/>
  <c r="V318" i="20"/>
  <c r="V1756" i="20"/>
  <c r="V1180" i="20"/>
  <c r="V604" i="20"/>
  <c r="V14" i="20"/>
  <c r="V1865" i="20"/>
  <c r="V1721" i="20"/>
  <c r="Z1720" i="23" s="1"/>
  <c r="V1577" i="20"/>
  <c r="V1433" i="20"/>
  <c r="V1289" i="20"/>
  <c r="V1145" i="20"/>
  <c r="V1001" i="20"/>
  <c r="V857" i="20"/>
  <c r="V713" i="20"/>
  <c r="V569" i="20"/>
  <c r="V425" i="20"/>
  <c r="V281" i="20"/>
  <c r="V137" i="20"/>
  <c r="V1971" i="20"/>
  <c r="V1827" i="20"/>
  <c r="V1683" i="20"/>
  <c r="V1539" i="20"/>
  <c r="V1395" i="20"/>
  <c r="V1251" i="20"/>
  <c r="V1107" i="20"/>
  <c r="V963" i="20"/>
  <c r="V819" i="20"/>
  <c r="V675" i="20"/>
  <c r="V531" i="20"/>
  <c r="V387" i="20"/>
  <c r="V243" i="20"/>
  <c r="V99" i="20"/>
  <c r="V1934" i="20"/>
  <c r="Z1933" i="23" s="1"/>
  <c r="V1790" i="20"/>
  <c r="V1646" i="20"/>
  <c r="V1502" i="20"/>
  <c r="V1358" i="20"/>
  <c r="V1214" i="20"/>
  <c r="V1070" i="20"/>
  <c r="V926" i="20"/>
  <c r="V782" i="20"/>
  <c r="V638" i="20"/>
  <c r="V494" i="20"/>
  <c r="V350" i="20"/>
  <c r="V206" i="20"/>
  <c r="V55" i="20"/>
  <c r="V1909" i="20"/>
  <c r="V1765" i="20"/>
  <c r="V1621" i="20"/>
  <c r="V1477" i="20"/>
  <c r="V1333" i="20"/>
  <c r="V1189" i="20"/>
  <c r="V1045" i="20"/>
  <c r="V901" i="20"/>
  <c r="V757" i="20"/>
  <c r="Z756" i="23" s="1"/>
  <c r="V613" i="20"/>
  <c r="V469" i="20"/>
  <c r="V325" i="20"/>
  <c r="V181" i="20"/>
  <c r="V25" i="20"/>
  <c r="V1884" i="20"/>
  <c r="V1740" i="20"/>
  <c r="V1596" i="20"/>
  <c r="V1452" i="20"/>
  <c r="V1308" i="20"/>
  <c r="V1164" i="20"/>
  <c r="V1020" i="20"/>
  <c r="V876" i="20"/>
  <c r="V732" i="20"/>
  <c r="V588" i="20"/>
  <c r="V444" i="20"/>
  <c r="V300" i="20"/>
  <c r="V156" i="20"/>
  <c r="V2003" i="20"/>
  <c r="V1859" i="20"/>
  <c r="V1715" i="20"/>
  <c r="V1571" i="20"/>
  <c r="V1427" i="20"/>
  <c r="V1283" i="20"/>
  <c r="Z1282" i="23" s="1"/>
  <c r="V1139" i="20"/>
  <c r="V995" i="20"/>
  <c r="Z994" i="23" s="1"/>
  <c r="V851" i="20"/>
  <c r="V707" i="20"/>
  <c r="V563" i="20"/>
  <c r="V419" i="20"/>
  <c r="V275" i="20"/>
  <c r="V131" i="20"/>
  <c r="V1978" i="20"/>
  <c r="V1834" i="20"/>
  <c r="V1690" i="20"/>
  <c r="V1546" i="20"/>
  <c r="V1402" i="20"/>
  <c r="V1258" i="20"/>
  <c r="Z1257" i="23" s="1"/>
  <c r="V1114" i="20"/>
  <c r="V970" i="20"/>
  <c r="V826" i="20"/>
  <c r="V682" i="20"/>
  <c r="V538" i="20"/>
  <c r="V394" i="20"/>
  <c r="Z393" i="23" s="1"/>
  <c r="V250" i="20"/>
  <c r="V106" i="20"/>
  <c r="V1953" i="20"/>
  <c r="V1809" i="20"/>
  <c r="V1665" i="20"/>
  <c r="V1521" i="20"/>
  <c r="V1377" i="20"/>
  <c r="V1233" i="20"/>
  <c r="V1089" i="20"/>
  <c r="V945" i="20"/>
  <c r="V801" i="20"/>
  <c r="V657" i="20"/>
  <c r="V513" i="20"/>
  <c r="V369" i="20"/>
  <c r="V225" i="20"/>
  <c r="V78" i="20"/>
  <c r="V1928" i="20"/>
  <c r="V211" i="20"/>
  <c r="Z210" i="23" s="1"/>
  <c r="V930" i="20"/>
  <c r="V594" i="20"/>
  <c r="V199" i="20"/>
  <c r="V1687" i="20"/>
  <c r="V1267" i="20"/>
  <c r="V882" i="20"/>
  <c r="Z881" i="23" s="1"/>
  <c r="V487" i="20"/>
  <c r="V259" i="20"/>
  <c r="V60" i="20"/>
  <c r="V1984" i="20"/>
  <c r="V1408" i="20"/>
  <c r="V832" i="20"/>
  <c r="V256" i="20"/>
  <c r="V1638" i="20"/>
  <c r="V1062" i="20"/>
  <c r="V486" i="20"/>
  <c r="V1876" i="20"/>
  <c r="V1300" i="20"/>
  <c r="V724" i="20"/>
  <c r="V148" i="20"/>
  <c r="V1531" i="20"/>
  <c r="V955" i="20"/>
  <c r="V379" i="20"/>
  <c r="V1770" i="20"/>
  <c r="V1194" i="20"/>
  <c r="V618" i="20"/>
  <c r="V31" i="20"/>
  <c r="V1432" i="20"/>
  <c r="V856" i="20"/>
  <c r="V280" i="20"/>
  <c r="V1711" i="20"/>
  <c r="V1135" i="20"/>
  <c r="V559" i="20"/>
  <c r="V1998" i="20"/>
  <c r="Z1997" i="23" s="1"/>
  <c r="V1422" i="20"/>
  <c r="V846" i="20"/>
  <c r="Z845" i="23" s="1"/>
  <c r="V270" i="20"/>
  <c r="V1708" i="20"/>
  <c r="V1132" i="20"/>
  <c r="V556" i="20"/>
  <c r="V1997" i="20"/>
  <c r="V1853" i="20"/>
  <c r="V1709" i="20"/>
  <c r="V1565" i="20"/>
  <c r="V1421" i="20"/>
  <c r="V1277" i="20"/>
  <c r="V1133" i="20"/>
  <c r="V989" i="20"/>
  <c r="V845" i="20"/>
  <c r="V701" i="20"/>
  <c r="V557" i="20"/>
  <c r="V413" i="20"/>
  <c r="V269" i="20"/>
  <c r="V125" i="20"/>
  <c r="Z124" i="23" s="1"/>
  <c r="V1959" i="20"/>
  <c r="V1815" i="20"/>
  <c r="V1671" i="20"/>
  <c r="V1527" i="20"/>
  <c r="Z1526" i="23" s="1"/>
  <c r="V1383" i="20"/>
  <c r="V1239" i="20"/>
  <c r="Z1238" i="23" s="1"/>
  <c r="V1095" i="20"/>
  <c r="V951" i="20"/>
  <c r="V807" i="20"/>
  <c r="V663" i="20"/>
  <c r="V519" i="20"/>
  <c r="V375" i="20"/>
  <c r="V231" i="20"/>
  <c r="V85" i="20"/>
  <c r="V1922" i="20"/>
  <c r="V1778" i="20"/>
  <c r="V1634" i="20"/>
  <c r="V1490" i="20"/>
  <c r="V1346" i="20"/>
  <c r="V1202" i="20"/>
  <c r="V1058" i="20"/>
  <c r="V914" i="20"/>
  <c r="V770" i="20"/>
  <c r="V626" i="20"/>
  <c r="V482" i="20"/>
  <c r="V338" i="20"/>
  <c r="V194" i="20"/>
  <c r="V41" i="20"/>
  <c r="V1897" i="20"/>
  <c r="V1753" i="20"/>
  <c r="V1609" i="20"/>
  <c r="V1465" i="20"/>
  <c r="V1321" i="20"/>
  <c r="V1177" i="20"/>
  <c r="V1033" i="20"/>
  <c r="V889" i="20"/>
  <c r="V745" i="20"/>
  <c r="V601" i="20"/>
  <c r="V457" i="20"/>
  <c r="V313" i="20"/>
  <c r="V169" i="20"/>
  <c r="V11" i="20"/>
  <c r="V1872" i="20"/>
  <c r="V1728" i="20"/>
  <c r="V1584" i="20"/>
  <c r="V1440" i="20"/>
  <c r="V1296" i="20"/>
  <c r="V1152" i="20"/>
  <c r="V1008" i="20"/>
  <c r="V864" i="20"/>
  <c r="V720" i="20"/>
  <c r="V576" i="20"/>
  <c r="V432" i="20"/>
  <c r="V288" i="20"/>
  <c r="V144" i="20"/>
  <c r="V1991" i="20"/>
  <c r="V1847" i="20"/>
  <c r="V1703" i="20"/>
  <c r="V1559" i="20"/>
  <c r="V1415" i="20"/>
  <c r="V1271" i="20"/>
  <c r="V1127" i="20"/>
  <c r="V983" i="20"/>
  <c r="V839" i="20"/>
  <c r="V695" i="20"/>
  <c r="V551" i="20"/>
  <c r="Z550" i="23" s="1"/>
  <c r="V407" i="20"/>
  <c r="V263" i="20"/>
  <c r="V119" i="20"/>
  <c r="V1966" i="20"/>
  <c r="V1822" i="20"/>
  <c r="V1678" i="20"/>
  <c r="V1534" i="20"/>
  <c r="V1390" i="20"/>
  <c r="V1246" i="20"/>
  <c r="V1102" i="20"/>
  <c r="Z1101" i="23" s="1"/>
  <c r="V958" i="20"/>
  <c r="V814" i="20"/>
  <c r="Z813" i="23" s="1"/>
  <c r="V670" i="20"/>
  <c r="V526" i="20"/>
  <c r="V382" i="20"/>
  <c r="V238" i="20"/>
  <c r="V94" i="20"/>
  <c r="V1941" i="20"/>
  <c r="V1797" i="20"/>
  <c r="V1653" i="20"/>
  <c r="V1509" i="20"/>
  <c r="V1365" i="20"/>
  <c r="V1221" i="20"/>
  <c r="V1698" i="20"/>
  <c r="V1939" i="20"/>
  <c r="V402" i="20"/>
  <c r="V1891" i="20"/>
  <c r="V1495" i="20"/>
  <c r="V1075" i="20"/>
  <c r="V690" i="20"/>
  <c r="V295" i="20"/>
  <c r="V61" i="20"/>
  <c r="V1975" i="20"/>
  <c r="V1936" i="20"/>
  <c r="V1360" i="20"/>
  <c r="V784" i="20"/>
  <c r="V208" i="20"/>
  <c r="V1590" i="20"/>
  <c r="V1014" i="20"/>
  <c r="V438" i="20"/>
  <c r="V1828" i="20"/>
  <c r="V1252" i="20"/>
  <c r="V676" i="20"/>
  <c r="V100" i="20"/>
  <c r="V1483" i="20"/>
  <c r="V907" i="20"/>
  <c r="V331" i="20"/>
  <c r="V1722" i="20"/>
  <c r="V1146" i="20"/>
  <c r="V570" i="20"/>
  <c r="V1960" i="20"/>
  <c r="V1384" i="20"/>
  <c r="V808" i="20"/>
  <c r="V232" i="20"/>
  <c r="Z231" i="23" s="1"/>
  <c r="V1663" i="20"/>
  <c r="V1087" i="20"/>
  <c r="V511" i="20"/>
  <c r="V1950" i="20"/>
  <c r="V1374" i="20"/>
  <c r="V798" i="20"/>
  <c r="V222" i="20"/>
  <c r="V1660" i="20"/>
  <c r="V1084" i="20"/>
  <c r="V508" i="20"/>
  <c r="V1985" i="20"/>
  <c r="V1841" i="20"/>
  <c r="V1697" i="20"/>
  <c r="V1553" i="20"/>
  <c r="V1409" i="20"/>
  <c r="V1265" i="20"/>
  <c r="V1121" i="20"/>
  <c r="V977" i="20"/>
  <c r="V833" i="20"/>
  <c r="V689" i="20"/>
  <c r="V545" i="20"/>
  <c r="V401" i="20"/>
  <c r="V257" i="20"/>
  <c r="V113" i="20"/>
  <c r="Z112" i="23" s="1"/>
  <c r="V1947" i="20"/>
  <c r="V1803" i="20"/>
  <c r="V1659" i="20"/>
  <c r="V1515" i="20"/>
  <c r="V1371" i="20"/>
  <c r="V1227" i="20"/>
  <c r="V1083" i="20"/>
  <c r="V939" i="20"/>
  <c r="V795" i="20"/>
  <c r="V651" i="20"/>
  <c r="V507" i="20"/>
  <c r="V363" i="20"/>
  <c r="Z362" i="23" s="1"/>
  <c r="V219" i="20"/>
  <c r="V71" i="20"/>
  <c r="V1910" i="20"/>
  <c r="V1766" i="20"/>
  <c r="V1622" i="20"/>
  <c r="V1478" i="20"/>
  <c r="V1334" i="20"/>
  <c r="V1190" i="20"/>
  <c r="V1046" i="20"/>
  <c r="V902" i="20"/>
  <c r="V758" i="20"/>
  <c r="V614" i="20"/>
  <c r="V470" i="20"/>
  <c r="V326" i="20"/>
  <c r="V182" i="20"/>
  <c r="V26" i="20"/>
  <c r="V1885" i="20"/>
  <c r="V1741" i="20"/>
  <c r="V1597" i="20"/>
  <c r="V1453" i="20"/>
  <c r="V1309" i="20"/>
  <c r="V1165" i="20"/>
  <c r="V1021" i="20"/>
  <c r="V877" i="20"/>
  <c r="V733" i="20"/>
  <c r="V589" i="20"/>
  <c r="V445" i="20"/>
  <c r="V301" i="20"/>
  <c r="Z300" i="23" s="1"/>
  <c r="V157" i="20"/>
  <c r="V2004" i="20"/>
  <c r="V1860" i="20"/>
  <c r="V1716" i="20"/>
  <c r="V1572" i="20"/>
  <c r="V1428" i="20"/>
  <c r="V1284" i="20"/>
  <c r="V1140" i="20"/>
  <c r="Z1139" i="23" s="1"/>
  <c r="V996" i="20"/>
  <c r="V852" i="20"/>
  <c r="V708" i="20"/>
  <c r="V564" i="20"/>
  <c r="V420" i="20"/>
  <c r="V276" i="20"/>
  <c r="Z275" i="23" s="1"/>
  <c r="V132" i="20"/>
  <c r="V1979" i="20"/>
  <c r="V1835" i="20"/>
  <c r="V1691" i="20"/>
  <c r="V1547" i="20"/>
  <c r="V1403" i="20"/>
  <c r="V1259" i="20"/>
  <c r="V1115" i="20"/>
  <c r="V971" i="20"/>
  <c r="V827" i="20"/>
  <c r="V683" i="20"/>
  <c r="V539" i="20"/>
  <c r="V395" i="20"/>
  <c r="V251" i="20"/>
  <c r="V107" i="20"/>
  <c r="V1954" i="20"/>
  <c r="V1810" i="20"/>
  <c r="V1666" i="20"/>
  <c r="V1522" i="20"/>
  <c r="V1378" i="20"/>
  <c r="V1234" i="20"/>
  <c r="V1090" i="20"/>
  <c r="V946" i="20"/>
  <c r="V802" i="20"/>
  <c r="V658" i="20"/>
  <c r="V514" i="20"/>
  <c r="V370" i="20"/>
  <c r="V226" i="20"/>
  <c r="V79" i="20"/>
  <c r="V1929" i="20"/>
  <c r="Z1928" i="23" s="1"/>
  <c r="V1785" i="20"/>
  <c r="V1641" i="20"/>
  <c r="V1497" i="20"/>
  <c r="V1353" i="20"/>
  <c r="V872" i="20"/>
  <c r="V728" i="20"/>
  <c r="Z727" i="23" s="1"/>
  <c r="V584" i="20"/>
  <c r="V440" i="20"/>
  <c r="V296" i="20"/>
  <c r="V152" i="20"/>
  <c r="V81" i="20"/>
  <c r="V27" i="20"/>
  <c r="V1000" i="22"/>
  <c r="V599" i="22"/>
  <c r="V1313" i="22"/>
  <c r="V166" i="22"/>
  <c r="V296" i="22"/>
  <c r="V8" i="22"/>
  <c r="V630" i="22"/>
  <c r="V701" i="22"/>
  <c r="V796" i="22"/>
  <c r="V171" i="22"/>
  <c r="V398" i="22"/>
  <c r="V385" i="22"/>
  <c r="V1346" i="19"/>
  <c r="V1967" i="19"/>
  <c r="V837" i="19"/>
  <c r="V1404" i="19"/>
  <c r="V389" i="19"/>
  <c r="V325" i="19"/>
  <c r="V772" i="19"/>
  <c r="V1994" i="19"/>
  <c r="V1448" i="19"/>
  <c r="V693" i="19"/>
  <c r="V1389" i="19"/>
  <c r="V629" i="19"/>
  <c r="V1921" i="19"/>
  <c r="V1331" i="19"/>
  <c r="V564" i="19"/>
  <c r="V1880" i="19"/>
  <c r="V1254" i="19"/>
  <c r="V486" i="19"/>
  <c r="V1848" i="19"/>
  <c r="V1189" i="19"/>
  <c r="V421" i="19"/>
  <c r="V1807" i="19"/>
  <c r="V1123" i="19"/>
  <c r="V355" i="19"/>
  <c r="V1765" i="19"/>
  <c r="V1046" i="19"/>
  <c r="V278" i="19"/>
  <c r="V1706" i="19"/>
  <c r="V980" i="19"/>
  <c r="V212" i="19"/>
  <c r="V1648" i="19"/>
  <c r="V916" i="19"/>
  <c r="V148" i="19"/>
  <c r="V1632" i="19"/>
  <c r="V1281" i="19"/>
  <c r="V1089" i="19"/>
  <c r="V897" i="19"/>
  <c r="V705" i="19"/>
  <c r="V513" i="19"/>
  <c r="V321" i="19"/>
  <c r="V129" i="19"/>
  <c r="V1717" i="19"/>
  <c r="V1544" i="19"/>
  <c r="V1372" i="19"/>
  <c r="V1184" i="19"/>
  <c r="V992" i="19"/>
  <c r="V800" i="19"/>
  <c r="V608" i="19"/>
  <c r="V416" i="19"/>
  <c r="V224" i="19"/>
  <c r="V32" i="19"/>
  <c r="V1860" i="19"/>
  <c r="V1687" i="19"/>
  <c r="V1514" i="19"/>
  <c r="V1341" i="19"/>
  <c r="V1152" i="19"/>
  <c r="V960" i="19"/>
  <c r="V768" i="19"/>
  <c r="V576" i="19"/>
  <c r="V384" i="19"/>
  <c r="V192" i="19"/>
  <c r="V2003" i="19"/>
  <c r="V1830" i="19"/>
  <c r="V1657" i="19"/>
  <c r="V1484" i="19"/>
  <c r="V1310" i="19"/>
  <c r="V1118" i="19"/>
  <c r="V926" i="19"/>
  <c r="V734" i="19"/>
  <c r="V542" i="19"/>
  <c r="V350" i="19"/>
  <c r="V158" i="19"/>
  <c r="V1800" i="19"/>
  <c r="V1627" i="19"/>
  <c r="V1454" i="19"/>
  <c r="V1277" i="19"/>
  <c r="V1085" i="19"/>
  <c r="V893" i="19"/>
  <c r="V701" i="19"/>
  <c r="V509" i="19"/>
  <c r="V317" i="19"/>
  <c r="V125" i="19"/>
  <c r="V1943" i="19"/>
  <c r="V1770" i="19"/>
  <c r="V1424" i="19"/>
  <c r="V1243" i="19"/>
  <c r="V1051" i="19"/>
  <c r="V667" i="19"/>
  <c r="V475" i="19"/>
  <c r="V283" i="19"/>
  <c r="V1913" i="19"/>
  <c r="V1740" i="19"/>
  <c r="V1567" i="19"/>
  <c r="V1394" i="19"/>
  <c r="V1209" i="19"/>
  <c r="V1017" i="19"/>
  <c r="V825" i="19"/>
  <c r="V633" i="19"/>
  <c r="V441" i="19"/>
  <c r="V249" i="19"/>
  <c r="V57" i="19"/>
  <c r="V1883" i="19"/>
  <c r="V1710" i="19"/>
  <c r="V1537" i="19"/>
  <c r="V1364" i="19"/>
  <c r="V1177" i="19"/>
  <c r="V985" i="19"/>
  <c r="V793" i="19"/>
  <c r="V601" i="19"/>
  <c r="V409" i="19"/>
  <c r="V217" i="19"/>
  <c r="V25" i="19"/>
  <c r="V1680" i="19"/>
  <c r="V1507" i="19"/>
  <c r="V1334" i="19"/>
  <c r="V1144" i="19"/>
  <c r="V952" i="19"/>
  <c r="V760" i="19"/>
  <c r="V568" i="19"/>
  <c r="V376" i="19"/>
  <c r="V184" i="19"/>
  <c r="V1995" i="19"/>
  <c r="V1851" i="19"/>
  <c r="V1707" i="19"/>
  <c r="V1563" i="19"/>
  <c r="V1419" i="19"/>
  <c r="V1275" i="19"/>
  <c r="V1131" i="19"/>
  <c r="V987" i="19"/>
  <c r="V843" i="19"/>
  <c r="V699" i="19"/>
  <c r="V555" i="19"/>
  <c r="V411" i="19"/>
  <c r="V267" i="19"/>
  <c r="V123" i="19"/>
  <c r="V1295" i="19"/>
  <c r="V1151" i="19"/>
  <c r="V1007" i="19"/>
  <c r="V863" i="19"/>
  <c r="V719" i="19"/>
  <c r="V575" i="19"/>
  <c r="V431" i="19"/>
  <c r="V287" i="19"/>
  <c r="V143" i="19"/>
  <c r="V2002" i="19"/>
  <c r="V1858" i="19"/>
  <c r="V1714" i="19"/>
  <c r="V1570" i="19"/>
  <c r="V1426" i="19"/>
  <c r="V1282" i="19"/>
  <c r="V1138" i="19"/>
  <c r="V994" i="19"/>
  <c r="V850" i="19"/>
  <c r="V706" i="19"/>
  <c r="V562" i="19"/>
  <c r="V418" i="19"/>
  <c r="V274" i="19"/>
  <c r="V130" i="19"/>
  <c r="V309" i="20"/>
  <c r="V165" i="20"/>
  <c r="V6" i="20"/>
  <c r="V1868" i="20"/>
  <c r="Z1867" i="23" s="1"/>
  <c r="V1724" i="20"/>
  <c r="V1580" i="20"/>
  <c r="V1436" i="20"/>
  <c r="V1292" i="20"/>
  <c r="V1148" i="20"/>
  <c r="V1004" i="20"/>
  <c r="V860" i="20"/>
  <c r="V716" i="20"/>
  <c r="V572" i="20"/>
  <c r="V428" i="20"/>
  <c r="V284" i="20"/>
  <c r="V140" i="20"/>
  <c r="V69" i="20"/>
  <c r="V15" i="20"/>
  <c r="V155" i="22"/>
  <c r="V538" i="22"/>
  <c r="V249" i="22"/>
  <c r="V572" i="22"/>
  <c r="V284" i="22"/>
  <c r="V42" i="22"/>
  <c r="V113" i="22"/>
  <c r="V496" i="22"/>
  <c r="V208" i="22"/>
  <c r="V447" i="22"/>
  <c r="V85" i="22"/>
  <c r="V120" i="22"/>
  <c r="V965" i="19"/>
  <c r="V644" i="19"/>
  <c r="V453" i="19"/>
  <c r="V1833" i="19"/>
  <c r="V1751" i="19"/>
  <c r="V1996" i="19"/>
  <c r="V1460" i="19"/>
  <c r="V708" i="19"/>
  <c r="V1963" i="19"/>
  <c r="V1391" i="19"/>
  <c r="V630" i="19"/>
  <c r="V1922" i="19"/>
  <c r="V1332" i="19"/>
  <c r="V565" i="19"/>
  <c r="V499" i="19"/>
  <c r="V1849" i="19"/>
  <c r="V1190" i="19"/>
  <c r="V422" i="19"/>
  <c r="V1808" i="19"/>
  <c r="V1124" i="19"/>
  <c r="V356" i="19"/>
  <c r="V1776" i="19"/>
  <c r="V1060" i="19"/>
  <c r="V292" i="19"/>
  <c r="V1708" i="19"/>
  <c r="V981" i="19"/>
  <c r="V213" i="19"/>
  <c r="V1649" i="19"/>
  <c r="V917" i="19"/>
  <c r="V149" i="19"/>
  <c r="V852" i="19"/>
  <c r="V84" i="19"/>
  <c r="V1617" i="19"/>
  <c r="V1445" i="19"/>
  <c r="V1266" i="19"/>
  <c r="V1074" i="19"/>
  <c r="V882" i="19"/>
  <c r="V690" i="19"/>
  <c r="V498" i="19"/>
  <c r="V306" i="19"/>
  <c r="V114" i="19"/>
  <c r="V1703" i="19"/>
  <c r="V1357" i="19"/>
  <c r="V1169" i="19"/>
  <c r="V977" i="19"/>
  <c r="V785" i="19"/>
  <c r="V593" i="19"/>
  <c r="V401" i="19"/>
  <c r="V209" i="19"/>
  <c r="V17" i="19"/>
  <c r="V1845" i="19"/>
  <c r="V1673" i="19"/>
  <c r="V1500" i="19"/>
  <c r="V1327" i="19"/>
  <c r="V1135" i="19"/>
  <c r="V943" i="19"/>
  <c r="V751" i="19"/>
  <c r="V559" i="19"/>
  <c r="V367" i="19"/>
  <c r="V175" i="19"/>
  <c r="V1988" i="19"/>
  <c r="V1816" i="19"/>
  <c r="V1643" i="19"/>
  <c r="V1470" i="19"/>
  <c r="V1293" i="19"/>
  <c r="V1101" i="19"/>
  <c r="V909" i="19"/>
  <c r="V717" i="19"/>
  <c r="V525" i="19"/>
  <c r="V333" i="19"/>
  <c r="V141" i="19"/>
  <c r="V1958" i="19"/>
  <c r="V1785" i="19"/>
  <c r="V1613" i="19"/>
  <c r="V1440" i="19"/>
  <c r="V1261" i="19"/>
  <c r="V1069" i="19"/>
  <c r="V877" i="19"/>
  <c r="V685" i="19"/>
  <c r="V493" i="19"/>
  <c r="V301" i="19"/>
  <c r="V1928" i="19"/>
  <c r="V1756" i="19"/>
  <c r="V1583" i="19"/>
  <c r="V1410" i="19"/>
  <c r="V1228" i="19"/>
  <c r="V1036" i="19"/>
  <c r="V844" i="19"/>
  <c r="V652" i="19"/>
  <c r="V460" i="19"/>
  <c r="V268" i="19"/>
  <c r="V76" i="19"/>
  <c r="V1898" i="19"/>
  <c r="V1725" i="19"/>
  <c r="V1553" i="19"/>
  <c r="V1380" i="19"/>
  <c r="V1194" i="19"/>
  <c r="V1002" i="19"/>
  <c r="V810" i="19"/>
  <c r="V618" i="19"/>
  <c r="V426" i="19"/>
  <c r="V234" i="19"/>
  <c r="V42" i="19"/>
  <c r="V1868" i="19"/>
  <c r="V1696" i="19"/>
  <c r="V1523" i="19"/>
  <c r="V1160" i="19"/>
  <c r="V968" i="19"/>
  <c r="V776" i="19"/>
  <c r="V584" i="19"/>
  <c r="V392" i="19"/>
  <c r="V200" i="19"/>
  <c r="V8" i="19"/>
  <c r="V1838" i="19"/>
  <c r="V1665" i="19"/>
  <c r="V1320" i="19"/>
  <c r="V1128" i="19"/>
  <c r="V936" i="19"/>
  <c r="V744" i="19"/>
  <c r="V552" i="19"/>
  <c r="V360" i="19"/>
  <c r="V168" i="19"/>
  <c r="V1983" i="19"/>
  <c r="V1839" i="19"/>
  <c r="V1695" i="19"/>
  <c r="V1551" i="19"/>
  <c r="V1407" i="19"/>
  <c r="V1263" i="19"/>
  <c r="V1119" i="19"/>
  <c r="V975" i="19"/>
  <c r="V831" i="19"/>
  <c r="V687" i="19"/>
  <c r="V543" i="19"/>
  <c r="V399" i="19"/>
  <c r="V255" i="19"/>
  <c r="V111" i="19"/>
  <c r="V1283" i="19"/>
  <c r="V1139" i="19"/>
  <c r="V995" i="19"/>
  <c r="V851" i="19"/>
  <c r="V707" i="19"/>
  <c r="V563" i="19"/>
  <c r="V419" i="19"/>
  <c r="V275" i="19"/>
  <c r="V131" i="19"/>
  <c r="V1990" i="19"/>
  <c r="V1846" i="19"/>
  <c r="V1702" i="19"/>
  <c r="V1558" i="19"/>
  <c r="V1414" i="19"/>
  <c r="V1270" i="19"/>
  <c r="V1126" i="19"/>
  <c r="V838" i="19"/>
  <c r="V694" i="19"/>
  <c r="V550" i="19"/>
  <c r="V406" i="19"/>
  <c r="V262" i="19"/>
  <c r="V118" i="19"/>
  <c r="V1856" i="20"/>
  <c r="V1712" i="20"/>
  <c r="V1568" i="20"/>
  <c r="V1424" i="20"/>
  <c r="V1280" i="20"/>
  <c r="V1136" i="20"/>
  <c r="V992" i="20"/>
  <c r="V848" i="20"/>
  <c r="Z847" i="23" s="1"/>
  <c r="V704" i="20"/>
  <c r="V560" i="20"/>
  <c r="V416" i="20"/>
  <c r="V272" i="20"/>
  <c r="V128" i="20"/>
  <c r="V57" i="20"/>
  <c r="V1368" i="22"/>
  <c r="V1055" i="22"/>
  <c r="V775" i="22"/>
  <c r="V1289" i="22"/>
  <c r="V22" i="22"/>
  <c r="V272" i="22"/>
  <c r="V511" i="22"/>
  <c r="V772" i="22"/>
  <c r="V147" i="22"/>
  <c r="V374" i="22"/>
  <c r="V361" i="22"/>
  <c r="V581" i="19"/>
  <c r="V1895" i="19"/>
  <c r="V69" i="19"/>
  <c r="V1520" i="19"/>
  <c r="V1794" i="19"/>
  <c r="V1964" i="19"/>
  <c r="V1403" i="19"/>
  <c r="V643" i="19"/>
  <c r="V1924" i="19"/>
  <c r="V1333" i="19"/>
  <c r="V566" i="19"/>
  <c r="V1891" i="19"/>
  <c r="V1268" i="19"/>
  <c r="V500" i="19"/>
  <c r="V1850" i="19"/>
  <c r="V1204" i="19"/>
  <c r="V436" i="19"/>
  <c r="V1125" i="19"/>
  <c r="V357" i="19"/>
  <c r="V1777" i="19"/>
  <c r="V1061" i="19"/>
  <c r="V293" i="19"/>
  <c r="V1720" i="19"/>
  <c r="V996" i="19"/>
  <c r="V228" i="19"/>
  <c r="V1650" i="19"/>
  <c r="V918" i="19"/>
  <c r="V150" i="19"/>
  <c r="V1591" i="19"/>
  <c r="V85" i="19"/>
  <c r="V1532" i="19"/>
  <c r="V787" i="19"/>
  <c r="V19" i="19"/>
  <c r="V1603" i="19"/>
  <c r="V1430" i="19"/>
  <c r="V1250" i="19"/>
  <c r="V1058" i="19"/>
  <c r="V866" i="19"/>
  <c r="V674" i="19"/>
  <c r="V482" i="19"/>
  <c r="V290" i="19"/>
  <c r="V98" i="19"/>
  <c r="V1688" i="19"/>
  <c r="V1516" i="19"/>
  <c r="V1343" i="19"/>
  <c r="V1153" i="19"/>
  <c r="V961" i="19"/>
  <c r="V769" i="19"/>
  <c r="V577" i="19"/>
  <c r="V385" i="19"/>
  <c r="V193" i="19"/>
  <c r="V2004" i="19"/>
  <c r="V1831" i="19"/>
  <c r="V1658" i="19"/>
  <c r="V1485" i="19"/>
  <c r="V1120" i="19"/>
  <c r="V928" i="19"/>
  <c r="V736" i="19"/>
  <c r="V544" i="19"/>
  <c r="V352" i="19"/>
  <c r="V160" i="19"/>
  <c r="V1974" i="19"/>
  <c r="V1801" i="19"/>
  <c r="V1628" i="19"/>
  <c r="V1456" i="19"/>
  <c r="V894" i="19"/>
  <c r="V702" i="19"/>
  <c r="V510" i="19"/>
  <c r="V318" i="19"/>
  <c r="V126" i="19"/>
  <c r="V1944" i="19"/>
  <c r="V1771" i="19"/>
  <c r="V1598" i="19"/>
  <c r="V1425" i="19"/>
  <c r="V1244" i="19"/>
  <c r="V1052" i="19"/>
  <c r="V860" i="19"/>
  <c r="V668" i="19"/>
  <c r="V476" i="19"/>
  <c r="V284" i="19"/>
  <c r="V92" i="19"/>
  <c r="V1914" i="19"/>
  <c r="V1741" i="19"/>
  <c r="V1568" i="19"/>
  <c r="V1396" i="19"/>
  <c r="V1212" i="19"/>
  <c r="V1020" i="19"/>
  <c r="V828" i="19"/>
  <c r="V636" i="19"/>
  <c r="V444" i="19"/>
  <c r="V252" i="19"/>
  <c r="V60" i="19"/>
  <c r="V1884" i="19"/>
  <c r="V1711" i="19"/>
  <c r="V1538" i="19"/>
  <c r="V1365" i="19"/>
  <c r="V1178" i="19"/>
  <c r="V986" i="19"/>
  <c r="V794" i="19"/>
  <c r="V602" i="19"/>
  <c r="V410" i="19"/>
  <c r="V218" i="19"/>
  <c r="V26" i="19"/>
  <c r="V1681" i="19"/>
  <c r="V1508" i="19"/>
  <c r="V1336" i="19"/>
  <c r="V953" i="19"/>
  <c r="V761" i="19"/>
  <c r="V569" i="19"/>
  <c r="V377" i="19"/>
  <c r="V185" i="19"/>
  <c r="V1824" i="19"/>
  <c r="V1651" i="19"/>
  <c r="V1478" i="19"/>
  <c r="V1303" i="19"/>
  <c r="V919" i="19"/>
  <c r="V727" i="19"/>
  <c r="V535" i="19"/>
  <c r="V343" i="19"/>
  <c r="V151" i="19"/>
  <c r="V1971" i="19"/>
  <c r="V1827" i="19"/>
  <c r="V1683" i="19"/>
  <c r="V1539" i="19"/>
  <c r="V1395" i="19"/>
  <c r="V1251" i="19"/>
  <c r="V1107" i="19"/>
  <c r="V963" i="19"/>
  <c r="V819" i="19"/>
  <c r="V675" i="19"/>
  <c r="V531" i="19"/>
  <c r="V387" i="19"/>
  <c r="V243" i="19"/>
  <c r="V99" i="19"/>
  <c r="V1271" i="19"/>
  <c r="V1127" i="19"/>
  <c r="V983" i="19"/>
  <c r="V839" i="19"/>
  <c r="V695" i="19"/>
  <c r="V551" i="19"/>
  <c r="V407" i="19"/>
  <c r="V263" i="19"/>
  <c r="V119" i="19"/>
  <c r="V1978" i="19"/>
  <c r="V1834" i="19"/>
  <c r="V1690" i="19"/>
  <c r="V1546" i="19"/>
  <c r="V1402" i="19"/>
  <c r="V1258" i="19"/>
  <c r="V1114" i="19"/>
  <c r="V970" i="19"/>
  <c r="V826" i="19"/>
  <c r="V682" i="19"/>
  <c r="V538" i="19"/>
  <c r="V394" i="19"/>
  <c r="V250" i="19"/>
  <c r="V106" i="19"/>
  <c r="V1005" i="20"/>
  <c r="V861" i="20"/>
  <c r="V717" i="20"/>
  <c r="V573" i="20"/>
  <c r="V429" i="20"/>
  <c r="V285" i="20"/>
  <c r="V141" i="20"/>
  <c r="V1988" i="20"/>
  <c r="V1844" i="20"/>
  <c r="V1700" i="20"/>
  <c r="Z1699" i="23" s="1"/>
  <c r="V1556" i="20"/>
  <c r="V1412" i="20"/>
  <c r="V1268" i="20"/>
  <c r="V1124" i="20"/>
  <c r="V980" i="20"/>
  <c r="V836" i="20"/>
  <c r="Z835" i="23" s="1"/>
  <c r="V692" i="20"/>
  <c r="V548" i="20"/>
  <c r="V404" i="20"/>
  <c r="V260" i="20"/>
  <c r="Z259" i="23" s="1"/>
  <c r="V116" i="20"/>
  <c r="V45" i="20"/>
  <c r="V751" i="22"/>
  <c r="V407" i="22"/>
  <c r="V383" i="22"/>
  <c r="V116" i="22"/>
  <c r="V67" i="22"/>
  <c r="V738" i="22"/>
  <c r="V809" i="22"/>
  <c r="V904" i="22"/>
  <c r="V40" i="22"/>
  <c r="V567" i="22"/>
  <c r="V279" i="22"/>
  <c r="V240" i="22"/>
  <c r="V1936" i="19"/>
  <c r="V197" i="19"/>
  <c r="V1634" i="19"/>
  <c r="V1029" i="19"/>
  <c r="V1463" i="19"/>
  <c r="V1933" i="19"/>
  <c r="V1345" i="19"/>
  <c r="V580" i="19"/>
  <c r="V1892" i="19"/>
  <c r="V1269" i="19"/>
  <c r="V501" i="19"/>
  <c r="V1852" i="19"/>
  <c r="V437" i="19"/>
  <c r="V1819" i="19"/>
  <c r="V1140" i="19"/>
  <c r="V372" i="19"/>
  <c r="V1778" i="19"/>
  <c r="V1062" i="19"/>
  <c r="V294" i="19"/>
  <c r="V997" i="19"/>
  <c r="V1662" i="19"/>
  <c r="V931" i="19"/>
  <c r="V163" i="19"/>
  <c r="V1592" i="19"/>
  <c r="V854" i="19"/>
  <c r="V86" i="19"/>
  <c r="V1533" i="19"/>
  <c r="V788" i="19"/>
  <c r="V20" i="19"/>
  <c r="V1475" i="19"/>
  <c r="V724" i="19"/>
  <c r="V1589" i="19"/>
  <c r="V1416" i="19"/>
  <c r="V1233" i="19"/>
  <c r="V1041" i="19"/>
  <c r="V849" i="19"/>
  <c r="V657" i="19"/>
  <c r="V465" i="19"/>
  <c r="V273" i="19"/>
  <c r="V81" i="19"/>
  <c r="V1501" i="19"/>
  <c r="V1328" i="19"/>
  <c r="V1136" i="19"/>
  <c r="V944" i="19"/>
  <c r="V752" i="19"/>
  <c r="V560" i="19"/>
  <c r="V368" i="19"/>
  <c r="V176" i="19"/>
  <c r="V1989" i="19"/>
  <c r="V1817" i="19"/>
  <c r="V1644" i="19"/>
  <c r="V1471" i="19"/>
  <c r="V1296" i="19"/>
  <c r="V1104" i="19"/>
  <c r="V912" i="19"/>
  <c r="V720" i="19"/>
  <c r="V528" i="19"/>
  <c r="V336" i="19"/>
  <c r="V144" i="19"/>
  <c r="V1787" i="19"/>
  <c r="V1614" i="19"/>
  <c r="V1441" i="19"/>
  <c r="V1262" i="19"/>
  <c r="V1070" i="19"/>
  <c r="V878" i="19"/>
  <c r="V686" i="19"/>
  <c r="V494" i="19"/>
  <c r="V302" i="19"/>
  <c r="V110" i="19"/>
  <c r="V1929" i="19"/>
  <c r="V1584" i="19"/>
  <c r="V1411" i="19"/>
  <c r="V1229" i="19"/>
  <c r="V1037" i="19"/>
  <c r="V845" i="19"/>
  <c r="V653" i="19"/>
  <c r="V461" i="19"/>
  <c r="V269" i="19"/>
  <c r="V77" i="19"/>
  <c r="V1900" i="19"/>
  <c r="V1727" i="19"/>
  <c r="V1554" i="19"/>
  <c r="V1381" i="19"/>
  <c r="V1195" i="19"/>
  <c r="V1003" i="19"/>
  <c r="V811" i="19"/>
  <c r="V619" i="19"/>
  <c r="V235" i="19"/>
  <c r="V43" i="19"/>
  <c r="V1869" i="19"/>
  <c r="V1697" i="19"/>
  <c r="V1524" i="19"/>
  <c r="V1351" i="19"/>
  <c r="V1161" i="19"/>
  <c r="V969" i="19"/>
  <c r="V777" i="19"/>
  <c r="V585" i="19"/>
  <c r="V393" i="19"/>
  <c r="V201" i="19"/>
  <c r="V9" i="19"/>
  <c r="V1840" i="19"/>
  <c r="V1667" i="19"/>
  <c r="V1321" i="19"/>
  <c r="V1129" i="19"/>
  <c r="V937" i="19"/>
  <c r="V745" i="19"/>
  <c r="V553" i="19"/>
  <c r="V169" i="19"/>
  <c r="V1982" i="19"/>
  <c r="V1809" i="19"/>
  <c r="V1464" i="19"/>
  <c r="V1288" i="19"/>
  <c r="V904" i="19"/>
  <c r="V712" i="19"/>
  <c r="V520" i="19"/>
  <c r="V328" i="19"/>
  <c r="V136" i="19"/>
  <c r="V1959" i="19"/>
  <c r="V1815" i="19"/>
  <c r="V1671" i="19"/>
  <c r="V1527" i="19"/>
  <c r="V1383" i="19"/>
  <c r="V1239" i="19"/>
  <c r="V1095" i="19"/>
  <c r="V951" i="19"/>
  <c r="V807" i="19"/>
  <c r="V663" i="19"/>
  <c r="V519" i="19"/>
  <c r="V375" i="19"/>
  <c r="V231" i="19"/>
  <c r="V87" i="19"/>
  <c r="V1259" i="19"/>
  <c r="V1115" i="19"/>
  <c r="V971" i="19"/>
  <c r="V827" i="19"/>
  <c r="V683" i="19"/>
  <c r="V539" i="19"/>
  <c r="V395" i="19"/>
  <c r="V251" i="19"/>
  <c r="V107" i="19"/>
  <c r="V1966" i="19"/>
  <c r="V1822" i="19"/>
  <c r="V1678" i="19"/>
  <c r="V1534" i="19"/>
  <c r="V1390" i="19"/>
  <c r="V1246" i="19"/>
  <c r="V1102" i="19"/>
  <c r="V958" i="19"/>
  <c r="V814" i="19"/>
  <c r="V670" i="19"/>
  <c r="V526" i="19"/>
  <c r="V382" i="19"/>
  <c r="V238" i="19"/>
  <c r="V94" i="19"/>
  <c r="V1281" i="20"/>
  <c r="V1137" i="20"/>
  <c r="V993" i="20"/>
  <c r="V849" i="20"/>
  <c r="V705" i="20"/>
  <c r="V561" i="20"/>
  <c r="V417" i="20"/>
  <c r="V273" i="20"/>
  <c r="V129" i="20"/>
  <c r="V1976" i="20"/>
  <c r="V1832" i="20"/>
  <c r="V1688" i="20"/>
  <c r="Z1687" i="23" s="1"/>
  <c r="V1544" i="20"/>
  <c r="V1400" i="20"/>
  <c r="V1256" i="20"/>
  <c r="V1112" i="20"/>
  <c r="V968" i="20"/>
  <c r="V824" i="20"/>
  <c r="V680" i="20"/>
  <c r="V536" i="20"/>
  <c r="Z535" i="23" s="1"/>
  <c r="V392" i="20"/>
  <c r="V248" i="20"/>
  <c r="V104" i="20"/>
  <c r="V33" i="20"/>
  <c r="V359" i="22"/>
  <c r="V335" i="22"/>
  <c r="V1480" i="22"/>
  <c r="V645" i="22"/>
  <c r="V680" i="22"/>
  <c r="V343" i="22"/>
  <c r="V509" i="22"/>
  <c r="V604" i="22"/>
  <c r="V1070" i="22"/>
  <c r="V206" i="22"/>
  <c r="V193" i="22"/>
  <c r="V1693" i="19"/>
  <c r="V261" i="19"/>
  <c r="V1285" i="19"/>
  <c r="V1028" i="19"/>
  <c r="V774" i="19"/>
  <c r="V1094" i="19"/>
  <c r="V1893" i="19"/>
  <c r="V1284" i="19"/>
  <c r="V516" i="19"/>
  <c r="V1861" i="19"/>
  <c r="V438" i="19"/>
  <c r="V1820" i="19"/>
  <c r="V1141" i="19"/>
  <c r="V373" i="19"/>
  <c r="V1780" i="19"/>
  <c r="V1075" i="19"/>
  <c r="V307" i="19"/>
  <c r="V1722" i="19"/>
  <c r="V998" i="19"/>
  <c r="V230" i="19"/>
  <c r="V932" i="19"/>
  <c r="V164" i="19"/>
  <c r="V1604" i="19"/>
  <c r="V868" i="19"/>
  <c r="V100" i="19"/>
  <c r="V1535" i="19"/>
  <c r="V789" i="19"/>
  <c r="V21" i="19"/>
  <c r="V1476" i="19"/>
  <c r="V725" i="19"/>
  <c r="V1976" i="19"/>
  <c r="V1417" i="19"/>
  <c r="V660" i="19"/>
  <c r="V1574" i="19"/>
  <c r="V1218" i="19"/>
  <c r="V1026" i="19"/>
  <c r="V834" i="19"/>
  <c r="V642" i="19"/>
  <c r="V450" i="19"/>
  <c r="V258" i="19"/>
  <c r="V66" i="19"/>
  <c r="V1660" i="19"/>
  <c r="V1487" i="19"/>
  <c r="V1313" i="19"/>
  <c r="V1121" i="19"/>
  <c r="V929" i="19"/>
  <c r="V737" i="19"/>
  <c r="V545" i="19"/>
  <c r="V353" i="19"/>
  <c r="V161" i="19"/>
  <c r="V1802" i="19"/>
  <c r="V1629" i="19"/>
  <c r="V1457" i="19"/>
  <c r="V1087" i="19"/>
  <c r="V895" i="19"/>
  <c r="V703" i="19"/>
  <c r="V511" i="19"/>
  <c r="V319" i="19"/>
  <c r="V127" i="19"/>
  <c r="V1945" i="19"/>
  <c r="V1772" i="19"/>
  <c r="V1427" i="19"/>
  <c r="V1245" i="19"/>
  <c r="V1053" i="19"/>
  <c r="V861" i="19"/>
  <c r="V669" i="19"/>
  <c r="V477" i="19"/>
  <c r="V285" i="19"/>
  <c r="V93" i="19"/>
  <c r="V1915" i="19"/>
  <c r="V1569" i="19"/>
  <c r="V1213" i="19"/>
  <c r="V1021" i="19"/>
  <c r="V829" i="19"/>
  <c r="V445" i="19"/>
  <c r="V61" i="19"/>
  <c r="V1885" i="19"/>
  <c r="V1712" i="19"/>
  <c r="V1540" i="19"/>
  <c r="V1367" i="19"/>
  <c r="V1180" i="19"/>
  <c r="V988" i="19"/>
  <c r="V796" i="19"/>
  <c r="V604" i="19"/>
  <c r="V412" i="19"/>
  <c r="V220" i="19"/>
  <c r="V28" i="19"/>
  <c r="V1855" i="19"/>
  <c r="V1682" i="19"/>
  <c r="V1509" i="19"/>
  <c r="V1337" i="19"/>
  <c r="V1146" i="19"/>
  <c r="V954" i="19"/>
  <c r="V762" i="19"/>
  <c r="V570" i="19"/>
  <c r="V378" i="19"/>
  <c r="V186" i="19"/>
  <c r="V1825" i="19"/>
  <c r="V1652" i="19"/>
  <c r="V1480" i="19"/>
  <c r="V1304" i="19"/>
  <c r="V1112" i="19"/>
  <c r="V920" i="19"/>
  <c r="V728" i="19"/>
  <c r="V536" i="19"/>
  <c r="V344" i="19"/>
  <c r="V152" i="19"/>
  <c r="V1968" i="19"/>
  <c r="V1795" i="19"/>
  <c r="V1622" i="19"/>
  <c r="V1449" i="19"/>
  <c r="V1272" i="19"/>
  <c r="V1080" i="19"/>
  <c r="V888" i="19"/>
  <c r="V696" i="19"/>
  <c r="V504" i="19"/>
  <c r="V312" i="19"/>
  <c r="V120" i="19"/>
  <c r="V1947" i="19"/>
  <c r="V1803" i="19"/>
  <c r="V1659" i="19"/>
  <c r="V1515" i="19"/>
  <c r="V1371" i="19"/>
  <c r="V1227" i="19"/>
  <c r="V1083" i="19"/>
  <c r="V939" i="19"/>
  <c r="V795" i="19"/>
  <c r="V651" i="19"/>
  <c r="V507" i="19"/>
  <c r="V363" i="19"/>
  <c r="V219" i="19"/>
  <c r="V75" i="19"/>
  <c r="V1247" i="19"/>
  <c r="V1103" i="19"/>
  <c r="V959" i="19"/>
  <c r="V815" i="19"/>
  <c r="V671" i="19"/>
  <c r="V527" i="19"/>
  <c r="V383" i="19"/>
  <c r="V239" i="19"/>
  <c r="V95" i="19"/>
  <c r="V1954" i="19"/>
  <c r="V1810" i="19"/>
  <c r="V1666" i="19"/>
  <c r="V1522" i="19"/>
  <c r="V1378" i="19"/>
  <c r="V1234" i="19"/>
  <c r="V1090" i="19"/>
  <c r="V946" i="19"/>
  <c r="V802" i="19"/>
  <c r="V658" i="19"/>
  <c r="V514" i="19"/>
  <c r="V370" i="19"/>
  <c r="V226" i="19"/>
  <c r="V82" i="19"/>
  <c r="V812" i="20"/>
  <c r="V668" i="20"/>
  <c r="V524" i="20"/>
  <c r="V380" i="20"/>
  <c r="V236" i="20"/>
  <c r="V91" i="20"/>
  <c r="V21" i="20"/>
  <c r="V1001" i="22"/>
  <c r="V1257" i="22"/>
  <c r="V1324" i="22"/>
  <c r="V489" i="22"/>
  <c r="V524" i="22"/>
  <c r="V475" i="22"/>
  <c r="V187" i="22"/>
  <c r="V282" i="22"/>
  <c r="V448" i="22"/>
  <c r="V687" i="22"/>
  <c r="V50" i="22"/>
  <c r="V37" i="22"/>
  <c r="V648" i="22"/>
  <c r="V360" i="22"/>
  <c r="V1348" i="19"/>
  <c r="V260" i="19"/>
  <c r="V901" i="19"/>
  <c r="V1864" i="19"/>
  <c r="V390" i="19"/>
  <c r="V710" i="19"/>
  <c r="V1862" i="19"/>
  <c r="V1219" i="19"/>
  <c r="V451" i="19"/>
  <c r="V1821" i="19"/>
  <c r="V1142" i="19"/>
  <c r="V374" i="19"/>
  <c r="V1789" i="19"/>
  <c r="V1076" i="19"/>
  <c r="V308" i="19"/>
  <c r="V1734" i="19"/>
  <c r="V244" i="19"/>
  <c r="V1664" i="19"/>
  <c r="V933" i="19"/>
  <c r="V165" i="19"/>
  <c r="V1605" i="19"/>
  <c r="V869" i="19"/>
  <c r="V101" i="19"/>
  <c r="V1547" i="19"/>
  <c r="V804" i="19"/>
  <c r="V36" i="19"/>
  <c r="V1477" i="19"/>
  <c r="V726" i="19"/>
  <c r="V1418" i="19"/>
  <c r="V661" i="19"/>
  <c r="V1360" i="19"/>
  <c r="V595" i="19"/>
  <c r="V1733" i="19"/>
  <c r="V1560" i="19"/>
  <c r="V1202" i="19"/>
  <c r="V1010" i="19"/>
  <c r="V818" i="19"/>
  <c r="V626" i="19"/>
  <c r="V434" i="19"/>
  <c r="V242" i="19"/>
  <c r="V50" i="19"/>
  <c r="V1645" i="19"/>
  <c r="V1472" i="19"/>
  <c r="V1297" i="19"/>
  <c r="V1105" i="19"/>
  <c r="V913" i="19"/>
  <c r="V721" i="19"/>
  <c r="V529" i="19"/>
  <c r="V337" i="19"/>
  <c r="V145" i="19"/>
  <c r="V1961" i="19"/>
  <c r="V1788" i="19"/>
  <c r="V1442" i="19"/>
  <c r="V1264" i="19"/>
  <c r="V1072" i="19"/>
  <c r="V880" i="19"/>
  <c r="V688" i="19"/>
  <c r="V496" i="19"/>
  <c r="V304" i="19"/>
  <c r="V112" i="19"/>
  <c r="V1931" i="19"/>
  <c r="V1758" i="19"/>
  <c r="V1585" i="19"/>
  <c r="V1412" i="19"/>
  <c r="V1230" i="19"/>
  <c r="V1038" i="19"/>
  <c r="V846" i="19"/>
  <c r="V654" i="19"/>
  <c r="V462" i="19"/>
  <c r="V270" i="19"/>
  <c r="V78" i="19"/>
  <c r="V1728" i="19"/>
  <c r="V1555" i="19"/>
  <c r="V1382" i="19"/>
  <c r="V1196" i="19"/>
  <c r="V1004" i="19"/>
  <c r="V812" i="19"/>
  <c r="V620" i="19"/>
  <c r="V428" i="19"/>
  <c r="V236" i="19"/>
  <c r="V44" i="19"/>
  <c r="V1871" i="19"/>
  <c r="V1698" i="19"/>
  <c r="V1525" i="19"/>
  <c r="V1352" i="19"/>
  <c r="V1164" i="19"/>
  <c r="V972" i="19"/>
  <c r="V780" i="19"/>
  <c r="V588" i="19"/>
  <c r="V396" i="19"/>
  <c r="V204" i="19"/>
  <c r="V12" i="19"/>
  <c r="V1841" i="19"/>
  <c r="V1668" i="19"/>
  <c r="V1495" i="19"/>
  <c r="V1322" i="19"/>
  <c r="V1130" i="19"/>
  <c r="V938" i="19"/>
  <c r="V746" i="19"/>
  <c r="V554" i="19"/>
  <c r="V362" i="19"/>
  <c r="V170" i="19"/>
  <c r="V1984" i="19"/>
  <c r="V1811" i="19"/>
  <c r="V1465" i="19"/>
  <c r="V1097" i="19"/>
  <c r="V905" i="19"/>
  <c r="V713" i="19"/>
  <c r="V521" i="19"/>
  <c r="V329" i="19"/>
  <c r="V137" i="19"/>
  <c r="V1953" i="19"/>
  <c r="V1608" i="19"/>
  <c r="V1435" i="19"/>
  <c r="V1255" i="19"/>
  <c r="V871" i="19"/>
  <c r="V679" i="19"/>
  <c r="V487" i="19"/>
  <c r="V295" i="19"/>
  <c r="V103" i="19"/>
  <c r="V1935" i="19"/>
  <c r="V1791" i="19"/>
  <c r="V1647" i="19"/>
  <c r="V1503" i="19"/>
  <c r="V1359" i="19"/>
  <c r="V1215" i="19"/>
  <c r="V1071" i="19"/>
  <c r="V927" i="19"/>
  <c r="V783" i="19"/>
  <c r="V639" i="19"/>
  <c r="V495" i="19"/>
  <c r="V351" i="19"/>
  <c r="V207" i="19"/>
  <c r="V63" i="19"/>
  <c r="V1235" i="19"/>
  <c r="V1091" i="19"/>
  <c r="V947" i="19"/>
  <c r="V803" i="19"/>
  <c r="V659" i="19"/>
  <c r="V515" i="19"/>
  <c r="V371" i="19"/>
  <c r="V227" i="19"/>
  <c r="V83" i="19"/>
  <c r="V1942" i="19"/>
  <c r="V1798" i="19"/>
  <c r="V1654" i="19"/>
  <c r="V1510" i="19"/>
  <c r="V1366" i="19"/>
  <c r="V1222" i="19"/>
  <c r="V1078" i="19"/>
  <c r="V790" i="19"/>
  <c r="V646" i="19"/>
  <c r="V502" i="19"/>
  <c r="V358" i="19"/>
  <c r="V214" i="19"/>
  <c r="V70" i="19"/>
  <c r="V215" i="22"/>
  <c r="V607" i="22"/>
  <c r="V1247" i="22"/>
  <c r="V1089" i="22"/>
  <c r="V167" i="22"/>
  <c r="V1166" i="22"/>
  <c r="V656" i="22"/>
  <c r="V368" i="22"/>
  <c r="V31" i="22"/>
  <c r="V126" i="22"/>
  <c r="V197" i="22"/>
  <c r="V580" i="22"/>
  <c r="V292" i="22"/>
  <c r="V531" i="22"/>
  <c r="V1068" i="22"/>
  <c r="V204" i="22"/>
  <c r="V966" i="19"/>
  <c r="V1904" i="19"/>
  <c r="V517" i="19"/>
  <c r="V6" i="19"/>
  <c r="V326" i="19"/>
  <c r="V1823" i="19"/>
  <c r="V1156" i="19"/>
  <c r="V388" i="19"/>
  <c r="V1790" i="19"/>
  <c r="V1077" i="19"/>
  <c r="V309" i="19"/>
  <c r="V1735" i="19"/>
  <c r="V1013" i="19"/>
  <c r="V245" i="19"/>
  <c r="V1676" i="19"/>
  <c r="V948" i="19"/>
  <c r="V180" i="19"/>
  <c r="V1607" i="19"/>
  <c r="V870" i="19"/>
  <c r="V102" i="19"/>
  <c r="V1548" i="19"/>
  <c r="V805" i="19"/>
  <c r="V1489" i="19"/>
  <c r="V739" i="19"/>
  <c r="V1979" i="19"/>
  <c r="V1420" i="19"/>
  <c r="V662" i="19"/>
  <c r="V1938" i="19"/>
  <c r="V596" i="19"/>
  <c r="V1300" i="19"/>
  <c r="V532" i="19"/>
  <c r="V1718" i="19"/>
  <c r="V1373" i="19"/>
  <c r="V1185" i="19"/>
  <c r="V993" i="19"/>
  <c r="V801" i="19"/>
  <c r="V609" i="19"/>
  <c r="V417" i="19"/>
  <c r="V225" i="19"/>
  <c r="V33" i="19"/>
  <c r="V1631" i="19"/>
  <c r="V1458" i="19"/>
  <c r="V1280" i="19"/>
  <c r="V1088" i="19"/>
  <c r="V896" i="19"/>
  <c r="V704" i="19"/>
  <c r="V512" i="19"/>
  <c r="V320" i="19"/>
  <c r="V128" i="19"/>
  <c r="V1946" i="19"/>
  <c r="V1773" i="19"/>
  <c r="V1601" i="19"/>
  <c r="V1428" i="19"/>
  <c r="V1248" i="19"/>
  <c r="V864" i="19"/>
  <c r="V672" i="19"/>
  <c r="V480" i="19"/>
  <c r="V288" i="19"/>
  <c r="V96" i="19"/>
  <c r="V1916" i="19"/>
  <c r="V1571" i="19"/>
  <c r="V1398" i="19"/>
  <c r="V1214" i="19"/>
  <c r="V1022" i="19"/>
  <c r="V830" i="19"/>
  <c r="V638" i="19"/>
  <c r="V446" i="19"/>
  <c r="V254" i="19"/>
  <c r="V62" i="19"/>
  <c r="V1886" i="19"/>
  <c r="V1713" i="19"/>
  <c r="V1368" i="19"/>
  <c r="V989" i="19"/>
  <c r="V797" i="19"/>
  <c r="V605" i="19"/>
  <c r="V413" i="19"/>
  <c r="V221" i="19"/>
  <c r="V29" i="19"/>
  <c r="V1856" i="19"/>
  <c r="V1684" i="19"/>
  <c r="V1511" i="19"/>
  <c r="V1338" i="19"/>
  <c r="V1147" i="19"/>
  <c r="V763" i="19"/>
  <c r="V571" i="19"/>
  <c r="V379" i="19"/>
  <c r="V187" i="19"/>
  <c r="V1826" i="19"/>
  <c r="V1653" i="19"/>
  <c r="V1481" i="19"/>
  <c r="V1305" i="19"/>
  <c r="V921" i="19"/>
  <c r="V729" i="19"/>
  <c r="V537" i="19"/>
  <c r="V345" i="19"/>
  <c r="V153" i="19"/>
  <c r="V1969" i="19"/>
  <c r="V1796" i="19"/>
  <c r="V1624" i="19"/>
  <c r="V1451" i="19"/>
  <c r="V1273" i="19"/>
  <c r="V1081" i="19"/>
  <c r="V889" i="19"/>
  <c r="V697" i="19"/>
  <c r="V505" i="19"/>
  <c r="V313" i="19"/>
  <c r="V121" i="19"/>
  <c r="V1939" i="19"/>
  <c r="V1766" i="19"/>
  <c r="V1593" i="19"/>
  <c r="V1421" i="19"/>
  <c r="V1048" i="19"/>
  <c r="V856" i="19"/>
  <c r="V664" i="19"/>
  <c r="V472" i="19"/>
  <c r="V280" i="19"/>
  <c r="V88" i="19"/>
  <c r="V1923" i="19"/>
  <c r="V1779" i="19"/>
  <c r="V1635" i="19"/>
  <c r="V1491" i="19"/>
  <c r="V1347" i="19"/>
  <c r="V1203" i="19"/>
  <c r="V1059" i="19"/>
  <c r="V915" i="19"/>
  <c r="V771" i="19"/>
  <c r="V627" i="19"/>
  <c r="V483" i="19"/>
  <c r="V339" i="19"/>
  <c r="V195" i="19"/>
  <c r="V51" i="19"/>
  <c r="V1223" i="19"/>
  <c r="V1079" i="19"/>
  <c r="V935" i="19"/>
  <c r="V791" i="19"/>
  <c r="V647" i="19"/>
  <c r="V503" i="19"/>
  <c r="V359" i="19"/>
  <c r="V215" i="19"/>
  <c r="V71" i="19"/>
  <c r="V1930" i="19"/>
  <c r="V1786" i="19"/>
  <c r="V1642" i="19"/>
  <c r="V1498" i="19"/>
  <c r="V1354" i="19"/>
  <c r="V1210" i="19"/>
  <c r="V1066" i="19"/>
  <c r="V922" i="19"/>
  <c r="V778" i="19"/>
  <c r="V634" i="19"/>
  <c r="V490" i="19"/>
  <c r="V346" i="19"/>
  <c r="V202" i="19"/>
  <c r="V58" i="19"/>
  <c r="V381" i="20"/>
  <c r="V237" i="20"/>
  <c r="V92" i="20"/>
  <c r="V1940" i="20"/>
  <c r="V1796" i="20"/>
  <c r="V1652" i="20"/>
  <c r="V1508" i="20"/>
  <c r="V1364" i="20"/>
  <c r="V1220" i="20"/>
  <c r="V1076" i="20"/>
  <c r="V932" i="20"/>
  <c r="V788" i="20"/>
  <c r="V644" i="20"/>
  <c r="V500" i="20"/>
  <c r="V356" i="20"/>
  <c r="V212" i="20"/>
  <c r="V62" i="20"/>
  <c r="V87" i="20"/>
  <c r="V559" i="22"/>
  <c r="V119" i="22"/>
  <c r="V1157" i="22"/>
  <c r="V95" i="22"/>
  <c r="V526" i="22"/>
  <c r="V33" i="22"/>
  <c r="V68" i="22"/>
  <c r="V19" i="22"/>
  <c r="V761" i="22"/>
  <c r="V856" i="22"/>
  <c r="V519" i="22"/>
  <c r="V231" i="22"/>
  <c r="V768" i="22"/>
  <c r="V192" i="22"/>
  <c r="V582" i="19"/>
  <c r="V1636" i="19"/>
  <c r="V133" i="19"/>
  <c r="V1220" i="19"/>
  <c r="V1749" i="19"/>
  <c r="V5" i="19"/>
  <c r="V1792" i="19"/>
  <c r="V1092" i="19"/>
  <c r="V324" i="19"/>
  <c r="V1736" i="19"/>
  <c r="V1014" i="19"/>
  <c r="V246" i="19"/>
  <c r="V1677" i="19"/>
  <c r="V949" i="19"/>
  <c r="V181" i="19"/>
  <c r="V1619" i="19"/>
  <c r="V883" i="19"/>
  <c r="V115" i="19"/>
  <c r="V1549" i="19"/>
  <c r="V806" i="19"/>
  <c r="V38" i="19"/>
  <c r="V1490" i="19"/>
  <c r="V740" i="19"/>
  <c r="V1980" i="19"/>
  <c r="V1432" i="19"/>
  <c r="V676" i="19"/>
  <c r="V1948" i="19"/>
  <c r="V1362" i="19"/>
  <c r="V597" i="19"/>
  <c r="V1907" i="19"/>
  <c r="V1301" i="19"/>
  <c r="V533" i="19"/>
  <c r="V1866" i="19"/>
  <c r="V1236" i="19"/>
  <c r="V468" i="19"/>
  <c r="V1704" i="19"/>
  <c r="V1531" i="19"/>
  <c r="V1358" i="19"/>
  <c r="V978" i="19"/>
  <c r="V786" i="19"/>
  <c r="V594" i="19"/>
  <c r="V402" i="19"/>
  <c r="V210" i="19"/>
  <c r="V18" i="19"/>
  <c r="V1616" i="19"/>
  <c r="V1444" i="19"/>
  <c r="V1265" i="19"/>
  <c r="V1073" i="19"/>
  <c r="V881" i="19"/>
  <c r="V689" i="19"/>
  <c r="V497" i="19"/>
  <c r="V305" i="19"/>
  <c r="V113" i="19"/>
  <c r="V1932" i="19"/>
  <c r="V1759" i="19"/>
  <c r="V1586" i="19"/>
  <c r="V1413" i="19"/>
  <c r="V1231" i="19"/>
  <c r="V1039" i="19"/>
  <c r="V847" i="19"/>
  <c r="V655" i="19"/>
  <c r="V463" i="19"/>
  <c r="V271" i="19"/>
  <c r="V79" i="19"/>
  <c r="V1902" i="19"/>
  <c r="V1729" i="19"/>
  <c r="V1556" i="19"/>
  <c r="V1197" i="19"/>
  <c r="V1005" i="19"/>
  <c r="V813" i="19"/>
  <c r="V621" i="19"/>
  <c r="V429" i="19"/>
  <c r="V237" i="19"/>
  <c r="V45" i="19"/>
  <c r="V1872" i="19"/>
  <c r="V1699" i="19"/>
  <c r="V1526" i="19"/>
  <c r="V1353" i="19"/>
  <c r="V1165" i="19"/>
  <c r="V973" i="19"/>
  <c r="V781" i="19"/>
  <c r="V589" i="19"/>
  <c r="V397" i="19"/>
  <c r="V13" i="19"/>
  <c r="V1842" i="19"/>
  <c r="V1669" i="19"/>
  <c r="V1496" i="19"/>
  <c r="V1324" i="19"/>
  <c r="V1132" i="19"/>
  <c r="V940" i="19"/>
  <c r="V748" i="19"/>
  <c r="V556" i="19"/>
  <c r="V364" i="19"/>
  <c r="V172" i="19"/>
  <c r="V1985" i="19"/>
  <c r="V1812" i="19"/>
  <c r="V1639" i="19"/>
  <c r="V1466" i="19"/>
  <c r="V1290" i="19"/>
  <c r="V1098" i="19"/>
  <c r="V906" i="19"/>
  <c r="V714" i="19"/>
  <c r="V522" i="19"/>
  <c r="V330" i="19"/>
  <c r="V138" i="19"/>
  <c r="V1955" i="19"/>
  <c r="V1609" i="19"/>
  <c r="V1436" i="19"/>
  <c r="V1256" i="19"/>
  <c r="V1064" i="19"/>
  <c r="V872" i="19"/>
  <c r="V680" i="19"/>
  <c r="V488" i="19"/>
  <c r="V296" i="19"/>
  <c r="V104" i="19"/>
  <c r="V1752" i="19"/>
  <c r="V1579" i="19"/>
  <c r="V1406" i="19"/>
  <c r="V1224" i="19"/>
  <c r="V1032" i="19"/>
  <c r="V840" i="19"/>
  <c r="V648" i="19"/>
  <c r="V456" i="19"/>
  <c r="V264" i="19"/>
  <c r="V72" i="19"/>
  <c r="V1911" i="19"/>
  <c r="V1767" i="19"/>
  <c r="V1623" i="19"/>
  <c r="V1479" i="19"/>
  <c r="V1335" i="19"/>
  <c r="V1191" i="19"/>
  <c r="V1047" i="19"/>
  <c r="V903" i="19"/>
  <c r="V759" i="19"/>
  <c r="V615" i="19"/>
  <c r="V471" i="19"/>
  <c r="V327" i="19"/>
  <c r="V183" i="19"/>
  <c r="V39" i="19"/>
  <c r="V1211" i="19"/>
  <c r="V1067" i="19"/>
  <c r="V923" i="19"/>
  <c r="V779" i="19"/>
  <c r="V635" i="19"/>
  <c r="V491" i="19"/>
  <c r="V347" i="19"/>
  <c r="V203" i="19"/>
  <c r="V59" i="19"/>
  <c r="V1918" i="19"/>
  <c r="V1774" i="19"/>
  <c r="V1630" i="19"/>
  <c r="V1486" i="19"/>
  <c r="V1342" i="19"/>
  <c r="V1198" i="19"/>
  <c r="V910" i="19"/>
  <c r="V766" i="19"/>
  <c r="V622" i="19"/>
  <c r="V478" i="19"/>
  <c r="V334" i="19"/>
  <c r="V190" i="19"/>
  <c r="V46" i="19"/>
  <c r="V1784" i="20"/>
  <c r="V1640" i="20"/>
  <c r="Z1639" i="23" s="1"/>
  <c r="V1496" i="20"/>
  <c r="V1352" i="20"/>
  <c r="V1208" i="20"/>
  <c r="V1064" i="20"/>
  <c r="V920" i="20"/>
  <c r="V776" i="20"/>
  <c r="Z775" i="23" s="1"/>
  <c r="V632" i="20"/>
  <c r="V488" i="20"/>
  <c r="V344" i="20"/>
  <c r="V200" i="20"/>
  <c r="V48" i="20"/>
  <c r="V75" i="20"/>
  <c r="V1063" i="22"/>
  <c r="V47" i="22"/>
  <c r="V1144" i="22"/>
  <c r="V956" i="22"/>
  <c r="V23" i="22"/>
  <c r="V454" i="22"/>
  <c r="V56" i="22"/>
  <c r="V678" i="22"/>
  <c r="V749" i="22"/>
  <c r="V844" i="22"/>
  <c r="V1083" i="22"/>
  <c r="V219" i="22"/>
  <c r="V446" i="22"/>
  <c r="V180" i="22"/>
  <c r="V198" i="19"/>
  <c r="V1286" i="19"/>
  <c r="V1965" i="19"/>
  <c r="V836" i="19"/>
  <c r="V1832" i="19"/>
  <c r="V1748" i="19"/>
  <c r="V1027" i="19"/>
  <c r="V259" i="19"/>
  <c r="V1679" i="19"/>
  <c r="V950" i="19"/>
  <c r="V182" i="19"/>
  <c r="V1620" i="19"/>
  <c r="V884" i="19"/>
  <c r="V116" i="19"/>
  <c r="V1561" i="19"/>
  <c r="V820" i="19"/>
  <c r="V52" i="19"/>
  <c r="V1492" i="19"/>
  <c r="V741" i="19"/>
  <c r="V1981" i="19"/>
  <c r="V677" i="19"/>
  <c r="V1949" i="19"/>
  <c r="V1374" i="19"/>
  <c r="V612" i="19"/>
  <c r="V1908" i="19"/>
  <c r="V534" i="19"/>
  <c r="V1876" i="19"/>
  <c r="V1237" i="19"/>
  <c r="V469" i="19"/>
  <c r="V1835" i="19"/>
  <c r="V1171" i="19"/>
  <c r="V403" i="19"/>
  <c r="V1517" i="19"/>
  <c r="V1344" i="19"/>
  <c r="V1154" i="19"/>
  <c r="V962" i="19"/>
  <c r="V770" i="19"/>
  <c r="V578" i="19"/>
  <c r="V386" i="19"/>
  <c r="V194" i="19"/>
  <c r="V1775" i="19"/>
  <c r="V1429" i="19"/>
  <c r="V1249" i="19"/>
  <c r="V1057" i="19"/>
  <c r="V673" i="19"/>
  <c r="V481" i="19"/>
  <c r="V289" i="19"/>
  <c r="V97" i="19"/>
  <c r="V1917" i="19"/>
  <c r="V1745" i="19"/>
  <c r="V1572" i="19"/>
  <c r="V1399" i="19"/>
  <c r="V1216" i="19"/>
  <c r="V1024" i="19"/>
  <c r="V832" i="19"/>
  <c r="V640" i="19"/>
  <c r="V448" i="19"/>
  <c r="V256" i="19"/>
  <c r="V64" i="19"/>
  <c r="V1715" i="19"/>
  <c r="V1542" i="19"/>
  <c r="V1369" i="19"/>
  <c r="V1182" i="19"/>
  <c r="V990" i="19"/>
  <c r="V798" i="19"/>
  <c r="V606" i="19"/>
  <c r="V414" i="19"/>
  <c r="V222" i="19"/>
  <c r="V30" i="19"/>
  <c r="V1857" i="19"/>
  <c r="V1512" i="19"/>
  <c r="V1339" i="19"/>
  <c r="V1148" i="19"/>
  <c r="V956" i="19"/>
  <c r="V764" i="19"/>
  <c r="V572" i="19"/>
  <c r="V380" i="19"/>
  <c r="V188" i="19"/>
  <c r="V2000" i="19"/>
  <c r="V1828" i="19"/>
  <c r="V1655" i="19"/>
  <c r="V1482" i="19"/>
  <c r="V1308" i="19"/>
  <c r="V1116" i="19"/>
  <c r="V924" i="19"/>
  <c r="V732" i="19"/>
  <c r="V540" i="19"/>
  <c r="V348" i="19"/>
  <c r="V156" i="19"/>
  <c r="V1970" i="19"/>
  <c r="V1797" i="19"/>
  <c r="V1625" i="19"/>
  <c r="V1452" i="19"/>
  <c r="V1274" i="19"/>
  <c r="V1082" i="19"/>
  <c r="V890" i="19"/>
  <c r="V698" i="19"/>
  <c r="V506" i="19"/>
  <c r="V314" i="19"/>
  <c r="V122" i="19"/>
  <c r="V1940" i="19"/>
  <c r="V1768" i="19"/>
  <c r="V1595" i="19"/>
  <c r="V1241" i="19"/>
  <c r="V1049" i="19"/>
  <c r="V857" i="19"/>
  <c r="V665" i="19"/>
  <c r="V473" i="19"/>
  <c r="V281" i="19"/>
  <c r="V89" i="19"/>
  <c r="V1910" i="19"/>
  <c r="V1737" i="19"/>
  <c r="V1392" i="19"/>
  <c r="V1207" i="19"/>
  <c r="V1015" i="19"/>
  <c r="V823" i="19"/>
  <c r="V631" i="19"/>
  <c r="V439" i="19"/>
  <c r="V247" i="19"/>
  <c r="V55" i="19"/>
  <c r="V1899" i="19"/>
  <c r="V1755" i="19"/>
  <c r="V1611" i="19"/>
  <c r="V1467" i="19"/>
  <c r="V1323" i="19"/>
  <c r="V1179" i="19"/>
  <c r="V1035" i="19"/>
  <c r="V891" i="19"/>
  <c r="V747" i="19"/>
  <c r="V603" i="19"/>
  <c r="V459" i="19"/>
  <c r="V315" i="19"/>
  <c r="V171" i="19"/>
  <c r="V27" i="19"/>
  <c r="V1199" i="19"/>
  <c r="V1055" i="19"/>
  <c r="V911" i="19"/>
  <c r="V767" i="19"/>
  <c r="V623" i="19"/>
  <c r="V479" i="19"/>
  <c r="V335" i="19"/>
  <c r="V191" i="19"/>
  <c r="V47" i="19"/>
  <c r="V1906" i="19"/>
  <c r="V1762" i="19"/>
  <c r="V1618" i="19"/>
  <c r="V1474" i="19"/>
  <c r="V1330" i="19"/>
  <c r="V1186" i="19"/>
  <c r="V1042" i="19"/>
  <c r="V898" i="19"/>
  <c r="V754" i="19"/>
  <c r="V610" i="19"/>
  <c r="V466" i="19"/>
  <c r="V322" i="19"/>
  <c r="V178" i="19"/>
  <c r="V34" i="19"/>
  <c r="V1077" i="20"/>
  <c r="V933" i="20"/>
  <c r="V789" i="20"/>
  <c r="V645" i="20"/>
  <c r="V501" i="20"/>
  <c r="V357" i="20"/>
  <c r="V213" i="20"/>
  <c r="V64" i="20"/>
  <c r="Z63" i="23" s="1"/>
  <c r="V1916" i="20"/>
  <c r="V1772" i="20"/>
  <c r="V1628" i="20"/>
  <c r="V1484" i="20"/>
  <c r="Z1483" i="23" s="1"/>
  <c r="V1340" i="20"/>
  <c r="V1196" i="20"/>
  <c r="Z1195" i="23" s="1"/>
  <c r="V1052" i="20"/>
  <c r="V908" i="20"/>
  <c r="V764" i="20"/>
  <c r="V620" i="20"/>
  <c r="Z619" i="23" s="1"/>
  <c r="V476" i="20"/>
  <c r="V332" i="20"/>
  <c r="Z331" i="23" s="1"/>
  <c r="V188" i="20"/>
  <c r="V34" i="20"/>
  <c r="V63" i="20"/>
  <c r="V945" i="22"/>
  <c r="V418" i="22"/>
  <c r="V1209" i="22"/>
  <c r="V719" i="22"/>
  <c r="V1276" i="22"/>
  <c r="V441" i="22"/>
  <c r="V764" i="22"/>
  <c r="V476" i="22"/>
  <c r="V139" i="22"/>
  <c r="V688" i="22"/>
  <c r="V400" i="22"/>
  <c r="V639" i="22"/>
  <c r="V312" i="22"/>
  <c r="V1405" i="19"/>
  <c r="V902" i="19"/>
  <c r="V452" i="19"/>
  <c r="V1519" i="19"/>
  <c r="V1461" i="19"/>
  <c r="V1691" i="19"/>
  <c r="V964" i="19"/>
  <c r="V196" i="19"/>
  <c r="V1621" i="19"/>
  <c r="V885" i="19"/>
  <c r="V117" i="19"/>
  <c r="V1562" i="19"/>
  <c r="V821" i="19"/>
  <c r="V53" i="19"/>
  <c r="V1504" i="19"/>
  <c r="V756" i="19"/>
  <c r="V1991" i="19"/>
  <c r="V1434" i="19"/>
  <c r="V678" i="19"/>
  <c r="V1375" i="19"/>
  <c r="V613" i="19"/>
  <c r="V1909" i="19"/>
  <c r="V1315" i="19"/>
  <c r="V547" i="19"/>
  <c r="V1877" i="19"/>
  <c r="V1238" i="19"/>
  <c r="V470" i="19"/>
  <c r="V1836" i="19"/>
  <c r="V1172" i="19"/>
  <c r="V404" i="19"/>
  <c r="V1804" i="19"/>
  <c r="V1108" i="19"/>
  <c r="V340" i="19"/>
  <c r="V1675" i="19"/>
  <c r="V1502" i="19"/>
  <c r="V1329" i="19"/>
  <c r="V1137" i="19"/>
  <c r="V945" i="19"/>
  <c r="V753" i="19"/>
  <c r="V561" i="19"/>
  <c r="V369" i="19"/>
  <c r="V177" i="19"/>
  <c r="V1760" i="19"/>
  <c r="V1588" i="19"/>
  <c r="V1415" i="19"/>
  <c r="V1232" i="19"/>
  <c r="V1040" i="19"/>
  <c r="V848" i="19"/>
  <c r="V656" i="19"/>
  <c r="V464" i="19"/>
  <c r="V272" i="19"/>
  <c r="V80" i="19"/>
  <c r="V1903" i="19"/>
  <c r="V1730" i="19"/>
  <c r="V1557" i="19"/>
  <c r="V1385" i="19"/>
  <c r="V1200" i="19"/>
  <c r="V1008" i="19"/>
  <c r="V816" i="19"/>
  <c r="V624" i="19"/>
  <c r="V432" i="19"/>
  <c r="V240" i="19"/>
  <c r="V48" i="19"/>
  <c r="V1873" i="19"/>
  <c r="V1700" i="19"/>
  <c r="V1355" i="19"/>
  <c r="V1166" i="19"/>
  <c r="V974" i="19"/>
  <c r="V782" i="19"/>
  <c r="V590" i="19"/>
  <c r="V398" i="19"/>
  <c r="V206" i="19"/>
  <c r="V14" i="19"/>
  <c r="V1843" i="19"/>
  <c r="V1670" i="19"/>
  <c r="V1497" i="19"/>
  <c r="V1133" i="19"/>
  <c r="V941" i="19"/>
  <c r="V749" i="19"/>
  <c r="V557" i="19"/>
  <c r="V365" i="19"/>
  <c r="V173" i="19"/>
  <c r="V1986" i="19"/>
  <c r="V1813" i="19"/>
  <c r="V1640" i="19"/>
  <c r="V1468" i="19"/>
  <c r="V1291" i="19"/>
  <c r="V1099" i="19"/>
  <c r="V907" i="19"/>
  <c r="V715" i="19"/>
  <c r="V331" i="19"/>
  <c r="V1956" i="19"/>
  <c r="V1783" i="19"/>
  <c r="V1610" i="19"/>
  <c r="V1437" i="19"/>
  <c r="V1065" i="19"/>
  <c r="V873" i="19"/>
  <c r="V681" i="19"/>
  <c r="V489" i="19"/>
  <c r="V297" i="19"/>
  <c r="V105" i="19"/>
  <c r="V1753" i="19"/>
  <c r="V1580" i="19"/>
  <c r="V1408" i="19"/>
  <c r="V1225" i="19"/>
  <c r="V1033" i="19"/>
  <c r="V841" i="19"/>
  <c r="V649" i="19"/>
  <c r="V457" i="19"/>
  <c r="V265" i="19"/>
  <c r="V73" i="19"/>
  <c r="V1896" i="19"/>
  <c r="V1723" i="19"/>
  <c r="V1550" i="19"/>
  <c r="V1377" i="19"/>
  <c r="V1192" i="19"/>
  <c r="V1000" i="19"/>
  <c r="V808" i="19"/>
  <c r="V616" i="19"/>
  <c r="V424" i="19"/>
  <c r="V232" i="19"/>
  <c r="V40" i="19"/>
  <c r="V1887" i="19"/>
  <c r="V1743" i="19"/>
  <c r="V1599" i="19"/>
  <c r="V1455" i="19"/>
  <c r="V1311" i="19"/>
  <c r="V1167" i="19"/>
  <c r="V1023" i="19"/>
  <c r="V879" i="19"/>
  <c r="V735" i="19"/>
  <c r="V591" i="19"/>
  <c r="V447" i="19"/>
  <c r="V303" i="19"/>
  <c r="V159" i="19"/>
  <c r="V15" i="19"/>
  <c r="V1187" i="19"/>
  <c r="V1043" i="19"/>
  <c r="V899" i="19"/>
  <c r="V755" i="19"/>
  <c r="V611" i="19"/>
  <c r="V467" i="19"/>
  <c r="V323" i="19"/>
  <c r="V179" i="19"/>
  <c r="V35" i="19"/>
  <c r="V1894" i="19"/>
  <c r="V1750" i="19"/>
  <c r="V1606" i="19"/>
  <c r="V1462" i="19"/>
  <c r="V1318" i="19"/>
  <c r="V1174" i="19"/>
  <c r="V1030" i="19"/>
  <c r="V886" i="19"/>
  <c r="V742" i="19"/>
  <c r="V598" i="19"/>
  <c r="V454" i="19"/>
  <c r="V310" i="19"/>
  <c r="V166" i="19"/>
  <c r="V22" i="19"/>
  <c r="V1209" i="20"/>
  <c r="V1065" i="20"/>
  <c r="V921" i="20"/>
  <c r="V777" i="20"/>
  <c r="V633" i="20"/>
  <c r="V489" i="20"/>
  <c r="V345" i="20"/>
  <c r="V201" i="20"/>
  <c r="V49" i="20"/>
  <c r="V1904" i="20"/>
  <c r="V1760" i="20"/>
  <c r="V1616" i="20"/>
  <c r="V1472" i="20"/>
  <c r="V1328" i="20"/>
  <c r="V1184" i="20"/>
  <c r="V1040" i="20"/>
  <c r="V896" i="20"/>
  <c r="V752" i="20"/>
  <c r="V608" i="20"/>
  <c r="V464" i="20"/>
  <c r="V320" i="20"/>
  <c r="V176" i="20"/>
  <c r="V19" i="20"/>
  <c r="V51" i="20"/>
  <c r="V1049" i="22"/>
  <c r="V1201" i="22"/>
  <c r="V1560" i="22"/>
  <c r="V1028" i="22"/>
  <c r="V691" i="22"/>
  <c r="V1268" i="22"/>
  <c r="V908" i="22"/>
  <c r="V464" i="22"/>
  <c r="V176" i="22"/>
  <c r="V869" i="22"/>
  <c r="V964" i="22"/>
  <c r="V388" i="22"/>
  <c r="V339" i="22"/>
  <c r="V876" i="22"/>
  <c r="V12" i="22"/>
  <c r="V1934" i="19"/>
  <c r="V518" i="19"/>
  <c r="V1578" i="19"/>
  <c r="V68" i="19"/>
  <c r="V1157" i="19"/>
  <c r="V1093" i="19"/>
  <c r="V1633" i="19"/>
  <c r="V900" i="19"/>
  <c r="V132" i="19"/>
  <c r="V1564" i="19"/>
  <c r="V822" i="19"/>
  <c r="V54" i="19"/>
  <c r="V757" i="19"/>
  <c r="V1992" i="19"/>
  <c r="V1446" i="19"/>
  <c r="V691" i="19"/>
  <c r="V1951" i="19"/>
  <c r="V1376" i="19"/>
  <c r="V614" i="19"/>
  <c r="V1919" i="19"/>
  <c r="V1316" i="19"/>
  <c r="V548" i="19"/>
  <c r="V1878" i="19"/>
  <c r="V1252" i="19"/>
  <c r="V484" i="19"/>
  <c r="V1837" i="19"/>
  <c r="V1173" i="19"/>
  <c r="V405" i="19"/>
  <c r="V1805" i="19"/>
  <c r="V341" i="19"/>
  <c r="V1763" i="19"/>
  <c r="V1044" i="19"/>
  <c r="V276" i="19"/>
  <c r="V1661" i="19"/>
  <c r="V1488" i="19"/>
  <c r="V1122" i="19"/>
  <c r="V930" i="19"/>
  <c r="V738" i="19"/>
  <c r="V546" i="19"/>
  <c r="V354" i="19"/>
  <c r="V162" i="19"/>
  <c r="V1573" i="19"/>
  <c r="V1400" i="19"/>
  <c r="V1217" i="19"/>
  <c r="V1025" i="19"/>
  <c r="V833" i="19"/>
  <c r="V641" i="19"/>
  <c r="V449" i="19"/>
  <c r="V257" i="19"/>
  <c r="V65" i="19"/>
  <c r="V1889" i="19"/>
  <c r="V1716" i="19"/>
  <c r="V1370" i="19"/>
  <c r="V1183" i="19"/>
  <c r="V991" i="19"/>
  <c r="V799" i="19"/>
  <c r="V607" i="19"/>
  <c r="V415" i="19"/>
  <c r="V223" i="19"/>
  <c r="V31" i="19"/>
  <c r="V1859" i="19"/>
  <c r="V1686" i="19"/>
  <c r="V1513" i="19"/>
  <c r="V1340" i="19"/>
  <c r="V1149" i="19"/>
  <c r="V957" i="19"/>
  <c r="V765" i="19"/>
  <c r="V573" i="19"/>
  <c r="V381" i="19"/>
  <c r="V189" i="19"/>
  <c r="V2001" i="19"/>
  <c r="V1656" i="19"/>
  <c r="V1483" i="19"/>
  <c r="V1117" i="19"/>
  <c r="V925" i="19"/>
  <c r="V733" i="19"/>
  <c r="V541" i="19"/>
  <c r="V349" i="19"/>
  <c r="V157" i="19"/>
  <c r="V1972" i="19"/>
  <c r="V1799" i="19"/>
  <c r="V1626" i="19"/>
  <c r="V1453" i="19"/>
  <c r="V1276" i="19"/>
  <c r="V1084" i="19"/>
  <c r="V892" i="19"/>
  <c r="V700" i="19"/>
  <c r="V508" i="19"/>
  <c r="V316" i="19"/>
  <c r="V124" i="19"/>
  <c r="V1941" i="19"/>
  <c r="V1769" i="19"/>
  <c r="V1596" i="19"/>
  <c r="V1423" i="19"/>
  <c r="V1242" i="19"/>
  <c r="V1050" i="19"/>
  <c r="V858" i="19"/>
  <c r="V666" i="19"/>
  <c r="V474" i="19"/>
  <c r="V282" i="19"/>
  <c r="V90" i="19"/>
  <c r="V1912" i="19"/>
  <c r="V1739" i="19"/>
  <c r="V1393" i="19"/>
  <c r="V1208" i="19"/>
  <c r="V1016" i="19"/>
  <c r="V824" i="19"/>
  <c r="V632" i="19"/>
  <c r="V440" i="19"/>
  <c r="V248" i="19"/>
  <c r="V56" i="19"/>
  <c r="V1881" i="19"/>
  <c r="V1536" i="19"/>
  <c r="V1363" i="19"/>
  <c r="V1176" i="19"/>
  <c r="V984" i="19"/>
  <c r="V792" i="19"/>
  <c r="V600" i="19"/>
  <c r="V408" i="19"/>
  <c r="V216" i="19"/>
  <c r="V24" i="19"/>
  <c r="V1875" i="19"/>
  <c r="V1731" i="19"/>
  <c r="V1587" i="19"/>
  <c r="V1443" i="19"/>
  <c r="V1299" i="19"/>
  <c r="V1155" i="19"/>
  <c r="V1011" i="19"/>
  <c r="V867" i="19"/>
  <c r="V723" i="19"/>
  <c r="V579" i="19"/>
  <c r="V435" i="19"/>
  <c r="V291" i="19"/>
  <c r="V147" i="19"/>
  <c r="V1319" i="19"/>
  <c r="V1175" i="19"/>
  <c r="V1031" i="19"/>
  <c r="V887" i="19"/>
  <c r="V743" i="19"/>
  <c r="V599" i="19"/>
  <c r="V455" i="19"/>
  <c r="V311" i="19"/>
  <c r="V167" i="19"/>
  <c r="V23" i="19"/>
  <c r="V1882" i="19"/>
  <c r="V1738" i="19"/>
  <c r="V1594" i="19"/>
  <c r="V1450" i="19"/>
  <c r="V1306" i="19"/>
  <c r="V1162" i="19"/>
  <c r="V1018" i="19"/>
  <c r="V874" i="19"/>
  <c r="V730" i="19"/>
  <c r="V586" i="19"/>
  <c r="V442" i="19"/>
  <c r="V298" i="19"/>
  <c r="V154" i="19"/>
  <c r="V10" i="19"/>
  <c r="D35" i="19"/>
  <c r="C35" i="20"/>
  <c r="D35" i="20"/>
  <c r="F35" i="20"/>
  <c r="E35" i="20"/>
  <c r="Z161" i="23"/>
  <c r="Z209" i="23"/>
  <c r="Z305" i="23"/>
  <c r="Z306" i="23"/>
  <c r="Z343" i="23"/>
  <c r="Z721" i="23"/>
  <c r="Z817" i="23"/>
  <c r="Z865" i="23"/>
  <c r="Z1005" i="23"/>
  <c r="Z1057" i="23"/>
  <c r="Z1105" i="23"/>
  <c r="Z1149" i="23"/>
  <c r="Z1201" i="23"/>
  <c r="Z1249" i="23"/>
  <c r="Z1297" i="23"/>
  <c r="Z1389" i="23"/>
  <c r="Z144" i="23"/>
  <c r="Z15" i="23"/>
  <c r="Z406" i="23"/>
  <c r="Z502" i="23"/>
  <c r="Z646" i="23"/>
  <c r="Z694" i="23"/>
  <c r="Z790" i="23"/>
  <c r="Z1270" i="23"/>
  <c r="Z1318" i="23"/>
  <c r="Z1462" i="23"/>
  <c r="Z439" i="23"/>
  <c r="Z1768" i="23"/>
  <c r="Z1816" i="23"/>
  <c r="Z1960" i="23"/>
  <c r="Z171" i="23"/>
  <c r="Z532" i="23"/>
  <c r="Z867" i="23"/>
  <c r="Z1871" i="23"/>
  <c r="Z1627" i="23"/>
  <c r="Z800" i="23"/>
  <c r="Z1476" i="23"/>
  <c r="Z1719" i="23"/>
  <c r="Z441" i="23"/>
  <c r="Z729" i="23"/>
  <c r="Z873" i="23"/>
  <c r="Z118" i="23"/>
  <c r="Z262" i="23"/>
  <c r="Z383" i="23"/>
  <c r="Z445" i="23"/>
  <c r="Z589" i="23"/>
  <c r="Z733" i="23"/>
  <c r="Z877" i="23"/>
  <c r="Z1373" i="23"/>
  <c r="Z1661" i="23"/>
  <c r="Z1805" i="23"/>
  <c r="Z1949" i="23"/>
  <c r="Z1182" i="23"/>
  <c r="Z1470" i="23"/>
  <c r="Z316" i="23"/>
  <c r="Z991" i="23"/>
  <c r="Z1855" i="23"/>
  <c r="Z944" i="23"/>
  <c r="Z1232" i="23"/>
  <c r="Z1376" i="23"/>
  <c r="Z401" i="23"/>
  <c r="Z650" i="23"/>
  <c r="Z1617" i="23"/>
  <c r="Z1761" i="23"/>
  <c r="Z1046" i="23"/>
  <c r="Z1539" i="23"/>
  <c r="Z903" i="23"/>
  <c r="Z1396" i="23"/>
  <c r="Z1258" i="23"/>
  <c r="Z424" i="23"/>
  <c r="Z1115" i="23"/>
  <c r="Z1792" i="23"/>
  <c r="Z982" i="23"/>
  <c r="Z1551" i="23"/>
  <c r="Z1980" i="23"/>
  <c r="Z1839" i="23"/>
  <c r="Z1659" i="23"/>
  <c r="Z1309" i="23"/>
  <c r="Z364" i="23"/>
  <c r="Z1991" i="23"/>
  <c r="Z1452" i="23"/>
  <c r="Z471" i="23"/>
  <c r="Z754" i="23"/>
  <c r="Z696" i="23"/>
  <c r="Z580" i="23"/>
  <c r="Z1530" i="23"/>
  <c r="Z1868" i="23"/>
  <c r="Z750" i="23"/>
  <c r="Z1501" i="23"/>
  <c r="Z1464" i="23"/>
  <c r="Z1957" i="23"/>
  <c r="Z1453" i="23"/>
  <c r="Z1883" i="23"/>
  <c r="Z21" i="23"/>
  <c r="Z165" i="23"/>
  <c r="Z309" i="23"/>
  <c r="Z274" i="23"/>
  <c r="Z418" i="23"/>
  <c r="Z562" i="23"/>
  <c r="Z706" i="23"/>
  <c r="Z850" i="23"/>
  <c r="Z251" i="23"/>
  <c r="Z504" i="23"/>
  <c r="Z25" i="23"/>
  <c r="Z169" i="23"/>
  <c r="Z313" i="23"/>
  <c r="Z497" i="23"/>
  <c r="Z664" i="23"/>
  <c r="Z906" i="23"/>
  <c r="Z1050" i="23"/>
  <c r="Z1194" i="23"/>
  <c r="Z1338" i="23"/>
  <c r="Z1482" i="23"/>
  <c r="Z1626" i="23"/>
  <c r="Z1291" i="23"/>
  <c r="Z256" i="23"/>
  <c r="Z1244" i="23"/>
  <c r="Z1532" i="23"/>
  <c r="Z1820" i="23"/>
  <c r="Z1455" i="23"/>
  <c r="Z1561" i="23"/>
  <c r="Z1667" i="23"/>
  <c r="Z1911" i="23"/>
  <c r="Z1031" i="23"/>
  <c r="Z1275" i="23"/>
  <c r="Z451" i="23"/>
  <c r="Z880" i="23"/>
  <c r="Z1132" i="23"/>
  <c r="Z976" i="23"/>
  <c r="Z1405" i="23"/>
  <c r="Z367" i="23"/>
  <c r="Z507" i="23"/>
  <c r="Z1094" i="23"/>
  <c r="Z1164" i="23"/>
  <c r="Z1716" i="23"/>
  <c r="Z759" i="23"/>
  <c r="Z1923" i="23"/>
  <c r="Z1754" i="23"/>
  <c r="Z596" i="23"/>
  <c r="Z213" i="23"/>
  <c r="Z34" i="23"/>
  <c r="Z11" i="23"/>
  <c r="Z443" i="23"/>
  <c r="Z875" i="23"/>
  <c r="Z73" i="23"/>
  <c r="Z1242" i="23"/>
  <c r="Z1395" i="23"/>
  <c r="Z1994" i="23"/>
  <c r="Z740" i="23"/>
  <c r="Z266" i="23"/>
  <c r="Z674" i="23"/>
  <c r="Z33" i="23"/>
  <c r="Z142" i="23"/>
  <c r="Z430" i="23"/>
  <c r="Z574" i="23"/>
  <c r="Z695" i="23"/>
  <c r="Z84" i="23"/>
  <c r="Z372" i="23"/>
  <c r="Z516" i="23"/>
  <c r="Z26" i="23"/>
  <c r="Z270" i="23"/>
  <c r="Z965" i="23"/>
  <c r="Z1253" i="23"/>
  <c r="Z188" i="23"/>
  <c r="Z437" i="23"/>
  <c r="Z918" i="23"/>
  <c r="Z111" i="23"/>
  <c r="Z604" i="23"/>
  <c r="Z1159" i="23"/>
  <c r="Z1303" i="23"/>
  <c r="Z1735" i="23"/>
  <c r="Z278" i="23"/>
  <c r="Z522" i="23"/>
  <c r="Z968" i="23"/>
  <c r="Z1400" i="23"/>
  <c r="Z689" i="23"/>
  <c r="Z1065" i="23"/>
  <c r="Z1353" i="23"/>
  <c r="Z1497" i="23"/>
  <c r="Z1228" i="23"/>
  <c r="Z798" i="23"/>
  <c r="Z1334" i="23"/>
  <c r="Z1583" i="23"/>
  <c r="Z947" i="23"/>
  <c r="Z1191" i="23"/>
  <c r="Z1440" i="23"/>
  <c r="Z1684" i="23"/>
  <c r="Z307" i="23"/>
  <c r="Z64" i="23"/>
  <c r="Z1154" i="23"/>
  <c r="Z1647" i="23"/>
  <c r="Z1899" i="23"/>
  <c r="Z222" i="23"/>
  <c r="Z1958" i="23"/>
  <c r="Z1428" i="23"/>
  <c r="Z1920" i="23"/>
  <c r="Z1081" i="23"/>
  <c r="Z183" i="23"/>
  <c r="Z284" i="23"/>
  <c r="Z1035" i="23"/>
  <c r="Z1261" i="23"/>
  <c r="Z505" i="23"/>
  <c r="Z1962" i="23"/>
  <c r="Z907" i="23"/>
  <c r="Z615" i="23"/>
  <c r="Z1801" i="23"/>
  <c r="Z1959" i="23"/>
  <c r="Z1609" i="23"/>
  <c r="Z333" i="23"/>
  <c r="Z240" i="23"/>
  <c r="Z816" i="23"/>
  <c r="Z337" i="23"/>
  <c r="Z43" i="23"/>
  <c r="Z1121" i="23"/>
  <c r="Z1409" i="23"/>
  <c r="Z703" i="23"/>
  <c r="Z1650" i="23"/>
  <c r="Z1938" i="23"/>
  <c r="Z1315" i="23"/>
  <c r="Z1603" i="23"/>
  <c r="Z1700" i="23"/>
  <c r="Z218" i="23"/>
  <c r="Z462" i="23"/>
  <c r="Z1653" i="23"/>
  <c r="Z1797" i="23"/>
  <c r="Z1941" i="23"/>
  <c r="Z230" i="23"/>
  <c r="Z654" i="23"/>
  <c r="Z1849" i="23"/>
  <c r="Z163" i="23"/>
  <c r="Z592" i="23"/>
  <c r="Z773" i="23"/>
  <c r="Z1176" i="23"/>
  <c r="Z1420" i="23"/>
  <c r="Z428" i="23"/>
  <c r="Z1474" i="23"/>
  <c r="Z1898" i="23"/>
  <c r="Z1083" i="23"/>
  <c r="Z1512" i="23"/>
  <c r="Z1657" i="23"/>
  <c r="Z1732" i="23"/>
  <c r="Z1404" i="23"/>
  <c r="Z936" i="23"/>
  <c r="Z675" i="23"/>
  <c r="Z2002" i="23"/>
  <c r="Z365" i="23"/>
  <c r="Z1822" i="23"/>
  <c r="Z75" i="23"/>
  <c r="Z1330" i="23"/>
  <c r="Z1367" i="23"/>
  <c r="Z958" i="23"/>
  <c r="Z1415" i="23"/>
  <c r="Z489" i="23"/>
  <c r="Z633" i="23"/>
  <c r="Z777" i="23"/>
  <c r="Z22" i="23"/>
  <c r="Z166" i="23"/>
  <c r="Z310" i="23"/>
  <c r="Z598" i="23"/>
  <c r="Z742" i="23"/>
  <c r="Z108" i="23"/>
  <c r="Z252" i="23"/>
  <c r="Z540" i="23"/>
  <c r="Z684" i="23"/>
  <c r="Z828" i="23"/>
  <c r="Z637" i="23"/>
  <c r="Z781" i="23"/>
  <c r="Z314" i="23"/>
  <c r="Z558" i="23"/>
  <c r="Z1853" i="23"/>
  <c r="Z725" i="23"/>
  <c r="Z942" i="23"/>
  <c r="Z1086" i="23"/>
  <c r="Z1518" i="23"/>
  <c r="Z1950" i="23"/>
  <c r="Z892" i="23"/>
  <c r="Z1039" i="23"/>
  <c r="Z317" i="23"/>
  <c r="Z810" i="23"/>
  <c r="Z484" i="23"/>
  <c r="Z1521" i="23"/>
  <c r="Z1765" i="23"/>
  <c r="Z1728" i="23"/>
  <c r="Z1972" i="23"/>
  <c r="Z1834" i="23"/>
  <c r="Z1198" i="23"/>
  <c r="Z1691" i="23"/>
  <c r="Z1930" i="23"/>
  <c r="Z1968" i="23"/>
  <c r="Z916" i="23"/>
  <c r="Z639" i="23"/>
  <c r="Z426" i="23"/>
  <c r="Z1348" i="23"/>
  <c r="Z116" i="23"/>
  <c r="Z1897" i="23"/>
  <c r="Z1717" i="23"/>
  <c r="Z1000" i="23"/>
  <c r="Z282" i="23"/>
  <c r="Z1216" i="23"/>
  <c r="Z1984" i="23"/>
  <c r="Z69" i="23"/>
  <c r="Z1098" i="23"/>
  <c r="Z1818" i="23"/>
  <c r="Z1915" i="23"/>
  <c r="Z1580" i="23"/>
  <c r="Z1294" i="23"/>
  <c r="Z485" i="23"/>
  <c r="Z1215" i="23"/>
  <c r="Z716" i="23"/>
  <c r="Z1240" i="23"/>
  <c r="Z714" i="23"/>
  <c r="Z369" i="23"/>
  <c r="Z23" i="23"/>
  <c r="Z564" i="23"/>
  <c r="Z852" i="23"/>
  <c r="Z1157" i="23"/>
  <c r="Z27" i="23"/>
  <c r="Z966" i="23"/>
  <c r="Z1542" i="23"/>
  <c r="Z1351" i="23"/>
  <c r="Z854" i="23"/>
  <c r="Z1160" i="23"/>
  <c r="Z1736" i="23"/>
  <c r="Z969" i="23"/>
  <c r="Z1486" i="23"/>
  <c r="Z1156" i="23"/>
  <c r="Z328" i="23"/>
  <c r="Z823" i="23"/>
  <c r="Z640" i="23"/>
  <c r="Z330" i="23"/>
  <c r="Z40" i="23"/>
  <c r="Z959" i="23"/>
  <c r="Z1876" i="23"/>
  <c r="Z1884" i="23"/>
  <c r="Z611" i="23"/>
  <c r="Z899" i="23"/>
  <c r="Z288" i="23"/>
  <c r="Z576" i="23"/>
  <c r="Z864" i="23"/>
  <c r="Z1169" i="23"/>
  <c r="Z704" i="23"/>
  <c r="Z871" i="23"/>
  <c r="Z1172" i="23"/>
  <c r="Z1557" i="23"/>
  <c r="Z1845" i="23"/>
  <c r="Z368" i="23"/>
  <c r="Z1582" i="23"/>
  <c r="Z125" i="23"/>
  <c r="Z1439" i="23"/>
  <c r="Z487" i="23"/>
  <c r="Z244" i="23"/>
  <c r="Z1010" i="23"/>
  <c r="Z1503" i="23"/>
  <c r="Z1371" i="23"/>
  <c r="Z1451" i="23"/>
  <c r="Z722" i="23"/>
  <c r="Z122" i="23"/>
  <c r="Z103" i="23"/>
  <c r="Z290" i="23"/>
  <c r="Z1573" i="23"/>
  <c r="Z681" i="23"/>
  <c r="Z47" i="23"/>
  <c r="Z588" i="23"/>
  <c r="Z253" i="23"/>
  <c r="Z1757" i="23"/>
  <c r="Z559" i="23"/>
  <c r="Z990" i="23"/>
  <c r="Z1278" i="23"/>
  <c r="Z1854" i="23"/>
  <c r="Z1951" i="23"/>
  <c r="Z1857" i="23"/>
  <c r="Z1599" i="23"/>
  <c r="Z1954" i="23"/>
  <c r="Z762" i="23"/>
  <c r="Z1811" i="23"/>
  <c r="Z1175" i="23"/>
  <c r="Z1525" i="23"/>
  <c r="Z14" i="23"/>
  <c r="Z1408" i="23"/>
  <c r="Z452" i="23"/>
  <c r="Z844" i="23"/>
  <c r="Z1323" i="23"/>
  <c r="Z470" i="23"/>
  <c r="Z898" i="23"/>
  <c r="Z472" i="23"/>
  <c r="Z117" i="23"/>
  <c r="Z635" i="23"/>
  <c r="Z888" i="23"/>
  <c r="Z265" i="23"/>
  <c r="Z581" i="23"/>
  <c r="Z1002" i="23"/>
  <c r="Z422" i="23"/>
  <c r="Z1196" i="23"/>
  <c r="Z1484" i="23"/>
  <c r="Z1772" i="23"/>
  <c r="Z1621" i="23"/>
  <c r="Z199" i="23"/>
  <c r="Z1478" i="23"/>
  <c r="Z1335" i="23"/>
  <c r="Z556" i="23"/>
  <c r="Z1054" i="23"/>
  <c r="Z1547" i="23"/>
  <c r="Z76" i="23"/>
  <c r="Z389" i="23"/>
  <c r="Z509" i="23"/>
  <c r="Z1042" i="23"/>
  <c r="Z351" i="23"/>
  <c r="Z478" i="23"/>
  <c r="Z766" i="23"/>
  <c r="Z455" i="23"/>
  <c r="Z1013" i="23"/>
  <c r="Z1301" i="23"/>
  <c r="Z1495" i="23"/>
  <c r="Z1783" i="23"/>
  <c r="Z1113" i="23"/>
  <c r="Z1401" i="23"/>
  <c r="Z760" i="23"/>
  <c r="Z512" i="23"/>
  <c r="Z1666" i="23"/>
  <c r="Z879" i="23"/>
  <c r="Z614" i="23"/>
  <c r="Z1618" i="23"/>
  <c r="Z812" i="23"/>
  <c r="Z915" i="23"/>
  <c r="Z1763" i="23"/>
  <c r="Z1079" i="23"/>
  <c r="Z1204" i="23"/>
  <c r="Z129" i="23"/>
  <c r="Z779" i="23"/>
  <c r="Z929" i="23"/>
  <c r="Z1361" i="23"/>
  <c r="Z1555" i="23"/>
  <c r="Z173" i="23"/>
  <c r="Z1028" i="23"/>
  <c r="Z1826" i="23"/>
  <c r="Z1744" i="23"/>
  <c r="Z1069" i="23"/>
  <c r="Z1872" i="23"/>
  <c r="Z987" i="23"/>
  <c r="Z123" i="23"/>
  <c r="Z1095" i="23"/>
  <c r="Z1642" i="23"/>
  <c r="Z758" i="23"/>
  <c r="Z404" i="23"/>
  <c r="Z1430" i="23"/>
  <c r="Z1945" i="23"/>
  <c r="Z593" i="23"/>
  <c r="Z943" i="23"/>
  <c r="Z1562" i="23"/>
  <c r="Z914" i="23"/>
  <c r="Z514" i="23"/>
  <c r="Z1602" i="23"/>
  <c r="Z1146" i="23"/>
  <c r="Z1519" i="23"/>
  <c r="Z324" i="23"/>
  <c r="Z1158" i="23"/>
  <c r="Z628" i="23"/>
  <c r="Z1705" i="23"/>
  <c r="Z1104" i="23"/>
  <c r="Z1919" i="23"/>
  <c r="Z1322" i="23"/>
  <c r="Z359" i="23"/>
  <c r="Z444" i="23"/>
  <c r="Z170" i="23"/>
  <c r="Z1025" i="23"/>
  <c r="Z1493" i="23"/>
  <c r="Z1219" i="23"/>
  <c r="Z195" i="23"/>
  <c r="Z833" i="23"/>
  <c r="Z1091" i="23"/>
  <c r="Z1714" i="23"/>
  <c r="Z1427" i="23"/>
  <c r="Z1815" i="23"/>
  <c r="Z825" i="23"/>
  <c r="Z1411" i="23"/>
  <c r="Z92" i="23"/>
  <c r="Z412" i="23"/>
  <c r="Z1859" i="23"/>
  <c r="Z861" i="23"/>
  <c r="Z1134" i="23"/>
  <c r="Z688" i="23"/>
  <c r="Z1701" i="23"/>
  <c r="Z1155" i="23"/>
  <c r="Z192" i="23"/>
  <c r="Z1847" i="23"/>
  <c r="Z767" i="23"/>
  <c r="Z768" i="23"/>
  <c r="Z1722" i="23"/>
  <c r="Z1111" i="23"/>
  <c r="Z151" i="23"/>
  <c r="Z1305" i="23"/>
  <c r="Z1047" i="23"/>
  <c r="Z1966" i="23"/>
  <c r="Z803" i="23"/>
  <c r="Z456" i="23"/>
  <c r="Z1505" i="23"/>
  <c r="Z1052" i="23"/>
  <c r="Z855" i="23"/>
  <c r="Z1893" i="23"/>
  <c r="Z1993" i="23"/>
  <c r="Z1108" i="23"/>
  <c r="Z100" i="23"/>
  <c r="Z1236" i="23"/>
  <c r="Z1165" i="23"/>
  <c r="Z1390" i="23"/>
  <c r="Z1922" i="23"/>
  <c r="Z1140" i="23"/>
  <c r="Z1784" i="23"/>
  <c r="Z737" i="23"/>
  <c r="Z1180" i="23"/>
  <c r="Z179" i="23"/>
  <c r="Z1796" i="23"/>
  <c r="Z474" i="23"/>
  <c r="Z1491" i="23"/>
  <c r="Z983" i="23"/>
  <c r="Z1813" i="23"/>
  <c r="Z1020" i="23"/>
  <c r="Z1246" i="23"/>
  <c r="Z1860" i="23"/>
  <c r="Z802" i="23"/>
  <c r="Z467" i="23"/>
  <c r="Z36" i="23"/>
  <c r="Z1243" i="23"/>
  <c r="Z135" i="23"/>
  <c r="Z1989" i="23"/>
  <c r="Z1887" i="23"/>
  <c r="Z1212" i="23"/>
  <c r="Z1798" i="23"/>
  <c r="Z1552" i="23"/>
  <c r="Z491" i="23"/>
  <c r="Z1399" i="23"/>
  <c r="Z1355" i="23"/>
  <c r="Z951" i="23"/>
  <c r="Z1161" i="23"/>
  <c r="Z618" i="23"/>
  <c r="Z806" i="23"/>
  <c r="Z1332" i="23"/>
  <c r="Z203" i="23"/>
  <c r="Z1288" i="23"/>
  <c r="Z261" i="23"/>
  <c r="Z121" i="23"/>
  <c r="Z436" i="23"/>
  <c r="Z1061" i="23"/>
  <c r="Z1613" i="23"/>
  <c r="Z869" i="23"/>
  <c r="Z1434" i="23"/>
  <c r="Z1076" i="23"/>
  <c r="Z1628" i="23"/>
  <c r="Z296" i="23"/>
  <c r="Z1017" i="23"/>
  <c r="Z1167" i="23"/>
  <c r="Z164" i="23"/>
  <c r="Z1342" i="23"/>
  <c r="Z795" i="23"/>
  <c r="Z1468" i="23"/>
  <c r="Z1431" i="23"/>
  <c r="Z1571" i="23"/>
  <c r="Z1073" i="23"/>
  <c r="Z1267" i="23"/>
  <c r="Z1640" i="23"/>
  <c r="Z1029" i="23"/>
  <c r="Z236" i="23"/>
  <c r="Z1379" i="23"/>
  <c r="Z668" i="23"/>
  <c r="Z1875" i="23"/>
  <c r="Z996" i="23"/>
  <c r="Z1535" i="23"/>
  <c r="Z1465" i="23"/>
  <c r="Z1753" i="23"/>
  <c r="Z503" i="23"/>
  <c r="Z1831" i="23"/>
  <c r="Z283" i="23"/>
  <c r="Z1649" i="23"/>
  <c r="Z666" i="23"/>
  <c r="Z1632" i="23"/>
  <c r="Z663" i="23"/>
  <c r="Z1584" i="23"/>
  <c r="Z774" i="23"/>
  <c r="Z952" i="23"/>
  <c r="Z537" i="23"/>
  <c r="Z1021" i="23"/>
  <c r="Z363" i="23"/>
  <c r="Z1559" i="23"/>
  <c r="Z670" i="23"/>
  <c r="Z1850" i="23"/>
  <c r="Z1835" i="23"/>
  <c r="Z1742" i="23"/>
  <c r="Z340" i="23"/>
  <c r="Z858" i="23"/>
  <c r="Z168" i="23"/>
  <c r="Z277" i="23"/>
  <c r="Z1217" i="23"/>
  <c r="Z332" i="23"/>
  <c r="Z1605" i="23"/>
  <c r="Z1943" i="23"/>
  <c r="S7" i="22"/>
  <c r="V7" i="22" s="1"/>
  <c r="S11" i="22"/>
  <c r="V11" i="22" s="1"/>
  <c r="S15" i="22"/>
  <c r="V15" i="22" s="1"/>
  <c r="S19" i="22"/>
  <c r="S23" i="22"/>
  <c r="S27" i="22"/>
  <c r="V27" i="22" s="1"/>
  <c r="S31" i="22"/>
  <c r="S35" i="22"/>
  <c r="V35" i="22" s="1"/>
  <c r="S39" i="22"/>
  <c r="V39" i="22" s="1"/>
  <c r="S43" i="22"/>
  <c r="V43" i="22" s="1"/>
  <c r="S47" i="22"/>
  <c r="S51" i="22"/>
  <c r="V51" i="22" s="1"/>
  <c r="S55" i="22"/>
  <c r="V55" i="22" s="1"/>
  <c r="S59" i="22"/>
  <c r="V59" i="22" s="1"/>
  <c r="S63" i="22"/>
  <c r="V63" i="22" s="1"/>
  <c r="S67" i="22"/>
  <c r="S71" i="22"/>
  <c r="V71" i="22" s="1"/>
  <c r="S75" i="22"/>
  <c r="V75" i="22" s="1"/>
  <c r="S79" i="22"/>
  <c r="V79" i="22" s="1"/>
  <c r="S83" i="22"/>
  <c r="V83" i="22" s="1"/>
  <c r="S87" i="22"/>
  <c r="V87" i="22" s="1"/>
  <c r="S91" i="22"/>
  <c r="V91" i="22" s="1"/>
  <c r="S95" i="22"/>
  <c r="S99" i="22"/>
  <c r="V99" i="22" s="1"/>
  <c r="S103" i="22"/>
  <c r="V103" i="22" s="1"/>
  <c r="S107" i="22"/>
  <c r="V107" i="22" s="1"/>
  <c r="S111" i="22"/>
  <c r="V111" i="22" s="1"/>
  <c r="S115" i="22"/>
  <c r="V115" i="22" s="1"/>
  <c r="S119" i="22"/>
  <c r="S123" i="22"/>
  <c r="V123" i="22" s="1"/>
  <c r="S127" i="22"/>
  <c r="V127" i="22" s="1"/>
  <c r="S131" i="22"/>
  <c r="V131" i="22" s="1"/>
  <c r="S135" i="22"/>
  <c r="V135" i="22" s="1"/>
  <c r="S139" i="22"/>
  <c r="S143" i="22"/>
  <c r="V143" i="22" s="1"/>
  <c r="S147" i="22"/>
  <c r="S151" i="22"/>
  <c r="V151" i="22" s="1"/>
  <c r="S155" i="22"/>
  <c r="S159" i="22"/>
  <c r="V159" i="22" s="1"/>
  <c r="S163" i="22"/>
  <c r="V163" i="22" s="1"/>
  <c r="S167" i="22"/>
  <c r="S171" i="22"/>
  <c r="S175" i="22"/>
  <c r="V175" i="22" s="1"/>
  <c r="S179" i="22"/>
  <c r="V179" i="22" s="1"/>
  <c r="S183" i="22"/>
  <c r="V183" i="22" s="1"/>
  <c r="S187" i="22"/>
  <c r="S191" i="22"/>
  <c r="V191" i="22" s="1"/>
  <c r="S195" i="22"/>
  <c r="V195" i="22" s="1"/>
  <c r="S199" i="22"/>
  <c r="V199" i="22" s="1"/>
  <c r="S203" i="22"/>
  <c r="V203" i="22" s="1"/>
  <c r="S207" i="22"/>
  <c r="V207" i="22" s="1"/>
  <c r="S8" i="22"/>
  <c r="S12" i="22"/>
  <c r="S16" i="22"/>
  <c r="V16" i="22" s="1"/>
  <c r="S20" i="22"/>
  <c r="V20" i="22" s="1"/>
  <c r="S24" i="22"/>
  <c r="V24" i="22" s="1"/>
  <c r="S28" i="22"/>
  <c r="V28" i="22" s="1"/>
  <c r="S32" i="22"/>
  <c r="V32" i="22" s="1"/>
  <c r="S36" i="22"/>
  <c r="V36" i="22" s="1"/>
  <c r="S40" i="22"/>
  <c r="S44" i="22"/>
  <c r="V44" i="22" s="1"/>
  <c r="S48" i="22"/>
  <c r="V48" i="22" s="1"/>
  <c r="S52" i="22"/>
  <c r="V52" i="22" s="1"/>
  <c r="S56" i="22"/>
  <c r="S60" i="22"/>
  <c r="V60" i="22" s="1"/>
  <c r="S64" i="22"/>
  <c r="V64" i="22" s="1"/>
  <c r="S68" i="22"/>
  <c r="S72" i="22"/>
  <c r="V72" i="22" s="1"/>
  <c r="S76" i="22"/>
  <c r="V76" i="22" s="1"/>
  <c r="S80" i="22"/>
  <c r="V80" i="22" s="1"/>
  <c r="S84" i="22"/>
  <c r="V84" i="22" s="1"/>
  <c r="S88" i="22"/>
  <c r="V88" i="22" s="1"/>
  <c r="S92" i="22"/>
  <c r="V92" i="22" s="1"/>
  <c r="S96" i="22"/>
  <c r="V96" i="22" s="1"/>
  <c r="S100" i="22"/>
  <c r="V100" i="22" s="1"/>
  <c r="S104" i="22"/>
  <c r="V104" i="22" s="1"/>
  <c r="S108" i="22"/>
  <c r="V108" i="22" s="1"/>
  <c r="S112" i="22"/>
  <c r="V112" i="22" s="1"/>
  <c r="S116" i="22"/>
  <c r="S120" i="22"/>
  <c r="S124" i="22"/>
  <c r="V124" i="22" s="1"/>
  <c r="S128" i="22"/>
  <c r="V128" i="22" s="1"/>
  <c r="S132" i="22"/>
  <c r="V132" i="22" s="1"/>
  <c r="S136" i="22"/>
  <c r="V136" i="22" s="1"/>
  <c r="S140" i="22"/>
  <c r="V140" i="22" s="1"/>
  <c r="S144" i="22"/>
  <c r="S148" i="22"/>
  <c r="V148" i="22" s="1"/>
  <c r="S152" i="22"/>
  <c r="V152" i="22" s="1"/>
  <c r="S156" i="22"/>
  <c r="V156" i="22" s="1"/>
  <c r="S160" i="22"/>
  <c r="V160" i="22" s="1"/>
  <c r="S164" i="22"/>
  <c r="V164" i="22" s="1"/>
  <c r="S168" i="22"/>
  <c r="V168" i="22" s="1"/>
  <c r="S172" i="22"/>
  <c r="V172" i="22" s="1"/>
  <c r="S176" i="22"/>
  <c r="S180" i="22"/>
  <c r="S184" i="22"/>
  <c r="V184" i="22" s="1"/>
  <c r="S188" i="22"/>
  <c r="V188" i="22" s="1"/>
  <c r="S192" i="22"/>
  <c r="S196" i="22"/>
  <c r="V196" i="22" s="1"/>
  <c r="S200" i="22"/>
  <c r="V200" i="22" s="1"/>
  <c r="S204" i="22"/>
  <c r="S14" i="22"/>
  <c r="V14" i="22" s="1"/>
  <c r="S49" i="22"/>
  <c r="V49" i="22" s="1"/>
  <c r="S62" i="22"/>
  <c r="V62" i="22" s="1"/>
  <c r="S97" i="22"/>
  <c r="V97" i="22" s="1"/>
  <c r="S110" i="22"/>
  <c r="V110" i="22" s="1"/>
  <c r="S145" i="22"/>
  <c r="V145" i="22" s="1"/>
  <c r="S158" i="22"/>
  <c r="V158" i="22" s="1"/>
  <c r="S193" i="22"/>
  <c r="S206" i="22"/>
  <c r="S29" i="22"/>
  <c r="V29" i="22" s="1"/>
  <c r="S42" i="22"/>
  <c r="S77" i="22"/>
  <c r="V77" i="22" s="1"/>
  <c r="S90" i="22"/>
  <c r="V90" i="22" s="1"/>
  <c r="S125" i="22"/>
  <c r="V125" i="22" s="1"/>
  <c r="S138" i="22"/>
  <c r="V138" i="22" s="1"/>
  <c r="S173" i="22"/>
  <c r="V173" i="22" s="1"/>
  <c r="S186" i="22"/>
  <c r="V186" i="22" s="1"/>
  <c r="S211" i="22"/>
  <c r="V211" i="22" s="1"/>
  <c r="S215" i="22"/>
  <c r="S219" i="22"/>
  <c r="S223" i="22"/>
  <c r="V223" i="22" s="1"/>
  <c r="S227" i="22"/>
  <c r="V227" i="22" s="1"/>
  <c r="S231" i="22"/>
  <c r="S235" i="22"/>
  <c r="V235" i="22" s="1"/>
  <c r="S239" i="22"/>
  <c r="V239" i="22" s="1"/>
  <c r="S243" i="22"/>
  <c r="V243" i="22" s="1"/>
  <c r="S247" i="22"/>
  <c r="V247" i="22" s="1"/>
  <c r="S251" i="22"/>
  <c r="V251" i="22" s="1"/>
  <c r="S255" i="22"/>
  <c r="V255" i="22" s="1"/>
  <c r="S259" i="22"/>
  <c r="V259" i="22" s="1"/>
  <c r="S263" i="22"/>
  <c r="V263" i="22" s="1"/>
  <c r="S267" i="22"/>
  <c r="V267" i="22" s="1"/>
  <c r="S271" i="22"/>
  <c r="V271" i="22" s="1"/>
  <c r="S275" i="22"/>
  <c r="V275" i="22" s="1"/>
  <c r="S279" i="22"/>
  <c r="S283" i="22"/>
  <c r="V283" i="22" s="1"/>
  <c r="S287" i="22"/>
  <c r="V287" i="22" s="1"/>
  <c r="S291" i="22"/>
  <c r="V291" i="22" s="1"/>
  <c r="S295" i="22"/>
  <c r="V295" i="22" s="1"/>
  <c r="S299" i="22"/>
  <c r="V299" i="22" s="1"/>
  <c r="S303" i="22"/>
  <c r="V303" i="22" s="1"/>
  <c r="S307" i="22"/>
  <c r="V307" i="22" s="1"/>
  <c r="S311" i="22"/>
  <c r="V311" i="22" s="1"/>
  <c r="S315" i="22"/>
  <c r="V315" i="22" s="1"/>
  <c r="S319" i="22"/>
  <c r="V319" i="22" s="1"/>
  <c r="S323" i="22"/>
  <c r="V323" i="22" s="1"/>
  <c r="S327" i="22"/>
  <c r="V327" i="22" s="1"/>
  <c r="S331" i="22"/>
  <c r="V331" i="22" s="1"/>
  <c r="S335" i="22"/>
  <c r="S339" i="22"/>
  <c r="S343" i="22"/>
  <c r="S347" i="22"/>
  <c r="V347" i="22" s="1"/>
  <c r="S351" i="22"/>
  <c r="V351" i="22" s="1"/>
  <c r="S355" i="22"/>
  <c r="V355" i="22" s="1"/>
  <c r="S359" i="22"/>
  <c r="S363" i="22"/>
  <c r="V363" i="22" s="1"/>
  <c r="S367" i="22"/>
  <c r="V367" i="22" s="1"/>
  <c r="S371" i="22"/>
  <c r="V371" i="22" s="1"/>
  <c r="S375" i="22"/>
  <c r="V375" i="22" s="1"/>
  <c r="S379" i="22"/>
  <c r="V379" i="22" s="1"/>
  <c r="S383" i="22"/>
  <c r="S387" i="22"/>
  <c r="V387" i="22" s="1"/>
  <c r="S391" i="22"/>
  <c r="V391" i="22" s="1"/>
  <c r="S395" i="22"/>
  <c r="V395" i="22" s="1"/>
  <c r="S399" i="22"/>
  <c r="V399" i="22" s="1"/>
  <c r="S403" i="22"/>
  <c r="V403" i="22" s="1"/>
  <c r="S407" i="22"/>
  <c r="S411" i="22"/>
  <c r="V411" i="22" s="1"/>
  <c r="S415" i="22"/>
  <c r="V415" i="22" s="1"/>
  <c r="S419" i="22"/>
  <c r="V419" i="22" s="1"/>
  <c r="S423" i="22"/>
  <c r="V423" i="22" s="1"/>
  <c r="S427" i="22"/>
  <c r="V427" i="22" s="1"/>
  <c r="S431" i="22"/>
  <c r="V431" i="22" s="1"/>
  <c r="S435" i="22"/>
  <c r="V435" i="22" s="1"/>
  <c r="S439" i="22"/>
  <c r="V439" i="22" s="1"/>
  <c r="S443" i="22"/>
  <c r="V443" i="22" s="1"/>
  <c r="S447" i="22"/>
  <c r="S451" i="22"/>
  <c r="V451" i="22" s="1"/>
  <c r="S455" i="22"/>
  <c r="V455" i="22" s="1"/>
  <c r="S459" i="22"/>
  <c r="V459" i="22" s="1"/>
  <c r="S463" i="22"/>
  <c r="V463" i="22" s="1"/>
  <c r="S467" i="22"/>
  <c r="V467" i="22" s="1"/>
  <c r="S471" i="22"/>
  <c r="V471" i="22" s="1"/>
  <c r="S475" i="22"/>
  <c r="S479" i="22"/>
  <c r="V479" i="22" s="1"/>
  <c r="S483" i="22"/>
  <c r="V483" i="22" s="1"/>
  <c r="S487" i="22"/>
  <c r="V487" i="22" s="1"/>
  <c r="S491" i="22"/>
  <c r="V491" i="22" s="1"/>
  <c r="S495" i="22"/>
  <c r="V495" i="22" s="1"/>
  <c r="S499" i="22"/>
  <c r="V499" i="22" s="1"/>
  <c r="S503" i="22"/>
  <c r="V503" i="22" s="1"/>
  <c r="S507" i="22"/>
  <c r="V507" i="22" s="1"/>
  <c r="S511" i="22"/>
  <c r="S515" i="22"/>
  <c r="V515" i="22" s="1"/>
  <c r="S519" i="22"/>
  <c r="S523" i="22"/>
  <c r="V523" i="22" s="1"/>
  <c r="S527" i="22"/>
  <c r="V527" i="22" s="1"/>
  <c r="S531" i="22"/>
  <c r="S535" i="22"/>
  <c r="V535" i="22" s="1"/>
  <c r="S539" i="22"/>
  <c r="V539" i="22" s="1"/>
  <c r="S543" i="22"/>
  <c r="V543" i="22" s="1"/>
  <c r="S547" i="22"/>
  <c r="V547" i="22" s="1"/>
  <c r="S551" i="22"/>
  <c r="V551" i="22" s="1"/>
  <c r="S555" i="22"/>
  <c r="V555" i="22" s="1"/>
  <c r="S559" i="22"/>
  <c r="S563" i="22"/>
  <c r="V563" i="22" s="1"/>
  <c r="S567" i="22"/>
  <c r="S571" i="22"/>
  <c r="V571" i="22" s="1"/>
  <c r="S575" i="22"/>
  <c r="V575" i="22" s="1"/>
  <c r="S579" i="22"/>
  <c r="V579" i="22" s="1"/>
  <c r="S583" i="22"/>
  <c r="V583" i="22" s="1"/>
  <c r="S587" i="22"/>
  <c r="V587" i="22" s="1"/>
  <c r="S591" i="22"/>
  <c r="V591" i="22" s="1"/>
  <c r="S595" i="22"/>
  <c r="V595" i="22" s="1"/>
  <c r="S599" i="22"/>
  <c r="S603" i="22"/>
  <c r="V603" i="22" s="1"/>
  <c r="S607" i="22"/>
  <c r="S611" i="22"/>
  <c r="V611" i="22" s="1"/>
  <c r="S615" i="22"/>
  <c r="V615" i="22" s="1"/>
  <c r="S619" i="22"/>
  <c r="V619" i="22" s="1"/>
  <c r="S623" i="22"/>
  <c r="V623" i="22" s="1"/>
  <c r="S627" i="22"/>
  <c r="V627" i="22" s="1"/>
  <c r="S631" i="22"/>
  <c r="V631" i="22" s="1"/>
  <c r="S635" i="22"/>
  <c r="V635" i="22" s="1"/>
  <c r="S639" i="22"/>
  <c r="S643" i="22"/>
  <c r="V643" i="22" s="1"/>
  <c r="S647" i="22"/>
  <c r="V647" i="22" s="1"/>
  <c r="S651" i="22"/>
  <c r="V651" i="22" s="1"/>
  <c r="S655" i="22"/>
  <c r="V655" i="22" s="1"/>
  <c r="S659" i="22"/>
  <c r="V659" i="22" s="1"/>
  <c r="S663" i="22"/>
  <c r="V663" i="22" s="1"/>
  <c r="S667" i="22"/>
  <c r="V667" i="22" s="1"/>
  <c r="S671" i="22"/>
  <c r="V671" i="22" s="1"/>
  <c r="S675" i="22"/>
  <c r="V675" i="22" s="1"/>
  <c r="S679" i="22"/>
  <c r="V679" i="22" s="1"/>
  <c r="S683" i="22"/>
  <c r="V683" i="22" s="1"/>
  <c r="S687" i="22"/>
  <c r="S691" i="22"/>
  <c r="S695" i="22"/>
  <c r="V695" i="22" s="1"/>
  <c r="S699" i="22"/>
  <c r="V699" i="22" s="1"/>
  <c r="S703" i="22"/>
  <c r="V703" i="22" s="1"/>
  <c r="S707" i="22"/>
  <c r="V707" i="22" s="1"/>
  <c r="S711" i="22"/>
  <c r="V711" i="22" s="1"/>
  <c r="S715" i="22"/>
  <c r="V715" i="22" s="1"/>
  <c r="S719" i="22"/>
  <c r="S723" i="22"/>
  <c r="V723" i="22" s="1"/>
  <c r="S727" i="22"/>
  <c r="V727" i="22" s="1"/>
  <c r="S731" i="22"/>
  <c r="V731" i="22" s="1"/>
  <c r="S735" i="22"/>
  <c r="V735" i="22" s="1"/>
  <c r="S739" i="22"/>
  <c r="V739" i="22" s="1"/>
  <c r="S743" i="22"/>
  <c r="V743" i="22" s="1"/>
  <c r="S747" i="22"/>
  <c r="V747" i="22" s="1"/>
  <c r="S751" i="22"/>
  <c r="S755" i="22"/>
  <c r="V755" i="22" s="1"/>
  <c r="S759" i="22"/>
  <c r="V759" i="22" s="1"/>
  <c r="S763" i="22"/>
  <c r="V763" i="22" s="1"/>
  <c r="S767" i="22"/>
  <c r="V767" i="22" s="1"/>
  <c r="S771" i="22"/>
  <c r="V771" i="22" s="1"/>
  <c r="S775" i="22"/>
  <c r="S9" i="22"/>
  <c r="V9" i="22" s="1"/>
  <c r="S22" i="22"/>
  <c r="S57" i="22"/>
  <c r="V57" i="22" s="1"/>
  <c r="S70" i="22"/>
  <c r="V70" i="22" s="1"/>
  <c r="S105" i="22"/>
  <c r="V105" i="22" s="1"/>
  <c r="S118" i="22"/>
  <c r="V118" i="22" s="1"/>
  <c r="S153" i="22"/>
  <c r="V153" i="22" s="1"/>
  <c r="S166" i="22"/>
  <c r="S201" i="22"/>
  <c r="V201" i="22" s="1"/>
  <c r="S37" i="22"/>
  <c r="S50" i="22"/>
  <c r="S85" i="22"/>
  <c r="S98" i="22"/>
  <c r="V98" i="22" s="1"/>
  <c r="S133" i="22"/>
  <c r="V133" i="22" s="1"/>
  <c r="S146" i="22"/>
  <c r="V146" i="22" s="1"/>
  <c r="S181" i="22"/>
  <c r="V181" i="22" s="1"/>
  <c r="S194" i="22"/>
  <c r="V194" i="22" s="1"/>
  <c r="S17" i="22"/>
  <c r="V17" i="22" s="1"/>
  <c r="S30" i="22"/>
  <c r="V30" i="22" s="1"/>
  <c r="S65" i="22"/>
  <c r="V65" i="22" s="1"/>
  <c r="S78" i="22"/>
  <c r="V78" i="22" s="1"/>
  <c r="S113" i="22"/>
  <c r="S126" i="22"/>
  <c r="S161" i="22"/>
  <c r="V161" i="22" s="1"/>
  <c r="S174" i="22"/>
  <c r="V174" i="22" s="1"/>
  <c r="S208" i="22"/>
  <c r="S212" i="22"/>
  <c r="V212" i="22" s="1"/>
  <c r="S216" i="22"/>
  <c r="V216" i="22" s="1"/>
  <c r="S220" i="22"/>
  <c r="V220" i="22" s="1"/>
  <c r="S224" i="22"/>
  <c r="V224" i="22" s="1"/>
  <c r="S228" i="22"/>
  <c r="V228" i="22" s="1"/>
  <c r="S232" i="22"/>
  <c r="V232" i="22" s="1"/>
  <c r="S236" i="22"/>
  <c r="V236" i="22" s="1"/>
  <c r="S240" i="22"/>
  <c r="S244" i="22"/>
  <c r="V244" i="22" s="1"/>
  <c r="S248" i="22"/>
  <c r="V248" i="22" s="1"/>
  <c r="S252" i="22"/>
  <c r="V252" i="22" s="1"/>
  <c r="S256" i="22"/>
  <c r="V256" i="22" s="1"/>
  <c r="S260" i="22"/>
  <c r="V260" i="22" s="1"/>
  <c r="S264" i="22"/>
  <c r="V264" i="22" s="1"/>
  <c r="S268" i="22"/>
  <c r="V268" i="22" s="1"/>
  <c r="S272" i="22"/>
  <c r="S276" i="22"/>
  <c r="V276" i="22" s="1"/>
  <c r="S280" i="22"/>
  <c r="V280" i="22" s="1"/>
  <c r="S284" i="22"/>
  <c r="S288" i="22"/>
  <c r="S292" i="22"/>
  <c r="S296" i="22"/>
  <c r="S300" i="22"/>
  <c r="V300" i="22" s="1"/>
  <c r="S304" i="22"/>
  <c r="V304" i="22" s="1"/>
  <c r="S308" i="22"/>
  <c r="S312" i="22"/>
  <c r="S316" i="22"/>
  <c r="V316" i="22" s="1"/>
  <c r="S320" i="22"/>
  <c r="V320" i="22" s="1"/>
  <c r="S324" i="22"/>
  <c r="V324" i="22" s="1"/>
  <c r="S328" i="22"/>
  <c r="V328" i="22" s="1"/>
  <c r="S332" i="22"/>
  <c r="V332" i="22" s="1"/>
  <c r="S336" i="22"/>
  <c r="V336" i="22" s="1"/>
  <c r="S340" i="22"/>
  <c r="V340" i="22" s="1"/>
  <c r="S344" i="22"/>
  <c r="V344" i="22" s="1"/>
  <c r="S348" i="22"/>
  <c r="V348" i="22" s="1"/>
  <c r="S352" i="22"/>
  <c r="V352" i="22" s="1"/>
  <c r="S356" i="22"/>
  <c r="V356" i="22" s="1"/>
  <c r="S360" i="22"/>
  <c r="S364" i="22"/>
  <c r="V364" i="22" s="1"/>
  <c r="S368" i="22"/>
  <c r="S372" i="22"/>
  <c r="V372" i="22" s="1"/>
  <c r="S376" i="22"/>
  <c r="V376" i="22" s="1"/>
  <c r="S380" i="22"/>
  <c r="V380" i="22" s="1"/>
  <c r="S384" i="22"/>
  <c r="V384" i="22" s="1"/>
  <c r="S388" i="22"/>
  <c r="S392" i="22"/>
  <c r="V392" i="22" s="1"/>
  <c r="S396" i="22"/>
  <c r="V396" i="22" s="1"/>
  <c r="S400" i="22"/>
  <c r="S404" i="22"/>
  <c r="V404" i="22" s="1"/>
  <c r="S408" i="22"/>
  <c r="V408" i="22" s="1"/>
  <c r="S412" i="22"/>
  <c r="V412" i="22" s="1"/>
  <c r="S416" i="22"/>
  <c r="V416" i="22" s="1"/>
  <c r="S420" i="22"/>
  <c r="V420" i="22" s="1"/>
  <c r="S424" i="22"/>
  <c r="V424" i="22" s="1"/>
  <c r="S428" i="22"/>
  <c r="V428" i="22" s="1"/>
  <c r="S432" i="22"/>
  <c r="V432" i="22" s="1"/>
  <c r="S436" i="22"/>
  <c r="V436" i="22" s="1"/>
  <c r="S440" i="22"/>
  <c r="V440" i="22" s="1"/>
  <c r="S444" i="22"/>
  <c r="V444" i="22" s="1"/>
  <c r="S448" i="22"/>
  <c r="S452" i="22"/>
  <c r="S456" i="22"/>
  <c r="V456" i="22" s="1"/>
  <c r="S460" i="22"/>
  <c r="V460" i="22" s="1"/>
  <c r="S464" i="22"/>
  <c r="S468" i="22"/>
  <c r="V468" i="22" s="1"/>
  <c r="S472" i="22"/>
  <c r="V472" i="22" s="1"/>
  <c r="S476" i="22"/>
  <c r="S480" i="22"/>
  <c r="V480" i="22" s="1"/>
  <c r="S484" i="22"/>
  <c r="V484" i="22" s="1"/>
  <c r="S488" i="22"/>
  <c r="V488" i="22" s="1"/>
  <c r="S492" i="22"/>
  <c r="V492" i="22" s="1"/>
  <c r="S496" i="22"/>
  <c r="S500" i="22"/>
  <c r="V500" i="22" s="1"/>
  <c r="S504" i="22"/>
  <c r="V504" i="22" s="1"/>
  <c r="S508" i="22"/>
  <c r="V508" i="22" s="1"/>
  <c r="S512" i="22"/>
  <c r="V512" i="22" s="1"/>
  <c r="S516" i="22"/>
  <c r="V516" i="22" s="1"/>
  <c r="S520" i="22"/>
  <c r="V520" i="22" s="1"/>
  <c r="S524" i="22"/>
  <c r="S528" i="22"/>
  <c r="V528" i="22" s="1"/>
  <c r="S532" i="22"/>
  <c r="V532" i="22" s="1"/>
  <c r="S536" i="22"/>
  <c r="V536" i="22" s="1"/>
  <c r="S540" i="22"/>
  <c r="V540" i="22" s="1"/>
  <c r="S544" i="22"/>
  <c r="V544" i="22" s="1"/>
  <c r="S548" i="22"/>
  <c r="V548" i="22" s="1"/>
  <c r="S552" i="22"/>
  <c r="V552" i="22" s="1"/>
  <c r="S556" i="22"/>
  <c r="V556" i="22" s="1"/>
  <c r="S560" i="22"/>
  <c r="V560" i="22" s="1"/>
  <c r="S564" i="22"/>
  <c r="V564" i="22" s="1"/>
  <c r="S568" i="22"/>
  <c r="V568" i="22" s="1"/>
  <c r="S572" i="22"/>
  <c r="S576" i="22"/>
  <c r="V576" i="22" s="1"/>
  <c r="S580" i="22"/>
  <c r="S584" i="22"/>
  <c r="V584" i="22" s="1"/>
  <c r="S588" i="22"/>
  <c r="V588" i="22" s="1"/>
  <c r="S592" i="22"/>
  <c r="V592" i="22" s="1"/>
  <c r="S596" i="22"/>
  <c r="V596" i="22" s="1"/>
  <c r="S600" i="22"/>
  <c r="V600" i="22" s="1"/>
  <c r="S604" i="22"/>
  <c r="S608" i="22"/>
  <c r="V608" i="22" s="1"/>
  <c r="S612" i="22"/>
  <c r="V612" i="22" s="1"/>
  <c r="S616" i="22"/>
  <c r="V616" i="22" s="1"/>
  <c r="S620" i="22"/>
  <c r="V620" i="22" s="1"/>
  <c r="S624" i="22"/>
  <c r="V624" i="22" s="1"/>
  <c r="S628" i="22"/>
  <c r="V628" i="22" s="1"/>
  <c r="S632" i="22"/>
  <c r="V632" i="22" s="1"/>
  <c r="S636" i="22"/>
  <c r="V636" i="22" s="1"/>
  <c r="S640" i="22"/>
  <c r="V640" i="22" s="1"/>
  <c r="S644" i="22"/>
  <c r="V644" i="22" s="1"/>
  <c r="S648" i="22"/>
  <c r="S652" i="22"/>
  <c r="V652" i="22" s="1"/>
  <c r="S656" i="22"/>
  <c r="S660" i="22"/>
  <c r="V660" i="22" s="1"/>
  <c r="S664" i="22"/>
  <c r="V664" i="22" s="1"/>
  <c r="S668" i="22"/>
  <c r="V668" i="22" s="1"/>
  <c r="S672" i="22"/>
  <c r="V672" i="22" s="1"/>
  <c r="S676" i="22"/>
  <c r="V676" i="22" s="1"/>
  <c r="S680" i="22"/>
  <c r="S684" i="22"/>
  <c r="V684" i="22" s="1"/>
  <c r="S688" i="22"/>
  <c r="S692" i="22"/>
  <c r="V692" i="22" s="1"/>
  <c r="S696" i="22"/>
  <c r="V696" i="22" s="1"/>
  <c r="S700" i="22"/>
  <c r="V700" i="22" s="1"/>
  <c r="S704" i="22"/>
  <c r="V704" i="22" s="1"/>
  <c r="S708" i="22"/>
  <c r="V708" i="22" s="1"/>
  <c r="S712" i="22"/>
  <c r="V712" i="22" s="1"/>
  <c r="S716" i="22"/>
  <c r="V716" i="22" s="1"/>
  <c r="S720" i="22"/>
  <c r="V720" i="22" s="1"/>
  <c r="S724" i="22"/>
  <c r="V724" i="22" s="1"/>
  <c r="S728" i="22"/>
  <c r="V728" i="22" s="1"/>
  <c r="S732" i="22"/>
  <c r="V732" i="22" s="1"/>
  <c r="S736" i="22"/>
  <c r="V736" i="22" s="1"/>
  <c r="S740" i="22"/>
  <c r="V740" i="22" s="1"/>
  <c r="S744" i="22"/>
  <c r="V744" i="22" s="1"/>
  <c r="S748" i="22"/>
  <c r="V748" i="22" s="1"/>
  <c r="S752" i="22"/>
  <c r="V752" i="22" s="1"/>
  <c r="S756" i="22"/>
  <c r="V756" i="22" s="1"/>
  <c r="S760" i="22"/>
  <c r="V760" i="22" s="1"/>
  <c r="S764" i="22"/>
  <c r="S768" i="22"/>
  <c r="S772" i="22"/>
  <c r="S776" i="22"/>
  <c r="V776" i="22" s="1"/>
  <c r="S74" i="22"/>
  <c r="V74" i="22" s="1"/>
  <c r="S134" i="22"/>
  <c r="V134" i="22" s="1"/>
  <c r="S157" i="22"/>
  <c r="V157" i="22" s="1"/>
  <c r="S233" i="22"/>
  <c r="V233" i="22" s="1"/>
  <c r="S246" i="22"/>
  <c r="V246" i="22" s="1"/>
  <c r="S281" i="22"/>
  <c r="V281" i="22" s="1"/>
  <c r="S294" i="22"/>
  <c r="V294" i="22" s="1"/>
  <c r="S329" i="22"/>
  <c r="V329" i="22" s="1"/>
  <c r="S342" i="22"/>
  <c r="V342" i="22" s="1"/>
  <c r="S377" i="22"/>
  <c r="V377" i="22" s="1"/>
  <c r="S390" i="22"/>
  <c r="V390" i="22" s="1"/>
  <c r="S425" i="22"/>
  <c r="V425" i="22" s="1"/>
  <c r="S438" i="22"/>
  <c r="V438" i="22" s="1"/>
  <c r="S473" i="22"/>
  <c r="V473" i="22" s="1"/>
  <c r="S486" i="22"/>
  <c r="V486" i="22" s="1"/>
  <c r="S521" i="22"/>
  <c r="V521" i="22" s="1"/>
  <c r="S534" i="22"/>
  <c r="V534" i="22" s="1"/>
  <c r="S569" i="22"/>
  <c r="V569" i="22" s="1"/>
  <c r="S582" i="22"/>
  <c r="V582" i="22" s="1"/>
  <c r="S617" i="22"/>
  <c r="V617" i="22" s="1"/>
  <c r="S630" i="22"/>
  <c r="S665" i="22"/>
  <c r="V665" i="22" s="1"/>
  <c r="S678" i="22"/>
  <c r="S713" i="22"/>
  <c r="V713" i="22" s="1"/>
  <c r="S726" i="22"/>
  <c r="V726" i="22" s="1"/>
  <c r="S761" i="22"/>
  <c r="S774" i="22"/>
  <c r="V774" i="22" s="1"/>
  <c r="S53" i="22"/>
  <c r="V53" i="22" s="1"/>
  <c r="S122" i="22"/>
  <c r="V122" i="22" s="1"/>
  <c r="S182" i="22"/>
  <c r="V182" i="22" s="1"/>
  <c r="S205" i="22"/>
  <c r="V205" i="22" s="1"/>
  <c r="S213" i="22"/>
  <c r="V213" i="22" s="1"/>
  <c r="S226" i="22"/>
  <c r="V226" i="22" s="1"/>
  <c r="S261" i="22"/>
  <c r="V261" i="22" s="1"/>
  <c r="S274" i="22"/>
  <c r="V274" i="22" s="1"/>
  <c r="S309" i="22"/>
  <c r="V309" i="22" s="1"/>
  <c r="S322" i="22"/>
  <c r="V322" i="22" s="1"/>
  <c r="S357" i="22"/>
  <c r="V357" i="22" s="1"/>
  <c r="S370" i="22"/>
  <c r="V370" i="22" s="1"/>
  <c r="S405" i="22"/>
  <c r="V405" i="22" s="1"/>
  <c r="S418" i="22"/>
  <c r="S453" i="22"/>
  <c r="V453" i="22" s="1"/>
  <c r="S466" i="22"/>
  <c r="V466" i="22" s="1"/>
  <c r="S501" i="22"/>
  <c r="V501" i="22" s="1"/>
  <c r="S514" i="22"/>
  <c r="V514" i="22" s="1"/>
  <c r="S549" i="22"/>
  <c r="V549" i="22" s="1"/>
  <c r="S562" i="22"/>
  <c r="V562" i="22" s="1"/>
  <c r="S597" i="22"/>
  <c r="V597" i="22" s="1"/>
  <c r="S610" i="22"/>
  <c r="V610" i="22" s="1"/>
  <c r="S645" i="22"/>
  <c r="S658" i="22"/>
  <c r="V658" i="22" s="1"/>
  <c r="S693" i="22"/>
  <c r="V693" i="22" s="1"/>
  <c r="S706" i="22"/>
  <c r="V706" i="22" s="1"/>
  <c r="S741" i="22"/>
  <c r="V741" i="22" s="1"/>
  <c r="S754" i="22"/>
  <c r="V754" i="22" s="1"/>
  <c r="S780" i="22"/>
  <c r="V780" i="22" s="1"/>
  <c r="S784" i="22"/>
  <c r="V784" i="22" s="1"/>
  <c r="S788" i="22"/>
  <c r="V788" i="22" s="1"/>
  <c r="S792" i="22"/>
  <c r="V792" i="22" s="1"/>
  <c r="S796" i="22"/>
  <c r="S800" i="22"/>
  <c r="V800" i="22" s="1"/>
  <c r="S804" i="22"/>
  <c r="V804" i="22" s="1"/>
  <c r="S808" i="22"/>
  <c r="V808" i="22" s="1"/>
  <c r="S812" i="22"/>
  <c r="V812" i="22" s="1"/>
  <c r="S816" i="22"/>
  <c r="V816" i="22" s="1"/>
  <c r="S820" i="22"/>
  <c r="V820" i="22" s="1"/>
  <c r="S824" i="22"/>
  <c r="V824" i="22" s="1"/>
  <c r="S828" i="22"/>
  <c r="V828" i="22" s="1"/>
  <c r="S832" i="22"/>
  <c r="V832" i="22" s="1"/>
  <c r="S836" i="22"/>
  <c r="V836" i="22" s="1"/>
  <c r="S840" i="22"/>
  <c r="V840" i="22" s="1"/>
  <c r="S844" i="22"/>
  <c r="S848" i="22"/>
  <c r="V848" i="22" s="1"/>
  <c r="S852" i="22"/>
  <c r="V852" i="22" s="1"/>
  <c r="S856" i="22"/>
  <c r="S860" i="22"/>
  <c r="V860" i="22" s="1"/>
  <c r="S864" i="22"/>
  <c r="V864" i="22" s="1"/>
  <c r="S868" i="22"/>
  <c r="V868" i="22" s="1"/>
  <c r="S872" i="22"/>
  <c r="V872" i="22" s="1"/>
  <c r="S876" i="22"/>
  <c r="S880" i="22"/>
  <c r="V880" i="22" s="1"/>
  <c r="S884" i="22"/>
  <c r="V884" i="22" s="1"/>
  <c r="S888" i="22"/>
  <c r="V888" i="22" s="1"/>
  <c r="S892" i="22"/>
  <c r="V892" i="22" s="1"/>
  <c r="S896" i="22"/>
  <c r="V896" i="22" s="1"/>
  <c r="S900" i="22"/>
  <c r="V900" i="22" s="1"/>
  <c r="S904" i="22"/>
  <c r="S908" i="22"/>
  <c r="S912" i="22"/>
  <c r="V912" i="22" s="1"/>
  <c r="S916" i="22"/>
  <c r="V916" i="22" s="1"/>
  <c r="S920" i="22"/>
  <c r="V920" i="22" s="1"/>
  <c r="S924" i="22"/>
  <c r="V924" i="22" s="1"/>
  <c r="S928" i="22"/>
  <c r="V928" i="22" s="1"/>
  <c r="S932" i="22"/>
  <c r="V932" i="22" s="1"/>
  <c r="S936" i="22"/>
  <c r="V936" i="22" s="1"/>
  <c r="S940" i="22"/>
  <c r="V940" i="22" s="1"/>
  <c r="S944" i="22"/>
  <c r="V944" i="22" s="1"/>
  <c r="S948" i="22"/>
  <c r="V948" i="22" s="1"/>
  <c r="S952" i="22"/>
  <c r="V952" i="22" s="1"/>
  <c r="S956" i="22"/>
  <c r="S960" i="22"/>
  <c r="V960" i="22" s="1"/>
  <c r="S964" i="22"/>
  <c r="S968" i="22"/>
  <c r="V968" i="22" s="1"/>
  <c r="S972" i="22"/>
  <c r="V972" i="22" s="1"/>
  <c r="S976" i="22"/>
  <c r="V976" i="22" s="1"/>
  <c r="S980" i="22"/>
  <c r="V980" i="22" s="1"/>
  <c r="S984" i="22"/>
  <c r="V984" i="22" s="1"/>
  <c r="S988" i="22"/>
  <c r="V988" i="22" s="1"/>
  <c r="S992" i="22"/>
  <c r="V992" i="22" s="1"/>
  <c r="S996" i="22"/>
  <c r="V996" i="22" s="1"/>
  <c r="S1000" i="22"/>
  <c r="S1004" i="22"/>
  <c r="V1004" i="22" s="1"/>
  <c r="S1008" i="22"/>
  <c r="V1008" i="22" s="1"/>
  <c r="S1012" i="22"/>
  <c r="V1012" i="22" s="1"/>
  <c r="S1016" i="22"/>
  <c r="V1016" i="22" s="1"/>
  <c r="S1020" i="22"/>
  <c r="V1020" i="22" s="1"/>
  <c r="S1024" i="22"/>
  <c r="V1024" i="22" s="1"/>
  <c r="S1028" i="22"/>
  <c r="S1032" i="22"/>
  <c r="V1032" i="22" s="1"/>
  <c r="S1036" i="22"/>
  <c r="V1036" i="22" s="1"/>
  <c r="S1040" i="22"/>
  <c r="V1040" i="22" s="1"/>
  <c r="S1044" i="22"/>
  <c r="V1044" i="22" s="1"/>
  <c r="S1048" i="22"/>
  <c r="V1048" i="22" s="1"/>
  <c r="S1052" i="22"/>
  <c r="V1052" i="22" s="1"/>
  <c r="S1056" i="22"/>
  <c r="V1056" i="22" s="1"/>
  <c r="S1060" i="22"/>
  <c r="V1060" i="22" s="1"/>
  <c r="S1064" i="22"/>
  <c r="V1064" i="22" s="1"/>
  <c r="S1068" i="22"/>
  <c r="S1072" i="22"/>
  <c r="V1072" i="22" s="1"/>
  <c r="S1076" i="22"/>
  <c r="V1076" i="22" s="1"/>
  <c r="S1080" i="22"/>
  <c r="V1080" i="22" s="1"/>
  <c r="S1084" i="22"/>
  <c r="V1084" i="22" s="1"/>
  <c r="S1088" i="22"/>
  <c r="V1088" i="22" s="1"/>
  <c r="S1092" i="22"/>
  <c r="V1092" i="22" s="1"/>
  <c r="S1096" i="22"/>
  <c r="V1096" i="22" s="1"/>
  <c r="S1100" i="22"/>
  <c r="V1100" i="22" s="1"/>
  <c r="S1104" i="22"/>
  <c r="V1104" i="22" s="1"/>
  <c r="S1108" i="22"/>
  <c r="V1108" i="22" s="1"/>
  <c r="S1112" i="22"/>
  <c r="V1112" i="22" s="1"/>
  <c r="S1116" i="22"/>
  <c r="V1116" i="22" s="1"/>
  <c r="S1120" i="22"/>
  <c r="V1120" i="22" s="1"/>
  <c r="S1124" i="22"/>
  <c r="V1124" i="22" s="1"/>
  <c r="S1128" i="22"/>
  <c r="V1128" i="22" s="1"/>
  <c r="S1132" i="22"/>
  <c r="V1132" i="22" s="1"/>
  <c r="S1136" i="22"/>
  <c r="V1136" i="22" s="1"/>
  <c r="S1140" i="22"/>
  <c r="V1140" i="22" s="1"/>
  <c r="S1144" i="22"/>
  <c r="S1148" i="22"/>
  <c r="V1148" i="22" s="1"/>
  <c r="S1152" i="22"/>
  <c r="V1152" i="22" s="1"/>
  <c r="S1156" i="22"/>
  <c r="V1156" i="22" s="1"/>
  <c r="S1160" i="22"/>
  <c r="V1160" i="22" s="1"/>
  <c r="S1164" i="22"/>
  <c r="V1164" i="22" s="1"/>
  <c r="S1168" i="22"/>
  <c r="V1168" i="22" s="1"/>
  <c r="S1172" i="22"/>
  <c r="V1172" i="22" s="1"/>
  <c r="S1176" i="22"/>
  <c r="V1176" i="22" s="1"/>
  <c r="S1180" i="22"/>
  <c r="V1180" i="22" s="1"/>
  <c r="S1184" i="22"/>
  <c r="V1184" i="22" s="1"/>
  <c r="S1188" i="22"/>
  <c r="V1188" i="22" s="1"/>
  <c r="S1192" i="22"/>
  <c r="V1192" i="22" s="1"/>
  <c r="S1196" i="22"/>
  <c r="V1196" i="22" s="1"/>
  <c r="S1200" i="22"/>
  <c r="V1200" i="22" s="1"/>
  <c r="S1204" i="22"/>
  <c r="V1204" i="22" s="1"/>
  <c r="S1208" i="22"/>
  <c r="V1208" i="22" s="1"/>
  <c r="S1212" i="22"/>
  <c r="V1212" i="22" s="1"/>
  <c r="S1216" i="22"/>
  <c r="V1216" i="22" s="1"/>
  <c r="S1220" i="22"/>
  <c r="V1220" i="22" s="1"/>
  <c r="S1224" i="22"/>
  <c r="V1224" i="22" s="1"/>
  <c r="S1228" i="22"/>
  <c r="V1228" i="22" s="1"/>
  <c r="S1232" i="22"/>
  <c r="V1232" i="22" s="1"/>
  <c r="S1236" i="22"/>
  <c r="V1236" i="22" s="1"/>
  <c r="S1240" i="22"/>
  <c r="V1240" i="22" s="1"/>
  <c r="S1244" i="22"/>
  <c r="V1244" i="22" s="1"/>
  <c r="S1248" i="22"/>
  <c r="V1248" i="22" s="1"/>
  <c r="S1252" i="22"/>
  <c r="V1252" i="22" s="1"/>
  <c r="S1256" i="22"/>
  <c r="V1256" i="22" s="1"/>
  <c r="S1260" i="22"/>
  <c r="V1260" i="22" s="1"/>
  <c r="S1264" i="22"/>
  <c r="V1264" i="22" s="1"/>
  <c r="S1268" i="22"/>
  <c r="S1272" i="22"/>
  <c r="V1272" i="22" s="1"/>
  <c r="S1276" i="22"/>
  <c r="S1280" i="22"/>
  <c r="V1280" i="22" s="1"/>
  <c r="S1284" i="22"/>
  <c r="V1284" i="22" s="1"/>
  <c r="S1288" i="22"/>
  <c r="V1288" i="22" s="1"/>
  <c r="S1292" i="22"/>
  <c r="V1292" i="22" s="1"/>
  <c r="S1296" i="22"/>
  <c r="V1296" i="22" s="1"/>
  <c r="S1300" i="22"/>
  <c r="V1300" i="22" s="1"/>
  <c r="S1304" i="22"/>
  <c r="V1304" i="22" s="1"/>
  <c r="S1308" i="22"/>
  <c r="V1308" i="22" s="1"/>
  <c r="S1312" i="22"/>
  <c r="V1312" i="22" s="1"/>
  <c r="S1316" i="22"/>
  <c r="V1316" i="22" s="1"/>
  <c r="S1320" i="22"/>
  <c r="V1320" i="22" s="1"/>
  <c r="S1324" i="22"/>
  <c r="S1328" i="22"/>
  <c r="V1328" i="22" s="1"/>
  <c r="S1332" i="22"/>
  <c r="V1332" i="22" s="1"/>
  <c r="S1336" i="22"/>
  <c r="V1336" i="22" s="1"/>
  <c r="S1340" i="22"/>
  <c r="V1340" i="22" s="1"/>
  <c r="S18" i="22"/>
  <c r="V18" i="22" s="1"/>
  <c r="S41" i="22"/>
  <c r="V41" i="22" s="1"/>
  <c r="S101" i="22"/>
  <c r="V101" i="22" s="1"/>
  <c r="S170" i="22"/>
  <c r="V170" i="22" s="1"/>
  <c r="S241" i="22"/>
  <c r="V241" i="22" s="1"/>
  <c r="S254" i="22"/>
  <c r="V254" i="22" s="1"/>
  <c r="S289" i="22"/>
  <c r="V289" i="22" s="1"/>
  <c r="S302" i="22"/>
  <c r="V302" i="22" s="1"/>
  <c r="S337" i="22"/>
  <c r="V337" i="22" s="1"/>
  <c r="S350" i="22"/>
  <c r="V350" i="22" s="1"/>
  <c r="S385" i="22"/>
  <c r="S398" i="22"/>
  <c r="S433" i="22"/>
  <c r="V433" i="22" s="1"/>
  <c r="S446" i="22"/>
  <c r="S481" i="22"/>
  <c r="V481" i="22" s="1"/>
  <c r="S494" i="22"/>
  <c r="V494" i="22" s="1"/>
  <c r="S529" i="22"/>
  <c r="V529" i="22" s="1"/>
  <c r="S542" i="22"/>
  <c r="V542" i="22" s="1"/>
  <c r="S577" i="22"/>
  <c r="V577" i="22" s="1"/>
  <c r="S590" i="22"/>
  <c r="V590" i="22" s="1"/>
  <c r="S625" i="22"/>
  <c r="V625" i="22" s="1"/>
  <c r="S638" i="22"/>
  <c r="V638" i="22" s="1"/>
  <c r="S673" i="22"/>
  <c r="V673" i="22" s="1"/>
  <c r="S686" i="22"/>
  <c r="V686" i="22" s="1"/>
  <c r="S721" i="22"/>
  <c r="V721" i="22" s="1"/>
  <c r="S734" i="22"/>
  <c r="V734" i="22" s="1"/>
  <c r="S769" i="22"/>
  <c r="V769" i="22" s="1"/>
  <c r="S6" i="22"/>
  <c r="V6" i="22" s="1"/>
  <c r="S66" i="22"/>
  <c r="V66" i="22" s="1"/>
  <c r="S89" i="22"/>
  <c r="V89" i="22" s="1"/>
  <c r="S149" i="22"/>
  <c r="V149" i="22" s="1"/>
  <c r="S221" i="22"/>
  <c r="V221" i="22" s="1"/>
  <c r="S234" i="22"/>
  <c r="V234" i="22" s="1"/>
  <c r="S269" i="22"/>
  <c r="V269" i="22" s="1"/>
  <c r="S282" i="22"/>
  <c r="S317" i="22"/>
  <c r="V317" i="22" s="1"/>
  <c r="S330" i="22"/>
  <c r="V330" i="22" s="1"/>
  <c r="S365" i="22"/>
  <c r="V365" i="22" s="1"/>
  <c r="S378" i="22"/>
  <c r="V378" i="22" s="1"/>
  <c r="S413" i="22"/>
  <c r="V413" i="22" s="1"/>
  <c r="S426" i="22"/>
  <c r="V426" i="22" s="1"/>
  <c r="S461" i="22"/>
  <c r="V461" i="22" s="1"/>
  <c r="S474" i="22"/>
  <c r="V474" i="22" s="1"/>
  <c r="S509" i="22"/>
  <c r="S522" i="22"/>
  <c r="V522" i="22" s="1"/>
  <c r="S557" i="22"/>
  <c r="V557" i="22" s="1"/>
  <c r="S570" i="22"/>
  <c r="V570" i="22" s="1"/>
  <c r="S605" i="22"/>
  <c r="V605" i="22" s="1"/>
  <c r="S618" i="22"/>
  <c r="V618" i="22" s="1"/>
  <c r="S653" i="22"/>
  <c r="V653" i="22" s="1"/>
  <c r="S666" i="22"/>
  <c r="V666" i="22" s="1"/>
  <c r="S701" i="22"/>
  <c r="S714" i="22"/>
  <c r="V714" i="22" s="1"/>
  <c r="S749" i="22"/>
  <c r="S762" i="22"/>
  <c r="V762" i="22" s="1"/>
  <c r="S45" i="22"/>
  <c r="V45" i="22" s="1"/>
  <c r="S54" i="22"/>
  <c r="V54" i="22" s="1"/>
  <c r="S114" i="22"/>
  <c r="V114" i="22" s="1"/>
  <c r="S137" i="22"/>
  <c r="V137" i="22" s="1"/>
  <c r="S197" i="22"/>
  <c r="S214" i="22"/>
  <c r="V214" i="22" s="1"/>
  <c r="S249" i="22"/>
  <c r="S262" i="22"/>
  <c r="V262" i="22" s="1"/>
  <c r="S297" i="22"/>
  <c r="V297" i="22" s="1"/>
  <c r="S310" i="22"/>
  <c r="V310" i="22" s="1"/>
  <c r="S345" i="22"/>
  <c r="V345" i="22" s="1"/>
  <c r="S358" i="22"/>
  <c r="V358" i="22" s="1"/>
  <c r="S393" i="22"/>
  <c r="V393" i="22" s="1"/>
  <c r="S406" i="22"/>
  <c r="V406" i="22" s="1"/>
  <c r="S441" i="22"/>
  <c r="S454" i="22"/>
  <c r="S489" i="22"/>
  <c r="S502" i="22"/>
  <c r="V502" i="22" s="1"/>
  <c r="S537" i="22"/>
  <c r="V537" i="22" s="1"/>
  <c r="S550" i="22"/>
  <c r="V550" i="22" s="1"/>
  <c r="S585" i="22"/>
  <c r="V585" i="22" s="1"/>
  <c r="S598" i="22"/>
  <c r="V598" i="22" s="1"/>
  <c r="S633" i="22"/>
  <c r="V633" i="22" s="1"/>
  <c r="S646" i="22"/>
  <c r="V646" i="22" s="1"/>
  <c r="S681" i="22"/>
  <c r="V681" i="22" s="1"/>
  <c r="S694" i="22"/>
  <c r="V694" i="22" s="1"/>
  <c r="S729" i="22"/>
  <c r="V729" i="22" s="1"/>
  <c r="S742" i="22"/>
  <c r="V742" i="22" s="1"/>
  <c r="S777" i="22"/>
  <c r="V777" i="22" s="1"/>
  <c r="S781" i="22"/>
  <c r="V781" i="22" s="1"/>
  <c r="S785" i="22"/>
  <c r="V785" i="22" s="1"/>
  <c r="S789" i="22"/>
  <c r="V789" i="22" s="1"/>
  <c r="S793" i="22"/>
  <c r="V793" i="22" s="1"/>
  <c r="S797" i="22"/>
  <c r="V797" i="22" s="1"/>
  <c r="S801" i="22"/>
  <c r="V801" i="22" s="1"/>
  <c r="S805" i="22"/>
  <c r="V805" i="22" s="1"/>
  <c r="S809" i="22"/>
  <c r="S813" i="22"/>
  <c r="V813" i="22" s="1"/>
  <c r="S817" i="22"/>
  <c r="V817" i="22" s="1"/>
  <c r="S821" i="22"/>
  <c r="V821" i="22" s="1"/>
  <c r="S825" i="22"/>
  <c r="V825" i="22" s="1"/>
  <c r="S829" i="22"/>
  <c r="V829" i="22" s="1"/>
  <c r="S833" i="22"/>
  <c r="V833" i="22" s="1"/>
  <c r="S837" i="22"/>
  <c r="V837" i="22" s="1"/>
  <c r="S841" i="22"/>
  <c r="V841" i="22" s="1"/>
  <c r="S845" i="22"/>
  <c r="V845" i="22" s="1"/>
  <c r="S849" i="22"/>
  <c r="V849" i="22" s="1"/>
  <c r="S853" i="22"/>
  <c r="V853" i="22" s="1"/>
  <c r="S857" i="22"/>
  <c r="V857" i="22" s="1"/>
  <c r="S861" i="22"/>
  <c r="V861" i="22" s="1"/>
  <c r="S865" i="22"/>
  <c r="V865" i="22" s="1"/>
  <c r="S869" i="22"/>
  <c r="S873" i="22"/>
  <c r="V873" i="22" s="1"/>
  <c r="S877" i="22"/>
  <c r="V877" i="22" s="1"/>
  <c r="S881" i="22"/>
  <c r="V881" i="22" s="1"/>
  <c r="S885" i="22"/>
  <c r="V885" i="22" s="1"/>
  <c r="S889" i="22"/>
  <c r="V889" i="22" s="1"/>
  <c r="S893" i="22"/>
  <c r="V893" i="22" s="1"/>
  <c r="S897" i="22"/>
  <c r="V897" i="22" s="1"/>
  <c r="S901" i="22"/>
  <c r="V901" i="22" s="1"/>
  <c r="S905" i="22"/>
  <c r="V905" i="22" s="1"/>
  <c r="S909" i="22"/>
  <c r="V909" i="22" s="1"/>
  <c r="S913" i="22"/>
  <c r="V913" i="22" s="1"/>
  <c r="S917" i="22"/>
  <c r="V917" i="22" s="1"/>
  <c r="S921" i="22"/>
  <c r="V921" i="22" s="1"/>
  <c r="S925" i="22"/>
  <c r="V925" i="22" s="1"/>
  <c r="S929" i="22"/>
  <c r="V929" i="22" s="1"/>
  <c r="S933" i="22"/>
  <c r="V933" i="22" s="1"/>
  <c r="S937" i="22"/>
  <c r="V937" i="22" s="1"/>
  <c r="S941" i="22"/>
  <c r="V941" i="22" s="1"/>
  <c r="S945" i="22"/>
  <c r="S949" i="22"/>
  <c r="V949" i="22" s="1"/>
  <c r="S953" i="22"/>
  <c r="V953" i="22" s="1"/>
  <c r="S957" i="22"/>
  <c r="V957" i="22" s="1"/>
  <c r="S961" i="22"/>
  <c r="V961" i="22" s="1"/>
  <c r="S965" i="22"/>
  <c r="V965" i="22" s="1"/>
  <c r="S969" i="22"/>
  <c r="V969" i="22" s="1"/>
  <c r="S973" i="22"/>
  <c r="V973" i="22" s="1"/>
  <c r="S977" i="22"/>
  <c r="V977" i="22" s="1"/>
  <c r="S981" i="22"/>
  <c r="V981" i="22" s="1"/>
  <c r="S985" i="22"/>
  <c r="V985" i="22" s="1"/>
  <c r="S989" i="22"/>
  <c r="V989" i="22" s="1"/>
  <c r="S993" i="22"/>
  <c r="V993" i="22" s="1"/>
  <c r="S997" i="22"/>
  <c r="V997" i="22" s="1"/>
  <c r="S1001" i="22"/>
  <c r="S1005" i="22"/>
  <c r="V1005" i="22" s="1"/>
  <c r="S1009" i="22"/>
  <c r="V1009" i="22" s="1"/>
  <c r="S1013" i="22"/>
  <c r="V1013" i="22" s="1"/>
  <c r="S1017" i="22"/>
  <c r="V1017" i="22" s="1"/>
  <c r="S1021" i="22"/>
  <c r="V1021" i="22" s="1"/>
  <c r="S1025" i="22"/>
  <c r="V1025" i="22" s="1"/>
  <c r="S1029" i="22"/>
  <c r="V1029" i="22" s="1"/>
  <c r="S1033" i="22"/>
  <c r="V1033" i="22" s="1"/>
  <c r="S1037" i="22"/>
  <c r="V1037" i="22" s="1"/>
  <c r="S1041" i="22"/>
  <c r="V1041" i="22" s="1"/>
  <c r="S1045" i="22"/>
  <c r="V1045" i="22" s="1"/>
  <c r="S1049" i="22"/>
  <c r="S1053" i="22"/>
  <c r="V1053" i="22" s="1"/>
  <c r="S1057" i="22"/>
  <c r="V1057" i="22" s="1"/>
  <c r="S1061" i="22"/>
  <c r="V1061" i="22" s="1"/>
  <c r="S1065" i="22"/>
  <c r="V1065" i="22" s="1"/>
  <c r="S1069" i="22"/>
  <c r="V1069" i="22" s="1"/>
  <c r="S1073" i="22"/>
  <c r="V1073" i="22" s="1"/>
  <c r="S1077" i="22"/>
  <c r="V1077" i="22" s="1"/>
  <c r="S1081" i="22"/>
  <c r="V1081" i="22" s="1"/>
  <c r="S1085" i="22"/>
  <c r="V1085" i="22" s="1"/>
  <c r="S1089" i="22"/>
  <c r="S1093" i="22"/>
  <c r="V1093" i="22" s="1"/>
  <c r="S1097" i="22"/>
  <c r="V1097" i="22" s="1"/>
  <c r="S1101" i="22"/>
  <c r="V1101" i="22" s="1"/>
  <c r="S1105" i="22"/>
  <c r="V1105" i="22" s="1"/>
  <c r="S1109" i="22"/>
  <c r="V1109" i="22" s="1"/>
  <c r="S1113" i="22"/>
  <c r="V1113" i="22" s="1"/>
  <c r="S1117" i="22"/>
  <c r="V1117" i="22" s="1"/>
  <c r="S1121" i="22"/>
  <c r="V1121" i="22" s="1"/>
  <c r="S1125" i="22"/>
  <c r="V1125" i="22" s="1"/>
  <c r="S1129" i="22"/>
  <c r="V1129" i="22" s="1"/>
  <c r="S1133" i="22"/>
  <c r="V1133" i="22" s="1"/>
  <c r="S1137" i="22"/>
  <c r="V1137" i="22" s="1"/>
  <c r="S1141" i="22"/>
  <c r="V1141" i="22" s="1"/>
  <c r="S1145" i="22"/>
  <c r="V1145" i="22" s="1"/>
  <c r="S1149" i="22"/>
  <c r="V1149" i="22" s="1"/>
  <c r="S1153" i="22"/>
  <c r="V1153" i="22" s="1"/>
  <c r="S1157" i="22"/>
  <c r="S1161" i="22"/>
  <c r="V1161" i="22" s="1"/>
  <c r="S1165" i="22"/>
  <c r="V1165" i="22" s="1"/>
  <c r="S1169" i="22"/>
  <c r="V1169" i="22" s="1"/>
  <c r="S1173" i="22"/>
  <c r="V1173" i="22" s="1"/>
  <c r="S1177" i="22"/>
  <c r="V1177" i="22" s="1"/>
  <c r="S1181" i="22"/>
  <c r="V1181" i="22" s="1"/>
  <c r="S1185" i="22"/>
  <c r="V1185" i="22" s="1"/>
  <c r="S1189" i="22"/>
  <c r="V1189" i="22" s="1"/>
  <c r="S1193" i="22"/>
  <c r="V1193" i="22" s="1"/>
  <c r="S1197" i="22"/>
  <c r="V1197" i="22" s="1"/>
  <c r="S1201" i="22"/>
  <c r="S1205" i="22"/>
  <c r="V1205" i="22" s="1"/>
  <c r="S1209" i="22"/>
  <c r="S1213" i="22"/>
  <c r="V1213" i="22" s="1"/>
  <c r="S1217" i="22"/>
  <c r="V1217" i="22" s="1"/>
  <c r="S1221" i="22"/>
  <c r="V1221" i="22" s="1"/>
  <c r="S1225" i="22"/>
  <c r="V1225" i="22" s="1"/>
  <c r="S1229" i="22"/>
  <c r="V1229" i="22" s="1"/>
  <c r="S1233" i="22"/>
  <c r="V1233" i="22" s="1"/>
  <c r="S1237" i="22"/>
  <c r="V1237" i="22" s="1"/>
  <c r="S1241" i="22"/>
  <c r="V1241" i="22" s="1"/>
  <c r="S1245" i="22"/>
  <c r="V1245" i="22" s="1"/>
  <c r="S1249" i="22"/>
  <c r="V1249" i="22" s="1"/>
  <c r="S1253" i="22"/>
  <c r="V1253" i="22" s="1"/>
  <c r="S1257" i="22"/>
  <c r="S1261" i="22"/>
  <c r="V1261" i="22" s="1"/>
  <c r="S1265" i="22"/>
  <c r="V1265" i="22" s="1"/>
  <c r="S1269" i="22"/>
  <c r="V1269" i="22" s="1"/>
  <c r="S1273" i="22"/>
  <c r="V1273" i="22" s="1"/>
  <c r="S1277" i="22"/>
  <c r="V1277" i="22" s="1"/>
  <c r="S1281" i="22"/>
  <c r="V1281" i="22" s="1"/>
  <c r="S1285" i="22"/>
  <c r="V1285" i="22" s="1"/>
  <c r="S1289" i="22"/>
  <c r="S1293" i="22"/>
  <c r="V1293" i="22" s="1"/>
  <c r="S1297" i="22"/>
  <c r="V1297" i="22" s="1"/>
  <c r="S1301" i="22"/>
  <c r="V1301" i="22" s="1"/>
  <c r="S1305" i="22"/>
  <c r="V1305" i="22" s="1"/>
  <c r="S1309" i="22"/>
  <c r="V1309" i="22" s="1"/>
  <c r="S1313" i="22"/>
  <c r="S1317" i="22"/>
  <c r="V1317" i="22" s="1"/>
  <c r="S1321" i="22"/>
  <c r="V1321" i="22" s="1"/>
  <c r="S1325" i="22"/>
  <c r="V1325" i="22" s="1"/>
  <c r="S1329" i="22"/>
  <c r="V1329" i="22" s="1"/>
  <c r="S1333" i="22"/>
  <c r="V1333" i="22" s="1"/>
  <c r="S1337" i="22"/>
  <c r="V1337" i="22" s="1"/>
  <c r="S1341" i="22"/>
  <c r="V1341" i="22" s="1"/>
  <c r="S10" i="22"/>
  <c r="V10" i="22" s="1"/>
  <c r="S86" i="22"/>
  <c r="V86" i="22" s="1"/>
  <c r="S129" i="22"/>
  <c r="V129" i="22" s="1"/>
  <c r="S209" i="22"/>
  <c r="V209" i="22" s="1"/>
  <c r="S218" i="22"/>
  <c r="V218" i="22" s="1"/>
  <c r="S278" i="22"/>
  <c r="V278" i="22" s="1"/>
  <c r="S301" i="22"/>
  <c r="V301" i="22" s="1"/>
  <c r="S338" i="22"/>
  <c r="V338" i="22" s="1"/>
  <c r="S361" i="22"/>
  <c r="S421" i="22"/>
  <c r="V421" i="22" s="1"/>
  <c r="S430" i="22"/>
  <c r="V430" i="22" s="1"/>
  <c r="S490" i="22"/>
  <c r="V490" i="22" s="1"/>
  <c r="S513" i="22"/>
  <c r="V513" i="22" s="1"/>
  <c r="S573" i="22"/>
  <c r="V573" i="22" s="1"/>
  <c r="S642" i="22"/>
  <c r="V642" i="22" s="1"/>
  <c r="S702" i="22"/>
  <c r="V702" i="22" s="1"/>
  <c r="S725" i="22"/>
  <c r="V725" i="22" s="1"/>
  <c r="S802" i="22"/>
  <c r="V802" i="22" s="1"/>
  <c r="S815" i="22"/>
  <c r="V815" i="22" s="1"/>
  <c r="S850" i="22"/>
  <c r="V850" i="22" s="1"/>
  <c r="S863" i="22"/>
  <c r="V863" i="22" s="1"/>
  <c r="S898" i="22"/>
  <c r="V898" i="22" s="1"/>
  <c r="S911" i="22"/>
  <c r="V911" i="22" s="1"/>
  <c r="S946" i="22"/>
  <c r="V946" i="22" s="1"/>
  <c r="S959" i="22"/>
  <c r="V959" i="22" s="1"/>
  <c r="S994" i="22"/>
  <c r="V994" i="22" s="1"/>
  <c r="S1007" i="22"/>
  <c r="V1007" i="22" s="1"/>
  <c r="S1042" i="22"/>
  <c r="V1042" i="22" s="1"/>
  <c r="S1055" i="22"/>
  <c r="S1090" i="22"/>
  <c r="V1090" i="22" s="1"/>
  <c r="S1103" i="22"/>
  <c r="V1103" i="22" s="1"/>
  <c r="S1138" i="22"/>
  <c r="V1138" i="22" s="1"/>
  <c r="S1151" i="22"/>
  <c r="V1151" i="22" s="1"/>
  <c r="S1186" i="22"/>
  <c r="V1186" i="22" s="1"/>
  <c r="S1199" i="22"/>
  <c r="V1199" i="22" s="1"/>
  <c r="S1234" i="22"/>
  <c r="V1234" i="22" s="1"/>
  <c r="S1247" i="22"/>
  <c r="S1282" i="22"/>
  <c r="V1282" i="22" s="1"/>
  <c r="S1295" i="22"/>
  <c r="V1295" i="22" s="1"/>
  <c r="S1330" i="22"/>
  <c r="V1330" i="22" s="1"/>
  <c r="S1343" i="22"/>
  <c r="V1343" i="22" s="1"/>
  <c r="S26" i="22"/>
  <c r="V26" i="22" s="1"/>
  <c r="S69" i="22"/>
  <c r="V69" i="22" s="1"/>
  <c r="S93" i="22"/>
  <c r="V93" i="22" s="1"/>
  <c r="S150" i="22"/>
  <c r="V150" i="22" s="1"/>
  <c r="S169" i="22"/>
  <c r="V169" i="22" s="1"/>
  <c r="S257" i="22"/>
  <c r="V257" i="22" s="1"/>
  <c r="S266" i="22"/>
  <c r="V266" i="22" s="1"/>
  <c r="S326" i="22"/>
  <c r="V326" i="22" s="1"/>
  <c r="S349" i="22"/>
  <c r="V349" i="22" s="1"/>
  <c r="S386" i="22"/>
  <c r="V386" i="22" s="1"/>
  <c r="S409" i="22"/>
  <c r="V409" i="22" s="1"/>
  <c r="S469" i="22"/>
  <c r="V469" i="22" s="1"/>
  <c r="S478" i="22"/>
  <c r="V478" i="22" s="1"/>
  <c r="S538" i="22"/>
  <c r="S561" i="22"/>
  <c r="V561" i="22" s="1"/>
  <c r="S621" i="22"/>
  <c r="V621" i="22" s="1"/>
  <c r="S690" i="22"/>
  <c r="V690" i="22" s="1"/>
  <c r="S750" i="22"/>
  <c r="V750" i="22" s="1"/>
  <c r="S773" i="22"/>
  <c r="V773" i="22" s="1"/>
  <c r="S782" i="22"/>
  <c r="V782" i="22" s="1"/>
  <c r="S795" i="22"/>
  <c r="V795" i="22" s="1"/>
  <c r="S830" i="22"/>
  <c r="V830" i="22" s="1"/>
  <c r="S843" i="22"/>
  <c r="V843" i="22" s="1"/>
  <c r="S878" i="22"/>
  <c r="V878" i="22" s="1"/>
  <c r="S891" i="22"/>
  <c r="V891" i="22" s="1"/>
  <c r="S926" i="22"/>
  <c r="V926" i="22" s="1"/>
  <c r="S939" i="22"/>
  <c r="V939" i="22" s="1"/>
  <c r="S974" i="22"/>
  <c r="V974" i="22" s="1"/>
  <c r="S987" i="22"/>
  <c r="V987" i="22" s="1"/>
  <c r="S1022" i="22"/>
  <c r="V1022" i="22" s="1"/>
  <c r="S1035" i="22"/>
  <c r="V1035" i="22" s="1"/>
  <c r="S1070" i="22"/>
  <c r="S1083" i="22"/>
  <c r="S1118" i="22"/>
  <c r="V1118" i="22" s="1"/>
  <c r="S1131" i="22"/>
  <c r="V1131" i="22" s="1"/>
  <c r="S1166" i="22"/>
  <c r="S1179" i="22"/>
  <c r="V1179" i="22" s="1"/>
  <c r="S1214" i="22"/>
  <c r="V1214" i="22" s="1"/>
  <c r="S1227" i="22"/>
  <c r="V1227" i="22" s="1"/>
  <c r="S1262" i="22"/>
  <c r="V1262" i="22" s="1"/>
  <c r="S1275" i="22"/>
  <c r="V1275" i="22" s="1"/>
  <c r="S1310" i="22"/>
  <c r="V1310" i="22" s="1"/>
  <c r="S1323" i="22"/>
  <c r="V1323" i="22" s="1"/>
  <c r="S33" i="22"/>
  <c r="S109" i="22"/>
  <c r="V109" i="22" s="1"/>
  <c r="S190" i="22"/>
  <c r="V190" i="22" s="1"/>
  <c r="S222" i="22"/>
  <c r="V222" i="22" s="1"/>
  <c r="S245" i="22"/>
  <c r="V245" i="22" s="1"/>
  <c r="S305" i="22"/>
  <c r="V305" i="22" s="1"/>
  <c r="S314" i="22"/>
  <c r="V314" i="22" s="1"/>
  <c r="S374" i="22"/>
  <c r="S397" i="22"/>
  <c r="V397" i="22" s="1"/>
  <c r="S434" i="22"/>
  <c r="V434" i="22" s="1"/>
  <c r="S457" i="22"/>
  <c r="V457" i="22" s="1"/>
  <c r="S517" i="22"/>
  <c r="V517" i="22" s="1"/>
  <c r="S526" i="22"/>
  <c r="S586" i="22"/>
  <c r="V586" i="22" s="1"/>
  <c r="S609" i="22"/>
  <c r="V609" i="22" s="1"/>
  <c r="S669" i="22"/>
  <c r="V669" i="22" s="1"/>
  <c r="S738" i="22"/>
  <c r="S810" i="22"/>
  <c r="V810" i="22" s="1"/>
  <c r="S823" i="22"/>
  <c r="V823" i="22" s="1"/>
  <c r="S858" i="22"/>
  <c r="V858" i="22" s="1"/>
  <c r="S871" i="22"/>
  <c r="V871" i="22" s="1"/>
  <c r="S906" i="22"/>
  <c r="V906" i="22" s="1"/>
  <c r="S919" i="22"/>
  <c r="V919" i="22" s="1"/>
  <c r="S954" i="22"/>
  <c r="V954" i="22" s="1"/>
  <c r="S967" i="22"/>
  <c r="V967" i="22" s="1"/>
  <c r="S1002" i="22"/>
  <c r="V1002" i="22" s="1"/>
  <c r="S1015" i="22"/>
  <c r="V1015" i="22" s="1"/>
  <c r="S1050" i="22"/>
  <c r="V1050" i="22" s="1"/>
  <c r="S1063" i="22"/>
  <c r="S1098" i="22"/>
  <c r="V1098" i="22" s="1"/>
  <c r="S1111" i="22"/>
  <c r="V1111" i="22" s="1"/>
  <c r="S1146" i="22"/>
  <c r="V1146" i="22" s="1"/>
  <c r="S1159" i="22"/>
  <c r="V1159" i="22" s="1"/>
  <c r="S1194" i="22"/>
  <c r="V1194" i="22" s="1"/>
  <c r="S1207" i="22"/>
  <c r="V1207" i="22" s="1"/>
  <c r="S1242" i="22"/>
  <c r="V1242" i="22" s="1"/>
  <c r="S1255" i="22"/>
  <c r="V1255" i="22" s="1"/>
  <c r="S1290" i="22"/>
  <c r="V1290" i="22" s="1"/>
  <c r="S1303" i="22"/>
  <c r="V1303" i="22" s="1"/>
  <c r="S1338" i="22"/>
  <c r="V1338" i="22" s="1"/>
  <c r="S1344" i="22"/>
  <c r="V1344" i="22" s="1"/>
  <c r="S1348" i="22"/>
  <c r="V1348" i="22" s="1"/>
  <c r="S1352" i="22"/>
  <c r="V1352" i="22" s="1"/>
  <c r="S1356" i="22"/>
  <c r="V1356" i="22" s="1"/>
  <c r="S1360" i="22"/>
  <c r="V1360" i="22" s="1"/>
  <c r="S1364" i="22"/>
  <c r="V1364" i="22" s="1"/>
  <c r="S1368" i="22"/>
  <c r="S1372" i="22"/>
  <c r="V1372" i="22" s="1"/>
  <c r="S1376" i="22"/>
  <c r="V1376" i="22" s="1"/>
  <c r="S1380" i="22"/>
  <c r="V1380" i="22" s="1"/>
  <c r="S1384" i="22"/>
  <c r="V1384" i="22" s="1"/>
  <c r="S1388" i="22"/>
  <c r="V1388" i="22" s="1"/>
  <c r="S1392" i="22"/>
  <c r="V1392" i="22" s="1"/>
  <c r="S1396" i="22"/>
  <c r="V1396" i="22" s="1"/>
  <c r="S1400" i="22"/>
  <c r="V1400" i="22" s="1"/>
  <c r="S1404" i="22"/>
  <c r="V1404" i="22" s="1"/>
  <c r="S1408" i="22"/>
  <c r="V1408" i="22" s="1"/>
  <c r="S1412" i="22"/>
  <c r="V1412" i="22" s="1"/>
  <c r="S1416" i="22"/>
  <c r="V1416" i="22" s="1"/>
  <c r="S1420" i="22"/>
  <c r="V1420" i="22" s="1"/>
  <c r="S1424" i="22"/>
  <c r="V1424" i="22" s="1"/>
  <c r="S1428" i="22"/>
  <c r="V1428" i="22" s="1"/>
  <c r="S1432" i="22"/>
  <c r="V1432" i="22" s="1"/>
  <c r="S1436" i="22"/>
  <c r="V1436" i="22" s="1"/>
  <c r="S1440" i="22"/>
  <c r="V1440" i="22" s="1"/>
  <c r="S1444" i="22"/>
  <c r="V1444" i="22" s="1"/>
  <c r="S1448" i="22"/>
  <c r="V1448" i="22" s="1"/>
  <c r="S1452" i="22"/>
  <c r="V1452" i="22" s="1"/>
  <c r="S1456" i="22"/>
  <c r="V1456" i="22" s="1"/>
  <c r="S1460" i="22"/>
  <c r="V1460" i="22" s="1"/>
  <c r="S1464" i="22"/>
  <c r="V1464" i="22" s="1"/>
  <c r="S1468" i="22"/>
  <c r="V1468" i="22" s="1"/>
  <c r="S1472" i="22"/>
  <c r="V1472" i="22" s="1"/>
  <c r="S1476" i="22"/>
  <c r="V1476" i="22" s="1"/>
  <c r="S1480" i="22"/>
  <c r="S1484" i="22"/>
  <c r="V1484" i="22" s="1"/>
  <c r="S1488" i="22"/>
  <c r="V1488" i="22" s="1"/>
  <c r="S1492" i="22"/>
  <c r="V1492" i="22" s="1"/>
  <c r="S1496" i="22"/>
  <c r="V1496" i="22" s="1"/>
  <c r="S1500" i="22"/>
  <c r="V1500" i="22" s="1"/>
  <c r="S1504" i="22"/>
  <c r="V1504" i="22" s="1"/>
  <c r="S1508" i="22"/>
  <c r="V1508" i="22" s="1"/>
  <c r="S1512" i="22"/>
  <c r="V1512" i="22" s="1"/>
  <c r="S1516" i="22"/>
  <c r="V1516" i="22" s="1"/>
  <c r="S1520" i="22"/>
  <c r="V1520" i="22" s="1"/>
  <c r="S1524" i="22"/>
  <c r="V1524" i="22" s="1"/>
  <c r="S1528" i="22"/>
  <c r="V1528" i="22" s="1"/>
  <c r="S1532" i="22"/>
  <c r="V1532" i="22" s="1"/>
  <c r="S1536" i="22"/>
  <c r="V1536" i="22" s="1"/>
  <c r="S1540" i="22"/>
  <c r="V1540" i="22" s="1"/>
  <c r="S1544" i="22"/>
  <c r="V1544" i="22" s="1"/>
  <c r="S1548" i="22"/>
  <c r="V1548" i="22" s="1"/>
  <c r="S1552" i="22"/>
  <c r="V1552" i="22" s="1"/>
  <c r="S1556" i="22"/>
  <c r="V1556" i="22" s="1"/>
  <c r="S1560" i="22"/>
  <c r="S1564" i="22"/>
  <c r="V1564" i="22" s="1"/>
  <c r="S1568" i="22"/>
  <c r="V1568" i="22" s="1"/>
  <c r="S1572" i="22"/>
  <c r="V1572" i="22" s="1"/>
  <c r="S1576" i="22"/>
  <c r="V1576" i="22" s="1"/>
  <c r="S1580" i="22"/>
  <c r="V1580" i="22" s="1"/>
  <c r="S1584" i="22"/>
  <c r="V1584" i="22" s="1"/>
  <c r="S1588" i="22"/>
  <c r="V1588" i="22" s="1"/>
  <c r="S1592" i="22"/>
  <c r="V1592" i="22" s="1"/>
  <c r="S1596" i="22"/>
  <c r="V1596" i="22" s="1"/>
  <c r="S1600" i="22"/>
  <c r="V1600" i="22" s="1"/>
  <c r="S1604" i="22"/>
  <c r="V1604" i="22" s="1"/>
  <c r="S1608" i="22"/>
  <c r="V1608" i="22" s="1"/>
  <c r="S1612" i="22"/>
  <c r="V1612" i="22" s="1"/>
  <c r="S1616" i="22"/>
  <c r="V1616" i="22" s="1"/>
  <c r="S1620" i="22"/>
  <c r="V1620" i="22" s="1"/>
  <c r="S1624" i="22"/>
  <c r="V1624" i="22" s="1"/>
  <c r="S1628" i="22"/>
  <c r="V1628" i="22" s="1"/>
  <c r="S1632" i="22"/>
  <c r="V1632" i="22" s="1"/>
  <c r="S1636" i="22"/>
  <c r="V1636" i="22" s="1"/>
  <c r="S1640" i="22"/>
  <c r="V1640" i="22" s="1"/>
  <c r="S1644" i="22"/>
  <c r="V1644" i="22" s="1"/>
  <c r="S1648" i="22"/>
  <c r="V1648" i="22" s="1"/>
  <c r="S1652" i="22"/>
  <c r="V1652" i="22" s="1"/>
  <c r="S1656" i="22"/>
  <c r="V1656" i="22" s="1"/>
  <c r="S1660" i="22"/>
  <c r="V1660" i="22" s="1"/>
  <c r="S1664" i="22"/>
  <c r="V1664" i="22" s="1"/>
  <c r="S1668" i="22"/>
  <c r="V1668" i="22" s="1"/>
  <c r="S1672" i="22"/>
  <c r="V1672" i="22" s="1"/>
  <c r="S1676" i="22"/>
  <c r="V1676" i="22" s="1"/>
  <c r="S1680" i="22"/>
  <c r="V1680" i="22" s="1"/>
  <c r="S1684" i="22"/>
  <c r="V1684" i="22" s="1"/>
  <c r="S1688" i="22"/>
  <c r="V1688" i="22" s="1"/>
  <c r="S1692" i="22"/>
  <c r="V1692" i="22" s="1"/>
  <c r="S1696" i="22"/>
  <c r="V1696" i="22" s="1"/>
  <c r="S1700" i="22"/>
  <c r="V1700" i="22" s="1"/>
  <c r="S1704" i="22"/>
  <c r="V1704" i="22" s="1"/>
  <c r="S1708" i="22"/>
  <c r="V1708" i="22" s="1"/>
  <c r="S1712" i="22"/>
  <c r="V1712" i="22" s="1"/>
  <c r="S1716" i="22"/>
  <c r="V1716" i="22" s="1"/>
  <c r="S1720" i="22"/>
  <c r="V1720" i="22" s="1"/>
  <c r="S1724" i="22"/>
  <c r="V1724" i="22" s="1"/>
  <c r="S1728" i="22"/>
  <c r="V1728" i="22" s="1"/>
  <c r="S1732" i="22"/>
  <c r="V1732" i="22" s="1"/>
  <c r="S1736" i="22"/>
  <c r="V1736" i="22" s="1"/>
  <c r="S1740" i="22"/>
  <c r="V1740" i="22" s="1"/>
  <c r="S1744" i="22"/>
  <c r="V1744" i="22" s="1"/>
  <c r="S1748" i="22"/>
  <c r="V1748" i="22" s="1"/>
  <c r="S1752" i="22"/>
  <c r="V1752" i="22" s="1"/>
  <c r="S1756" i="22"/>
  <c r="V1756" i="22" s="1"/>
  <c r="S1760" i="22"/>
  <c r="V1760" i="22" s="1"/>
  <c r="S1764" i="22"/>
  <c r="V1764" i="22" s="1"/>
  <c r="S1768" i="22"/>
  <c r="V1768" i="22" s="1"/>
  <c r="S1772" i="22"/>
  <c r="V1772" i="22" s="1"/>
  <c r="S1776" i="22"/>
  <c r="V1776" i="22" s="1"/>
  <c r="S1780" i="22"/>
  <c r="V1780" i="22" s="1"/>
  <c r="S1784" i="22"/>
  <c r="V1784" i="22" s="1"/>
  <c r="S1788" i="22"/>
  <c r="V1788" i="22" s="1"/>
  <c r="S1792" i="22"/>
  <c r="V1792" i="22" s="1"/>
  <c r="S1796" i="22"/>
  <c r="V1796" i="22" s="1"/>
  <c r="S1800" i="22"/>
  <c r="V1800" i="22" s="1"/>
  <c r="S1804" i="22"/>
  <c r="V1804" i="22" s="1"/>
  <c r="S1808" i="22"/>
  <c r="V1808" i="22" s="1"/>
  <c r="S1812" i="22"/>
  <c r="V1812" i="22" s="1"/>
  <c r="S1816" i="22"/>
  <c r="V1816" i="22" s="1"/>
  <c r="S1820" i="22"/>
  <c r="V1820" i="22" s="1"/>
  <c r="S1824" i="22"/>
  <c r="V1824" i="22" s="1"/>
  <c r="S1828" i="22"/>
  <c r="V1828" i="22" s="1"/>
  <c r="S1832" i="22"/>
  <c r="V1832" i="22" s="1"/>
  <c r="S1836" i="22"/>
  <c r="V1836" i="22" s="1"/>
  <c r="S1840" i="22"/>
  <c r="V1840" i="22" s="1"/>
  <c r="S1844" i="22"/>
  <c r="V1844" i="22" s="1"/>
  <c r="S1848" i="22"/>
  <c r="V1848" i="22" s="1"/>
  <c r="S1852" i="22"/>
  <c r="V1852" i="22" s="1"/>
  <c r="S1856" i="22"/>
  <c r="V1856" i="22" s="1"/>
  <c r="S1860" i="22"/>
  <c r="V1860" i="22" s="1"/>
  <c r="S1864" i="22"/>
  <c r="V1864" i="22" s="1"/>
  <c r="S1868" i="22"/>
  <c r="V1868" i="22" s="1"/>
  <c r="S1872" i="22"/>
  <c r="V1872" i="22" s="1"/>
  <c r="S1876" i="22"/>
  <c r="V1876" i="22" s="1"/>
  <c r="S1880" i="22"/>
  <c r="V1880" i="22" s="1"/>
  <c r="S1884" i="22"/>
  <c r="V1884" i="22" s="1"/>
  <c r="S1888" i="22"/>
  <c r="V1888" i="22" s="1"/>
  <c r="S1892" i="22"/>
  <c r="V1892" i="22" s="1"/>
  <c r="S1896" i="22"/>
  <c r="V1896" i="22" s="1"/>
  <c r="S1900" i="22"/>
  <c r="V1900" i="22" s="1"/>
  <c r="S1904" i="22"/>
  <c r="V1904" i="22" s="1"/>
  <c r="S1908" i="22"/>
  <c r="V1908" i="22" s="1"/>
  <c r="S1912" i="22"/>
  <c r="V1912" i="22" s="1"/>
  <c r="S1916" i="22"/>
  <c r="V1916" i="22" s="1"/>
  <c r="S73" i="22"/>
  <c r="V73" i="22" s="1"/>
  <c r="S130" i="22"/>
  <c r="V130" i="22" s="1"/>
  <c r="S154" i="22"/>
  <c r="V154" i="22" s="1"/>
  <c r="S210" i="22"/>
  <c r="V210" i="22" s="1"/>
  <c r="S270" i="22"/>
  <c r="V270" i="22" s="1"/>
  <c r="S293" i="22"/>
  <c r="V293" i="22" s="1"/>
  <c r="S353" i="22"/>
  <c r="V353" i="22" s="1"/>
  <c r="S362" i="22"/>
  <c r="V362" i="22" s="1"/>
  <c r="S422" i="22"/>
  <c r="V422" i="22" s="1"/>
  <c r="S445" i="22"/>
  <c r="V445" i="22" s="1"/>
  <c r="S482" i="22"/>
  <c r="V482" i="22" s="1"/>
  <c r="S505" i="22"/>
  <c r="V505" i="22" s="1"/>
  <c r="S565" i="22"/>
  <c r="V565" i="22" s="1"/>
  <c r="S574" i="22"/>
  <c r="V574" i="22" s="1"/>
  <c r="S634" i="22"/>
  <c r="V634" i="22" s="1"/>
  <c r="S657" i="22"/>
  <c r="V657" i="22" s="1"/>
  <c r="S717" i="22"/>
  <c r="V717" i="22" s="1"/>
  <c r="S790" i="22"/>
  <c r="V790" i="22" s="1"/>
  <c r="S803" i="22"/>
  <c r="V803" i="22" s="1"/>
  <c r="S838" i="22"/>
  <c r="V838" i="22" s="1"/>
  <c r="S851" i="22"/>
  <c r="V851" i="22" s="1"/>
  <c r="S886" i="22"/>
  <c r="V886" i="22" s="1"/>
  <c r="S899" i="22"/>
  <c r="V899" i="22" s="1"/>
  <c r="S934" i="22"/>
  <c r="V934" i="22" s="1"/>
  <c r="S947" i="22"/>
  <c r="V947" i="22" s="1"/>
  <c r="S982" i="22"/>
  <c r="V982" i="22" s="1"/>
  <c r="S995" i="22"/>
  <c r="V995" i="22" s="1"/>
  <c r="S1030" i="22"/>
  <c r="V1030" i="22" s="1"/>
  <c r="S1043" i="22"/>
  <c r="V1043" i="22" s="1"/>
  <c r="S1078" i="22"/>
  <c r="V1078" i="22" s="1"/>
  <c r="S1091" i="22"/>
  <c r="V1091" i="22" s="1"/>
  <c r="S1126" i="22"/>
  <c r="V1126" i="22" s="1"/>
  <c r="S1139" i="22"/>
  <c r="V1139" i="22" s="1"/>
  <c r="S1174" i="22"/>
  <c r="V1174" i="22" s="1"/>
  <c r="S1187" i="22"/>
  <c r="V1187" i="22" s="1"/>
  <c r="S1222" i="22"/>
  <c r="V1222" i="22" s="1"/>
  <c r="S1235" i="22"/>
  <c r="V1235" i="22" s="1"/>
  <c r="S1270" i="22"/>
  <c r="V1270" i="22" s="1"/>
  <c r="S1283" i="22"/>
  <c r="V1283" i="22" s="1"/>
  <c r="S1318" i="22"/>
  <c r="V1318" i="22" s="1"/>
  <c r="S1331" i="22"/>
  <c r="V1331" i="22" s="1"/>
  <c r="S13" i="22"/>
  <c r="V13" i="22" s="1"/>
  <c r="S94" i="22"/>
  <c r="V94" i="22" s="1"/>
  <c r="S258" i="22"/>
  <c r="V258" i="22" s="1"/>
  <c r="S318" i="22"/>
  <c r="V318" i="22" s="1"/>
  <c r="S341" i="22"/>
  <c r="V341" i="22" s="1"/>
  <c r="S401" i="22"/>
  <c r="V401" i="22" s="1"/>
  <c r="S410" i="22"/>
  <c r="V410" i="22" s="1"/>
  <c r="S470" i="22"/>
  <c r="V470" i="22" s="1"/>
  <c r="S493" i="22"/>
  <c r="V493" i="22" s="1"/>
  <c r="S530" i="22"/>
  <c r="V530" i="22" s="1"/>
  <c r="S553" i="22"/>
  <c r="V553" i="22" s="1"/>
  <c r="S613" i="22"/>
  <c r="V613" i="22" s="1"/>
  <c r="S622" i="22"/>
  <c r="V622" i="22" s="1"/>
  <c r="S682" i="22"/>
  <c r="V682" i="22" s="1"/>
  <c r="S705" i="22"/>
  <c r="V705" i="22" s="1"/>
  <c r="S765" i="22"/>
  <c r="V765" i="22" s="1"/>
  <c r="S783" i="22"/>
  <c r="V783" i="22" s="1"/>
  <c r="S818" i="22"/>
  <c r="V818" i="22" s="1"/>
  <c r="S831" i="22"/>
  <c r="V831" i="22" s="1"/>
  <c r="S866" i="22"/>
  <c r="V866" i="22" s="1"/>
  <c r="S879" i="22"/>
  <c r="V879" i="22" s="1"/>
  <c r="S914" i="22"/>
  <c r="V914" i="22" s="1"/>
  <c r="S927" i="22"/>
  <c r="V927" i="22" s="1"/>
  <c r="S962" i="22"/>
  <c r="V962" i="22" s="1"/>
  <c r="S975" i="22"/>
  <c r="V975" i="22" s="1"/>
  <c r="S1010" i="22"/>
  <c r="V1010" i="22" s="1"/>
  <c r="S1023" i="22"/>
  <c r="V1023" i="22" s="1"/>
  <c r="S1058" i="22"/>
  <c r="V1058" i="22" s="1"/>
  <c r="S1071" i="22"/>
  <c r="V1071" i="22" s="1"/>
  <c r="S1106" i="22"/>
  <c r="V1106" i="22" s="1"/>
  <c r="S1119" i="22"/>
  <c r="V1119" i="22" s="1"/>
  <c r="S1154" i="22"/>
  <c r="V1154" i="22" s="1"/>
  <c r="S1167" i="22"/>
  <c r="V1167" i="22" s="1"/>
  <c r="S1202" i="22"/>
  <c r="V1202" i="22" s="1"/>
  <c r="S1215" i="22"/>
  <c r="V1215" i="22" s="1"/>
  <c r="S1250" i="22"/>
  <c r="V1250" i="22" s="1"/>
  <c r="S1263" i="22"/>
  <c r="V1263" i="22" s="1"/>
  <c r="S1298" i="22"/>
  <c r="V1298" i="22" s="1"/>
  <c r="S1311" i="22"/>
  <c r="V1311" i="22" s="1"/>
  <c r="S142" i="22"/>
  <c r="V142" i="22" s="1"/>
  <c r="S290" i="22"/>
  <c r="V290" i="22" s="1"/>
  <c r="S333" i="22"/>
  <c r="V333" i="22" s="1"/>
  <c r="S414" i="22"/>
  <c r="V414" i="22" s="1"/>
  <c r="S533" i="22"/>
  <c r="V533" i="22" s="1"/>
  <c r="S614" i="22"/>
  <c r="V614" i="22" s="1"/>
  <c r="S733" i="22"/>
  <c r="V733" i="22" s="1"/>
  <c r="S757" i="22"/>
  <c r="V757" i="22" s="1"/>
  <c r="S799" i="22"/>
  <c r="V799" i="22" s="1"/>
  <c r="S822" i="22"/>
  <c r="V822" i="22" s="1"/>
  <c r="S859" i="22"/>
  <c r="V859" i="22" s="1"/>
  <c r="S882" i="22"/>
  <c r="V882" i="22" s="1"/>
  <c r="S942" i="22"/>
  <c r="V942" i="22" s="1"/>
  <c r="S951" i="22"/>
  <c r="V951" i="22" s="1"/>
  <c r="S1011" i="22"/>
  <c r="V1011" i="22" s="1"/>
  <c r="S1034" i="22"/>
  <c r="V1034" i="22" s="1"/>
  <c r="S1094" i="22"/>
  <c r="V1094" i="22" s="1"/>
  <c r="S1163" i="22"/>
  <c r="V1163" i="22" s="1"/>
  <c r="S1223" i="22"/>
  <c r="V1223" i="22" s="1"/>
  <c r="S1246" i="22"/>
  <c r="V1246" i="22" s="1"/>
  <c r="S1306" i="22"/>
  <c r="V1306" i="22" s="1"/>
  <c r="S1315" i="22"/>
  <c r="V1315" i="22" s="1"/>
  <c r="S1349" i="22"/>
  <c r="V1349" i="22" s="1"/>
  <c r="S1362" i="22"/>
  <c r="V1362" i="22" s="1"/>
  <c r="S1375" i="22"/>
  <c r="V1375" i="22" s="1"/>
  <c r="S1397" i="22"/>
  <c r="V1397" i="22" s="1"/>
  <c r="S1410" i="22"/>
  <c r="V1410" i="22" s="1"/>
  <c r="S1423" i="22"/>
  <c r="V1423" i="22" s="1"/>
  <c r="S1445" i="22"/>
  <c r="V1445" i="22" s="1"/>
  <c r="S1458" i="22"/>
  <c r="V1458" i="22" s="1"/>
  <c r="S1471" i="22"/>
  <c r="V1471" i="22" s="1"/>
  <c r="S1493" i="22"/>
  <c r="V1493" i="22" s="1"/>
  <c r="S1506" i="22"/>
  <c r="V1506" i="22" s="1"/>
  <c r="S1519" i="22"/>
  <c r="V1519" i="22" s="1"/>
  <c r="S1541" i="22"/>
  <c r="V1541" i="22" s="1"/>
  <c r="S1554" i="22"/>
  <c r="V1554" i="22" s="1"/>
  <c r="S1567" i="22"/>
  <c r="V1567" i="22" s="1"/>
  <c r="S1589" i="22"/>
  <c r="V1589" i="22" s="1"/>
  <c r="S1602" i="22"/>
  <c r="V1602" i="22" s="1"/>
  <c r="S1615" i="22"/>
  <c r="V1615" i="22" s="1"/>
  <c r="S1637" i="22"/>
  <c r="V1637" i="22" s="1"/>
  <c r="S1650" i="22"/>
  <c r="V1650" i="22" s="1"/>
  <c r="S1663" i="22"/>
  <c r="V1663" i="22" s="1"/>
  <c r="S1685" i="22"/>
  <c r="V1685" i="22" s="1"/>
  <c r="S1698" i="22"/>
  <c r="V1698" i="22" s="1"/>
  <c r="S1711" i="22"/>
  <c r="V1711" i="22" s="1"/>
  <c r="S1733" i="22"/>
  <c r="V1733" i="22" s="1"/>
  <c r="S1746" i="22"/>
  <c r="V1746" i="22" s="1"/>
  <c r="S1759" i="22"/>
  <c r="V1759" i="22" s="1"/>
  <c r="S1781" i="22"/>
  <c r="V1781" i="22" s="1"/>
  <c r="S1794" i="22"/>
  <c r="V1794" i="22" s="1"/>
  <c r="S1807" i="22"/>
  <c r="V1807" i="22" s="1"/>
  <c r="S1829" i="22"/>
  <c r="V1829" i="22" s="1"/>
  <c r="S1842" i="22"/>
  <c r="V1842" i="22" s="1"/>
  <c r="S1855" i="22"/>
  <c r="V1855" i="22" s="1"/>
  <c r="S1877" i="22"/>
  <c r="V1877" i="22" s="1"/>
  <c r="S1890" i="22"/>
  <c r="V1890" i="22" s="1"/>
  <c r="S1903" i="22"/>
  <c r="V1903" i="22" s="1"/>
  <c r="S1917" i="22"/>
  <c r="V1917" i="22" s="1"/>
  <c r="S1921" i="22"/>
  <c r="V1921" i="22" s="1"/>
  <c r="S1925" i="22"/>
  <c r="V1925" i="22" s="1"/>
  <c r="S1929" i="22"/>
  <c r="V1929" i="22" s="1"/>
  <c r="S1933" i="22"/>
  <c r="V1933" i="22" s="1"/>
  <c r="S1937" i="22"/>
  <c r="V1937" i="22" s="1"/>
  <c r="S1941" i="22"/>
  <c r="V1941" i="22" s="1"/>
  <c r="S1945" i="22"/>
  <c r="V1945" i="22" s="1"/>
  <c r="S1949" i="22"/>
  <c r="V1949" i="22" s="1"/>
  <c r="S1953" i="22"/>
  <c r="V1953" i="22" s="1"/>
  <c r="S1957" i="22"/>
  <c r="V1957" i="22" s="1"/>
  <c r="S1961" i="22"/>
  <c r="V1961" i="22" s="1"/>
  <c r="S1965" i="22"/>
  <c r="V1965" i="22" s="1"/>
  <c r="S1969" i="22"/>
  <c r="V1969" i="22" s="1"/>
  <c r="S1973" i="22"/>
  <c r="V1973" i="22" s="1"/>
  <c r="S1977" i="22"/>
  <c r="V1977" i="22" s="1"/>
  <c r="S1981" i="22"/>
  <c r="V1981" i="22" s="1"/>
  <c r="S1985" i="22"/>
  <c r="V1985" i="22" s="1"/>
  <c r="S1989" i="22"/>
  <c r="V1989" i="22" s="1"/>
  <c r="S1993" i="22"/>
  <c r="V1993" i="22" s="1"/>
  <c r="S1997" i="22"/>
  <c r="V1997" i="22" s="1"/>
  <c r="S2001" i="22"/>
  <c r="V2001" i="22" s="1"/>
  <c r="S5" i="22"/>
  <c r="V5" i="22" s="1"/>
  <c r="S81" i="22"/>
  <c r="V81" i="22" s="1"/>
  <c r="S178" i="22"/>
  <c r="V178" i="22" s="1"/>
  <c r="S230" i="22"/>
  <c r="V230" i="22" s="1"/>
  <c r="S273" i="22"/>
  <c r="V273" i="22" s="1"/>
  <c r="S354" i="22"/>
  <c r="V354" i="22" s="1"/>
  <c r="S373" i="22"/>
  <c r="V373" i="22" s="1"/>
  <c r="S497" i="22"/>
  <c r="V497" i="22" s="1"/>
  <c r="S554" i="22"/>
  <c r="V554" i="22" s="1"/>
  <c r="S578" i="22"/>
  <c r="V578" i="22" s="1"/>
  <c r="S654" i="22"/>
  <c r="V654" i="22" s="1"/>
  <c r="S697" i="22"/>
  <c r="V697" i="22" s="1"/>
  <c r="S778" i="22"/>
  <c r="V778" i="22" s="1"/>
  <c r="S787" i="22"/>
  <c r="V787" i="22" s="1"/>
  <c r="S847" i="22"/>
  <c r="V847" i="22" s="1"/>
  <c r="S870" i="22"/>
  <c r="V870" i="22" s="1"/>
  <c r="S907" i="22"/>
  <c r="V907" i="22" s="1"/>
  <c r="S930" i="22"/>
  <c r="V930" i="22" s="1"/>
  <c r="S990" i="22"/>
  <c r="V990" i="22" s="1"/>
  <c r="S999" i="22"/>
  <c r="V999" i="22" s="1"/>
  <c r="S1059" i="22"/>
  <c r="V1059" i="22" s="1"/>
  <c r="S1082" i="22"/>
  <c r="V1082" i="22" s="1"/>
  <c r="S1142" i="22"/>
  <c r="V1142" i="22" s="1"/>
  <c r="S1211" i="22"/>
  <c r="V1211" i="22" s="1"/>
  <c r="S1271" i="22"/>
  <c r="V1271" i="22" s="1"/>
  <c r="S1294" i="22"/>
  <c r="V1294" i="22" s="1"/>
  <c r="S1355" i="22"/>
  <c r="V1355" i="22" s="1"/>
  <c r="S1377" i="22"/>
  <c r="V1377" i="22" s="1"/>
  <c r="S1390" i="22"/>
  <c r="V1390" i="22" s="1"/>
  <c r="S1403" i="22"/>
  <c r="V1403" i="22" s="1"/>
  <c r="S1425" i="22"/>
  <c r="V1425" i="22" s="1"/>
  <c r="S1438" i="22"/>
  <c r="V1438" i="22" s="1"/>
  <c r="S1451" i="22"/>
  <c r="V1451" i="22" s="1"/>
  <c r="S1473" i="22"/>
  <c r="V1473" i="22" s="1"/>
  <c r="S1486" i="22"/>
  <c r="V1486" i="22" s="1"/>
  <c r="S1499" i="22"/>
  <c r="V1499" i="22" s="1"/>
  <c r="S1521" i="22"/>
  <c r="V1521" i="22" s="1"/>
  <c r="S1534" i="22"/>
  <c r="V1534" i="22" s="1"/>
  <c r="S1547" i="22"/>
  <c r="V1547" i="22" s="1"/>
  <c r="S1569" i="22"/>
  <c r="V1569" i="22" s="1"/>
  <c r="S1582" i="22"/>
  <c r="V1582" i="22" s="1"/>
  <c r="S1595" i="22"/>
  <c r="V1595" i="22" s="1"/>
  <c r="S1617" i="22"/>
  <c r="V1617" i="22" s="1"/>
  <c r="S1630" i="22"/>
  <c r="V1630" i="22" s="1"/>
  <c r="S1643" i="22"/>
  <c r="V1643" i="22" s="1"/>
  <c r="S1665" i="22"/>
  <c r="V1665" i="22" s="1"/>
  <c r="S1678" i="22"/>
  <c r="V1678" i="22" s="1"/>
  <c r="S1691" i="22"/>
  <c r="V1691" i="22" s="1"/>
  <c r="S1713" i="22"/>
  <c r="V1713" i="22" s="1"/>
  <c r="S1726" i="22"/>
  <c r="V1726" i="22" s="1"/>
  <c r="S1739" i="22"/>
  <c r="V1739" i="22" s="1"/>
  <c r="S1761" i="22"/>
  <c r="V1761" i="22" s="1"/>
  <c r="S1774" i="22"/>
  <c r="V1774" i="22" s="1"/>
  <c r="S1787" i="22"/>
  <c r="V1787" i="22" s="1"/>
  <c r="S1809" i="22"/>
  <c r="V1809" i="22" s="1"/>
  <c r="S1822" i="22"/>
  <c r="V1822" i="22" s="1"/>
  <c r="S1835" i="22"/>
  <c r="V1835" i="22" s="1"/>
  <c r="S1857" i="22"/>
  <c r="V1857" i="22" s="1"/>
  <c r="S1870" i="22"/>
  <c r="V1870" i="22" s="1"/>
  <c r="S1883" i="22"/>
  <c r="V1883" i="22" s="1"/>
  <c r="S1905" i="22"/>
  <c r="V1905" i="22" s="1"/>
  <c r="S117" i="22"/>
  <c r="V117" i="22" s="1"/>
  <c r="S185" i="22"/>
  <c r="V185" i="22" s="1"/>
  <c r="S237" i="22"/>
  <c r="V237" i="22" s="1"/>
  <c r="S313" i="22"/>
  <c r="V313" i="22" s="1"/>
  <c r="S394" i="22"/>
  <c r="V394" i="22" s="1"/>
  <c r="S437" i="22"/>
  <c r="V437" i="22" s="1"/>
  <c r="S518" i="22"/>
  <c r="V518" i="22" s="1"/>
  <c r="S594" i="22"/>
  <c r="V594" i="22" s="1"/>
  <c r="S637" i="22"/>
  <c r="V637" i="22" s="1"/>
  <c r="S661" i="22"/>
  <c r="V661" i="22" s="1"/>
  <c r="S718" i="22"/>
  <c r="V718" i="22" s="1"/>
  <c r="S737" i="22"/>
  <c r="V737" i="22" s="1"/>
  <c r="S826" i="22"/>
  <c r="V826" i="22" s="1"/>
  <c r="S835" i="22"/>
  <c r="V835" i="22" s="1"/>
  <c r="S895" i="22"/>
  <c r="V895" i="22" s="1"/>
  <c r="S918" i="22"/>
  <c r="V918" i="22" s="1"/>
  <c r="S955" i="22"/>
  <c r="V955" i="22" s="1"/>
  <c r="S978" i="22"/>
  <c r="V978" i="22" s="1"/>
  <c r="S1038" i="22"/>
  <c r="V1038" i="22" s="1"/>
  <c r="S1047" i="22"/>
  <c r="V1047" i="22" s="1"/>
  <c r="S1107" i="22"/>
  <c r="V1107" i="22" s="1"/>
  <c r="S1130" i="22"/>
  <c r="V1130" i="22" s="1"/>
  <c r="S1190" i="22"/>
  <c r="V1190" i="22" s="1"/>
  <c r="S1259" i="22"/>
  <c r="V1259" i="22" s="1"/>
  <c r="S1319" i="22"/>
  <c r="V1319" i="22" s="1"/>
  <c r="S1342" i="22"/>
  <c r="V1342" i="22" s="1"/>
  <c r="S1357" i="22"/>
  <c r="V1357" i="22" s="1"/>
  <c r="S1370" i="22"/>
  <c r="V1370" i="22" s="1"/>
  <c r="S1383" i="22"/>
  <c r="V1383" i="22" s="1"/>
  <c r="S1405" i="22"/>
  <c r="V1405" i="22" s="1"/>
  <c r="S1418" i="22"/>
  <c r="V1418" i="22" s="1"/>
  <c r="S1431" i="22"/>
  <c r="V1431" i="22" s="1"/>
  <c r="S1453" i="22"/>
  <c r="V1453" i="22" s="1"/>
  <c r="S1466" i="22"/>
  <c r="V1466" i="22" s="1"/>
  <c r="S1479" i="22"/>
  <c r="V1479" i="22" s="1"/>
  <c r="S1501" i="22"/>
  <c r="V1501" i="22" s="1"/>
  <c r="S1514" i="22"/>
  <c r="V1514" i="22" s="1"/>
  <c r="S1527" i="22"/>
  <c r="V1527" i="22" s="1"/>
  <c r="S1549" i="22"/>
  <c r="V1549" i="22" s="1"/>
  <c r="S1562" i="22"/>
  <c r="V1562" i="22" s="1"/>
  <c r="S1575" i="22"/>
  <c r="V1575" i="22" s="1"/>
  <c r="S1597" i="22"/>
  <c r="V1597" i="22" s="1"/>
  <c r="S1610" i="22"/>
  <c r="V1610" i="22" s="1"/>
  <c r="S1623" i="22"/>
  <c r="V1623" i="22" s="1"/>
  <c r="S1645" i="22"/>
  <c r="V1645" i="22" s="1"/>
  <c r="S1658" i="22"/>
  <c r="V1658" i="22" s="1"/>
  <c r="S1671" i="22"/>
  <c r="V1671" i="22" s="1"/>
  <c r="S1693" i="22"/>
  <c r="V1693" i="22" s="1"/>
  <c r="S1706" i="22"/>
  <c r="V1706" i="22" s="1"/>
  <c r="S1719" i="22"/>
  <c r="V1719" i="22" s="1"/>
  <c r="S1741" i="22"/>
  <c r="V1741" i="22" s="1"/>
  <c r="S1754" i="22"/>
  <c r="V1754" i="22" s="1"/>
  <c r="S1767" i="22"/>
  <c r="V1767" i="22" s="1"/>
  <c r="S1789" i="22"/>
  <c r="V1789" i="22" s="1"/>
  <c r="S1802" i="22"/>
  <c r="V1802" i="22" s="1"/>
  <c r="S1815" i="22"/>
  <c r="V1815" i="22" s="1"/>
  <c r="S1837" i="22"/>
  <c r="V1837" i="22" s="1"/>
  <c r="S1850" i="22"/>
  <c r="V1850" i="22" s="1"/>
  <c r="S1863" i="22"/>
  <c r="V1863" i="22" s="1"/>
  <c r="S1885" i="22"/>
  <c r="V1885" i="22" s="1"/>
  <c r="S1898" i="22"/>
  <c r="V1898" i="22" s="1"/>
  <c r="S1911" i="22"/>
  <c r="V1911" i="22" s="1"/>
  <c r="S46" i="22"/>
  <c r="V46" i="22" s="1"/>
  <c r="S253" i="22"/>
  <c r="V253" i="22" s="1"/>
  <c r="S277" i="22"/>
  <c r="V277" i="22" s="1"/>
  <c r="S334" i="22"/>
  <c r="V334" i="22" s="1"/>
  <c r="S458" i="22"/>
  <c r="V458" i="22" s="1"/>
  <c r="S477" i="22"/>
  <c r="V477" i="22" s="1"/>
  <c r="S558" i="22"/>
  <c r="V558" i="22" s="1"/>
  <c r="S601" i="22"/>
  <c r="V601" i="22" s="1"/>
  <c r="S677" i="22"/>
  <c r="V677" i="22" s="1"/>
  <c r="S758" i="22"/>
  <c r="V758" i="22" s="1"/>
  <c r="S791" i="22"/>
  <c r="V791" i="22" s="1"/>
  <c r="S814" i="22"/>
  <c r="V814" i="22" s="1"/>
  <c r="S874" i="22"/>
  <c r="V874" i="22" s="1"/>
  <c r="S883" i="22"/>
  <c r="V883" i="22" s="1"/>
  <c r="S943" i="22"/>
  <c r="V943" i="22" s="1"/>
  <c r="S966" i="22"/>
  <c r="V966" i="22" s="1"/>
  <c r="S1003" i="22"/>
  <c r="V1003" i="22" s="1"/>
  <c r="S1026" i="22"/>
  <c r="V1026" i="22" s="1"/>
  <c r="S1086" i="22"/>
  <c r="V1086" i="22" s="1"/>
  <c r="S1095" i="22"/>
  <c r="V1095" i="22" s="1"/>
  <c r="S1155" i="22"/>
  <c r="V1155" i="22" s="1"/>
  <c r="S1178" i="22"/>
  <c r="V1178" i="22" s="1"/>
  <c r="S1238" i="22"/>
  <c r="V1238" i="22" s="1"/>
  <c r="S1307" i="22"/>
  <c r="V1307" i="22" s="1"/>
  <c r="S1350" i="22"/>
  <c r="V1350" i="22" s="1"/>
  <c r="S1363" i="22"/>
  <c r="V1363" i="22" s="1"/>
  <c r="S1385" i="22"/>
  <c r="V1385" i="22" s="1"/>
  <c r="S1398" i="22"/>
  <c r="V1398" i="22" s="1"/>
  <c r="S1411" i="22"/>
  <c r="V1411" i="22" s="1"/>
  <c r="S1433" i="22"/>
  <c r="V1433" i="22" s="1"/>
  <c r="S1446" i="22"/>
  <c r="V1446" i="22" s="1"/>
  <c r="S1459" i="22"/>
  <c r="V1459" i="22" s="1"/>
  <c r="S1481" i="22"/>
  <c r="V1481" i="22" s="1"/>
  <c r="S1494" i="22"/>
  <c r="V1494" i="22" s="1"/>
  <c r="S1507" i="22"/>
  <c r="V1507" i="22" s="1"/>
  <c r="S1529" i="22"/>
  <c r="V1529" i="22" s="1"/>
  <c r="S1542" i="22"/>
  <c r="V1542" i="22" s="1"/>
  <c r="S1555" i="22"/>
  <c r="V1555" i="22" s="1"/>
  <c r="S1577" i="22"/>
  <c r="V1577" i="22" s="1"/>
  <c r="S1590" i="22"/>
  <c r="V1590" i="22" s="1"/>
  <c r="S1603" i="22"/>
  <c r="V1603" i="22" s="1"/>
  <c r="S1625" i="22"/>
  <c r="V1625" i="22" s="1"/>
  <c r="S1638" i="22"/>
  <c r="V1638" i="22" s="1"/>
  <c r="S1651" i="22"/>
  <c r="V1651" i="22" s="1"/>
  <c r="S1673" i="22"/>
  <c r="V1673" i="22" s="1"/>
  <c r="S1686" i="22"/>
  <c r="V1686" i="22" s="1"/>
  <c r="S1699" i="22"/>
  <c r="V1699" i="22" s="1"/>
  <c r="S1721" i="22"/>
  <c r="V1721" i="22" s="1"/>
  <c r="S1734" i="22"/>
  <c r="V1734" i="22" s="1"/>
  <c r="S1747" i="22"/>
  <c r="V1747" i="22" s="1"/>
  <c r="S1769" i="22"/>
  <c r="V1769" i="22" s="1"/>
  <c r="S1782" i="22"/>
  <c r="V1782" i="22" s="1"/>
  <c r="S1795" i="22"/>
  <c r="V1795" i="22" s="1"/>
  <c r="S1817" i="22"/>
  <c r="V1817" i="22" s="1"/>
  <c r="S1830" i="22"/>
  <c r="V1830" i="22" s="1"/>
  <c r="S1843" i="22"/>
  <c r="V1843" i="22" s="1"/>
  <c r="S1865" i="22"/>
  <c r="V1865" i="22" s="1"/>
  <c r="S1878" i="22"/>
  <c r="V1878" i="22" s="1"/>
  <c r="S1891" i="22"/>
  <c r="V1891" i="22" s="1"/>
  <c r="S1913" i="22"/>
  <c r="V1913" i="22" s="1"/>
  <c r="S1918" i="22"/>
  <c r="V1918" i="22" s="1"/>
  <c r="S1922" i="22"/>
  <c r="V1922" i="22" s="1"/>
  <c r="S1926" i="22"/>
  <c r="V1926" i="22" s="1"/>
  <c r="S1930" i="22"/>
  <c r="V1930" i="22" s="1"/>
  <c r="S1934" i="22"/>
  <c r="V1934" i="22" s="1"/>
  <c r="S1938" i="22"/>
  <c r="V1938" i="22" s="1"/>
  <c r="S1942" i="22"/>
  <c r="V1942" i="22" s="1"/>
  <c r="S1946" i="22"/>
  <c r="V1946" i="22" s="1"/>
  <c r="S1950" i="22"/>
  <c r="V1950" i="22" s="1"/>
  <c r="S1954" i="22"/>
  <c r="V1954" i="22" s="1"/>
  <c r="S1958" i="22"/>
  <c r="V1958" i="22" s="1"/>
  <c r="S1962" i="22"/>
  <c r="V1962" i="22" s="1"/>
  <c r="S1966" i="22"/>
  <c r="V1966" i="22" s="1"/>
  <c r="S1970" i="22"/>
  <c r="V1970" i="22" s="1"/>
  <c r="S1974" i="22"/>
  <c r="V1974" i="22" s="1"/>
  <c r="S1978" i="22"/>
  <c r="V1978" i="22" s="1"/>
  <c r="S1982" i="22"/>
  <c r="V1982" i="22" s="1"/>
  <c r="S1986" i="22"/>
  <c r="V1986" i="22" s="1"/>
  <c r="S1990" i="22"/>
  <c r="V1990" i="22" s="1"/>
  <c r="S1994" i="22"/>
  <c r="V1994" i="22" s="1"/>
  <c r="S1998" i="22"/>
  <c r="V1998" i="22" s="1"/>
  <c r="S2002" i="22"/>
  <c r="V2002" i="22" s="1"/>
  <c r="S58" i="22"/>
  <c r="V58" i="22" s="1"/>
  <c r="S82" i="22"/>
  <c r="V82" i="22" s="1"/>
  <c r="S121" i="22"/>
  <c r="V121" i="22" s="1"/>
  <c r="S189" i="22"/>
  <c r="V189" i="22" s="1"/>
  <c r="S217" i="22"/>
  <c r="V217" i="22" s="1"/>
  <c r="S298" i="22"/>
  <c r="V298" i="22" s="1"/>
  <c r="S417" i="22"/>
  <c r="V417" i="22" s="1"/>
  <c r="S498" i="22"/>
  <c r="V498" i="22" s="1"/>
  <c r="S541" i="22"/>
  <c r="V541" i="22" s="1"/>
  <c r="S641" i="22"/>
  <c r="V641" i="22" s="1"/>
  <c r="S698" i="22"/>
  <c r="V698" i="22" s="1"/>
  <c r="S722" i="22"/>
  <c r="V722" i="22" s="1"/>
  <c r="S779" i="22"/>
  <c r="V779" i="22" s="1"/>
  <c r="S839" i="22"/>
  <c r="V839" i="22" s="1"/>
  <c r="S862" i="22"/>
  <c r="V862" i="22" s="1"/>
  <c r="S922" i="22"/>
  <c r="V922" i="22" s="1"/>
  <c r="S931" i="22"/>
  <c r="V931" i="22" s="1"/>
  <c r="S991" i="22"/>
  <c r="V991" i="22" s="1"/>
  <c r="S1014" i="22"/>
  <c r="V1014" i="22" s="1"/>
  <c r="S1051" i="22"/>
  <c r="V1051" i="22" s="1"/>
  <c r="S1074" i="22"/>
  <c r="V1074" i="22" s="1"/>
  <c r="S1134" i="22"/>
  <c r="V1134" i="22" s="1"/>
  <c r="S1143" i="22"/>
  <c r="V1143" i="22" s="1"/>
  <c r="S1203" i="22"/>
  <c r="V1203" i="22" s="1"/>
  <c r="S1226" i="22"/>
  <c r="V1226" i="22" s="1"/>
  <c r="S1286" i="22"/>
  <c r="V1286" i="22" s="1"/>
  <c r="S1365" i="22"/>
  <c r="V1365" i="22" s="1"/>
  <c r="S1378" i="22"/>
  <c r="V1378" i="22" s="1"/>
  <c r="S1391" i="22"/>
  <c r="V1391" i="22" s="1"/>
  <c r="S1413" i="22"/>
  <c r="V1413" i="22" s="1"/>
  <c r="S1426" i="22"/>
  <c r="V1426" i="22" s="1"/>
  <c r="S1439" i="22"/>
  <c r="V1439" i="22" s="1"/>
  <c r="S1461" i="22"/>
  <c r="V1461" i="22" s="1"/>
  <c r="S1474" i="22"/>
  <c r="V1474" i="22" s="1"/>
  <c r="S1487" i="22"/>
  <c r="V1487" i="22" s="1"/>
  <c r="S1509" i="22"/>
  <c r="V1509" i="22" s="1"/>
  <c r="S1522" i="22"/>
  <c r="V1522" i="22" s="1"/>
  <c r="S1535" i="22"/>
  <c r="V1535" i="22" s="1"/>
  <c r="S1557" i="22"/>
  <c r="V1557" i="22" s="1"/>
  <c r="S1570" i="22"/>
  <c r="V1570" i="22" s="1"/>
  <c r="S1583" i="22"/>
  <c r="V1583" i="22" s="1"/>
  <c r="S1605" i="22"/>
  <c r="V1605" i="22" s="1"/>
  <c r="S1618" i="22"/>
  <c r="V1618" i="22" s="1"/>
  <c r="S1631" i="22"/>
  <c r="V1631" i="22" s="1"/>
  <c r="S1653" i="22"/>
  <c r="V1653" i="22" s="1"/>
  <c r="S1666" i="22"/>
  <c r="V1666" i="22" s="1"/>
  <c r="S1679" i="22"/>
  <c r="V1679" i="22" s="1"/>
  <c r="S1701" i="22"/>
  <c r="V1701" i="22" s="1"/>
  <c r="S1714" i="22"/>
  <c r="V1714" i="22" s="1"/>
  <c r="S1727" i="22"/>
  <c r="V1727" i="22" s="1"/>
  <c r="S1749" i="22"/>
  <c r="V1749" i="22" s="1"/>
  <c r="S1762" i="22"/>
  <c r="V1762" i="22" s="1"/>
  <c r="S1775" i="22"/>
  <c r="V1775" i="22" s="1"/>
  <c r="S1797" i="22"/>
  <c r="V1797" i="22" s="1"/>
  <c r="S1810" i="22"/>
  <c r="V1810" i="22" s="1"/>
  <c r="S1823" i="22"/>
  <c r="V1823" i="22" s="1"/>
  <c r="S1845" i="22"/>
  <c r="V1845" i="22" s="1"/>
  <c r="S1858" i="22"/>
  <c r="V1858" i="22" s="1"/>
  <c r="S1871" i="22"/>
  <c r="V1871" i="22" s="1"/>
  <c r="S1893" i="22"/>
  <c r="V1893" i="22" s="1"/>
  <c r="S1906" i="22"/>
  <c r="V1906" i="22" s="1"/>
  <c r="S61" i="22"/>
  <c r="V61" i="22" s="1"/>
  <c r="S402" i="22"/>
  <c r="V402" i="22" s="1"/>
  <c r="S465" i="22"/>
  <c r="V465" i="22" s="1"/>
  <c r="S606" i="22"/>
  <c r="V606" i="22" s="1"/>
  <c r="S674" i="22"/>
  <c r="V674" i="22" s="1"/>
  <c r="S819" i="22"/>
  <c r="V819" i="22" s="1"/>
  <c r="S938" i="22"/>
  <c r="V938" i="22" s="1"/>
  <c r="S1019" i="22"/>
  <c r="V1019" i="22" s="1"/>
  <c r="S1062" i="22"/>
  <c r="V1062" i="22" s="1"/>
  <c r="S1162" i="22"/>
  <c r="V1162" i="22" s="1"/>
  <c r="S1219" i="22"/>
  <c r="V1219" i="22" s="1"/>
  <c r="S1243" i="22"/>
  <c r="V1243" i="22" s="1"/>
  <c r="S1345" i="22"/>
  <c r="V1345" i="22" s="1"/>
  <c r="S1354" i="22"/>
  <c r="V1354" i="22" s="1"/>
  <c r="S1414" i="22"/>
  <c r="V1414" i="22" s="1"/>
  <c r="S1437" i="22"/>
  <c r="V1437" i="22" s="1"/>
  <c r="S1483" i="22"/>
  <c r="V1483" i="22" s="1"/>
  <c r="S1497" i="22"/>
  <c r="V1497" i="22" s="1"/>
  <c r="S1543" i="22"/>
  <c r="V1543" i="22" s="1"/>
  <c r="S1566" i="22"/>
  <c r="V1566" i="22" s="1"/>
  <c r="S1626" i="22"/>
  <c r="V1626" i="22" s="1"/>
  <c r="S1635" i="22"/>
  <c r="V1635" i="22" s="1"/>
  <c r="S1649" i="22"/>
  <c r="V1649" i="22" s="1"/>
  <c r="S1695" i="22"/>
  <c r="V1695" i="22" s="1"/>
  <c r="S1709" i="22"/>
  <c r="V1709" i="22" s="1"/>
  <c r="S1718" i="22"/>
  <c r="V1718" i="22" s="1"/>
  <c r="S1755" i="22"/>
  <c r="V1755" i="22" s="1"/>
  <c r="S1778" i="22"/>
  <c r="V1778" i="22" s="1"/>
  <c r="S1801" i="22"/>
  <c r="V1801" i="22" s="1"/>
  <c r="S1838" i="22"/>
  <c r="V1838" i="22" s="1"/>
  <c r="S1847" i="22"/>
  <c r="V1847" i="22" s="1"/>
  <c r="S1861" i="22"/>
  <c r="V1861" i="22" s="1"/>
  <c r="S1907" i="22"/>
  <c r="V1907" i="22" s="1"/>
  <c r="S1939" i="22"/>
  <c r="V1939" i="22" s="1"/>
  <c r="S1952" i="22"/>
  <c r="V1952" i="22" s="1"/>
  <c r="S1987" i="22"/>
  <c r="V1987" i="22" s="1"/>
  <c r="S2000" i="22"/>
  <c r="V2000" i="22" s="1"/>
  <c r="S229" i="22"/>
  <c r="V229" i="22" s="1"/>
  <c r="S506" i="22"/>
  <c r="V506" i="22" s="1"/>
  <c r="S545" i="22"/>
  <c r="V545" i="22" s="1"/>
  <c r="S710" i="22"/>
  <c r="V710" i="22" s="1"/>
  <c r="S902" i="22"/>
  <c r="V902" i="22" s="1"/>
  <c r="S983" i="22"/>
  <c r="V983" i="22" s="1"/>
  <c r="S1102" i="22"/>
  <c r="V1102" i="22" s="1"/>
  <c r="S1183" i="22"/>
  <c r="V1183" i="22" s="1"/>
  <c r="S1302" i="22"/>
  <c r="V1302" i="22" s="1"/>
  <c r="S1326" i="22"/>
  <c r="V1326" i="22" s="1"/>
  <c r="S1379" i="22"/>
  <c r="V1379" i="22" s="1"/>
  <c r="S1393" i="22"/>
  <c r="V1393" i="22" s="1"/>
  <c r="S1402" i="22"/>
  <c r="V1402" i="22" s="1"/>
  <c r="S1462" i="22"/>
  <c r="V1462" i="22" s="1"/>
  <c r="S1485" i="22"/>
  <c r="V1485" i="22" s="1"/>
  <c r="S1531" i="22"/>
  <c r="V1531" i="22" s="1"/>
  <c r="S1545" i="22"/>
  <c r="V1545" i="22" s="1"/>
  <c r="S1591" i="22"/>
  <c r="V1591" i="22" s="1"/>
  <c r="S1614" i="22"/>
  <c r="V1614" i="22" s="1"/>
  <c r="S1674" i="22"/>
  <c r="V1674" i="22" s="1"/>
  <c r="S1683" i="22"/>
  <c r="V1683" i="22" s="1"/>
  <c r="S1697" i="22"/>
  <c r="V1697" i="22" s="1"/>
  <c r="S1743" i="22"/>
  <c r="V1743" i="22" s="1"/>
  <c r="S1757" i="22"/>
  <c r="V1757" i="22" s="1"/>
  <c r="S1766" i="22"/>
  <c r="V1766" i="22" s="1"/>
  <c r="S1803" i="22"/>
  <c r="V1803" i="22" s="1"/>
  <c r="S1826" i="22"/>
  <c r="V1826" i="22" s="1"/>
  <c r="S1849" i="22"/>
  <c r="V1849" i="22" s="1"/>
  <c r="S1886" i="22"/>
  <c r="V1886" i="22" s="1"/>
  <c r="S1895" i="22"/>
  <c r="V1895" i="22" s="1"/>
  <c r="S1909" i="22"/>
  <c r="V1909" i="22" s="1"/>
  <c r="S1919" i="22"/>
  <c r="V1919" i="22" s="1"/>
  <c r="S1932" i="22"/>
  <c r="V1932" i="22" s="1"/>
  <c r="S1967" i="22"/>
  <c r="V1967" i="22" s="1"/>
  <c r="S1980" i="22"/>
  <c r="V1980" i="22" s="1"/>
  <c r="S21" i="22"/>
  <c r="V21" i="22" s="1"/>
  <c r="S198" i="22"/>
  <c r="V198" i="22" s="1"/>
  <c r="S265" i="22"/>
  <c r="V265" i="22" s="1"/>
  <c r="S581" i="22"/>
  <c r="V581" i="22" s="1"/>
  <c r="S649" i="22"/>
  <c r="V649" i="22" s="1"/>
  <c r="S746" i="22"/>
  <c r="V746" i="22" s="1"/>
  <c r="S842" i="22"/>
  <c r="V842" i="22" s="1"/>
  <c r="S923" i="22"/>
  <c r="V923" i="22" s="1"/>
  <c r="S1066" i="22"/>
  <c r="V1066" i="22" s="1"/>
  <c r="S1123" i="22"/>
  <c r="V1123" i="22" s="1"/>
  <c r="S1147" i="22"/>
  <c r="V1147" i="22" s="1"/>
  <c r="S1266" i="22"/>
  <c r="V1266" i="22" s="1"/>
  <c r="S1358" i="22"/>
  <c r="V1358" i="22" s="1"/>
  <c r="S1367" i="22"/>
  <c r="V1367" i="22" s="1"/>
  <c r="S1381" i="22"/>
  <c r="V1381" i="22" s="1"/>
  <c r="S1427" i="22"/>
  <c r="V1427" i="22" s="1"/>
  <c r="S1441" i="22"/>
  <c r="V1441" i="22" s="1"/>
  <c r="S1450" i="22"/>
  <c r="V1450" i="22" s="1"/>
  <c r="S1510" i="22"/>
  <c r="V1510" i="22" s="1"/>
  <c r="S1533" i="22"/>
  <c r="V1533" i="22" s="1"/>
  <c r="S1579" i="22"/>
  <c r="V1579" i="22" s="1"/>
  <c r="S1593" i="22"/>
  <c r="V1593" i="22" s="1"/>
  <c r="S1639" i="22"/>
  <c r="V1639" i="22" s="1"/>
  <c r="S1662" i="22"/>
  <c r="V1662" i="22" s="1"/>
  <c r="S1722" i="22"/>
  <c r="V1722" i="22" s="1"/>
  <c r="S1731" i="22"/>
  <c r="V1731" i="22" s="1"/>
  <c r="S1745" i="22"/>
  <c r="V1745" i="22" s="1"/>
  <c r="S1791" i="22"/>
  <c r="V1791" i="22" s="1"/>
  <c r="S1805" i="22"/>
  <c r="V1805" i="22" s="1"/>
  <c r="S1814" i="22"/>
  <c r="V1814" i="22" s="1"/>
  <c r="S1851" i="22"/>
  <c r="V1851" i="22" s="1"/>
  <c r="S1874" i="22"/>
  <c r="V1874" i="22" s="1"/>
  <c r="S1897" i="22"/>
  <c r="V1897" i="22" s="1"/>
  <c r="S1947" i="22"/>
  <c r="V1947" i="22" s="1"/>
  <c r="S1960" i="22"/>
  <c r="V1960" i="22" s="1"/>
  <c r="S1995" i="22"/>
  <c r="V1995" i="22" s="1"/>
  <c r="S141" i="22"/>
  <c r="V141" i="22" s="1"/>
  <c r="S238" i="22"/>
  <c r="V238" i="22" s="1"/>
  <c r="S306" i="22"/>
  <c r="V306" i="22" s="1"/>
  <c r="S369" i="22"/>
  <c r="V369" i="22" s="1"/>
  <c r="S442" i="22"/>
  <c r="V442" i="22" s="1"/>
  <c r="S510" i="22"/>
  <c r="V510" i="22" s="1"/>
  <c r="S685" i="22"/>
  <c r="V685" i="22" s="1"/>
  <c r="S753" i="22"/>
  <c r="V753" i="22" s="1"/>
  <c r="S806" i="22"/>
  <c r="V806" i="22" s="1"/>
  <c r="S887" i="22"/>
  <c r="V887" i="22" s="1"/>
  <c r="S963" i="22"/>
  <c r="V963" i="22" s="1"/>
  <c r="S1006" i="22"/>
  <c r="V1006" i="22" s="1"/>
  <c r="S1087" i="22"/>
  <c r="V1087" i="22" s="1"/>
  <c r="S1206" i="22"/>
  <c r="V1206" i="22" s="1"/>
  <c r="S1230" i="22"/>
  <c r="V1230" i="22" s="1"/>
  <c r="S1287" i="22"/>
  <c r="V1287" i="22" s="1"/>
  <c r="S1346" i="22"/>
  <c r="V1346" i="22" s="1"/>
  <c r="S1369" i="22"/>
  <c r="V1369" i="22" s="1"/>
  <c r="S1406" i="22"/>
  <c r="V1406" i="22" s="1"/>
  <c r="S1415" i="22"/>
  <c r="V1415" i="22" s="1"/>
  <c r="S1429" i="22"/>
  <c r="V1429" i="22" s="1"/>
  <c r="S1475" i="22"/>
  <c r="V1475" i="22" s="1"/>
  <c r="S1489" i="22"/>
  <c r="V1489" i="22" s="1"/>
  <c r="S1498" i="22"/>
  <c r="V1498" i="22" s="1"/>
  <c r="S1558" i="22"/>
  <c r="V1558" i="22" s="1"/>
  <c r="S1581" i="22"/>
  <c r="V1581" i="22" s="1"/>
  <c r="S1627" i="22"/>
  <c r="V1627" i="22" s="1"/>
  <c r="S1641" i="22"/>
  <c r="V1641" i="22" s="1"/>
  <c r="S1687" i="22"/>
  <c r="V1687" i="22" s="1"/>
  <c r="S1710" i="22"/>
  <c r="V1710" i="22" s="1"/>
  <c r="S1770" i="22"/>
  <c r="V1770" i="22" s="1"/>
  <c r="S1779" i="22"/>
  <c r="V1779" i="22" s="1"/>
  <c r="S1793" i="22"/>
  <c r="V1793" i="22" s="1"/>
  <c r="S1839" i="22"/>
  <c r="V1839" i="22" s="1"/>
  <c r="S1853" i="22"/>
  <c r="V1853" i="22" s="1"/>
  <c r="S1862" i="22"/>
  <c r="V1862" i="22" s="1"/>
  <c r="S1899" i="22"/>
  <c r="V1899" i="22" s="1"/>
  <c r="S1927" i="22"/>
  <c r="V1927" i="22" s="1"/>
  <c r="S1940" i="22"/>
  <c r="V1940" i="22" s="1"/>
  <c r="S1975" i="22"/>
  <c r="V1975" i="22" s="1"/>
  <c r="S1988" i="22"/>
  <c r="V1988" i="22" s="1"/>
  <c r="S25" i="22"/>
  <c r="V25" i="22" s="1"/>
  <c r="S202" i="22"/>
  <c r="V202" i="22" s="1"/>
  <c r="S381" i="22"/>
  <c r="V381" i="22" s="1"/>
  <c r="S449" i="22"/>
  <c r="V449" i="22" s="1"/>
  <c r="S546" i="22"/>
  <c r="V546" i="22" s="1"/>
  <c r="S827" i="22"/>
  <c r="V827" i="22" s="1"/>
  <c r="S846" i="22"/>
  <c r="V846" i="22" s="1"/>
  <c r="S903" i="22"/>
  <c r="V903" i="22" s="1"/>
  <c r="S970" i="22"/>
  <c r="V970" i="22" s="1"/>
  <c r="S1027" i="22"/>
  <c r="V1027" i="22" s="1"/>
  <c r="S1046" i="22"/>
  <c r="V1046" i="22" s="1"/>
  <c r="S1127" i="22"/>
  <c r="V1127" i="22" s="1"/>
  <c r="S1170" i="22"/>
  <c r="V1170" i="22" s="1"/>
  <c r="S1251" i="22"/>
  <c r="V1251" i="22" s="1"/>
  <c r="S1327" i="22"/>
  <c r="V1327" i="22" s="1"/>
  <c r="S1371" i="22"/>
  <c r="V1371" i="22" s="1"/>
  <c r="S1394" i="22"/>
  <c r="V1394" i="22" s="1"/>
  <c r="S1417" i="22"/>
  <c r="V1417" i="22" s="1"/>
  <c r="S1454" i="22"/>
  <c r="V1454" i="22" s="1"/>
  <c r="S1463" i="22"/>
  <c r="V1463" i="22" s="1"/>
  <c r="S1477" i="22"/>
  <c r="V1477" i="22" s="1"/>
  <c r="S1523" i="22"/>
  <c r="V1523" i="22" s="1"/>
  <c r="S1537" i="22"/>
  <c r="V1537" i="22" s="1"/>
  <c r="S1546" i="22"/>
  <c r="V1546" i="22" s="1"/>
  <c r="S1606" i="22"/>
  <c r="V1606" i="22" s="1"/>
  <c r="S1629" i="22"/>
  <c r="V1629" i="22" s="1"/>
  <c r="S1675" i="22"/>
  <c r="V1675" i="22" s="1"/>
  <c r="S1689" i="22"/>
  <c r="V1689" i="22" s="1"/>
  <c r="S1735" i="22"/>
  <c r="V1735" i="22" s="1"/>
  <c r="S1758" i="22"/>
  <c r="V1758" i="22" s="1"/>
  <c r="S1818" i="22"/>
  <c r="V1818" i="22" s="1"/>
  <c r="S1827" i="22"/>
  <c r="V1827" i="22" s="1"/>
  <c r="S1841" i="22"/>
  <c r="V1841" i="22" s="1"/>
  <c r="S1887" i="22"/>
  <c r="V1887" i="22" s="1"/>
  <c r="S1901" i="22"/>
  <c r="V1901" i="22" s="1"/>
  <c r="S1910" i="22"/>
  <c r="V1910" i="22" s="1"/>
  <c r="S1920" i="22"/>
  <c r="V1920" i="22" s="1"/>
  <c r="S1955" i="22"/>
  <c r="V1955" i="22" s="1"/>
  <c r="S1968" i="22"/>
  <c r="V1968" i="22" s="1"/>
  <c r="S2003" i="22"/>
  <c r="V2003" i="22" s="1"/>
  <c r="S106" i="22"/>
  <c r="V106" i="22" s="1"/>
  <c r="S450" i="22"/>
  <c r="V450" i="22" s="1"/>
  <c r="S745" i="22"/>
  <c r="V745" i="22" s="1"/>
  <c r="S794" i="22"/>
  <c r="V794" i="22" s="1"/>
  <c r="S867" i="22"/>
  <c r="V867" i="22" s="1"/>
  <c r="S935" i="22"/>
  <c r="V935" i="22" s="1"/>
  <c r="S998" i="22"/>
  <c r="V998" i="22" s="1"/>
  <c r="S1110" i="22"/>
  <c r="V1110" i="22" s="1"/>
  <c r="S1314" i="22"/>
  <c r="V1314" i="22" s="1"/>
  <c r="S1407" i="22"/>
  <c r="V1407" i="22" s="1"/>
  <c r="S1469" i="22"/>
  <c r="V1469" i="22" s="1"/>
  <c r="S1526" i="22"/>
  <c r="V1526" i="22" s="1"/>
  <c r="S1550" i="22"/>
  <c r="V1550" i="22" s="1"/>
  <c r="S1607" i="22"/>
  <c r="V1607" i="22" s="1"/>
  <c r="S1669" i="22"/>
  <c r="V1669" i="22" s="1"/>
  <c r="S1707" i="22"/>
  <c r="V1707" i="22" s="1"/>
  <c r="S1750" i="22"/>
  <c r="V1750" i="22" s="1"/>
  <c r="S1831" i="22"/>
  <c r="V1831" i="22" s="1"/>
  <c r="S1869" i="22"/>
  <c r="V1869" i="22" s="1"/>
  <c r="S1936" i="22"/>
  <c r="V1936" i="22" s="1"/>
  <c r="S1959" i="22"/>
  <c r="V1959" i="22" s="1"/>
  <c r="S1996" i="22"/>
  <c r="V1996" i="22" s="1"/>
  <c r="S34" i="22"/>
  <c r="V34" i="22" s="1"/>
  <c r="S285" i="22"/>
  <c r="V285" i="22" s="1"/>
  <c r="S462" i="22"/>
  <c r="V462" i="22" s="1"/>
  <c r="S629" i="22"/>
  <c r="V629" i="22" s="1"/>
  <c r="S971" i="22"/>
  <c r="V971" i="22" s="1"/>
  <c r="S1039" i="22"/>
  <c r="V1039" i="22" s="1"/>
  <c r="S1175" i="22"/>
  <c r="V1175" i="22" s="1"/>
  <c r="S1347" i="22"/>
  <c r="V1347" i="22" s="1"/>
  <c r="S1366" i="22"/>
  <c r="V1366" i="22" s="1"/>
  <c r="S1409" i="22"/>
  <c r="V1409" i="22" s="1"/>
  <c r="S1447" i="22"/>
  <c r="V1447" i="22" s="1"/>
  <c r="S1490" i="22"/>
  <c r="V1490" i="22" s="1"/>
  <c r="S1571" i="22"/>
  <c r="V1571" i="22" s="1"/>
  <c r="S1609" i="22"/>
  <c r="V1609" i="22" s="1"/>
  <c r="S1633" i="22"/>
  <c r="V1633" i="22" s="1"/>
  <c r="S1647" i="22"/>
  <c r="V1647" i="22" s="1"/>
  <c r="S1690" i="22"/>
  <c r="V1690" i="22" s="1"/>
  <c r="S1771" i="22"/>
  <c r="V1771" i="22" s="1"/>
  <c r="S1790" i="22"/>
  <c r="V1790" i="22" s="1"/>
  <c r="S1833" i="22"/>
  <c r="V1833" i="22" s="1"/>
  <c r="S1914" i="22"/>
  <c r="V1914" i="22" s="1"/>
  <c r="S1924" i="22"/>
  <c r="V1924" i="22" s="1"/>
  <c r="S1984" i="22"/>
  <c r="V1984" i="22" s="1"/>
  <c r="S346" i="22"/>
  <c r="V346" i="22" s="1"/>
  <c r="S798" i="22"/>
  <c r="V798" i="22" s="1"/>
  <c r="S910" i="22"/>
  <c r="V910" i="22" s="1"/>
  <c r="S1075" i="22"/>
  <c r="V1075" i="22" s="1"/>
  <c r="S1114" i="22"/>
  <c r="V1114" i="22" s="1"/>
  <c r="S1182" i="22"/>
  <c r="V1182" i="22" s="1"/>
  <c r="S1279" i="22"/>
  <c r="V1279" i="22" s="1"/>
  <c r="S1373" i="22"/>
  <c r="V1373" i="22" s="1"/>
  <c r="S1387" i="22"/>
  <c r="V1387" i="22" s="1"/>
  <c r="S1430" i="22"/>
  <c r="V1430" i="22" s="1"/>
  <c r="S1449" i="22"/>
  <c r="V1449" i="22" s="1"/>
  <c r="S1511" i="22"/>
  <c r="V1511" i="22" s="1"/>
  <c r="S1530" i="22"/>
  <c r="V1530" i="22" s="1"/>
  <c r="S1573" i="22"/>
  <c r="V1573" i="22" s="1"/>
  <c r="S1587" i="22"/>
  <c r="V1587" i="22" s="1"/>
  <c r="S1611" i="22"/>
  <c r="V1611" i="22" s="1"/>
  <c r="S1654" i="22"/>
  <c r="V1654" i="22" s="1"/>
  <c r="S1730" i="22"/>
  <c r="V1730" i="22" s="1"/>
  <c r="S1773" i="22"/>
  <c r="V1773" i="22" s="1"/>
  <c r="S1811" i="22"/>
  <c r="V1811" i="22" s="1"/>
  <c r="S1854" i="22"/>
  <c r="V1854" i="22" s="1"/>
  <c r="S1873" i="22"/>
  <c r="V1873" i="22" s="1"/>
  <c r="S1963" i="22"/>
  <c r="V1963" i="22" s="1"/>
  <c r="S1972" i="22"/>
  <c r="V1972" i="22" s="1"/>
  <c r="S38" i="22"/>
  <c r="V38" i="22" s="1"/>
  <c r="S162" i="22"/>
  <c r="V162" i="22" s="1"/>
  <c r="S225" i="22"/>
  <c r="V225" i="22" s="1"/>
  <c r="S525" i="22"/>
  <c r="V525" i="22" s="1"/>
  <c r="S589" i="22"/>
  <c r="V589" i="22" s="1"/>
  <c r="S766" i="22"/>
  <c r="V766" i="22" s="1"/>
  <c r="S834" i="22"/>
  <c r="V834" i="22" s="1"/>
  <c r="S1150" i="22"/>
  <c r="V1150" i="22" s="1"/>
  <c r="S1218" i="22"/>
  <c r="V1218" i="22" s="1"/>
  <c r="S1291" i="22"/>
  <c r="V1291" i="22" s="1"/>
  <c r="S1351" i="22"/>
  <c r="V1351" i="22" s="1"/>
  <c r="S1389" i="22"/>
  <c r="V1389" i="22" s="1"/>
  <c r="S1470" i="22"/>
  <c r="V1470" i="22" s="1"/>
  <c r="S1513" i="22"/>
  <c r="V1513" i="22" s="1"/>
  <c r="S1551" i="22"/>
  <c r="V1551" i="22" s="1"/>
  <c r="S1594" i="22"/>
  <c r="V1594" i="22" s="1"/>
  <c r="S1613" i="22"/>
  <c r="V1613" i="22" s="1"/>
  <c r="S1670" i="22"/>
  <c r="V1670" i="22" s="1"/>
  <c r="S1694" i="22"/>
  <c r="V1694" i="22" s="1"/>
  <c r="S1737" i="22"/>
  <c r="V1737" i="22" s="1"/>
  <c r="S1751" i="22"/>
  <c r="V1751" i="22" s="1"/>
  <c r="S1813" i="22"/>
  <c r="V1813" i="22" s="1"/>
  <c r="S1875" i="22"/>
  <c r="V1875" i="22" s="1"/>
  <c r="S1894" i="22"/>
  <c r="V1894" i="22" s="1"/>
  <c r="S1928" i="22"/>
  <c r="V1928" i="22" s="1"/>
  <c r="S1951" i="22"/>
  <c r="V1951" i="22" s="1"/>
  <c r="S242" i="22"/>
  <c r="V242" i="22" s="1"/>
  <c r="S286" i="22"/>
  <c r="V286" i="22" s="1"/>
  <c r="S650" i="22"/>
  <c r="V650" i="22" s="1"/>
  <c r="S709" i="22"/>
  <c r="V709" i="22" s="1"/>
  <c r="S807" i="22"/>
  <c r="V807" i="22" s="1"/>
  <c r="S875" i="22"/>
  <c r="V875" i="22" s="1"/>
  <c r="S1079" i="22"/>
  <c r="V1079" i="22" s="1"/>
  <c r="S1191" i="22"/>
  <c r="V1191" i="22" s="1"/>
  <c r="S1254" i="22"/>
  <c r="V1254" i="22" s="1"/>
  <c r="S1322" i="22"/>
  <c r="V1322" i="22" s="1"/>
  <c r="S1353" i="22"/>
  <c r="V1353" i="22" s="1"/>
  <c r="S1434" i="22"/>
  <c r="V1434" i="22" s="1"/>
  <c r="S1491" i="22"/>
  <c r="V1491" i="22" s="1"/>
  <c r="S1515" i="22"/>
  <c r="V1515" i="22" s="1"/>
  <c r="S1553" i="22"/>
  <c r="V1553" i="22" s="1"/>
  <c r="S1634" i="22"/>
  <c r="V1634" i="22" s="1"/>
  <c r="S1677" i="22"/>
  <c r="V1677" i="22" s="1"/>
  <c r="S1715" i="22"/>
  <c r="V1715" i="22" s="1"/>
  <c r="S1753" i="22"/>
  <c r="V1753" i="22" s="1"/>
  <c r="S1777" i="22"/>
  <c r="V1777" i="22" s="1"/>
  <c r="S1834" i="22"/>
  <c r="V1834" i="22" s="1"/>
  <c r="S1915" i="22"/>
  <c r="V1915" i="22" s="1"/>
  <c r="S1976" i="22"/>
  <c r="V1976" i="22" s="1"/>
  <c r="S1999" i="22"/>
  <c r="V1999" i="22" s="1"/>
  <c r="S165" i="22"/>
  <c r="V165" i="22" s="1"/>
  <c r="S382" i="22"/>
  <c r="V382" i="22" s="1"/>
  <c r="S689" i="22"/>
  <c r="V689" i="22" s="1"/>
  <c r="S1334" i="22"/>
  <c r="V1334" i="22" s="1"/>
  <c r="S1399" i="22"/>
  <c r="V1399" i="22" s="1"/>
  <c r="S1467" i="22"/>
  <c r="V1467" i="22" s="1"/>
  <c r="S1574" i="22"/>
  <c r="V1574" i="22" s="1"/>
  <c r="S1642" i="22"/>
  <c r="V1642" i="22" s="1"/>
  <c r="S1681" i="22"/>
  <c r="V1681" i="22" s="1"/>
  <c r="S1705" i="22"/>
  <c r="V1705" i="22" s="1"/>
  <c r="S1783" i="22"/>
  <c r="V1783" i="22" s="1"/>
  <c r="S1846" i="22"/>
  <c r="V1846" i="22" s="1"/>
  <c r="S177" i="22"/>
  <c r="V177" i="22" s="1"/>
  <c r="S389" i="22"/>
  <c r="V389" i="22" s="1"/>
  <c r="S602" i="22"/>
  <c r="V602" i="22" s="1"/>
  <c r="S854" i="22"/>
  <c r="V854" i="22" s="1"/>
  <c r="S1031" i="22"/>
  <c r="V1031" i="22" s="1"/>
  <c r="S1198" i="22"/>
  <c r="V1198" i="22" s="1"/>
  <c r="S1267" i="22"/>
  <c r="V1267" i="22" s="1"/>
  <c r="S1401" i="22"/>
  <c r="V1401" i="22" s="1"/>
  <c r="S1435" i="22"/>
  <c r="V1435" i="22" s="1"/>
  <c r="S1503" i="22"/>
  <c r="V1503" i="22" s="1"/>
  <c r="S1717" i="22"/>
  <c r="V1717" i="22" s="1"/>
  <c r="S1785" i="22"/>
  <c r="V1785" i="22" s="1"/>
  <c r="S1819" i="22"/>
  <c r="V1819" i="22" s="1"/>
  <c r="S1882" i="22"/>
  <c r="V1882" i="22" s="1"/>
  <c r="S1979" i="22"/>
  <c r="V1979" i="22" s="1"/>
  <c r="S915" i="22"/>
  <c r="V915" i="22" s="1"/>
  <c r="S979" i="22"/>
  <c r="V979" i="22" s="1"/>
  <c r="S1210" i="22"/>
  <c r="V1210" i="22" s="1"/>
  <c r="S1274" i="22"/>
  <c r="V1274" i="22" s="1"/>
  <c r="S1374" i="22"/>
  <c r="V1374" i="22" s="1"/>
  <c r="S1442" i="22"/>
  <c r="V1442" i="22" s="1"/>
  <c r="S1505" i="22"/>
  <c r="V1505" i="22" s="1"/>
  <c r="S1539" i="22"/>
  <c r="V1539" i="22" s="1"/>
  <c r="S1578" i="22"/>
  <c r="V1578" i="22" s="1"/>
  <c r="S1646" i="22"/>
  <c r="V1646" i="22" s="1"/>
  <c r="S1821" i="22"/>
  <c r="V1821" i="22" s="1"/>
  <c r="S1889" i="22"/>
  <c r="V1889" i="22" s="1"/>
  <c r="S1943" i="22"/>
  <c r="V1943" i="22" s="1"/>
  <c r="S626" i="22"/>
  <c r="V626" i="22" s="1"/>
  <c r="S730" i="22"/>
  <c r="V730" i="22" s="1"/>
  <c r="S986" i="22"/>
  <c r="V986" i="22" s="1"/>
  <c r="S1099" i="22"/>
  <c r="V1099" i="22" s="1"/>
  <c r="S1158" i="22"/>
  <c r="V1158" i="22" s="1"/>
  <c r="S1335" i="22"/>
  <c r="V1335" i="22" s="1"/>
  <c r="S1478" i="22"/>
  <c r="V1478" i="22" s="1"/>
  <c r="S1517" i="22"/>
  <c r="V1517" i="22" s="1"/>
  <c r="S1585" i="22"/>
  <c r="V1585" i="22" s="1"/>
  <c r="S1619" i="22"/>
  <c r="V1619" i="22" s="1"/>
  <c r="S1682" i="22"/>
  <c r="V1682" i="22" s="1"/>
  <c r="S1964" i="22"/>
  <c r="V1964" i="22" s="1"/>
  <c r="S1983" i="22"/>
  <c r="V1983" i="22" s="1"/>
  <c r="S321" i="22"/>
  <c r="V321" i="22" s="1"/>
  <c r="S811" i="22"/>
  <c r="V811" i="22" s="1"/>
  <c r="S855" i="22"/>
  <c r="V855" i="22" s="1"/>
  <c r="S1278" i="22"/>
  <c r="V1278" i="22" s="1"/>
  <c r="S1621" i="22"/>
  <c r="V1621" i="22" s="1"/>
  <c r="S1655" i="22"/>
  <c r="V1655" i="22" s="1"/>
  <c r="S1723" i="22"/>
  <c r="V1723" i="22" s="1"/>
  <c r="S1786" i="22"/>
  <c r="V1786" i="22" s="1"/>
  <c r="S1825" i="22"/>
  <c r="V1825" i="22" s="1"/>
  <c r="S1859" i="22"/>
  <c r="V1859" i="22" s="1"/>
  <c r="S1923" i="22"/>
  <c r="V1923" i="22" s="1"/>
  <c r="S2004" i="22"/>
  <c r="V2004" i="22" s="1"/>
  <c r="S325" i="22"/>
  <c r="V325" i="22" s="1"/>
  <c r="S429" i="22"/>
  <c r="V429" i="22" s="1"/>
  <c r="S662" i="22"/>
  <c r="V662" i="22" s="1"/>
  <c r="S1115" i="22"/>
  <c r="V1115" i="22" s="1"/>
  <c r="S1382" i="22"/>
  <c r="V1382" i="22" s="1"/>
  <c r="S1421" i="22"/>
  <c r="V1421" i="22" s="1"/>
  <c r="S1455" i="22"/>
  <c r="V1455" i="22" s="1"/>
  <c r="S1518" i="22"/>
  <c r="V1518" i="22" s="1"/>
  <c r="S1586" i="22"/>
  <c r="V1586" i="22" s="1"/>
  <c r="S1659" i="22"/>
  <c r="V1659" i="22" s="1"/>
  <c r="S1902" i="22"/>
  <c r="V1902" i="22" s="1"/>
  <c r="S102" i="22"/>
  <c r="V102" i="22" s="1"/>
  <c r="S770" i="22"/>
  <c r="V770" i="22" s="1"/>
  <c r="S1561" i="22"/>
  <c r="V1561" i="22" s="1"/>
  <c r="S1702" i="22"/>
  <c r="V1702" i="22" s="1"/>
  <c r="S1765" i="22"/>
  <c r="V1765" i="22" s="1"/>
  <c r="S366" i="22"/>
  <c r="V366" i="22" s="1"/>
  <c r="S890" i="22"/>
  <c r="V890" i="22" s="1"/>
  <c r="S1018" i="22"/>
  <c r="V1018" i="22" s="1"/>
  <c r="S1239" i="22"/>
  <c r="V1239" i="22" s="1"/>
  <c r="S1359" i="22"/>
  <c r="V1359" i="22" s="1"/>
  <c r="S1422" i="22"/>
  <c r="V1422" i="22" s="1"/>
  <c r="S1495" i="22"/>
  <c r="V1495" i="22" s="1"/>
  <c r="S1563" i="22"/>
  <c r="V1563" i="22" s="1"/>
  <c r="S566" i="22"/>
  <c r="V566" i="22" s="1"/>
  <c r="S1361" i="22"/>
  <c r="V1361" i="22" s="1"/>
  <c r="S1502" i="22"/>
  <c r="V1502" i="22" s="1"/>
  <c r="S1565" i="22"/>
  <c r="V1565" i="22" s="1"/>
  <c r="S1992" i="22"/>
  <c r="V1992" i="22" s="1"/>
  <c r="S593" i="22"/>
  <c r="V593" i="22" s="1"/>
  <c r="S786" i="22"/>
  <c r="V786" i="22" s="1"/>
  <c r="S894" i="22"/>
  <c r="V894" i="22" s="1"/>
  <c r="S1135" i="22"/>
  <c r="V1135" i="22" s="1"/>
  <c r="S1258" i="22"/>
  <c r="V1258" i="22" s="1"/>
  <c r="S1703" i="22"/>
  <c r="V1703" i="22" s="1"/>
  <c r="S1956" i="22"/>
  <c r="V1956" i="22" s="1"/>
  <c r="S1054" i="22"/>
  <c r="V1054" i="22" s="1"/>
  <c r="S1443" i="22"/>
  <c r="V1443" i="22" s="1"/>
  <c r="S1657" i="22"/>
  <c r="V1657" i="22" s="1"/>
  <c r="S1725" i="22"/>
  <c r="V1725" i="22" s="1"/>
  <c r="S1798" i="22"/>
  <c r="V1798" i="22" s="1"/>
  <c r="S1866" i="22"/>
  <c r="V1866" i="22" s="1"/>
  <c r="S950" i="22"/>
  <c r="V950" i="22" s="1"/>
  <c r="S1171" i="22"/>
  <c r="V1171" i="22" s="1"/>
  <c r="S1299" i="22"/>
  <c r="V1299" i="22" s="1"/>
  <c r="S1457" i="22"/>
  <c r="V1457" i="22" s="1"/>
  <c r="S1525" i="22"/>
  <c r="V1525" i="22" s="1"/>
  <c r="S1598" i="22"/>
  <c r="V1598" i="22" s="1"/>
  <c r="S1661" i="22"/>
  <c r="V1661" i="22" s="1"/>
  <c r="S1729" i="22"/>
  <c r="V1729" i="22" s="1"/>
  <c r="S1599" i="22"/>
  <c r="V1599" i="22" s="1"/>
  <c r="S1881" i="22"/>
  <c r="V1881" i="22" s="1"/>
  <c r="S1465" i="22"/>
  <c r="V1465" i="22" s="1"/>
  <c r="S1601" i="22"/>
  <c r="V1601" i="22" s="1"/>
  <c r="S1742" i="22"/>
  <c r="V1742" i="22" s="1"/>
  <c r="S1339" i="22"/>
  <c r="V1339" i="22" s="1"/>
  <c r="S1482" i="22"/>
  <c r="V1482" i="22" s="1"/>
  <c r="S1122" i="22"/>
  <c r="V1122" i="22" s="1"/>
  <c r="S1622" i="22"/>
  <c r="V1622" i="22" s="1"/>
  <c r="S1763" i="22"/>
  <c r="V1763" i="22" s="1"/>
  <c r="S1991" i="22"/>
  <c r="V1991" i="22" s="1"/>
  <c r="S250" i="22"/>
  <c r="V250" i="22" s="1"/>
  <c r="S1386" i="22"/>
  <c r="V1386" i="22" s="1"/>
  <c r="S1799" i="22"/>
  <c r="V1799" i="22" s="1"/>
  <c r="S1931" i="22"/>
  <c r="V1931" i="22" s="1"/>
  <c r="S1195" i="22"/>
  <c r="V1195" i="22" s="1"/>
  <c r="S1806" i="22"/>
  <c r="V1806" i="22" s="1"/>
  <c r="S1231" i="22"/>
  <c r="V1231" i="22" s="1"/>
  <c r="S1559" i="22"/>
  <c r="V1559" i="22" s="1"/>
  <c r="S1867" i="22"/>
  <c r="V1867" i="22" s="1"/>
  <c r="S1879" i="22"/>
  <c r="V1879" i="22" s="1"/>
  <c r="S1395" i="22"/>
  <c r="V1395" i="22" s="1"/>
  <c r="S1667" i="22"/>
  <c r="V1667" i="22" s="1"/>
  <c r="S1935" i="22"/>
  <c r="V1935" i="22" s="1"/>
  <c r="S958" i="22"/>
  <c r="V958" i="22" s="1"/>
  <c r="S485" i="22"/>
  <c r="V485" i="22" s="1"/>
  <c r="S1971" i="22"/>
  <c r="V1971" i="22" s="1"/>
  <c r="S1067" i="22"/>
  <c r="V1067" i="22" s="1"/>
  <c r="S670" i="22"/>
  <c r="V670" i="22" s="1"/>
  <c r="S1738" i="22"/>
  <c r="V1738" i="22" s="1"/>
  <c r="S1419" i="22"/>
  <c r="V1419" i="22" s="1"/>
  <c r="S1948" i="22"/>
  <c r="V1948" i="22" s="1"/>
  <c r="S1538" i="22"/>
  <c r="V1538" i="22" s="1"/>
  <c r="S1944" i="22"/>
  <c r="V1944" i="22" s="1"/>
  <c r="Z1953" i="23"/>
  <c r="Z1092" i="23"/>
  <c r="Z1426" i="23"/>
  <c r="Z1378" i="23"/>
  <c r="Z1234" i="23"/>
  <c r="Z1138" i="23"/>
  <c r="Z1090" i="23"/>
  <c r="Z658" i="23"/>
  <c r="Z610" i="23"/>
  <c r="Z466" i="23"/>
  <c r="Z1313" i="23"/>
  <c r="Z977" i="23"/>
  <c r="Z785" i="23"/>
  <c r="Z641" i="23"/>
  <c r="Z545" i="23"/>
  <c r="Z449" i="23"/>
  <c r="Z1135" i="23"/>
  <c r="Z1143" i="23"/>
  <c r="Z1696" i="23"/>
  <c r="Z1447" i="23"/>
  <c r="Z1374" i="23"/>
  <c r="Z1038" i="23"/>
  <c r="Z894" i="23"/>
  <c r="Z846" i="23"/>
  <c r="Z702" i="23"/>
  <c r="Z606" i="23"/>
  <c r="Z510" i="23"/>
  <c r="Z414" i="23"/>
  <c r="Z1213" i="23"/>
  <c r="Z1117" i="23"/>
  <c r="Z973" i="23"/>
  <c r="Z925" i="23"/>
  <c r="Z829" i="23"/>
  <c r="Z685" i="23"/>
  <c r="Z541" i="23"/>
  <c r="Z493" i="23"/>
  <c r="Z397" i="23"/>
  <c r="Z41" i="23"/>
  <c r="Z71" i="23"/>
  <c r="Z1817" i="23"/>
  <c r="Z667" i="23"/>
  <c r="Z1075" i="23"/>
  <c r="Z279" i="23"/>
  <c r="Z567" i="23"/>
  <c r="Z32" i="23"/>
  <c r="Z1263" i="23"/>
  <c r="Z687" i="23"/>
  <c r="Z1152" i="23"/>
  <c r="Z243" i="23"/>
  <c r="Z1976" i="23"/>
  <c r="Z1880" i="23"/>
  <c r="Z1832" i="23"/>
  <c r="Z1688" i="23"/>
  <c r="Z1592" i="23"/>
  <c r="Z1544" i="23"/>
  <c r="Z459" i="23"/>
  <c r="Z1397" i="23"/>
  <c r="Z1349" i="23"/>
  <c r="Z1205" i="23"/>
  <c r="Z917" i="23"/>
  <c r="Z677" i="23"/>
  <c r="Z533" i="23"/>
  <c r="Z370" i="23"/>
  <c r="Z226" i="23"/>
  <c r="Z178" i="23"/>
  <c r="Z130" i="23"/>
  <c r="Z82" i="23"/>
  <c r="Z321" i="23"/>
  <c r="Z225" i="23"/>
  <c r="Z177" i="23"/>
  <c r="Z1755" i="23"/>
  <c r="Z1795" i="23"/>
  <c r="Z1569" i="23"/>
  <c r="Z1168" i="23"/>
  <c r="Z1924" i="23"/>
  <c r="Z1828" i="23"/>
  <c r="Z1780" i="23"/>
  <c r="Z1540" i="23"/>
  <c r="Z1364" i="23"/>
  <c r="Z788" i="23"/>
  <c r="Z500" i="23"/>
  <c r="Z366" i="23"/>
  <c r="Z174" i="23"/>
  <c r="Z126" i="23"/>
  <c r="Z30" i="23"/>
  <c r="Z269" i="23"/>
  <c r="Z221" i="23"/>
  <c r="Z77" i="23"/>
  <c r="Z1392" i="23"/>
  <c r="Z528" i="23"/>
  <c r="Z1824" i="23"/>
  <c r="Z1680" i="23"/>
  <c r="Z1536" i="23"/>
  <c r="Z1063" i="23"/>
  <c r="Z411" i="23"/>
  <c r="Z911" i="23"/>
  <c r="Z74" i="23"/>
  <c r="Z361" i="23"/>
  <c r="Z217" i="23"/>
  <c r="Z832" i="23"/>
  <c r="Z752" i="23"/>
  <c r="Z1587" i="23"/>
  <c r="Z955" i="23"/>
  <c r="Z515" i="23"/>
  <c r="Z1964" i="23"/>
  <c r="Z1916" i="23"/>
  <c r="Z1316" i="23"/>
  <c r="Z358" i="23"/>
  <c r="Z70" i="23"/>
  <c r="Z357" i="23"/>
  <c r="Z1738" i="23"/>
  <c r="Z1967" i="23"/>
  <c r="Z1208" i="23"/>
  <c r="Z415" i="23"/>
  <c r="Z591" i="23"/>
  <c r="Z291" i="23"/>
  <c r="BE131" i="24"/>
  <c r="BF125" i="24"/>
  <c r="BF131" i="24"/>
  <c r="BH106" i="24"/>
  <c r="BG118" i="24"/>
  <c r="BG115" i="24"/>
  <c r="BG117" i="24"/>
  <c r="BG114" i="24"/>
  <c r="H17" i="29" l="1"/>
  <c r="H16" i="29" s="1"/>
  <c r="H15" i="29" s="1"/>
  <c r="I17" i="29"/>
  <c r="I16" i="29" s="1"/>
  <c r="I15" i="29" s="1"/>
  <c r="F17" i="29"/>
  <c r="F16" i="29" s="1"/>
  <c r="F15" i="29" s="1"/>
  <c r="G17" i="29"/>
  <c r="G16" i="29" s="1"/>
  <c r="G15" i="29" s="1"/>
  <c r="C17" i="27"/>
  <c r="C16" i="27" s="1"/>
  <c r="C15" i="27" s="1"/>
  <c r="D17" i="27"/>
  <c r="D16" i="27" s="1"/>
  <c r="D15" i="27" s="1"/>
  <c r="F17" i="27"/>
  <c r="F16" i="27" s="1"/>
  <c r="F15" i="27" s="1"/>
  <c r="E17" i="27"/>
  <c r="E16" i="27" s="1"/>
  <c r="E15" i="27" s="1"/>
  <c r="C35" i="19"/>
  <c r="F35" i="19"/>
  <c r="E35" i="19"/>
  <c r="Z579" i="23"/>
  <c r="Z1321" i="23"/>
  <c r="Z212" i="23"/>
  <c r="Z1369" i="23"/>
  <c r="Z578" i="23"/>
  <c r="Z1128" i="23"/>
  <c r="Z1488" i="23"/>
  <c r="Z281" i="23"/>
  <c r="Z1106" i="23"/>
  <c r="Z378" i="23"/>
  <c r="Z399" i="23"/>
  <c r="Z715" i="23"/>
  <c r="Z1600" i="23"/>
  <c r="Z1747" i="23"/>
  <c r="Z1177" i="23"/>
  <c r="Z1513" i="23"/>
  <c r="Z1851" i="23"/>
  <c r="Z583" i="23"/>
  <c r="Z1517" i="23"/>
  <c r="Z1864" i="23"/>
  <c r="Z1625" i="23"/>
  <c r="Z1963" i="23"/>
  <c r="Z1769" i="23"/>
  <c r="Z1646" i="23"/>
  <c r="Z1577" i="23"/>
  <c r="Z138" i="23"/>
  <c r="Z1840" i="23"/>
  <c r="Z1695" i="23"/>
  <c r="Z1721" i="23"/>
  <c r="Z115" i="23"/>
  <c r="Z1003" i="23"/>
  <c r="Z938" i="23"/>
  <c r="Z1995" i="23"/>
  <c r="Z575" i="23"/>
  <c r="Z543" i="23"/>
  <c r="Z1543" i="23"/>
  <c r="Z1472" i="23"/>
  <c r="Z769" i="23"/>
  <c r="Z794" i="23"/>
  <c r="Z113" i="23"/>
  <c r="Z1793" i="23"/>
  <c r="Z651" i="23"/>
  <c r="Z876" i="23"/>
  <c r="Z755" i="23"/>
  <c r="Z51" i="23"/>
  <c r="Z380" i="23"/>
  <c r="Z1510" i="23"/>
  <c r="Z18" i="23"/>
  <c r="Z508" i="23"/>
  <c r="Z433" i="23"/>
  <c r="Z525" i="23"/>
  <c r="Z1032" i="23"/>
  <c r="Z276" i="23"/>
  <c r="Z643" i="23"/>
  <c r="Z476" i="23"/>
  <c r="Z1697" i="23"/>
  <c r="Z481" i="23"/>
  <c r="Z621" i="23"/>
  <c r="Z1485" i="23"/>
  <c r="Z1489" i="23"/>
  <c r="Z527" i="23"/>
  <c r="Z55" i="23"/>
  <c r="Z796" i="23"/>
  <c r="Z387" i="23"/>
  <c r="Z717" i="23"/>
  <c r="Z158" i="23"/>
  <c r="Z1222" i="23"/>
  <c r="Z1360" i="23"/>
  <c r="Z1084" i="23"/>
  <c r="Z1414" i="23"/>
  <c r="Z254" i="23"/>
  <c r="Z1764" i="23"/>
  <c r="Z1549" i="23"/>
  <c r="Z477" i="23"/>
  <c r="Z957" i="23"/>
  <c r="Z1341" i="23"/>
  <c r="Z1890" i="23"/>
  <c r="Z765" i="23"/>
  <c r="Z429" i="23"/>
  <c r="Z1437" i="23"/>
  <c r="Z110" i="23"/>
  <c r="Z1372" i="23"/>
  <c r="Z1693" i="23"/>
  <c r="Z31" i="23"/>
  <c r="Z1668" i="23"/>
  <c r="Z623" i="23"/>
  <c r="Z599" i="23"/>
  <c r="Z302" i="23"/>
  <c r="Z931" i="23"/>
  <c r="Z913" i="23"/>
  <c r="Z859" i="23"/>
  <c r="Z1672" i="23"/>
  <c r="Z1601" i="23"/>
  <c r="Z1643" i="23"/>
  <c r="Z1507" i="23"/>
  <c r="Z620" i="23"/>
  <c r="Z1766" i="23"/>
  <c r="Z1981" i="23"/>
  <c r="Z602" i="23"/>
  <c r="Z1192" i="23"/>
  <c r="Z1663" i="23"/>
  <c r="Z1153" i="23"/>
  <c r="Z1344" i="23"/>
  <c r="Z200" i="23"/>
  <c r="Z691" i="23"/>
  <c r="Z235" i="23"/>
  <c r="Z68" i="23"/>
  <c r="Z131" i="23"/>
  <c r="Z1227" i="23"/>
  <c r="Z1056" i="23"/>
  <c r="Z1741" i="23"/>
  <c r="Z1391" i="23"/>
  <c r="Z1418" i="23"/>
  <c r="Z1053" i="23"/>
  <c r="Z956" i="23"/>
  <c r="Z831" i="23"/>
  <c r="Z1480" i="23"/>
  <c r="Z1597" i="23"/>
  <c r="Z692" i="23"/>
  <c r="Z1331" i="23"/>
  <c r="Z1030" i="23"/>
  <c r="Z59" i="23"/>
  <c r="Z1806" i="23"/>
  <c r="Z39" i="23"/>
  <c r="Z196" i="23"/>
  <c r="Z824" i="23"/>
  <c r="Z303" i="23"/>
  <c r="Z1174" i="23"/>
  <c r="Z909" i="23"/>
  <c r="Z934" i="23"/>
  <c r="Z1702" i="23"/>
  <c r="Z1812" i="23"/>
  <c r="Z1126" i="23"/>
  <c r="Z1885" i="23"/>
  <c r="Z350" i="23"/>
  <c r="Z904" i="23"/>
  <c r="Z1974" i="23"/>
  <c r="Z1293" i="23"/>
  <c r="Z1789" i="23"/>
  <c r="Z1759" i="23"/>
  <c r="Z349" i="23"/>
  <c r="Z1268" i="23"/>
  <c r="Z1827" i="23"/>
  <c r="Z1245" i="23"/>
  <c r="Z463" i="23"/>
  <c r="Z454" i="23"/>
  <c r="Z206" i="23"/>
  <c r="Z573" i="23"/>
  <c r="Z883" i="23"/>
  <c r="Z205" i="23"/>
  <c r="Z1620" i="23"/>
  <c r="Z1252" i="23"/>
  <c r="Z1112" i="23"/>
  <c r="Z1837" i="23"/>
  <c r="Z1463" i="23"/>
  <c r="Z109" i="23"/>
  <c r="Z61" i="23"/>
  <c r="Z616" i="23"/>
  <c r="Z980" i="23"/>
  <c r="Z1990" i="23"/>
  <c r="Z1778" i="23"/>
  <c r="Z263" i="23"/>
  <c r="Z1956" i="23"/>
  <c r="Z1043" i="23"/>
  <c r="Z184" i="23"/>
  <c r="Z1982" i="23"/>
  <c r="Z708" i="23"/>
  <c r="Z1908" i="23"/>
  <c r="Z669" i="23"/>
  <c r="Z1572" i="23"/>
  <c r="Z1524" i="23"/>
  <c r="Z1136" i="23"/>
  <c r="Z972" i="23"/>
  <c r="Z1985" i="23"/>
  <c r="Z1312" i="23"/>
  <c r="Z1707" i="23"/>
  <c r="Z979" i="23"/>
  <c r="Z743" i="23"/>
  <c r="Z162" i="23"/>
  <c r="Z1383" i="23"/>
  <c r="Z1466" i="23"/>
  <c r="Z992" i="23"/>
  <c r="Z1841" i="23"/>
  <c r="Z625" i="23"/>
  <c r="Z1528" i="23"/>
  <c r="Z1015" i="23"/>
  <c r="Z1068" i="23"/>
  <c r="Z1435" i="23"/>
  <c r="Z62" i="23"/>
  <c r="Z1999" i="23"/>
  <c r="Z1072" i="23"/>
  <c r="Z1515" i="23"/>
  <c r="Z66" i="23"/>
  <c r="Z356" i="23"/>
  <c r="Z1802" i="23"/>
  <c r="Z986" i="23"/>
  <c r="Z65" i="23"/>
  <c r="Z1576" i="23"/>
  <c r="Z1553" i="23"/>
  <c r="Z1147" i="23"/>
  <c r="Z299" i="23"/>
  <c r="Z1368" i="23"/>
  <c r="Z1711" i="23"/>
  <c r="Z1614" i="23"/>
  <c r="Z301" i="23"/>
  <c r="Z1843" i="23"/>
  <c r="Z475" i="23"/>
  <c r="Z1715" i="23"/>
  <c r="Z673" i="23"/>
  <c r="Z1034" i="23"/>
  <c r="Z258" i="23"/>
  <c r="Z2003" i="23"/>
  <c r="Z410" i="23"/>
  <c r="Z1745" i="23"/>
  <c r="Z1624" i="23"/>
  <c r="Z1345" i="23"/>
  <c r="Z1120" i="23"/>
  <c r="Z1055" i="23"/>
  <c r="Z257" i="23"/>
  <c r="Z355" i="23"/>
  <c r="Z1787" i="23"/>
  <c r="Z1197" i="23"/>
  <c r="Z746" i="23"/>
  <c r="Z842" i="23"/>
  <c r="Z1127" i="23"/>
  <c r="Z939" i="23"/>
  <c r="Z1009" i="23"/>
  <c r="Z1567" i="23"/>
  <c r="Z157" i="23"/>
  <c r="Z239" i="23"/>
  <c r="Z1423" i="23"/>
  <c r="Z13" i="23"/>
  <c r="Z1393" i="23"/>
  <c r="Z458" i="23"/>
  <c r="Z480" i="23"/>
  <c r="Z28" i="23"/>
  <c r="Z1791" i="23"/>
  <c r="Z571" i="23"/>
  <c r="Z499" i="23"/>
  <c r="Z1889" i="23"/>
  <c r="Z208" i="23"/>
  <c r="Z219" i="23"/>
  <c r="Z17" i="23"/>
  <c r="Z1918" i="23"/>
  <c r="Z819" i="23"/>
  <c r="Z838" i="23"/>
  <c r="Z554" i="23"/>
  <c r="Z1441" i="23"/>
  <c r="Z1906" i="23"/>
  <c r="Z1407" i="23"/>
  <c r="Z1514" i="23"/>
  <c r="Z1870" i="23"/>
  <c r="Z1878" i="23"/>
  <c r="Z1370" i="23"/>
  <c r="Z890" i="23"/>
  <c r="Z1504" i="23"/>
  <c r="Z1694" i="23"/>
  <c r="Z895" i="23"/>
  <c r="Z1119" i="23"/>
  <c r="Z120" i="23"/>
  <c r="Z479" i="23"/>
  <c r="Z140" i="23"/>
  <c r="Z375" i="23"/>
  <c r="Z1274" i="23"/>
  <c r="Z353" i="23"/>
  <c r="Z506" i="23"/>
  <c r="Z1082" i="23"/>
  <c r="Z1366" i="23"/>
  <c r="Z1645" i="23"/>
  <c r="Z492" i="23"/>
  <c r="Z1819" i="23"/>
  <c r="Z612" i="23"/>
  <c r="Z1226" i="23"/>
  <c r="Z698" i="23"/>
  <c r="Z1178" i="23"/>
  <c r="Z1610" i="23"/>
  <c r="Z1292" i="23"/>
  <c r="Z304" i="23"/>
  <c r="Z1223" i="23"/>
  <c r="Z1682" i="23"/>
  <c r="Z1130" i="23"/>
  <c r="Z1937" i="23"/>
  <c r="Z1975" i="23"/>
  <c r="Z1842" i="23"/>
  <c r="Z529" i="23"/>
  <c r="Z1910" i="23"/>
  <c r="Z1862" i="23"/>
  <c r="Z1773" i="23"/>
  <c r="Z1892" i="23"/>
  <c r="Z1748" i="23"/>
  <c r="Z1384" i="23"/>
  <c r="Z1494" i="23"/>
  <c r="Z1398" i="23"/>
  <c r="Z534" i="23"/>
  <c r="Z93" i="23"/>
  <c r="Z1685" i="23"/>
  <c r="Z1729" i="23"/>
  <c r="Z544" i="23"/>
  <c r="Z787" i="23"/>
  <c r="Z1444" i="23"/>
  <c r="Z431" i="23"/>
  <c r="Z1529" i="23"/>
  <c r="Z1200" i="23"/>
  <c r="Z912" i="23"/>
  <c r="Z624" i="23"/>
  <c r="Z1936" i="23"/>
  <c r="Z132" i="23"/>
  <c r="Z186" i="23"/>
  <c r="Z42" i="23"/>
  <c r="Z377" i="23"/>
  <c r="Z233" i="23"/>
  <c r="Z185" i="23"/>
  <c r="Z137" i="23"/>
  <c r="Z89" i="23"/>
  <c r="Z45" i="23"/>
  <c r="Z1500" i="23"/>
  <c r="Z744" i="23"/>
  <c r="Z1861" i="23"/>
  <c r="Z940" i="23"/>
  <c r="Z709" i="23"/>
  <c r="Z90" i="23"/>
  <c r="Z780" i="23"/>
  <c r="Z1394" i="23"/>
  <c r="Z1527" i="23"/>
  <c r="Z1011" i="23"/>
  <c r="Z482" i="23"/>
  <c r="Z524" i="23"/>
  <c r="Z793" i="23"/>
  <c r="Z434" i="23"/>
  <c r="Z1955" i="23"/>
  <c r="Z882" i="23"/>
  <c r="Z905" i="23"/>
  <c r="Z175" i="23"/>
  <c r="Z1211" i="23"/>
  <c r="Z764" i="23"/>
  <c r="Z1060" i="23"/>
  <c r="Z1538" i="23"/>
  <c r="Z608" i="23"/>
  <c r="Z1570" i="23"/>
  <c r="Z80" i="23"/>
  <c r="Z547" i="23"/>
  <c r="Z1917" i="23"/>
  <c r="Z1581" i="23"/>
  <c r="Z1533" i="23"/>
  <c r="Z19" i="23"/>
  <c r="Z1940" i="23"/>
  <c r="Z1460" i="23"/>
  <c r="Z884" i="23"/>
  <c r="Z1350" i="23"/>
  <c r="Z1302" i="23"/>
  <c r="Z1254" i="23"/>
  <c r="Z1206" i="23"/>
  <c r="Z1110" i="23"/>
  <c r="Z1062" i="23"/>
  <c r="Z870" i="23"/>
  <c r="Z726" i="23"/>
  <c r="Z630" i="23"/>
  <c r="Z486" i="23"/>
  <c r="Z438" i="23"/>
  <c r="Z382" i="23"/>
  <c r="Z334" i="23"/>
  <c r="Z238" i="23"/>
  <c r="Z190" i="23"/>
  <c r="Z94" i="23"/>
  <c r="Z381" i="23"/>
  <c r="Z237" i="23"/>
  <c r="Z141" i="23"/>
  <c r="Z520" i="23"/>
  <c r="Z1235" i="23"/>
  <c r="Z1988" i="23"/>
  <c r="Z264" i="23"/>
  <c r="Z1823" i="23"/>
  <c r="Z1352" i="23"/>
  <c r="Z782" i="23"/>
  <c r="Z734" i="23"/>
  <c r="Z805" i="23"/>
  <c r="Z191" i="23"/>
  <c r="Z1710" i="23"/>
  <c r="Z167" i="23"/>
  <c r="Z24" i="23"/>
  <c r="Z44" i="23"/>
  <c r="Z1775" i="23"/>
  <c r="Z207" i="23"/>
  <c r="Z822" i="23"/>
  <c r="Z557" i="23"/>
  <c r="Z728" i="23"/>
  <c r="Z1319" i="23"/>
  <c r="Z1844" i="23"/>
  <c r="Z286" i="23"/>
  <c r="Z648" i="23"/>
  <c r="Z1546" i="23"/>
  <c r="Z1210" i="23"/>
  <c r="Z1162" i="23"/>
  <c r="Z634" i="23"/>
  <c r="Z586" i="23"/>
  <c r="Z442" i="23"/>
  <c r="Z139" i="23"/>
  <c r="Z1096" i="23"/>
  <c r="Z900" i="23"/>
  <c r="Z1690" i="23"/>
  <c r="Z341" i="23"/>
  <c r="Z1356" i="23"/>
  <c r="Z1248" i="23"/>
  <c r="Z488" i="23"/>
  <c r="Z999" i="23"/>
  <c r="Z461" i="23"/>
  <c r="Z272" i="23"/>
  <c r="Z1247" i="23"/>
  <c r="Z1921" i="23"/>
  <c r="Z1523" i="23"/>
  <c r="Z919" i="23"/>
  <c r="Z1450" i="23"/>
  <c r="Z1869" i="23"/>
  <c r="Z1469" i="23"/>
  <c r="Z335" i="23"/>
  <c r="Z323" i="23"/>
  <c r="Z1131" i="23"/>
  <c r="Z1965" i="23"/>
  <c r="Z719" i="23"/>
  <c r="Z1151" i="23"/>
  <c r="Z751" i="23"/>
  <c r="Z1107" i="23"/>
  <c r="Z1556" i="23"/>
  <c r="Z49" i="23"/>
  <c r="Z189" i="23"/>
  <c r="Z1271" i="23"/>
  <c r="Z555" i="23"/>
  <c r="Z984" i="23"/>
  <c r="Z440" i="23"/>
  <c r="Z897" i="23"/>
  <c r="Z723" i="23"/>
  <c r="Z1704" i="23"/>
  <c r="Z1051" i="23"/>
  <c r="Z247" i="23"/>
  <c r="Z1229" i="23"/>
  <c r="Z293" i="23"/>
  <c r="Z887" i="23"/>
  <c r="Z498" i="23"/>
  <c r="Z1907" i="23"/>
  <c r="Z1987" i="23"/>
  <c r="Z1207" i="23"/>
  <c r="Z1733" i="23"/>
  <c r="Z150" i="23"/>
  <c r="Z1381" i="23"/>
  <c r="Z1100" i="23"/>
  <c r="Z1295" i="23"/>
  <c r="Z104" i="23"/>
  <c r="Z1181" i="23"/>
  <c r="Z35" i="23"/>
  <c r="Z1218" i="23"/>
  <c r="Z1148" i="23"/>
  <c r="Z840" i="23"/>
  <c r="Z1829" i="23"/>
  <c r="Z613" i="23"/>
  <c r="Z1821" i="23"/>
  <c r="Z749" i="23"/>
  <c r="Z582" i="23"/>
  <c r="Z1085" i="23"/>
  <c r="Z1118" i="23"/>
  <c r="Z1340" i="23"/>
  <c r="Z1299" i="23"/>
  <c r="Z88" i="23"/>
  <c r="Z400" i="23"/>
  <c r="Z12" i="23"/>
  <c r="Z425" i="23"/>
  <c r="Z1477" i="23"/>
  <c r="Z1623" i="23"/>
  <c r="Z1354" i="23"/>
  <c r="Z1170" i="23"/>
  <c r="Z1654" i="23"/>
  <c r="Z521" i="23"/>
  <c r="Z778" i="23"/>
  <c r="Z182" i="23"/>
  <c r="Z680" i="23"/>
  <c r="Z836" i="23"/>
  <c r="Z1487" i="23"/>
  <c r="Z1734" i="23"/>
  <c r="Z937" i="23"/>
  <c r="Z1703" i="23"/>
  <c r="Z1087" i="23"/>
  <c r="Z1269" i="23"/>
  <c r="Z1264" i="23"/>
  <c r="Z622" i="23"/>
  <c r="Z1336" i="23"/>
  <c r="Z1622" i="23"/>
  <c r="Z501" i="23"/>
  <c r="Z1365" i="23"/>
  <c r="Z889" i="23"/>
  <c r="Z1093" i="23"/>
  <c r="Z857" i="23"/>
  <c r="Z1419" i="23"/>
  <c r="Z970" i="23"/>
  <c r="Z1023" i="23"/>
  <c r="Z1070" i="23"/>
  <c r="Z193" i="23"/>
  <c r="Z146" i="23"/>
  <c r="Z974" i="23"/>
  <c r="Z1320" i="23"/>
  <c r="Z627" i="23"/>
  <c r="Z133" i="23"/>
  <c r="Z770" i="23"/>
  <c r="Z1492" i="23"/>
  <c r="Z1635" i="23"/>
  <c r="Z1762" i="23"/>
  <c r="Z1173" i="23"/>
  <c r="Z866" i="23"/>
  <c r="Z373" i="23"/>
  <c r="Z408" i="23"/>
  <c r="Z1203" i="23"/>
  <c r="Z329" i="23"/>
  <c r="Z1221" i="23"/>
  <c r="Z971" i="23"/>
  <c r="Z325" i="23"/>
  <c r="Z962" i="23"/>
  <c r="Z1961" i="23"/>
  <c r="Z745" i="23"/>
  <c r="Z1088" i="23"/>
  <c r="Z1026" i="23"/>
  <c r="Z447" i="23"/>
  <c r="Z863" i="23"/>
  <c r="Z1948" i="23"/>
  <c r="Z1059" i="23"/>
  <c r="Z697" i="23"/>
  <c r="Z1909" i="23"/>
  <c r="Z814" i="23"/>
  <c r="Z1727" i="23"/>
  <c r="Z176" i="23"/>
  <c r="Z379" i="23"/>
  <c r="Z1692" i="23"/>
  <c r="Z1287" i="23"/>
  <c r="Z85" i="23"/>
  <c r="Z799" i="23"/>
  <c r="Z841" i="23"/>
  <c r="Z1548" i="23"/>
  <c r="Z731" i="23"/>
  <c r="Z818" i="23"/>
  <c r="Z1129" i="23"/>
  <c r="Z1048" i="23"/>
  <c r="Z1591" i="23"/>
  <c r="Z181" i="23"/>
  <c r="Z601" i="23"/>
  <c r="Z683" i="23"/>
  <c r="Z741" i="23"/>
  <c r="Z419" i="23"/>
  <c r="Z223" i="23"/>
  <c r="Z531" i="23"/>
  <c r="Z342" i="23"/>
  <c r="Z1944" i="23"/>
  <c r="Z791" i="23"/>
  <c r="Z1537" i="23"/>
  <c r="Z134" i="23"/>
  <c r="Z1590" i="23"/>
  <c r="Z1836" i="23"/>
  <c r="Z1606" i="23"/>
  <c r="Z1273" i="23"/>
  <c r="Z1648" i="23"/>
  <c r="Z409" i="23"/>
  <c r="Z1413" i="23"/>
  <c r="Z595" i="23"/>
  <c r="Z1317" i="23"/>
  <c r="Z1913" i="23"/>
  <c r="Z91" i="23"/>
  <c r="Z553" i="23"/>
  <c r="Z693" i="23"/>
  <c r="Z1932" i="23"/>
  <c r="Z1846" i="23"/>
  <c r="Z4" i="23"/>
  <c r="Z572" i="23"/>
  <c r="Z1935" i="23"/>
  <c r="Z1424" i="23"/>
  <c r="Z1327" i="23"/>
  <c r="Z1499" i="23"/>
  <c r="Z933" i="23"/>
  <c r="Z626" i="23"/>
  <c r="Z1740" i="23"/>
  <c r="Z37" i="23"/>
  <c r="Z119" i="23"/>
  <c r="Z38" i="23"/>
  <c r="Z1673" i="23"/>
  <c r="Z457" i="23"/>
  <c r="Z539" i="23"/>
  <c r="Z597" i="23"/>
  <c r="Z1438" i="23"/>
  <c r="Z204" i="23"/>
  <c r="Z1251" i="23"/>
  <c r="Z326" i="23"/>
  <c r="Z1596" i="23"/>
  <c r="Z405" i="23"/>
  <c r="Z1225" i="23"/>
  <c r="Z1417" i="23"/>
  <c r="Z229" i="23"/>
  <c r="Z530" i="23"/>
  <c r="Z964" i="23"/>
  <c r="Z1250" i="23"/>
  <c r="Z1779" i="23"/>
  <c r="Z1644" i="23"/>
  <c r="Z789" i="23"/>
  <c r="Z862" i="23"/>
  <c r="Z86" i="23"/>
  <c r="Z453" i="23"/>
  <c r="Z159" i="23"/>
  <c r="Z483" i="23"/>
  <c r="Z1058" i="23"/>
  <c r="Z526" i="23"/>
  <c r="Z739" i="23"/>
  <c r="Z1125" i="23"/>
  <c r="Z1298" i="23"/>
  <c r="Z1033" i="23"/>
  <c r="Z1838" i="23"/>
  <c r="Z271" i="23"/>
  <c r="Z985" i="23"/>
  <c r="Z427" i="23"/>
  <c r="Z1260" i="23"/>
  <c r="Z1442" i="23"/>
  <c r="Z1490" i="23"/>
  <c r="Z1006" i="23"/>
  <c r="Z128" i="23"/>
  <c r="Z56" i="23"/>
  <c r="Z645" i="23"/>
  <c r="Z374" i="23"/>
  <c r="Z1256" i="23"/>
  <c r="Z718" i="23"/>
  <c r="Z172" i="23"/>
  <c r="Z1579" i="23"/>
  <c r="Z649" i="23"/>
  <c r="Z1202" i="23"/>
  <c r="Z107" i="23"/>
  <c r="Z1814" i="23"/>
  <c r="Z963" i="23"/>
  <c r="Z1947" i="23"/>
  <c r="Z1300" i="23"/>
  <c r="Z807" i="23"/>
  <c r="Z16" i="23"/>
  <c r="Z416" i="23"/>
  <c r="Z1308" i="23"/>
  <c r="Z1785" i="23"/>
  <c r="Z136" i="23"/>
  <c r="Z1410" i="23"/>
  <c r="Z1314" i="23"/>
  <c r="Z1266" i="23"/>
  <c r="Z978" i="23"/>
  <c r="Z930" i="23"/>
  <c r="Z786" i="23"/>
  <c r="Z690" i="23"/>
  <c r="Z642" i="23"/>
  <c r="Z546" i="23"/>
  <c r="Z450" i="23"/>
  <c r="Z402" i="23"/>
  <c r="Z187" i="23"/>
  <c r="Z268" i="23"/>
  <c r="Z384" i="23"/>
  <c r="Z96" i="23"/>
  <c r="Z1433" i="23"/>
  <c r="Z1385" i="23"/>
  <c r="Z1337" i="23"/>
  <c r="Z1241" i="23"/>
  <c r="Z1193" i="23"/>
  <c r="Z1097" i="23"/>
  <c r="Z1049" i="23"/>
  <c r="Z809" i="23"/>
  <c r="Z761" i="23"/>
  <c r="Z713" i="23"/>
  <c r="Z665" i="23"/>
  <c r="Z617" i="23"/>
  <c r="Z569" i="23"/>
  <c r="Z20" i="23"/>
  <c r="Z1634" i="23"/>
  <c r="Z1615" i="23"/>
  <c r="Z1786" i="23"/>
  <c r="Z1080" i="23"/>
  <c r="Z1611" i="23"/>
  <c r="Z1586" i="23"/>
  <c r="Z1416" i="23"/>
  <c r="Z792" i="23"/>
  <c r="Z127" i="23"/>
  <c r="Z748" i="23"/>
  <c r="Z156" i="23"/>
  <c r="Z1502" i="23"/>
  <c r="Z1310" i="23"/>
  <c r="Z1262" i="23"/>
  <c r="Z1166" i="23"/>
  <c r="Z926" i="23"/>
  <c r="Z878" i="23"/>
  <c r="Z830" i="23"/>
  <c r="Z590" i="23"/>
  <c r="Z446" i="23"/>
  <c r="Z152" i="23"/>
  <c r="Z255" i="23"/>
  <c r="Z371" i="23"/>
  <c r="Z1429" i="23"/>
  <c r="Z1333" i="23"/>
  <c r="Z1189" i="23"/>
  <c r="Z1045" i="23"/>
  <c r="Z997" i="23"/>
  <c r="Z949" i="23"/>
  <c r="Z853" i="23"/>
  <c r="Z661" i="23"/>
  <c r="Z517" i="23"/>
  <c r="Z469" i="23"/>
  <c r="Z295" i="23"/>
  <c r="Z1199" i="23"/>
  <c r="Z1575" i="23"/>
  <c r="Z267" i="23"/>
  <c r="Z671" i="23"/>
  <c r="Z724" i="23"/>
  <c r="Z607" i="23"/>
  <c r="Z1239" i="23"/>
  <c r="Z732" i="23"/>
  <c r="Z827" i="23"/>
  <c r="Z1969" i="23"/>
  <c r="Z1777" i="23"/>
  <c r="Z1311" i="23"/>
  <c r="Z735" i="23"/>
  <c r="Z287" i="23"/>
  <c r="Z147" i="23"/>
  <c r="Z1498" i="23"/>
  <c r="Z1306" i="23"/>
  <c r="Z1114" i="23"/>
  <c r="Z1066" i="23"/>
  <c r="Z1018" i="23"/>
  <c r="Z922" i="23"/>
  <c r="Z874" i="23"/>
  <c r="Z730" i="23"/>
  <c r="Z682" i="23"/>
  <c r="Z394" i="23"/>
  <c r="Z220" i="23"/>
  <c r="Z336" i="23"/>
  <c r="Z48" i="23"/>
  <c r="Z376" i="23"/>
  <c r="Z1612" i="23"/>
  <c r="Z260" i="23"/>
  <c r="Z1585" i="23"/>
  <c r="Z753" i="23"/>
  <c r="Z242" i="23"/>
  <c r="Z1900" i="23"/>
  <c r="Z1852" i="23"/>
  <c r="Z1473" i="23"/>
  <c r="Z720" i="23"/>
  <c r="Z738" i="23"/>
  <c r="Z1141" i="23"/>
  <c r="Z1973" i="23"/>
  <c r="Z860" i="23"/>
  <c r="Z153" i="23"/>
  <c r="Z1752" i="23"/>
  <c r="Z1807" i="23"/>
  <c r="Z50" i="23"/>
  <c r="Z1007" i="23"/>
  <c r="Z1895" i="23"/>
  <c r="Z1781" i="23"/>
  <c r="Z1848" i="23"/>
  <c r="Z797" i="23"/>
  <c r="Z801" i="23"/>
  <c r="Z1343" i="23"/>
  <c r="Z1281" i="23"/>
  <c r="Z868" i="23"/>
  <c r="Z1767" i="23"/>
  <c r="Z1731" i="23"/>
  <c r="Z960" i="23"/>
  <c r="Z1662" i="23"/>
  <c r="Z1171" i="23"/>
  <c r="Z672" i="23"/>
  <c r="Z53" i="23"/>
  <c r="Z198" i="23"/>
  <c r="Z1879" i="23"/>
  <c r="Z1782" i="23"/>
  <c r="Z551" i="23"/>
  <c r="Z609" i="23"/>
  <c r="Z87" i="23"/>
  <c r="Z1658" i="23"/>
  <c r="Z338" i="23"/>
  <c r="Z1608" i="23"/>
  <c r="Z1894" i="23"/>
  <c r="Z1329" i="23"/>
  <c r="Z941" i="23"/>
  <c r="Z636" i="23"/>
  <c r="Z315" i="23"/>
  <c r="Z568" i="23"/>
  <c r="Z1362" i="23"/>
  <c r="Z1520" i="23"/>
  <c r="Z1637" i="23"/>
  <c r="Z83" i="23"/>
  <c r="Z1926" i="23"/>
  <c r="Z1328" i="23"/>
  <c r="Z1137" i="23"/>
  <c r="Z1402" i="23"/>
  <c r="Z1064" i="23"/>
  <c r="Z417" i="23"/>
  <c r="Z901" i="23"/>
  <c r="Z513" i="23"/>
  <c r="Z197" i="23"/>
  <c r="Z993" i="23"/>
  <c r="Z701" i="23"/>
  <c r="Z494" i="23"/>
  <c r="Z1421" i="23"/>
  <c r="Z1163" i="23"/>
  <c r="Z1992" i="23"/>
  <c r="Z856" i="23"/>
  <c r="Z1432" i="23"/>
  <c r="Z1638" i="23"/>
  <c r="Z1541" i="23"/>
  <c r="Z407" i="23"/>
  <c r="Z465" i="23"/>
  <c r="Z1185" i="23"/>
  <c r="Z1144" i="23"/>
  <c r="Z102" i="23"/>
  <c r="Z603" i="23"/>
  <c r="Z347" i="23"/>
  <c r="Z1001" i="23"/>
  <c r="Z1459" i="23"/>
  <c r="Z1725" i="23"/>
  <c r="Z245" i="23"/>
  <c r="Z826" i="23"/>
  <c r="Z1756" i="23"/>
  <c r="Z705" i="23"/>
  <c r="Z808" i="23"/>
  <c r="Z561" i="23"/>
  <c r="Z211" i="23"/>
  <c r="Z1671" i="23"/>
  <c r="Z194" i="23"/>
  <c r="Z46" i="23"/>
  <c r="Z1471" i="23"/>
  <c r="Z1277" i="23"/>
  <c r="Z143" i="23"/>
  <c r="Z1708" i="23"/>
  <c r="Z1558" i="23"/>
  <c r="Z99" i="23"/>
  <c r="Z7" i="23"/>
  <c r="Z1914" i="23"/>
  <c r="Z5" i="23"/>
  <c r="Z1041" i="23"/>
  <c r="Z1652" i="23"/>
  <c r="Z145" i="23"/>
  <c r="Z468" i="23"/>
  <c r="Z180" i="23"/>
  <c r="Z1425" i="23"/>
  <c r="Z932" i="23"/>
  <c r="Z1925" i="23"/>
  <c r="Z1718" i="23"/>
  <c r="Z1730" i="23"/>
  <c r="Z1304" i="23"/>
  <c r="Z1971" i="23"/>
  <c r="Z1866" i="23"/>
  <c r="Z1830" i="23"/>
  <c r="Z657" i="23"/>
  <c r="Z79" i="23"/>
  <c r="Z386" i="23"/>
  <c r="Z1133" i="23"/>
  <c r="Z292" i="23"/>
  <c r="Z1044" i="23"/>
  <c r="Z1810" i="23"/>
  <c r="Z1983" i="23"/>
  <c r="Z1825" i="23"/>
  <c r="Z843" i="23"/>
  <c r="Z398" i="23"/>
  <c r="Z1564" i="23"/>
  <c r="Z1481" i="23"/>
  <c r="Z1833" i="23"/>
  <c r="Z839" i="23"/>
  <c r="Z1220" i="23"/>
  <c r="Z215" i="23"/>
  <c r="Z1012" i="23"/>
  <c r="Z676" i="23"/>
  <c r="Z1698" i="23"/>
  <c r="Z1595" i="23"/>
  <c r="Z1237" i="23"/>
  <c r="Z1804" i="23"/>
  <c r="Z1016" i="23"/>
  <c r="Z1578" i="23"/>
  <c r="Z1456" i="23"/>
  <c r="Z1566" i="23"/>
  <c r="Z1188" i="23"/>
  <c r="Z1554" i="23"/>
  <c r="Z241" i="23"/>
  <c r="Z1607" i="23"/>
  <c r="Z1339" i="23"/>
  <c r="Z1377" i="23"/>
  <c r="Z989" i="23"/>
  <c r="Z54" i="23"/>
  <c r="Z1896" i="23"/>
  <c r="Z804" i="23"/>
  <c r="Z1358" i="23"/>
  <c r="Z1723" i="23"/>
  <c r="Z1656" i="23"/>
  <c r="Z1406" i="23"/>
  <c r="Z149" i="23"/>
  <c r="Z638" i="23"/>
  <c r="Z1123" i="23"/>
  <c r="Z757" i="23"/>
  <c r="Z1289" i="23"/>
  <c r="Z289" i="23"/>
  <c r="Z849" i="23"/>
  <c r="Z644" i="23"/>
  <c r="Z1998" i="23"/>
  <c r="Z820" i="23"/>
  <c r="Z1037" i="23"/>
  <c r="Z1276" i="23"/>
  <c r="Z1325" i="23"/>
  <c r="Z1259" i="23"/>
  <c r="Z631" i="23"/>
  <c r="Z605" i="23"/>
  <c r="Z1996" i="23"/>
  <c r="Z413" i="23"/>
  <c r="Z1233" i="23"/>
  <c r="Z101" i="23"/>
  <c r="Z1550" i="23"/>
  <c r="Z67" i="23"/>
  <c r="Z1660" i="23"/>
  <c r="Z700" i="23"/>
  <c r="Z1446" i="23"/>
  <c r="Z1800" i="23"/>
  <c r="Z1683" i="23"/>
  <c r="Z1604" i="23"/>
  <c r="Z1508" i="23"/>
  <c r="Z385" i="23"/>
  <c r="Z1934" i="23"/>
  <c r="Z995" i="23"/>
  <c r="Z1873" i="23"/>
  <c r="Z1877" i="23"/>
  <c r="Z98" i="23"/>
  <c r="Z246" i="23"/>
  <c r="Z678" i="23"/>
  <c r="Z1089" i="23"/>
  <c r="Z653" i="23"/>
  <c r="Z707" i="23"/>
  <c r="Z1970" i="23"/>
  <c r="Z763" i="23"/>
  <c r="Z1674" i="23"/>
  <c r="Z1633" i="23"/>
  <c r="Z319" i="23"/>
  <c r="Z1629" i="23"/>
  <c r="Z1436" i="23"/>
  <c r="Z352" i="23"/>
  <c r="Z1231" i="23"/>
  <c r="Z1651" i="23"/>
  <c r="Z1285" i="23"/>
  <c r="Z647" i="23"/>
  <c r="Z6" i="23"/>
  <c r="Z285" i="23"/>
  <c r="Z388" i="23"/>
  <c r="Z1014" i="23"/>
  <c r="Z1454" i="23"/>
  <c r="Z1681" i="23"/>
  <c r="Z659" i="23"/>
  <c r="Z490" i="23"/>
  <c r="Z565" i="23"/>
  <c r="Z1655" i="23"/>
  <c r="Z460" i="23"/>
  <c r="Z655" i="23"/>
  <c r="Z1534" i="23"/>
  <c r="Z1283" i="23"/>
  <c r="Z1214" i="23"/>
  <c r="Z1040" i="23"/>
  <c r="Z1022" i="23"/>
  <c r="Z294" i="23"/>
  <c r="Z538" i="23"/>
  <c r="Z421" i="23"/>
  <c r="Z1324" i="23"/>
  <c r="Z1380" i="23"/>
  <c r="Z1589" i="23"/>
  <c r="Z312" i="23"/>
  <c r="Z893" i="23"/>
  <c r="Z542" i="23"/>
  <c r="Z1036" i="23"/>
  <c r="Z988" i="23"/>
  <c r="Z1560" i="23"/>
  <c r="Z784" i="23"/>
  <c r="Z945" i="23"/>
  <c r="Z1670" i="23"/>
  <c r="Z1677" i="23"/>
  <c r="Z1347" i="23"/>
  <c r="Z686" i="23"/>
  <c r="Z1886" i="23"/>
  <c r="Z1942" i="23"/>
  <c r="Z1388" i="23"/>
  <c r="Z776" i="23"/>
  <c r="Z1758" i="23"/>
  <c r="Z1387" i="23"/>
  <c r="Z1103" i="23"/>
  <c r="Z1363" i="23"/>
  <c r="Z896" i="23"/>
  <c r="Z1545" i="23"/>
  <c r="Z2000" i="23"/>
  <c r="Z1903" i="23"/>
  <c r="Z216" i="23"/>
  <c r="Z9" i="23"/>
  <c r="Z1255" i="23"/>
  <c r="Z1616" i="23"/>
  <c r="Z106" i="23"/>
  <c r="Z1737" i="23"/>
  <c r="Z1774" i="23"/>
  <c r="Z1746" i="23"/>
  <c r="Z1099" i="23"/>
  <c r="Z1856" i="23"/>
  <c r="Z1074" i="23"/>
  <c r="Z1598" i="23"/>
  <c r="Z1594" i="23"/>
  <c r="Z923" i="23"/>
  <c r="Z1686" i="23"/>
  <c r="Z1296" i="23"/>
  <c r="Z346" i="23"/>
  <c r="Z1712" i="23"/>
  <c r="Z345" i="23"/>
  <c r="Z1706" i="23"/>
  <c r="Z403" i="23"/>
  <c r="Z1929" i="23"/>
  <c r="Z423" i="23"/>
  <c r="Z1359" i="23"/>
  <c r="Z891" i="23"/>
  <c r="Z1593" i="23"/>
  <c r="Z1986" i="23"/>
  <c r="Z1881" i="23"/>
  <c r="Z58" i="23"/>
  <c r="Z523" i="23"/>
  <c r="Z495" i="23"/>
  <c r="Z1568" i="23"/>
  <c r="Z201" i="23"/>
  <c r="Z1743" i="23"/>
  <c r="Z155" i="23"/>
  <c r="Z1904" i="23"/>
  <c r="Z1467" i="23"/>
  <c r="Z57" i="23"/>
  <c r="Z298" i="23"/>
  <c r="Z679" i="23"/>
  <c r="Z736" i="23"/>
  <c r="Z1641" i="23"/>
  <c r="Z560" i="23"/>
  <c r="Z811" i="23"/>
  <c r="Z224" i="23"/>
  <c r="Z1760" i="23"/>
  <c r="Z1619" i="23"/>
  <c r="Z1280" i="23"/>
  <c r="Z1183" i="23"/>
  <c r="Z154" i="23"/>
  <c r="Z1631" i="23"/>
  <c r="Z60" i="23"/>
  <c r="Z1122" i="23"/>
  <c r="Z1531" i="23"/>
  <c r="Z105" i="23"/>
  <c r="Z10" i="23"/>
  <c r="Z1858" i="23"/>
  <c r="Z815" i="23"/>
  <c r="Z967" i="23"/>
  <c r="Z1978" i="23"/>
  <c r="Z148" i="23"/>
  <c r="Z600" i="23"/>
  <c r="Z783" i="23"/>
  <c r="Z1479" i="23"/>
  <c r="Z1403" i="23"/>
  <c r="Z1008" i="23"/>
  <c r="Z250" i="23"/>
  <c r="Z1977" i="23"/>
  <c r="Z908" i="23"/>
  <c r="Z928" i="23"/>
  <c r="Z1891" i="23"/>
  <c r="Z1794" i="23"/>
  <c r="Z519" i="23"/>
  <c r="Z280" i="23"/>
  <c r="Z1952" i="23"/>
  <c r="Z1458" i="23"/>
  <c r="Z834" i="23"/>
  <c r="Z1678" i="23"/>
  <c r="Z391" i="23"/>
  <c r="Z1689" i="23"/>
  <c r="Z308" i="23"/>
  <c r="Z1067" i="23"/>
  <c r="Z1145" i="23"/>
  <c r="Z228" i="23"/>
  <c r="Z953" i="23"/>
  <c r="Z1808" i="23"/>
  <c r="Z202" i="23"/>
  <c r="Z249" i="23"/>
  <c r="Z1071" i="23"/>
  <c r="Z1179" i="23"/>
  <c r="Z432" i="23"/>
  <c r="Z1939" i="23"/>
  <c r="Z1927" i="23"/>
  <c r="Z594" i="23"/>
  <c r="Z1506" i="23"/>
  <c r="Z473" i="23"/>
  <c r="Z1771" i="23"/>
  <c r="Z1664" i="23"/>
  <c r="Z297" i="23"/>
  <c r="Z1931" i="23"/>
  <c r="Z72" i="23"/>
  <c r="Z392" i="23"/>
  <c r="Z910" i="23"/>
  <c r="Z1019" i="23"/>
  <c r="Z1726" i="23"/>
  <c r="Z1563" i="23"/>
  <c r="Z1357" i="23"/>
  <c r="Z920" i="23"/>
  <c r="Z1190" i="23"/>
  <c r="Z1901" i="23"/>
  <c r="Z1024" i="23"/>
  <c r="Z227" i="23"/>
  <c r="Z327" i="23"/>
  <c r="Z998" i="23"/>
  <c r="Z1511" i="23"/>
  <c r="Z1565" i="23"/>
  <c r="Z1286" i="23"/>
  <c r="Z339" i="23"/>
  <c r="Z552" i="23"/>
  <c r="Z1770" i="23"/>
  <c r="Z1382" i="23"/>
  <c r="C35" i="22"/>
  <c r="F35" i="22"/>
  <c r="E35" i="22"/>
  <c r="D35" i="22"/>
  <c r="Z395" i="23"/>
  <c r="Z950" i="23"/>
  <c r="Z1979" i="23"/>
  <c r="Z851" i="23"/>
  <c r="AB10" i="23"/>
  <c r="AB58" i="23"/>
  <c r="AB106" i="23"/>
  <c r="AB154" i="23"/>
  <c r="AB202" i="23"/>
  <c r="AB47" i="23"/>
  <c r="AB95" i="23"/>
  <c r="AB143" i="23"/>
  <c r="AB191" i="23"/>
  <c r="AB210" i="23"/>
  <c r="AB258" i="23"/>
  <c r="AB306" i="23"/>
  <c r="AB354" i="23"/>
  <c r="AB402" i="23"/>
  <c r="AB450" i="23"/>
  <c r="AB498" i="23"/>
  <c r="AB546" i="23"/>
  <c r="AB594" i="23"/>
  <c r="AB642" i="23"/>
  <c r="AB690" i="23"/>
  <c r="AB738" i="23"/>
  <c r="AB56" i="23"/>
  <c r="AB145" i="23"/>
  <c r="AB211" i="23"/>
  <c r="AB259" i="23"/>
  <c r="AB307" i="23"/>
  <c r="AB355" i="23"/>
  <c r="AB403" i="23"/>
  <c r="AB451" i="23"/>
  <c r="AB499" i="23"/>
  <c r="AB547" i="23"/>
  <c r="AB595" i="23"/>
  <c r="AB643" i="23"/>
  <c r="AB691" i="23"/>
  <c r="AB739" i="23"/>
  <c r="AB57" i="23"/>
  <c r="AB204" i="23"/>
  <c r="AB465" i="23"/>
  <c r="AB753" i="23"/>
  <c r="AB823" i="23"/>
  <c r="AB871" i="23"/>
  <c r="AB919" i="23"/>
  <c r="AB967" i="23"/>
  <c r="AB1015" i="23"/>
  <c r="AB1063" i="23"/>
  <c r="AB1111" i="23"/>
  <c r="AB1159" i="23"/>
  <c r="AB1207" i="23"/>
  <c r="AB1255" i="23"/>
  <c r="AB1303" i="23"/>
  <c r="AB40" i="23"/>
  <c r="AB397" i="23"/>
  <c r="AB685" i="23"/>
  <c r="AB281" i="23"/>
  <c r="AB569" i="23"/>
  <c r="AB196" i="23"/>
  <c r="AB453" i="23"/>
  <c r="AB741" i="23"/>
  <c r="AB820" i="23"/>
  <c r="AB868" i="23"/>
  <c r="AB916" i="23"/>
  <c r="AB964" i="23"/>
  <c r="AB1012" i="23"/>
  <c r="AB1060" i="23"/>
  <c r="AB1108" i="23"/>
  <c r="AB1156" i="23"/>
  <c r="AB1204" i="23"/>
  <c r="AB1252" i="23"/>
  <c r="AB1300" i="23"/>
  <c r="AB101" i="23"/>
  <c r="AB433" i="23"/>
  <c r="AB721" i="23"/>
  <c r="AB477" i="23"/>
  <c r="AB842" i="23"/>
  <c r="AB1130" i="23"/>
  <c r="AB244" i="23"/>
  <c r="AB760" i="23"/>
  <c r="AB1062" i="23"/>
  <c r="AB1347" i="23"/>
  <c r="AB1395" i="23"/>
  <c r="AB1443" i="23"/>
  <c r="AB1491" i="23"/>
  <c r="AB1539" i="23"/>
  <c r="AB1587" i="23"/>
  <c r="AB1635" i="23"/>
  <c r="AB1683" i="23"/>
  <c r="AB1731" i="23"/>
  <c r="AB1779" i="23"/>
  <c r="AB1827" i="23"/>
  <c r="AB1875" i="23"/>
  <c r="AB129" i="23"/>
  <c r="AB656" i="23"/>
  <c r="AB994" i="23"/>
  <c r="AB1282" i="23"/>
  <c r="AB492" i="23"/>
  <c r="AB913" i="23"/>
  <c r="AB1201" i="23"/>
  <c r="AB328" i="23"/>
  <c r="AB810" i="23"/>
  <c r="AB1098" i="23"/>
  <c r="AB1348" i="23"/>
  <c r="AB1396" i="23"/>
  <c r="AB1444" i="23"/>
  <c r="AB1492" i="23"/>
  <c r="AB1540" i="23"/>
  <c r="AB1588" i="23"/>
  <c r="AB1636" i="23"/>
  <c r="AB1684" i="23"/>
  <c r="AB1732" i="23"/>
  <c r="AB1780" i="23"/>
  <c r="AB1828" i="23"/>
  <c r="AB1876" i="23"/>
  <c r="AB177" i="23"/>
  <c r="AB786" i="23"/>
  <c r="AB1293" i="23"/>
  <c r="AB1629" i="23"/>
  <c r="AB116" i="23"/>
  <c r="AB894" i="23"/>
  <c r="AB1369" i="23"/>
  <c r="AB1657" i="23"/>
  <c r="AB873" i="23"/>
  <c r="AB1349" i="23"/>
  <c r="AB1637" i="23"/>
  <c r="AB1917" i="23"/>
  <c r="AB1965" i="23"/>
  <c r="AB120" i="23"/>
  <c r="AB921" i="23"/>
  <c r="AB1425" i="23"/>
  <c r="AB1713" i="23"/>
  <c r="AB380" i="23"/>
  <c r="AB1061" i="23"/>
  <c r="AB1466" i="23"/>
  <c r="AB1754" i="23"/>
  <c r="AB901" i="23"/>
  <c r="AB1590" i="23"/>
  <c r="AB1979" i="23"/>
  <c r="AB1065" i="23"/>
  <c r="AB1661" i="23"/>
  <c r="AB368" i="23"/>
  <c r="AB1286" i="23"/>
  <c r="AB1769" i="23"/>
  <c r="AB341" i="23"/>
  <c r="AB1326" i="23"/>
  <c r="AB1826" i="23"/>
  <c r="AB649" i="23"/>
  <c r="AB1441" i="23"/>
  <c r="AB1934" i="23"/>
  <c r="AB1346" i="23"/>
  <c r="AB1923" i="23"/>
  <c r="AB1505" i="23"/>
  <c r="AB224" i="23"/>
  <c r="AB1550" i="23"/>
  <c r="AB874" i="23"/>
  <c r="AB1914" i="23"/>
  <c r="AB1454" i="23"/>
  <c r="AB1089" i="23"/>
  <c r="AB1577" i="23"/>
  <c r="AB1618" i="23"/>
  <c r="AB1785" i="23"/>
  <c r="AB1481" i="23"/>
  <c r="AB1830" i="23"/>
  <c r="AB1951" i="23"/>
  <c r="AB1018" i="23"/>
  <c r="AB1054" i="23"/>
  <c r="AB96" i="23"/>
  <c r="AB1457" i="23"/>
  <c r="AB126" i="23"/>
  <c r="AB115" i="23"/>
  <c r="AB422" i="23"/>
  <c r="AB710" i="23"/>
  <c r="AB327" i="23"/>
  <c r="AB567" i="23"/>
  <c r="AB188" i="23"/>
  <c r="AB891" i="23"/>
  <c r="AB1131" i="23"/>
  <c r="AB412" i="23"/>
  <c r="AB936" i="23"/>
  <c r="AB1176" i="23"/>
  <c r="AB564" i="23"/>
  <c r="AB456" i="23"/>
  <c r="AB1367" i="23"/>
  <c r="AB1607" i="23"/>
  <c r="AB1751" i="23"/>
  <c r="AB352" i="23"/>
  <c r="AB1022" i="23"/>
  <c r="AB1229" i="23"/>
  <c r="AB1560" i="23"/>
  <c r="AB1752" i="23"/>
  <c r="AB1738" i="23"/>
  <c r="AB1478" i="23"/>
  <c r="AB1094" i="23"/>
  <c r="AB616" i="23"/>
  <c r="AB1333" i="23"/>
  <c r="AB1426" i="23"/>
  <c r="AB1954" i="23"/>
  <c r="AB1565" i="23"/>
  <c r="AB464" i="23"/>
  <c r="AB208" i="23"/>
  <c r="AB1525" i="23"/>
  <c r="AB14" i="23"/>
  <c r="AB62" i="23"/>
  <c r="AB110" i="23"/>
  <c r="AB158" i="23"/>
  <c r="AB206" i="23"/>
  <c r="AB51" i="23"/>
  <c r="AB99" i="23"/>
  <c r="AB147" i="23"/>
  <c r="AB195" i="23"/>
  <c r="AB214" i="23"/>
  <c r="AB262" i="23"/>
  <c r="AB310" i="23"/>
  <c r="AB358" i="23"/>
  <c r="AB406" i="23"/>
  <c r="AB454" i="23"/>
  <c r="AB502" i="23"/>
  <c r="AB550" i="23"/>
  <c r="AB598" i="23"/>
  <c r="AB646" i="23"/>
  <c r="AB694" i="23"/>
  <c r="AB742" i="23"/>
  <c r="AB69" i="23"/>
  <c r="AB180" i="23"/>
  <c r="AB215" i="23"/>
  <c r="AB263" i="23"/>
  <c r="AB311" i="23"/>
  <c r="AB359" i="23"/>
  <c r="AB407" i="23"/>
  <c r="AB455" i="23"/>
  <c r="AB503" i="23"/>
  <c r="AB551" i="23"/>
  <c r="AB599" i="23"/>
  <c r="AB647" i="23"/>
  <c r="AB695" i="23"/>
  <c r="AB743" i="23"/>
  <c r="AB92" i="23"/>
  <c r="AB212" i="23"/>
  <c r="AB500" i="23"/>
  <c r="AB779" i="23"/>
  <c r="AB827" i="23"/>
  <c r="AB875" i="23"/>
  <c r="AB923" i="23"/>
  <c r="AB971" i="23"/>
  <c r="AB1019" i="23"/>
  <c r="AB1067" i="23"/>
  <c r="AB1115" i="23"/>
  <c r="AB1163" i="23"/>
  <c r="AB1211" i="23"/>
  <c r="AB1259" i="23"/>
  <c r="AB1307" i="23"/>
  <c r="AB100" i="23"/>
  <c r="AB432" i="23"/>
  <c r="AB720" i="23"/>
  <c r="AB316" i="23"/>
  <c r="AB604" i="23"/>
  <c r="AB205" i="23"/>
  <c r="AB488" i="23"/>
  <c r="AB776" i="23"/>
  <c r="AB824" i="23"/>
  <c r="AB872" i="23"/>
  <c r="AB920" i="23"/>
  <c r="AB968" i="23"/>
  <c r="AB1016" i="23"/>
  <c r="AB1064" i="23"/>
  <c r="AB1112" i="23"/>
  <c r="AB1160" i="23"/>
  <c r="AB1208" i="23"/>
  <c r="AB1256" i="23"/>
  <c r="AB1304" i="23"/>
  <c r="AB161" i="23"/>
  <c r="AB468" i="23"/>
  <c r="AB756" i="23"/>
  <c r="AB537" i="23"/>
  <c r="AB877" i="23"/>
  <c r="AB1165" i="23"/>
  <c r="AB304" i="23"/>
  <c r="AB809" i="23"/>
  <c r="AB1097" i="23"/>
  <c r="AB1351" i="23"/>
  <c r="AB1399" i="23"/>
  <c r="AB1447" i="23"/>
  <c r="AB1495" i="23"/>
  <c r="AB1543" i="23"/>
  <c r="AB1591" i="23"/>
  <c r="AB1639" i="23"/>
  <c r="AB1687" i="23"/>
  <c r="AB1735" i="23"/>
  <c r="AB1783" i="23"/>
  <c r="AB1831" i="23"/>
  <c r="AB1879" i="23"/>
  <c r="AB209" i="23"/>
  <c r="AB716" i="23"/>
  <c r="AB1029" i="23"/>
  <c r="AB1317" i="23"/>
  <c r="AB552" i="23"/>
  <c r="AB926" i="23"/>
  <c r="AB1214" i="23"/>
  <c r="AB365" i="23"/>
  <c r="AB845" i="23"/>
  <c r="AB1133" i="23"/>
  <c r="AB1352" i="23"/>
  <c r="AB1400" i="23"/>
  <c r="AB1448" i="23"/>
  <c r="AB1496" i="23"/>
  <c r="AB1544" i="23"/>
  <c r="AB1592" i="23"/>
  <c r="AB1640" i="23"/>
  <c r="AB1688" i="23"/>
  <c r="AB1736" i="23"/>
  <c r="AB1784" i="23"/>
  <c r="AB1832" i="23"/>
  <c r="AB1880" i="23"/>
  <c r="AB229" i="23"/>
  <c r="AB846" i="23"/>
  <c r="AB1354" i="23"/>
  <c r="AB1642" i="23"/>
  <c r="AB293" i="23"/>
  <c r="AB917" i="23"/>
  <c r="AB1382" i="23"/>
  <c r="AB1670" i="23"/>
  <c r="AB45" i="23"/>
  <c r="AB882" i="23"/>
  <c r="AB1362" i="23"/>
  <c r="AB1650" i="23"/>
  <c r="AB1921" i="23"/>
  <c r="AB1969" i="23"/>
  <c r="AB216" i="23"/>
  <c r="AB930" i="23"/>
  <c r="AB1438" i="23"/>
  <c r="AB1726" i="23"/>
  <c r="AB437" i="23"/>
  <c r="AB1121" i="23"/>
  <c r="AB1501" i="23"/>
  <c r="AB1789" i="23"/>
  <c r="AB958" i="23"/>
  <c r="AB1613" i="23"/>
  <c r="AB1992" i="23"/>
  <c r="AB1122" i="23"/>
  <c r="AB1721" i="23"/>
  <c r="AB441" i="23"/>
  <c r="AB1305" i="23"/>
  <c r="AB1778" i="23"/>
  <c r="AB545" i="23"/>
  <c r="AB1393" i="23"/>
  <c r="AB1886" i="23"/>
  <c r="AB688" i="23"/>
  <c r="AB1510" i="23"/>
  <c r="AB1947" i="23"/>
  <c r="AB1365" i="23"/>
  <c r="AB1983" i="23"/>
  <c r="AB1529" i="23"/>
  <c r="AB401" i="23"/>
  <c r="AB1669" i="23"/>
  <c r="AB937" i="23"/>
  <c r="AB1938" i="23"/>
  <c r="AB1573" i="23"/>
  <c r="AB1197" i="23"/>
  <c r="AB1606" i="23"/>
  <c r="AB1681" i="23"/>
  <c r="AB1858" i="23"/>
  <c r="AB1758" i="23"/>
  <c r="AB1928" i="23"/>
  <c r="AB565" i="23"/>
  <c r="AB1641" i="23"/>
  <c r="AB1385" i="23"/>
  <c r="AB1482" i="23"/>
  <c r="AB1970" i="23"/>
  <c r="AB19" i="23"/>
  <c r="AB163" i="23"/>
  <c r="AB278" i="23"/>
  <c r="AB326" i="23"/>
  <c r="AB614" i="23"/>
  <c r="AB165" i="23"/>
  <c r="AB279" i="23"/>
  <c r="AB471" i="23"/>
  <c r="AB615" i="23"/>
  <c r="AB596" i="23"/>
  <c r="AB987" i="23"/>
  <c r="AB1179" i="23"/>
  <c r="AB65" i="23"/>
  <c r="AB584" i="23"/>
  <c r="AB984" i="23"/>
  <c r="AB1128" i="23"/>
  <c r="AB276" i="23"/>
  <c r="AB1261" i="23"/>
  <c r="AB1415" i="23"/>
  <c r="AB1703" i="23"/>
  <c r="AB1895" i="23"/>
  <c r="AB764" i="23"/>
  <c r="AB941" i="23"/>
  <c r="AB1512" i="23"/>
  <c r="AB1656" i="23"/>
  <c r="AB1848" i="23"/>
  <c r="AB472" i="23"/>
  <c r="AB1129" i="23"/>
  <c r="AB1458" i="23"/>
  <c r="AB1142" i="23"/>
  <c r="AB826" i="23"/>
  <c r="AB1301" i="23"/>
  <c r="AB1873" i="23"/>
  <c r="AB1939" i="23"/>
  <c r="AB1662" i="23"/>
  <c r="AB1810" i="23"/>
  <c r="AB1878" i="23"/>
  <c r="AB320" i="23"/>
  <c r="AB1257" i="23"/>
  <c r="AB18" i="23"/>
  <c r="AB66" i="23"/>
  <c r="AB114" i="23"/>
  <c r="AB162" i="23"/>
  <c r="AB7" i="23"/>
  <c r="AB55" i="23"/>
  <c r="AB103" i="23"/>
  <c r="AB151" i="23"/>
  <c r="AB199" i="23"/>
  <c r="AB218" i="23"/>
  <c r="AB266" i="23"/>
  <c r="AB314" i="23"/>
  <c r="AB362" i="23"/>
  <c r="AB410" i="23"/>
  <c r="AB458" i="23"/>
  <c r="AB506" i="23"/>
  <c r="AB554" i="23"/>
  <c r="AB602" i="23"/>
  <c r="AB650" i="23"/>
  <c r="AB698" i="23"/>
  <c r="AB746" i="23"/>
  <c r="AB104" i="23"/>
  <c r="AB193" i="23"/>
  <c r="AB219" i="23"/>
  <c r="AB267" i="23"/>
  <c r="AB315" i="23"/>
  <c r="AB363" i="23"/>
  <c r="AB411" i="23"/>
  <c r="AB459" i="23"/>
  <c r="AB507" i="23"/>
  <c r="AB555" i="23"/>
  <c r="AB603" i="23"/>
  <c r="AB651" i="23"/>
  <c r="AB699" i="23"/>
  <c r="AB747" i="23"/>
  <c r="AB105" i="23"/>
  <c r="AB225" i="23"/>
  <c r="AB513" i="23"/>
  <c r="AB783" i="23"/>
  <c r="AB831" i="23"/>
  <c r="AB879" i="23"/>
  <c r="AB927" i="23"/>
  <c r="AB975" i="23"/>
  <c r="AB1023" i="23"/>
  <c r="AB1071" i="23"/>
  <c r="AB1119" i="23"/>
  <c r="AB1167" i="23"/>
  <c r="AB1215" i="23"/>
  <c r="AB1263" i="23"/>
  <c r="AB1311" i="23"/>
  <c r="AB109" i="23"/>
  <c r="AB445" i="23"/>
  <c r="AB733" i="23"/>
  <c r="AB329" i="23"/>
  <c r="AB617" i="23"/>
  <c r="AB213" i="23"/>
  <c r="AB501" i="23"/>
  <c r="AB780" i="23"/>
  <c r="AB828" i="23"/>
  <c r="AB876" i="23"/>
  <c r="AB924" i="23"/>
  <c r="AB972" i="23"/>
  <c r="AB1020" i="23"/>
  <c r="AB1068" i="23"/>
  <c r="AB1116" i="23"/>
  <c r="AB1164" i="23"/>
  <c r="AB1212" i="23"/>
  <c r="AB1260" i="23"/>
  <c r="AB1308" i="23"/>
  <c r="AB184" i="23"/>
  <c r="AB481" i="23"/>
  <c r="AB769" i="23"/>
  <c r="AB560" i="23"/>
  <c r="AB890" i="23"/>
  <c r="AB1178" i="23"/>
  <c r="AB313" i="23"/>
  <c r="AB822" i="23"/>
  <c r="AB1110" i="23"/>
  <c r="AB1355" i="23"/>
  <c r="AB1403" i="23"/>
  <c r="AB1451" i="23"/>
  <c r="AB1499" i="23"/>
  <c r="AB1547" i="23"/>
  <c r="AB1595" i="23"/>
  <c r="AB1643" i="23"/>
  <c r="AB1691" i="23"/>
  <c r="AB1739" i="23"/>
  <c r="AB1787" i="23"/>
  <c r="AB1835" i="23"/>
  <c r="AB1883" i="23"/>
  <c r="AB232" i="23"/>
  <c r="AB725" i="23"/>
  <c r="AB1042" i="23"/>
  <c r="AB1330" i="23"/>
  <c r="AB621" i="23"/>
  <c r="AB961" i="23"/>
  <c r="AB1249" i="23"/>
  <c r="AB388" i="23"/>
  <c r="AB858" i="23"/>
  <c r="AB1146" i="23"/>
  <c r="AB1356" i="23"/>
  <c r="AB1404" i="23"/>
  <c r="AB1452" i="23"/>
  <c r="AB1500" i="23"/>
  <c r="AB1548" i="23"/>
  <c r="AB1596" i="23"/>
  <c r="AB1644" i="23"/>
  <c r="AB1692" i="23"/>
  <c r="AB1740" i="23"/>
  <c r="AB1788" i="23"/>
  <c r="AB1836" i="23"/>
  <c r="AB1884" i="23"/>
  <c r="AB272" i="23"/>
  <c r="AB869" i="23"/>
  <c r="AB1389" i="23"/>
  <c r="AB1677" i="23"/>
  <c r="AB312" i="23"/>
  <c r="AB977" i="23"/>
  <c r="AB1417" i="23"/>
  <c r="AB1705" i="23"/>
  <c r="AB252" i="23"/>
  <c r="AB942" i="23"/>
  <c r="AB1397" i="23"/>
  <c r="AB1685" i="23"/>
  <c r="AB1925" i="23"/>
  <c r="AB1973" i="23"/>
  <c r="AB297" i="23"/>
  <c r="AB990" i="23"/>
  <c r="AB1473" i="23"/>
  <c r="AB1761" i="23"/>
  <c r="AB461" i="23"/>
  <c r="AB1190" i="23"/>
  <c r="AB1514" i="23"/>
  <c r="AB1802" i="23"/>
  <c r="AB982" i="23"/>
  <c r="AB1673" i="23"/>
  <c r="AB128" i="23"/>
  <c r="AB1222" i="23"/>
  <c r="AB1730" i="23"/>
  <c r="AB509" i="23"/>
  <c r="AB1345" i="23"/>
  <c r="AB1838" i="23"/>
  <c r="AB613" i="23"/>
  <c r="AB1462" i="23"/>
  <c r="AB1909" i="23"/>
  <c r="AB785" i="23"/>
  <c r="AB1570" i="23"/>
  <c r="AB1960" i="23"/>
  <c r="AB1422" i="23"/>
  <c r="AB217" i="23"/>
  <c r="AB1586" i="23"/>
  <c r="AB524" i="23"/>
  <c r="AB1750" i="23"/>
  <c r="AB1010" i="23"/>
  <c r="AB1975" i="23"/>
  <c r="AB1654" i="23"/>
  <c r="AB1361" i="23"/>
  <c r="AB1942" i="23"/>
  <c r="AB1749" i="23"/>
  <c r="AB1922" i="23"/>
  <c r="AB1943" i="23"/>
  <c r="AB1990" i="23"/>
  <c r="AB1841" i="23"/>
  <c r="AB1777" i="23"/>
  <c r="AB1798" i="23"/>
  <c r="AB664" i="23"/>
  <c r="AB1537" i="23"/>
  <c r="AB30" i="23"/>
  <c r="AB67" i="23"/>
  <c r="AB230" i="23"/>
  <c r="AB470" i="23"/>
  <c r="AB662" i="23"/>
  <c r="AB231" i="23"/>
  <c r="AB519" i="23"/>
  <c r="AB663" i="23"/>
  <c r="AB308" i="23"/>
  <c r="AB939" i="23"/>
  <c r="AB1035" i="23"/>
  <c r="AB240" i="23"/>
  <c r="AB700" i="23"/>
  <c r="AB840" i="23"/>
  <c r="AB1080" i="23"/>
  <c r="AB1272" i="23"/>
  <c r="AB973" i="23"/>
  <c r="AB1193" i="23"/>
  <c r="AB1559" i="23"/>
  <c r="AB837" i="23"/>
  <c r="AB1310" i="23"/>
  <c r="AB1368" i="23"/>
  <c r="AB1608" i="23"/>
  <c r="AB1800" i="23"/>
  <c r="AB1896" i="23"/>
  <c r="AB512" i="23"/>
  <c r="AB476" i="23"/>
  <c r="AB1985" i="23"/>
  <c r="AB1534" i="23"/>
  <c r="AB1597" i="23"/>
  <c r="AB332" i="23"/>
  <c r="AB862" i="23"/>
  <c r="AB1497" i="23"/>
  <c r="AB1066" i="23"/>
  <c r="AB1006" i="23"/>
  <c r="AB1321" i="23"/>
  <c r="AB605" i="23"/>
  <c r="AB997" i="23"/>
  <c r="AB1737" i="23"/>
  <c r="AB22" i="23"/>
  <c r="AB70" i="23"/>
  <c r="AB118" i="23"/>
  <c r="AB166" i="23"/>
  <c r="AB11" i="23"/>
  <c r="AB59" i="23"/>
  <c r="AB107" i="23"/>
  <c r="AB155" i="23"/>
  <c r="AB203" i="23"/>
  <c r="AB222" i="23"/>
  <c r="AB270" i="23"/>
  <c r="AB318" i="23"/>
  <c r="AB366" i="23"/>
  <c r="AB414" i="23"/>
  <c r="AB462" i="23"/>
  <c r="AB510" i="23"/>
  <c r="AB558" i="23"/>
  <c r="AB606" i="23"/>
  <c r="AB654" i="23"/>
  <c r="AB702" i="23"/>
  <c r="AB750" i="23"/>
  <c r="AB117" i="23"/>
  <c r="AB16" i="23"/>
  <c r="AB223" i="23"/>
  <c r="AB271" i="23"/>
  <c r="AB319" i="23"/>
  <c r="AB367" i="23"/>
  <c r="AB415" i="23"/>
  <c r="AB463" i="23"/>
  <c r="AB511" i="23"/>
  <c r="AB559" i="23"/>
  <c r="AB607" i="23"/>
  <c r="AB655" i="23"/>
  <c r="AB703" i="23"/>
  <c r="AB751" i="23"/>
  <c r="AB140" i="23"/>
  <c r="AB260" i="23"/>
  <c r="AB548" i="23"/>
  <c r="AB787" i="23"/>
  <c r="AB835" i="23"/>
  <c r="AB883" i="23"/>
  <c r="AB931" i="23"/>
  <c r="AB979" i="23"/>
  <c r="AB1027" i="23"/>
  <c r="AB1075" i="23"/>
  <c r="AB1123" i="23"/>
  <c r="AB1171" i="23"/>
  <c r="AB1219" i="23"/>
  <c r="AB1267" i="23"/>
  <c r="AB1315" i="23"/>
  <c r="AB169" i="23"/>
  <c r="AB480" i="23"/>
  <c r="AB768" i="23"/>
  <c r="AB364" i="23"/>
  <c r="AB652" i="23"/>
  <c r="AB248" i="23"/>
  <c r="AB536" i="23"/>
  <c r="AB784" i="23"/>
  <c r="AB832" i="23"/>
  <c r="AB880" i="23"/>
  <c r="AB928" i="23"/>
  <c r="AB976" i="23"/>
  <c r="AB1024" i="23"/>
  <c r="AB1072" i="23"/>
  <c r="AB1120" i="23"/>
  <c r="AB1168" i="23"/>
  <c r="AB1216" i="23"/>
  <c r="AB1264" i="23"/>
  <c r="AB1312" i="23"/>
  <c r="AB228" i="23"/>
  <c r="AB516" i="23"/>
  <c r="AB25" i="23"/>
  <c r="AB620" i="23"/>
  <c r="AB925" i="23"/>
  <c r="AB1213" i="23"/>
  <c r="AB373" i="23"/>
  <c r="AB857" i="23"/>
  <c r="AB1145" i="23"/>
  <c r="AB1359" i="23"/>
  <c r="AB1407" i="23"/>
  <c r="AB1455" i="23"/>
  <c r="AB1503" i="23"/>
  <c r="AB1551" i="23"/>
  <c r="AB1599" i="23"/>
  <c r="AB1647" i="23"/>
  <c r="AB1695" i="23"/>
  <c r="AB1743" i="23"/>
  <c r="AB1791" i="23"/>
  <c r="AB1839" i="23"/>
  <c r="AB1887" i="23"/>
  <c r="AB269" i="23"/>
  <c r="AB789" i="23"/>
  <c r="AB1077" i="23"/>
  <c r="AB12" i="23"/>
  <c r="AB681" i="23"/>
  <c r="AB974" i="23"/>
  <c r="AB1262" i="23"/>
  <c r="AB448" i="23"/>
  <c r="AB893" i="23"/>
  <c r="AB1181" i="23"/>
  <c r="AB1360" i="23"/>
  <c r="AB1408" i="23"/>
  <c r="AB1456" i="23"/>
  <c r="AB1504" i="23"/>
  <c r="AB1552" i="23"/>
  <c r="AB1600" i="23"/>
  <c r="AB1648" i="23"/>
  <c r="AB1696" i="23"/>
  <c r="AB1744" i="23"/>
  <c r="AB1792" i="23"/>
  <c r="AB1840" i="23"/>
  <c r="AB1888" i="23"/>
  <c r="AB353" i="23"/>
  <c r="AB929" i="23"/>
  <c r="AB1402" i="23"/>
  <c r="AB1690" i="23"/>
  <c r="AB393" i="23"/>
  <c r="AB1046" i="23"/>
  <c r="AB1430" i="23"/>
  <c r="AB1718" i="23"/>
  <c r="AB333" i="23"/>
  <c r="AB965" i="23"/>
  <c r="AB1410" i="23"/>
  <c r="AB1698" i="23"/>
  <c r="AB1929" i="23"/>
  <c r="AB1977" i="23"/>
  <c r="AB416" i="23"/>
  <c r="AB1013" i="23"/>
  <c r="AB1486" i="23"/>
  <c r="AB1774" i="23"/>
  <c r="AB580" i="23"/>
  <c r="AB1250" i="23"/>
  <c r="AB1549" i="23"/>
  <c r="AB1837" i="23"/>
  <c r="AB1101" i="23"/>
  <c r="AB1682" i="23"/>
  <c r="AB197" i="23"/>
  <c r="AB1265" i="23"/>
  <c r="AB1790" i="23"/>
  <c r="AB684" i="23"/>
  <c r="AB1414" i="23"/>
  <c r="AB1861" i="23"/>
  <c r="AB821" i="23"/>
  <c r="AB1522" i="23"/>
  <c r="AB1919" i="23"/>
  <c r="AB866" i="23"/>
  <c r="AB1593" i="23"/>
  <c r="AB1982" i="23"/>
  <c r="AB1446" i="23"/>
  <c r="AB345" i="23"/>
  <c r="AB1710" i="23"/>
  <c r="AB588" i="23"/>
  <c r="AB1793" i="23"/>
  <c r="AB1078" i="23"/>
  <c r="AB1984" i="23"/>
  <c r="AB1797" i="23"/>
  <c r="AB1434" i="23"/>
  <c r="AB1956" i="23"/>
  <c r="AB1920" i="23"/>
  <c r="AB2003" i="23"/>
  <c r="AB732" i="23"/>
  <c r="AB360" i="23"/>
  <c r="AB1991" i="23"/>
  <c r="AB1845" i="23"/>
  <c r="AB1866" i="23"/>
  <c r="AB950" i="23"/>
  <c r="AB1701" i="23"/>
  <c r="AB78" i="23"/>
  <c r="AB374" i="23"/>
  <c r="AB758" i="23"/>
  <c r="AB375" i="23"/>
  <c r="AB711" i="23"/>
  <c r="AB843" i="23"/>
  <c r="AB1083" i="23"/>
  <c r="AB1275" i="23"/>
  <c r="AB528" i="23"/>
  <c r="AB296" i="23"/>
  <c r="AB888" i="23"/>
  <c r="AB1224" i="23"/>
  <c r="AB689" i="23"/>
  <c r="AB1511" i="23"/>
  <c r="AB1125" i="23"/>
  <c r="AB1416" i="23"/>
  <c r="AB1450" i="23"/>
  <c r="AB1746" i="23"/>
  <c r="AB1885" i="23"/>
  <c r="AB945" i="23"/>
  <c r="AB1927" i="23"/>
  <c r="AB1968" i="23"/>
  <c r="AB26" i="23"/>
  <c r="AB74" i="23"/>
  <c r="AB122" i="23"/>
  <c r="AB170" i="23"/>
  <c r="AB15" i="23"/>
  <c r="AB63" i="23"/>
  <c r="AB111" i="23"/>
  <c r="AB159" i="23"/>
  <c r="AB28" i="23"/>
  <c r="AB226" i="23"/>
  <c r="AB274" i="23"/>
  <c r="AB322" i="23"/>
  <c r="AB370" i="23"/>
  <c r="AB418" i="23"/>
  <c r="AB466" i="23"/>
  <c r="AB514" i="23"/>
  <c r="AB562" i="23"/>
  <c r="AB610" i="23"/>
  <c r="AB658" i="23"/>
  <c r="AB706" i="23"/>
  <c r="AB754" i="23"/>
  <c r="AB152" i="23"/>
  <c r="AB29" i="23"/>
  <c r="AB227" i="23"/>
  <c r="AB275" i="23"/>
  <c r="AB323" i="23"/>
  <c r="AB371" i="23"/>
  <c r="AB419" i="23"/>
  <c r="AB467" i="23"/>
  <c r="AB515" i="23"/>
  <c r="AB563" i="23"/>
  <c r="AB611" i="23"/>
  <c r="AB659" i="23"/>
  <c r="AB707" i="23"/>
  <c r="AB755" i="23"/>
  <c r="AB153" i="23"/>
  <c r="AB273" i="23"/>
  <c r="AB561" i="23"/>
  <c r="AB791" i="23"/>
  <c r="AB839" i="23"/>
  <c r="AB887" i="23"/>
  <c r="AB935" i="23"/>
  <c r="AB983" i="23"/>
  <c r="AB1031" i="23"/>
  <c r="AB1079" i="23"/>
  <c r="AB1127" i="23"/>
  <c r="AB1175" i="23"/>
  <c r="AB1223" i="23"/>
  <c r="AB1271" i="23"/>
  <c r="AB1319" i="23"/>
  <c r="AB192" i="23"/>
  <c r="AB493" i="23"/>
  <c r="AB5" i="23"/>
  <c r="AB377" i="23"/>
  <c r="AB665" i="23"/>
  <c r="AB261" i="23"/>
  <c r="AB549" i="23"/>
  <c r="AB788" i="23"/>
  <c r="AB836" i="23"/>
  <c r="AB884" i="23"/>
  <c r="AB932" i="23"/>
  <c r="AB980" i="23"/>
  <c r="AB1028" i="23"/>
  <c r="AB1076" i="23"/>
  <c r="AB1124" i="23"/>
  <c r="AB1172" i="23"/>
  <c r="AB1220" i="23"/>
  <c r="AB1268" i="23"/>
  <c r="AB1316" i="23"/>
  <c r="AB241" i="23"/>
  <c r="AB529" i="23"/>
  <c r="AB68" i="23"/>
  <c r="AB629" i="23"/>
  <c r="AB938" i="23"/>
  <c r="AB1226" i="23"/>
  <c r="AB396" i="23"/>
  <c r="AB870" i="23"/>
  <c r="AB1158" i="23"/>
  <c r="AB1363" i="23"/>
  <c r="AB1411" i="23"/>
  <c r="AB1459" i="23"/>
  <c r="AB1507" i="23"/>
  <c r="AB1555" i="23"/>
  <c r="AB1603" i="23"/>
  <c r="AB1651" i="23"/>
  <c r="AB1699" i="23"/>
  <c r="AB1747" i="23"/>
  <c r="AB1795" i="23"/>
  <c r="AB1843" i="23"/>
  <c r="AB1891" i="23"/>
  <c r="AB292" i="23"/>
  <c r="AB802" i="23"/>
  <c r="AB1090" i="23"/>
  <c r="AB93" i="23"/>
  <c r="AB704" i="23"/>
  <c r="AB1009" i="23"/>
  <c r="AB1297" i="23"/>
  <c r="AB457" i="23"/>
  <c r="AB906" i="23"/>
  <c r="AB1194" i="23"/>
  <c r="AB1364" i="23"/>
  <c r="AB1412" i="23"/>
  <c r="AB1460" i="23"/>
  <c r="AB1508" i="23"/>
  <c r="AB1556" i="23"/>
  <c r="AB1604" i="23"/>
  <c r="AB1652" i="23"/>
  <c r="AB1700" i="23"/>
  <c r="AB1748" i="23"/>
  <c r="AB1796" i="23"/>
  <c r="AB1844" i="23"/>
  <c r="AB1892" i="23"/>
  <c r="AB429" i="23"/>
  <c r="AB998" i="23"/>
  <c r="AB1437" i="23"/>
  <c r="AB1725" i="23"/>
  <c r="AB436" i="23"/>
  <c r="AB1106" i="23"/>
  <c r="AB1465" i="23"/>
  <c r="AB1753" i="23"/>
  <c r="AB376" i="23"/>
  <c r="AB1025" i="23"/>
  <c r="AB1445" i="23"/>
  <c r="AB1733" i="23"/>
  <c r="AB1933" i="23"/>
  <c r="AB1981" i="23"/>
  <c r="AB497" i="23"/>
  <c r="AB1073" i="23"/>
  <c r="AB1521" i="23"/>
  <c r="AB1809" i="23"/>
  <c r="AB661" i="23"/>
  <c r="AB1273" i="23"/>
  <c r="AB1562" i="23"/>
  <c r="AB1850" i="23"/>
  <c r="AB1182" i="23"/>
  <c r="AB1742" i="23"/>
  <c r="AB264" i="23"/>
  <c r="AB1366" i="23"/>
  <c r="AB1813" i="23"/>
  <c r="AB805" i="23"/>
  <c r="AB1474" i="23"/>
  <c r="AB1926" i="23"/>
  <c r="AB902" i="23"/>
  <c r="AB1932" i="23"/>
  <c r="AB985" i="23"/>
  <c r="AB1653" i="23"/>
  <c r="AB1995" i="23"/>
  <c r="AB1489" i="23"/>
  <c r="AB389" i="23"/>
  <c r="AB1729" i="23"/>
  <c r="AB701" i="23"/>
  <c r="AB1893" i="23"/>
  <c r="AB1253" i="23"/>
  <c r="AB1998" i="23"/>
  <c r="AB1854" i="23"/>
  <c r="AB1502" i="23"/>
  <c r="AB1999" i="23"/>
  <c r="AB1958" i="23"/>
  <c r="AB60" i="23"/>
  <c r="AB934" i="23"/>
  <c r="AB889" i="23"/>
  <c r="AB1134" i="23"/>
  <c r="AB1915" i="23"/>
  <c r="AB1930" i="23"/>
  <c r="AB1394" i="23"/>
  <c r="AB449" i="23"/>
  <c r="AB174" i="23"/>
  <c r="AB41" i="23"/>
  <c r="AB518" i="23"/>
  <c r="AB566" i="23"/>
  <c r="AB64" i="23"/>
  <c r="AB423" i="23"/>
  <c r="AB759" i="23"/>
  <c r="AB795" i="23"/>
  <c r="AB1227" i="23"/>
  <c r="AB1323" i="23"/>
  <c r="AB792" i="23"/>
  <c r="AB1032" i="23"/>
  <c r="AB1320" i="23"/>
  <c r="AB149" i="23"/>
  <c r="AB905" i="23"/>
  <c r="AB1463" i="23"/>
  <c r="AB1655" i="23"/>
  <c r="AB1847" i="23"/>
  <c r="AB257" i="23"/>
  <c r="AB517" i="23"/>
  <c r="AB1464" i="23"/>
  <c r="AB1704" i="23"/>
  <c r="AB1058" i="23"/>
  <c r="AB1766" i="23"/>
  <c r="AB1937" i="23"/>
  <c r="AB1822" i="23"/>
  <c r="AB1765" i="23"/>
  <c r="AB1605" i="23"/>
  <c r="AB284" i="23"/>
  <c r="AB765" i="23"/>
  <c r="AB1818" i="23"/>
  <c r="AB993" i="23"/>
  <c r="AB428" i="23"/>
  <c r="AB82" i="23"/>
  <c r="AB178" i="23"/>
  <c r="AB71" i="23"/>
  <c r="AB167" i="23"/>
  <c r="AB234" i="23"/>
  <c r="AB330" i="23"/>
  <c r="AB426" i="23"/>
  <c r="AB522" i="23"/>
  <c r="AB618" i="23"/>
  <c r="AB714" i="23"/>
  <c r="AB200" i="23"/>
  <c r="AB235" i="23"/>
  <c r="AB331" i="23"/>
  <c r="AB427" i="23"/>
  <c r="AB523" i="23"/>
  <c r="AB619" i="23"/>
  <c r="AB715" i="23"/>
  <c r="AB201" i="23"/>
  <c r="AB609" i="23"/>
  <c r="AB847" i="23"/>
  <c r="AB943" i="23"/>
  <c r="AB1039" i="23"/>
  <c r="AB1135" i="23"/>
  <c r="AB1231" i="23"/>
  <c r="AB1327" i="23"/>
  <c r="AB86" i="23"/>
  <c r="AB182" i="23"/>
  <c r="AB90" i="23"/>
  <c r="AB186" i="23"/>
  <c r="AB79" i="23"/>
  <c r="AB175" i="23"/>
  <c r="AB242" i="23"/>
  <c r="AB338" i="23"/>
  <c r="AB434" i="23"/>
  <c r="AB530" i="23"/>
  <c r="AB626" i="23"/>
  <c r="AB722" i="23"/>
  <c r="AB49" i="23"/>
  <c r="AB243" i="23"/>
  <c r="AB339" i="23"/>
  <c r="AB435" i="23"/>
  <c r="AB531" i="23"/>
  <c r="AB627" i="23"/>
  <c r="AB723" i="23"/>
  <c r="AB61" i="23"/>
  <c r="AB657" i="23"/>
  <c r="AB855" i="23"/>
  <c r="AB951" i="23"/>
  <c r="AB1047" i="23"/>
  <c r="AB1143" i="23"/>
  <c r="AB1239" i="23"/>
  <c r="AB1335" i="23"/>
  <c r="AB34" i="23"/>
  <c r="AB130" i="23"/>
  <c r="AB134" i="23"/>
  <c r="AB39" i="23"/>
  <c r="AB171" i="23"/>
  <c r="AB250" i="23"/>
  <c r="AB378" i="23"/>
  <c r="AB482" i="23"/>
  <c r="AB586" i="23"/>
  <c r="AB718" i="23"/>
  <c r="AB97" i="23"/>
  <c r="AB283" i="23"/>
  <c r="AB387" i="23"/>
  <c r="AB491" i="23"/>
  <c r="AB623" i="23"/>
  <c r="AB731" i="23"/>
  <c r="AB321" i="23"/>
  <c r="AB807" i="23"/>
  <c r="AB911" i="23"/>
  <c r="AB1043" i="23"/>
  <c r="AB1151" i="23"/>
  <c r="AB1279" i="23"/>
  <c r="AB301" i="23"/>
  <c r="AB157" i="23"/>
  <c r="AB761" i="23"/>
  <c r="AB645" i="23"/>
  <c r="AB852" i="23"/>
  <c r="AB948" i="23"/>
  <c r="AB1044" i="23"/>
  <c r="AB1140" i="23"/>
  <c r="AB1236" i="23"/>
  <c r="AB1332" i="23"/>
  <c r="AB625" i="23"/>
  <c r="AB772" i="23"/>
  <c r="AB1322" i="23"/>
  <c r="AB966" i="23"/>
  <c r="AB1379" i="23"/>
  <c r="AB1475" i="23"/>
  <c r="AB1571" i="23"/>
  <c r="AB1667" i="23"/>
  <c r="AB1763" i="23"/>
  <c r="AB1859" i="23"/>
  <c r="AB444" i="23"/>
  <c r="AB1186" i="23"/>
  <c r="AB817" i="23"/>
  <c r="AB176" i="23"/>
  <c r="AB1002" i="23"/>
  <c r="AB1380" i="23"/>
  <c r="AB1476" i="23"/>
  <c r="AB1572" i="23"/>
  <c r="AB1668" i="23"/>
  <c r="AB1764" i="23"/>
  <c r="AB1860" i="23"/>
  <c r="AB572" i="23"/>
  <c r="AB1533" i="23"/>
  <c r="AB717" i="23"/>
  <c r="AB1561" i="23"/>
  <c r="AB676" i="23"/>
  <c r="AB1541" i="23"/>
  <c r="AB1949" i="23"/>
  <c r="AB778" i="23"/>
  <c r="AB1617" i="23"/>
  <c r="AB909" i="23"/>
  <c r="AB1658" i="23"/>
  <c r="AB1461" i="23"/>
  <c r="AB798" i="23"/>
  <c r="AB1959" i="23"/>
  <c r="AB1626" i="23"/>
  <c r="AB1102" i="23"/>
  <c r="AB2002" i="23"/>
  <c r="AB1782" i="23"/>
  <c r="AB1770" i="23"/>
  <c r="AB1962" i="23"/>
  <c r="AB1996" i="23"/>
  <c r="AB949" i="23"/>
  <c r="AB1978" i="23"/>
  <c r="AB1218" i="23"/>
  <c r="AB1558" i="23"/>
  <c r="AB1906" i="23"/>
  <c r="AB1976" i="23"/>
  <c r="AB1904" i="23"/>
  <c r="AB50" i="23"/>
  <c r="AB438" i="23"/>
  <c r="AB575" i="23"/>
  <c r="AB1099" i="23"/>
  <c r="AB904" i="23"/>
  <c r="AB668" i="23"/>
  <c r="AB1815" i="23"/>
  <c r="AB729" i="23"/>
  <c r="AB1912" i="23"/>
  <c r="AB1842" i="23"/>
  <c r="AB1578" i="23"/>
  <c r="AB1278" i="23"/>
  <c r="AB1494" i="23"/>
  <c r="AB334" i="23"/>
  <c r="AB8" i="23"/>
  <c r="AB52" i="23"/>
  <c r="AB1235" i="23"/>
  <c r="AB1196" i="23"/>
  <c r="AB1435" i="23"/>
  <c r="AB409" i="23"/>
  <c r="AB1724" i="23"/>
  <c r="AB1877" i="23"/>
  <c r="AB1601" i="23"/>
  <c r="AB1714" i="23"/>
  <c r="AB249" i="23"/>
  <c r="AB27" i="23"/>
  <c r="AB342" i="23"/>
  <c r="AB21" i="23"/>
  <c r="AB479" i="23"/>
  <c r="AB740" i="23"/>
  <c r="AB1243" i="23"/>
  <c r="AB440" i="23"/>
  <c r="AB1104" i="23"/>
  <c r="AB408" i="23"/>
  <c r="AB1439" i="23"/>
  <c r="AB1823" i="23"/>
  <c r="AB469" i="23"/>
  <c r="AB1344" i="23"/>
  <c r="AB1728" i="23"/>
  <c r="AB1882" i="23"/>
  <c r="AB1329" i="23"/>
  <c r="AB81" i="23"/>
  <c r="AB709" i="23"/>
  <c r="AB1205" i="23"/>
  <c r="AB1817" i="23"/>
  <c r="AB1429" i="23"/>
  <c r="AB1477" i="23"/>
  <c r="AB818" i="23"/>
  <c r="AB31" i="23"/>
  <c r="AB238" i="23"/>
  <c r="AB578" i="23"/>
  <c r="AB251" i="23"/>
  <c r="AB587" i="23"/>
  <c r="AB903" i="23"/>
  <c r="AB1247" i="23"/>
  <c r="AB713" i="23"/>
  <c r="AB940" i="23"/>
  <c r="AB1324" i="23"/>
  <c r="AB1274" i="23"/>
  <c r="AB1563" i="23"/>
  <c r="AB361" i="23"/>
  <c r="AB954" i="23"/>
  <c r="AB1756" i="23"/>
  <c r="AB593" i="23"/>
  <c r="AB640" i="23"/>
  <c r="AB1924" i="23"/>
  <c r="AB1853" i="23"/>
  <c r="AB1634" i="23"/>
  <c r="AB138" i="23"/>
  <c r="AB43" i="23"/>
  <c r="AB179" i="23"/>
  <c r="AB254" i="23"/>
  <c r="AB382" i="23"/>
  <c r="AB486" i="23"/>
  <c r="AB590" i="23"/>
  <c r="AB726" i="23"/>
  <c r="AB132" i="23"/>
  <c r="AB287" i="23"/>
  <c r="AB391" i="23"/>
  <c r="AB495" i="23"/>
  <c r="AB631" i="23"/>
  <c r="AB735" i="23"/>
  <c r="AB356" i="23"/>
  <c r="AB811" i="23"/>
  <c r="AB915" i="23"/>
  <c r="AB1051" i="23"/>
  <c r="AB1155" i="23"/>
  <c r="AB1283" i="23"/>
  <c r="AB336" i="23"/>
  <c r="AB220" i="23"/>
  <c r="AB53" i="23"/>
  <c r="AB680" i="23"/>
  <c r="AB856" i="23"/>
  <c r="AB952" i="23"/>
  <c r="AB1048" i="23"/>
  <c r="AB1144" i="23"/>
  <c r="AB1240" i="23"/>
  <c r="AB1336" i="23"/>
  <c r="AB660" i="23"/>
  <c r="AB781" i="23"/>
  <c r="AB108" i="23"/>
  <c r="AB1001" i="23"/>
  <c r="AB1383" i="23"/>
  <c r="AB1479" i="23"/>
  <c r="AB1575" i="23"/>
  <c r="AB1671" i="23"/>
  <c r="AB1767" i="23"/>
  <c r="AB1863" i="23"/>
  <c r="AB504" i="23"/>
  <c r="AB1221" i="23"/>
  <c r="AB830" i="23"/>
  <c r="AB236" i="23"/>
  <c r="AB1037" i="23"/>
  <c r="AB1384" i="23"/>
  <c r="AB1480" i="23"/>
  <c r="AB1576" i="23"/>
  <c r="AB1672" i="23"/>
  <c r="AB1768" i="23"/>
  <c r="AB1864" i="23"/>
  <c r="AB653" i="23"/>
  <c r="AB1546" i="23"/>
  <c r="AB736" i="23"/>
  <c r="AB1574" i="23"/>
  <c r="AB757" i="23"/>
  <c r="AB1554" i="23"/>
  <c r="AB1953" i="23"/>
  <c r="AB801" i="23"/>
  <c r="AB1630" i="23"/>
  <c r="AB969" i="23"/>
  <c r="AB1693" i="23"/>
  <c r="AB1470" i="23"/>
  <c r="AB841" i="23"/>
  <c r="AB1972" i="23"/>
  <c r="AB1649" i="23"/>
  <c r="AB1126" i="23"/>
  <c r="AB85" i="23"/>
  <c r="AB1805" i="23"/>
  <c r="AB1846" i="23"/>
  <c r="AB1971" i="23"/>
  <c r="AB285" i="23"/>
  <c r="AB1017" i="23"/>
  <c r="AB489" i="23"/>
  <c r="AB1406" i="23"/>
  <c r="AB1621" i="23"/>
  <c r="AB1955" i="23"/>
  <c r="AB532" i="23"/>
  <c r="AB1712" i="23"/>
  <c r="AB589" i="23"/>
  <c r="AB1285" i="23"/>
  <c r="AB137" i="23"/>
  <c r="AB774" i="23"/>
  <c r="AB44" i="23"/>
  <c r="AB1203" i="23"/>
  <c r="AB508" i="23"/>
  <c r="AB1192" i="23"/>
  <c r="AB1289" i="23"/>
  <c r="AB1911" i="23"/>
  <c r="AB1325" i="23"/>
  <c r="AB1816" i="23"/>
  <c r="AB1281" i="23"/>
  <c r="AB1294" i="23"/>
  <c r="AB568" i="23"/>
  <c r="AB2000" i="23"/>
  <c r="AB1314" i="23"/>
  <c r="AB1374" i="23"/>
  <c r="AB957" i="23"/>
  <c r="AB127" i="23"/>
  <c r="AB442" i="23"/>
  <c r="AB239" i="23"/>
  <c r="AB579" i="23"/>
  <c r="AB705" i="23"/>
  <c r="AB1103" i="23"/>
  <c r="AB521" i="23"/>
  <c r="AB812" i="23"/>
  <c r="AB1292" i="23"/>
  <c r="AB1082" i="23"/>
  <c r="AB1627" i="23"/>
  <c r="AB48" i="23"/>
  <c r="AB752" i="23"/>
  <c r="AB1532" i="23"/>
  <c r="AB1233" i="23"/>
  <c r="AB1318" i="23"/>
  <c r="AB13" i="23"/>
  <c r="AB156" i="23"/>
  <c r="AB1418" i="23"/>
  <c r="AB24" i="23"/>
  <c r="AB1386" i="23"/>
  <c r="AB1334" i="23"/>
  <c r="AB277" i="23"/>
  <c r="AB131" i="23"/>
  <c r="AB446" i="23"/>
  <c r="AB247" i="23"/>
  <c r="AB687" i="23"/>
  <c r="AB1003" i="23"/>
  <c r="AB556" i="23"/>
  <c r="AB1008" i="23"/>
  <c r="AB420" i="23"/>
  <c r="AB1337" i="23"/>
  <c r="AB1727" i="23"/>
  <c r="AB1166" i="23"/>
  <c r="AB1440" i="23"/>
  <c r="AB1632" i="23"/>
  <c r="AB1270" i="23"/>
  <c r="AB1910" i="23"/>
  <c r="AB1890" i="23"/>
  <c r="AB237" i="23"/>
  <c r="AB1966" i="23"/>
  <c r="AB73" i="23"/>
  <c r="AB1174" i="23"/>
  <c r="AB1469" i="23"/>
  <c r="AB1442" i="23"/>
  <c r="AB1398" i="23"/>
  <c r="AB102" i="23"/>
  <c r="AB350" i="23"/>
  <c r="AB686" i="23"/>
  <c r="AB383" i="23"/>
  <c r="AB591" i="23"/>
  <c r="AB907" i="23"/>
  <c r="AB1251" i="23"/>
  <c r="AB748" i="23"/>
  <c r="AB944" i="23"/>
  <c r="AB1232" i="23"/>
  <c r="AB1309" i="23"/>
  <c r="AB1471" i="23"/>
  <c r="AB1855" i="23"/>
  <c r="AB1173" i="23"/>
  <c r="AB1376" i="23"/>
  <c r="AB1856" i="23"/>
  <c r="AB557" i="23"/>
  <c r="AB697" i="23"/>
  <c r="AB1401" i="23"/>
  <c r="AB1566" i="23"/>
  <c r="AB1948" i="23"/>
  <c r="AB1298" i="23"/>
  <c r="AB142" i="23"/>
  <c r="AB75" i="23"/>
  <c r="AB183" i="23"/>
  <c r="AB282" i="23"/>
  <c r="AB386" i="23"/>
  <c r="AB490" i="23"/>
  <c r="AB622" i="23"/>
  <c r="AB730" i="23"/>
  <c r="AB77" i="23"/>
  <c r="AB291" i="23"/>
  <c r="AB395" i="23"/>
  <c r="AB527" i="23"/>
  <c r="AB635" i="23"/>
  <c r="AB763" i="23"/>
  <c r="AB369" i="23"/>
  <c r="AB815" i="23"/>
  <c r="AB947" i="23"/>
  <c r="AB1055" i="23"/>
  <c r="AB1183" i="23"/>
  <c r="AB1287" i="23"/>
  <c r="AB349" i="23"/>
  <c r="AB233" i="23"/>
  <c r="AB113" i="23"/>
  <c r="AB693" i="23"/>
  <c r="AB860" i="23"/>
  <c r="AB956" i="23"/>
  <c r="AB1052" i="23"/>
  <c r="AB1148" i="23"/>
  <c r="AB1244" i="23"/>
  <c r="AB1340" i="23"/>
  <c r="AB673" i="23"/>
  <c r="AB794" i="23"/>
  <c r="AB189" i="23"/>
  <c r="AB1014" i="23"/>
  <c r="AB1387" i="23"/>
  <c r="AB1483" i="23"/>
  <c r="AB1579" i="23"/>
  <c r="AB1675" i="23"/>
  <c r="AB1771" i="23"/>
  <c r="AB1867" i="23"/>
  <c r="AB573" i="23"/>
  <c r="AB1234" i="23"/>
  <c r="AB865" i="23"/>
  <c r="AB245" i="23"/>
  <c r="AB1050" i="23"/>
  <c r="AB1388" i="23"/>
  <c r="AB1484" i="23"/>
  <c r="AB1580" i="23"/>
  <c r="AB1676" i="23"/>
  <c r="AB1772" i="23"/>
  <c r="AB1868" i="23"/>
  <c r="AB696" i="23"/>
  <c r="AB1581" i="23"/>
  <c r="AB825" i="23"/>
  <c r="AB1609" i="23"/>
  <c r="AB790" i="23"/>
  <c r="AB1589" i="23"/>
  <c r="AB1957" i="23"/>
  <c r="AB838" i="23"/>
  <c r="AB1665" i="23"/>
  <c r="AB978" i="23"/>
  <c r="AB1706" i="23"/>
  <c r="AB1530" i="23"/>
  <c r="AB922" i="23"/>
  <c r="AB1994" i="23"/>
  <c r="AB1686" i="23"/>
  <c r="AB1169" i="23"/>
  <c r="AB484" i="23"/>
  <c r="AB1865" i="23"/>
  <c r="AB1889" i="23"/>
  <c r="AB37" i="23"/>
  <c r="AB413" i="23"/>
  <c r="AB1114" i="23"/>
  <c r="AB914" i="23"/>
  <c r="AB1542" i="23"/>
  <c r="AB1694" i="23"/>
  <c r="AB164" i="23"/>
  <c r="AB1901" i="23"/>
  <c r="AB885" i="23"/>
  <c r="AB1509" i="23"/>
  <c r="AB1149" i="23"/>
  <c r="AB1161" i="23"/>
  <c r="AB1517" i="23"/>
  <c r="AB1150" i="23"/>
  <c r="AB123" i="23"/>
  <c r="AB670" i="23"/>
  <c r="AB447" i="23"/>
  <c r="AB692" i="23"/>
  <c r="AB624" i="23"/>
  <c r="AB1000" i="23"/>
  <c r="AB325" i="23"/>
  <c r="AB1719" i="23"/>
  <c r="AB1432" i="23"/>
  <c r="AB1210" i="23"/>
  <c r="AB2001" i="23"/>
  <c r="AB1931" i="23"/>
  <c r="AB1266" i="23"/>
  <c r="AB1157" i="23"/>
  <c r="AB23" i="23"/>
  <c r="AB570" i="23"/>
  <c r="AB475" i="23"/>
  <c r="AB895" i="23"/>
  <c r="AB637" i="23"/>
  <c r="AB908" i="23"/>
  <c r="AB385" i="23"/>
  <c r="AB1531" i="23"/>
  <c r="AB1819" i="23"/>
  <c r="AB1338" i="23"/>
  <c r="AB1916" i="23"/>
  <c r="AB1377" i="23"/>
  <c r="AB1162" i="23"/>
  <c r="AB1033" i="23"/>
  <c r="AB1413" i="23"/>
  <c r="AB185" i="23"/>
  <c r="AB574" i="23"/>
  <c r="AB351" i="23"/>
  <c r="AB121" i="23"/>
  <c r="AB1107" i="23"/>
  <c r="AB672" i="23"/>
  <c r="AB912" i="23"/>
  <c r="AB1296" i="23"/>
  <c r="AB737" i="23"/>
  <c r="AB1631" i="23"/>
  <c r="AB981" i="23"/>
  <c r="AB1824" i="23"/>
  <c r="AB1453" i="23"/>
  <c r="AB1030" i="23"/>
  <c r="AB98" i="23"/>
  <c r="AB346" i="23"/>
  <c r="AB36" i="23"/>
  <c r="AB483" i="23"/>
  <c r="AB144" i="23"/>
  <c r="AB1007" i="23"/>
  <c r="AB88" i="23"/>
  <c r="AB844" i="23"/>
  <c r="AB1132" i="23"/>
  <c r="AB577" i="23"/>
  <c r="AB1371" i="23"/>
  <c r="AB1755" i="23"/>
  <c r="AB1138" i="23"/>
  <c r="AB33" i="23"/>
  <c r="AB1468" i="23"/>
  <c r="AB1660" i="23"/>
  <c r="AB496" i="23"/>
  <c r="AB533" i="23"/>
  <c r="AB1941" i="23"/>
  <c r="AB849" i="23"/>
  <c r="AB1378" i="23"/>
  <c r="AB1557" i="23"/>
  <c r="AB1967" i="23"/>
  <c r="AB1646" i="23"/>
  <c r="AB592" i="23"/>
  <c r="AB424" i="23"/>
  <c r="AB485" i="23"/>
  <c r="AB139" i="23"/>
  <c r="AB84" i="23"/>
  <c r="AB181" i="23"/>
  <c r="AB288" i="23"/>
  <c r="AB1136" i="23"/>
  <c r="AB953" i="23"/>
  <c r="AB421" i="23"/>
  <c r="AB1472" i="23"/>
  <c r="AB1498" i="23"/>
  <c r="AB1945" i="23"/>
  <c r="AB745" i="23"/>
  <c r="AB1745" i="23"/>
  <c r="AB1935" i="23"/>
  <c r="AB6" i="23"/>
  <c r="AB146" i="23"/>
  <c r="AB83" i="23"/>
  <c r="AB187" i="23"/>
  <c r="AB286" i="23"/>
  <c r="AB390" i="23"/>
  <c r="AB494" i="23"/>
  <c r="AB630" i="23"/>
  <c r="AB734" i="23"/>
  <c r="AB112" i="23"/>
  <c r="AB295" i="23"/>
  <c r="AB399" i="23"/>
  <c r="AB535" i="23"/>
  <c r="AB639" i="23"/>
  <c r="AB767" i="23"/>
  <c r="AB404" i="23"/>
  <c r="AB819" i="23"/>
  <c r="AB955" i="23"/>
  <c r="AB1059" i="23"/>
  <c r="AB1187" i="23"/>
  <c r="AB1291" i="23"/>
  <c r="AB384" i="23"/>
  <c r="AB268" i="23"/>
  <c r="AB136" i="23"/>
  <c r="AB728" i="23"/>
  <c r="AB864" i="23"/>
  <c r="AB960" i="23"/>
  <c r="AB1056" i="23"/>
  <c r="AB1152" i="23"/>
  <c r="AB1248" i="23"/>
  <c r="AB32" i="23"/>
  <c r="AB708" i="23"/>
  <c r="AB829" i="23"/>
  <c r="AB221" i="23"/>
  <c r="AB1049" i="23"/>
  <c r="AB1391" i="23"/>
  <c r="AB1487" i="23"/>
  <c r="AB1583" i="23"/>
  <c r="AB1679" i="23"/>
  <c r="AB1775" i="23"/>
  <c r="AB1871" i="23"/>
  <c r="AB633" i="23"/>
  <c r="AB1269" i="23"/>
  <c r="AB878" i="23"/>
  <c r="AB305" i="23"/>
  <c r="AB1085" i="23"/>
  <c r="AB1392" i="23"/>
  <c r="AB1488" i="23"/>
  <c r="AB1584" i="23"/>
  <c r="AB1680" i="23"/>
  <c r="AB1776" i="23"/>
  <c r="AB1872" i="23"/>
  <c r="AB777" i="23"/>
  <c r="AB1594" i="23"/>
  <c r="AB834" i="23"/>
  <c r="AB1622" i="23"/>
  <c r="AB813" i="23"/>
  <c r="AB1602" i="23"/>
  <c r="AB1961" i="23"/>
  <c r="AB861" i="23"/>
  <c r="AB1678" i="23"/>
  <c r="AB1038" i="23"/>
  <c r="AB1741" i="23"/>
  <c r="AB1553" i="23"/>
  <c r="AB1041" i="23"/>
  <c r="AB300" i="23"/>
  <c r="AB1709" i="23"/>
  <c r="AB1245" i="23"/>
  <c r="AB581" i="23"/>
  <c r="AB1874" i="23"/>
  <c r="AB1913" i="23"/>
  <c r="AB141" i="23"/>
  <c r="AB806" i="23"/>
  <c r="AB1373" i="23"/>
  <c r="AB1538" i="23"/>
  <c r="AB1717" i="23"/>
  <c r="AB1762" i="23"/>
  <c r="AB381" i="23"/>
  <c r="AB1988" i="23"/>
  <c r="AB46" i="23"/>
  <c r="AB124" i="23"/>
  <c r="AB430" i="23"/>
  <c r="AB770" i="23"/>
  <c r="AB335" i="23"/>
  <c r="AB571" i="23"/>
  <c r="AB9" i="23"/>
  <c r="AB991" i="23"/>
  <c r="AB1331" i="23"/>
  <c r="AB357" i="23"/>
  <c r="AB996" i="23"/>
  <c r="AB1188" i="23"/>
  <c r="AB265" i="23"/>
  <c r="AB1254" i="23"/>
  <c r="AB1619" i="23"/>
  <c r="AB1715" i="23"/>
  <c r="AB898" i="23"/>
  <c r="AB669" i="23"/>
  <c r="AB1524" i="23"/>
  <c r="AB1812" i="23"/>
  <c r="AB1258" i="23"/>
  <c r="AB1237" i="23"/>
  <c r="AB1905" i="23"/>
  <c r="AB1518" i="23"/>
  <c r="AB1697" i="23"/>
  <c r="AB897" i="23"/>
  <c r="AB1490" i="23"/>
  <c r="AB1093" i="23"/>
  <c r="AB1585" i="23"/>
  <c r="AB172" i="23"/>
  <c r="AB347" i="23"/>
  <c r="AB999" i="23"/>
  <c r="AB405" i="23"/>
  <c r="AB1100" i="23"/>
  <c r="AB348" i="23"/>
  <c r="AB1302" i="23"/>
  <c r="AB1723" i="23"/>
  <c r="AB1153" i="23"/>
  <c r="AB1436" i="23"/>
  <c r="AB1820" i="23"/>
  <c r="AB1869" i="23"/>
  <c r="AB1306" i="23"/>
  <c r="AB641" i="23"/>
  <c r="AB1757" i="23"/>
  <c r="AB1350" i="23"/>
  <c r="AB1625" i="23"/>
  <c r="AB94" i="23"/>
  <c r="AB678" i="23"/>
  <c r="AB583" i="23"/>
  <c r="AB899" i="23"/>
  <c r="AB17" i="23"/>
  <c r="AB816" i="23"/>
  <c r="AB1200" i="23"/>
  <c r="AB1117" i="23"/>
  <c r="AB1535" i="23"/>
  <c r="AB72" i="23"/>
  <c r="AB797" i="23"/>
  <c r="AB1536" i="23"/>
  <c r="AB80" i="23"/>
  <c r="AB1341" i="23"/>
  <c r="AB1390" i="23"/>
  <c r="AB1638" i="23"/>
  <c r="AB1381" i="23"/>
  <c r="AB1833" i="23"/>
  <c r="AB1902" i="23"/>
  <c r="AB35" i="23"/>
  <c r="AB582" i="23"/>
  <c r="AB487" i="23"/>
  <c r="AB1147" i="23"/>
  <c r="AB848" i="23"/>
  <c r="AB612" i="23"/>
  <c r="AB1663" i="23"/>
  <c r="AB989" i="23"/>
  <c r="AB1760" i="23"/>
  <c r="AB1526" i="23"/>
  <c r="AB1582" i="23"/>
  <c r="AB1946" i="23"/>
  <c r="AB1689" i="23"/>
  <c r="AB854" i="23"/>
  <c r="AB38" i="23"/>
  <c r="AB150" i="23"/>
  <c r="AB87" i="23"/>
  <c r="AB76" i="23"/>
  <c r="AB290" i="23"/>
  <c r="AB394" i="23"/>
  <c r="AB526" i="23"/>
  <c r="AB634" i="23"/>
  <c r="AB762" i="23"/>
  <c r="AB125" i="23"/>
  <c r="AB299" i="23"/>
  <c r="AB431" i="23"/>
  <c r="AB539" i="23"/>
  <c r="AB667" i="23"/>
  <c r="AB771" i="23"/>
  <c r="AB417" i="23"/>
  <c r="AB851" i="23"/>
  <c r="AB959" i="23"/>
  <c r="AB1087" i="23"/>
  <c r="AB1191" i="23"/>
  <c r="AB1295" i="23"/>
  <c r="AB541" i="23"/>
  <c r="AB425" i="23"/>
  <c r="AB309" i="23"/>
  <c r="AB796" i="23"/>
  <c r="AB892" i="23"/>
  <c r="AB988" i="23"/>
  <c r="AB1084" i="23"/>
  <c r="AB1180" i="23"/>
  <c r="AB1276" i="23"/>
  <c r="AB289" i="23"/>
  <c r="AB168" i="23"/>
  <c r="AB986" i="23"/>
  <c r="AB525" i="23"/>
  <c r="AB1206" i="23"/>
  <c r="AB1419" i="23"/>
  <c r="AB1515" i="23"/>
  <c r="AB1611" i="23"/>
  <c r="AB1707" i="23"/>
  <c r="AB1803" i="23"/>
  <c r="AB1899" i="23"/>
  <c r="AB850" i="23"/>
  <c r="AB280" i="23"/>
  <c r="AB1057" i="23"/>
  <c r="AB540" i="23"/>
  <c r="AB1242" i="23"/>
  <c r="AB1420" i="23"/>
  <c r="AB1516" i="23"/>
  <c r="AB1612" i="23"/>
  <c r="AB1708" i="23"/>
  <c r="AB1804" i="23"/>
  <c r="AB1900" i="23"/>
  <c r="AB1081" i="23"/>
  <c r="AB1773" i="23"/>
  <c r="AB1189" i="23"/>
  <c r="AB1801" i="23"/>
  <c r="AB1154" i="23"/>
  <c r="AB1781" i="23"/>
  <c r="AB1989" i="23"/>
  <c r="AB1202" i="23"/>
  <c r="AB1857" i="23"/>
  <c r="AB1342" i="23"/>
  <c r="AB1898" i="23"/>
  <c r="AB1825" i="23"/>
  <c r="AB1449" i="23"/>
  <c r="AB881" i="23"/>
  <c r="AB1952" i="23"/>
  <c r="AB1614" i="23"/>
  <c r="AB1109" i="23"/>
  <c r="AB520" i="23"/>
  <c r="AB1074" i="23"/>
  <c r="AB833" i="23"/>
  <c r="AB1409" i="23"/>
  <c r="AB1940" i="23"/>
  <c r="AB724" i="23"/>
  <c r="AB1053" i="23"/>
  <c r="AB1238" i="23"/>
  <c r="AB814" i="23"/>
  <c r="AB1666" i="23"/>
  <c r="AB42" i="23"/>
  <c r="AB190" i="23"/>
  <c r="AB91" i="23"/>
  <c r="AB89" i="23"/>
  <c r="AB294" i="23"/>
  <c r="AB398" i="23"/>
  <c r="AB534" i="23"/>
  <c r="AB638" i="23"/>
  <c r="AB766" i="23"/>
  <c r="AB160" i="23"/>
  <c r="AB303" i="23"/>
  <c r="AB439" i="23"/>
  <c r="AB543" i="23"/>
  <c r="AB671" i="23"/>
  <c r="AB775" i="23"/>
  <c r="AB452" i="23"/>
  <c r="AB859" i="23"/>
  <c r="AB963" i="23"/>
  <c r="AB1091" i="23"/>
  <c r="AB1195" i="23"/>
  <c r="AB1299" i="23"/>
  <c r="AB576" i="23"/>
  <c r="AB460" i="23"/>
  <c r="AB344" i="23"/>
  <c r="AB800" i="23"/>
  <c r="AB896" i="23"/>
  <c r="AB992" i="23"/>
  <c r="AB1088" i="23"/>
  <c r="AB1184" i="23"/>
  <c r="AB1280" i="23"/>
  <c r="AB324" i="23"/>
  <c r="AB256" i="23"/>
  <c r="AB1021" i="23"/>
  <c r="AB585" i="23"/>
  <c r="AB1241" i="23"/>
  <c r="AB1423" i="23"/>
  <c r="AB1519" i="23"/>
  <c r="AB1615" i="23"/>
  <c r="AB1711" i="23"/>
  <c r="AB1807" i="23"/>
  <c r="AB1903" i="23"/>
  <c r="AB317" i="23"/>
  <c r="AB1070" i="23"/>
  <c r="AB600" i="23"/>
  <c r="AB1277" i="23"/>
  <c r="AB1424" i="23"/>
  <c r="AB1520" i="23"/>
  <c r="AB1616" i="23"/>
  <c r="AB1808" i="23"/>
  <c r="AB1141" i="23"/>
  <c r="AB1786" i="23"/>
  <c r="AB1198" i="23"/>
  <c r="AB1814" i="23"/>
  <c r="AB1177" i="23"/>
  <c r="AB1794" i="23"/>
  <c r="AB1993" i="23"/>
  <c r="AB1225" i="23"/>
  <c r="AB1870" i="23"/>
  <c r="AB1357" i="23"/>
  <c r="AB505" i="23"/>
  <c r="AB1894" i="23"/>
  <c r="AB962" i="23"/>
  <c r="AB1974" i="23"/>
  <c r="AB1674" i="23"/>
  <c r="AB1185" i="23"/>
  <c r="AB628" i="23"/>
  <c r="AB1113" i="23"/>
  <c r="AB1433" i="23"/>
  <c r="AB1963" i="23"/>
  <c r="AB793" i="23"/>
  <c r="AB1353" i="23"/>
  <c r="AB744" i="23"/>
  <c r="AB194" i="23"/>
  <c r="AB538" i="23"/>
  <c r="AB173" i="23"/>
  <c r="AB675" i="23"/>
  <c r="AB863" i="23"/>
  <c r="AB1199" i="23"/>
  <c r="AB804" i="23"/>
  <c r="AB1092" i="23"/>
  <c r="AB337" i="23"/>
  <c r="AB608" i="23"/>
  <c r="AB1523" i="23"/>
  <c r="AB1907" i="23"/>
  <c r="AB1105" i="23"/>
  <c r="AB1428" i="23"/>
  <c r="AB1716" i="23"/>
  <c r="AB1821" i="23"/>
  <c r="AB1829" i="23"/>
  <c r="AB544" i="23"/>
  <c r="AB1987" i="23"/>
  <c r="AB1217" i="23"/>
  <c r="AB1230" i="23"/>
  <c r="AB198" i="23"/>
  <c r="AB207" i="23"/>
  <c r="AB995" i="23"/>
  <c r="AB808" i="23"/>
  <c r="AB372" i="23"/>
  <c r="AB1527" i="23"/>
  <c r="AB400" i="23"/>
  <c r="AB1624" i="23"/>
  <c r="AB1862" i="23"/>
  <c r="AB1405" i="23"/>
  <c r="AB1734" i="23"/>
  <c r="AB601" i="23"/>
  <c r="AB54" i="23"/>
  <c r="AB674" i="23"/>
  <c r="AB683" i="23"/>
  <c r="AB1343" i="23"/>
  <c r="AB1004" i="23"/>
  <c r="AB677" i="23"/>
  <c r="AB946" i="23"/>
  <c r="AB1628" i="23"/>
  <c r="AB1897" i="23"/>
  <c r="AB1944" i="23"/>
  <c r="AB1358" i="23"/>
  <c r="AB853" i="23"/>
  <c r="AB135" i="23"/>
  <c r="AB474" i="23"/>
  <c r="AB682" i="23"/>
  <c r="AB379" i="23"/>
  <c r="AB719" i="23"/>
  <c r="AB799" i="23"/>
  <c r="AB1139" i="23"/>
  <c r="AB253" i="23"/>
  <c r="AB597" i="23"/>
  <c r="AB1036" i="23"/>
  <c r="AB1228" i="23"/>
  <c r="AB712" i="23"/>
  <c r="AB918" i="23"/>
  <c r="AB1467" i="23"/>
  <c r="AB1659" i="23"/>
  <c r="AB1851" i="23"/>
  <c r="AB773" i="23"/>
  <c r="AB1372" i="23"/>
  <c r="AB1564" i="23"/>
  <c r="AB1852" i="23"/>
  <c r="AB1485" i="23"/>
  <c r="AB1513" i="23"/>
  <c r="AB1493" i="23"/>
  <c r="AB1569" i="23"/>
  <c r="AB1610" i="23"/>
  <c r="AB648" i="23"/>
  <c r="AB1026" i="23"/>
  <c r="AB1722" i="23"/>
  <c r="AB1936" i="23"/>
  <c r="AB1881" i="23"/>
  <c r="AB1170" i="23"/>
  <c r="AB1806" i="23"/>
  <c r="AB246" i="23"/>
  <c r="AB255" i="23"/>
  <c r="AB727" i="23"/>
  <c r="AB1011" i="23"/>
  <c r="AB148" i="23"/>
  <c r="AB1040" i="23"/>
  <c r="AB749" i="23"/>
  <c r="AB1375" i="23"/>
  <c r="AB1759" i="23"/>
  <c r="AB782" i="23"/>
  <c r="AB1568" i="23"/>
  <c r="AB553" i="23"/>
  <c r="AB1506" i="23"/>
  <c r="AB1645" i="23"/>
  <c r="AB1980" i="23"/>
  <c r="AB910" i="23"/>
  <c r="AB1313" i="23"/>
  <c r="AB119" i="23"/>
  <c r="AB298" i="23"/>
  <c r="AB666" i="23"/>
  <c r="AB443" i="23"/>
  <c r="AB644" i="23"/>
  <c r="AB1095" i="23"/>
  <c r="AB473" i="23"/>
  <c r="AB900" i="23"/>
  <c r="AB1284" i="23"/>
  <c r="AB1034" i="23"/>
  <c r="AB1427" i="23"/>
  <c r="AB1811" i="23"/>
  <c r="AB340" i="23"/>
  <c r="AB1290" i="23"/>
  <c r="AB1620" i="23"/>
  <c r="AB1908" i="23"/>
  <c r="AB1849" i="23"/>
  <c r="AB1997" i="23"/>
  <c r="AB1370" i="23"/>
  <c r="AB1918" i="23"/>
  <c r="AB1005" i="23"/>
  <c r="AB1209" i="23"/>
  <c r="AB1137" i="23"/>
  <c r="AB1986" i="23"/>
  <c r="AB1421" i="23"/>
  <c r="AB1598" i="23"/>
  <c r="AB302" i="23"/>
  <c r="AB542" i="23"/>
  <c r="AB343" i="23"/>
  <c r="AB679" i="23"/>
  <c r="AB867" i="23"/>
  <c r="AB1339" i="23"/>
  <c r="AB392" i="23"/>
  <c r="AB1096" i="23"/>
  <c r="AB1288" i="23"/>
  <c r="AB1069" i="23"/>
  <c r="AB1431" i="23"/>
  <c r="AB1623" i="23"/>
  <c r="AB933" i="23"/>
  <c r="AB1118" i="23"/>
  <c r="AB1528" i="23"/>
  <c r="AB1720" i="23"/>
  <c r="AB1834" i="23"/>
  <c r="AB1246" i="23"/>
  <c r="AB20" i="23"/>
  <c r="AB1086" i="23"/>
  <c r="AB970" i="23"/>
  <c r="AB1633" i="23"/>
  <c r="AB1964" i="23"/>
  <c r="AB478" i="23"/>
  <c r="AB803" i="23"/>
  <c r="AB632" i="23"/>
  <c r="AB1328" i="23"/>
  <c r="AB1567" i="23"/>
  <c r="AB133" i="23"/>
  <c r="AB1664" i="23"/>
  <c r="AB636" i="23"/>
  <c r="AB886" i="23"/>
  <c r="AB1045" i="23"/>
  <c r="AB1950" i="23"/>
  <c r="AB1702" i="23"/>
  <c r="AB1545" i="23"/>
  <c r="Z1739" i="23"/>
  <c r="Z1863" i="23"/>
  <c r="Z712" i="23"/>
  <c r="Z1496" i="23"/>
  <c r="Z1882" i="23"/>
  <c r="Z632" i="23"/>
  <c r="Z1902" i="23"/>
  <c r="Z160" i="23"/>
  <c r="Z563" i="23"/>
  <c r="Z848" i="23"/>
  <c r="Z656" i="23"/>
  <c r="Z1004" i="23"/>
  <c r="Z1272" i="23"/>
  <c r="Z566" i="23"/>
  <c r="Z232" i="23"/>
  <c r="Z1307" i="23"/>
  <c r="Z1630" i="23"/>
  <c r="Z1905" i="23"/>
  <c r="AB1799" i="23"/>
  <c r="Z1116" i="23"/>
  <c r="Z1265" i="23"/>
  <c r="Z1142" i="23"/>
  <c r="Z570" i="23"/>
  <c r="Z662" i="23"/>
  <c r="Z95" i="23"/>
  <c r="Z1709" i="23"/>
  <c r="Z344" i="23"/>
  <c r="Z1509" i="23"/>
  <c r="Z1790" i="23"/>
  <c r="Z29" i="23"/>
  <c r="Z1102" i="23"/>
  <c r="Z1279" i="23"/>
  <c r="Z1669" i="23"/>
  <c r="Z902" i="23"/>
  <c r="Z511" i="23"/>
  <c r="Z837" i="23"/>
  <c r="Z981" i="23"/>
  <c r="Z78" i="23"/>
  <c r="Z1809" i="23"/>
  <c r="Z1124" i="23"/>
  <c r="Z1027" i="23"/>
  <c r="Z1679" i="23"/>
  <c r="Z587" i="23"/>
  <c r="Z8" i="23"/>
  <c r="Z518" i="23"/>
  <c r="Z885" i="23"/>
  <c r="Z954" i="23"/>
  <c r="Z1946" i="23"/>
  <c r="Z1665" i="23"/>
  <c r="Z1077" i="23"/>
  <c r="Z464" i="23"/>
  <c r="Z1284" i="23"/>
  <c r="Z348" i="23"/>
  <c r="BG125" i="24"/>
  <c r="BI106" i="24"/>
  <c r="BH115" i="24"/>
  <c r="BH126" i="24" s="1"/>
  <c r="BH117" i="24"/>
  <c r="BH127" i="24" s="1"/>
  <c r="BH118" i="24"/>
  <c r="BH128" i="24" s="1"/>
  <c r="BH114" i="24"/>
  <c r="BG126" i="24"/>
  <c r="BG128" i="24"/>
  <c r="BG127" i="24"/>
  <c r="E37" i="20" l="1"/>
  <c r="C37" i="20"/>
  <c r="R4" i="23" s="1"/>
  <c r="F37" i="20"/>
  <c r="Y113" i="23"/>
  <c r="Y257" i="23"/>
  <c r="Y401" i="23"/>
  <c r="Y545" i="23"/>
  <c r="Y199" i="23"/>
  <c r="Y487" i="23"/>
  <c r="Y631" i="23"/>
  <c r="Y620" i="23"/>
  <c r="Y764" i="23"/>
  <c r="Y190" i="23"/>
  <c r="Y406" i="23"/>
  <c r="Y622" i="23"/>
  <c r="Y812" i="23"/>
  <c r="Y957" i="23"/>
  <c r="Y136" i="23"/>
  <c r="Y352" i="23"/>
  <c r="Y568" i="23"/>
  <c r="Y769" i="23"/>
  <c r="Y930" i="23"/>
  <c r="Y1088" i="23"/>
  <c r="Y1232" i="23"/>
  <c r="Y146" i="23"/>
  <c r="Y470" i="23"/>
  <c r="Y731" i="23"/>
  <c r="Y995" i="23"/>
  <c r="Y1192" i="23"/>
  <c r="Y1367" i="23"/>
  <c r="Y1511" i="23"/>
  <c r="Y1500" i="23"/>
  <c r="Y1644" i="23"/>
  <c r="Y313" i="23"/>
  <c r="Y637" i="23"/>
  <c r="Y911" i="23"/>
  <c r="Y1131" i="23"/>
  <c r="Y1102" i="23"/>
  <c r="Y1294" i="23"/>
  <c r="Y302" i="23"/>
  <c r="Y831" i="23"/>
  <c r="Y1203" i="23"/>
  <c r="Y1466" i="23"/>
  <c r="Y1483" i="23"/>
  <c r="Y1679" i="23"/>
  <c r="Y1823" i="23"/>
  <c r="Y1967" i="23"/>
  <c r="Y400" i="23"/>
  <c r="Y904" i="23"/>
  <c r="Y983" i="23"/>
  <c r="Y1541" i="23"/>
  <c r="Y1717" i="23"/>
  <c r="Y1861" i="23"/>
  <c r="Y36" i="23"/>
  <c r="Y1516" i="23"/>
  <c r="Y1805" i="23"/>
  <c r="Y196" i="23"/>
  <c r="Y1057" i="23"/>
  <c r="Y220" i="23"/>
  <c r="Y1059" i="23"/>
  <c r="Y1528" i="23"/>
  <c r="Y1808" i="23"/>
  <c r="Y225" i="23"/>
  <c r="Y1060" i="23"/>
  <c r="Y1815" i="23"/>
  <c r="Y772" i="23"/>
  <c r="Y1635" i="23"/>
  <c r="Y241" i="23"/>
  <c r="Y1422" i="23"/>
  <c r="Y1923" i="23"/>
  <c r="Y431" i="23"/>
  <c r="Y1856" i="23"/>
  <c r="Y2000" i="23"/>
  <c r="Y698" i="23"/>
  <c r="Y1444" i="23"/>
  <c r="Y1831" i="23"/>
  <c r="Y860" i="23"/>
  <c r="Y383" i="23"/>
  <c r="Y1960" i="23"/>
  <c r="Y1818" i="23"/>
  <c r="Y575" i="23"/>
  <c r="Y1189" i="23"/>
  <c r="Y1852" i="23"/>
  <c r="Y88" i="23"/>
  <c r="Y968" i="23"/>
  <c r="Y508" i="23"/>
  <c r="Y1855" i="23"/>
  <c r="Y125" i="23"/>
  <c r="Y269" i="23"/>
  <c r="Y413" i="23"/>
  <c r="Y557" i="23"/>
  <c r="Y701" i="23"/>
  <c r="Y845" i="23"/>
  <c r="Y355" i="23"/>
  <c r="Y499" i="23"/>
  <c r="Y643" i="23"/>
  <c r="Y787" i="23"/>
  <c r="Y931" i="23"/>
  <c r="Y422" i="23"/>
  <c r="Y638" i="23"/>
  <c r="Y826" i="23"/>
  <c r="Y998" i="23"/>
  <c r="Y1145" i="23"/>
  <c r="Y156" i="23"/>
  <c r="Y372" i="23"/>
  <c r="Y588" i="23"/>
  <c r="Y784" i="23"/>
  <c r="Y958" i="23"/>
  <c r="Y1111" i="23"/>
  <c r="Y1244" i="23"/>
  <c r="Y178" i="23"/>
  <c r="Y502" i="23"/>
  <c r="Y802" i="23"/>
  <c r="Y1047" i="23"/>
  <c r="Y1210" i="23"/>
  <c r="Y1379" i="23"/>
  <c r="Y1523" i="23"/>
  <c r="Y96" i="23"/>
  <c r="Y420" i="23"/>
  <c r="Y663" i="23"/>
  <c r="Y935" i="23"/>
  <c r="Y1149" i="23"/>
  <c r="Y1333" i="23"/>
  <c r="Y1477" i="23"/>
  <c r="Y862" i="23"/>
  <c r="Y1234" i="23"/>
  <c r="Y1482" i="23"/>
  <c r="Y1678" i="23"/>
  <c r="Y1822" i="23"/>
  <c r="Y1835" i="23"/>
  <c r="Y1979" i="23"/>
  <c r="Y441" i="23"/>
  <c r="Y946" i="23"/>
  <c r="Y1295" i="23"/>
  <c r="Y1520" i="23"/>
  <c r="Y1729" i="23"/>
  <c r="Y1873" i="23"/>
  <c r="Y86" i="23"/>
  <c r="Y646" i="23"/>
  <c r="Y1077" i="23"/>
  <c r="Y1550" i="23"/>
  <c r="Y1827" i="23"/>
  <c r="Y277" i="23"/>
  <c r="Y1106" i="23"/>
  <c r="Y1551" i="23"/>
  <c r="Y1828" i="23"/>
  <c r="Y1553" i="23"/>
  <c r="Y1830" i="23"/>
  <c r="Y297" i="23"/>
  <c r="Y1110" i="23"/>
  <c r="Y1563" i="23"/>
  <c r="Y483" i="23"/>
  <c r="Y1271" i="23"/>
  <c r="Y1900" i="23"/>
  <c r="Y1282" i="23"/>
  <c r="Y1903" i="23"/>
  <c r="Y1603" i="23"/>
  <c r="Y1324" i="23"/>
  <c r="Y1962" i="23"/>
  <c r="Y851" i="23"/>
  <c r="Y1252" i="23"/>
  <c r="Y469" i="23"/>
  <c r="Y713" i="23"/>
  <c r="Y857" i="23"/>
  <c r="Y1001" i="23"/>
  <c r="Y138" i="23"/>
  <c r="Y282" i="23"/>
  <c r="Y426" i="23"/>
  <c r="Y799" i="23"/>
  <c r="Y943" i="23"/>
  <c r="Y68" i="23"/>
  <c r="Y212" i="23"/>
  <c r="Y356" i="23"/>
  <c r="Y500" i="23"/>
  <c r="Y1301" i="23"/>
  <c r="Y191" i="23"/>
  <c r="Y407" i="23"/>
  <c r="Y623" i="23"/>
  <c r="Y1123" i="23"/>
  <c r="Y1267" i="23"/>
  <c r="Y157" i="23"/>
  <c r="Y373" i="23"/>
  <c r="Y589" i="23"/>
  <c r="Y820" i="23"/>
  <c r="Y1065" i="23"/>
  <c r="Y1257" i="23"/>
  <c r="Y1414" i="23"/>
  <c r="Y1558" i="23"/>
  <c r="Y147" i="23"/>
  <c r="Y448" i="23"/>
  <c r="Y758" i="23"/>
  <c r="Y1019" i="23"/>
  <c r="Y1211" i="23"/>
  <c r="Y1380" i="23"/>
  <c r="Y1345" i="23"/>
  <c r="Y1489" i="23"/>
  <c r="Y1633" i="23"/>
  <c r="Y322" i="23"/>
  <c r="Y645" i="23"/>
  <c r="Y916" i="23"/>
  <c r="Y1690" i="23"/>
  <c r="Y1834" i="23"/>
  <c r="Y1978" i="23"/>
  <c r="Y436" i="23"/>
  <c r="Y939" i="23"/>
  <c r="Y1286" i="23"/>
  <c r="Y1316" i="23"/>
  <c r="Y1716" i="23"/>
  <c r="Y1860" i="23"/>
  <c r="Y35" i="23"/>
  <c r="Y592" i="23"/>
  <c r="Y678" i="23"/>
  <c r="Y1398" i="23"/>
  <c r="Y1614" i="23"/>
  <c r="Y1766" i="23"/>
  <c r="Y1910" i="23"/>
  <c r="Y1845" i="23"/>
  <c r="Y376" i="23"/>
  <c r="Y1151" i="23"/>
  <c r="Y1586" i="23"/>
  <c r="Y1851" i="23"/>
  <c r="Y1363" i="23"/>
  <c r="Y1710" i="23"/>
  <c r="Y1987" i="23"/>
  <c r="Y1386" i="23"/>
  <c r="Y1720" i="23"/>
  <c r="Y437" i="23"/>
  <c r="Y581" i="23"/>
  <c r="Y725" i="23"/>
  <c r="Y869" i="23"/>
  <c r="Y6" i="23"/>
  <c r="Y523" i="23"/>
  <c r="Y667" i="23"/>
  <c r="Y811" i="23"/>
  <c r="Y955" i="23"/>
  <c r="Y80" i="23"/>
  <c r="Y458" i="23"/>
  <c r="Y671" i="23"/>
  <c r="Y854" i="23"/>
  <c r="Y1025" i="23"/>
  <c r="Y1169" i="23"/>
  <c r="Y1313" i="23"/>
  <c r="Y408" i="23"/>
  <c r="Y624" i="23"/>
  <c r="Y814" i="23"/>
  <c r="Y986" i="23"/>
  <c r="Y1135" i="23"/>
  <c r="Y1279" i="23"/>
  <c r="Y230" i="23"/>
  <c r="Y554" i="23"/>
  <c r="Y844" i="23"/>
  <c r="Y1080" i="23"/>
  <c r="Y1272" i="23"/>
  <c r="Y1403" i="23"/>
  <c r="Y1547" i="23"/>
  <c r="Y148" i="23"/>
  <c r="Y472" i="23"/>
  <c r="Y780" i="23"/>
  <c r="Y711" i="23"/>
  <c r="Y1179" i="23"/>
  <c r="Y1357" i="23"/>
  <c r="Y1501" i="23"/>
  <c r="Y22" i="23"/>
  <c r="Y1150" i="23"/>
  <c r="Y1285" i="23"/>
  <c r="Y1518" i="23"/>
  <c r="Y1702" i="23"/>
  <c r="Y1846" i="23"/>
  <c r="Y1990" i="23"/>
  <c r="Y541" i="23"/>
  <c r="Y1011" i="23"/>
  <c r="Y1338" i="23"/>
  <c r="Y1556" i="23"/>
  <c r="Y1728" i="23"/>
  <c r="Y1753" i="23"/>
  <c r="Y1897" i="23"/>
  <c r="Y169" i="23"/>
  <c r="Y723" i="23"/>
  <c r="Y1134" i="23"/>
  <c r="Y1418" i="23"/>
  <c r="Y434" i="23"/>
  <c r="Y1199" i="23"/>
  <c r="Y1615" i="23"/>
  <c r="Y1867" i="23"/>
  <c r="Y457" i="23"/>
  <c r="Y467" i="23"/>
  <c r="Y1202" i="23"/>
  <c r="Y1622" i="23"/>
  <c r="Y1875" i="23"/>
  <c r="Y729" i="23"/>
  <c r="Y649" i="23"/>
  <c r="Y1589" i="23"/>
  <c r="Y108" i="23"/>
  <c r="Y1384" i="23"/>
  <c r="Y1887" i="23"/>
  <c r="Y1471" i="23"/>
  <c r="Y924" i="23"/>
  <c r="Y1443" i="23"/>
  <c r="Y1819" i="23"/>
  <c r="Y922" i="23"/>
  <c r="Y1090" i="23"/>
  <c r="Y1326" i="23"/>
  <c r="Y881" i="23"/>
  <c r="Y18" i="23"/>
  <c r="Y162" i="23"/>
  <c r="Y306" i="23"/>
  <c r="Y450" i="23"/>
  <c r="Y823" i="23"/>
  <c r="Y967" i="23"/>
  <c r="Y92" i="23"/>
  <c r="Y236" i="23"/>
  <c r="Y380" i="23"/>
  <c r="Y524" i="23"/>
  <c r="Y1037" i="23"/>
  <c r="Y1181" i="23"/>
  <c r="Y11" i="23"/>
  <c r="Y227" i="23"/>
  <c r="Y443" i="23"/>
  <c r="Y657" i="23"/>
  <c r="Y1000" i="23"/>
  <c r="Y1147" i="23"/>
  <c r="Y1291" i="23"/>
  <c r="Y193" i="23"/>
  <c r="Y409" i="23"/>
  <c r="Y625" i="23"/>
  <c r="Y864" i="23"/>
  <c r="Y1095" i="23"/>
  <c r="Y1287" i="23"/>
  <c r="Y1438" i="23"/>
  <c r="Y1582" i="23"/>
  <c r="Y203" i="23"/>
  <c r="Y504" i="23"/>
  <c r="Y804" i="23"/>
  <c r="Y1050" i="23"/>
  <c r="Y1242" i="23"/>
  <c r="Y1404" i="23"/>
  <c r="Y1369" i="23"/>
  <c r="Y1513" i="23"/>
  <c r="Y50" i="23"/>
  <c r="Y374" i="23"/>
  <c r="Y693" i="23"/>
  <c r="Y960" i="23"/>
  <c r="Y2002" i="23"/>
  <c r="Y540" i="23"/>
  <c r="Y1010" i="23"/>
  <c r="Y1337" i="23"/>
  <c r="Y34" i="23"/>
  <c r="Y1576" i="23"/>
  <c r="Y1740" i="23"/>
  <c r="Y1884" i="23"/>
  <c r="Y131" i="23"/>
  <c r="Y676" i="23"/>
  <c r="Y765" i="23"/>
  <c r="Y1156" i="23"/>
  <c r="Y1434" i="23"/>
  <c r="Y1646" i="23"/>
  <c r="Y1790" i="23"/>
  <c r="Y1934" i="23"/>
  <c r="Y1639" i="23"/>
  <c r="Y1889" i="23"/>
  <c r="Y520" i="23"/>
  <c r="Y1249" i="23"/>
  <c r="Y1640" i="23"/>
  <c r="Y1890" i="23"/>
  <c r="Y1891" i="23"/>
  <c r="Y1648" i="23"/>
  <c r="Y1892" i="23"/>
  <c r="Y852" i="23"/>
  <c r="Y1671" i="23"/>
  <c r="Y333" i="23"/>
  <c r="Y1473" i="23"/>
  <c r="Y1924" i="23"/>
  <c r="Y1565" i="23"/>
  <c r="Y1137" i="23"/>
  <c r="Y412" i="23"/>
  <c r="Y1839" i="23"/>
  <c r="Y1350" i="23"/>
  <c r="Y1385" i="23"/>
  <c r="Y1865" i="23"/>
  <c r="Y1876" i="23"/>
  <c r="Y1940" i="23"/>
  <c r="Y109" i="23"/>
  <c r="Y498" i="23"/>
  <c r="Y127" i="23"/>
  <c r="Y331" i="23"/>
  <c r="Y595" i="23"/>
  <c r="Y859" i="23"/>
  <c r="Y104" i="23"/>
  <c r="Y27" i="23"/>
  <c r="Y335" i="23"/>
  <c r="Y720" i="23"/>
  <c r="Y28" i="23"/>
  <c r="Y336" i="23"/>
  <c r="Y721" i="23"/>
  <c r="Y394" i="23"/>
  <c r="Y932" i="23"/>
  <c r="Y1305" i="23"/>
  <c r="Y1510" i="23"/>
  <c r="Y311" i="23"/>
  <c r="Y865" i="23"/>
  <c r="Y824" i="23"/>
  <c r="Y1083" i="23"/>
  <c r="Y1405" i="23"/>
  <c r="Y74" i="23"/>
  <c r="Y538" i="23"/>
  <c r="Y1410" i="23"/>
  <c r="Y792" i="23"/>
  <c r="Y1411" i="23"/>
  <c r="Y1751" i="23"/>
  <c r="Y1955" i="23"/>
  <c r="Y793" i="23"/>
  <c r="Y1412" i="23"/>
  <c r="Y1454" i="23"/>
  <c r="Y1718" i="23"/>
  <c r="Y1982" i="23"/>
  <c r="Y1327" i="23"/>
  <c r="Y1783" i="23"/>
  <c r="Y894" i="23"/>
  <c r="Y1709" i="23"/>
  <c r="Y964" i="23"/>
  <c r="Y1878" i="23"/>
  <c r="Y1672" i="23"/>
  <c r="Y417" i="23"/>
  <c r="Y1408" i="23"/>
  <c r="Y1893" i="23"/>
  <c r="Y699" i="23"/>
  <c r="Y1983" i="23"/>
  <c r="Y726" i="23"/>
  <c r="Y1507" i="23"/>
  <c r="Y1401" i="23"/>
  <c r="Y484" i="23"/>
  <c r="Y1881" i="23"/>
  <c r="Y598" i="23"/>
  <c r="Y629" i="23"/>
  <c r="Y354" i="23"/>
  <c r="Y1366" i="23"/>
  <c r="Y975" i="23"/>
  <c r="Y528" i="23"/>
  <c r="Y1572" i="23"/>
  <c r="Y1245" i="23"/>
  <c r="Y788" i="23"/>
  <c r="Y1911" i="23"/>
  <c r="Y695" i="23"/>
  <c r="Y905" i="23"/>
  <c r="Y991" i="23"/>
  <c r="Y926" i="23"/>
  <c r="Y1154" i="23"/>
  <c r="Y1837" i="23"/>
  <c r="Y743" i="23"/>
  <c r="Y1746" i="23"/>
  <c r="Y1419" i="23"/>
  <c r="Y1998" i="23"/>
  <c r="Y244" i="23"/>
  <c r="Y873" i="23"/>
  <c r="Y1450" i="23"/>
  <c r="Y1619" i="23"/>
  <c r="Y1596" i="23"/>
  <c r="Y1275" i="23"/>
  <c r="Y1895" i="23"/>
  <c r="Y1862" i="23"/>
  <c r="Y1424" i="23"/>
  <c r="Y1768" i="23"/>
  <c r="Y1436" i="23"/>
  <c r="Y1062" i="23"/>
  <c r="Y914" i="23"/>
  <c r="Y537" i="23"/>
  <c r="Y730" i="23"/>
  <c r="Y1114" i="23"/>
  <c r="Y1082" i="23"/>
  <c r="Y1269" i="23"/>
  <c r="Y1700" i="23"/>
  <c r="Y1329" i="23"/>
  <c r="Y1461" i="23"/>
  <c r="Y1880" i="23"/>
  <c r="Y1496" i="23"/>
  <c r="Y8" i="23"/>
  <c r="Y249" i="23"/>
  <c r="Y310" i="23"/>
  <c r="Y231" i="23"/>
  <c r="Y40" i="23"/>
  <c r="Y1035" i="23"/>
  <c r="Y1492" i="23"/>
  <c r="Y1912" i="23"/>
  <c r="Y1725" i="23"/>
  <c r="Y1495" i="23"/>
  <c r="Y1772" i="23"/>
  <c r="Y1049" i="23"/>
  <c r="Y300" i="23"/>
  <c r="Y265" i="23"/>
  <c r="Y888" i="23"/>
  <c r="Y771" i="23"/>
  <c r="Y648" i="23"/>
  <c r="Y847" i="23"/>
  <c r="Y1002" i="23"/>
  <c r="Y287" i="23"/>
  <c r="Y1340" i="23"/>
  <c r="Y1684" i="23"/>
  <c r="Y1769" i="23"/>
  <c r="Y1634" i="23"/>
  <c r="Y1652" i="23"/>
  <c r="Y324" i="23"/>
  <c r="Y521" i="23"/>
  <c r="Y246" i="23"/>
  <c r="Y510" i="23"/>
  <c r="Y139" i="23"/>
  <c r="Y403" i="23"/>
  <c r="Y607" i="23"/>
  <c r="Y871" i="23"/>
  <c r="Y1085" i="23"/>
  <c r="Y47" i="23"/>
  <c r="Y351" i="23"/>
  <c r="Y735" i="23"/>
  <c r="Y48" i="23"/>
  <c r="Y444" i="23"/>
  <c r="Y418" i="23"/>
  <c r="Y950" i="23"/>
  <c r="Y1318" i="23"/>
  <c r="Y1522" i="23"/>
  <c r="Y339" i="23"/>
  <c r="Y759" i="23"/>
  <c r="Y1417" i="23"/>
  <c r="Y106" i="23"/>
  <c r="Y75" i="23"/>
  <c r="Y1431" i="23"/>
  <c r="Y1763" i="23"/>
  <c r="Y76" i="23"/>
  <c r="Y834" i="23"/>
  <c r="Y876" i="23"/>
  <c r="Y918" i="23"/>
  <c r="Y1470" i="23"/>
  <c r="Y1730" i="23"/>
  <c r="Y1994" i="23"/>
  <c r="Y1364" i="23"/>
  <c r="Y1913" i="23"/>
  <c r="Y962" i="23"/>
  <c r="Y1731" i="23"/>
  <c r="Y1055" i="23"/>
  <c r="Y1915" i="23"/>
  <c r="Y651" i="23"/>
  <c r="Y1442" i="23"/>
  <c r="Y1038" i="23"/>
  <c r="Y1349" i="23"/>
  <c r="Y921" i="23"/>
  <c r="Y1024" i="23"/>
  <c r="Y365" i="23"/>
  <c r="Y1914" i="23"/>
  <c r="Y650" i="23"/>
  <c r="Y1170" i="23"/>
  <c r="Y463" i="23"/>
  <c r="Y501" i="23"/>
  <c r="Y1378" i="23"/>
  <c r="Y556" i="23"/>
  <c r="Y867" i="23"/>
  <c r="Y539" i="23"/>
  <c r="Y1611" i="23"/>
  <c r="Y1406" i="23"/>
  <c r="Y7" i="23"/>
  <c r="Y475" i="23"/>
  <c r="Y716" i="23"/>
  <c r="Y1217" i="23"/>
  <c r="Y552" i="23"/>
  <c r="Y1278" i="23"/>
  <c r="Y390" i="23"/>
  <c r="Y1015" i="23"/>
  <c r="Y702" i="23"/>
  <c r="Y567" i="23"/>
  <c r="Y71" i="23"/>
  <c r="Y1344" i="23"/>
  <c r="Y1642" i="23"/>
  <c r="Y493" i="23"/>
  <c r="Y600" i="23"/>
  <c r="Y1785" i="23"/>
  <c r="Y1975" i="23"/>
  <c r="Y1674" i="23"/>
  <c r="Y1902" i="23"/>
  <c r="Y673" i="23"/>
  <c r="Y642" i="23"/>
  <c r="Y756" i="23"/>
  <c r="Y1129" i="23"/>
  <c r="Y1098" i="23"/>
  <c r="Y1655" i="23"/>
  <c r="Y1682" i="23"/>
  <c r="Y1722" i="23"/>
  <c r="Y1989" i="23"/>
  <c r="Y307" i="23"/>
  <c r="Y548" i="23"/>
  <c r="Y1253" i="23"/>
  <c r="Y1932" i="23"/>
  <c r="Y1323" i="23"/>
  <c r="Y744" i="23"/>
  <c r="Y1747" i="23"/>
  <c r="Y1959" i="23"/>
  <c r="Y316" i="23"/>
  <c r="Y1209" i="23"/>
  <c r="Y232" i="23"/>
  <c r="Y1068" i="23"/>
  <c r="Y1358" i="23"/>
  <c r="Y1951" i="23"/>
  <c r="Y1780" i="23"/>
  <c r="Y65" i="23"/>
  <c r="Y329" i="23"/>
  <c r="Y533" i="23"/>
  <c r="Y797" i="23"/>
  <c r="Y151" i="23"/>
  <c r="Y128" i="23"/>
  <c r="Y392" i="23"/>
  <c r="Y596" i="23"/>
  <c r="Y118" i="23"/>
  <c r="Y514" i="23"/>
  <c r="Y64" i="23"/>
  <c r="Y754" i="23"/>
  <c r="Y1063" i="23"/>
  <c r="Y33" i="23"/>
  <c r="Y429" i="23"/>
  <c r="Y722" i="23"/>
  <c r="Y974" i="23"/>
  <c r="Y1594" i="23"/>
  <c r="Y363" i="23"/>
  <c r="Y909" i="23"/>
  <c r="Y1288" i="23"/>
  <c r="Y1499" i="23"/>
  <c r="Y312" i="23"/>
  <c r="Y866" i="23"/>
  <c r="Y1429" i="23"/>
  <c r="Y130" i="23"/>
  <c r="Y712" i="23"/>
  <c r="Y1069" i="23"/>
  <c r="Y111" i="23"/>
  <c r="Y1042" i="23"/>
  <c r="Y1446" i="23"/>
  <c r="Y1447" i="23"/>
  <c r="Y117" i="23"/>
  <c r="Y1448" i="23"/>
  <c r="Y1776" i="23"/>
  <c r="Y168" i="23"/>
  <c r="Y906" i="23"/>
  <c r="Y1469" i="23"/>
  <c r="Y1389" i="23"/>
  <c r="Y1927" i="23"/>
  <c r="Y1006" i="23"/>
  <c r="Y1745" i="23"/>
  <c r="Y745" i="23"/>
  <c r="Y1663" i="23"/>
  <c r="Y1138" i="23"/>
  <c r="Y1564" i="23"/>
  <c r="Y1089" i="23"/>
  <c r="Y23" i="23"/>
  <c r="Y1756" i="23"/>
  <c r="Y789" i="23"/>
  <c r="Y164" i="23"/>
  <c r="Y1193" i="23"/>
  <c r="Y70" i="23"/>
  <c r="Y579" i="23"/>
  <c r="Y1595" i="23"/>
  <c r="Y1307" i="23"/>
  <c r="Y1590" i="23"/>
  <c r="Y1592" i="23"/>
  <c r="Y360" i="23"/>
  <c r="Y1838" i="23"/>
  <c r="Y1988" i="23"/>
  <c r="Y949" i="23"/>
  <c r="Y1996" i="23"/>
  <c r="Y886" i="23"/>
  <c r="Y1584" i="23"/>
  <c r="Y806" i="23"/>
  <c r="Y303" i="23"/>
  <c r="Y1612" i="23"/>
  <c r="Y410" i="23"/>
  <c r="Y52" i="23"/>
  <c r="Y1623" i="23"/>
  <c r="Y378" i="23"/>
  <c r="Y248" i="23"/>
  <c r="Y602" i="23"/>
  <c r="Y551" i="23"/>
  <c r="Y1183" i="23"/>
  <c r="Y1160" i="23"/>
  <c r="Y1143" i="23"/>
  <c r="Y956" i="23"/>
  <c r="Y658" i="23"/>
  <c r="Y229" i="23"/>
  <c r="Y1172" i="23"/>
  <c r="Y1561" i="23"/>
  <c r="Y1908" i="23"/>
  <c r="Y1921" i="23"/>
  <c r="Y878" i="23"/>
  <c r="Y1458" i="23"/>
  <c r="Y1708" i="23"/>
  <c r="Y941" i="23"/>
  <c r="Y272" i="23"/>
  <c r="Y672" i="23"/>
  <c r="Y928" i="23"/>
  <c r="Y901" i="23"/>
  <c r="Y1176" i="23"/>
  <c r="Y683" i="23"/>
  <c r="Y1266" i="23"/>
  <c r="Y543" i="23"/>
  <c r="Y1946" i="23"/>
  <c r="Y681" i="23"/>
  <c r="Y1370" i="23"/>
  <c r="Y961" i="23"/>
  <c r="Y1733" i="23"/>
  <c r="Y189" i="23"/>
  <c r="Y221" i="23"/>
  <c r="Y210" i="23"/>
  <c r="Y835" i="23"/>
  <c r="Y350" i="23"/>
  <c r="Y942" i="23"/>
  <c r="Y1945" i="23"/>
  <c r="Y1005" i="23"/>
  <c r="Y1400" i="23"/>
  <c r="Y1804" i="23"/>
  <c r="Y807" i="23"/>
  <c r="Y12" i="23"/>
  <c r="Y1231" i="23"/>
  <c r="Y846" i="23"/>
  <c r="Y1130" i="23"/>
  <c r="Y1393" i="23"/>
  <c r="Y746" i="23"/>
  <c r="Y1687" i="23"/>
  <c r="Y1986" i="23"/>
  <c r="Y183" i="23"/>
  <c r="Y1821" i="23"/>
  <c r="Y77" i="23"/>
  <c r="Y341" i="23"/>
  <c r="Y605" i="23"/>
  <c r="Y534" i="23"/>
  <c r="Y691" i="23"/>
  <c r="Y895" i="23"/>
  <c r="Y140" i="23"/>
  <c r="Y404" i="23"/>
  <c r="Y608" i="23"/>
  <c r="Y134" i="23"/>
  <c r="Y84" i="23"/>
  <c r="Y480" i="23"/>
  <c r="Y842" i="23"/>
  <c r="Y1075" i="23"/>
  <c r="Y49" i="23"/>
  <c r="Y445" i="23"/>
  <c r="Y1342" i="23"/>
  <c r="Y1606" i="23"/>
  <c r="Y395" i="23"/>
  <c r="Y933" i="23"/>
  <c r="Y1306" i="23"/>
  <c r="Y1571" i="23"/>
  <c r="Y340" i="23"/>
  <c r="Y1212" i="23"/>
  <c r="Y1441" i="23"/>
  <c r="Y158" i="23"/>
  <c r="Y741" i="23"/>
  <c r="Y1084" i="23"/>
  <c r="Y165" i="23"/>
  <c r="Y1070" i="23"/>
  <c r="Y1071" i="23"/>
  <c r="Y1787" i="23"/>
  <c r="Y167" i="23"/>
  <c r="Y1072" i="23"/>
  <c r="Y1468" i="23"/>
  <c r="Y1788" i="23"/>
  <c r="Y218" i="23"/>
  <c r="Y947" i="23"/>
  <c r="Y1423" i="23"/>
  <c r="Y1949" i="23"/>
  <c r="Y1284" i="23"/>
  <c r="Y1767" i="23"/>
  <c r="Y817" i="23"/>
  <c r="Y1952" i="23"/>
  <c r="Y1221" i="23"/>
  <c r="Y647" i="23"/>
  <c r="Y1773" i="23"/>
  <c r="Y1478" i="23"/>
  <c r="Y1079" i="23"/>
  <c r="Y384" i="23"/>
  <c r="Y1695" i="23"/>
  <c r="Y325" i="23"/>
  <c r="Y1351" i="23"/>
  <c r="Y428" i="23"/>
  <c r="Y515" i="23"/>
  <c r="Y872" i="23"/>
  <c r="Y843" i="23"/>
  <c r="Y666" i="23"/>
  <c r="Y1365" i="23"/>
  <c r="Y1494" i="23"/>
  <c r="Y1372" i="23"/>
  <c r="Y1352" i="23"/>
  <c r="Y853" i="23"/>
  <c r="Y1676" i="23"/>
  <c r="Y440" i="23"/>
  <c r="Y885" i="23"/>
  <c r="Y1171" i="23"/>
  <c r="Y682" i="23"/>
  <c r="Y1343" i="23"/>
  <c r="Y453" i="23"/>
  <c r="Y1213" i="23"/>
  <c r="Y1215" i="23"/>
  <c r="Y59" i="23"/>
  <c r="Y93" i="23"/>
  <c r="Y923" i="23"/>
  <c r="Y452" i="23"/>
  <c r="Y213" i="23"/>
  <c r="Y708" i="23"/>
  <c r="Y635" i="23"/>
  <c r="Y1228" i="23"/>
  <c r="Y1182" i="23"/>
  <c r="Y358" i="23"/>
  <c r="Y1896" i="23"/>
  <c r="Y1645" i="23"/>
  <c r="Y1238" i="23"/>
  <c r="Y810" i="23"/>
  <c r="Y133" i="23"/>
  <c r="Y1383" i="23"/>
  <c r="Y549" i="23"/>
  <c r="Y665" i="23"/>
  <c r="Y283" i="23"/>
  <c r="Y260" i="23"/>
  <c r="Y314" i="23"/>
  <c r="Y1229" i="23"/>
  <c r="Y264" i="23"/>
  <c r="Y661" i="23"/>
  <c r="Y505" i="23"/>
  <c r="Y430" i="23"/>
  <c r="Y1336" i="23"/>
  <c r="Y1204" i="23"/>
  <c r="Y1874" i="23"/>
  <c r="Y882" i="23"/>
  <c r="Y1735" i="23"/>
  <c r="Y198" i="23"/>
  <c r="Y536" i="23"/>
  <c r="Y927" i="23"/>
  <c r="Y1207" i="23"/>
  <c r="Y1184" i="23"/>
  <c r="Y1474" i="23"/>
  <c r="Y1439" i="23"/>
  <c r="Y670" i="23"/>
  <c r="Y718" i="23"/>
  <c r="Y953" i="23"/>
  <c r="Y571" i="23"/>
  <c r="Y752" i="23"/>
  <c r="Y299" i="23"/>
  <c r="Y1014" i="23"/>
  <c r="Y1196" i="23"/>
  <c r="Y1585" i="23"/>
  <c r="Y762" i="23"/>
  <c r="Y1694" i="23"/>
  <c r="Y57" i="23"/>
  <c r="Y1665" i="23"/>
  <c r="Y1480" i="23"/>
  <c r="Y1689" i="23"/>
  <c r="Y370" i="23"/>
  <c r="Y617" i="23"/>
  <c r="Y821" i="23"/>
  <c r="Y78" i="23"/>
  <c r="Y342" i="23"/>
  <c r="Y606" i="23"/>
  <c r="Y907" i="23"/>
  <c r="Y152" i="23"/>
  <c r="Y680" i="23"/>
  <c r="Y154" i="23"/>
  <c r="Y550" i="23"/>
  <c r="Y898" i="23"/>
  <c r="Y1121" i="23"/>
  <c r="Y99" i="23"/>
  <c r="Y496" i="23"/>
  <c r="Y69" i="23"/>
  <c r="Y465" i="23"/>
  <c r="Y829" i="23"/>
  <c r="Y1064" i="23"/>
  <c r="Y38" i="23"/>
  <c r="Y634" i="23"/>
  <c r="Y555" i="23"/>
  <c r="Y1583" i="23"/>
  <c r="Y364" i="23"/>
  <c r="Y910" i="23"/>
  <c r="Y1290" i="23"/>
  <c r="Y1560" i="23"/>
  <c r="Y261" i="23"/>
  <c r="Y182" i="23"/>
  <c r="Y760" i="23"/>
  <c r="Y1180" i="23"/>
  <c r="Y215" i="23"/>
  <c r="Y1574" i="23"/>
  <c r="Y1798" i="23"/>
  <c r="Y216" i="23"/>
  <c r="Y1094" i="23"/>
  <c r="Y1103" i="23"/>
  <c r="Y1484" i="23"/>
  <c r="Y1800" i="23"/>
  <c r="Y268" i="23"/>
  <c r="Y1127" i="23"/>
  <c r="Y1505" i="23"/>
  <c r="Y1813" i="23"/>
  <c r="Y323" i="23"/>
  <c r="Y1023" i="23"/>
  <c r="Y1457" i="23"/>
  <c r="Y1328" i="23"/>
  <c r="Y1784" i="23"/>
  <c r="Y880" i="23"/>
  <c r="Y1707" i="23"/>
  <c r="Y615" i="23"/>
  <c r="Y1460" i="23"/>
  <c r="Y1974" i="23"/>
  <c r="Y742" i="23"/>
  <c r="Y1167" i="23"/>
  <c r="Y513" i="23"/>
  <c r="Y1749" i="23"/>
  <c r="Y1899" i="23"/>
  <c r="Y1029" i="23"/>
  <c r="Y1659" i="23"/>
  <c r="Y1650" i="23"/>
  <c r="Y1508" i="23"/>
  <c r="Y1976" i="23"/>
  <c r="Y893" i="23"/>
  <c r="Y90" i="23"/>
  <c r="Y187" i="23"/>
  <c r="Y979" i="23"/>
  <c r="Y170" i="23"/>
  <c r="Y119" i="23"/>
  <c r="Y1630" i="23"/>
  <c r="Y1331" i="23"/>
  <c r="Y934" i="23"/>
  <c r="Y1525" i="23"/>
  <c r="Y1198" i="23"/>
  <c r="Y1870" i="23"/>
  <c r="Y267" i="23"/>
  <c r="Y641" i="23"/>
  <c r="Y105" i="23"/>
  <c r="Y1128" i="23"/>
  <c r="Y1607" i="23"/>
  <c r="Y1537" i="23"/>
  <c r="Y1152" i="23"/>
  <c r="Y304" i="23"/>
  <c r="Y1629" i="23"/>
  <c r="Y1661" i="23"/>
  <c r="Y766" i="23"/>
  <c r="Y389" i="23"/>
  <c r="Y174" i="23"/>
  <c r="Y940" i="23"/>
  <c r="Y899" i="23"/>
  <c r="Y900" i="23"/>
  <c r="Y122" i="23"/>
  <c r="Y39" i="23"/>
  <c r="Y1355" i="23"/>
  <c r="Y576" i="23"/>
  <c r="Y1627" i="23"/>
  <c r="Y1185" i="23"/>
  <c r="Y405" i="23"/>
  <c r="Y1849" i="23"/>
  <c r="Y1658" i="23"/>
  <c r="Y1683" i="23"/>
  <c r="Y1950" i="23"/>
  <c r="Y896" i="23"/>
  <c r="Y1216" i="23"/>
  <c r="Y1624" i="23"/>
  <c r="Y913" i="23"/>
  <c r="Y1462" i="23"/>
  <c r="Y16" i="23"/>
  <c r="Y1657" i="23"/>
  <c r="Y1670" i="23"/>
  <c r="Y1972" i="23"/>
  <c r="Y1604" i="23"/>
  <c r="Y669" i="23"/>
  <c r="Y1997" i="23"/>
  <c r="Y1917" i="23"/>
  <c r="Y1481" i="23"/>
  <c r="Y1545" i="23"/>
  <c r="Y1455" i="23"/>
  <c r="Y485" i="23"/>
  <c r="Y474" i="23"/>
  <c r="Y1219" i="23"/>
  <c r="Y709" i="23"/>
  <c r="Y1115" i="23"/>
  <c r="Y482" i="23"/>
  <c r="Y1726" i="23"/>
  <c r="Y717" i="23"/>
  <c r="Y1681" i="23"/>
  <c r="Y1744" i="23"/>
  <c r="Y1649" i="23"/>
  <c r="Y761" i="23"/>
  <c r="Y486" i="23"/>
  <c r="Y560" i="23"/>
  <c r="Y315" i="23"/>
  <c r="Y1027" i="23"/>
  <c r="Y1208" i="23"/>
  <c r="Y1498" i="23"/>
  <c r="Y1463" i="23"/>
  <c r="Y129" i="23"/>
  <c r="Y1394" i="23"/>
  <c r="Y1739" i="23"/>
  <c r="Y1944" i="23"/>
  <c r="Y1761" i="23"/>
  <c r="Y1299" i="23"/>
  <c r="Y1841" i="23"/>
  <c r="Y1533" i="23"/>
  <c r="Y1796" i="23"/>
  <c r="Y1119" i="23"/>
  <c r="Y1721" i="23"/>
  <c r="Y1041" i="23"/>
  <c r="Y1544" i="23"/>
  <c r="Y377" i="23"/>
  <c r="Y727" i="23"/>
  <c r="Y586" i="23"/>
  <c r="Y228" i="23"/>
  <c r="Y858" i="23"/>
  <c r="Y15" i="23"/>
  <c r="Y1320" i="23"/>
  <c r="Y1883" i="23"/>
  <c r="Y359" i="23"/>
  <c r="Y1562" i="23"/>
  <c r="Y1007" i="23"/>
  <c r="Y1936" i="23"/>
  <c r="Y777" i="23"/>
  <c r="Y1793" i="23"/>
  <c r="Y790" i="23"/>
  <c r="Y1428" i="23"/>
  <c r="Y1296" i="23"/>
  <c r="Y1929" i="23"/>
  <c r="Y87" i="23"/>
  <c r="Y1743" i="23"/>
  <c r="Y184" i="23"/>
  <c r="Y326" i="23"/>
  <c r="Y965" i="23"/>
  <c r="Y319" i="23"/>
  <c r="Y62" i="23"/>
  <c r="Y1265" i="23"/>
  <c r="Y1162" i="23"/>
  <c r="Y1440" i="23"/>
  <c r="Y1738" i="23"/>
  <c r="Y748" i="23"/>
  <c r="Y1693" i="23"/>
  <c r="Y1970" i="23"/>
  <c r="Y142" i="23"/>
  <c r="Y819" i="23"/>
  <c r="Y1223" i="23"/>
  <c r="Y1325" i="23"/>
  <c r="Y1864" i="23"/>
  <c r="AB4" i="23"/>
  <c r="F37" i="22"/>
  <c r="E37" i="22"/>
  <c r="D37" i="22"/>
  <c r="S6" i="23" s="1"/>
  <c r="C37" i="22"/>
  <c r="R6" i="23" s="1"/>
  <c r="D37" i="20"/>
  <c r="S4" i="23" s="1"/>
  <c r="BJ106" i="24"/>
  <c r="BI117" i="24"/>
  <c r="BI127" i="24" s="1"/>
  <c r="BI114" i="24"/>
  <c r="BI115" i="24"/>
  <c r="BI118" i="24"/>
  <c r="BH125" i="24"/>
  <c r="BH131" i="24"/>
  <c r="BG131" i="24"/>
  <c r="Y1093" i="23"/>
  <c r="Y1097" i="23"/>
  <c r="Y1101" i="23"/>
  <c r="Y1105" i="23"/>
  <c r="Y1109" i="23"/>
  <c r="Y1113" i="23"/>
  <c r="Y1117" i="23"/>
  <c r="Y1125" i="23"/>
  <c r="Y1133" i="23"/>
  <c r="Y1141" i="23"/>
  <c r="Y1153" i="23"/>
  <c r="Y1157" i="23"/>
  <c r="Y1161" i="23"/>
  <c r="Y1165" i="23"/>
  <c r="Y1173" i="23"/>
  <c r="Y1177" i="23"/>
  <c r="Y1197" i="23"/>
  <c r="Y1201" i="23"/>
  <c r="Y1205" i="23"/>
  <c r="Y1225" i="23"/>
  <c r="Y1233" i="23"/>
  <c r="Y1237" i="23"/>
  <c r="Y1241" i="23"/>
  <c r="Y1261" i="23"/>
  <c r="Y1099" i="23"/>
  <c r="Y1107" i="23"/>
  <c r="Y1139" i="23"/>
  <c r="Y1155" i="23"/>
  <c r="Y1159" i="23"/>
  <c r="Y1163" i="23"/>
  <c r="Y1175" i="23"/>
  <c r="Y1187" i="23"/>
  <c r="Y1191" i="23"/>
  <c r="Y1195" i="23"/>
  <c r="Y1112" i="23"/>
  <c r="Y1136" i="23"/>
  <c r="Y1251" i="23"/>
  <c r="Y1264" i="23"/>
  <c r="Y1268" i="23"/>
  <c r="Y1276" i="23"/>
  <c r="Y1280" i="23"/>
  <c r="Y1292" i="23"/>
  <c r="Y1300" i="23"/>
  <c r="Y1304" i="23"/>
  <c r="Y1308" i="23"/>
  <c r="Y1312" i="23"/>
  <c r="Y1332" i="23"/>
  <c r="Y1348" i="23"/>
  <c r="Y1356" i="23"/>
  <c r="Y1360" i="23"/>
  <c r="Y1368" i="23"/>
  <c r="Y1376" i="23"/>
  <c r="Y1388" i="23"/>
  <c r="Y1392" i="23"/>
  <c r="Y1396" i="23"/>
  <c r="Y1416" i="23"/>
  <c r="Y1420" i="23"/>
  <c r="Y1432" i="23"/>
  <c r="Y1452" i="23"/>
  <c r="Y1456" i="23"/>
  <c r="Y1464" i="23"/>
  <c r="Y1472" i="23"/>
  <c r="Y1476" i="23"/>
  <c r="Y1488" i="23"/>
  <c r="Y1504" i="23"/>
  <c r="Y1512" i="23"/>
  <c r="Y1524" i="23"/>
  <c r="Y1532" i="23"/>
  <c r="Y1536" i="23"/>
  <c r="Y1540" i="23"/>
  <c r="Y1122" i="23"/>
  <c r="Y1146" i="23"/>
  <c r="Y1194" i="23"/>
  <c r="Y1247" i="23"/>
  <c r="Y1260" i="23"/>
  <c r="Y1108" i="23"/>
  <c r="Y1132" i="23"/>
  <c r="Y1230" i="23"/>
  <c r="Y1243" i="23"/>
  <c r="Y1256" i="23"/>
  <c r="Y1118" i="23"/>
  <c r="Y1142" i="23"/>
  <c r="Y1166" i="23"/>
  <c r="Y1190" i="23"/>
  <c r="Y1226" i="23"/>
  <c r="Y1239" i="23"/>
  <c r="Y1273" i="23"/>
  <c r="Y1277" i="23"/>
  <c r="Y1281" i="23"/>
  <c r="Y1289" i="23"/>
  <c r="Y1293" i="23"/>
  <c r="Y1297" i="23"/>
  <c r="Y1309" i="23"/>
  <c r="Y1317" i="23"/>
  <c r="Y1321" i="23"/>
  <c r="Y1341" i="23"/>
  <c r="Y1353" i="23"/>
  <c r="Y1361" i="23"/>
  <c r="Y1373" i="23"/>
  <c r="Y1377" i="23"/>
  <c r="Y1381" i="23"/>
  <c r="Y1397" i="23"/>
  <c r="Y1409" i="23"/>
  <c r="Y1413" i="23"/>
  <c r="Y1421" i="23"/>
  <c r="Y1425" i="23"/>
  <c r="Y1433" i="23"/>
  <c r="Y1437" i="23"/>
  <c r="Y1445" i="23"/>
  <c r="Y1449" i="23"/>
  <c r="Y1453" i="23"/>
  <c r="Y1465" i="23"/>
  <c r="Y1485" i="23"/>
  <c r="Y1493" i="23"/>
  <c r="Y1497" i="23"/>
  <c r="Y1509" i="23"/>
  <c r="Y1517" i="23"/>
  <c r="Y1521" i="23"/>
  <c r="Y1104" i="23"/>
  <c r="Y1200" i="23"/>
  <c r="Y1222" i="23"/>
  <c r="Y1235" i="23"/>
  <c r="Y1248" i="23"/>
  <c r="Y1186" i="23"/>
  <c r="Y1218" i="23"/>
  <c r="Y1100" i="23"/>
  <c r="Y1124" i="23"/>
  <c r="Y1148" i="23"/>
  <c r="Y1214" i="23"/>
  <c r="Y1227" i="23"/>
  <c r="Y1240" i="23"/>
  <c r="Y1262" i="23"/>
  <c r="Y1270" i="23"/>
  <c r="Y1274" i="23"/>
  <c r="Y1298" i="23"/>
  <c r="Y1302" i="23"/>
  <c r="Y1310" i="23"/>
  <c r="Y1314" i="23"/>
  <c r="Y1322" i="23"/>
  <c r="Y1330" i="23"/>
  <c r="Y1334" i="23"/>
  <c r="Y1346" i="23"/>
  <c r="Y1354" i="23"/>
  <c r="Y1362" i="23"/>
  <c r="Y1374" i="23"/>
  <c r="Y1382" i="23"/>
  <c r="Y1390" i="23"/>
  <c r="Y1402" i="23"/>
  <c r="Y1426" i="23"/>
  <c r="Y1430" i="23"/>
  <c r="Y1486" i="23"/>
  <c r="Y1490" i="23"/>
  <c r="Y1502" i="23"/>
  <c r="Y1506" i="23"/>
  <c r="Y1514" i="23"/>
  <c r="Y1526" i="23"/>
  <c r="Y1530" i="23"/>
  <c r="Y1534" i="23"/>
  <c r="Y1538" i="23"/>
  <c r="Y1158" i="23"/>
  <c r="Y1236" i="23"/>
  <c r="Y1258" i="23"/>
  <c r="Y1178" i="23"/>
  <c r="Y1250" i="23"/>
  <c r="Y1263" i="23"/>
  <c r="Y1283" i="23"/>
  <c r="Y1303" i="23"/>
  <c r="Y1311" i="23"/>
  <c r="Y1315" i="23"/>
  <c r="Y1319" i="23"/>
  <c r="Y1335" i="23"/>
  <c r="Y1339" i="23"/>
  <c r="Y1347" i="23"/>
  <c r="Y1359" i="23"/>
  <c r="Y1371" i="23"/>
  <c r="Y1375" i="23"/>
  <c r="Y1387" i="23"/>
  <c r="Y1391" i="23"/>
  <c r="Y1395" i="23"/>
  <c r="Y1399" i="23"/>
  <c r="Y1407" i="23"/>
  <c r="Y1415" i="23"/>
  <c r="Y1427" i="23"/>
  <c r="Y1435" i="23"/>
  <c r="Y1451" i="23"/>
  <c r="Y1459" i="23"/>
  <c r="Y1467" i="23"/>
  <c r="Y1475" i="23"/>
  <c r="Y1479" i="23"/>
  <c r="Y1487" i="23"/>
  <c r="Y1491" i="23"/>
  <c r="Y1503" i="23"/>
  <c r="Y1515" i="23"/>
  <c r="Y1519" i="23"/>
  <c r="Y1548" i="23"/>
  <c r="Y1552" i="23"/>
  <c r="Y1568" i="23"/>
  <c r="Y1580" i="23"/>
  <c r="Y1588" i="23"/>
  <c r="Y1600" i="23"/>
  <c r="Y1608" i="23"/>
  <c r="Y1616" i="23"/>
  <c r="Y1620" i="23"/>
  <c r="Y1628" i="23"/>
  <c r="Y1632" i="23"/>
  <c r="Y1636" i="23"/>
  <c r="Y1656" i="23"/>
  <c r="Y1660" i="23"/>
  <c r="Y1664" i="23"/>
  <c r="Y1140" i="23"/>
  <c r="Y1168" i="23"/>
  <c r="Y20" i="23"/>
  <c r="Y24" i="23"/>
  <c r="Y32" i="23"/>
  <c r="Y44" i="23"/>
  <c r="Y56" i="23"/>
  <c r="Y60" i="23"/>
  <c r="Y72" i="23"/>
  <c r="Y100" i="23"/>
  <c r="Y112" i="23"/>
  <c r="Y116" i="23"/>
  <c r="Y120" i="23"/>
  <c r="Y124" i="23"/>
  <c r="Y132" i="23"/>
  <c r="Y144" i="23"/>
  <c r="Y160" i="23"/>
  <c r="Y172" i="23"/>
  <c r="Y176" i="23"/>
  <c r="Y180" i="23"/>
  <c r="Y188" i="23"/>
  <c r="Y192" i="23"/>
  <c r="Y200" i="23"/>
  <c r="Y204" i="23"/>
  <c r="Y208" i="23"/>
  <c r="Y224" i="23"/>
  <c r="Y240" i="23"/>
  <c r="Y252" i="23"/>
  <c r="Y256" i="23"/>
  <c r="Y276" i="23"/>
  <c r="Y280" i="23"/>
  <c r="Y284" i="23"/>
  <c r="Y288" i="23"/>
  <c r="Y292" i="23"/>
  <c r="Y296" i="23"/>
  <c r="Y308" i="23"/>
  <c r="Y320" i="23"/>
  <c r="Y1224" i="23"/>
  <c r="Y1096" i="23"/>
  <c r="Y1164" i="23"/>
  <c r="Y1527" i="23"/>
  <c r="Y9" i="23"/>
  <c r="Y13" i="23"/>
  <c r="Y17" i="23"/>
  <c r="Y21" i="23"/>
  <c r="Y25" i="23"/>
  <c r="Y29" i="23"/>
  <c r="Y37" i="23"/>
  <c r="Y41" i="23"/>
  <c r="Y45" i="23"/>
  <c r="Y53" i="23"/>
  <c r="Y61" i="23"/>
  <c r="Y73" i="23"/>
  <c r="Y81" i="23"/>
  <c r="Y85" i="23"/>
  <c r="Y89" i="23"/>
  <c r="Y97" i="23"/>
  <c r="Y101" i="23"/>
  <c r="Y121" i="23"/>
  <c r="Y137" i="23"/>
  <c r="Y141" i="23"/>
  <c r="Y145" i="23"/>
  <c r="Y149" i="23"/>
  <c r="Y153" i="23"/>
  <c r="Y161" i="23"/>
  <c r="Y173" i="23"/>
  <c r="Y177" i="23"/>
  <c r="Y1220" i="23"/>
  <c r="Y1542" i="23"/>
  <c r="Y1092" i="23"/>
  <c r="Y1120" i="23"/>
  <c r="Y1188" i="23"/>
  <c r="Y1254" i="23"/>
  <c r="Y1259" i="23"/>
  <c r="Y10" i="23"/>
  <c r="Y14" i="23"/>
  <c r="Y26" i="23"/>
  <c r="Y30" i="23"/>
  <c r="Y42" i="23"/>
  <c r="Y46" i="23"/>
  <c r="Y54" i="23"/>
  <c r="Y58" i="23"/>
  <c r="Y66" i="23"/>
  <c r="Y82" i="23"/>
  <c r="Y94" i="23"/>
  <c r="Y98" i="23"/>
  <c r="Y102" i="23"/>
  <c r="Y110" i="23"/>
  <c r="Y114" i="23"/>
  <c r="Y126" i="23"/>
  <c r="Y150" i="23"/>
  <c r="Y166" i="23"/>
  <c r="Y1557" i="23"/>
  <c r="Y1570" i="23"/>
  <c r="Y1605" i="23"/>
  <c r="Y1618" i="23"/>
  <c r="Y1631" i="23"/>
  <c r="Y1653" i="23"/>
  <c r="Y1666" i="23"/>
  <c r="Y1686" i="23"/>
  <c r="Y1698" i="23"/>
  <c r="Y1706" i="23"/>
  <c r="Y1714" i="23"/>
  <c r="Y1734" i="23"/>
  <c r="Y1742" i="23"/>
  <c r="Y1750" i="23"/>
  <c r="Y1754" i="23"/>
  <c r="Y1758" i="23"/>
  <c r="Y1762" i="23"/>
  <c r="Y1770" i="23"/>
  <c r="Y1774" i="23"/>
  <c r="Y1778" i="23"/>
  <c r="Y1782" i="23"/>
  <c r="Y1786" i="23"/>
  <c r="Y1794" i="23"/>
  <c r="Y1802" i="23"/>
  <c r="Y1806" i="23"/>
  <c r="Y1810" i="23"/>
  <c r="Y1814" i="23"/>
  <c r="Y1826" i="23"/>
  <c r="Y1842" i="23"/>
  <c r="Y1850" i="23"/>
  <c r="Y1854" i="23"/>
  <c r="Y1858" i="23"/>
  <c r="Y1866" i="23"/>
  <c r="Y1882" i="23"/>
  <c r="Y1886" i="23"/>
  <c r="Y1126" i="23"/>
  <c r="Y1529" i="23"/>
  <c r="Y1539" i="23"/>
  <c r="Y1566" i="23"/>
  <c r="Y1579" i="23"/>
  <c r="Y1601" i="23"/>
  <c r="Y1662" i="23"/>
  <c r="Y1144" i="23"/>
  <c r="Y1549" i="23"/>
  <c r="Y1575" i="23"/>
  <c r="Y1597" i="23"/>
  <c r="Y1610" i="23"/>
  <c r="Y186" i="23"/>
  <c r="Y234" i="23"/>
  <c r="Y247" i="23"/>
  <c r="Y295" i="23"/>
  <c r="Y317" i="23"/>
  <c r="Y1174" i="23"/>
  <c r="Y1535" i="23"/>
  <c r="Y1593" i="23"/>
  <c r="Y1641" i="23"/>
  <c r="Y1654" i="23"/>
  <c r="Y1667" i="23"/>
  <c r="Y1675" i="23"/>
  <c r="Y1691" i="23"/>
  <c r="Y1699" i="23"/>
  <c r="Y1703" i="23"/>
  <c r="Y1711" i="23"/>
  <c r="Y1715" i="23"/>
  <c r="Y1719" i="23"/>
  <c r="Y1723" i="23"/>
  <c r="Y1727" i="23"/>
  <c r="Y1755" i="23"/>
  <c r="Y1759" i="23"/>
  <c r="Y1771" i="23"/>
  <c r="Y1775" i="23"/>
  <c r="Y1779" i="23"/>
  <c r="Y1791" i="23"/>
  <c r="Y1795" i="23"/>
  <c r="Y1799" i="23"/>
  <c r="Y1803" i="23"/>
  <c r="Y1807" i="23"/>
  <c r="Y1811" i="23"/>
  <c r="Y1843" i="23"/>
  <c r="Y1847" i="23"/>
  <c r="Y1859" i="23"/>
  <c r="Y1863" i="23"/>
  <c r="Y1871" i="23"/>
  <c r="Y1879" i="23"/>
  <c r="Y1116" i="23"/>
  <c r="Y1255" i="23"/>
  <c r="Y1554" i="23"/>
  <c r="Y1567" i="23"/>
  <c r="Y1602" i="23"/>
  <c r="Y1637" i="23"/>
  <c r="Y55" i="23"/>
  <c r="Y103" i="23"/>
  <c r="Y135" i="23"/>
  <c r="Y226" i="23"/>
  <c r="Y239" i="23"/>
  <c r="Y274" i="23"/>
  <c r="Y309" i="23"/>
  <c r="Y1598" i="23"/>
  <c r="Y1531" i="23"/>
  <c r="Y1546" i="23"/>
  <c r="Y1559" i="23"/>
  <c r="Y1581" i="23"/>
  <c r="Y1668" i="23"/>
  <c r="Y1680" i="23"/>
  <c r="Y1688" i="23"/>
  <c r="Y1692" i="23"/>
  <c r="Y1696" i="23"/>
  <c r="Y1555" i="23"/>
  <c r="Y1577" i="23"/>
  <c r="Y1625" i="23"/>
  <c r="Y1638" i="23"/>
  <c r="Y1651" i="23"/>
  <c r="Y19" i="23"/>
  <c r="Y51" i="23"/>
  <c r="Y67" i="23"/>
  <c r="Y83" i="23"/>
  <c r="Y1206" i="23"/>
  <c r="Y1246" i="23"/>
  <c r="Y1569" i="23"/>
  <c r="Y1617" i="23"/>
  <c r="Y1643" i="23"/>
  <c r="Y1669" i="23"/>
  <c r="Y1673" i="23"/>
  <c r="Y1677" i="23"/>
  <c r="Y1685" i="23"/>
  <c r="Y1697" i="23"/>
  <c r="Y1701" i="23"/>
  <c r="Y1705" i="23"/>
  <c r="Y1713" i="23"/>
  <c r="Y1737" i="23"/>
  <c r="Y1741" i="23"/>
  <c r="Y1757" i="23"/>
  <c r="Y1765" i="23"/>
  <c r="Y1777" i="23"/>
  <c r="Y1781" i="23"/>
  <c r="Y1789" i="23"/>
  <c r="Y1797" i="23"/>
  <c r="Y1801" i="23"/>
  <c r="Y1809" i="23"/>
  <c r="Y1817" i="23"/>
  <c r="Y1825" i="23"/>
  <c r="Y1829" i="23"/>
  <c r="Y1833" i="23"/>
  <c r="Y1853" i="23"/>
  <c r="Y1857" i="23"/>
  <c r="Y1869" i="23"/>
  <c r="Y1877" i="23"/>
  <c r="Y1885" i="23"/>
  <c r="Y1901" i="23"/>
  <c r="Y1905" i="23"/>
  <c r="Y1909" i="23"/>
  <c r="Y1925" i="23"/>
  <c r="Y1933" i="23"/>
  <c r="Y1937" i="23"/>
  <c r="Y1941" i="23"/>
  <c r="Y1953" i="23"/>
  <c r="Y1957" i="23"/>
  <c r="Y1961" i="23"/>
  <c r="Y1965" i="23"/>
  <c r="Y1930" i="23"/>
  <c r="Y1613" i="23"/>
  <c r="Y1591" i="23"/>
  <c r="Y1704" i="23"/>
  <c r="Y1736" i="23"/>
  <c r="Y1752" i="23"/>
  <c r="Y1816" i="23"/>
  <c r="Y1832" i="23"/>
  <c r="Y1848" i="23"/>
  <c r="Y1922" i="23"/>
  <c r="Y1935" i="23"/>
  <c r="Y1948" i="23"/>
  <c r="Y95" i="23"/>
  <c r="Y205" i="23"/>
  <c r="Y214" i="23"/>
  <c r="Y223" i="23"/>
  <c r="Y237" i="23"/>
  <c r="Y255" i="23"/>
  <c r="Y278" i="23"/>
  <c r="Y301" i="23"/>
  <c r="Y328" i="23"/>
  <c r="Y332" i="23"/>
  <c r="Y344" i="23"/>
  <c r="Y348" i="23"/>
  <c r="Y368" i="23"/>
  <c r="Y388" i="23"/>
  <c r="Y396" i="23"/>
  <c r="Y416" i="23"/>
  <c r="Y424" i="23"/>
  <c r="Y432" i="23"/>
  <c r="Y456" i="23"/>
  <c r="Y460" i="23"/>
  <c r="Y464" i="23"/>
  <c r="Y468" i="23"/>
  <c r="Y476" i="23"/>
  <c r="Y488" i="23"/>
  <c r="Y492" i="23"/>
  <c r="Y512" i="23"/>
  <c r="Y516" i="23"/>
  <c r="Y532" i="23"/>
  <c r="Y544" i="23"/>
  <c r="Y564" i="23"/>
  <c r="Y572" i="23"/>
  <c r="Y580" i="23"/>
  <c r="Y584" i="23"/>
  <c r="Y604" i="23"/>
  <c r="Y612" i="23"/>
  <c r="Y616" i="23"/>
  <c r="Y628" i="23"/>
  <c r="Y632" i="23"/>
  <c r="Y636" i="23"/>
  <c r="Y640" i="23"/>
  <c r="Y644" i="23"/>
  <c r="Y652" i="23"/>
  <c r="Y656" i="23"/>
  <c r="Y660" i="23"/>
  <c r="Y664" i="23"/>
  <c r="Y668" i="23"/>
  <c r="Y684" i="23"/>
  <c r="Y688" i="23"/>
  <c r="Y692" i="23"/>
  <c r="Y696" i="23"/>
  <c r="Y700" i="23"/>
  <c r="Y704" i="23"/>
  <c r="Y724" i="23"/>
  <c r="Y728" i="23"/>
  <c r="Y732" i="23"/>
  <c r="Y736" i="23"/>
  <c r="Y740" i="23"/>
  <c r="Y768" i="23"/>
  <c r="Y776" i="23"/>
  <c r="Y796" i="23"/>
  <c r="Y800" i="23"/>
  <c r="Y808" i="23"/>
  <c r="Y816" i="23"/>
  <c r="Y828" i="23"/>
  <c r="Y832" i="23"/>
  <c r="Y836" i="23"/>
  <c r="Y840" i="23"/>
  <c r="Y848" i="23"/>
  <c r="Y856" i="23"/>
  <c r="Y868" i="23"/>
  <c r="Y1609" i="23"/>
  <c r="Y1647" i="23"/>
  <c r="Y79" i="23"/>
  <c r="Y107" i="23"/>
  <c r="Y219" i="23"/>
  <c r="Y233" i="23"/>
  <c r="Y1543" i="23"/>
  <c r="Y1587" i="23"/>
  <c r="Y1732" i="23"/>
  <c r="Y1748" i="23"/>
  <c r="Y1764" i="23"/>
  <c r="Y1812" i="23"/>
  <c r="Y1844" i="23"/>
  <c r="Y1573" i="23"/>
  <c r="Y1578" i="23"/>
  <c r="Y1840" i="23"/>
  <c r="Y1966" i="23"/>
  <c r="Y1087" i="23"/>
  <c r="Y1091" i="23"/>
  <c r="Y1067" i="23"/>
  <c r="Y1018" i="23"/>
  <c r="Y1022" i="23"/>
  <c r="Y1026" i="23"/>
  <c r="Y1030" i="23"/>
  <c r="Y1034" i="23"/>
  <c r="Y1046" i="23"/>
  <c r="Y1054" i="23"/>
  <c r="Y163" i="23"/>
  <c r="Y242" i="23"/>
  <c r="Y275" i="23"/>
  <c r="Y318" i="23"/>
  <c r="Y345" i="23"/>
  <c r="Y371" i="23"/>
  <c r="Y393" i="23"/>
  <c r="Y419" i="23"/>
  <c r="Y454" i="23"/>
  <c r="Y489" i="23"/>
  <c r="Y563" i="23"/>
  <c r="Y585" i="23"/>
  <c r="Y611" i="23"/>
  <c r="Y633" i="23"/>
  <c r="Y659" i="23"/>
  <c r="Y694" i="23"/>
  <c r="Y707" i="23"/>
  <c r="Y755" i="23"/>
  <c r="Y803" i="23"/>
  <c r="Y825" i="23"/>
  <c r="Y838" i="23"/>
  <c r="Y1939" i="23"/>
  <c r="Y91" i="23"/>
  <c r="Y194" i="23"/>
  <c r="Y266" i="23"/>
  <c r="Y285" i="23"/>
  <c r="Y294" i="23"/>
  <c r="Y367" i="23"/>
  <c r="Y402" i="23"/>
  <c r="Y415" i="23"/>
  <c r="Y511" i="23"/>
  <c r="Y546" i="23"/>
  <c r="Y559" i="23"/>
  <c r="Y594" i="23"/>
  <c r="Y655" i="23"/>
  <c r="Y677" i="23"/>
  <c r="Y690" i="23"/>
  <c r="Y703" i="23"/>
  <c r="Y738" i="23"/>
  <c r="Y751" i="23"/>
  <c r="Y773" i="23"/>
  <c r="Y786" i="23"/>
  <c r="Y1904" i="23"/>
  <c r="Y1928" i="23"/>
  <c r="Y1969" i="23"/>
  <c r="Y1973" i="23"/>
  <c r="Y1977" i="23"/>
  <c r="Y1981" i="23"/>
  <c r="Y1985" i="23"/>
  <c r="Y1993" i="23"/>
  <c r="Y2001" i="23"/>
  <c r="Y1078" i="23"/>
  <c r="Y1086" i="23"/>
  <c r="Y1058" i="23"/>
  <c r="Y1066" i="23"/>
  <c r="Y1074" i="23"/>
  <c r="Y1009" i="23"/>
  <c r="Y1013" i="23"/>
  <c r="Y1017" i="23"/>
  <c r="Y1021" i="23"/>
  <c r="Y1033" i="23"/>
  <c r="Y1045" i="23"/>
  <c r="Y1053" i="23"/>
  <c r="Y123" i="23"/>
  <c r="Y197" i="23"/>
  <c r="Y211" i="23"/>
  <c r="Y357" i="23"/>
  <c r="Y466" i="23"/>
  <c r="Y479" i="23"/>
  <c r="Y527" i="23"/>
  <c r="Y562" i="23"/>
  <c r="Y597" i="23"/>
  <c r="Y610" i="23"/>
  <c r="Y706" i="23"/>
  <c r="Y719" i="23"/>
  <c r="Y767" i="23"/>
  <c r="Y815" i="23"/>
  <c r="Y837" i="23"/>
  <c r="Y850" i="23"/>
  <c r="Y1824" i="23"/>
  <c r="Y1906" i="23"/>
  <c r="Y1920" i="23"/>
  <c r="Y175" i="23"/>
  <c r="Y185" i="23"/>
  <c r="Y238" i="23"/>
  <c r="Y271" i="23"/>
  <c r="Y290" i="23"/>
  <c r="Y337" i="23"/>
  <c r="Y385" i="23"/>
  <c r="Y398" i="23"/>
  <c r="Y411" i="23"/>
  <c r="Y433" i="23"/>
  <c r="Y446" i="23"/>
  <c r="Y459" i="23"/>
  <c r="Y481" i="23"/>
  <c r="Y494" i="23"/>
  <c r="Y507" i="23"/>
  <c r="Y529" i="23"/>
  <c r="Y542" i="23"/>
  <c r="Y577" i="23"/>
  <c r="Y590" i="23"/>
  <c r="Y603" i="23"/>
  <c r="Y686" i="23"/>
  <c r="Y734" i="23"/>
  <c r="Y747" i="23"/>
  <c r="Y782" i="23"/>
  <c r="Y795" i="23"/>
  <c r="Y830" i="23"/>
  <c r="Y890" i="23"/>
  <c r="Y902" i="23"/>
  <c r="Y938" i="23"/>
  <c r="Y954" i="23"/>
  <c r="Y966" i="23"/>
  <c r="Y970" i="23"/>
  <c r="Y978" i="23"/>
  <c r="Y982" i="23"/>
  <c r="Y990" i="23"/>
  <c r="Y994" i="23"/>
  <c r="Y1836" i="23"/>
  <c r="Y1916" i="23"/>
  <c r="Y1958" i="23"/>
  <c r="Y1971" i="23"/>
  <c r="Y1991" i="23"/>
  <c r="Y1995" i="23"/>
  <c r="Y1999" i="23"/>
  <c r="Y2003" i="23"/>
  <c r="Y1056" i="23"/>
  <c r="Y1076" i="23"/>
  <c r="Y1031" i="23"/>
  <c r="Y1039" i="23"/>
  <c r="Y1043" i="23"/>
  <c r="Y1051" i="23"/>
  <c r="Y63" i="23"/>
  <c r="Y159" i="23"/>
  <c r="Y243" i="23"/>
  <c r="Y262" i="23"/>
  <c r="Y281" i="23"/>
  <c r="Y346" i="23"/>
  <c r="Y381" i="23"/>
  <c r="Y442" i="23"/>
  <c r="Y455" i="23"/>
  <c r="Y477" i="23"/>
  <c r="Y490" i="23"/>
  <c r="Y503" i="23"/>
  <c r="Y525" i="23"/>
  <c r="Y573" i="23"/>
  <c r="Y599" i="23"/>
  <c r="Y621" i="23"/>
  <c r="Y778" i="23"/>
  <c r="Y791" i="23"/>
  <c r="Y813" i="23"/>
  <c r="Y839" i="23"/>
  <c r="Y861" i="23"/>
  <c r="Y874" i="23"/>
  <c r="Y827" i="23"/>
  <c r="Y863" i="23"/>
  <c r="Y1712" i="23"/>
  <c r="Y1926" i="23"/>
  <c r="Y1931" i="23"/>
  <c r="Y1954" i="23"/>
  <c r="Y1963" i="23"/>
  <c r="Y115" i="23"/>
  <c r="Y143" i="23"/>
  <c r="Y181" i="23"/>
  <c r="Y195" i="23"/>
  <c r="Y209" i="23"/>
  <c r="Y253" i="23"/>
  <c r="Y286" i="23"/>
  <c r="Y425" i="23"/>
  <c r="Y438" i="23"/>
  <c r="Y451" i="23"/>
  <c r="Y473" i="23"/>
  <c r="Y547" i="23"/>
  <c r="Y569" i="23"/>
  <c r="Y582" i="23"/>
  <c r="Y630" i="23"/>
  <c r="Y739" i="23"/>
  <c r="Y774" i="23"/>
  <c r="Y809" i="23"/>
  <c r="Y822" i="23"/>
  <c r="Y870" i="23"/>
  <c r="Y1599" i="23"/>
  <c r="Y1760" i="23"/>
  <c r="Y1938" i="23"/>
  <c r="Y1947" i="23"/>
  <c r="Y1956" i="23"/>
  <c r="Y202" i="23"/>
  <c r="Y279" i="23"/>
  <c r="Y293" i="23"/>
  <c r="Y353" i="23"/>
  <c r="Y366" i="23"/>
  <c r="Y379" i="23"/>
  <c r="Y414" i="23"/>
  <c r="Y427" i="23"/>
  <c r="Y449" i="23"/>
  <c r="Y462" i="23"/>
  <c r="Y497" i="23"/>
  <c r="Y558" i="23"/>
  <c r="Y593" i="23"/>
  <c r="Y619" i="23"/>
  <c r="Y1724" i="23"/>
  <c r="Y1820" i="23"/>
  <c r="Y1898" i="23"/>
  <c r="Y1907" i="23"/>
  <c r="Y171" i="23"/>
  <c r="Y258" i="23"/>
  <c r="Y291" i="23"/>
  <c r="Y305" i="23"/>
  <c r="Y338" i="23"/>
  <c r="Y386" i="23"/>
  <c r="Y399" i="23"/>
  <c r="Y421" i="23"/>
  <c r="Y447" i="23"/>
  <c r="Y495" i="23"/>
  <c r="Y517" i="23"/>
  <c r="Y530" i="23"/>
  <c r="Y565" i="23"/>
  <c r="Y578" i="23"/>
  <c r="Y591" i="23"/>
  <c r="Y613" i="23"/>
  <c r="Y626" i="23"/>
  <c r="Y639" i="23"/>
  <c r="Y674" i="23"/>
  <c r="Y687" i="23"/>
  <c r="Y757" i="23"/>
  <c r="Y770" i="23"/>
  <c r="Y783" i="23"/>
  <c r="Y805" i="23"/>
  <c r="Y818" i="23"/>
  <c r="Y879" i="23"/>
  <c r="Y883" i="23"/>
  <c r="Y887" i="23"/>
  <c r="Y891" i="23"/>
  <c r="Y903" i="23"/>
  <c r="Y915" i="23"/>
  <c r="Y919" i="23"/>
  <c r="Y951" i="23"/>
  <c r="Y959" i="23"/>
  <c r="Y963" i="23"/>
  <c r="Y971" i="23"/>
  <c r="Y987" i="23"/>
  <c r="Y999" i="23"/>
  <c r="Y1003" i="23"/>
  <c r="Y1792" i="23"/>
  <c r="Y1888" i="23"/>
  <c r="Y1968" i="23"/>
  <c r="Y1980" i="23"/>
  <c r="Y1984" i="23"/>
  <c r="Y1992" i="23"/>
  <c r="Y1081" i="23"/>
  <c r="Y1061" i="23"/>
  <c r="Y1073" i="23"/>
  <c r="Y1004" i="23"/>
  <c r="Y1008" i="23"/>
  <c r="Y1012" i="23"/>
  <c r="Y1016" i="23"/>
  <c r="Y1020" i="23"/>
  <c r="Y1028" i="23"/>
  <c r="Y1032" i="23"/>
  <c r="Y1036" i="23"/>
  <c r="Y1040" i="23"/>
  <c r="Y1044" i="23"/>
  <c r="Y1048" i="23"/>
  <c r="Y1052" i="23"/>
  <c r="Y155" i="23"/>
  <c r="Y263" i="23"/>
  <c r="Y334" i="23"/>
  <c r="Y347" i="23"/>
  <c r="Y369" i="23"/>
  <c r="Y382" i="23"/>
  <c r="Y478" i="23"/>
  <c r="Y491" i="23"/>
  <c r="Y526" i="23"/>
  <c r="Y561" i="23"/>
  <c r="Y574" i="23"/>
  <c r="Y587" i="23"/>
  <c r="Y609" i="23"/>
  <c r="Y705" i="23"/>
  <c r="Y753" i="23"/>
  <c r="Y779" i="23"/>
  <c r="Y801" i="23"/>
  <c r="Y849" i="23"/>
  <c r="Y875" i="23"/>
  <c r="Y1621" i="23"/>
  <c r="Y1626" i="23"/>
  <c r="Y1894" i="23"/>
  <c r="Y1964" i="23"/>
  <c r="Y31" i="23"/>
  <c r="Y201" i="23"/>
  <c r="Y235" i="23"/>
  <c r="Y254" i="23"/>
  <c r="Y273" i="23"/>
  <c r="Y321" i="23"/>
  <c r="Y330" i="23"/>
  <c r="Y343" i="23"/>
  <c r="Y391" i="23"/>
  <c r="Y439" i="23"/>
  <c r="Y461" i="23"/>
  <c r="Y509" i="23"/>
  <c r="Y522" i="23"/>
  <c r="Y535" i="23"/>
  <c r="Y570" i="23"/>
  <c r="Y583" i="23"/>
  <c r="Y618" i="23"/>
  <c r="Y653" i="23"/>
  <c r="Y679" i="23"/>
  <c r="Y714" i="23"/>
  <c r="Y749" i="23"/>
  <c r="Y775" i="23"/>
  <c r="Y1872" i="23"/>
  <c r="Y1918" i="23"/>
  <c r="Y1942" i="23"/>
  <c r="Y43" i="23"/>
  <c r="Y206" i="23"/>
  <c r="Y245" i="23"/>
  <c r="Y250" i="23"/>
  <c r="Y259" i="23"/>
  <c r="Y361" i="23"/>
  <c r="Y387" i="23"/>
  <c r="Y435" i="23"/>
  <c r="Y518" i="23"/>
  <c r="Y531" i="23"/>
  <c r="Y553" i="23"/>
  <c r="Y566" i="23"/>
  <c r="Y601" i="23"/>
  <c r="Y614" i="23"/>
  <c r="Y627" i="23"/>
  <c r="Y662" i="23"/>
  <c r="Y675" i="23"/>
  <c r="Y697" i="23"/>
  <c r="Y710" i="23"/>
  <c r="Y841" i="23"/>
  <c r="Y884" i="23"/>
  <c r="Y892" i="23"/>
  <c r="Y908" i="23"/>
  <c r="Y912" i="23"/>
  <c r="Y920" i="23"/>
  <c r="Y936" i="23"/>
  <c r="Y944" i="23"/>
  <c r="Y948" i="23"/>
  <c r="Y952" i="23"/>
  <c r="Y972" i="23"/>
  <c r="Y976" i="23"/>
  <c r="Y980" i="23"/>
  <c r="Y984" i="23"/>
  <c r="Y988" i="23"/>
  <c r="Y992" i="23"/>
  <c r="Y996" i="23"/>
  <c r="Y5" i="23"/>
  <c r="Y349" i="23"/>
  <c r="Y471" i="23"/>
  <c r="Y506" i="23"/>
  <c r="Y798" i="23"/>
  <c r="Y1868" i="23"/>
  <c r="Y785" i="23"/>
  <c r="Y945" i="23"/>
  <c r="Y977" i="23"/>
  <c r="Y855" i="23"/>
  <c r="Y1919" i="23"/>
  <c r="Y737" i="23"/>
  <c r="Y833" i="23"/>
  <c r="Y889" i="23"/>
  <c r="Y937" i="23"/>
  <c r="Y969" i="23"/>
  <c r="Y985" i="23"/>
  <c r="Y222" i="23"/>
  <c r="Y251" i="23"/>
  <c r="Y327" i="23"/>
  <c r="Y362" i="23"/>
  <c r="Y397" i="23"/>
  <c r="Y519" i="23"/>
  <c r="Y794" i="23"/>
  <c r="Y1943" i="23"/>
  <c r="Y217" i="23"/>
  <c r="Y298" i="23"/>
  <c r="Y715" i="23"/>
  <c r="Y207" i="23"/>
  <c r="Y733" i="23"/>
  <c r="Y917" i="23"/>
  <c r="Y981" i="23"/>
  <c r="Y997" i="23"/>
  <c r="Y270" i="23"/>
  <c r="Y375" i="23"/>
  <c r="Y654" i="23"/>
  <c r="Y750" i="23"/>
  <c r="Y689" i="23"/>
  <c r="Y897" i="23"/>
  <c r="Y929" i="23"/>
  <c r="Y993" i="23"/>
  <c r="Y289" i="23"/>
  <c r="Y423" i="23"/>
  <c r="Y179" i="23"/>
  <c r="Y763" i="23"/>
  <c r="Y685" i="23"/>
  <c r="Y781" i="23"/>
  <c r="Y877" i="23"/>
  <c r="Y925" i="23"/>
  <c r="Y973" i="23"/>
  <c r="Y989" i="23"/>
  <c r="Y5" i="22" l="1"/>
  <c r="T6" i="23"/>
  <c r="U4" i="23"/>
  <c r="U6" i="23"/>
  <c r="Y5" i="20"/>
  <c r="T4" i="23"/>
  <c r="BI128" i="24"/>
  <c r="BI126" i="24"/>
  <c r="BI125" i="24"/>
  <c r="BI131" i="24"/>
  <c r="BK106" i="24"/>
  <c r="BJ117" i="24"/>
  <c r="BJ127" i="24" s="1"/>
  <c r="BJ118" i="24"/>
  <c r="BJ128" i="24" s="1"/>
  <c r="BJ115" i="24"/>
  <c r="BJ126" i="24" s="1"/>
  <c r="BJ114" i="24"/>
  <c r="Y4" i="23"/>
  <c r="E37" i="19"/>
  <c r="F37" i="19"/>
  <c r="C37" i="19"/>
  <c r="R3" i="23" s="1"/>
  <c r="D37" i="19"/>
  <c r="S3" i="23" s="1"/>
  <c r="Z5" i="20" l="1"/>
  <c r="Y6" i="20" s="1"/>
  <c r="Z5" i="22"/>
  <c r="Y6" i="22" s="1"/>
  <c r="BL106" i="24"/>
  <c r="BK115" i="24"/>
  <c r="BK126" i="24" s="1"/>
  <c r="BK118" i="24"/>
  <c r="BK128" i="24" s="1"/>
  <c r="BK117" i="24"/>
  <c r="BK127" i="24" s="1"/>
  <c r="BK114" i="24"/>
  <c r="BJ125" i="24"/>
  <c r="BJ131" i="24"/>
  <c r="Y5" i="19"/>
  <c r="Z5" i="19" s="1"/>
  <c r="Y6" i="19" s="1"/>
  <c r="Z6" i="19" s="1"/>
  <c r="Y7" i="19" s="1"/>
  <c r="T3" i="23"/>
  <c r="U3" i="23"/>
  <c r="Z6" i="22" l="1"/>
  <c r="Y7" i="22" s="1"/>
  <c r="AB5" i="22"/>
  <c r="AA5" i="22"/>
  <c r="Z6" i="20"/>
  <c r="Y7" i="20" s="1"/>
  <c r="AB5" i="20"/>
  <c r="AA5" i="20"/>
  <c r="BK125" i="24"/>
  <c r="BK131" i="24"/>
  <c r="BM106" i="24"/>
  <c r="BL117" i="24"/>
  <c r="BL127" i="24" s="1"/>
  <c r="BL114" i="24"/>
  <c r="BL115" i="24"/>
  <c r="BL126" i="24" s="1"/>
  <c r="BL118" i="24"/>
  <c r="BL128" i="24" s="1"/>
  <c r="Z7" i="19"/>
  <c r="Y8" i="19" s="1"/>
  <c r="AA5" i="19"/>
  <c r="AB5" i="19"/>
  <c r="AB6" i="19"/>
  <c r="AA6" i="19"/>
  <c r="AB6" i="20" l="1"/>
  <c r="AA6" i="20"/>
  <c r="Z7" i="20"/>
  <c r="Y8" i="20" s="1"/>
  <c r="Z7" i="22"/>
  <c r="Y8" i="22" s="1"/>
  <c r="AB6" i="22"/>
  <c r="AA6" i="22"/>
  <c r="BL125" i="24"/>
  <c r="BL131" i="24"/>
  <c r="BN106" i="24"/>
  <c r="BM118" i="24"/>
  <c r="BM128" i="24" s="1"/>
  <c r="BM115" i="24"/>
  <c r="BM126" i="24" s="1"/>
  <c r="BM114" i="24"/>
  <c r="BM117" i="24"/>
  <c r="BM127" i="24" s="1"/>
  <c r="Z8" i="19"/>
  <c r="Y9" i="19" s="1"/>
  <c r="AA7" i="19"/>
  <c r="AB7" i="19"/>
  <c r="AB7" i="22" l="1"/>
  <c r="Z8" i="20"/>
  <c r="Y9" i="20" s="1"/>
  <c r="AA7" i="20"/>
  <c r="AB7" i="20"/>
  <c r="Z8" i="22"/>
  <c r="Y9" i="22" s="1"/>
  <c r="AA7" i="22"/>
  <c r="BM125" i="24"/>
  <c r="BM131" i="24"/>
  <c r="BO106" i="24"/>
  <c r="BN118" i="24"/>
  <c r="BN128" i="24" s="1"/>
  <c r="BN117" i="24"/>
  <c r="BN127" i="24" s="1"/>
  <c r="BN114" i="24"/>
  <c r="BN115" i="24"/>
  <c r="BN126" i="24" s="1"/>
  <c r="AA8" i="19"/>
  <c r="AB8" i="19"/>
  <c r="Z9" i="19"/>
  <c r="Y10" i="19" s="1"/>
  <c r="AA8" i="22" l="1"/>
  <c r="AB8" i="22"/>
  <c r="Z9" i="22"/>
  <c r="Y10" i="22" s="1"/>
  <c r="AA9" i="19"/>
  <c r="Z9" i="20"/>
  <c r="Y10" i="20" s="1"/>
  <c r="AA8" i="20"/>
  <c r="AB8" i="20"/>
  <c r="BN125" i="24"/>
  <c r="BN131" i="24"/>
  <c r="BO118" i="24"/>
  <c r="BO117" i="24"/>
  <c r="BO115" i="24"/>
  <c r="BO114" i="24"/>
  <c r="AB9" i="19"/>
  <c r="Z10" i="19"/>
  <c r="Y11" i="19" s="1"/>
  <c r="AA9" i="22" l="1"/>
  <c r="AB9" i="22"/>
  <c r="AA9" i="20"/>
  <c r="Z10" i="20"/>
  <c r="Y11" i="20" s="1"/>
  <c r="AB9" i="20"/>
  <c r="Z10" i="22"/>
  <c r="Y11" i="22" s="1"/>
  <c r="BO126" i="24"/>
  <c r="G126" i="24" s="1"/>
  <c r="G115" i="24"/>
  <c r="BO125" i="24"/>
  <c r="G125" i="24" s="1"/>
  <c r="G114" i="24"/>
  <c r="BO127" i="24"/>
  <c r="G127" i="24" s="1"/>
  <c r="G117" i="24"/>
  <c r="BO128" i="24"/>
  <c r="G128" i="24" s="1"/>
  <c r="G118" i="24"/>
  <c r="AB10" i="19"/>
  <c r="AA10" i="19"/>
  <c r="Z11" i="19"/>
  <c r="Y12" i="19" s="1"/>
  <c r="O88" i="21" l="1"/>
  <c r="O232" i="21"/>
  <c r="O376" i="21"/>
  <c r="O520" i="21"/>
  <c r="O664" i="21"/>
  <c r="O29" i="21"/>
  <c r="O173" i="21"/>
  <c r="O317" i="21"/>
  <c r="O461" i="21"/>
  <c r="O605" i="21"/>
  <c r="O30" i="21"/>
  <c r="O174" i="21"/>
  <c r="O318" i="21"/>
  <c r="O462" i="21"/>
  <c r="O606" i="21"/>
  <c r="O750" i="21"/>
  <c r="O103" i="21"/>
  <c r="O247" i="21"/>
  <c r="O391" i="21"/>
  <c r="O535" i="21"/>
  <c r="O679" i="21"/>
  <c r="O56" i="21"/>
  <c r="O200" i="21"/>
  <c r="O344" i="21"/>
  <c r="O488" i="21"/>
  <c r="O93" i="21"/>
  <c r="O237" i="21"/>
  <c r="O381" i="21"/>
  <c r="O525" i="21"/>
  <c r="O118" i="21"/>
  <c r="O262" i="21"/>
  <c r="O406" i="21"/>
  <c r="O550" i="21"/>
  <c r="O35" i="21"/>
  <c r="O179" i="21"/>
  <c r="O323" i="21"/>
  <c r="O467" i="21"/>
  <c r="O96" i="21"/>
  <c r="O240" i="21"/>
  <c r="O384" i="21"/>
  <c r="O528" i="21"/>
  <c r="O145" i="21"/>
  <c r="O289" i="21"/>
  <c r="O433" i="21"/>
  <c r="O326" i="21"/>
  <c r="O716" i="21"/>
  <c r="O876" i="21"/>
  <c r="O1020" i="21"/>
  <c r="O1164" i="21"/>
  <c r="O1308" i="21"/>
  <c r="O1452" i="21"/>
  <c r="O1596" i="21"/>
  <c r="O1740" i="21"/>
  <c r="O1884" i="21"/>
  <c r="O111" i="21"/>
  <c r="O661" i="21"/>
  <c r="O841" i="21"/>
  <c r="O985" i="21"/>
  <c r="O1129" i="21"/>
  <c r="O1273" i="21"/>
  <c r="O1417" i="21"/>
  <c r="O1561" i="21"/>
  <c r="O1705" i="21"/>
  <c r="O1849" i="21"/>
  <c r="O1993" i="21"/>
  <c r="O601" i="21"/>
  <c r="O806" i="21"/>
  <c r="O950" i="21"/>
  <c r="O1094" i="21"/>
  <c r="O1238" i="21"/>
  <c r="O1382" i="21"/>
  <c r="O1526" i="21"/>
  <c r="O1670" i="21"/>
  <c r="O1814" i="21"/>
  <c r="O1958" i="21"/>
  <c r="O563" i="21"/>
  <c r="O781" i="21"/>
  <c r="O927" i="21"/>
  <c r="O1071" i="21"/>
  <c r="O1215" i="21"/>
  <c r="O1359" i="21"/>
  <c r="O1503" i="21"/>
  <c r="O1647" i="21"/>
  <c r="O1791" i="21"/>
  <c r="O1935" i="21"/>
  <c r="O494" i="21"/>
  <c r="O753" i="21"/>
  <c r="O904" i="21"/>
  <c r="O1048" i="21"/>
  <c r="O1192" i="21"/>
  <c r="O1336" i="21"/>
  <c r="O1480" i="21"/>
  <c r="O1624" i="21"/>
  <c r="O1768" i="21"/>
  <c r="O1912" i="21"/>
  <c r="O351" i="21"/>
  <c r="O721" i="21"/>
  <c r="O881" i="21"/>
  <c r="O1025" i="21"/>
  <c r="O1169" i="21"/>
  <c r="O1313" i="21"/>
  <c r="O1457" i="21"/>
  <c r="O1601" i="21"/>
  <c r="O1745" i="21"/>
  <c r="O1889" i="21"/>
  <c r="O218" i="21"/>
  <c r="O686" i="21"/>
  <c r="O858" i="21"/>
  <c r="O1002" i="21"/>
  <c r="O1146" i="21"/>
  <c r="O1290" i="21"/>
  <c r="O1434" i="21"/>
  <c r="O1578" i="21"/>
  <c r="O1722" i="21"/>
  <c r="O1866" i="21"/>
  <c r="O75" i="21"/>
  <c r="O650" i="21"/>
  <c r="O835" i="21"/>
  <c r="O979" i="21"/>
  <c r="O1123" i="21"/>
  <c r="O1267" i="21"/>
  <c r="O1411" i="21"/>
  <c r="O1555" i="21"/>
  <c r="O1699" i="21"/>
  <c r="O1843" i="21"/>
  <c r="O1987" i="21"/>
  <c r="O590" i="21"/>
  <c r="O800" i="21"/>
  <c r="O944" i="21"/>
  <c r="O1088" i="21"/>
  <c r="O1232" i="21"/>
  <c r="O1376" i="21"/>
  <c r="O1520" i="21"/>
  <c r="O1664" i="21"/>
  <c r="O1808" i="21"/>
  <c r="O1952" i="21"/>
  <c r="O519" i="21"/>
  <c r="O758" i="21"/>
  <c r="O909" i="21"/>
  <c r="O1053" i="21"/>
  <c r="O1197" i="21"/>
  <c r="O1341" i="21"/>
  <c r="O1485" i="21"/>
  <c r="O1629" i="21"/>
  <c r="O1773" i="21"/>
  <c r="O1917" i="21"/>
  <c r="O874" i="21"/>
  <c r="O1738" i="21"/>
  <c r="O1163" i="21"/>
  <c r="O386" i="21"/>
  <c r="O1462" i="21"/>
  <c r="O887" i="21"/>
  <c r="O1751" i="21"/>
  <c r="O1114" i="21"/>
  <c r="O1978" i="21"/>
  <c r="O1331" i="21"/>
  <c r="O657" i="21"/>
  <c r="O1558" i="21"/>
  <c r="O911" i="21"/>
  <c r="O1775" i="21"/>
  <c r="O1138" i="21"/>
  <c r="O2002" i="21"/>
  <c r="O1355" i="21"/>
  <c r="O1654" i="21"/>
  <c r="O1798" i="21"/>
  <c r="O575" i="21"/>
  <c r="O1582" i="21"/>
  <c r="O100" i="21"/>
  <c r="O244" i="21"/>
  <c r="O388" i="21"/>
  <c r="O532" i="21"/>
  <c r="O676" i="21"/>
  <c r="O41" i="21"/>
  <c r="O185" i="21"/>
  <c r="O329" i="21"/>
  <c r="O473" i="21"/>
  <c r="O617" i="21"/>
  <c r="O42" i="21"/>
  <c r="O186" i="21"/>
  <c r="O330" i="21"/>
  <c r="O474" i="21"/>
  <c r="O618" i="21"/>
  <c r="O762" i="21"/>
  <c r="O115" i="21"/>
  <c r="O259" i="21"/>
  <c r="O403" i="21"/>
  <c r="O547" i="21"/>
  <c r="O691" i="21"/>
  <c r="O68" i="21"/>
  <c r="O212" i="21"/>
  <c r="O356" i="21"/>
  <c r="O500" i="21"/>
  <c r="O105" i="21"/>
  <c r="O249" i="21"/>
  <c r="O393" i="21"/>
  <c r="O537" i="21"/>
  <c r="O130" i="21"/>
  <c r="O274" i="21"/>
  <c r="O418" i="21"/>
  <c r="O562" i="21"/>
  <c r="O47" i="21"/>
  <c r="O191" i="21"/>
  <c r="O335" i="21"/>
  <c r="O479" i="21"/>
  <c r="O108" i="21"/>
  <c r="O252" i="21"/>
  <c r="O396" i="21"/>
  <c r="O13" i="21"/>
  <c r="O157" i="21"/>
  <c r="O301" i="21"/>
  <c r="O445" i="21"/>
  <c r="O398" i="21"/>
  <c r="O731" i="21"/>
  <c r="O888" i="21"/>
  <c r="O1032" i="21"/>
  <c r="O1176" i="21"/>
  <c r="O1320" i="21"/>
  <c r="O1464" i="21"/>
  <c r="O1608" i="21"/>
  <c r="O1752" i="21"/>
  <c r="O1896" i="21"/>
  <c r="O183" i="21"/>
  <c r="O681" i="21"/>
  <c r="O853" i="21"/>
  <c r="O997" i="21"/>
  <c r="O1141" i="21"/>
  <c r="O1285" i="21"/>
  <c r="O1429" i="21"/>
  <c r="O1573" i="21"/>
  <c r="O1717" i="21"/>
  <c r="O1861" i="21"/>
  <c r="O5" i="21"/>
  <c r="O623" i="21"/>
  <c r="O818" i="21"/>
  <c r="O962" i="21"/>
  <c r="O1106" i="21"/>
  <c r="O1250" i="21"/>
  <c r="O1394" i="21"/>
  <c r="O1538" i="21"/>
  <c r="O1682" i="21"/>
  <c r="O1826" i="21"/>
  <c r="O1970" i="21"/>
  <c r="O584" i="21"/>
  <c r="O795" i="21"/>
  <c r="O939" i="21"/>
  <c r="O1083" i="21"/>
  <c r="O1227" i="21"/>
  <c r="O1371" i="21"/>
  <c r="O1515" i="21"/>
  <c r="O1659" i="21"/>
  <c r="O1803" i="21"/>
  <c r="O1947" i="21"/>
  <c r="O541" i="21"/>
  <c r="O768" i="21"/>
  <c r="O916" i="21"/>
  <c r="O1060" i="21"/>
  <c r="O1204" i="21"/>
  <c r="O1348" i="21"/>
  <c r="O1492" i="21"/>
  <c r="O1636" i="21"/>
  <c r="O1780" i="21"/>
  <c r="O1924" i="21"/>
  <c r="O423" i="21"/>
  <c r="O737" i="21"/>
  <c r="O893" i="21"/>
  <c r="O1037" i="21"/>
  <c r="O1181" i="21"/>
  <c r="O1325" i="21"/>
  <c r="O1469" i="21"/>
  <c r="O1613" i="21"/>
  <c r="O1757" i="21"/>
  <c r="O1901" i="21"/>
  <c r="O290" i="21"/>
  <c r="O706" i="21"/>
  <c r="O870" i="21"/>
  <c r="O1014" i="21"/>
  <c r="O1158" i="21"/>
  <c r="O1302" i="21"/>
  <c r="O1446" i="21"/>
  <c r="O1590" i="21"/>
  <c r="O1734" i="21"/>
  <c r="O1878" i="21"/>
  <c r="O147" i="21"/>
  <c r="O671" i="21"/>
  <c r="O847" i="21"/>
  <c r="O991" i="21"/>
  <c r="O1135" i="21"/>
  <c r="O1279" i="21"/>
  <c r="O1423" i="21"/>
  <c r="O1567" i="21"/>
  <c r="O1711" i="21"/>
  <c r="O1855" i="21"/>
  <c r="O1999" i="21"/>
  <c r="O612" i="21"/>
  <c r="O812" i="21"/>
  <c r="O956" i="21"/>
  <c r="O1100" i="21"/>
  <c r="O1244" i="21"/>
  <c r="O1388" i="21"/>
  <c r="O1532" i="21"/>
  <c r="O1676" i="21"/>
  <c r="O1820" i="21"/>
  <c r="O1964" i="21"/>
  <c r="O552" i="21"/>
  <c r="O775" i="21"/>
  <c r="O921" i="21"/>
  <c r="O1065" i="21"/>
  <c r="O1209" i="21"/>
  <c r="O1353" i="21"/>
  <c r="O1497" i="21"/>
  <c r="O1641" i="21"/>
  <c r="O1785" i="21"/>
  <c r="O1929" i="21"/>
  <c r="O946" i="21"/>
  <c r="O1810" i="21"/>
  <c r="O1235" i="21"/>
  <c r="O614" i="21"/>
  <c r="O1534" i="21"/>
  <c r="O959" i="21"/>
  <c r="O1823" i="21"/>
  <c r="O1186" i="21"/>
  <c r="O27" i="21"/>
  <c r="O1403" i="21"/>
  <c r="O759" i="21"/>
  <c r="O1630" i="21"/>
  <c r="O983" i="21"/>
  <c r="O1847" i="21"/>
  <c r="O1210" i="21"/>
  <c r="O171" i="21"/>
  <c r="O1427" i="21"/>
  <c r="O791" i="21"/>
  <c r="O935" i="21"/>
  <c r="O1078" i="21"/>
  <c r="O1583" i="21"/>
  <c r="O112" i="21"/>
  <c r="O256" i="21"/>
  <c r="O400" i="21"/>
  <c r="O544" i="21"/>
  <c r="O688" i="21"/>
  <c r="O53" i="21"/>
  <c r="O197" i="21"/>
  <c r="O341" i="21"/>
  <c r="O485" i="21"/>
  <c r="O629" i="21"/>
  <c r="O54" i="21"/>
  <c r="O198" i="21"/>
  <c r="O342" i="21"/>
  <c r="O486" i="21"/>
  <c r="O630" i="21"/>
  <c r="O774" i="21"/>
  <c r="O127" i="21"/>
  <c r="O271" i="21"/>
  <c r="O415" i="21"/>
  <c r="O559" i="21"/>
  <c r="O703" i="21"/>
  <c r="O80" i="21"/>
  <c r="O224" i="21"/>
  <c r="O368" i="21"/>
  <c r="O512" i="21"/>
  <c r="O117" i="21"/>
  <c r="O261" i="21"/>
  <c r="O405" i="21"/>
  <c r="O549" i="21"/>
  <c r="O142" i="21"/>
  <c r="O286" i="21"/>
  <c r="O430" i="21"/>
  <c r="O574" i="21"/>
  <c r="O59" i="21"/>
  <c r="O203" i="21"/>
  <c r="O347" i="21"/>
  <c r="O491" i="21"/>
  <c r="O120" i="21"/>
  <c r="O264" i="21"/>
  <c r="O408" i="21"/>
  <c r="O25" i="21"/>
  <c r="O169" i="21"/>
  <c r="O313" i="21"/>
  <c r="O457" i="21"/>
  <c r="O470" i="21"/>
  <c r="O746" i="21"/>
  <c r="O900" i="21"/>
  <c r="O1044" i="21"/>
  <c r="O1188" i="21"/>
  <c r="O1332" i="21"/>
  <c r="O1476" i="21"/>
  <c r="O1620" i="21"/>
  <c r="O1764" i="21"/>
  <c r="O1908" i="21"/>
  <c r="O255" i="21"/>
  <c r="O697" i="21"/>
  <c r="O865" i="21"/>
  <c r="O1009" i="21"/>
  <c r="O1153" i="21"/>
  <c r="O1297" i="21"/>
  <c r="O1441" i="21"/>
  <c r="O1585" i="21"/>
  <c r="O1729" i="21"/>
  <c r="O1873" i="21"/>
  <c r="O50" i="21"/>
  <c r="O644" i="21"/>
  <c r="O830" i="21"/>
  <c r="O974" i="21"/>
  <c r="O1118" i="21"/>
  <c r="O1262" i="21"/>
  <c r="O1406" i="21"/>
  <c r="O1550" i="21"/>
  <c r="O1694" i="21"/>
  <c r="O1838" i="21"/>
  <c r="O1982" i="21"/>
  <c r="O602" i="21"/>
  <c r="O807" i="21"/>
  <c r="O951" i="21"/>
  <c r="O1095" i="21"/>
  <c r="O1239" i="21"/>
  <c r="O1383" i="21"/>
  <c r="O1527" i="21"/>
  <c r="O1671" i="21"/>
  <c r="O1815" i="21"/>
  <c r="O1959" i="21"/>
  <c r="O564" i="21"/>
  <c r="O782" i="21"/>
  <c r="O928" i="21"/>
  <c r="O1072" i="21"/>
  <c r="O1216" i="21"/>
  <c r="O1360" i="21"/>
  <c r="O1504" i="21"/>
  <c r="O1648" i="21"/>
  <c r="O1792" i="21"/>
  <c r="O1936" i="21"/>
  <c r="O495" i="21"/>
  <c r="O754" i="21"/>
  <c r="O905" i="21"/>
  <c r="O1049" i="21"/>
  <c r="O1193" i="21"/>
  <c r="O1337" i="21"/>
  <c r="O1481" i="21"/>
  <c r="O1625" i="21"/>
  <c r="O1769" i="21"/>
  <c r="O1913" i="21"/>
  <c r="O362" i="21"/>
  <c r="O722" i="21"/>
  <c r="O882" i="21"/>
  <c r="O1026" i="21"/>
  <c r="O1170" i="21"/>
  <c r="O1314" i="21"/>
  <c r="O1458" i="21"/>
  <c r="O1602" i="21"/>
  <c r="O1746" i="21"/>
  <c r="O1890" i="21"/>
  <c r="O219" i="21"/>
  <c r="O687" i="21"/>
  <c r="O859" i="21"/>
  <c r="O1003" i="21"/>
  <c r="O1147" i="21"/>
  <c r="O1291" i="21"/>
  <c r="O1435" i="21"/>
  <c r="O1579" i="21"/>
  <c r="O1723" i="21"/>
  <c r="O1867" i="21"/>
  <c r="O14" i="21"/>
  <c r="O633" i="21"/>
  <c r="O824" i="21"/>
  <c r="O968" i="21"/>
  <c r="O1112" i="21"/>
  <c r="O1256" i="21"/>
  <c r="O1400" i="21"/>
  <c r="O1544" i="21"/>
  <c r="O1688" i="21"/>
  <c r="O1832" i="21"/>
  <c r="O1976" i="21"/>
  <c r="O573" i="21"/>
  <c r="O789" i="21"/>
  <c r="O933" i="21"/>
  <c r="O1077" i="21"/>
  <c r="O1221" i="21"/>
  <c r="O1365" i="21"/>
  <c r="O1509" i="21"/>
  <c r="O1653" i="21"/>
  <c r="O1797" i="21"/>
  <c r="O1941" i="21"/>
  <c r="O1018" i="21"/>
  <c r="O1882" i="21"/>
  <c r="O1307" i="21"/>
  <c r="O729" i="21"/>
  <c r="O1606" i="21"/>
  <c r="O1031" i="21"/>
  <c r="O1895" i="21"/>
  <c r="O1258" i="21"/>
  <c r="O459" i="21"/>
  <c r="O1475" i="21"/>
  <c r="O838" i="21"/>
  <c r="O1702" i="21"/>
  <c r="O1055" i="21"/>
  <c r="O1919" i="21"/>
  <c r="O1282" i="21"/>
  <c r="O554" i="21"/>
  <c r="O1499" i="21"/>
  <c r="O1223" i="21"/>
  <c r="O1367" i="21"/>
  <c r="O1510" i="21"/>
  <c r="O124" i="21"/>
  <c r="O268" i="21"/>
  <c r="O412" i="21"/>
  <c r="O556" i="21"/>
  <c r="O700" i="21"/>
  <c r="O65" i="21"/>
  <c r="O209" i="21"/>
  <c r="O353" i="21"/>
  <c r="O497" i="21"/>
  <c r="O641" i="21"/>
  <c r="O66" i="21"/>
  <c r="O210" i="21"/>
  <c r="O354" i="21"/>
  <c r="O498" i="21"/>
  <c r="O642" i="21"/>
  <c r="O786" i="21"/>
  <c r="O139" i="21"/>
  <c r="O283" i="21"/>
  <c r="O427" i="21"/>
  <c r="O571" i="21"/>
  <c r="O715" i="21"/>
  <c r="O92" i="21"/>
  <c r="O236" i="21"/>
  <c r="O380" i="21"/>
  <c r="O524" i="21"/>
  <c r="O129" i="21"/>
  <c r="O273" i="21"/>
  <c r="O417" i="21"/>
  <c r="O10" i="21"/>
  <c r="O154" i="21"/>
  <c r="O298" i="21"/>
  <c r="O442" i="21"/>
  <c r="O586" i="21"/>
  <c r="O71" i="21"/>
  <c r="O215" i="21"/>
  <c r="O359" i="21"/>
  <c r="O503" i="21"/>
  <c r="O132" i="21"/>
  <c r="O276" i="21"/>
  <c r="O420" i="21"/>
  <c r="O37" i="21"/>
  <c r="O181" i="21"/>
  <c r="O325" i="21"/>
  <c r="O469" i="21"/>
  <c r="O530" i="21"/>
  <c r="O764" i="21"/>
  <c r="O912" i="21"/>
  <c r="O1056" i="21"/>
  <c r="O1200" i="21"/>
  <c r="O1344" i="21"/>
  <c r="O1488" i="21"/>
  <c r="O1632" i="21"/>
  <c r="O1776" i="21"/>
  <c r="O1920" i="21"/>
  <c r="O327" i="21"/>
  <c r="O717" i="21"/>
  <c r="O877" i="21"/>
  <c r="O1021" i="21"/>
  <c r="O1165" i="21"/>
  <c r="O1309" i="21"/>
  <c r="O1453" i="21"/>
  <c r="O1597" i="21"/>
  <c r="O1741" i="21"/>
  <c r="O1885" i="21"/>
  <c r="O122" i="21"/>
  <c r="O662" i="21"/>
  <c r="O842" i="21"/>
  <c r="O986" i="21"/>
  <c r="O1130" i="21"/>
  <c r="O1274" i="21"/>
  <c r="O1418" i="21"/>
  <c r="O1562" i="21"/>
  <c r="O1706" i="21"/>
  <c r="O1850" i="21"/>
  <c r="O1994" i="21"/>
  <c r="O624" i="21"/>
  <c r="O819" i="21"/>
  <c r="O963" i="21"/>
  <c r="O1107" i="21"/>
  <c r="O1251" i="21"/>
  <c r="O1395" i="21"/>
  <c r="O1539" i="21"/>
  <c r="O1683" i="21"/>
  <c r="O1827" i="21"/>
  <c r="O1971" i="21"/>
  <c r="O585" i="21"/>
  <c r="O796" i="21"/>
  <c r="O940" i="21"/>
  <c r="O1084" i="21"/>
  <c r="O1228" i="21"/>
  <c r="O1372" i="21"/>
  <c r="O1516" i="21"/>
  <c r="O1660" i="21"/>
  <c r="O1804" i="21"/>
  <c r="O1948" i="21"/>
  <c r="O542" i="21"/>
  <c r="O769" i="21"/>
  <c r="O917" i="21"/>
  <c r="O1061" i="21"/>
  <c r="O1205" i="21"/>
  <c r="O1349" i="21"/>
  <c r="O1493" i="21"/>
  <c r="O1637" i="21"/>
  <c r="O1781" i="21"/>
  <c r="O1925" i="21"/>
  <c r="O434" i="21"/>
  <c r="O740" i="21"/>
  <c r="O894" i="21"/>
  <c r="O1038" i="21"/>
  <c r="O1182" i="21"/>
  <c r="O1326" i="21"/>
  <c r="O1470" i="21"/>
  <c r="O1614" i="21"/>
  <c r="O1758" i="21"/>
  <c r="O1902" i="21"/>
  <c r="O291" i="21"/>
  <c r="O707" i="21"/>
  <c r="O871" i="21"/>
  <c r="O1015" i="21"/>
  <c r="O1159" i="21"/>
  <c r="O1303" i="21"/>
  <c r="O1447" i="21"/>
  <c r="O1591" i="21"/>
  <c r="O1735" i="21"/>
  <c r="O1879" i="21"/>
  <c r="O86" i="21"/>
  <c r="O651" i="21"/>
  <c r="O836" i="21"/>
  <c r="O980" i="21"/>
  <c r="O1124" i="21"/>
  <c r="O1268" i="21"/>
  <c r="O1412" i="21"/>
  <c r="O1556" i="21"/>
  <c r="O1700" i="21"/>
  <c r="O1844" i="21"/>
  <c r="O1988" i="21"/>
  <c r="O591" i="21"/>
  <c r="O801" i="21"/>
  <c r="O945" i="21"/>
  <c r="O1089" i="21"/>
  <c r="O1233" i="21"/>
  <c r="O1377" i="21"/>
  <c r="O1521" i="21"/>
  <c r="O1665" i="21"/>
  <c r="O1809" i="21"/>
  <c r="O1953" i="21"/>
  <c r="O1090" i="21"/>
  <c r="O1954" i="21"/>
  <c r="O1379" i="21"/>
  <c r="O814" i="21"/>
  <c r="O1678" i="21"/>
  <c r="O1103" i="21"/>
  <c r="O1967" i="21"/>
  <c r="O1330" i="21"/>
  <c r="O637" i="21"/>
  <c r="O1547" i="21"/>
  <c r="O910" i="21"/>
  <c r="O1774" i="21"/>
  <c r="O1127" i="21"/>
  <c r="O1991" i="21"/>
  <c r="O1354" i="21"/>
  <c r="O675" i="21"/>
  <c r="O1571" i="21"/>
  <c r="O1655" i="21"/>
  <c r="O1799" i="21"/>
  <c r="O1942" i="21"/>
  <c r="O136" i="21"/>
  <c r="O280" i="21"/>
  <c r="O424" i="21"/>
  <c r="O568" i="21"/>
  <c r="O712" i="21"/>
  <c r="O77" i="21"/>
  <c r="O221" i="21"/>
  <c r="O365" i="21"/>
  <c r="O509" i="21"/>
  <c r="O653" i="21"/>
  <c r="O78" i="21"/>
  <c r="O222" i="21"/>
  <c r="O366" i="21"/>
  <c r="O510" i="21"/>
  <c r="O654" i="21"/>
  <c r="O7" i="21"/>
  <c r="O151" i="21"/>
  <c r="O295" i="21"/>
  <c r="O439" i="21"/>
  <c r="O583" i="21"/>
  <c r="O727" i="21"/>
  <c r="O104" i="21"/>
  <c r="O248" i="21"/>
  <c r="O392" i="21"/>
  <c r="O536" i="21"/>
  <c r="O141" i="21"/>
  <c r="O285" i="21"/>
  <c r="O429" i="21"/>
  <c r="O22" i="21"/>
  <c r="O166" i="21"/>
  <c r="O310" i="21"/>
  <c r="O454" i="21"/>
  <c r="O598" i="21"/>
  <c r="O83" i="21"/>
  <c r="O227" i="21"/>
  <c r="O371" i="21"/>
  <c r="O515" i="21"/>
  <c r="O144" i="21"/>
  <c r="O288" i="21"/>
  <c r="O432" i="21"/>
  <c r="O49" i="21"/>
  <c r="O193" i="21"/>
  <c r="O337" i="21"/>
  <c r="O481" i="21"/>
  <c r="O555" i="21"/>
  <c r="O778" i="21"/>
  <c r="O924" i="21"/>
  <c r="O1068" i="21"/>
  <c r="O1212" i="21"/>
  <c r="O1356" i="21"/>
  <c r="O1500" i="21"/>
  <c r="O1644" i="21"/>
  <c r="O1788" i="21"/>
  <c r="O1932" i="21"/>
  <c r="O399" i="21"/>
  <c r="O732" i="21"/>
  <c r="O889" i="21"/>
  <c r="O1033" i="21"/>
  <c r="O1177" i="21"/>
  <c r="O1321" i="21"/>
  <c r="O1465" i="21"/>
  <c r="O1609" i="21"/>
  <c r="O1753" i="21"/>
  <c r="O1897" i="21"/>
  <c r="O194" i="21"/>
  <c r="O682" i="21"/>
  <c r="O854" i="21"/>
  <c r="O998" i="21"/>
  <c r="O1142" i="21"/>
  <c r="O1286" i="21"/>
  <c r="O1430" i="21"/>
  <c r="O1574" i="21"/>
  <c r="O1718" i="21"/>
  <c r="O1862" i="21"/>
  <c r="O51" i="21"/>
  <c r="O645" i="21"/>
  <c r="O831" i="21"/>
  <c r="O975" i="21"/>
  <c r="O1119" i="21"/>
  <c r="O1263" i="21"/>
  <c r="O1407" i="21"/>
  <c r="O1551" i="21"/>
  <c r="O1695" i="21"/>
  <c r="O1839" i="21"/>
  <c r="O1983" i="21"/>
  <c r="O603" i="21"/>
  <c r="O808" i="21"/>
  <c r="O952" i="21"/>
  <c r="O1096" i="21"/>
  <c r="O1240" i="21"/>
  <c r="O1384" i="21"/>
  <c r="O1528" i="21"/>
  <c r="O1672" i="21"/>
  <c r="O1816" i="21"/>
  <c r="O1960" i="21"/>
  <c r="O565" i="21"/>
  <c r="O783" i="21"/>
  <c r="O929" i="21"/>
  <c r="O1073" i="21"/>
  <c r="O1217" i="21"/>
  <c r="O1361" i="21"/>
  <c r="O1505" i="21"/>
  <c r="O1649" i="21"/>
  <c r="O1793" i="21"/>
  <c r="O1937" i="21"/>
  <c r="O506" i="21"/>
  <c r="O755" i="21"/>
  <c r="O906" i="21"/>
  <c r="O1050" i="21"/>
  <c r="O1194" i="21"/>
  <c r="O1338" i="21"/>
  <c r="O1482" i="21"/>
  <c r="O1626" i="21"/>
  <c r="O1770" i="21"/>
  <c r="O1914" i="21"/>
  <c r="O363" i="21"/>
  <c r="O723" i="21"/>
  <c r="O883" i="21"/>
  <c r="O1027" i="21"/>
  <c r="O1171" i="21"/>
  <c r="O1315" i="21"/>
  <c r="O1459" i="21"/>
  <c r="O1603" i="21"/>
  <c r="O1747" i="21"/>
  <c r="O1891" i="21"/>
  <c r="O158" i="21"/>
  <c r="O672" i="21"/>
  <c r="O848" i="21"/>
  <c r="O992" i="21"/>
  <c r="O1136" i="21"/>
  <c r="O1280" i="21"/>
  <c r="O1424" i="21"/>
  <c r="O1568" i="21"/>
  <c r="O1712" i="21"/>
  <c r="O1856" i="21"/>
  <c r="O2000" i="21"/>
  <c r="O613" i="21"/>
  <c r="O813" i="21"/>
  <c r="O957" i="21"/>
  <c r="O1101" i="21"/>
  <c r="O1245" i="21"/>
  <c r="O1389" i="21"/>
  <c r="O1533" i="21"/>
  <c r="O1677" i="21"/>
  <c r="O1821" i="21"/>
  <c r="O1965" i="21"/>
  <c r="O1162" i="21"/>
  <c r="O315" i="21"/>
  <c r="O1451" i="21"/>
  <c r="O886" i="21"/>
  <c r="O1750" i="21"/>
  <c r="O1175" i="21"/>
  <c r="O26" i="21"/>
  <c r="O1402" i="21"/>
  <c r="O745" i="21"/>
  <c r="O1619" i="21"/>
  <c r="O982" i="21"/>
  <c r="O1846" i="21"/>
  <c r="O1199" i="21"/>
  <c r="O170" i="21"/>
  <c r="O1426" i="21"/>
  <c r="O777" i="21"/>
  <c r="O1643" i="21"/>
  <c r="O862" i="21"/>
  <c r="O242" i="21"/>
  <c r="O576" i="21"/>
  <c r="O148" i="21"/>
  <c r="O292" i="21"/>
  <c r="O436" i="21"/>
  <c r="O580" i="21"/>
  <c r="O724" i="21"/>
  <c r="O89" i="21"/>
  <c r="O233" i="21"/>
  <c r="O377" i="21"/>
  <c r="O521" i="21"/>
  <c r="O665" i="21"/>
  <c r="O90" i="21"/>
  <c r="O234" i="21"/>
  <c r="O378" i="21"/>
  <c r="O522" i="21"/>
  <c r="O666" i="21"/>
  <c r="O19" i="21"/>
  <c r="O163" i="21"/>
  <c r="O307" i="21"/>
  <c r="O451" i="21"/>
  <c r="O595" i="21"/>
  <c r="O739" i="21"/>
  <c r="O116" i="21"/>
  <c r="O260" i="21"/>
  <c r="O404" i="21"/>
  <c r="O9" i="21"/>
  <c r="O153" i="21"/>
  <c r="O297" i="21"/>
  <c r="O441" i="21"/>
  <c r="O34" i="21"/>
  <c r="O178" i="21"/>
  <c r="O322" i="21"/>
  <c r="O466" i="21"/>
  <c r="O610" i="21"/>
  <c r="O95" i="21"/>
  <c r="O239" i="21"/>
  <c r="O383" i="21"/>
  <c r="O12" i="21"/>
  <c r="O156" i="21"/>
  <c r="O300" i="21"/>
  <c r="O444" i="21"/>
  <c r="O61" i="21"/>
  <c r="O205" i="21"/>
  <c r="O349" i="21"/>
  <c r="O493" i="21"/>
  <c r="O577" i="21"/>
  <c r="O792" i="21"/>
  <c r="O936" i="21"/>
  <c r="O1080" i="21"/>
  <c r="O1224" i="21"/>
  <c r="O1368" i="21"/>
  <c r="O1512" i="21"/>
  <c r="O1656" i="21"/>
  <c r="O1800" i="21"/>
  <c r="O1944" i="21"/>
  <c r="O471" i="21"/>
  <c r="O747" i="21"/>
  <c r="O901" i="21"/>
  <c r="O1045" i="21"/>
  <c r="O1189" i="21"/>
  <c r="O1333" i="21"/>
  <c r="O1477" i="21"/>
  <c r="O1621" i="21"/>
  <c r="O1765" i="21"/>
  <c r="O1909" i="21"/>
  <c r="O266" i="21"/>
  <c r="O698" i="21"/>
  <c r="O866" i="21"/>
  <c r="O1010" i="21"/>
  <c r="O1154" i="21"/>
  <c r="O1298" i="21"/>
  <c r="O1442" i="21"/>
  <c r="O1586" i="21"/>
  <c r="O1730" i="21"/>
  <c r="O1874" i="21"/>
  <c r="O123" i="21"/>
  <c r="O663" i="21"/>
  <c r="O843" i="21"/>
  <c r="O987" i="21"/>
  <c r="O1131" i="21"/>
  <c r="O1275" i="21"/>
  <c r="O1419" i="21"/>
  <c r="O1563" i="21"/>
  <c r="O1707" i="21"/>
  <c r="O1851" i="21"/>
  <c r="O1995" i="21"/>
  <c r="O625" i="21"/>
  <c r="O820" i="21"/>
  <c r="O964" i="21"/>
  <c r="O1108" i="21"/>
  <c r="O1252" i="21"/>
  <c r="O1396" i="21"/>
  <c r="O1540" i="21"/>
  <c r="O1684" i="21"/>
  <c r="O1828" i="21"/>
  <c r="O1972" i="21"/>
  <c r="O587" i="21"/>
  <c r="O797" i="21"/>
  <c r="O941" i="21"/>
  <c r="O1085" i="21"/>
  <c r="O1229" i="21"/>
  <c r="O1373" i="21"/>
  <c r="O1517" i="21"/>
  <c r="O1661" i="21"/>
  <c r="O1805" i="21"/>
  <c r="O1949" i="21"/>
  <c r="O543" i="21"/>
  <c r="O770" i="21"/>
  <c r="O918" i="21"/>
  <c r="O1062" i="21"/>
  <c r="O1206" i="21"/>
  <c r="O1350" i="21"/>
  <c r="O1494" i="21"/>
  <c r="O1638" i="21"/>
  <c r="O1782" i="21"/>
  <c r="O1926" i="21"/>
  <c r="O435" i="21"/>
  <c r="O741" i="21"/>
  <c r="O895" i="21"/>
  <c r="O1039" i="21"/>
  <c r="O1183" i="21"/>
  <c r="O1327" i="21"/>
  <c r="O1471" i="21"/>
  <c r="O1615" i="21"/>
  <c r="O1759" i="21"/>
  <c r="O1903" i="21"/>
  <c r="O230" i="21"/>
  <c r="O692" i="21"/>
  <c r="O860" i="21"/>
  <c r="O1004" i="21"/>
  <c r="O1148" i="21"/>
  <c r="O1292" i="21"/>
  <c r="O1436" i="21"/>
  <c r="O1580" i="21"/>
  <c r="O1724" i="21"/>
  <c r="O1868" i="21"/>
  <c r="O15" i="21"/>
  <c r="O635" i="21"/>
  <c r="O825" i="21"/>
  <c r="O969" i="21"/>
  <c r="O1113" i="21"/>
  <c r="O1257" i="21"/>
  <c r="O1401" i="21"/>
  <c r="O1545" i="21"/>
  <c r="O1689" i="21"/>
  <c r="O1833" i="21"/>
  <c r="O1977" i="21"/>
  <c r="O1234" i="21"/>
  <c r="O597" i="21"/>
  <c r="O1523" i="21"/>
  <c r="O958" i="21"/>
  <c r="O1822" i="21"/>
  <c r="O1247" i="21"/>
  <c r="O458" i="21"/>
  <c r="O1474" i="21"/>
  <c r="O827" i="21"/>
  <c r="O1691" i="21"/>
  <c r="O1054" i="21"/>
  <c r="O1918" i="21"/>
  <c r="O1271" i="21"/>
  <c r="O553" i="21"/>
  <c r="O1498" i="21"/>
  <c r="O851" i="21"/>
  <c r="O1715" i="21"/>
  <c r="O1294" i="21"/>
  <c r="O1006" i="21"/>
  <c r="O1079" i="21"/>
  <c r="O16" i="21"/>
  <c r="O160" i="21"/>
  <c r="O304" i="21"/>
  <c r="O448" i="21"/>
  <c r="O592" i="21"/>
  <c r="O736" i="21"/>
  <c r="O101" i="21"/>
  <c r="O245" i="21"/>
  <c r="O389" i="21"/>
  <c r="O533" i="21"/>
  <c r="O677" i="21"/>
  <c r="O102" i="21"/>
  <c r="O246" i="21"/>
  <c r="O390" i="21"/>
  <c r="O534" i="21"/>
  <c r="O678" i="21"/>
  <c r="O31" i="21"/>
  <c r="O175" i="21"/>
  <c r="O319" i="21"/>
  <c r="O463" i="21"/>
  <c r="O607" i="21"/>
  <c r="O751" i="21"/>
  <c r="O128" i="21"/>
  <c r="O272" i="21"/>
  <c r="O416" i="21"/>
  <c r="O21" i="21"/>
  <c r="O165" i="21"/>
  <c r="O309" i="21"/>
  <c r="O453" i="21"/>
  <c r="O46" i="21"/>
  <c r="O190" i="21"/>
  <c r="O334" i="21"/>
  <c r="O478" i="21"/>
  <c r="O622" i="21"/>
  <c r="O107" i="21"/>
  <c r="O251" i="21"/>
  <c r="O395" i="21"/>
  <c r="O24" i="21"/>
  <c r="O168" i="21"/>
  <c r="O312" i="21"/>
  <c r="O456" i="21"/>
  <c r="O73" i="21"/>
  <c r="O217" i="21"/>
  <c r="O361" i="21"/>
  <c r="O505" i="21"/>
  <c r="O599" i="21"/>
  <c r="O804" i="21"/>
  <c r="O948" i="21"/>
  <c r="O1092" i="21"/>
  <c r="O1236" i="21"/>
  <c r="O1380" i="21"/>
  <c r="O1524" i="21"/>
  <c r="O1668" i="21"/>
  <c r="O1812" i="21"/>
  <c r="O1956" i="21"/>
  <c r="O531" i="21"/>
  <c r="O765" i="21"/>
  <c r="O913" i="21"/>
  <c r="O1057" i="21"/>
  <c r="O1201" i="21"/>
  <c r="O1345" i="21"/>
  <c r="O1489" i="21"/>
  <c r="O1633" i="21"/>
  <c r="O1777" i="21"/>
  <c r="O1921" i="21"/>
  <c r="O338" i="21"/>
  <c r="O718" i="21"/>
  <c r="O878" i="21"/>
  <c r="O1022" i="21"/>
  <c r="O1166" i="21"/>
  <c r="O1310" i="21"/>
  <c r="O1454" i="21"/>
  <c r="O1598" i="21"/>
  <c r="O1742" i="21"/>
  <c r="O1886" i="21"/>
  <c r="O195" i="21"/>
  <c r="O683" i="21"/>
  <c r="O855" i="21"/>
  <c r="O999" i="21"/>
  <c r="O1143" i="21"/>
  <c r="O1287" i="21"/>
  <c r="O1431" i="21"/>
  <c r="O1575" i="21"/>
  <c r="O1719" i="21"/>
  <c r="O1863" i="21"/>
  <c r="O62" i="21"/>
  <c r="O647" i="21"/>
  <c r="O832" i="21"/>
  <c r="O976" i="21"/>
  <c r="O1120" i="21"/>
  <c r="O1264" i="21"/>
  <c r="O1408" i="21"/>
  <c r="O1552" i="21"/>
  <c r="O1696" i="21"/>
  <c r="O1840" i="21"/>
  <c r="O1984" i="21"/>
  <c r="O608" i="21"/>
  <c r="O809" i="21"/>
  <c r="O953" i="21"/>
  <c r="O1097" i="21"/>
  <c r="O1241" i="21"/>
  <c r="O1385" i="21"/>
  <c r="O1529" i="21"/>
  <c r="O1673" i="21"/>
  <c r="O1817" i="21"/>
  <c r="O1961" i="21"/>
  <c r="O566" i="21"/>
  <c r="O785" i="21"/>
  <c r="O930" i="21"/>
  <c r="O1074" i="21"/>
  <c r="O1218" i="21"/>
  <c r="O1362" i="21"/>
  <c r="O1506" i="21"/>
  <c r="O1650" i="21"/>
  <c r="O1794" i="21"/>
  <c r="O1938" i="21"/>
  <c r="O507" i="21"/>
  <c r="V507" i="21" s="1"/>
  <c r="AA506" i="23" s="1"/>
  <c r="O756" i="21"/>
  <c r="O907" i="21"/>
  <c r="O1051" i="21"/>
  <c r="O1195" i="21"/>
  <c r="O1339" i="21"/>
  <c r="O1483" i="21"/>
  <c r="O1627" i="21"/>
  <c r="O1771" i="21"/>
  <c r="O1915" i="21"/>
  <c r="O302" i="21"/>
  <c r="O708" i="21"/>
  <c r="O872" i="21"/>
  <c r="V872" i="21" s="1"/>
  <c r="AA871" i="23" s="1"/>
  <c r="O1016" i="21"/>
  <c r="O1160" i="21"/>
  <c r="O1304" i="21"/>
  <c r="O1448" i="21"/>
  <c r="O1592" i="21"/>
  <c r="O1736" i="21"/>
  <c r="O1880" i="21"/>
  <c r="O87" i="21"/>
  <c r="O656" i="21"/>
  <c r="O837" i="21"/>
  <c r="O981" i="21"/>
  <c r="O1125" i="21"/>
  <c r="O1269" i="21"/>
  <c r="O1413" i="21"/>
  <c r="O1557" i="21"/>
  <c r="O1701" i="21"/>
  <c r="O1845" i="21"/>
  <c r="O1989" i="21"/>
  <c r="O1306" i="21"/>
  <c r="O711" i="21"/>
  <c r="O1595" i="21"/>
  <c r="O1030" i="21"/>
  <c r="O1894" i="21"/>
  <c r="O1319" i="21"/>
  <c r="V1319" i="21" s="1"/>
  <c r="AA1318" i="23" s="1"/>
  <c r="O636" i="21"/>
  <c r="O1546" i="21"/>
  <c r="O899" i="21"/>
  <c r="O1763" i="21"/>
  <c r="O1126" i="21"/>
  <c r="O1990" i="21"/>
  <c r="O1343" i="21"/>
  <c r="O674" i="21"/>
  <c r="O1570" i="21"/>
  <c r="O923" i="21"/>
  <c r="O1787" i="21"/>
  <c r="O1726" i="21"/>
  <c r="V1726" i="21" s="1"/>
  <c r="AA1725" i="23" s="1"/>
  <c r="O1438" i="21"/>
  <c r="O1511" i="21"/>
  <c r="O28" i="21"/>
  <c r="O172" i="21"/>
  <c r="O316" i="21"/>
  <c r="O460" i="21"/>
  <c r="O604" i="21"/>
  <c r="O748" i="21"/>
  <c r="O113" i="21"/>
  <c r="O257" i="21"/>
  <c r="O401" i="21"/>
  <c r="O545" i="21"/>
  <c r="V545" i="21" s="1"/>
  <c r="AA544" i="23" s="1"/>
  <c r="O689" i="21"/>
  <c r="O114" i="21"/>
  <c r="O258" i="21"/>
  <c r="O402" i="21"/>
  <c r="O546" i="21"/>
  <c r="O690" i="21"/>
  <c r="O43" i="21"/>
  <c r="O187" i="21"/>
  <c r="O331" i="21"/>
  <c r="O475" i="21"/>
  <c r="O619" i="21"/>
  <c r="O763" i="21"/>
  <c r="V763" i="21" s="1"/>
  <c r="AA762" i="23" s="1"/>
  <c r="O140" i="21"/>
  <c r="O284" i="21"/>
  <c r="O428" i="21"/>
  <c r="O33" i="21"/>
  <c r="O177" i="21"/>
  <c r="O321" i="21"/>
  <c r="O465" i="21"/>
  <c r="O58" i="21"/>
  <c r="O202" i="21"/>
  <c r="O346" i="21"/>
  <c r="O490" i="21"/>
  <c r="O634" i="21"/>
  <c r="O119" i="21"/>
  <c r="O263" i="21"/>
  <c r="O407" i="21"/>
  <c r="O36" i="21"/>
  <c r="O180" i="21"/>
  <c r="O324" i="21"/>
  <c r="O468" i="21"/>
  <c r="O85" i="21"/>
  <c r="O229" i="21"/>
  <c r="O373" i="21"/>
  <c r="O517" i="21"/>
  <c r="O620" i="21"/>
  <c r="O816" i="21"/>
  <c r="O960" i="21"/>
  <c r="O1104" i="21"/>
  <c r="O1248" i="21"/>
  <c r="O1392" i="21"/>
  <c r="O1536" i="21"/>
  <c r="O1680" i="21"/>
  <c r="O1824" i="21"/>
  <c r="O1968" i="21"/>
  <c r="O560" i="21"/>
  <c r="O779" i="21"/>
  <c r="O925" i="21"/>
  <c r="V925" i="21" s="1"/>
  <c r="AA924" i="23" s="1"/>
  <c r="O1069" i="21"/>
  <c r="O1213" i="21"/>
  <c r="O1357" i="21"/>
  <c r="O1501" i="21"/>
  <c r="O1645" i="21"/>
  <c r="O1789" i="21"/>
  <c r="O1933" i="21"/>
  <c r="O410" i="21"/>
  <c r="O733" i="21"/>
  <c r="O890" i="21"/>
  <c r="O1034" i="21"/>
  <c r="O1178" i="21"/>
  <c r="O1322" i="21"/>
  <c r="O1466" i="21"/>
  <c r="O1610" i="21"/>
  <c r="O1754" i="21"/>
  <c r="O1898" i="21"/>
  <c r="O267" i="21"/>
  <c r="O699" i="21"/>
  <c r="O867" i="21"/>
  <c r="O1011" i="21"/>
  <c r="O1155" i="21"/>
  <c r="O1299" i="21"/>
  <c r="O1443" i="21"/>
  <c r="O1587" i="21"/>
  <c r="O1731" i="21"/>
  <c r="O1875" i="21"/>
  <c r="O134" i="21"/>
  <c r="O668" i="21"/>
  <c r="O844" i="21"/>
  <c r="O988" i="21"/>
  <c r="O1132" i="21"/>
  <c r="O1276" i="21"/>
  <c r="O1420" i="21"/>
  <c r="O1564" i="21"/>
  <c r="O1708" i="21"/>
  <c r="V1708" i="21" s="1"/>
  <c r="AA1707" i="23" s="1"/>
  <c r="O1852" i="21"/>
  <c r="O1996" i="21"/>
  <c r="O626" i="21"/>
  <c r="O821" i="21"/>
  <c r="O965" i="21"/>
  <c r="O1109" i="21"/>
  <c r="O1253" i="21"/>
  <c r="O1397" i="21"/>
  <c r="O1541" i="21"/>
  <c r="O1685" i="21"/>
  <c r="O1829" i="21"/>
  <c r="O1973" i="21"/>
  <c r="V1973" i="21" s="1"/>
  <c r="AA1972" i="23" s="1"/>
  <c r="O588" i="21"/>
  <c r="O798" i="21"/>
  <c r="O942" i="21"/>
  <c r="O1086" i="21"/>
  <c r="O1230" i="21"/>
  <c r="O1374" i="21"/>
  <c r="O1518" i="21"/>
  <c r="O1662" i="21"/>
  <c r="O1806" i="21"/>
  <c r="O1950" i="21"/>
  <c r="O548" i="21"/>
  <c r="O771" i="21"/>
  <c r="O919" i="21"/>
  <c r="O1063" i="21"/>
  <c r="O1207" i="21"/>
  <c r="O1351" i="21"/>
  <c r="O1495" i="21"/>
  <c r="O1639" i="21"/>
  <c r="O1783" i="21"/>
  <c r="O1927" i="21"/>
  <c r="O374" i="21"/>
  <c r="O725" i="21"/>
  <c r="O884" i="21"/>
  <c r="O1028" i="21"/>
  <c r="V1028" i="21" s="1"/>
  <c r="AA1027" i="23" s="1"/>
  <c r="O1172" i="21"/>
  <c r="O1316" i="21"/>
  <c r="O1460" i="21"/>
  <c r="O1604" i="21"/>
  <c r="O1748" i="21"/>
  <c r="O1892" i="21"/>
  <c r="O159" i="21"/>
  <c r="O673" i="21"/>
  <c r="O849" i="21"/>
  <c r="O993" i="21"/>
  <c r="O1137" i="21"/>
  <c r="O1281" i="21"/>
  <c r="V1281" i="21" s="1"/>
  <c r="AA1280" i="23" s="1"/>
  <c r="O1425" i="21"/>
  <c r="O1569" i="21"/>
  <c r="O1713" i="21"/>
  <c r="O1857" i="21"/>
  <c r="O2001" i="21"/>
  <c r="O1378" i="21"/>
  <c r="O803" i="21"/>
  <c r="O1667" i="21"/>
  <c r="O1102" i="21"/>
  <c r="O1966" i="21"/>
  <c r="O1391" i="21"/>
  <c r="O744" i="21"/>
  <c r="O1618" i="21"/>
  <c r="O971" i="21"/>
  <c r="O1835" i="21"/>
  <c r="O1198" i="21"/>
  <c r="O99" i="21"/>
  <c r="O1415" i="21"/>
  <c r="O776" i="21"/>
  <c r="O1642" i="21"/>
  <c r="O995" i="21"/>
  <c r="O1859" i="21"/>
  <c r="O863" i="21"/>
  <c r="O1870" i="21"/>
  <c r="V1870" i="21" s="1"/>
  <c r="AA1869" i="23" s="1"/>
  <c r="O1943" i="21"/>
  <c r="O40" i="21"/>
  <c r="O184" i="21"/>
  <c r="O328" i="21"/>
  <c r="O472" i="21"/>
  <c r="O616" i="21"/>
  <c r="O760" i="21"/>
  <c r="O125" i="21"/>
  <c r="O269" i="21"/>
  <c r="O413" i="21"/>
  <c r="O557" i="21"/>
  <c r="O701" i="21"/>
  <c r="O126" i="21"/>
  <c r="O270" i="21"/>
  <c r="O414" i="21"/>
  <c r="O558" i="21"/>
  <c r="O702" i="21"/>
  <c r="O55" i="21"/>
  <c r="O199" i="21"/>
  <c r="O343" i="21"/>
  <c r="O487" i="21"/>
  <c r="O631" i="21"/>
  <c r="O8" i="21"/>
  <c r="O152" i="21"/>
  <c r="V152" i="21" s="1"/>
  <c r="AA151" i="23" s="1"/>
  <c r="O296" i="21"/>
  <c r="O440" i="21"/>
  <c r="O45" i="21"/>
  <c r="O189" i="21"/>
  <c r="O333" i="21"/>
  <c r="O477" i="21"/>
  <c r="O70" i="21"/>
  <c r="O214" i="21"/>
  <c r="O358" i="21"/>
  <c r="O502" i="21"/>
  <c r="O646" i="21"/>
  <c r="O131" i="21"/>
  <c r="V131" i="21" s="1"/>
  <c r="AA130" i="23" s="1"/>
  <c r="O275" i="21"/>
  <c r="O419" i="21"/>
  <c r="O48" i="21"/>
  <c r="O192" i="21"/>
  <c r="O336" i="21"/>
  <c r="O480" i="21"/>
  <c r="O97" i="21"/>
  <c r="O241" i="21"/>
  <c r="O385" i="21"/>
  <c r="O38" i="21"/>
  <c r="O638" i="21"/>
  <c r="O828" i="21"/>
  <c r="V828" i="21" s="1"/>
  <c r="AA827" i="23" s="1"/>
  <c r="O972" i="21"/>
  <c r="O1116" i="21"/>
  <c r="O1260" i="21"/>
  <c r="O1404" i="21"/>
  <c r="O1548" i="21"/>
  <c r="O1692" i="21"/>
  <c r="O1836" i="21"/>
  <c r="O1980" i="21"/>
  <c r="O578" i="21"/>
  <c r="O793" i="21"/>
  <c r="O937" i="21"/>
  <c r="O1081" i="21"/>
  <c r="V1081" i="21" s="1"/>
  <c r="AA1080" i="23" s="1"/>
  <c r="O1225" i="21"/>
  <c r="O1369" i="21"/>
  <c r="O1513" i="21"/>
  <c r="O1657" i="21"/>
  <c r="O1801" i="21"/>
  <c r="O1945" i="21"/>
  <c r="O482" i="21"/>
  <c r="O749" i="21"/>
  <c r="O902" i="21"/>
  <c r="O1046" i="21"/>
  <c r="O1190" i="21"/>
  <c r="O1334" i="21"/>
  <c r="V1334" i="21" s="1"/>
  <c r="AA1333" i="23" s="1"/>
  <c r="O1478" i="21"/>
  <c r="O1622" i="21"/>
  <c r="O1766" i="21"/>
  <c r="O1910" i="21"/>
  <c r="O339" i="21"/>
  <c r="O719" i="21"/>
  <c r="O879" i="21"/>
  <c r="O1023" i="21"/>
  <c r="O1167" i="21"/>
  <c r="O1311" i="21"/>
  <c r="O1455" i="21"/>
  <c r="O1599" i="21"/>
  <c r="O1743" i="21"/>
  <c r="O1887" i="21"/>
  <c r="O206" i="21"/>
  <c r="O684" i="21"/>
  <c r="O856" i="21"/>
  <c r="O1000" i="21"/>
  <c r="O1144" i="21"/>
  <c r="O1288" i="21"/>
  <c r="O1432" i="21"/>
  <c r="O1576" i="21"/>
  <c r="O1720" i="21"/>
  <c r="O1864" i="21"/>
  <c r="O63" i="21"/>
  <c r="O648" i="21"/>
  <c r="O833" i="21"/>
  <c r="O977" i="21"/>
  <c r="O1121" i="21"/>
  <c r="O1265" i="21"/>
  <c r="O1409" i="21"/>
  <c r="O1553" i="21"/>
  <c r="O1697" i="21"/>
  <c r="O1841" i="21"/>
  <c r="O1985" i="21"/>
  <c r="O609" i="21"/>
  <c r="V609" i="21" s="1"/>
  <c r="AA608" i="23" s="1"/>
  <c r="O810" i="21"/>
  <c r="O954" i="21"/>
  <c r="O1098" i="21"/>
  <c r="O1242" i="21"/>
  <c r="O1386" i="21"/>
  <c r="O1530" i="21"/>
  <c r="O1674" i="21"/>
  <c r="O1818" i="21"/>
  <c r="O1962" i="21"/>
  <c r="O567" i="21"/>
  <c r="O787" i="21"/>
  <c r="O931" i="21"/>
  <c r="O1075" i="21"/>
  <c r="O1219" i="21"/>
  <c r="O1363" i="21"/>
  <c r="O1507" i="21"/>
  <c r="O1651" i="21"/>
  <c r="O1795" i="21"/>
  <c r="O1939" i="21"/>
  <c r="O446" i="21"/>
  <c r="O742" i="21"/>
  <c r="O896" i="21"/>
  <c r="O1040" i="21"/>
  <c r="O1184" i="21"/>
  <c r="V1184" i="21" s="1"/>
  <c r="AA1183" i="23" s="1"/>
  <c r="O1328" i="21"/>
  <c r="O1472" i="21"/>
  <c r="O1616" i="21"/>
  <c r="O1760" i="21"/>
  <c r="O1904" i="21"/>
  <c r="O231" i="21"/>
  <c r="O693" i="21"/>
  <c r="O861" i="21"/>
  <c r="O1005" i="21"/>
  <c r="O1149" i="21"/>
  <c r="O1293" i="21"/>
  <c r="O1437" i="21"/>
  <c r="O1581" i="21"/>
  <c r="O1725" i="21"/>
  <c r="O1869" i="21"/>
  <c r="O314" i="21"/>
  <c r="O1450" i="21"/>
  <c r="O875" i="21"/>
  <c r="O1739" i="21"/>
  <c r="O1174" i="21"/>
  <c r="O387" i="21"/>
  <c r="O1463" i="21"/>
  <c r="O826" i="21"/>
  <c r="O1690" i="21"/>
  <c r="V1690" i="21" s="1"/>
  <c r="AA1689" i="23" s="1"/>
  <c r="O1043" i="21"/>
  <c r="O1907" i="21"/>
  <c r="O1270" i="21"/>
  <c r="O529" i="21"/>
  <c r="O1487" i="21"/>
  <c r="O850" i="21"/>
  <c r="O1714" i="21"/>
  <c r="O1067" i="21"/>
  <c r="O1931" i="21"/>
  <c r="O1295" i="21"/>
  <c r="O243" i="21"/>
  <c r="O694" i="21"/>
  <c r="V694" i="21" s="1"/>
  <c r="AA693" i="23" s="1"/>
  <c r="O52" i="21"/>
  <c r="O196" i="21"/>
  <c r="O340" i="21"/>
  <c r="O484" i="21"/>
  <c r="O628" i="21"/>
  <c r="O772" i="21"/>
  <c r="O137" i="21"/>
  <c r="O281" i="21"/>
  <c r="O425" i="21"/>
  <c r="O569" i="21"/>
  <c r="O713" i="21"/>
  <c r="O138" i="21"/>
  <c r="O282" i="21"/>
  <c r="O426" i="21"/>
  <c r="O570" i="21"/>
  <c r="O714" i="21"/>
  <c r="O67" i="21"/>
  <c r="O211" i="21"/>
  <c r="O355" i="21"/>
  <c r="O499" i="21"/>
  <c r="O643" i="21"/>
  <c r="O20" i="21"/>
  <c r="O164" i="21"/>
  <c r="O308" i="21"/>
  <c r="O452" i="21"/>
  <c r="O57" i="21"/>
  <c r="O201" i="21"/>
  <c r="O345" i="21"/>
  <c r="O489" i="21"/>
  <c r="O82" i="21"/>
  <c r="O226" i="21"/>
  <c r="O370" i="21"/>
  <c r="O514" i="21"/>
  <c r="O658" i="21"/>
  <c r="O143" i="21"/>
  <c r="O287" i="21"/>
  <c r="V287" i="21" s="1"/>
  <c r="AA286" i="23" s="1"/>
  <c r="O431" i="21"/>
  <c r="O60" i="21"/>
  <c r="O204" i="21"/>
  <c r="O348" i="21"/>
  <c r="O492" i="21"/>
  <c r="O109" i="21"/>
  <c r="O253" i="21"/>
  <c r="O397" i="21"/>
  <c r="O110" i="21"/>
  <c r="O660" i="21"/>
  <c r="O840" i="21"/>
  <c r="O984" i="21"/>
  <c r="V984" i="21" s="1"/>
  <c r="AA983" i="23" s="1"/>
  <c r="O1128" i="21"/>
  <c r="O1272" i="21"/>
  <c r="O1416" i="21"/>
  <c r="O1560" i="21"/>
  <c r="O1704" i="21"/>
  <c r="O1848" i="21"/>
  <c r="O1992" i="21"/>
  <c r="O600" i="21"/>
  <c r="O805" i="21"/>
  <c r="O949" i="21"/>
  <c r="O1093" i="21"/>
  <c r="O1237" i="21"/>
  <c r="V1237" i="21" s="1"/>
  <c r="AA1236" i="23" s="1"/>
  <c r="O1381" i="21"/>
  <c r="O1525" i="21"/>
  <c r="O1669" i="21"/>
  <c r="O1813" i="21"/>
  <c r="O1957" i="21"/>
  <c r="O539" i="21"/>
  <c r="O766" i="21"/>
  <c r="O914" i="21"/>
  <c r="O1058" i="21"/>
  <c r="O1202" i="21"/>
  <c r="O1346" i="21"/>
  <c r="O1490" i="21"/>
  <c r="V1490" i="21" s="1"/>
  <c r="AA1489" i="23" s="1"/>
  <c r="O1634" i="21"/>
  <c r="O1778" i="21"/>
  <c r="O1922" i="21"/>
  <c r="O411" i="21"/>
  <c r="O734" i="21"/>
  <c r="O891" i="21"/>
  <c r="O1035" i="21"/>
  <c r="O1179" i="21"/>
  <c r="O1323" i="21"/>
  <c r="O1467" i="21"/>
  <c r="O1611" i="21"/>
  <c r="O1755" i="21"/>
  <c r="O1899" i="21"/>
  <c r="O278" i="21"/>
  <c r="O704" i="21"/>
  <c r="O868" i="21"/>
  <c r="O1012" i="21"/>
  <c r="O1156" i="21"/>
  <c r="O1300" i="21"/>
  <c r="O1444" i="21"/>
  <c r="O1588" i="21"/>
  <c r="O1732" i="21"/>
  <c r="O1876" i="21"/>
  <c r="O135" i="21"/>
  <c r="V135" i="21" s="1"/>
  <c r="AA134" i="23" s="1"/>
  <c r="O669" i="21"/>
  <c r="O845" i="21"/>
  <c r="O989" i="21"/>
  <c r="O1133" i="21"/>
  <c r="O1277" i="21"/>
  <c r="O1421" i="21"/>
  <c r="O1565" i="21"/>
  <c r="O1709" i="21"/>
  <c r="O1853" i="21"/>
  <c r="O1997" i="21"/>
  <c r="O627" i="21"/>
  <c r="O822" i="21"/>
  <c r="V822" i="21" s="1"/>
  <c r="AA821" i="23" s="1"/>
  <c r="O966" i="21"/>
  <c r="O1110" i="21"/>
  <c r="O1254" i="21"/>
  <c r="O1398" i="21"/>
  <c r="O1542" i="21"/>
  <c r="O1686" i="21"/>
  <c r="O1830" i="21"/>
  <c r="O1974" i="21"/>
  <c r="O589" i="21"/>
  <c r="O799" i="21"/>
  <c r="O943" i="21"/>
  <c r="O1087" i="21"/>
  <c r="V1087" i="21" s="1"/>
  <c r="AA1086" i="23" s="1"/>
  <c r="O1231" i="21"/>
  <c r="O1375" i="21"/>
  <c r="O1519" i="21"/>
  <c r="O1663" i="21"/>
  <c r="O1807" i="21"/>
  <c r="O1951" i="21"/>
  <c r="O518" i="21"/>
  <c r="O757" i="21"/>
  <c r="O908" i="21"/>
  <c r="O1052" i="21"/>
  <c r="O1196" i="21"/>
  <c r="O1340" i="21"/>
  <c r="V1340" i="21" s="1"/>
  <c r="AA1339" i="23" s="1"/>
  <c r="O1484" i="21"/>
  <c r="O1628" i="21"/>
  <c r="O1772" i="21"/>
  <c r="O1916" i="21"/>
  <c r="O303" i="21"/>
  <c r="O709" i="21"/>
  <c r="O873" i="21"/>
  <c r="O1017" i="21"/>
  <c r="O1161" i="21"/>
  <c r="O1305" i="21"/>
  <c r="O1449" i="21"/>
  <c r="O1593" i="21"/>
  <c r="V1593" i="21" s="1"/>
  <c r="AA1592" i="23" s="1"/>
  <c r="O1737" i="21"/>
  <c r="O1881" i="21"/>
  <c r="O596" i="21"/>
  <c r="O1522" i="21"/>
  <c r="O947" i="21"/>
  <c r="O1811" i="21"/>
  <c r="O1246" i="21"/>
  <c r="O615" i="21"/>
  <c r="O1535" i="21"/>
  <c r="O898" i="21"/>
  <c r="O1762" i="21"/>
  <c r="O1115" i="21"/>
  <c r="V1115" i="21" s="1"/>
  <c r="AA1114" i="23" s="1"/>
  <c r="O1979" i="21"/>
  <c r="O1342" i="21"/>
  <c r="O659" i="21"/>
  <c r="O1559" i="21"/>
  <c r="O922" i="21"/>
  <c r="O1786" i="21"/>
  <c r="O1139" i="21"/>
  <c r="O2003" i="21"/>
  <c r="O1727" i="21"/>
  <c r="O1007" i="21"/>
  <c r="O695" i="21"/>
  <c r="O64" i="21"/>
  <c r="V64" i="21" s="1"/>
  <c r="AA63" i="23" s="1"/>
  <c r="O208" i="21"/>
  <c r="O352" i="21"/>
  <c r="O496" i="21"/>
  <c r="O640" i="21"/>
  <c r="O784" i="21"/>
  <c r="O149" i="21"/>
  <c r="O293" i="21"/>
  <c r="O437" i="21"/>
  <c r="O581" i="21"/>
  <c r="O6" i="21"/>
  <c r="O150" i="21"/>
  <c r="O294" i="21"/>
  <c r="V294" i="21" s="1"/>
  <c r="AA293" i="23" s="1"/>
  <c r="O438" i="21"/>
  <c r="O582" i="21"/>
  <c r="O726" i="21"/>
  <c r="O79" i="21"/>
  <c r="O223" i="21"/>
  <c r="O367" i="21"/>
  <c r="O511" i="21"/>
  <c r="O655" i="21"/>
  <c r="O32" i="21"/>
  <c r="O176" i="21"/>
  <c r="O320" i="21"/>
  <c r="O464" i="21"/>
  <c r="O69" i="21"/>
  <c r="O213" i="21"/>
  <c r="O357" i="21"/>
  <c r="O501" i="21"/>
  <c r="O94" i="21"/>
  <c r="O238" i="21"/>
  <c r="O382" i="21"/>
  <c r="O526" i="21"/>
  <c r="O11" i="21"/>
  <c r="O155" i="21"/>
  <c r="O299" i="21"/>
  <c r="O443" i="21"/>
  <c r="V443" i="21" s="1"/>
  <c r="AA442" i="23" s="1"/>
  <c r="O72" i="21"/>
  <c r="O216" i="21"/>
  <c r="O360" i="21"/>
  <c r="O504" i="21"/>
  <c r="O121" i="21"/>
  <c r="O265" i="21"/>
  <c r="O409" i="21"/>
  <c r="O182" i="21"/>
  <c r="O680" i="21"/>
  <c r="O852" i="21"/>
  <c r="O996" i="21"/>
  <c r="O1140" i="21"/>
  <c r="V1140" i="21" s="1"/>
  <c r="AA1139" i="23" s="1"/>
  <c r="O1284" i="21"/>
  <c r="O1428" i="21"/>
  <c r="O1572" i="21"/>
  <c r="O1716" i="21"/>
  <c r="O1860" i="21"/>
  <c r="O2004" i="21"/>
  <c r="O621" i="21"/>
  <c r="O817" i="21"/>
  <c r="O961" i="21"/>
  <c r="O1105" i="21"/>
  <c r="O1249" i="21"/>
  <c r="O1393" i="21"/>
  <c r="V1393" i="21" s="1"/>
  <c r="AA1392" i="23" s="1"/>
  <c r="O1537" i="21"/>
  <c r="O1681" i="21"/>
  <c r="O1825" i="21"/>
  <c r="O1969" i="21"/>
  <c r="O561" i="21"/>
  <c r="O780" i="21"/>
  <c r="O926" i="21"/>
  <c r="O1070" i="21"/>
  <c r="O1214" i="21"/>
  <c r="O1358" i="21"/>
  <c r="O1502" i="21"/>
  <c r="O1646" i="21"/>
  <c r="V1646" i="21" s="1"/>
  <c r="AA1645" i="23" s="1"/>
  <c r="O1790" i="21"/>
  <c r="O1934" i="21"/>
  <c r="O483" i="21"/>
  <c r="O752" i="21"/>
  <c r="O903" i="21"/>
  <c r="O1047" i="21"/>
  <c r="O1191" i="21"/>
  <c r="O1335" i="21"/>
  <c r="O1479" i="21"/>
  <c r="O1623" i="21"/>
  <c r="O1767" i="21"/>
  <c r="O1911" i="21"/>
  <c r="V1911" i="21" s="1"/>
  <c r="AA1910" i="23" s="1"/>
  <c r="O350" i="21"/>
  <c r="O720" i="21"/>
  <c r="O880" i="21"/>
  <c r="O1024" i="21"/>
  <c r="O1168" i="21"/>
  <c r="O1312" i="21"/>
  <c r="O1456" i="21"/>
  <c r="O1600" i="21"/>
  <c r="O1744" i="21"/>
  <c r="O1888" i="21"/>
  <c r="O207" i="21"/>
  <c r="O685" i="21"/>
  <c r="V685" i="21" s="1"/>
  <c r="AA684" i="23" s="1"/>
  <c r="O857" i="21"/>
  <c r="O1001" i="21"/>
  <c r="O1145" i="21"/>
  <c r="O1289" i="21"/>
  <c r="O1433" i="21"/>
  <c r="O1577" i="21"/>
  <c r="O1721" i="21"/>
  <c r="O1865" i="21"/>
  <c r="O74" i="21"/>
  <c r="O649" i="21"/>
  <c r="O834" i="21"/>
  <c r="O978" i="21"/>
  <c r="V978" i="21" s="1"/>
  <c r="AA977" i="23" s="1"/>
  <c r="O1122" i="21"/>
  <c r="O1266" i="21"/>
  <c r="O1410" i="21"/>
  <c r="O1554" i="21"/>
  <c r="O1698" i="21"/>
  <c r="O1842" i="21"/>
  <c r="O1986" i="21"/>
  <c r="O611" i="21"/>
  <c r="O811" i="21"/>
  <c r="O955" i="21"/>
  <c r="O1099" i="21"/>
  <c r="O1243" i="21"/>
  <c r="V1243" i="21" s="1"/>
  <c r="AA1242" i="23" s="1"/>
  <c r="O1387" i="21"/>
  <c r="O1531" i="21"/>
  <c r="O1675" i="21"/>
  <c r="O1819" i="21"/>
  <c r="O1963" i="21"/>
  <c r="O551" i="21"/>
  <c r="O773" i="21"/>
  <c r="O920" i="21"/>
  <c r="O1064" i="21"/>
  <c r="O1208" i="21"/>
  <c r="O1352" i="21"/>
  <c r="O1496" i="21"/>
  <c r="V1496" i="21" s="1"/>
  <c r="AA1495" i="23" s="1"/>
  <c r="O1640" i="21"/>
  <c r="O1784" i="21"/>
  <c r="O1928" i="21"/>
  <c r="O375" i="21"/>
  <c r="O728" i="21"/>
  <c r="O885" i="21"/>
  <c r="O1029" i="21"/>
  <c r="O1173" i="21"/>
  <c r="O1317" i="21"/>
  <c r="O1461" i="21"/>
  <c r="O1605" i="21"/>
  <c r="O1749" i="21"/>
  <c r="V1749" i="21" s="1"/>
  <c r="AA1748" i="23" s="1"/>
  <c r="O1893" i="21"/>
  <c r="O710" i="21"/>
  <c r="O1594" i="21"/>
  <c r="O1019" i="21"/>
  <c r="O1883" i="21"/>
  <c r="O1318" i="21"/>
  <c r="O730" i="21"/>
  <c r="O1607" i="21"/>
  <c r="O970" i="21"/>
  <c r="O1834" i="21"/>
  <c r="O1187" i="21"/>
  <c r="O98" i="21"/>
  <c r="V98" i="21" s="1"/>
  <c r="AA97" i="23" s="1"/>
  <c r="O1414" i="21"/>
  <c r="O761" i="21"/>
  <c r="O1631" i="21"/>
  <c r="O994" i="21"/>
  <c r="O1858" i="21"/>
  <c r="O1211" i="21"/>
  <c r="O790" i="21"/>
  <c r="O934" i="21"/>
  <c r="O1439" i="21"/>
  <c r="O1150" i="21"/>
  <c r="O161" i="21"/>
  <c r="O379" i="21"/>
  <c r="V379" i="21" s="1"/>
  <c r="AA378" i="23" s="1"/>
  <c r="O250" i="21"/>
  <c r="O277" i="21"/>
  <c r="O39" i="21"/>
  <c r="O794" i="21"/>
  <c r="O1059" i="21"/>
  <c r="O1324" i="21"/>
  <c r="O1589" i="21"/>
  <c r="O1854" i="21"/>
  <c r="O572" i="21"/>
  <c r="O897" i="21"/>
  <c r="O1390" i="21"/>
  <c r="O1283" i="21"/>
  <c r="V1283" i="21" s="1"/>
  <c r="AA1282" i="23" s="1"/>
  <c r="O1445" i="21"/>
  <c r="O305" i="21"/>
  <c r="O523" i="21"/>
  <c r="O394" i="21"/>
  <c r="O421" i="21"/>
  <c r="O639" i="21"/>
  <c r="O938" i="21"/>
  <c r="O1203" i="21"/>
  <c r="O1468" i="21"/>
  <c r="O1733" i="21"/>
  <c r="O1998" i="21"/>
  <c r="O788" i="21"/>
  <c r="V788" i="21" s="1"/>
  <c r="AA787" i="23" s="1"/>
  <c r="O1041" i="21"/>
  <c r="O815" i="21"/>
  <c r="O1222" i="21"/>
  <c r="O106" i="21"/>
  <c r="O1930" i="21"/>
  <c r="O449" i="21"/>
  <c r="O667" i="21"/>
  <c r="O538" i="21"/>
  <c r="O254" i="21"/>
  <c r="O829" i="21"/>
  <c r="O1082" i="21"/>
  <c r="O1347" i="21"/>
  <c r="V1347" i="21" s="1"/>
  <c r="AA1346" i="23" s="1"/>
  <c r="O1612" i="21"/>
  <c r="O1877" i="21"/>
  <c r="O632" i="21"/>
  <c r="O932" i="21"/>
  <c r="O1185" i="21"/>
  <c r="O1679" i="21"/>
  <c r="O1366" i="21"/>
  <c r="O915" i="21"/>
  <c r="O593" i="21"/>
  <c r="O44" i="21"/>
  <c r="O23" i="21"/>
  <c r="O696" i="21"/>
  <c r="V696" i="21" s="1"/>
  <c r="AA695" i="23" s="1"/>
  <c r="O973" i="21"/>
  <c r="O1226" i="21"/>
  <c r="O1491" i="21"/>
  <c r="O1756" i="21"/>
  <c r="O146" i="21"/>
  <c r="O823" i="21"/>
  <c r="O1076" i="21"/>
  <c r="O1329" i="21"/>
  <c r="O1042" i="21"/>
  <c r="O1871" i="21"/>
  <c r="O1975" i="21"/>
  <c r="O18" i="21"/>
  <c r="O188" i="21"/>
  <c r="O167" i="21"/>
  <c r="O864" i="21"/>
  <c r="O1117" i="21"/>
  <c r="O1370" i="21"/>
  <c r="O1635" i="21"/>
  <c r="O1900" i="21"/>
  <c r="O670" i="21"/>
  <c r="O967" i="21"/>
  <c r="O1220" i="21"/>
  <c r="O1473" i="21"/>
  <c r="O1906" i="21"/>
  <c r="V1906" i="21" s="1"/>
  <c r="AA1905" i="23" s="1"/>
  <c r="O1151" i="21"/>
  <c r="O133" i="21"/>
  <c r="O162" i="21"/>
  <c r="O332" i="21"/>
  <c r="O311" i="21"/>
  <c r="O1008" i="21"/>
  <c r="O1261" i="21"/>
  <c r="O1514" i="21"/>
  <c r="O1779" i="21"/>
  <c r="O279" i="21"/>
  <c r="O846" i="21"/>
  <c r="O1111" i="21"/>
  <c r="O1364" i="21"/>
  <c r="O1617" i="21"/>
  <c r="O1259" i="21"/>
  <c r="O1872" i="21"/>
  <c r="O76" i="21"/>
  <c r="O306" i="21"/>
  <c r="O476" i="21"/>
  <c r="O455" i="21"/>
  <c r="O1152" i="21"/>
  <c r="O1405" i="21"/>
  <c r="O1658" i="21"/>
  <c r="O1923" i="21"/>
  <c r="V1923" i="21" s="1"/>
  <c r="AA1922" i="23" s="1"/>
  <c r="O705" i="21"/>
  <c r="O990" i="21"/>
  <c r="O1255" i="21"/>
  <c r="O1508" i="21"/>
  <c r="O1761" i="21"/>
  <c r="O527" i="21"/>
  <c r="O579" i="21"/>
  <c r="O220" i="21"/>
  <c r="O450" i="21"/>
  <c r="O81" i="21"/>
  <c r="O84" i="21"/>
  <c r="O1296" i="21"/>
  <c r="V1296" i="21" s="1"/>
  <c r="AA1295" i="23" s="1"/>
  <c r="O1549" i="21"/>
  <c r="O1802" i="21"/>
  <c r="O422" i="21"/>
  <c r="O869" i="21"/>
  <c r="O1134" i="21"/>
  <c r="O1399" i="21"/>
  <c r="O1652" i="21"/>
  <c r="O1905" i="21"/>
  <c r="O1486" i="21"/>
  <c r="O235" i="21"/>
  <c r="O364" i="21"/>
  <c r="O594" i="21"/>
  <c r="V594" i="21" s="1"/>
  <c r="AA593" i="23" s="1"/>
  <c r="O225" i="21"/>
  <c r="O228" i="21"/>
  <c r="O1440" i="21"/>
  <c r="O1693" i="21"/>
  <c r="O1946" i="21"/>
  <c r="O735" i="21"/>
  <c r="O1013" i="21"/>
  <c r="O1278" i="21"/>
  <c r="O1543" i="21"/>
  <c r="O1796" i="21"/>
  <c r="O802" i="21"/>
  <c r="O839" i="21"/>
  <c r="V839" i="21" s="1"/>
  <c r="AA838" i="23" s="1"/>
  <c r="O17" i="21"/>
  <c r="O1955" i="21"/>
  <c r="O508" i="21"/>
  <c r="O738" i="21"/>
  <c r="O369" i="21"/>
  <c r="O372" i="21"/>
  <c r="O1584" i="21"/>
  <c r="O1837" i="21"/>
  <c r="O540" i="21"/>
  <c r="O892" i="21"/>
  <c r="O1157" i="21"/>
  <c r="O1422" i="21"/>
  <c r="O1687" i="21"/>
  <c r="O1940" i="21"/>
  <c r="O1666" i="21"/>
  <c r="O1703" i="21"/>
  <c r="O743" i="21"/>
  <c r="O652" i="21"/>
  <c r="O91" i="21"/>
  <c r="O513" i="21"/>
  <c r="O516" i="21"/>
  <c r="O1728" i="21"/>
  <c r="O1981" i="21"/>
  <c r="O767" i="21"/>
  <c r="O1036" i="21"/>
  <c r="O1301" i="21"/>
  <c r="O1566" i="21"/>
  <c r="O1831" i="21"/>
  <c r="O447" i="21"/>
  <c r="O1091" i="21"/>
  <c r="O1066" i="21"/>
  <c r="O1710" i="21"/>
  <c r="O1180" i="21"/>
  <c r="P8" i="21"/>
  <c r="S8" i="21" s="1"/>
  <c r="P20" i="21"/>
  <c r="S20" i="21" s="1"/>
  <c r="P32" i="21"/>
  <c r="S32" i="21" s="1"/>
  <c r="P44" i="21"/>
  <c r="S44" i="21" s="1"/>
  <c r="P56" i="21"/>
  <c r="S56" i="21" s="1"/>
  <c r="P68" i="21"/>
  <c r="S68" i="21" s="1"/>
  <c r="P80" i="21"/>
  <c r="S80" i="21" s="1"/>
  <c r="P92" i="21"/>
  <c r="S92" i="21" s="1"/>
  <c r="P104" i="21"/>
  <c r="S104" i="21" s="1"/>
  <c r="P116" i="21"/>
  <c r="S116" i="21" s="1"/>
  <c r="P128" i="21"/>
  <c r="S128" i="21" s="1"/>
  <c r="P140" i="21"/>
  <c r="S140" i="21" s="1"/>
  <c r="P152" i="21"/>
  <c r="S152" i="21" s="1"/>
  <c r="P164" i="21"/>
  <c r="S164" i="21" s="1"/>
  <c r="P176" i="21"/>
  <c r="S176" i="21" s="1"/>
  <c r="P188" i="21"/>
  <c r="S188" i="21" s="1"/>
  <c r="P200" i="21"/>
  <c r="S200" i="21" s="1"/>
  <c r="P212" i="21"/>
  <c r="S212" i="21" s="1"/>
  <c r="P224" i="21"/>
  <c r="S224" i="21" s="1"/>
  <c r="P236" i="21"/>
  <c r="S236" i="21" s="1"/>
  <c r="P248" i="21"/>
  <c r="S248" i="21" s="1"/>
  <c r="P260" i="21"/>
  <c r="S260" i="21" s="1"/>
  <c r="P272" i="21"/>
  <c r="S272" i="21" s="1"/>
  <c r="P284" i="21"/>
  <c r="S284" i="21" s="1"/>
  <c r="P296" i="21"/>
  <c r="S296" i="21" s="1"/>
  <c r="P308" i="21"/>
  <c r="S308" i="21" s="1"/>
  <c r="P320" i="21"/>
  <c r="S320" i="21" s="1"/>
  <c r="P332" i="21"/>
  <c r="S332" i="21" s="1"/>
  <c r="P344" i="21"/>
  <c r="S344" i="21" s="1"/>
  <c r="P356" i="21"/>
  <c r="S356" i="21" s="1"/>
  <c r="P368" i="21"/>
  <c r="S368" i="21" s="1"/>
  <c r="P380" i="21"/>
  <c r="S380" i="21" s="1"/>
  <c r="P392" i="21"/>
  <c r="S392" i="21" s="1"/>
  <c r="P404" i="21"/>
  <c r="S404" i="21" s="1"/>
  <c r="P416" i="21"/>
  <c r="S416" i="21" s="1"/>
  <c r="P428" i="21"/>
  <c r="S428" i="21" s="1"/>
  <c r="P440" i="21"/>
  <c r="S440" i="21" s="1"/>
  <c r="P452" i="21"/>
  <c r="S452" i="21" s="1"/>
  <c r="P464" i="21"/>
  <c r="S464" i="21" s="1"/>
  <c r="P476" i="21"/>
  <c r="S476" i="21" s="1"/>
  <c r="P488" i="21"/>
  <c r="S488" i="21" s="1"/>
  <c r="P500" i="21"/>
  <c r="S500" i="21" s="1"/>
  <c r="P512" i="21"/>
  <c r="S512" i="21" s="1"/>
  <c r="P524" i="21"/>
  <c r="S524" i="21" s="1"/>
  <c r="P536" i="21"/>
  <c r="S536" i="21" s="1"/>
  <c r="P548" i="21"/>
  <c r="S548" i="21" s="1"/>
  <c r="P560" i="21"/>
  <c r="S560" i="21" s="1"/>
  <c r="P572" i="21"/>
  <c r="S572" i="21" s="1"/>
  <c r="P584" i="21"/>
  <c r="S584" i="21" s="1"/>
  <c r="P596" i="21"/>
  <c r="S596" i="21" s="1"/>
  <c r="P608" i="21"/>
  <c r="S608" i="21" s="1"/>
  <c r="P620" i="21"/>
  <c r="S620" i="21" s="1"/>
  <c r="P632" i="21"/>
  <c r="S632" i="21" s="1"/>
  <c r="P644" i="21"/>
  <c r="S644" i="21" s="1"/>
  <c r="P656" i="21"/>
  <c r="S656" i="21" s="1"/>
  <c r="P668" i="21"/>
  <c r="S668" i="21" s="1"/>
  <c r="P680" i="21"/>
  <c r="S680" i="21" s="1"/>
  <c r="P692" i="21"/>
  <c r="S692" i="21" s="1"/>
  <c r="P704" i="21"/>
  <c r="S704" i="21" s="1"/>
  <c r="P716" i="21"/>
  <c r="S716" i="21" s="1"/>
  <c r="P728" i="21"/>
  <c r="S728" i="21" s="1"/>
  <c r="P740" i="21"/>
  <c r="S740" i="21" s="1"/>
  <c r="P752" i="21"/>
  <c r="S752" i="21" s="1"/>
  <c r="P764" i="21"/>
  <c r="S764" i="21" s="1"/>
  <c r="P776" i="21"/>
  <c r="S776" i="21" s="1"/>
  <c r="P788" i="21"/>
  <c r="S788" i="21" s="1"/>
  <c r="P800" i="21"/>
  <c r="S800" i="21" s="1"/>
  <c r="P812" i="21"/>
  <c r="S812" i="21" s="1"/>
  <c r="P824" i="21"/>
  <c r="S824" i="21" s="1"/>
  <c r="P836" i="21"/>
  <c r="S836" i="21" s="1"/>
  <c r="P848" i="21"/>
  <c r="S848" i="21" s="1"/>
  <c r="P860" i="21"/>
  <c r="S860" i="21" s="1"/>
  <c r="P872" i="21"/>
  <c r="S872" i="21" s="1"/>
  <c r="P884" i="21"/>
  <c r="S884" i="21" s="1"/>
  <c r="P896" i="21"/>
  <c r="S896" i="21" s="1"/>
  <c r="P908" i="21"/>
  <c r="S908" i="21" s="1"/>
  <c r="P920" i="21"/>
  <c r="S920" i="21" s="1"/>
  <c r="P9" i="21"/>
  <c r="S9" i="21" s="1"/>
  <c r="P21" i="21"/>
  <c r="S21" i="21" s="1"/>
  <c r="P33" i="21"/>
  <c r="S33" i="21" s="1"/>
  <c r="P45" i="21"/>
  <c r="S45" i="21" s="1"/>
  <c r="P57" i="21"/>
  <c r="S57" i="21" s="1"/>
  <c r="P69" i="21"/>
  <c r="S69" i="21" s="1"/>
  <c r="P81" i="21"/>
  <c r="S81" i="21" s="1"/>
  <c r="P93" i="21"/>
  <c r="S93" i="21" s="1"/>
  <c r="P105" i="21"/>
  <c r="S105" i="21" s="1"/>
  <c r="P117" i="21"/>
  <c r="S117" i="21" s="1"/>
  <c r="P129" i="21"/>
  <c r="S129" i="21" s="1"/>
  <c r="P141" i="21"/>
  <c r="S141" i="21" s="1"/>
  <c r="P153" i="21"/>
  <c r="S153" i="21" s="1"/>
  <c r="P165" i="21"/>
  <c r="S165" i="21" s="1"/>
  <c r="P177" i="21"/>
  <c r="S177" i="21" s="1"/>
  <c r="P189" i="21"/>
  <c r="S189" i="21" s="1"/>
  <c r="P201" i="21"/>
  <c r="S201" i="21" s="1"/>
  <c r="P213" i="21"/>
  <c r="S213" i="21" s="1"/>
  <c r="P225" i="21"/>
  <c r="S225" i="21" s="1"/>
  <c r="P237" i="21"/>
  <c r="S237" i="21" s="1"/>
  <c r="P249" i="21"/>
  <c r="S249" i="21" s="1"/>
  <c r="P261" i="21"/>
  <c r="S261" i="21" s="1"/>
  <c r="P273" i="21"/>
  <c r="S273" i="21" s="1"/>
  <c r="P285" i="21"/>
  <c r="S285" i="21" s="1"/>
  <c r="P297" i="21"/>
  <c r="S297" i="21" s="1"/>
  <c r="P309" i="21"/>
  <c r="S309" i="21" s="1"/>
  <c r="P321" i="21"/>
  <c r="S321" i="21" s="1"/>
  <c r="P333" i="21"/>
  <c r="S333" i="21" s="1"/>
  <c r="P345" i="21"/>
  <c r="S345" i="21" s="1"/>
  <c r="P357" i="21"/>
  <c r="S357" i="21" s="1"/>
  <c r="P369" i="21"/>
  <c r="S369" i="21" s="1"/>
  <c r="P381" i="21"/>
  <c r="S381" i="21" s="1"/>
  <c r="P393" i="21"/>
  <c r="S393" i="21" s="1"/>
  <c r="P405" i="21"/>
  <c r="S405" i="21" s="1"/>
  <c r="P417" i="21"/>
  <c r="S417" i="21" s="1"/>
  <c r="P429" i="21"/>
  <c r="S429" i="21" s="1"/>
  <c r="P441" i="21"/>
  <c r="S441" i="21" s="1"/>
  <c r="P453" i="21"/>
  <c r="S453" i="21" s="1"/>
  <c r="P465" i="21"/>
  <c r="S465" i="21" s="1"/>
  <c r="P477" i="21"/>
  <c r="S477" i="21" s="1"/>
  <c r="P489" i="21"/>
  <c r="S489" i="21" s="1"/>
  <c r="P501" i="21"/>
  <c r="S501" i="21" s="1"/>
  <c r="P513" i="21"/>
  <c r="S513" i="21" s="1"/>
  <c r="P525" i="21"/>
  <c r="S525" i="21" s="1"/>
  <c r="P537" i="21"/>
  <c r="S537" i="21" s="1"/>
  <c r="P549" i="21"/>
  <c r="S549" i="21" s="1"/>
  <c r="P561" i="21"/>
  <c r="S561" i="21" s="1"/>
  <c r="P573" i="21"/>
  <c r="S573" i="21" s="1"/>
  <c r="P585" i="21"/>
  <c r="S585" i="21" s="1"/>
  <c r="P597" i="21"/>
  <c r="S597" i="21" s="1"/>
  <c r="P609" i="21"/>
  <c r="S609" i="21" s="1"/>
  <c r="P621" i="21"/>
  <c r="S621" i="21" s="1"/>
  <c r="P633" i="21"/>
  <c r="S633" i="21" s="1"/>
  <c r="P645" i="21"/>
  <c r="S645" i="21" s="1"/>
  <c r="P657" i="21"/>
  <c r="S657" i="21" s="1"/>
  <c r="P669" i="21"/>
  <c r="S669" i="21" s="1"/>
  <c r="P681" i="21"/>
  <c r="S681" i="21" s="1"/>
  <c r="P693" i="21"/>
  <c r="S693" i="21" s="1"/>
  <c r="P705" i="21"/>
  <c r="S705" i="21" s="1"/>
  <c r="P717" i="21"/>
  <c r="S717" i="21" s="1"/>
  <c r="P729" i="21"/>
  <c r="S729" i="21" s="1"/>
  <c r="P741" i="21"/>
  <c r="S741" i="21" s="1"/>
  <c r="P753" i="21"/>
  <c r="S753" i="21" s="1"/>
  <c r="P765" i="21"/>
  <c r="S765" i="21" s="1"/>
  <c r="P777" i="21"/>
  <c r="S777" i="21" s="1"/>
  <c r="P789" i="21"/>
  <c r="S789" i="21" s="1"/>
  <c r="P801" i="21"/>
  <c r="S801" i="21" s="1"/>
  <c r="P813" i="21"/>
  <c r="S813" i="21" s="1"/>
  <c r="P825" i="21"/>
  <c r="S825" i="21" s="1"/>
  <c r="P837" i="21"/>
  <c r="S837" i="21" s="1"/>
  <c r="P849" i="21"/>
  <c r="S849" i="21" s="1"/>
  <c r="P861" i="21"/>
  <c r="S861" i="21" s="1"/>
  <c r="P873" i="21"/>
  <c r="S873" i="21" s="1"/>
  <c r="P885" i="21"/>
  <c r="S885" i="21" s="1"/>
  <c r="P897" i="21"/>
  <c r="S897" i="21" s="1"/>
  <c r="P909" i="21"/>
  <c r="S909" i="21" s="1"/>
  <c r="P921" i="21"/>
  <c r="S921" i="21" s="1"/>
  <c r="P10" i="21"/>
  <c r="S10" i="21" s="1"/>
  <c r="P22" i="21"/>
  <c r="S22" i="21" s="1"/>
  <c r="P34" i="21"/>
  <c r="S34" i="21" s="1"/>
  <c r="P46" i="21"/>
  <c r="S46" i="21" s="1"/>
  <c r="P58" i="21"/>
  <c r="S58" i="21" s="1"/>
  <c r="P70" i="21"/>
  <c r="S70" i="21" s="1"/>
  <c r="P82" i="21"/>
  <c r="S82" i="21" s="1"/>
  <c r="P94" i="21"/>
  <c r="S94" i="21" s="1"/>
  <c r="P106" i="21"/>
  <c r="S106" i="21" s="1"/>
  <c r="P118" i="21"/>
  <c r="S118" i="21" s="1"/>
  <c r="P130" i="21"/>
  <c r="S130" i="21" s="1"/>
  <c r="P142" i="21"/>
  <c r="S142" i="21" s="1"/>
  <c r="P154" i="21"/>
  <c r="S154" i="21" s="1"/>
  <c r="P166" i="21"/>
  <c r="S166" i="21" s="1"/>
  <c r="P178" i="21"/>
  <c r="S178" i="21" s="1"/>
  <c r="P190" i="21"/>
  <c r="S190" i="21" s="1"/>
  <c r="P202" i="21"/>
  <c r="S202" i="21" s="1"/>
  <c r="P214" i="21"/>
  <c r="S214" i="21" s="1"/>
  <c r="P226" i="21"/>
  <c r="S226" i="21" s="1"/>
  <c r="P238" i="21"/>
  <c r="S238" i="21" s="1"/>
  <c r="P250" i="21"/>
  <c r="S250" i="21" s="1"/>
  <c r="P262" i="21"/>
  <c r="S262" i="21" s="1"/>
  <c r="P274" i="21"/>
  <c r="S274" i="21" s="1"/>
  <c r="P286" i="21"/>
  <c r="S286" i="21" s="1"/>
  <c r="P298" i="21"/>
  <c r="S298" i="21" s="1"/>
  <c r="P310" i="21"/>
  <c r="S310" i="21" s="1"/>
  <c r="P322" i="21"/>
  <c r="S322" i="21" s="1"/>
  <c r="P334" i="21"/>
  <c r="S334" i="21" s="1"/>
  <c r="P346" i="21"/>
  <c r="S346" i="21" s="1"/>
  <c r="P358" i="21"/>
  <c r="S358" i="21" s="1"/>
  <c r="P370" i="21"/>
  <c r="S370" i="21" s="1"/>
  <c r="P382" i="21"/>
  <c r="S382" i="21" s="1"/>
  <c r="P394" i="21"/>
  <c r="S394" i="21" s="1"/>
  <c r="P406" i="21"/>
  <c r="S406" i="21" s="1"/>
  <c r="P418" i="21"/>
  <c r="S418" i="21" s="1"/>
  <c r="P430" i="21"/>
  <c r="S430" i="21" s="1"/>
  <c r="P442" i="21"/>
  <c r="S442" i="21" s="1"/>
  <c r="P454" i="21"/>
  <c r="S454" i="21" s="1"/>
  <c r="P466" i="21"/>
  <c r="S466" i="21" s="1"/>
  <c r="P478" i="21"/>
  <c r="S478" i="21" s="1"/>
  <c r="P490" i="21"/>
  <c r="S490" i="21" s="1"/>
  <c r="P502" i="21"/>
  <c r="S502" i="21" s="1"/>
  <c r="P514" i="21"/>
  <c r="S514" i="21" s="1"/>
  <c r="P526" i="21"/>
  <c r="S526" i="21" s="1"/>
  <c r="P538" i="21"/>
  <c r="S538" i="21" s="1"/>
  <c r="P550" i="21"/>
  <c r="S550" i="21" s="1"/>
  <c r="P562" i="21"/>
  <c r="S562" i="21" s="1"/>
  <c r="P574" i="21"/>
  <c r="S574" i="21" s="1"/>
  <c r="P586" i="21"/>
  <c r="S586" i="21" s="1"/>
  <c r="P598" i="21"/>
  <c r="S598" i="21" s="1"/>
  <c r="P610" i="21"/>
  <c r="S610" i="21" s="1"/>
  <c r="P622" i="21"/>
  <c r="S622" i="21" s="1"/>
  <c r="P634" i="21"/>
  <c r="S634" i="21" s="1"/>
  <c r="P646" i="21"/>
  <c r="S646" i="21" s="1"/>
  <c r="P658" i="21"/>
  <c r="S658" i="21" s="1"/>
  <c r="P670" i="21"/>
  <c r="S670" i="21" s="1"/>
  <c r="P682" i="21"/>
  <c r="S682" i="21" s="1"/>
  <c r="P694" i="21"/>
  <c r="S694" i="21" s="1"/>
  <c r="P706" i="21"/>
  <c r="S706" i="21" s="1"/>
  <c r="P718" i="21"/>
  <c r="S718" i="21" s="1"/>
  <c r="P730" i="21"/>
  <c r="S730" i="21" s="1"/>
  <c r="P742" i="21"/>
  <c r="S742" i="21" s="1"/>
  <c r="P754" i="21"/>
  <c r="S754" i="21" s="1"/>
  <c r="P766" i="21"/>
  <c r="S766" i="21" s="1"/>
  <c r="P778" i="21"/>
  <c r="S778" i="21" s="1"/>
  <c r="P790" i="21"/>
  <c r="S790" i="21" s="1"/>
  <c r="P802" i="21"/>
  <c r="S802" i="21" s="1"/>
  <c r="P814" i="21"/>
  <c r="S814" i="21" s="1"/>
  <c r="P826" i="21"/>
  <c r="S826" i="21" s="1"/>
  <c r="P838" i="21"/>
  <c r="S838" i="21" s="1"/>
  <c r="P850" i="21"/>
  <c r="S850" i="21" s="1"/>
  <c r="P862" i="21"/>
  <c r="S862" i="21" s="1"/>
  <c r="P874" i="21"/>
  <c r="S874" i="21" s="1"/>
  <c r="P886" i="21"/>
  <c r="S886" i="21" s="1"/>
  <c r="P898" i="21"/>
  <c r="S898" i="21" s="1"/>
  <c r="P910" i="21"/>
  <c r="S910" i="21" s="1"/>
  <c r="P922" i="21"/>
  <c r="S922" i="21" s="1"/>
  <c r="P934" i="21"/>
  <c r="S934" i="21" s="1"/>
  <c r="P946" i="21"/>
  <c r="S946" i="21" s="1"/>
  <c r="P958" i="21"/>
  <c r="S958" i="21" s="1"/>
  <c r="P970" i="21"/>
  <c r="S970" i="21" s="1"/>
  <c r="P982" i="21"/>
  <c r="S982" i="21" s="1"/>
  <c r="P994" i="21"/>
  <c r="S994" i="21" s="1"/>
  <c r="P1006" i="21"/>
  <c r="S1006" i="21" s="1"/>
  <c r="P1018" i="21"/>
  <c r="S1018" i="21" s="1"/>
  <c r="P1030" i="21"/>
  <c r="S1030" i="21" s="1"/>
  <c r="P11" i="21"/>
  <c r="S11" i="21" s="1"/>
  <c r="P23" i="21"/>
  <c r="S23" i="21" s="1"/>
  <c r="P35" i="21"/>
  <c r="S35" i="21" s="1"/>
  <c r="P47" i="21"/>
  <c r="S47" i="21" s="1"/>
  <c r="P59" i="21"/>
  <c r="S59" i="21" s="1"/>
  <c r="P71" i="21"/>
  <c r="S71" i="21" s="1"/>
  <c r="P83" i="21"/>
  <c r="S83" i="21" s="1"/>
  <c r="P95" i="21"/>
  <c r="S95" i="21" s="1"/>
  <c r="P107" i="21"/>
  <c r="S107" i="21" s="1"/>
  <c r="P119" i="21"/>
  <c r="S119" i="21" s="1"/>
  <c r="P131" i="21"/>
  <c r="S131" i="21" s="1"/>
  <c r="P143" i="21"/>
  <c r="S143" i="21" s="1"/>
  <c r="P155" i="21"/>
  <c r="S155" i="21" s="1"/>
  <c r="P167" i="21"/>
  <c r="S167" i="21" s="1"/>
  <c r="P179" i="21"/>
  <c r="S179" i="21" s="1"/>
  <c r="P191" i="21"/>
  <c r="S191" i="21" s="1"/>
  <c r="P203" i="21"/>
  <c r="S203" i="21" s="1"/>
  <c r="P215" i="21"/>
  <c r="S215" i="21" s="1"/>
  <c r="P227" i="21"/>
  <c r="S227" i="21" s="1"/>
  <c r="P239" i="21"/>
  <c r="S239" i="21" s="1"/>
  <c r="P251" i="21"/>
  <c r="S251" i="21" s="1"/>
  <c r="P263" i="21"/>
  <c r="S263" i="21" s="1"/>
  <c r="P275" i="21"/>
  <c r="S275" i="21" s="1"/>
  <c r="P287" i="21"/>
  <c r="S287" i="21" s="1"/>
  <c r="P299" i="21"/>
  <c r="S299" i="21" s="1"/>
  <c r="P311" i="21"/>
  <c r="S311" i="21" s="1"/>
  <c r="P323" i="21"/>
  <c r="S323" i="21" s="1"/>
  <c r="P335" i="21"/>
  <c r="S335" i="21" s="1"/>
  <c r="P347" i="21"/>
  <c r="S347" i="21" s="1"/>
  <c r="P359" i="21"/>
  <c r="S359" i="21" s="1"/>
  <c r="P371" i="21"/>
  <c r="S371" i="21" s="1"/>
  <c r="P383" i="21"/>
  <c r="S383" i="21" s="1"/>
  <c r="P395" i="21"/>
  <c r="S395" i="21" s="1"/>
  <c r="P407" i="21"/>
  <c r="S407" i="21" s="1"/>
  <c r="P419" i="21"/>
  <c r="S419" i="21" s="1"/>
  <c r="P431" i="21"/>
  <c r="S431" i="21" s="1"/>
  <c r="P443" i="21"/>
  <c r="S443" i="21" s="1"/>
  <c r="P455" i="21"/>
  <c r="S455" i="21" s="1"/>
  <c r="P467" i="21"/>
  <c r="S467" i="21" s="1"/>
  <c r="P479" i="21"/>
  <c r="S479" i="21" s="1"/>
  <c r="P491" i="21"/>
  <c r="S491" i="21" s="1"/>
  <c r="P503" i="21"/>
  <c r="S503" i="21" s="1"/>
  <c r="P515" i="21"/>
  <c r="S515" i="21" s="1"/>
  <c r="P527" i="21"/>
  <c r="S527" i="21" s="1"/>
  <c r="P539" i="21"/>
  <c r="S539" i="21" s="1"/>
  <c r="P551" i="21"/>
  <c r="S551" i="21" s="1"/>
  <c r="P563" i="21"/>
  <c r="S563" i="21" s="1"/>
  <c r="P575" i="21"/>
  <c r="S575" i="21" s="1"/>
  <c r="P587" i="21"/>
  <c r="S587" i="21" s="1"/>
  <c r="P599" i="21"/>
  <c r="S599" i="21" s="1"/>
  <c r="P611" i="21"/>
  <c r="S611" i="21" s="1"/>
  <c r="P623" i="21"/>
  <c r="S623" i="21" s="1"/>
  <c r="P635" i="21"/>
  <c r="S635" i="21" s="1"/>
  <c r="P647" i="21"/>
  <c r="S647" i="21" s="1"/>
  <c r="P659" i="21"/>
  <c r="S659" i="21" s="1"/>
  <c r="P671" i="21"/>
  <c r="S671" i="21" s="1"/>
  <c r="P683" i="21"/>
  <c r="S683" i="21" s="1"/>
  <c r="P695" i="21"/>
  <c r="S695" i="21" s="1"/>
  <c r="P707" i="21"/>
  <c r="S707" i="21" s="1"/>
  <c r="P719" i="21"/>
  <c r="S719" i="21" s="1"/>
  <c r="P731" i="21"/>
  <c r="S731" i="21" s="1"/>
  <c r="P743" i="21"/>
  <c r="S743" i="21" s="1"/>
  <c r="P755" i="21"/>
  <c r="S755" i="21" s="1"/>
  <c r="P767" i="21"/>
  <c r="S767" i="21" s="1"/>
  <c r="P779" i="21"/>
  <c r="S779" i="21" s="1"/>
  <c r="P791" i="21"/>
  <c r="S791" i="21" s="1"/>
  <c r="P803" i="21"/>
  <c r="S803" i="21" s="1"/>
  <c r="P815" i="21"/>
  <c r="S815" i="21" s="1"/>
  <c r="P827" i="21"/>
  <c r="S827" i="21" s="1"/>
  <c r="P839" i="21"/>
  <c r="S839" i="21" s="1"/>
  <c r="P851" i="21"/>
  <c r="S851" i="21" s="1"/>
  <c r="P863" i="21"/>
  <c r="S863" i="21" s="1"/>
  <c r="P875" i="21"/>
  <c r="S875" i="21" s="1"/>
  <c r="P887" i="21"/>
  <c r="S887" i="21" s="1"/>
  <c r="P12" i="21"/>
  <c r="S12" i="21" s="1"/>
  <c r="P24" i="21"/>
  <c r="S24" i="21" s="1"/>
  <c r="P36" i="21"/>
  <c r="S36" i="21" s="1"/>
  <c r="P48" i="21"/>
  <c r="S48" i="21" s="1"/>
  <c r="P60" i="21"/>
  <c r="S60" i="21" s="1"/>
  <c r="P72" i="21"/>
  <c r="S72" i="21" s="1"/>
  <c r="P84" i="21"/>
  <c r="S84" i="21" s="1"/>
  <c r="P96" i="21"/>
  <c r="S96" i="21" s="1"/>
  <c r="P108" i="21"/>
  <c r="S108" i="21" s="1"/>
  <c r="P120" i="21"/>
  <c r="S120" i="21" s="1"/>
  <c r="P132" i="21"/>
  <c r="S132" i="21" s="1"/>
  <c r="P144" i="21"/>
  <c r="S144" i="21" s="1"/>
  <c r="P156" i="21"/>
  <c r="S156" i="21" s="1"/>
  <c r="P168" i="21"/>
  <c r="S168" i="21" s="1"/>
  <c r="P180" i="21"/>
  <c r="S180" i="21" s="1"/>
  <c r="P192" i="21"/>
  <c r="S192" i="21" s="1"/>
  <c r="P204" i="21"/>
  <c r="S204" i="21" s="1"/>
  <c r="P216" i="21"/>
  <c r="S216" i="21" s="1"/>
  <c r="P228" i="21"/>
  <c r="S228" i="21" s="1"/>
  <c r="P240" i="21"/>
  <c r="S240" i="21" s="1"/>
  <c r="P252" i="21"/>
  <c r="S252" i="21" s="1"/>
  <c r="P264" i="21"/>
  <c r="S264" i="21" s="1"/>
  <c r="P276" i="21"/>
  <c r="S276" i="21" s="1"/>
  <c r="P288" i="21"/>
  <c r="S288" i="21" s="1"/>
  <c r="P300" i="21"/>
  <c r="S300" i="21" s="1"/>
  <c r="P312" i="21"/>
  <c r="S312" i="21" s="1"/>
  <c r="P324" i="21"/>
  <c r="S324" i="21" s="1"/>
  <c r="P336" i="21"/>
  <c r="S336" i="21" s="1"/>
  <c r="P348" i="21"/>
  <c r="S348" i="21" s="1"/>
  <c r="P360" i="21"/>
  <c r="S360" i="21" s="1"/>
  <c r="P372" i="21"/>
  <c r="S372" i="21" s="1"/>
  <c r="P384" i="21"/>
  <c r="S384" i="21" s="1"/>
  <c r="P396" i="21"/>
  <c r="S396" i="21" s="1"/>
  <c r="P408" i="21"/>
  <c r="S408" i="21" s="1"/>
  <c r="P420" i="21"/>
  <c r="S420" i="21" s="1"/>
  <c r="P432" i="21"/>
  <c r="S432" i="21" s="1"/>
  <c r="P444" i="21"/>
  <c r="S444" i="21" s="1"/>
  <c r="P456" i="21"/>
  <c r="S456" i="21" s="1"/>
  <c r="P468" i="21"/>
  <c r="S468" i="21" s="1"/>
  <c r="P480" i="21"/>
  <c r="S480" i="21" s="1"/>
  <c r="P492" i="21"/>
  <c r="S492" i="21" s="1"/>
  <c r="P504" i="21"/>
  <c r="S504" i="21" s="1"/>
  <c r="P516" i="21"/>
  <c r="S516" i="21" s="1"/>
  <c r="P528" i="21"/>
  <c r="S528" i="21" s="1"/>
  <c r="P540" i="21"/>
  <c r="S540" i="21" s="1"/>
  <c r="P552" i="21"/>
  <c r="S552" i="21" s="1"/>
  <c r="P564" i="21"/>
  <c r="S564" i="21" s="1"/>
  <c r="P576" i="21"/>
  <c r="S576" i="21" s="1"/>
  <c r="P588" i="21"/>
  <c r="S588" i="21" s="1"/>
  <c r="P600" i="21"/>
  <c r="S600" i="21" s="1"/>
  <c r="P612" i="21"/>
  <c r="S612" i="21" s="1"/>
  <c r="P624" i="21"/>
  <c r="S624" i="21" s="1"/>
  <c r="P636" i="21"/>
  <c r="S636" i="21" s="1"/>
  <c r="P648" i="21"/>
  <c r="S648" i="21" s="1"/>
  <c r="P660" i="21"/>
  <c r="S660" i="21" s="1"/>
  <c r="P672" i="21"/>
  <c r="S672" i="21" s="1"/>
  <c r="P684" i="21"/>
  <c r="S684" i="21" s="1"/>
  <c r="P696" i="21"/>
  <c r="S696" i="21" s="1"/>
  <c r="P708" i="21"/>
  <c r="S708" i="21" s="1"/>
  <c r="P720" i="21"/>
  <c r="S720" i="21" s="1"/>
  <c r="P732" i="21"/>
  <c r="S732" i="21" s="1"/>
  <c r="P744" i="21"/>
  <c r="S744" i="21" s="1"/>
  <c r="P756" i="21"/>
  <c r="S756" i="21" s="1"/>
  <c r="P768" i="21"/>
  <c r="S768" i="21" s="1"/>
  <c r="P780" i="21"/>
  <c r="S780" i="21" s="1"/>
  <c r="P792" i="21"/>
  <c r="S792" i="21" s="1"/>
  <c r="P804" i="21"/>
  <c r="S804" i="21" s="1"/>
  <c r="P816" i="21"/>
  <c r="S816" i="21" s="1"/>
  <c r="P828" i="21"/>
  <c r="S828" i="21" s="1"/>
  <c r="P840" i="21"/>
  <c r="S840" i="21" s="1"/>
  <c r="P852" i="21"/>
  <c r="S852" i="21" s="1"/>
  <c r="P864" i="21"/>
  <c r="S864" i="21" s="1"/>
  <c r="P876" i="21"/>
  <c r="S876" i="21" s="1"/>
  <c r="P888" i="21"/>
  <c r="S888" i="21" s="1"/>
  <c r="P900" i="21"/>
  <c r="S900" i="21" s="1"/>
  <c r="P912" i="21"/>
  <c r="S912" i="21" s="1"/>
  <c r="P924" i="21"/>
  <c r="S924" i="21" s="1"/>
  <c r="P936" i="21"/>
  <c r="S936" i="21" s="1"/>
  <c r="P948" i="21"/>
  <c r="S948" i="21" s="1"/>
  <c r="P960" i="21"/>
  <c r="S960" i="21" s="1"/>
  <c r="P972" i="21"/>
  <c r="S972" i="21" s="1"/>
  <c r="P984" i="21"/>
  <c r="S984" i="21" s="1"/>
  <c r="P13" i="21"/>
  <c r="S13" i="21" s="1"/>
  <c r="P25" i="21"/>
  <c r="S25" i="21" s="1"/>
  <c r="P37" i="21"/>
  <c r="S37" i="21" s="1"/>
  <c r="P49" i="21"/>
  <c r="S49" i="21" s="1"/>
  <c r="P61" i="21"/>
  <c r="S61" i="21" s="1"/>
  <c r="P73" i="21"/>
  <c r="S73" i="21" s="1"/>
  <c r="P85" i="21"/>
  <c r="S85" i="21" s="1"/>
  <c r="P97" i="21"/>
  <c r="S97" i="21" s="1"/>
  <c r="P109" i="21"/>
  <c r="S109" i="21" s="1"/>
  <c r="P121" i="21"/>
  <c r="S121" i="21" s="1"/>
  <c r="P133" i="21"/>
  <c r="S133" i="21" s="1"/>
  <c r="P145" i="21"/>
  <c r="S145" i="21" s="1"/>
  <c r="P157" i="21"/>
  <c r="S157" i="21" s="1"/>
  <c r="P169" i="21"/>
  <c r="S169" i="21" s="1"/>
  <c r="P181" i="21"/>
  <c r="S181" i="21" s="1"/>
  <c r="P193" i="21"/>
  <c r="S193" i="21" s="1"/>
  <c r="P205" i="21"/>
  <c r="S205" i="21" s="1"/>
  <c r="P217" i="21"/>
  <c r="S217" i="21" s="1"/>
  <c r="P229" i="21"/>
  <c r="S229" i="21" s="1"/>
  <c r="P241" i="21"/>
  <c r="S241" i="21" s="1"/>
  <c r="P253" i="21"/>
  <c r="S253" i="21" s="1"/>
  <c r="P265" i="21"/>
  <c r="S265" i="21" s="1"/>
  <c r="P277" i="21"/>
  <c r="S277" i="21" s="1"/>
  <c r="P289" i="21"/>
  <c r="S289" i="21" s="1"/>
  <c r="P301" i="21"/>
  <c r="S301" i="21" s="1"/>
  <c r="P313" i="21"/>
  <c r="S313" i="21" s="1"/>
  <c r="P325" i="21"/>
  <c r="S325" i="21" s="1"/>
  <c r="P337" i="21"/>
  <c r="S337" i="21" s="1"/>
  <c r="P349" i="21"/>
  <c r="S349" i="21" s="1"/>
  <c r="P361" i="21"/>
  <c r="S361" i="21" s="1"/>
  <c r="P373" i="21"/>
  <c r="S373" i="21" s="1"/>
  <c r="P385" i="21"/>
  <c r="S385" i="21" s="1"/>
  <c r="P397" i="21"/>
  <c r="S397" i="21" s="1"/>
  <c r="P409" i="21"/>
  <c r="S409" i="21" s="1"/>
  <c r="P421" i="21"/>
  <c r="S421" i="21" s="1"/>
  <c r="P433" i="21"/>
  <c r="S433" i="21" s="1"/>
  <c r="P445" i="21"/>
  <c r="S445" i="21" s="1"/>
  <c r="P457" i="21"/>
  <c r="S457" i="21" s="1"/>
  <c r="P469" i="21"/>
  <c r="S469" i="21" s="1"/>
  <c r="P481" i="21"/>
  <c r="S481" i="21" s="1"/>
  <c r="P493" i="21"/>
  <c r="S493" i="21" s="1"/>
  <c r="P505" i="21"/>
  <c r="S505" i="21" s="1"/>
  <c r="P517" i="21"/>
  <c r="S517" i="21" s="1"/>
  <c r="P529" i="21"/>
  <c r="S529" i="21" s="1"/>
  <c r="P541" i="21"/>
  <c r="S541" i="21" s="1"/>
  <c r="P553" i="21"/>
  <c r="S553" i="21" s="1"/>
  <c r="P565" i="21"/>
  <c r="S565" i="21" s="1"/>
  <c r="P577" i="21"/>
  <c r="S577" i="21" s="1"/>
  <c r="P589" i="21"/>
  <c r="S589" i="21" s="1"/>
  <c r="P601" i="21"/>
  <c r="S601" i="21" s="1"/>
  <c r="P613" i="21"/>
  <c r="S613" i="21" s="1"/>
  <c r="P625" i="21"/>
  <c r="S625" i="21" s="1"/>
  <c r="P637" i="21"/>
  <c r="S637" i="21" s="1"/>
  <c r="P649" i="21"/>
  <c r="S649" i="21" s="1"/>
  <c r="P661" i="21"/>
  <c r="S661" i="21" s="1"/>
  <c r="P673" i="21"/>
  <c r="S673" i="21" s="1"/>
  <c r="P685" i="21"/>
  <c r="S685" i="21" s="1"/>
  <c r="P14" i="21"/>
  <c r="S14" i="21" s="1"/>
  <c r="P26" i="21"/>
  <c r="S26" i="21" s="1"/>
  <c r="P38" i="21"/>
  <c r="S38" i="21" s="1"/>
  <c r="P50" i="21"/>
  <c r="S50" i="21" s="1"/>
  <c r="P62" i="21"/>
  <c r="S62" i="21" s="1"/>
  <c r="P74" i="21"/>
  <c r="S74" i="21" s="1"/>
  <c r="P86" i="21"/>
  <c r="S86" i="21" s="1"/>
  <c r="P98" i="21"/>
  <c r="S98" i="21" s="1"/>
  <c r="P110" i="21"/>
  <c r="S110" i="21" s="1"/>
  <c r="P122" i="21"/>
  <c r="S122" i="21" s="1"/>
  <c r="P134" i="21"/>
  <c r="S134" i="21" s="1"/>
  <c r="P146" i="21"/>
  <c r="S146" i="21" s="1"/>
  <c r="P158" i="21"/>
  <c r="S158" i="21" s="1"/>
  <c r="P170" i="21"/>
  <c r="S170" i="21" s="1"/>
  <c r="P182" i="21"/>
  <c r="S182" i="21" s="1"/>
  <c r="P194" i="21"/>
  <c r="S194" i="21" s="1"/>
  <c r="P206" i="21"/>
  <c r="S206" i="21" s="1"/>
  <c r="P218" i="21"/>
  <c r="S218" i="21" s="1"/>
  <c r="P230" i="21"/>
  <c r="S230" i="21" s="1"/>
  <c r="P242" i="21"/>
  <c r="S242" i="21" s="1"/>
  <c r="P254" i="21"/>
  <c r="S254" i="21" s="1"/>
  <c r="P266" i="21"/>
  <c r="S266" i="21" s="1"/>
  <c r="P278" i="21"/>
  <c r="S278" i="21" s="1"/>
  <c r="P290" i="21"/>
  <c r="S290" i="21" s="1"/>
  <c r="P302" i="21"/>
  <c r="S302" i="21" s="1"/>
  <c r="P314" i="21"/>
  <c r="S314" i="21" s="1"/>
  <c r="P326" i="21"/>
  <c r="S326" i="21" s="1"/>
  <c r="P338" i="21"/>
  <c r="S338" i="21" s="1"/>
  <c r="P350" i="21"/>
  <c r="S350" i="21" s="1"/>
  <c r="P362" i="21"/>
  <c r="S362" i="21" s="1"/>
  <c r="P374" i="21"/>
  <c r="S374" i="21" s="1"/>
  <c r="P386" i="21"/>
  <c r="S386" i="21" s="1"/>
  <c r="P398" i="21"/>
  <c r="S398" i="21" s="1"/>
  <c r="P410" i="21"/>
  <c r="S410" i="21" s="1"/>
  <c r="P422" i="21"/>
  <c r="S422" i="21" s="1"/>
  <c r="P434" i="21"/>
  <c r="S434" i="21" s="1"/>
  <c r="P446" i="21"/>
  <c r="S446" i="21" s="1"/>
  <c r="P458" i="21"/>
  <c r="S458" i="21" s="1"/>
  <c r="P470" i="21"/>
  <c r="S470" i="21" s="1"/>
  <c r="P482" i="21"/>
  <c r="S482" i="21" s="1"/>
  <c r="P494" i="21"/>
  <c r="S494" i="21" s="1"/>
  <c r="P506" i="21"/>
  <c r="S506" i="21" s="1"/>
  <c r="P518" i="21"/>
  <c r="S518" i="21" s="1"/>
  <c r="P530" i="21"/>
  <c r="S530" i="21" s="1"/>
  <c r="P542" i="21"/>
  <c r="S542" i="21" s="1"/>
  <c r="P554" i="21"/>
  <c r="S554" i="21" s="1"/>
  <c r="P566" i="21"/>
  <c r="S566" i="21" s="1"/>
  <c r="P578" i="21"/>
  <c r="S578" i="21" s="1"/>
  <c r="P590" i="21"/>
  <c r="S590" i="21" s="1"/>
  <c r="P602" i="21"/>
  <c r="S602" i="21" s="1"/>
  <c r="P614" i="21"/>
  <c r="S614" i="21" s="1"/>
  <c r="P626" i="21"/>
  <c r="S626" i="21" s="1"/>
  <c r="P638" i="21"/>
  <c r="S638" i="21" s="1"/>
  <c r="P650" i="21"/>
  <c r="S650" i="21" s="1"/>
  <c r="P662" i="21"/>
  <c r="S662" i="21" s="1"/>
  <c r="P674" i="21"/>
  <c r="S674" i="21" s="1"/>
  <c r="P686" i="21"/>
  <c r="S686" i="21" s="1"/>
  <c r="P698" i="21"/>
  <c r="S698" i="21" s="1"/>
  <c r="P710" i="21"/>
  <c r="S710" i="21" s="1"/>
  <c r="P722" i="21"/>
  <c r="S722" i="21" s="1"/>
  <c r="P734" i="21"/>
  <c r="S734" i="21" s="1"/>
  <c r="P746" i="21"/>
  <c r="S746" i="21" s="1"/>
  <c r="P758" i="21"/>
  <c r="S758" i="21" s="1"/>
  <c r="P770" i="21"/>
  <c r="S770" i="21" s="1"/>
  <c r="P782" i="21"/>
  <c r="S782" i="21" s="1"/>
  <c r="P794" i="21"/>
  <c r="S794" i="21" s="1"/>
  <c r="P806" i="21"/>
  <c r="S806" i="21" s="1"/>
  <c r="P818" i="21"/>
  <c r="S818" i="21" s="1"/>
  <c r="P830" i="21"/>
  <c r="S830" i="21" s="1"/>
  <c r="P842" i="21"/>
  <c r="S842" i="21" s="1"/>
  <c r="P854" i="21"/>
  <c r="S854" i="21" s="1"/>
  <c r="P866" i="21"/>
  <c r="S866" i="21" s="1"/>
  <c r="P878" i="21"/>
  <c r="S878" i="21" s="1"/>
  <c r="P890" i="21"/>
  <c r="S890" i="21" s="1"/>
  <c r="P15" i="21"/>
  <c r="S15" i="21" s="1"/>
  <c r="P27" i="21"/>
  <c r="S27" i="21" s="1"/>
  <c r="P39" i="21"/>
  <c r="S39" i="21" s="1"/>
  <c r="P51" i="21"/>
  <c r="S51" i="21" s="1"/>
  <c r="P63" i="21"/>
  <c r="S63" i="21" s="1"/>
  <c r="P75" i="21"/>
  <c r="S75" i="21" s="1"/>
  <c r="P87" i="21"/>
  <c r="S87" i="21" s="1"/>
  <c r="P99" i="21"/>
  <c r="S99" i="21" s="1"/>
  <c r="P111" i="21"/>
  <c r="S111" i="21" s="1"/>
  <c r="P123" i="21"/>
  <c r="S123" i="21" s="1"/>
  <c r="P135" i="21"/>
  <c r="S135" i="21" s="1"/>
  <c r="P147" i="21"/>
  <c r="S147" i="21" s="1"/>
  <c r="P159" i="21"/>
  <c r="S159" i="21" s="1"/>
  <c r="P171" i="21"/>
  <c r="S171" i="21" s="1"/>
  <c r="P183" i="21"/>
  <c r="S183" i="21" s="1"/>
  <c r="P195" i="21"/>
  <c r="S195" i="21" s="1"/>
  <c r="P207" i="21"/>
  <c r="S207" i="21" s="1"/>
  <c r="P219" i="21"/>
  <c r="S219" i="21" s="1"/>
  <c r="P231" i="21"/>
  <c r="S231" i="21" s="1"/>
  <c r="P243" i="21"/>
  <c r="S243" i="21" s="1"/>
  <c r="P255" i="21"/>
  <c r="S255" i="21" s="1"/>
  <c r="P267" i="21"/>
  <c r="S267" i="21" s="1"/>
  <c r="P279" i="21"/>
  <c r="S279" i="21" s="1"/>
  <c r="P291" i="21"/>
  <c r="S291" i="21" s="1"/>
  <c r="P303" i="21"/>
  <c r="S303" i="21" s="1"/>
  <c r="P315" i="21"/>
  <c r="S315" i="21" s="1"/>
  <c r="P327" i="21"/>
  <c r="S327" i="21" s="1"/>
  <c r="P339" i="21"/>
  <c r="S339" i="21" s="1"/>
  <c r="P351" i="21"/>
  <c r="S351" i="21" s="1"/>
  <c r="P363" i="21"/>
  <c r="S363" i="21" s="1"/>
  <c r="P375" i="21"/>
  <c r="S375" i="21" s="1"/>
  <c r="P387" i="21"/>
  <c r="S387" i="21" s="1"/>
  <c r="P399" i="21"/>
  <c r="S399" i="21" s="1"/>
  <c r="P411" i="21"/>
  <c r="S411" i="21" s="1"/>
  <c r="P423" i="21"/>
  <c r="S423" i="21" s="1"/>
  <c r="P435" i="21"/>
  <c r="S435" i="21" s="1"/>
  <c r="P447" i="21"/>
  <c r="S447" i="21" s="1"/>
  <c r="P459" i="21"/>
  <c r="S459" i="21" s="1"/>
  <c r="P471" i="21"/>
  <c r="S471" i="21" s="1"/>
  <c r="P483" i="21"/>
  <c r="S483" i="21" s="1"/>
  <c r="P495" i="21"/>
  <c r="S495" i="21" s="1"/>
  <c r="P507" i="21"/>
  <c r="S507" i="21" s="1"/>
  <c r="P519" i="21"/>
  <c r="S519" i="21" s="1"/>
  <c r="P531" i="21"/>
  <c r="S531" i="21" s="1"/>
  <c r="P543" i="21"/>
  <c r="S543" i="21" s="1"/>
  <c r="P555" i="21"/>
  <c r="S555" i="21" s="1"/>
  <c r="P567" i="21"/>
  <c r="S567" i="21" s="1"/>
  <c r="P579" i="21"/>
  <c r="S579" i="21" s="1"/>
  <c r="P591" i="21"/>
  <c r="S591" i="21" s="1"/>
  <c r="P603" i="21"/>
  <c r="S603" i="21" s="1"/>
  <c r="P615" i="21"/>
  <c r="S615" i="21" s="1"/>
  <c r="P627" i="21"/>
  <c r="S627" i="21" s="1"/>
  <c r="P639" i="21"/>
  <c r="S639" i="21" s="1"/>
  <c r="P651" i="21"/>
  <c r="S651" i="21" s="1"/>
  <c r="P663" i="21"/>
  <c r="S663" i="21" s="1"/>
  <c r="P16" i="21"/>
  <c r="S16" i="21" s="1"/>
  <c r="P28" i="21"/>
  <c r="S28" i="21" s="1"/>
  <c r="P40" i="21"/>
  <c r="S40" i="21" s="1"/>
  <c r="P52" i="21"/>
  <c r="S52" i="21" s="1"/>
  <c r="P64" i="21"/>
  <c r="S64" i="21" s="1"/>
  <c r="P76" i="21"/>
  <c r="S76" i="21" s="1"/>
  <c r="P88" i="21"/>
  <c r="S88" i="21" s="1"/>
  <c r="P100" i="21"/>
  <c r="S100" i="21" s="1"/>
  <c r="P112" i="21"/>
  <c r="S112" i="21" s="1"/>
  <c r="P124" i="21"/>
  <c r="S124" i="21" s="1"/>
  <c r="P136" i="21"/>
  <c r="S136" i="21" s="1"/>
  <c r="P148" i="21"/>
  <c r="S148" i="21" s="1"/>
  <c r="P160" i="21"/>
  <c r="S160" i="21" s="1"/>
  <c r="P172" i="21"/>
  <c r="S172" i="21" s="1"/>
  <c r="P184" i="21"/>
  <c r="S184" i="21" s="1"/>
  <c r="P196" i="21"/>
  <c r="S196" i="21" s="1"/>
  <c r="P208" i="21"/>
  <c r="S208" i="21" s="1"/>
  <c r="P220" i="21"/>
  <c r="S220" i="21" s="1"/>
  <c r="P232" i="21"/>
  <c r="S232" i="21" s="1"/>
  <c r="P244" i="21"/>
  <c r="S244" i="21" s="1"/>
  <c r="P256" i="21"/>
  <c r="S256" i="21" s="1"/>
  <c r="P268" i="21"/>
  <c r="S268" i="21" s="1"/>
  <c r="P280" i="21"/>
  <c r="S280" i="21" s="1"/>
  <c r="P292" i="21"/>
  <c r="S292" i="21" s="1"/>
  <c r="P304" i="21"/>
  <c r="S304" i="21" s="1"/>
  <c r="P316" i="21"/>
  <c r="S316" i="21" s="1"/>
  <c r="P328" i="21"/>
  <c r="S328" i="21" s="1"/>
  <c r="P340" i="21"/>
  <c r="S340" i="21" s="1"/>
  <c r="P352" i="21"/>
  <c r="S352" i="21" s="1"/>
  <c r="P364" i="21"/>
  <c r="S364" i="21" s="1"/>
  <c r="P376" i="21"/>
  <c r="S376" i="21" s="1"/>
  <c r="P388" i="21"/>
  <c r="S388" i="21" s="1"/>
  <c r="P400" i="21"/>
  <c r="S400" i="21" s="1"/>
  <c r="P412" i="21"/>
  <c r="S412" i="21" s="1"/>
  <c r="P424" i="21"/>
  <c r="S424" i="21" s="1"/>
  <c r="P436" i="21"/>
  <c r="S436" i="21" s="1"/>
  <c r="P448" i="21"/>
  <c r="S448" i="21" s="1"/>
  <c r="P460" i="21"/>
  <c r="S460" i="21" s="1"/>
  <c r="P472" i="21"/>
  <c r="S472" i="21" s="1"/>
  <c r="P484" i="21"/>
  <c r="S484" i="21" s="1"/>
  <c r="P496" i="21"/>
  <c r="S496" i="21" s="1"/>
  <c r="P508" i="21"/>
  <c r="S508" i="21" s="1"/>
  <c r="P520" i="21"/>
  <c r="S520" i="21" s="1"/>
  <c r="P532" i="21"/>
  <c r="S532" i="21" s="1"/>
  <c r="P544" i="21"/>
  <c r="S544" i="21" s="1"/>
  <c r="P556" i="21"/>
  <c r="S556" i="21" s="1"/>
  <c r="P568" i="21"/>
  <c r="S568" i="21" s="1"/>
  <c r="P580" i="21"/>
  <c r="S580" i="21" s="1"/>
  <c r="P592" i="21"/>
  <c r="S592" i="21" s="1"/>
  <c r="P604" i="21"/>
  <c r="S604" i="21" s="1"/>
  <c r="P616" i="21"/>
  <c r="S616" i="21" s="1"/>
  <c r="P628" i="21"/>
  <c r="S628" i="21" s="1"/>
  <c r="P640" i="21"/>
  <c r="S640" i="21" s="1"/>
  <c r="P652" i="21"/>
  <c r="S652" i="21" s="1"/>
  <c r="P664" i="21"/>
  <c r="S664" i="21" s="1"/>
  <c r="P676" i="21"/>
  <c r="S676" i="21" s="1"/>
  <c r="P688" i="21"/>
  <c r="S688" i="21" s="1"/>
  <c r="P17" i="21"/>
  <c r="S17" i="21" s="1"/>
  <c r="P29" i="21"/>
  <c r="S29" i="21" s="1"/>
  <c r="P41" i="21"/>
  <c r="S41" i="21" s="1"/>
  <c r="P53" i="21"/>
  <c r="S53" i="21" s="1"/>
  <c r="P65" i="21"/>
  <c r="S65" i="21" s="1"/>
  <c r="P77" i="21"/>
  <c r="S77" i="21" s="1"/>
  <c r="P89" i="21"/>
  <c r="S89" i="21" s="1"/>
  <c r="P101" i="21"/>
  <c r="S101" i="21" s="1"/>
  <c r="P113" i="21"/>
  <c r="S113" i="21" s="1"/>
  <c r="P125" i="21"/>
  <c r="S125" i="21" s="1"/>
  <c r="P137" i="21"/>
  <c r="S137" i="21" s="1"/>
  <c r="P149" i="21"/>
  <c r="S149" i="21" s="1"/>
  <c r="P161" i="21"/>
  <c r="S161" i="21" s="1"/>
  <c r="P173" i="21"/>
  <c r="S173" i="21" s="1"/>
  <c r="P185" i="21"/>
  <c r="S185" i="21" s="1"/>
  <c r="P197" i="21"/>
  <c r="S197" i="21" s="1"/>
  <c r="P209" i="21"/>
  <c r="S209" i="21" s="1"/>
  <c r="P221" i="21"/>
  <c r="S221" i="21" s="1"/>
  <c r="P233" i="21"/>
  <c r="S233" i="21" s="1"/>
  <c r="P245" i="21"/>
  <c r="S245" i="21" s="1"/>
  <c r="P257" i="21"/>
  <c r="S257" i="21" s="1"/>
  <c r="P269" i="21"/>
  <c r="S269" i="21" s="1"/>
  <c r="P281" i="21"/>
  <c r="S281" i="21" s="1"/>
  <c r="P293" i="21"/>
  <c r="S293" i="21" s="1"/>
  <c r="P305" i="21"/>
  <c r="S305" i="21" s="1"/>
  <c r="P317" i="21"/>
  <c r="S317" i="21" s="1"/>
  <c r="P329" i="21"/>
  <c r="S329" i="21" s="1"/>
  <c r="P341" i="21"/>
  <c r="S341" i="21" s="1"/>
  <c r="P353" i="21"/>
  <c r="S353" i="21" s="1"/>
  <c r="P365" i="21"/>
  <c r="S365" i="21" s="1"/>
  <c r="P377" i="21"/>
  <c r="S377" i="21" s="1"/>
  <c r="P389" i="21"/>
  <c r="S389" i="21" s="1"/>
  <c r="P401" i="21"/>
  <c r="S401" i="21" s="1"/>
  <c r="P413" i="21"/>
  <c r="S413" i="21" s="1"/>
  <c r="P425" i="21"/>
  <c r="S425" i="21" s="1"/>
  <c r="P437" i="21"/>
  <c r="S437" i="21" s="1"/>
  <c r="P449" i="21"/>
  <c r="S449" i="21" s="1"/>
  <c r="P461" i="21"/>
  <c r="S461" i="21" s="1"/>
  <c r="P473" i="21"/>
  <c r="S473" i="21" s="1"/>
  <c r="P485" i="21"/>
  <c r="S485" i="21" s="1"/>
  <c r="P497" i="21"/>
  <c r="S497" i="21" s="1"/>
  <c r="P509" i="21"/>
  <c r="S509" i="21" s="1"/>
  <c r="P521" i="21"/>
  <c r="S521" i="21" s="1"/>
  <c r="P533" i="21"/>
  <c r="S533" i="21" s="1"/>
  <c r="P545" i="21"/>
  <c r="S545" i="21" s="1"/>
  <c r="P557" i="21"/>
  <c r="S557" i="21" s="1"/>
  <c r="P569" i="21"/>
  <c r="S569" i="21" s="1"/>
  <c r="P581" i="21"/>
  <c r="S581" i="21" s="1"/>
  <c r="P593" i="21"/>
  <c r="S593" i="21" s="1"/>
  <c r="P605" i="21"/>
  <c r="S605" i="21" s="1"/>
  <c r="P617" i="21"/>
  <c r="S617" i="21" s="1"/>
  <c r="P629" i="21"/>
  <c r="S629" i="21" s="1"/>
  <c r="P641" i="21"/>
  <c r="S641" i="21" s="1"/>
  <c r="P653" i="21"/>
  <c r="S653" i="21" s="1"/>
  <c r="P665" i="21"/>
  <c r="S665" i="21" s="1"/>
  <c r="P54" i="21"/>
  <c r="S54" i="21" s="1"/>
  <c r="P126" i="21"/>
  <c r="S126" i="21" s="1"/>
  <c r="P198" i="21"/>
  <c r="S198" i="21" s="1"/>
  <c r="P270" i="21"/>
  <c r="S270" i="21" s="1"/>
  <c r="P342" i="21"/>
  <c r="S342" i="21" s="1"/>
  <c r="P414" i="21"/>
  <c r="S414" i="21" s="1"/>
  <c r="P486" i="21"/>
  <c r="S486" i="21" s="1"/>
  <c r="P558" i="21"/>
  <c r="S558" i="21" s="1"/>
  <c r="P630" i="21"/>
  <c r="S630" i="21" s="1"/>
  <c r="P687" i="21"/>
  <c r="S687" i="21" s="1"/>
  <c r="P712" i="21"/>
  <c r="S712" i="21" s="1"/>
  <c r="P736" i="21"/>
  <c r="S736" i="21" s="1"/>
  <c r="P760" i="21"/>
  <c r="S760" i="21" s="1"/>
  <c r="P784" i="21"/>
  <c r="S784" i="21" s="1"/>
  <c r="P808" i="21"/>
  <c r="S808" i="21" s="1"/>
  <c r="P832" i="21"/>
  <c r="S832" i="21" s="1"/>
  <c r="P856" i="21"/>
  <c r="S856" i="21" s="1"/>
  <c r="P880" i="21"/>
  <c r="S880" i="21" s="1"/>
  <c r="P902" i="21"/>
  <c r="S902" i="21" s="1"/>
  <c r="P918" i="21"/>
  <c r="S918" i="21" s="1"/>
  <c r="P935" i="21"/>
  <c r="S935" i="21" s="1"/>
  <c r="P950" i="21"/>
  <c r="S950" i="21" s="1"/>
  <c r="P964" i="21"/>
  <c r="S964" i="21" s="1"/>
  <c r="P978" i="21"/>
  <c r="S978" i="21" s="1"/>
  <c r="P992" i="21"/>
  <c r="S992" i="21" s="1"/>
  <c r="P1005" i="21"/>
  <c r="S1005" i="21" s="1"/>
  <c r="P1019" i="21"/>
  <c r="S1019" i="21" s="1"/>
  <c r="P1032" i="21"/>
  <c r="S1032" i="21" s="1"/>
  <c r="P1044" i="21"/>
  <c r="S1044" i="21" s="1"/>
  <c r="P1056" i="21"/>
  <c r="S1056" i="21" s="1"/>
  <c r="P1068" i="21"/>
  <c r="S1068" i="21" s="1"/>
  <c r="P1080" i="21"/>
  <c r="S1080" i="21" s="1"/>
  <c r="P1092" i="21"/>
  <c r="S1092" i="21" s="1"/>
  <c r="P1104" i="21"/>
  <c r="S1104" i="21" s="1"/>
  <c r="P1116" i="21"/>
  <c r="S1116" i="21" s="1"/>
  <c r="P1128" i="21"/>
  <c r="S1128" i="21" s="1"/>
  <c r="P1140" i="21"/>
  <c r="S1140" i="21" s="1"/>
  <c r="P1152" i="21"/>
  <c r="S1152" i="21" s="1"/>
  <c r="P1164" i="21"/>
  <c r="S1164" i="21" s="1"/>
  <c r="P1176" i="21"/>
  <c r="S1176" i="21" s="1"/>
  <c r="P1188" i="21"/>
  <c r="S1188" i="21" s="1"/>
  <c r="P1200" i="21"/>
  <c r="S1200" i="21" s="1"/>
  <c r="P1212" i="21"/>
  <c r="S1212" i="21" s="1"/>
  <c r="P1224" i="21"/>
  <c r="S1224" i="21" s="1"/>
  <c r="P1236" i="21"/>
  <c r="S1236" i="21" s="1"/>
  <c r="P1248" i="21"/>
  <c r="S1248" i="21" s="1"/>
  <c r="P1260" i="21"/>
  <c r="S1260" i="21" s="1"/>
  <c r="P1272" i="21"/>
  <c r="S1272" i="21" s="1"/>
  <c r="P1284" i="21"/>
  <c r="S1284" i="21" s="1"/>
  <c r="P1296" i="21"/>
  <c r="S1296" i="21" s="1"/>
  <c r="P1308" i="21"/>
  <c r="S1308" i="21" s="1"/>
  <c r="P1320" i="21"/>
  <c r="S1320" i="21" s="1"/>
  <c r="P1332" i="21"/>
  <c r="S1332" i="21" s="1"/>
  <c r="P1344" i="21"/>
  <c r="S1344" i="21" s="1"/>
  <c r="P1356" i="21"/>
  <c r="S1356" i="21" s="1"/>
  <c r="P1368" i="21"/>
  <c r="S1368" i="21" s="1"/>
  <c r="P1380" i="21"/>
  <c r="S1380" i="21" s="1"/>
  <c r="P1392" i="21"/>
  <c r="S1392" i="21" s="1"/>
  <c r="P1404" i="21"/>
  <c r="S1404" i="21" s="1"/>
  <c r="P1416" i="21"/>
  <c r="S1416" i="21" s="1"/>
  <c r="P1428" i="21"/>
  <c r="S1428" i="21" s="1"/>
  <c r="P1440" i="21"/>
  <c r="S1440" i="21" s="1"/>
  <c r="P1452" i="21"/>
  <c r="S1452" i="21" s="1"/>
  <c r="P1464" i="21"/>
  <c r="S1464" i="21" s="1"/>
  <c r="P1476" i="21"/>
  <c r="S1476" i="21" s="1"/>
  <c r="P1488" i="21"/>
  <c r="S1488" i="21" s="1"/>
  <c r="P1500" i="21"/>
  <c r="S1500" i="21" s="1"/>
  <c r="P1512" i="21"/>
  <c r="S1512" i="21" s="1"/>
  <c r="P1524" i="21"/>
  <c r="S1524" i="21" s="1"/>
  <c r="P1536" i="21"/>
  <c r="S1536" i="21" s="1"/>
  <c r="P1548" i="21"/>
  <c r="S1548" i="21" s="1"/>
  <c r="P1560" i="21"/>
  <c r="S1560" i="21" s="1"/>
  <c r="P1572" i="21"/>
  <c r="S1572" i="21" s="1"/>
  <c r="P1584" i="21"/>
  <c r="S1584" i="21" s="1"/>
  <c r="P1596" i="21"/>
  <c r="S1596" i="21" s="1"/>
  <c r="P1608" i="21"/>
  <c r="S1608" i="21" s="1"/>
  <c r="P1620" i="21"/>
  <c r="S1620" i="21" s="1"/>
  <c r="P1632" i="21"/>
  <c r="S1632" i="21" s="1"/>
  <c r="P1644" i="21"/>
  <c r="S1644" i="21" s="1"/>
  <c r="P1656" i="21"/>
  <c r="S1656" i="21" s="1"/>
  <c r="P1668" i="21"/>
  <c r="S1668" i="21" s="1"/>
  <c r="P1680" i="21"/>
  <c r="S1680" i="21" s="1"/>
  <c r="P1692" i="21"/>
  <c r="S1692" i="21" s="1"/>
  <c r="P1704" i="21"/>
  <c r="S1704" i="21" s="1"/>
  <c r="P1716" i="21"/>
  <c r="S1716" i="21" s="1"/>
  <c r="P1728" i="21"/>
  <c r="S1728" i="21" s="1"/>
  <c r="P1740" i="21"/>
  <c r="S1740" i="21" s="1"/>
  <c r="P1752" i="21"/>
  <c r="S1752" i="21" s="1"/>
  <c r="P1764" i="21"/>
  <c r="S1764" i="21" s="1"/>
  <c r="P1776" i="21"/>
  <c r="S1776" i="21" s="1"/>
  <c r="P1788" i="21"/>
  <c r="S1788" i="21" s="1"/>
  <c r="P1800" i="21"/>
  <c r="S1800" i="21" s="1"/>
  <c r="P1812" i="21"/>
  <c r="S1812" i="21" s="1"/>
  <c r="P1824" i="21"/>
  <c r="S1824" i="21" s="1"/>
  <c r="P1836" i="21"/>
  <c r="S1836" i="21" s="1"/>
  <c r="P1848" i="21"/>
  <c r="S1848" i="21" s="1"/>
  <c r="P1860" i="21"/>
  <c r="S1860" i="21" s="1"/>
  <c r="P1872" i="21"/>
  <c r="S1872" i="21" s="1"/>
  <c r="P1884" i="21"/>
  <c r="S1884" i="21" s="1"/>
  <c r="P1896" i="21"/>
  <c r="S1896" i="21" s="1"/>
  <c r="P1908" i="21"/>
  <c r="S1908" i="21" s="1"/>
  <c r="P1920" i="21"/>
  <c r="S1920" i="21" s="1"/>
  <c r="P1932" i="21"/>
  <c r="S1932" i="21" s="1"/>
  <c r="P1944" i="21"/>
  <c r="S1944" i="21" s="1"/>
  <c r="P1956" i="21"/>
  <c r="S1956" i="21" s="1"/>
  <c r="P1968" i="21"/>
  <c r="S1968" i="21" s="1"/>
  <c r="P1980" i="21"/>
  <c r="S1980" i="21" s="1"/>
  <c r="P1992" i="21"/>
  <c r="S1992" i="21" s="1"/>
  <c r="P2004" i="21"/>
  <c r="S2004" i="21" s="1"/>
  <c r="P55" i="21"/>
  <c r="S55" i="21" s="1"/>
  <c r="P127" i="21"/>
  <c r="S127" i="21" s="1"/>
  <c r="P199" i="21"/>
  <c r="S199" i="21" s="1"/>
  <c r="P271" i="21"/>
  <c r="S271" i="21" s="1"/>
  <c r="P343" i="21"/>
  <c r="S343" i="21" s="1"/>
  <c r="P415" i="21"/>
  <c r="S415" i="21" s="1"/>
  <c r="P487" i="21"/>
  <c r="S487" i="21" s="1"/>
  <c r="P559" i="21"/>
  <c r="S559" i="21" s="1"/>
  <c r="P631" i="21"/>
  <c r="S631" i="21" s="1"/>
  <c r="P689" i="21"/>
  <c r="S689" i="21" s="1"/>
  <c r="P713" i="21"/>
  <c r="S713" i="21" s="1"/>
  <c r="P737" i="21"/>
  <c r="S737" i="21" s="1"/>
  <c r="P761" i="21"/>
  <c r="S761" i="21" s="1"/>
  <c r="P785" i="21"/>
  <c r="S785" i="21" s="1"/>
  <c r="P809" i="21"/>
  <c r="S809" i="21" s="1"/>
  <c r="P833" i="21"/>
  <c r="S833" i="21" s="1"/>
  <c r="P857" i="21"/>
  <c r="S857" i="21" s="1"/>
  <c r="P881" i="21"/>
  <c r="S881" i="21" s="1"/>
  <c r="P903" i="21"/>
  <c r="S903" i="21" s="1"/>
  <c r="P919" i="21"/>
  <c r="S919" i="21" s="1"/>
  <c r="P937" i="21"/>
  <c r="S937" i="21" s="1"/>
  <c r="P951" i="21"/>
  <c r="S951" i="21" s="1"/>
  <c r="P965" i="21"/>
  <c r="S965" i="21" s="1"/>
  <c r="P979" i="21"/>
  <c r="S979" i="21" s="1"/>
  <c r="P993" i="21"/>
  <c r="S993" i="21" s="1"/>
  <c r="P1007" i="21"/>
  <c r="S1007" i="21" s="1"/>
  <c r="P1020" i="21"/>
  <c r="S1020" i="21" s="1"/>
  <c r="P1033" i="21"/>
  <c r="S1033" i="21" s="1"/>
  <c r="P1045" i="21"/>
  <c r="S1045" i="21" s="1"/>
  <c r="P1057" i="21"/>
  <c r="S1057" i="21" s="1"/>
  <c r="P1069" i="21"/>
  <c r="S1069" i="21" s="1"/>
  <c r="P1081" i="21"/>
  <c r="S1081" i="21" s="1"/>
  <c r="P1093" i="21"/>
  <c r="S1093" i="21" s="1"/>
  <c r="P1105" i="21"/>
  <c r="S1105" i="21" s="1"/>
  <c r="P1117" i="21"/>
  <c r="S1117" i="21" s="1"/>
  <c r="P1129" i="21"/>
  <c r="S1129" i="21" s="1"/>
  <c r="P1141" i="21"/>
  <c r="S1141" i="21" s="1"/>
  <c r="P1153" i="21"/>
  <c r="S1153" i="21" s="1"/>
  <c r="P1165" i="21"/>
  <c r="S1165" i="21" s="1"/>
  <c r="P1177" i="21"/>
  <c r="S1177" i="21" s="1"/>
  <c r="P1189" i="21"/>
  <c r="S1189" i="21" s="1"/>
  <c r="P1201" i="21"/>
  <c r="S1201" i="21" s="1"/>
  <c r="P1213" i="21"/>
  <c r="S1213" i="21" s="1"/>
  <c r="P1225" i="21"/>
  <c r="S1225" i="21" s="1"/>
  <c r="P1237" i="21"/>
  <c r="S1237" i="21" s="1"/>
  <c r="P1249" i="21"/>
  <c r="S1249" i="21" s="1"/>
  <c r="P1261" i="21"/>
  <c r="S1261" i="21" s="1"/>
  <c r="P1273" i="21"/>
  <c r="S1273" i="21" s="1"/>
  <c r="P1285" i="21"/>
  <c r="S1285" i="21" s="1"/>
  <c r="P1297" i="21"/>
  <c r="S1297" i="21" s="1"/>
  <c r="P1309" i="21"/>
  <c r="S1309" i="21" s="1"/>
  <c r="P1321" i="21"/>
  <c r="S1321" i="21" s="1"/>
  <c r="P1333" i="21"/>
  <c r="S1333" i="21" s="1"/>
  <c r="P1345" i="21"/>
  <c r="S1345" i="21" s="1"/>
  <c r="P1357" i="21"/>
  <c r="S1357" i="21" s="1"/>
  <c r="P1369" i="21"/>
  <c r="S1369" i="21" s="1"/>
  <c r="P1381" i="21"/>
  <c r="S1381" i="21" s="1"/>
  <c r="P1393" i="21"/>
  <c r="S1393" i="21" s="1"/>
  <c r="P1405" i="21"/>
  <c r="S1405" i="21" s="1"/>
  <c r="P1417" i="21"/>
  <c r="S1417" i="21" s="1"/>
  <c r="P1429" i="21"/>
  <c r="S1429" i="21" s="1"/>
  <c r="P1441" i="21"/>
  <c r="S1441" i="21" s="1"/>
  <c r="P1453" i="21"/>
  <c r="S1453" i="21" s="1"/>
  <c r="P1465" i="21"/>
  <c r="S1465" i="21" s="1"/>
  <c r="P1477" i="21"/>
  <c r="S1477" i="21" s="1"/>
  <c r="P1489" i="21"/>
  <c r="S1489" i="21" s="1"/>
  <c r="P1501" i="21"/>
  <c r="S1501" i="21" s="1"/>
  <c r="P1513" i="21"/>
  <c r="S1513" i="21" s="1"/>
  <c r="P1525" i="21"/>
  <c r="S1525" i="21" s="1"/>
  <c r="P1537" i="21"/>
  <c r="S1537" i="21" s="1"/>
  <c r="P1549" i="21"/>
  <c r="S1549" i="21" s="1"/>
  <c r="P1561" i="21"/>
  <c r="S1561" i="21" s="1"/>
  <c r="P1573" i="21"/>
  <c r="S1573" i="21" s="1"/>
  <c r="P1585" i="21"/>
  <c r="S1585" i="21" s="1"/>
  <c r="P1597" i="21"/>
  <c r="S1597" i="21" s="1"/>
  <c r="P1609" i="21"/>
  <c r="S1609" i="21" s="1"/>
  <c r="P1621" i="21"/>
  <c r="S1621" i="21" s="1"/>
  <c r="P1633" i="21"/>
  <c r="S1633" i="21" s="1"/>
  <c r="P1645" i="21"/>
  <c r="S1645" i="21" s="1"/>
  <c r="P1657" i="21"/>
  <c r="S1657" i="21" s="1"/>
  <c r="P1669" i="21"/>
  <c r="S1669" i="21" s="1"/>
  <c r="P1681" i="21"/>
  <c r="S1681" i="21" s="1"/>
  <c r="P1693" i="21"/>
  <c r="S1693" i="21" s="1"/>
  <c r="P1705" i="21"/>
  <c r="S1705" i="21" s="1"/>
  <c r="P1717" i="21"/>
  <c r="S1717" i="21" s="1"/>
  <c r="P1729" i="21"/>
  <c r="S1729" i="21" s="1"/>
  <c r="P1741" i="21"/>
  <c r="S1741" i="21" s="1"/>
  <c r="P1753" i="21"/>
  <c r="S1753" i="21" s="1"/>
  <c r="P1765" i="21"/>
  <c r="S1765" i="21" s="1"/>
  <c r="P1777" i="21"/>
  <c r="S1777" i="21" s="1"/>
  <c r="P1789" i="21"/>
  <c r="S1789" i="21" s="1"/>
  <c r="P1801" i="21"/>
  <c r="S1801" i="21" s="1"/>
  <c r="P1813" i="21"/>
  <c r="S1813" i="21" s="1"/>
  <c r="P1825" i="21"/>
  <c r="S1825" i="21" s="1"/>
  <c r="P1837" i="21"/>
  <c r="S1837" i="21" s="1"/>
  <c r="P1849" i="21"/>
  <c r="S1849" i="21" s="1"/>
  <c r="P1861" i="21"/>
  <c r="S1861" i="21" s="1"/>
  <c r="P1873" i="21"/>
  <c r="S1873" i="21" s="1"/>
  <c r="P1885" i="21"/>
  <c r="S1885" i="21" s="1"/>
  <c r="P1897" i="21"/>
  <c r="S1897" i="21" s="1"/>
  <c r="P1909" i="21"/>
  <c r="S1909" i="21" s="1"/>
  <c r="P1921" i="21"/>
  <c r="S1921" i="21" s="1"/>
  <c r="P1933" i="21"/>
  <c r="S1933" i="21" s="1"/>
  <c r="P1945" i="21"/>
  <c r="S1945" i="21" s="1"/>
  <c r="P1957" i="21"/>
  <c r="S1957" i="21" s="1"/>
  <c r="P1969" i="21"/>
  <c r="S1969" i="21" s="1"/>
  <c r="P1981" i="21"/>
  <c r="S1981" i="21" s="1"/>
  <c r="P1993" i="21"/>
  <c r="S1993" i="21" s="1"/>
  <c r="P5" i="21"/>
  <c r="S5" i="21" s="1"/>
  <c r="P66" i="21"/>
  <c r="S66" i="21" s="1"/>
  <c r="P138" i="21"/>
  <c r="S138" i="21" s="1"/>
  <c r="P210" i="21"/>
  <c r="S210" i="21" s="1"/>
  <c r="P282" i="21"/>
  <c r="S282" i="21" s="1"/>
  <c r="P354" i="21"/>
  <c r="S354" i="21" s="1"/>
  <c r="P426" i="21"/>
  <c r="S426" i="21" s="1"/>
  <c r="P498" i="21"/>
  <c r="S498" i="21" s="1"/>
  <c r="P570" i="21"/>
  <c r="S570" i="21" s="1"/>
  <c r="P642" i="21"/>
  <c r="S642" i="21" s="1"/>
  <c r="P690" i="21"/>
  <c r="S690" i="21" s="1"/>
  <c r="P714" i="21"/>
  <c r="S714" i="21" s="1"/>
  <c r="P738" i="21"/>
  <c r="S738" i="21" s="1"/>
  <c r="P762" i="21"/>
  <c r="S762" i="21" s="1"/>
  <c r="P786" i="21"/>
  <c r="S786" i="21" s="1"/>
  <c r="P810" i="21"/>
  <c r="S810" i="21" s="1"/>
  <c r="P834" i="21"/>
  <c r="S834" i="21" s="1"/>
  <c r="P858" i="21"/>
  <c r="S858" i="21" s="1"/>
  <c r="P882" i="21"/>
  <c r="S882" i="21" s="1"/>
  <c r="P904" i="21"/>
  <c r="S904" i="21" s="1"/>
  <c r="P923" i="21"/>
  <c r="S923" i="21" s="1"/>
  <c r="P938" i="21"/>
  <c r="S938" i="21" s="1"/>
  <c r="P952" i="21"/>
  <c r="S952" i="21" s="1"/>
  <c r="P966" i="21"/>
  <c r="S966" i="21" s="1"/>
  <c r="P980" i="21"/>
  <c r="S980" i="21" s="1"/>
  <c r="P995" i="21"/>
  <c r="S995" i="21" s="1"/>
  <c r="P1008" i="21"/>
  <c r="S1008" i="21" s="1"/>
  <c r="P1021" i="21"/>
  <c r="S1021" i="21" s="1"/>
  <c r="P1034" i="21"/>
  <c r="S1034" i="21" s="1"/>
  <c r="P1046" i="21"/>
  <c r="S1046" i="21" s="1"/>
  <c r="P1058" i="21"/>
  <c r="S1058" i="21" s="1"/>
  <c r="P1070" i="21"/>
  <c r="S1070" i="21" s="1"/>
  <c r="P1082" i="21"/>
  <c r="S1082" i="21" s="1"/>
  <c r="P1094" i="21"/>
  <c r="S1094" i="21" s="1"/>
  <c r="P1106" i="21"/>
  <c r="S1106" i="21" s="1"/>
  <c r="P1118" i="21"/>
  <c r="S1118" i="21" s="1"/>
  <c r="P1130" i="21"/>
  <c r="S1130" i="21" s="1"/>
  <c r="P1142" i="21"/>
  <c r="S1142" i="21" s="1"/>
  <c r="P1154" i="21"/>
  <c r="S1154" i="21" s="1"/>
  <c r="P1166" i="21"/>
  <c r="S1166" i="21" s="1"/>
  <c r="P1178" i="21"/>
  <c r="S1178" i="21" s="1"/>
  <c r="P1190" i="21"/>
  <c r="S1190" i="21" s="1"/>
  <c r="P1202" i="21"/>
  <c r="S1202" i="21" s="1"/>
  <c r="P1214" i="21"/>
  <c r="S1214" i="21" s="1"/>
  <c r="P1226" i="21"/>
  <c r="S1226" i="21" s="1"/>
  <c r="P1238" i="21"/>
  <c r="S1238" i="21" s="1"/>
  <c r="P1250" i="21"/>
  <c r="S1250" i="21" s="1"/>
  <c r="P1262" i="21"/>
  <c r="S1262" i="21" s="1"/>
  <c r="P1274" i="21"/>
  <c r="S1274" i="21" s="1"/>
  <c r="P1286" i="21"/>
  <c r="S1286" i="21" s="1"/>
  <c r="P1298" i="21"/>
  <c r="S1298" i="21" s="1"/>
  <c r="P1310" i="21"/>
  <c r="S1310" i="21" s="1"/>
  <c r="P1322" i="21"/>
  <c r="S1322" i="21" s="1"/>
  <c r="P1334" i="21"/>
  <c r="S1334" i="21" s="1"/>
  <c r="P1346" i="21"/>
  <c r="S1346" i="21" s="1"/>
  <c r="P1358" i="21"/>
  <c r="S1358" i="21" s="1"/>
  <c r="P1370" i="21"/>
  <c r="S1370" i="21" s="1"/>
  <c r="P1382" i="21"/>
  <c r="S1382" i="21" s="1"/>
  <c r="P1394" i="21"/>
  <c r="S1394" i="21" s="1"/>
  <c r="P1406" i="21"/>
  <c r="S1406" i="21" s="1"/>
  <c r="P1418" i="21"/>
  <c r="S1418" i="21" s="1"/>
  <c r="P1430" i="21"/>
  <c r="S1430" i="21" s="1"/>
  <c r="P1442" i="21"/>
  <c r="S1442" i="21" s="1"/>
  <c r="P1454" i="21"/>
  <c r="S1454" i="21" s="1"/>
  <c r="P1466" i="21"/>
  <c r="S1466" i="21" s="1"/>
  <c r="P1478" i="21"/>
  <c r="S1478" i="21" s="1"/>
  <c r="P1490" i="21"/>
  <c r="S1490" i="21" s="1"/>
  <c r="P1502" i="21"/>
  <c r="S1502" i="21" s="1"/>
  <c r="P1514" i="21"/>
  <c r="S1514" i="21" s="1"/>
  <c r="P1526" i="21"/>
  <c r="S1526" i="21" s="1"/>
  <c r="P1538" i="21"/>
  <c r="S1538" i="21" s="1"/>
  <c r="P1550" i="21"/>
  <c r="S1550" i="21" s="1"/>
  <c r="P1562" i="21"/>
  <c r="S1562" i="21" s="1"/>
  <c r="P1574" i="21"/>
  <c r="S1574" i="21" s="1"/>
  <c r="P1586" i="21"/>
  <c r="S1586" i="21" s="1"/>
  <c r="P1598" i="21"/>
  <c r="S1598" i="21" s="1"/>
  <c r="P1610" i="21"/>
  <c r="S1610" i="21" s="1"/>
  <c r="P1622" i="21"/>
  <c r="S1622" i="21" s="1"/>
  <c r="P1634" i="21"/>
  <c r="S1634" i="21" s="1"/>
  <c r="P1646" i="21"/>
  <c r="S1646" i="21" s="1"/>
  <c r="P1658" i="21"/>
  <c r="S1658" i="21" s="1"/>
  <c r="P1670" i="21"/>
  <c r="S1670" i="21" s="1"/>
  <c r="P1682" i="21"/>
  <c r="S1682" i="21" s="1"/>
  <c r="P1694" i="21"/>
  <c r="S1694" i="21" s="1"/>
  <c r="P1706" i="21"/>
  <c r="S1706" i="21" s="1"/>
  <c r="P1718" i="21"/>
  <c r="S1718" i="21" s="1"/>
  <c r="P1730" i="21"/>
  <c r="S1730" i="21" s="1"/>
  <c r="P1742" i="21"/>
  <c r="S1742" i="21" s="1"/>
  <c r="P1754" i="21"/>
  <c r="S1754" i="21" s="1"/>
  <c r="P1766" i="21"/>
  <c r="S1766" i="21" s="1"/>
  <c r="P1778" i="21"/>
  <c r="S1778" i="21" s="1"/>
  <c r="P1790" i="21"/>
  <c r="S1790" i="21" s="1"/>
  <c r="P1802" i="21"/>
  <c r="S1802" i="21" s="1"/>
  <c r="P1814" i="21"/>
  <c r="S1814" i="21" s="1"/>
  <c r="P1826" i="21"/>
  <c r="S1826" i="21" s="1"/>
  <c r="P1838" i="21"/>
  <c r="S1838" i="21" s="1"/>
  <c r="P1850" i="21"/>
  <c r="S1850" i="21" s="1"/>
  <c r="P1862" i="21"/>
  <c r="S1862" i="21" s="1"/>
  <c r="P1874" i="21"/>
  <c r="S1874" i="21" s="1"/>
  <c r="P1886" i="21"/>
  <c r="S1886" i="21" s="1"/>
  <c r="P1898" i="21"/>
  <c r="S1898" i="21" s="1"/>
  <c r="P1910" i="21"/>
  <c r="S1910" i="21" s="1"/>
  <c r="P1922" i="21"/>
  <c r="S1922" i="21" s="1"/>
  <c r="P1934" i="21"/>
  <c r="S1934" i="21" s="1"/>
  <c r="P1946" i="21"/>
  <c r="S1946" i="21" s="1"/>
  <c r="P1958" i="21"/>
  <c r="S1958" i="21" s="1"/>
  <c r="P1970" i="21"/>
  <c r="S1970" i="21" s="1"/>
  <c r="P1982" i="21"/>
  <c r="S1982" i="21" s="1"/>
  <c r="P1994" i="21"/>
  <c r="S1994" i="21" s="1"/>
  <c r="P67" i="21"/>
  <c r="S67" i="21" s="1"/>
  <c r="P139" i="21"/>
  <c r="S139" i="21" s="1"/>
  <c r="P211" i="21"/>
  <c r="S211" i="21" s="1"/>
  <c r="P283" i="21"/>
  <c r="S283" i="21" s="1"/>
  <c r="P355" i="21"/>
  <c r="S355" i="21" s="1"/>
  <c r="P427" i="21"/>
  <c r="S427" i="21" s="1"/>
  <c r="P499" i="21"/>
  <c r="S499" i="21" s="1"/>
  <c r="P571" i="21"/>
  <c r="S571" i="21" s="1"/>
  <c r="P643" i="21"/>
  <c r="S643" i="21" s="1"/>
  <c r="P691" i="21"/>
  <c r="S691" i="21" s="1"/>
  <c r="P715" i="21"/>
  <c r="S715" i="21" s="1"/>
  <c r="P739" i="21"/>
  <c r="S739" i="21" s="1"/>
  <c r="P763" i="21"/>
  <c r="S763" i="21" s="1"/>
  <c r="P787" i="21"/>
  <c r="S787" i="21" s="1"/>
  <c r="P811" i="21"/>
  <c r="S811" i="21" s="1"/>
  <c r="P835" i="21"/>
  <c r="S835" i="21" s="1"/>
  <c r="P859" i="21"/>
  <c r="S859" i="21" s="1"/>
  <c r="P883" i="21"/>
  <c r="S883" i="21" s="1"/>
  <c r="P905" i="21"/>
  <c r="S905" i="21" s="1"/>
  <c r="P925" i="21"/>
  <c r="S925" i="21" s="1"/>
  <c r="P939" i="21"/>
  <c r="S939" i="21" s="1"/>
  <c r="P953" i="21"/>
  <c r="S953" i="21" s="1"/>
  <c r="P967" i="21"/>
  <c r="S967" i="21" s="1"/>
  <c r="P981" i="21"/>
  <c r="S981" i="21" s="1"/>
  <c r="P996" i="21"/>
  <c r="S996" i="21" s="1"/>
  <c r="P1009" i="21"/>
  <c r="S1009" i="21" s="1"/>
  <c r="P1022" i="21"/>
  <c r="S1022" i="21" s="1"/>
  <c r="P1035" i="21"/>
  <c r="S1035" i="21" s="1"/>
  <c r="P1047" i="21"/>
  <c r="S1047" i="21" s="1"/>
  <c r="P1059" i="21"/>
  <c r="S1059" i="21" s="1"/>
  <c r="P1071" i="21"/>
  <c r="S1071" i="21" s="1"/>
  <c r="P1083" i="21"/>
  <c r="S1083" i="21" s="1"/>
  <c r="P1095" i="21"/>
  <c r="S1095" i="21" s="1"/>
  <c r="P1107" i="21"/>
  <c r="S1107" i="21" s="1"/>
  <c r="P1119" i="21"/>
  <c r="S1119" i="21" s="1"/>
  <c r="P1131" i="21"/>
  <c r="S1131" i="21" s="1"/>
  <c r="P1143" i="21"/>
  <c r="S1143" i="21" s="1"/>
  <c r="P1155" i="21"/>
  <c r="S1155" i="21" s="1"/>
  <c r="P1167" i="21"/>
  <c r="S1167" i="21" s="1"/>
  <c r="P1179" i="21"/>
  <c r="S1179" i="21" s="1"/>
  <c r="P1191" i="21"/>
  <c r="S1191" i="21" s="1"/>
  <c r="P1203" i="21"/>
  <c r="S1203" i="21" s="1"/>
  <c r="P1215" i="21"/>
  <c r="S1215" i="21" s="1"/>
  <c r="P1227" i="21"/>
  <c r="S1227" i="21" s="1"/>
  <c r="P1239" i="21"/>
  <c r="S1239" i="21" s="1"/>
  <c r="P1251" i="21"/>
  <c r="S1251" i="21" s="1"/>
  <c r="P1263" i="21"/>
  <c r="S1263" i="21" s="1"/>
  <c r="P1275" i="21"/>
  <c r="S1275" i="21" s="1"/>
  <c r="P1287" i="21"/>
  <c r="S1287" i="21" s="1"/>
  <c r="P1299" i="21"/>
  <c r="S1299" i="21" s="1"/>
  <c r="P1311" i="21"/>
  <c r="S1311" i="21" s="1"/>
  <c r="P1323" i="21"/>
  <c r="S1323" i="21" s="1"/>
  <c r="P1335" i="21"/>
  <c r="S1335" i="21" s="1"/>
  <c r="P1347" i="21"/>
  <c r="S1347" i="21" s="1"/>
  <c r="P1359" i="21"/>
  <c r="S1359" i="21" s="1"/>
  <c r="P1371" i="21"/>
  <c r="S1371" i="21" s="1"/>
  <c r="P1383" i="21"/>
  <c r="S1383" i="21" s="1"/>
  <c r="P1395" i="21"/>
  <c r="S1395" i="21" s="1"/>
  <c r="P1407" i="21"/>
  <c r="S1407" i="21" s="1"/>
  <c r="P1419" i="21"/>
  <c r="S1419" i="21" s="1"/>
  <c r="P1431" i="21"/>
  <c r="S1431" i="21" s="1"/>
  <c r="P1443" i="21"/>
  <c r="S1443" i="21" s="1"/>
  <c r="P1455" i="21"/>
  <c r="S1455" i="21" s="1"/>
  <c r="P1467" i="21"/>
  <c r="S1467" i="21" s="1"/>
  <c r="P1479" i="21"/>
  <c r="S1479" i="21" s="1"/>
  <c r="P1491" i="21"/>
  <c r="S1491" i="21" s="1"/>
  <c r="P1503" i="21"/>
  <c r="S1503" i="21" s="1"/>
  <c r="P1515" i="21"/>
  <c r="S1515" i="21" s="1"/>
  <c r="P1527" i="21"/>
  <c r="S1527" i="21" s="1"/>
  <c r="P1539" i="21"/>
  <c r="S1539" i="21" s="1"/>
  <c r="P1551" i="21"/>
  <c r="S1551" i="21" s="1"/>
  <c r="P1563" i="21"/>
  <c r="S1563" i="21" s="1"/>
  <c r="P1575" i="21"/>
  <c r="S1575" i="21" s="1"/>
  <c r="P1587" i="21"/>
  <c r="S1587" i="21" s="1"/>
  <c r="P1599" i="21"/>
  <c r="S1599" i="21" s="1"/>
  <c r="P1611" i="21"/>
  <c r="S1611" i="21" s="1"/>
  <c r="P1623" i="21"/>
  <c r="S1623" i="21" s="1"/>
  <c r="P1635" i="21"/>
  <c r="S1635" i="21" s="1"/>
  <c r="P1647" i="21"/>
  <c r="S1647" i="21" s="1"/>
  <c r="P1659" i="21"/>
  <c r="S1659" i="21" s="1"/>
  <c r="P1671" i="21"/>
  <c r="S1671" i="21" s="1"/>
  <c r="P1683" i="21"/>
  <c r="S1683" i="21" s="1"/>
  <c r="P1695" i="21"/>
  <c r="S1695" i="21" s="1"/>
  <c r="P1707" i="21"/>
  <c r="S1707" i="21" s="1"/>
  <c r="P1719" i="21"/>
  <c r="S1719" i="21" s="1"/>
  <c r="P1731" i="21"/>
  <c r="S1731" i="21" s="1"/>
  <c r="P1743" i="21"/>
  <c r="S1743" i="21" s="1"/>
  <c r="P1755" i="21"/>
  <c r="S1755" i="21" s="1"/>
  <c r="P1767" i="21"/>
  <c r="S1767" i="21" s="1"/>
  <c r="P1779" i="21"/>
  <c r="S1779" i="21" s="1"/>
  <c r="P1791" i="21"/>
  <c r="S1791" i="21" s="1"/>
  <c r="P1803" i="21"/>
  <c r="S1803" i="21" s="1"/>
  <c r="P1815" i="21"/>
  <c r="S1815" i="21" s="1"/>
  <c r="P1827" i="21"/>
  <c r="S1827" i="21" s="1"/>
  <c r="P1839" i="21"/>
  <c r="S1839" i="21" s="1"/>
  <c r="P1851" i="21"/>
  <c r="S1851" i="21" s="1"/>
  <c r="P1863" i="21"/>
  <c r="S1863" i="21" s="1"/>
  <c r="P1875" i="21"/>
  <c r="S1875" i="21" s="1"/>
  <c r="P1887" i="21"/>
  <c r="S1887" i="21" s="1"/>
  <c r="P1899" i="21"/>
  <c r="S1899" i="21" s="1"/>
  <c r="P1911" i="21"/>
  <c r="S1911" i="21" s="1"/>
  <c r="P1923" i="21"/>
  <c r="S1923" i="21" s="1"/>
  <c r="P1935" i="21"/>
  <c r="S1935" i="21" s="1"/>
  <c r="P1947" i="21"/>
  <c r="S1947" i="21" s="1"/>
  <c r="P1959" i="21"/>
  <c r="S1959" i="21" s="1"/>
  <c r="P1971" i="21"/>
  <c r="S1971" i="21" s="1"/>
  <c r="P1983" i="21"/>
  <c r="S1983" i="21" s="1"/>
  <c r="P1995" i="21"/>
  <c r="S1995" i="21" s="1"/>
  <c r="P6" i="21"/>
  <c r="S6" i="21" s="1"/>
  <c r="P78" i="21"/>
  <c r="S78" i="21" s="1"/>
  <c r="P150" i="21"/>
  <c r="S150" i="21" s="1"/>
  <c r="P222" i="21"/>
  <c r="S222" i="21" s="1"/>
  <c r="P294" i="21"/>
  <c r="S294" i="21" s="1"/>
  <c r="P366" i="21"/>
  <c r="S366" i="21" s="1"/>
  <c r="P438" i="21"/>
  <c r="S438" i="21" s="1"/>
  <c r="P510" i="21"/>
  <c r="S510" i="21" s="1"/>
  <c r="P582" i="21"/>
  <c r="S582" i="21" s="1"/>
  <c r="P654" i="21"/>
  <c r="S654" i="21" s="1"/>
  <c r="P697" i="21"/>
  <c r="S697" i="21" s="1"/>
  <c r="P721" i="21"/>
  <c r="S721" i="21" s="1"/>
  <c r="P745" i="21"/>
  <c r="S745" i="21" s="1"/>
  <c r="P769" i="21"/>
  <c r="S769" i="21" s="1"/>
  <c r="P793" i="21"/>
  <c r="S793" i="21" s="1"/>
  <c r="P817" i="21"/>
  <c r="S817" i="21" s="1"/>
  <c r="P841" i="21"/>
  <c r="S841" i="21" s="1"/>
  <c r="P865" i="21"/>
  <c r="S865" i="21" s="1"/>
  <c r="P889" i="21"/>
  <c r="S889" i="21" s="1"/>
  <c r="P906" i="21"/>
  <c r="S906" i="21" s="1"/>
  <c r="P926" i="21"/>
  <c r="S926" i="21" s="1"/>
  <c r="P940" i="21"/>
  <c r="S940" i="21" s="1"/>
  <c r="P954" i="21"/>
  <c r="S954" i="21" s="1"/>
  <c r="P968" i="21"/>
  <c r="S968" i="21" s="1"/>
  <c r="P983" i="21"/>
  <c r="S983" i="21" s="1"/>
  <c r="P997" i="21"/>
  <c r="S997" i="21" s="1"/>
  <c r="P1010" i="21"/>
  <c r="S1010" i="21" s="1"/>
  <c r="P1023" i="21"/>
  <c r="S1023" i="21" s="1"/>
  <c r="P1036" i="21"/>
  <c r="S1036" i="21" s="1"/>
  <c r="P1048" i="21"/>
  <c r="S1048" i="21" s="1"/>
  <c r="P1060" i="21"/>
  <c r="S1060" i="21" s="1"/>
  <c r="P1072" i="21"/>
  <c r="S1072" i="21" s="1"/>
  <c r="P1084" i="21"/>
  <c r="S1084" i="21" s="1"/>
  <c r="P1096" i="21"/>
  <c r="S1096" i="21" s="1"/>
  <c r="P1108" i="21"/>
  <c r="S1108" i="21" s="1"/>
  <c r="P1120" i="21"/>
  <c r="S1120" i="21" s="1"/>
  <c r="P1132" i="21"/>
  <c r="S1132" i="21" s="1"/>
  <c r="P1144" i="21"/>
  <c r="S1144" i="21" s="1"/>
  <c r="P1156" i="21"/>
  <c r="S1156" i="21" s="1"/>
  <c r="P1168" i="21"/>
  <c r="S1168" i="21" s="1"/>
  <c r="P1180" i="21"/>
  <c r="S1180" i="21" s="1"/>
  <c r="P1192" i="21"/>
  <c r="S1192" i="21" s="1"/>
  <c r="P1204" i="21"/>
  <c r="S1204" i="21" s="1"/>
  <c r="P1216" i="21"/>
  <c r="S1216" i="21" s="1"/>
  <c r="P1228" i="21"/>
  <c r="S1228" i="21" s="1"/>
  <c r="P1240" i="21"/>
  <c r="S1240" i="21" s="1"/>
  <c r="P1252" i="21"/>
  <c r="S1252" i="21" s="1"/>
  <c r="P1264" i="21"/>
  <c r="S1264" i="21" s="1"/>
  <c r="P1276" i="21"/>
  <c r="S1276" i="21" s="1"/>
  <c r="P1288" i="21"/>
  <c r="S1288" i="21" s="1"/>
  <c r="P1300" i="21"/>
  <c r="S1300" i="21" s="1"/>
  <c r="P1312" i="21"/>
  <c r="S1312" i="21" s="1"/>
  <c r="P1324" i="21"/>
  <c r="S1324" i="21" s="1"/>
  <c r="P1336" i="21"/>
  <c r="S1336" i="21" s="1"/>
  <c r="P1348" i="21"/>
  <c r="S1348" i="21" s="1"/>
  <c r="P1360" i="21"/>
  <c r="S1360" i="21" s="1"/>
  <c r="P1372" i="21"/>
  <c r="S1372" i="21" s="1"/>
  <c r="P1384" i="21"/>
  <c r="S1384" i="21" s="1"/>
  <c r="P1396" i="21"/>
  <c r="S1396" i="21" s="1"/>
  <c r="P1408" i="21"/>
  <c r="S1408" i="21" s="1"/>
  <c r="P1420" i="21"/>
  <c r="S1420" i="21" s="1"/>
  <c r="P1432" i="21"/>
  <c r="S1432" i="21" s="1"/>
  <c r="P1444" i="21"/>
  <c r="S1444" i="21" s="1"/>
  <c r="P1456" i="21"/>
  <c r="S1456" i="21" s="1"/>
  <c r="P1468" i="21"/>
  <c r="S1468" i="21" s="1"/>
  <c r="P1480" i="21"/>
  <c r="S1480" i="21" s="1"/>
  <c r="P1492" i="21"/>
  <c r="S1492" i="21" s="1"/>
  <c r="P1504" i="21"/>
  <c r="S1504" i="21" s="1"/>
  <c r="P1516" i="21"/>
  <c r="S1516" i="21" s="1"/>
  <c r="P1528" i="21"/>
  <c r="S1528" i="21" s="1"/>
  <c r="P1540" i="21"/>
  <c r="S1540" i="21" s="1"/>
  <c r="P1552" i="21"/>
  <c r="S1552" i="21" s="1"/>
  <c r="P1564" i="21"/>
  <c r="S1564" i="21" s="1"/>
  <c r="P1576" i="21"/>
  <c r="S1576" i="21" s="1"/>
  <c r="P1588" i="21"/>
  <c r="S1588" i="21" s="1"/>
  <c r="P1600" i="21"/>
  <c r="S1600" i="21" s="1"/>
  <c r="P1612" i="21"/>
  <c r="S1612" i="21" s="1"/>
  <c r="P1624" i="21"/>
  <c r="S1624" i="21" s="1"/>
  <c r="P1636" i="21"/>
  <c r="S1636" i="21" s="1"/>
  <c r="P1648" i="21"/>
  <c r="S1648" i="21" s="1"/>
  <c r="P1660" i="21"/>
  <c r="S1660" i="21" s="1"/>
  <c r="P1672" i="21"/>
  <c r="S1672" i="21" s="1"/>
  <c r="P1684" i="21"/>
  <c r="S1684" i="21" s="1"/>
  <c r="P1696" i="21"/>
  <c r="S1696" i="21" s="1"/>
  <c r="P1708" i="21"/>
  <c r="S1708" i="21" s="1"/>
  <c r="P1720" i="21"/>
  <c r="S1720" i="21" s="1"/>
  <c r="P1732" i="21"/>
  <c r="S1732" i="21" s="1"/>
  <c r="P1744" i="21"/>
  <c r="S1744" i="21" s="1"/>
  <c r="P1756" i="21"/>
  <c r="S1756" i="21" s="1"/>
  <c r="P1768" i="21"/>
  <c r="S1768" i="21" s="1"/>
  <c r="P1780" i="21"/>
  <c r="S1780" i="21" s="1"/>
  <c r="P1792" i="21"/>
  <c r="S1792" i="21" s="1"/>
  <c r="P1804" i="21"/>
  <c r="S1804" i="21" s="1"/>
  <c r="P1816" i="21"/>
  <c r="S1816" i="21" s="1"/>
  <c r="P1828" i="21"/>
  <c r="S1828" i="21" s="1"/>
  <c r="P1840" i="21"/>
  <c r="S1840" i="21" s="1"/>
  <c r="P1852" i="21"/>
  <c r="S1852" i="21" s="1"/>
  <c r="P1864" i="21"/>
  <c r="S1864" i="21" s="1"/>
  <c r="P1876" i="21"/>
  <c r="S1876" i="21" s="1"/>
  <c r="P1888" i="21"/>
  <c r="S1888" i="21" s="1"/>
  <c r="P1900" i="21"/>
  <c r="S1900" i="21" s="1"/>
  <c r="P1912" i="21"/>
  <c r="S1912" i="21" s="1"/>
  <c r="P1924" i="21"/>
  <c r="S1924" i="21" s="1"/>
  <c r="P1936" i="21"/>
  <c r="S1936" i="21" s="1"/>
  <c r="P1948" i="21"/>
  <c r="S1948" i="21" s="1"/>
  <c r="P1960" i="21"/>
  <c r="S1960" i="21" s="1"/>
  <c r="P1972" i="21"/>
  <c r="S1972" i="21" s="1"/>
  <c r="P1984" i="21"/>
  <c r="S1984" i="21" s="1"/>
  <c r="P1996" i="21"/>
  <c r="S1996" i="21" s="1"/>
  <c r="P7" i="21"/>
  <c r="S7" i="21" s="1"/>
  <c r="P79" i="21"/>
  <c r="S79" i="21" s="1"/>
  <c r="P151" i="21"/>
  <c r="S151" i="21" s="1"/>
  <c r="P223" i="21"/>
  <c r="S223" i="21" s="1"/>
  <c r="P295" i="21"/>
  <c r="S295" i="21" s="1"/>
  <c r="P367" i="21"/>
  <c r="S367" i="21" s="1"/>
  <c r="P439" i="21"/>
  <c r="S439" i="21" s="1"/>
  <c r="P511" i="21"/>
  <c r="S511" i="21" s="1"/>
  <c r="P583" i="21"/>
  <c r="S583" i="21" s="1"/>
  <c r="P655" i="21"/>
  <c r="S655" i="21" s="1"/>
  <c r="P699" i="21"/>
  <c r="S699" i="21" s="1"/>
  <c r="P723" i="21"/>
  <c r="S723" i="21" s="1"/>
  <c r="P747" i="21"/>
  <c r="S747" i="21" s="1"/>
  <c r="P771" i="21"/>
  <c r="S771" i="21" s="1"/>
  <c r="P795" i="21"/>
  <c r="S795" i="21" s="1"/>
  <c r="P819" i="21"/>
  <c r="S819" i="21" s="1"/>
  <c r="P843" i="21"/>
  <c r="S843" i="21" s="1"/>
  <c r="P867" i="21"/>
  <c r="S867" i="21" s="1"/>
  <c r="P891" i="21"/>
  <c r="S891" i="21" s="1"/>
  <c r="P907" i="21"/>
  <c r="S907" i="21" s="1"/>
  <c r="P927" i="21"/>
  <c r="S927" i="21" s="1"/>
  <c r="P941" i="21"/>
  <c r="S941" i="21" s="1"/>
  <c r="P955" i="21"/>
  <c r="S955" i="21" s="1"/>
  <c r="P969" i="21"/>
  <c r="S969" i="21" s="1"/>
  <c r="P985" i="21"/>
  <c r="S985" i="21" s="1"/>
  <c r="P998" i="21"/>
  <c r="S998" i="21" s="1"/>
  <c r="P1011" i="21"/>
  <c r="S1011" i="21" s="1"/>
  <c r="P1024" i="21"/>
  <c r="S1024" i="21" s="1"/>
  <c r="P1037" i="21"/>
  <c r="S1037" i="21" s="1"/>
  <c r="P1049" i="21"/>
  <c r="S1049" i="21" s="1"/>
  <c r="P1061" i="21"/>
  <c r="S1061" i="21" s="1"/>
  <c r="P1073" i="21"/>
  <c r="S1073" i="21" s="1"/>
  <c r="P1085" i="21"/>
  <c r="S1085" i="21" s="1"/>
  <c r="P1097" i="21"/>
  <c r="S1097" i="21" s="1"/>
  <c r="P1109" i="21"/>
  <c r="S1109" i="21" s="1"/>
  <c r="P1121" i="21"/>
  <c r="S1121" i="21" s="1"/>
  <c r="P1133" i="21"/>
  <c r="S1133" i="21" s="1"/>
  <c r="P1145" i="21"/>
  <c r="S1145" i="21" s="1"/>
  <c r="P1157" i="21"/>
  <c r="S1157" i="21" s="1"/>
  <c r="P1169" i="21"/>
  <c r="S1169" i="21" s="1"/>
  <c r="P1181" i="21"/>
  <c r="S1181" i="21" s="1"/>
  <c r="P1193" i="21"/>
  <c r="S1193" i="21" s="1"/>
  <c r="P1205" i="21"/>
  <c r="S1205" i="21" s="1"/>
  <c r="P1217" i="21"/>
  <c r="S1217" i="21" s="1"/>
  <c r="P1229" i="21"/>
  <c r="S1229" i="21" s="1"/>
  <c r="P1241" i="21"/>
  <c r="S1241" i="21" s="1"/>
  <c r="P1253" i="21"/>
  <c r="S1253" i="21" s="1"/>
  <c r="P1265" i="21"/>
  <c r="S1265" i="21" s="1"/>
  <c r="P1277" i="21"/>
  <c r="S1277" i="21" s="1"/>
  <c r="P1289" i="21"/>
  <c r="S1289" i="21" s="1"/>
  <c r="P1301" i="21"/>
  <c r="S1301" i="21" s="1"/>
  <c r="P1313" i="21"/>
  <c r="S1313" i="21" s="1"/>
  <c r="P1325" i="21"/>
  <c r="S1325" i="21" s="1"/>
  <c r="P1337" i="21"/>
  <c r="S1337" i="21" s="1"/>
  <c r="P1349" i="21"/>
  <c r="S1349" i="21" s="1"/>
  <c r="P1361" i="21"/>
  <c r="S1361" i="21" s="1"/>
  <c r="P1373" i="21"/>
  <c r="S1373" i="21" s="1"/>
  <c r="P1385" i="21"/>
  <c r="S1385" i="21" s="1"/>
  <c r="P1397" i="21"/>
  <c r="S1397" i="21" s="1"/>
  <c r="P1409" i="21"/>
  <c r="S1409" i="21" s="1"/>
  <c r="P1421" i="21"/>
  <c r="S1421" i="21" s="1"/>
  <c r="P1433" i="21"/>
  <c r="S1433" i="21" s="1"/>
  <c r="P1445" i="21"/>
  <c r="S1445" i="21" s="1"/>
  <c r="P1457" i="21"/>
  <c r="S1457" i="21" s="1"/>
  <c r="P1469" i="21"/>
  <c r="S1469" i="21" s="1"/>
  <c r="P1481" i="21"/>
  <c r="S1481" i="21" s="1"/>
  <c r="P1493" i="21"/>
  <c r="S1493" i="21" s="1"/>
  <c r="P1505" i="21"/>
  <c r="S1505" i="21" s="1"/>
  <c r="P1517" i="21"/>
  <c r="S1517" i="21" s="1"/>
  <c r="P1529" i="21"/>
  <c r="S1529" i="21" s="1"/>
  <c r="P1541" i="21"/>
  <c r="S1541" i="21" s="1"/>
  <c r="P1553" i="21"/>
  <c r="S1553" i="21" s="1"/>
  <c r="P1565" i="21"/>
  <c r="S1565" i="21" s="1"/>
  <c r="P1577" i="21"/>
  <c r="S1577" i="21" s="1"/>
  <c r="P1589" i="21"/>
  <c r="S1589" i="21" s="1"/>
  <c r="P1601" i="21"/>
  <c r="S1601" i="21" s="1"/>
  <c r="P1613" i="21"/>
  <c r="S1613" i="21" s="1"/>
  <c r="P1625" i="21"/>
  <c r="S1625" i="21" s="1"/>
  <c r="P1637" i="21"/>
  <c r="S1637" i="21" s="1"/>
  <c r="P1649" i="21"/>
  <c r="S1649" i="21" s="1"/>
  <c r="P1661" i="21"/>
  <c r="S1661" i="21" s="1"/>
  <c r="P1673" i="21"/>
  <c r="S1673" i="21" s="1"/>
  <c r="P1685" i="21"/>
  <c r="S1685" i="21" s="1"/>
  <c r="P1697" i="21"/>
  <c r="S1697" i="21" s="1"/>
  <c r="P1709" i="21"/>
  <c r="S1709" i="21" s="1"/>
  <c r="P1721" i="21"/>
  <c r="S1721" i="21" s="1"/>
  <c r="P1733" i="21"/>
  <c r="S1733" i="21" s="1"/>
  <c r="P1745" i="21"/>
  <c r="S1745" i="21" s="1"/>
  <c r="P1757" i="21"/>
  <c r="S1757" i="21" s="1"/>
  <c r="P1769" i="21"/>
  <c r="S1769" i="21" s="1"/>
  <c r="P1781" i="21"/>
  <c r="S1781" i="21" s="1"/>
  <c r="P1793" i="21"/>
  <c r="S1793" i="21" s="1"/>
  <c r="P1805" i="21"/>
  <c r="S1805" i="21" s="1"/>
  <c r="P1817" i="21"/>
  <c r="S1817" i="21" s="1"/>
  <c r="P1829" i="21"/>
  <c r="S1829" i="21" s="1"/>
  <c r="P1841" i="21"/>
  <c r="S1841" i="21" s="1"/>
  <c r="P1853" i="21"/>
  <c r="S1853" i="21" s="1"/>
  <c r="P1865" i="21"/>
  <c r="S1865" i="21" s="1"/>
  <c r="P1877" i="21"/>
  <c r="S1877" i="21" s="1"/>
  <c r="P1889" i="21"/>
  <c r="S1889" i="21" s="1"/>
  <c r="P1901" i="21"/>
  <c r="S1901" i="21" s="1"/>
  <c r="P1913" i="21"/>
  <c r="S1913" i="21" s="1"/>
  <c r="P1925" i="21"/>
  <c r="S1925" i="21" s="1"/>
  <c r="P1937" i="21"/>
  <c r="S1937" i="21" s="1"/>
  <c r="P1949" i="21"/>
  <c r="S1949" i="21" s="1"/>
  <c r="P1961" i="21"/>
  <c r="S1961" i="21" s="1"/>
  <c r="P1973" i="21"/>
  <c r="S1973" i="21" s="1"/>
  <c r="P1985" i="21"/>
  <c r="S1985" i="21" s="1"/>
  <c r="P1997" i="21"/>
  <c r="S1997" i="21" s="1"/>
  <c r="P18" i="21"/>
  <c r="S18" i="21" s="1"/>
  <c r="P90" i="21"/>
  <c r="S90" i="21" s="1"/>
  <c r="P162" i="21"/>
  <c r="S162" i="21" s="1"/>
  <c r="P234" i="21"/>
  <c r="S234" i="21" s="1"/>
  <c r="P306" i="21"/>
  <c r="S306" i="21" s="1"/>
  <c r="P378" i="21"/>
  <c r="S378" i="21" s="1"/>
  <c r="P450" i="21"/>
  <c r="S450" i="21" s="1"/>
  <c r="P522" i="21"/>
  <c r="S522" i="21" s="1"/>
  <c r="P594" i="21"/>
  <c r="S594" i="21" s="1"/>
  <c r="P666" i="21"/>
  <c r="S666" i="21" s="1"/>
  <c r="P700" i="21"/>
  <c r="S700" i="21" s="1"/>
  <c r="P724" i="21"/>
  <c r="S724" i="21" s="1"/>
  <c r="P748" i="21"/>
  <c r="S748" i="21" s="1"/>
  <c r="P772" i="21"/>
  <c r="S772" i="21" s="1"/>
  <c r="P796" i="21"/>
  <c r="S796" i="21" s="1"/>
  <c r="P820" i="21"/>
  <c r="S820" i="21" s="1"/>
  <c r="P844" i="21"/>
  <c r="S844" i="21" s="1"/>
  <c r="P868" i="21"/>
  <c r="S868" i="21" s="1"/>
  <c r="P892" i="21"/>
  <c r="S892" i="21" s="1"/>
  <c r="P911" i="21"/>
  <c r="S911" i="21" s="1"/>
  <c r="P928" i="21"/>
  <c r="S928" i="21" s="1"/>
  <c r="P942" i="21"/>
  <c r="S942" i="21" s="1"/>
  <c r="P956" i="21"/>
  <c r="S956" i="21" s="1"/>
  <c r="P971" i="21"/>
  <c r="S971" i="21" s="1"/>
  <c r="P986" i="21"/>
  <c r="S986" i="21" s="1"/>
  <c r="P999" i="21"/>
  <c r="S999" i="21" s="1"/>
  <c r="P1012" i="21"/>
  <c r="S1012" i="21" s="1"/>
  <c r="P1025" i="21"/>
  <c r="S1025" i="21" s="1"/>
  <c r="P1038" i="21"/>
  <c r="S1038" i="21" s="1"/>
  <c r="P1050" i="21"/>
  <c r="S1050" i="21" s="1"/>
  <c r="P1062" i="21"/>
  <c r="S1062" i="21" s="1"/>
  <c r="P1074" i="21"/>
  <c r="S1074" i="21" s="1"/>
  <c r="P1086" i="21"/>
  <c r="S1086" i="21" s="1"/>
  <c r="P1098" i="21"/>
  <c r="S1098" i="21" s="1"/>
  <c r="P1110" i="21"/>
  <c r="S1110" i="21" s="1"/>
  <c r="P1122" i="21"/>
  <c r="S1122" i="21" s="1"/>
  <c r="P1134" i="21"/>
  <c r="S1134" i="21" s="1"/>
  <c r="P1146" i="21"/>
  <c r="S1146" i="21" s="1"/>
  <c r="P1158" i="21"/>
  <c r="S1158" i="21" s="1"/>
  <c r="P1170" i="21"/>
  <c r="S1170" i="21" s="1"/>
  <c r="P1182" i="21"/>
  <c r="S1182" i="21" s="1"/>
  <c r="P1194" i="21"/>
  <c r="S1194" i="21" s="1"/>
  <c r="P1206" i="21"/>
  <c r="S1206" i="21" s="1"/>
  <c r="P1218" i="21"/>
  <c r="S1218" i="21" s="1"/>
  <c r="P1230" i="21"/>
  <c r="S1230" i="21" s="1"/>
  <c r="P1242" i="21"/>
  <c r="S1242" i="21" s="1"/>
  <c r="P1254" i="21"/>
  <c r="S1254" i="21" s="1"/>
  <c r="P1266" i="21"/>
  <c r="S1266" i="21" s="1"/>
  <c r="P1278" i="21"/>
  <c r="S1278" i="21" s="1"/>
  <c r="P1290" i="21"/>
  <c r="S1290" i="21" s="1"/>
  <c r="P1302" i="21"/>
  <c r="S1302" i="21" s="1"/>
  <c r="P1314" i="21"/>
  <c r="S1314" i="21" s="1"/>
  <c r="P1326" i="21"/>
  <c r="S1326" i="21" s="1"/>
  <c r="P1338" i="21"/>
  <c r="S1338" i="21" s="1"/>
  <c r="P1350" i="21"/>
  <c r="S1350" i="21" s="1"/>
  <c r="P1362" i="21"/>
  <c r="S1362" i="21" s="1"/>
  <c r="P1374" i="21"/>
  <c r="S1374" i="21" s="1"/>
  <c r="P1386" i="21"/>
  <c r="S1386" i="21" s="1"/>
  <c r="P1398" i="21"/>
  <c r="S1398" i="21" s="1"/>
  <c r="P1410" i="21"/>
  <c r="S1410" i="21" s="1"/>
  <c r="P1422" i="21"/>
  <c r="S1422" i="21" s="1"/>
  <c r="P1434" i="21"/>
  <c r="S1434" i="21" s="1"/>
  <c r="P1446" i="21"/>
  <c r="S1446" i="21" s="1"/>
  <c r="P1458" i="21"/>
  <c r="S1458" i="21" s="1"/>
  <c r="P1470" i="21"/>
  <c r="S1470" i="21" s="1"/>
  <c r="P1482" i="21"/>
  <c r="S1482" i="21" s="1"/>
  <c r="P1494" i="21"/>
  <c r="S1494" i="21" s="1"/>
  <c r="P1506" i="21"/>
  <c r="S1506" i="21" s="1"/>
  <c r="P1518" i="21"/>
  <c r="S1518" i="21" s="1"/>
  <c r="P1530" i="21"/>
  <c r="S1530" i="21" s="1"/>
  <c r="P1542" i="21"/>
  <c r="S1542" i="21" s="1"/>
  <c r="P1554" i="21"/>
  <c r="S1554" i="21" s="1"/>
  <c r="P1566" i="21"/>
  <c r="S1566" i="21" s="1"/>
  <c r="P1578" i="21"/>
  <c r="S1578" i="21" s="1"/>
  <c r="P1590" i="21"/>
  <c r="S1590" i="21" s="1"/>
  <c r="P1602" i="21"/>
  <c r="S1602" i="21" s="1"/>
  <c r="P1614" i="21"/>
  <c r="S1614" i="21" s="1"/>
  <c r="P1626" i="21"/>
  <c r="S1626" i="21" s="1"/>
  <c r="P1638" i="21"/>
  <c r="S1638" i="21" s="1"/>
  <c r="P1650" i="21"/>
  <c r="S1650" i="21" s="1"/>
  <c r="P1662" i="21"/>
  <c r="S1662" i="21" s="1"/>
  <c r="P1674" i="21"/>
  <c r="S1674" i="21" s="1"/>
  <c r="P1686" i="21"/>
  <c r="S1686" i="21" s="1"/>
  <c r="P1698" i="21"/>
  <c r="S1698" i="21" s="1"/>
  <c r="P1710" i="21"/>
  <c r="S1710" i="21" s="1"/>
  <c r="P1722" i="21"/>
  <c r="S1722" i="21" s="1"/>
  <c r="P1734" i="21"/>
  <c r="S1734" i="21" s="1"/>
  <c r="P1746" i="21"/>
  <c r="S1746" i="21" s="1"/>
  <c r="P1758" i="21"/>
  <c r="S1758" i="21" s="1"/>
  <c r="P1770" i="21"/>
  <c r="S1770" i="21" s="1"/>
  <c r="P1782" i="21"/>
  <c r="S1782" i="21" s="1"/>
  <c r="P1794" i="21"/>
  <c r="S1794" i="21" s="1"/>
  <c r="P1806" i="21"/>
  <c r="S1806" i="21" s="1"/>
  <c r="P1818" i="21"/>
  <c r="S1818" i="21" s="1"/>
  <c r="P1830" i="21"/>
  <c r="S1830" i="21" s="1"/>
  <c r="P1842" i="21"/>
  <c r="S1842" i="21" s="1"/>
  <c r="P1854" i="21"/>
  <c r="S1854" i="21" s="1"/>
  <c r="P1866" i="21"/>
  <c r="S1866" i="21" s="1"/>
  <c r="P1878" i="21"/>
  <c r="S1878" i="21" s="1"/>
  <c r="P1890" i="21"/>
  <c r="S1890" i="21" s="1"/>
  <c r="P1902" i="21"/>
  <c r="S1902" i="21" s="1"/>
  <c r="P1914" i="21"/>
  <c r="S1914" i="21" s="1"/>
  <c r="P1926" i="21"/>
  <c r="S1926" i="21" s="1"/>
  <c r="P1938" i="21"/>
  <c r="S1938" i="21" s="1"/>
  <c r="P1950" i="21"/>
  <c r="S1950" i="21" s="1"/>
  <c r="P1962" i="21"/>
  <c r="S1962" i="21" s="1"/>
  <c r="P1974" i="21"/>
  <c r="S1974" i="21" s="1"/>
  <c r="P1986" i="21"/>
  <c r="S1986" i="21" s="1"/>
  <c r="P1998" i="21"/>
  <c r="S1998" i="21" s="1"/>
  <c r="P19" i="21"/>
  <c r="S19" i="21" s="1"/>
  <c r="P91" i="21"/>
  <c r="S91" i="21" s="1"/>
  <c r="P163" i="21"/>
  <c r="S163" i="21" s="1"/>
  <c r="P235" i="21"/>
  <c r="S235" i="21" s="1"/>
  <c r="P307" i="21"/>
  <c r="S307" i="21" s="1"/>
  <c r="P379" i="21"/>
  <c r="S379" i="21" s="1"/>
  <c r="P451" i="21"/>
  <c r="S451" i="21" s="1"/>
  <c r="P523" i="21"/>
  <c r="S523" i="21" s="1"/>
  <c r="P595" i="21"/>
  <c r="S595" i="21" s="1"/>
  <c r="P667" i="21"/>
  <c r="S667" i="21" s="1"/>
  <c r="P701" i="21"/>
  <c r="S701" i="21" s="1"/>
  <c r="P725" i="21"/>
  <c r="S725" i="21" s="1"/>
  <c r="P749" i="21"/>
  <c r="S749" i="21" s="1"/>
  <c r="P773" i="21"/>
  <c r="S773" i="21" s="1"/>
  <c r="P797" i="21"/>
  <c r="S797" i="21" s="1"/>
  <c r="P821" i="21"/>
  <c r="S821" i="21" s="1"/>
  <c r="P845" i="21"/>
  <c r="S845" i="21" s="1"/>
  <c r="P869" i="21"/>
  <c r="S869" i="21" s="1"/>
  <c r="P893" i="21"/>
  <c r="S893" i="21" s="1"/>
  <c r="P913" i="21"/>
  <c r="S913" i="21" s="1"/>
  <c r="P929" i="21"/>
  <c r="S929" i="21" s="1"/>
  <c r="P943" i="21"/>
  <c r="S943" i="21" s="1"/>
  <c r="P957" i="21"/>
  <c r="S957" i="21" s="1"/>
  <c r="P973" i="21"/>
  <c r="S973" i="21" s="1"/>
  <c r="P987" i="21"/>
  <c r="S987" i="21" s="1"/>
  <c r="P1000" i="21"/>
  <c r="S1000" i="21" s="1"/>
  <c r="P1013" i="21"/>
  <c r="S1013" i="21" s="1"/>
  <c r="P1026" i="21"/>
  <c r="S1026" i="21" s="1"/>
  <c r="P1039" i="21"/>
  <c r="S1039" i="21" s="1"/>
  <c r="P1051" i="21"/>
  <c r="S1051" i="21" s="1"/>
  <c r="P1063" i="21"/>
  <c r="S1063" i="21" s="1"/>
  <c r="P1075" i="21"/>
  <c r="S1075" i="21" s="1"/>
  <c r="P1087" i="21"/>
  <c r="S1087" i="21" s="1"/>
  <c r="P1099" i="21"/>
  <c r="S1099" i="21" s="1"/>
  <c r="P1111" i="21"/>
  <c r="S1111" i="21" s="1"/>
  <c r="P1123" i="21"/>
  <c r="S1123" i="21" s="1"/>
  <c r="P1135" i="21"/>
  <c r="S1135" i="21" s="1"/>
  <c r="P1147" i="21"/>
  <c r="S1147" i="21" s="1"/>
  <c r="P1159" i="21"/>
  <c r="S1159" i="21" s="1"/>
  <c r="P1171" i="21"/>
  <c r="S1171" i="21" s="1"/>
  <c r="P1183" i="21"/>
  <c r="S1183" i="21" s="1"/>
  <c r="P1195" i="21"/>
  <c r="S1195" i="21" s="1"/>
  <c r="P1207" i="21"/>
  <c r="S1207" i="21" s="1"/>
  <c r="P1219" i="21"/>
  <c r="S1219" i="21" s="1"/>
  <c r="P1231" i="21"/>
  <c r="S1231" i="21" s="1"/>
  <c r="P1243" i="21"/>
  <c r="S1243" i="21" s="1"/>
  <c r="P1255" i="21"/>
  <c r="S1255" i="21" s="1"/>
  <c r="P1267" i="21"/>
  <c r="S1267" i="21" s="1"/>
  <c r="P1279" i="21"/>
  <c r="S1279" i="21" s="1"/>
  <c r="P1291" i="21"/>
  <c r="S1291" i="21" s="1"/>
  <c r="P1303" i="21"/>
  <c r="S1303" i="21" s="1"/>
  <c r="P1315" i="21"/>
  <c r="S1315" i="21" s="1"/>
  <c r="P1327" i="21"/>
  <c r="S1327" i="21" s="1"/>
  <c r="P1339" i="21"/>
  <c r="S1339" i="21" s="1"/>
  <c r="P1351" i="21"/>
  <c r="S1351" i="21" s="1"/>
  <c r="P1363" i="21"/>
  <c r="S1363" i="21" s="1"/>
  <c r="P1375" i="21"/>
  <c r="S1375" i="21" s="1"/>
  <c r="P1387" i="21"/>
  <c r="S1387" i="21" s="1"/>
  <c r="P1399" i="21"/>
  <c r="S1399" i="21" s="1"/>
  <c r="P1411" i="21"/>
  <c r="S1411" i="21" s="1"/>
  <c r="P1423" i="21"/>
  <c r="S1423" i="21" s="1"/>
  <c r="P1435" i="21"/>
  <c r="S1435" i="21" s="1"/>
  <c r="P1447" i="21"/>
  <c r="S1447" i="21" s="1"/>
  <c r="P1459" i="21"/>
  <c r="S1459" i="21" s="1"/>
  <c r="P1471" i="21"/>
  <c r="S1471" i="21" s="1"/>
  <c r="P1483" i="21"/>
  <c r="S1483" i="21" s="1"/>
  <c r="P1495" i="21"/>
  <c r="S1495" i="21" s="1"/>
  <c r="P1507" i="21"/>
  <c r="S1507" i="21" s="1"/>
  <c r="P1519" i="21"/>
  <c r="S1519" i="21" s="1"/>
  <c r="P1531" i="21"/>
  <c r="S1531" i="21" s="1"/>
  <c r="P1543" i="21"/>
  <c r="S1543" i="21" s="1"/>
  <c r="P1555" i="21"/>
  <c r="S1555" i="21" s="1"/>
  <c r="P1567" i="21"/>
  <c r="S1567" i="21" s="1"/>
  <c r="P1579" i="21"/>
  <c r="S1579" i="21" s="1"/>
  <c r="P1591" i="21"/>
  <c r="S1591" i="21" s="1"/>
  <c r="P1603" i="21"/>
  <c r="S1603" i="21" s="1"/>
  <c r="P1615" i="21"/>
  <c r="S1615" i="21" s="1"/>
  <c r="P1627" i="21"/>
  <c r="S1627" i="21" s="1"/>
  <c r="P1639" i="21"/>
  <c r="S1639" i="21" s="1"/>
  <c r="P1651" i="21"/>
  <c r="S1651" i="21" s="1"/>
  <c r="P1663" i="21"/>
  <c r="S1663" i="21" s="1"/>
  <c r="P1675" i="21"/>
  <c r="S1675" i="21" s="1"/>
  <c r="P1687" i="21"/>
  <c r="S1687" i="21" s="1"/>
  <c r="P1699" i="21"/>
  <c r="S1699" i="21" s="1"/>
  <c r="P1711" i="21"/>
  <c r="S1711" i="21" s="1"/>
  <c r="P1723" i="21"/>
  <c r="S1723" i="21" s="1"/>
  <c r="P1735" i="21"/>
  <c r="S1735" i="21" s="1"/>
  <c r="P1747" i="21"/>
  <c r="S1747" i="21" s="1"/>
  <c r="P1759" i="21"/>
  <c r="S1759" i="21" s="1"/>
  <c r="P1771" i="21"/>
  <c r="S1771" i="21" s="1"/>
  <c r="P1783" i="21"/>
  <c r="S1783" i="21" s="1"/>
  <c r="P1795" i="21"/>
  <c r="S1795" i="21" s="1"/>
  <c r="P1807" i="21"/>
  <c r="S1807" i="21" s="1"/>
  <c r="P1819" i="21"/>
  <c r="S1819" i="21" s="1"/>
  <c r="P1831" i="21"/>
  <c r="S1831" i="21" s="1"/>
  <c r="P1843" i="21"/>
  <c r="S1843" i="21" s="1"/>
  <c r="P1855" i="21"/>
  <c r="S1855" i="21" s="1"/>
  <c r="P1867" i="21"/>
  <c r="S1867" i="21" s="1"/>
  <c r="P1879" i="21"/>
  <c r="S1879" i="21" s="1"/>
  <c r="P1891" i="21"/>
  <c r="S1891" i="21" s="1"/>
  <c r="P1903" i="21"/>
  <c r="S1903" i="21" s="1"/>
  <c r="P1915" i="21"/>
  <c r="S1915" i="21" s="1"/>
  <c r="P1927" i="21"/>
  <c r="S1927" i="21" s="1"/>
  <c r="P1939" i="21"/>
  <c r="S1939" i="21" s="1"/>
  <c r="P1951" i="21"/>
  <c r="S1951" i="21" s="1"/>
  <c r="P1963" i="21"/>
  <c r="S1963" i="21" s="1"/>
  <c r="P1975" i="21"/>
  <c r="S1975" i="21" s="1"/>
  <c r="P1987" i="21"/>
  <c r="S1987" i="21" s="1"/>
  <c r="P1999" i="21"/>
  <c r="S1999" i="21" s="1"/>
  <c r="P30" i="21"/>
  <c r="S30" i="21" s="1"/>
  <c r="P102" i="21"/>
  <c r="S102" i="21" s="1"/>
  <c r="P174" i="21"/>
  <c r="S174" i="21" s="1"/>
  <c r="P246" i="21"/>
  <c r="S246" i="21" s="1"/>
  <c r="P318" i="21"/>
  <c r="S318" i="21" s="1"/>
  <c r="P390" i="21"/>
  <c r="S390" i="21" s="1"/>
  <c r="P462" i="21"/>
  <c r="S462" i="21" s="1"/>
  <c r="P534" i="21"/>
  <c r="S534" i="21" s="1"/>
  <c r="P606" i="21"/>
  <c r="S606" i="21" s="1"/>
  <c r="P675" i="21"/>
  <c r="S675" i="21" s="1"/>
  <c r="P702" i="21"/>
  <c r="S702" i="21" s="1"/>
  <c r="P726" i="21"/>
  <c r="S726" i="21" s="1"/>
  <c r="P750" i="21"/>
  <c r="S750" i="21" s="1"/>
  <c r="P774" i="21"/>
  <c r="S774" i="21" s="1"/>
  <c r="P798" i="21"/>
  <c r="S798" i="21" s="1"/>
  <c r="P822" i="21"/>
  <c r="S822" i="21" s="1"/>
  <c r="P846" i="21"/>
  <c r="S846" i="21" s="1"/>
  <c r="P870" i="21"/>
  <c r="S870" i="21" s="1"/>
  <c r="P894" i="21"/>
  <c r="S894" i="21" s="1"/>
  <c r="P914" i="21"/>
  <c r="S914" i="21" s="1"/>
  <c r="P930" i="21"/>
  <c r="S930" i="21" s="1"/>
  <c r="P944" i="21"/>
  <c r="S944" i="21" s="1"/>
  <c r="P959" i="21"/>
  <c r="S959" i="21" s="1"/>
  <c r="P974" i="21"/>
  <c r="S974" i="21" s="1"/>
  <c r="P988" i="21"/>
  <c r="S988" i="21" s="1"/>
  <c r="P1001" i="21"/>
  <c r="S1001" i="21" s="1"/>
  <c r="P1014" i="21"/>
  <c r="S1014" i="21" s="1"/>
  <c r="P1027" i="21"/>
  <c r="S1027" i="21" s="1"/>
  <c r="P1040" i="21"/>
  <c r="S1040" i="21" s="1"/>
  <c r="P1052" i="21"/>
  <c r="S1052" i="21" s="1"/>
  <c r="P1064" i="21"/>
  <c r="S1064" i="21" s="1"/>
  <c r="P1076" i="21"/>
  <c r="S1076" i="21" s="1"/>
  <c r="P1088" i="21"/>
  <c r="S1088" i="21" s="1"/>
  <c r="P1100" i="21"/>
  <c r="S1100" i="21" s="1"/>
  <c r="P1112" i="21"/>
  <c r="S1112" i="21" s="1"/>
  <c r="P1124" i="21"/>
  <c r="S1124" i="21" s="1"/>
  <c r="P1136" i="21"/>
  <c r="S1136" i="21" s="1"/>
  <c r="P1148" i="21"/>
  <c r="S1148" i="21" s="1"/>
  <c r="P1160" i="21"/>
  <c r="S1160" i="21" s="1"/>
  <c r="P1172" i="21"/>
  <c r="S1172" i="21" s="1"/>
  <c r="P1184" i="21"/>
  <c r="S1184" i="21" s="1"/>
  <c r="P1196" i="21"/>
  <c r="S1196" i="21" s="1"/>
  <c r="P1208" i="21"/>
  <c r="S1208" i="21" s="1"/>
  <c r="P1220" i="21"/>
  <c r="S1220" i="21" s="1"/>
  <c r="P1232" i="21"/>
  <c r="S1232" i="21" s="1"/>
  <c r="P1244" i="21"/>
  <c r="S1244" i="21" s="1"/>
  <c r="P1256" i="21"/>
  <c r="S1256" i="21" s="1"/>
  <c r="P1268" i="21"/>
  <c r="S1268" i="21" s="1"/>
  <c r="P1280" i="21"/>
  <c r="S1280" i="21" s="1"/>
  <c r="P1292" i="21"/>
  <c r="S1292" i="21" s="1"/>
  <c r="P1304" i="21"/>
  <c r="S1304" i="21" s="1"/>
  <c r="P1316" i="21"/>
  <c r="S1316" i="21" s="1"/>
  <c r="P1328" i="21"/>
  <c r="S1328" i="21" s="1"/>
  <c r="P1340" i="21"/>
  <c r="S1340" i="21" s="1"/>
  <c r="P1352" i="21"/>
  <c r="S1352" i="21" s="1"/>
  <c r="P1364" i="21"/>
  <c r="S1364" i="21" s="1"/>
  <c r="P1376" i="21"/>
  <c r="S1376" i="21" s="1"/>
  <c r="P1388" i="21"/>
  <c r="S1388" i="21" s="1"/>
  <c r="P1400" i="21"/>
  <c r="S1400" i="21" s="1"/>
  <c r="P1412" i="21"/>
  <c r="S1412" i="21" s="1"/>
  <c r="P1424" i="21"/>
  <c r="S1424" i="21" s="1"/>
  <c r="P1436" i="21"/>
  <c r="S1436" i="21" s="1"/>
  <c r="P1448" i="21"/>
  <c r="S1448" i="21" s="1"/>
  <c r="P1460" i="21"/>
  <c r="S1460" i="21" s="1"/>
  <c r="P1472" i="21"/>
  <c r="S1472" i="21" s="1"/>
  <c r="P1484" i="21"/>
  <c r="S1484" i="21" s="1"/>
  <c r="P1496" i="21"/>
  <c r="S1496" i="21" s="1"/>
  <c r="P1508" i="21"/>
  <c r="S1508" i="21" s="1"/>
  <c r="P1520" i="21"/>
  <c r="S1520" i="21" s="1"/>
  <c r="P1532" i="21"/>
  <c r="S1532" i="21" s="1"/>
  <c r="P1544" i="21"/>
  <c r="S1544" i="21" s="1"/>
  <c r="P1556" i="21"/>
  <c r="S1556" i="21" s="1"/>
  <c r="P1568" i="21"/>
  <c r="S1568" i="21" s="1"/>
  <c r="P1580" i="21"/>
  <c r="S1580" i="21" s="1"/>
  <c r="P1592" i="21"/>
  <c r="S1592" i="21" s="1"/>
  <c r="P1604" i="21"/>
  <c r="S1604" i="21" s="1"/>
  <c r="P1616" i="21"/>
  <c r="S1616" i="21" s="1"/>
  <c r="P1628" i="21"/>
  <c r="S1628" i="21" s="1"/>
  <c r="P1640" i="21"/>
  <c r="S1640" i="21" s="1"/>
  <c r="P1652" i="21"/>
  <c r="S1652" i="21" s="1"/>
  <c r="P1664" i="21"/>
  <c r="S1664" i="21" s="1"/>
  <c r="P1676" i="21"/>
  <c r="S1676" i="21" s="1"/>
  <c r="P1688" i="21"/>
  <c r="S1688" i="21" s="1"/>
  <c r="P1700" i="21"/>
  <c r="S1700" i="21" s="1"/>
  <c r="P1712" i="21"/>
  <c r="S1712" i="21" s="1"/>
  <c r="P1724" i="21"/>
  <c r="S1724" i="21" s="1"/>
  <c r="P1736" i="21"/>
  <c r="S1736" i="21" s="1"/>
  <c r="P1748" i="21"/>
  <c r="S1748" i="21" s="1"/>
  <c r="P1760" i="21"/>
  <c r="S1760" i="21" s="1"/>
  <c r="P1772" i="21"/>
  <c r="S1772" i="21" s="1"/>
  <c r="P1784" i="21"/>
  <c r="S1784" i="21" s="1"/>
  <c r="P1796" i="21"/>
  <c r="S1796" i="21" s="1"/>
  <c r="P1808" i="21"/>
  <c r="S1808" i="21" s="1"/>
  <c r="P1820" i="21"/>
  <c r="S1820" i="21" s="1"/>
  <c r="P1832" i="21"/>
  <c r="S1832" i="21" s="1"/>
  <c r="P1844" i="21"/>
  <c r="S1844" i="21" s="1"/>
  <c r="P1856" i="21"/>
  <c r="S1856" i="21" s="1"/>
  <c r="P1868" i="21"/>
  <c r="S1868" i="21" s="1"/>
  <c r="P1880" i="21"/>
  <c r="S1880" i="21" s="1"/>
  <c r="P1892" i="21"/>
  <c r="S1892" i="21" s="1"/>
  <c r="P1904" i="21"/>
  <c r="S1904" i="21" s="1"/>
  <c r="P1916" i="21"/>
  <c r="S1916" i="21" s="1"/>
  <c r="P1928" i="21"/>
  <c r="S1928" i="21" s="1"/>
  <c r="P1940" i="21"/>
  <c r="S1940" i="21" s="1"/>
  <c r="P1952" i="21"/>
  <c r="S1952" i="21" s="1"/>
  <c r="P1964" i="21"/>
  <c r="S1964" i="21" s="1"/>
  <c r="P1976" i="21"/>
  <c r="S1976" i="21" s="1"/>
  <c r="P1988" i="21"/>
  <c r="S1988" i="21" s="1"/>
  <c r="P2000" i="21"/>
  <c r="S2000" i="21" s="1"/>
  <c r="P31" i="21"/>
  <c r="S31" i="21" s="1"/>
  <c r="P103" i="21"/>
  <c r="S103" i="21" s="1"/>
  <c r="P175" i="21"/>
  <c r="S175" i="21" s="1"/>
  <c r="P247" i="21"/>
  <c r="S247" i="21" s="1"/>
  <c r="P319" i="21"/>
  <c r="S319" i="21" s="1"/>
  <c r="P391" i="21"/>
  <c r="S391" i="21" s="1"/>
  <c r="P463" i="21"/>
  <c r="S463" i="21" s="1"/>
  <c r="P535" i="21"/>
  <c r="S535" i="21" s="1"/>
  <c r="P607" i="21"/>
  <c r="S607" i="21" s="1"/>
  <c r="P677" i="21"/>
  <c r="S677" i="21" s="1"/>
  <c r="P703" i="21"/>
  <c r="S703" i="21" s="1"/>
  <c r="P727" i="21"/>
  <c r="S727" i="21" s="1"/>
  <c r="P751" i="21"/>
  <c r="S751" i="21" s="1"/>
  <c r="P775" i="21"/>
  <c r="S775" i="21" s="1"/>
  <c r="P799" i="21"/>
  <c r="S799" i="21" s="1"/>
  <c r="P823" i="21"/>
  <c r="S823" i="21" s="1"/>
  <c r="P847" i="21"/>
  <c r="S847" i="21" s="1"/>
  <c r="P871" i="21"/>
  <c r="S871" i="21" s="1"/>
  <c r="P895" i="21"/>
  <c r="S895" i="21" s="1"/>
  <c r="P915" i="21"/>
  <c r="S915" i="21" s="1"/>
  <c r="P931" i="21"/>
  <c r="S931" i="21" s="1"/>
  <c r="P945" i="21"/>
  <c r="S945" i="21" s="1"/>
  <c r="P961" i="21"/>
  <c r="S961" i="21" s="1"/>
  <c r="P975" i="21"/>
  <c r="S975" i="21" s="1"/>
  <c r="P989" i="21"/>
  <c r="S989" i="21" s="1"/>
  <c r="P1002" i="21"/>
  <c r="S1002" i="21" s="1"/>
  <c r="P1015" i="21"/>
  <c r="S1015" i="21" s="1"/>
  <c r="P1028" i="21"/>
  <c r="S1028" i="21" s="1"/>
  <c r="P1041" i="21"/>
  <c r="S1041" i="21" s="1"/>
  <c r="P1053" i="21"/>
  <c r="S1053" i="21" s="1"/>
  <c r="P1065" i="21"/>
  <c r="S1065" i="21" s="1"/>
  <c r="P1077" i="21"/>
  <c r="S1077" i="21" s="1"/>
  <c r="P1089" i="21"/>
  <c r="S1089" i="21" s="1"/>
  <c r="P1101" i="21"/>
  <c r="S1101" i="21" s="1"/>
  <c r="P1113" i="21"/>
  <c r="S1113" i="21" s="1"/>
  <c r="P1125" i="21"/>
  <c r="S1125" i="21" s="1"/>
  <c r="P1137" i="21"/>
  <c r="S1137" i="21" s="1"/>
  <c r="P1149" i="21"/>
  <c r="S1149" i="21" s="1"/>
  <c r="P1161" i="21"/>
  <c r="S1161" i="21" s="1"/>
  <c r="P1173" i="21"/>
  <c r="S1173" i="21" s="1"/>
  <c r="P1185" i="21"/>
  <c r="S1185" i="21" s="1"/>
  <c r="P1197" i="21"/>
  <c r="S1197" i="21" s="1"/>
  <c r="P1209" i="21"/>
  <c r="S1209" i="21" s="1"/>
  <c r="P1221" i="21"/>
  <c r="S1221" i="21" s="1"/>
  <c r="P1233" i="21"/>
  <c r="S1233" i="21" s="1"/>
  <c r="P1245" i="21"/>
  <c r="S1245" i="21" s="1"/>
  <c r="P1257" i="21"/>
  <c r="S1257" i="21" s="1"/>
  <c r="P1269" i="21"/>
  <c r="S1269" i="21" s="1"/>
  <c r="P1281" i="21"/>
  <c r="S1281" i="21" s="1"/>
  <c r="P1293" i="21"/>
  <c r="S1293" i="21" s="1"/>
  <c r="P1305" i="21"/>
  <c r="S1305" i="21" s="1"/>
  <c r="P1317" i="21"/>
  <c r="S1317" i="21" s="1"/>
  <c r="P1329" i="21"/>
  <c r="S1329" i="21" s="1"/>
  <c r="P1341" i="21"/>
  <c r="S1341" i="21" s="1"/>
  <c r="P1353" i="21"/>
  <c r="S1353" i="21" s="1"/>
  <c r="P1365" i="21"/>
  <c r="S1365" i="21" s="1"/>
  <c r="P1377" i="21"/>
  <c r="S1377" i="21" s="1"/>
  <c r="P1389" i="21"/>
  <c r="S1389" i="21" s="1"/>
  <c r="P1401" i="21"/>
  <c r="S1401" i="21" s="1"/>
  <c r="P1413" i="21"/>
  <c r="S1413" i="21" s="1"/>
  <c r="P1425" i="21"/>
  <c r="S1425" i="21" s="1"/>
  <c r="P1437" i="21"/>
  <c r="S1437" i="21" s="1"/>
  <c r="P1449" i="21"/>
  <c r="S1449" i="21" s="1"/>
  <c r="P1461" i="21"/>
  <c r="S1461" i="21" s="1"/>
  <c r="P1473" i="21"/>
  <c r="S1473" i="21" s="1"/>
  <c r="P1485" i="21"/>
  <c r="S1485" i="21" s="1"/>
  <c r="P1497" i="21"/>
  <c r="S1497" i="21" s="1"/>
  <c r="P1509" i="21"/>
  <c r="S1509" i="21" s="1"/>
  <c r="P1521" i="21"/>
  <c r="S1521" i="21" s="1"/>
  <c r="P1533" i="21"/>
  <c r="S1533" i="21" s="1"/>
  <c r="P1545" i="21"/>
  <c r="S1545" i="21" s="1"/>
  <c r="P1557" i="21"/>
  <c r="S1557" i="21" s="1"/>
  <c r="P1569" i="21"/>
  <c r="S1569" i="21" s="1"/>
  <c r="P1581" i="21"/>
  <c r="S1581" i="21" s="1"/>
  <c r="P1593" i="21"/>
  <c r="S1593" i="21" s="1"/>
  <c r="P1605" i="21"/>
  <c r="S1605" i="21" s="1"/>
  <c r="P1617" i="21"/>
  <c r="S1617" i="21" s="1"/>
  <c r="P1629" i="21"/>
  <c r="S1629" i="21" s="1"/>
  <c r="P1641" i="21"/>
  <c r="S1641" i="21" s="1"/>
  <c r="P1653" i="21"/>
  <c r="S1653" i="21" s="1"/>
  <c r="P1665" i="21"/>
  <c r="S1665" i="21" s="1"/>
  <c r="P1677" i="21"/>
  <c r="S1677" i="21" s="1"/>
  <c r="P1689" i="21"/>
  <c r="S1689" i="21" s="1"/>
  <c r="P1701" i="21"/>
  <c r="S1701" i="21" s="1"/>
  <c r="P1713" i="21"/>
  <c r="S1713" i="21" s="1"/>
  <c r="P1725" i="21"/>
  <c r="S1725" i="21" s="1"/>
  <c r="P1737" i="21"/>
  <c r="S1737" i="21" s="1"/>
  <c r="P1749" i="21"/>
  <c r="S1749" i="21" s="1"/>
  <c r="P1761" i="21"/>
  <c r="S1761" i="21" s="1"/>
  <c r="P1773" i="21"/>
  <c r="S1773" i="21" s="1"/>
  <c r="P1785" i="21"/>
  <c r="S1785" i="21" s="1"/>
  <c r="P1797" i="21"/>
  <c r="S1797" i="21" s="1"/>
  <c r="P1809" i="21"/>
  <c r="S1809" i="21" s="1"/>
  <c r="P1821" i="21"/>
  <c r="S1821" i="21" s="1"/>
  <c r="P1833" i="21"/>
  <c r="S1833" i="21" s="1"/>
  <c r="P1845" i="21"/>
  <c r="S1845" i="21" s="1"/>
  <c r="P1857" i="21"/>
  <c r="S1857" i="21" s="1"/>
  <c r="P1869" i="21"/>
  <c r="S1869" i="21" s="1"/>
  <c r="P1881" i="21"/>
  <c r="S1881" i="21" s="1"/>
  <c r="P1893" i="21"/>
  <c r="S1893" i="21" s="1"/>
  <c r="P1905" i="21"/>
  <c r="S1905" i="21" s="1"/>
  <c r="P1917" i="21"/>
  <c r="S1917" i="21" s="1"/>
  <c r="P1929" i="21"/>
  <c r="S1929" i="21" s="1"/>
  <c r="P1941" i="21"/>
  <c r="S1941" i="21" s="1"/>
  <c r="P1953" i="21"/>
  <c r="S1953" i="21" s="1"/>
  <c r="P1965" i="21"/>
  <c r="S1965" i="21" s="1"/>
  <c r="P1977" i="21"/>
  <c r="S1977" i="21" s="1"/>
  <c r="P1989" i="21"/>
  <c r="S1989" i="21" s="1"/>
  <c r="P2001" i="21"/>
  <c r="S2001" i="21" s="1"/>
  <c r="P258" i="21"/>
  <c r="S258" i="21" s="1"/>
  <c r="P678" i="21"/>
  <c r="S678" i="21" s="1"/>
  <c r="P829" i="21"/>
  <c r="S829" i="21" s="1"/>
  <c r="P947" i="21"/>
  <c r="S947" i="21" s="1"/>
  <c r="P1029" i="21"/>
  <c r="S1029" i="21" s="1"/>
  <c r="P1102" i="21"/>
  <c r="S1102" i="21" s="1"/>
  <c r="P1174" i="21"/>
  <c r="S1174" i="21" s="1"/>
  <c r="P1246" i="21"/>
  <c r="S1246" i="21" s="1"/>
  <c r="P1318" i="21"/>
  <c r="S1318" i="21" s="1"/>
  <c r="P1390" i="21"/>
  <c r="S1390" i="21" s="1"/>
  <c r="P1462" i="21"/>
  <c r="S1462" i="21" s="1"/>
  <c r="P1534" i="21"/>
  <c r="S1534" i="21" s="1"/>
  <c r="P1606" i="21"/>
  <c r="S1606" i="21" s="1"/>
  <c r="P1678" i="21"/>
  <c r="S1678" i="21" s="1"/>
  <c r="P1750" i="21"/>
  <c r="S1750" i="21" s="1"/>
  <c r="P1822" i="21"/>
  <c r="S1822" i="21" s="1"/>
  <c r="P1894" i="21"/>
  <c r="S1894" i="21" s="1"/>
  <c r="P1966" i="21"/>
  <c r="S1966" i="21" s="1"/>
  <c r="P259" i="21"/>
  <c r="S259" i="21" s="1"/>
  <c r="P679" i="21"/>
  <c r="S679" i="21" s="1"/>
  <c r="P831" i="21"/>
  <c r="S831" i="21" s="1"/>
  <c r="P949" i="21"/>
  <c r="S949" i="21" s="1"/>
  <c r="P1031" i="21"/>
  <c r="S1031" i="21" s="1"/>
  <c r="P1103" i="21"/>
  <c r="S1103" i="21" s="1"/>
  <c r="P1175" i="21"/>
  <c r="S1175" i="21" s="1"/>
  <c r="P1247" i="21"/>
  <c r="S1247" i="21" s="1"/>
  <c r="P1319" i="21"/>
  <c r="S1319" i="21" s="1"/>
  <c r="P1391" i="21"/>
  <c r="S1391" i="21" s="1"/>
  <c r="P1463" i="21"/>
  <c r="S1463" i="21" s="1"/>
  <c r="P1535" i="21"/>
  <c r="S1535" i="21" s="1"/>
  <c r="P1607" i="21"/>
  <c r="S1607" i="21" s="1"/>
  <c r="P1679" i="21"/>
  <c r="S1679" i="21" s="1"/>
  <c r="P1751" i="21"/>
  <c r="S1751" i="21" s="1"/>
  <c r="P1823" i="21"/>
  <c r="S1823" i="21" s="1"/>
  <c r="P1895" i="21"/>
  <c r="S1895" i="21" s="1"/>
  <c r="P1967" i="21"/>
  <c r="S1967" i="21" s="1"/>
  <c r="P330" i="21"/>
  <c r="S330" i="21" s="1"/>
  <c r="P709" i="21"/>
  <c r="S709" i="21" s="1"/>
  <c r="P853" i="21"/>
  <c r="S853" i="21" s="1"/>
  <c r="P962" i="21"/>
  <c r="S962" i="21" s="1"/>
  <c r="P1042" i="21"/>
  <c r="S1042" i="21" s="1"/>
  <c r="P1114" i="21"/>
  <c r="S1114" i="21" s="1"/>
  <c r="P1186" i="21"/>
  <c r="S1186" i="21" s="1"/>
  <c r="P1258" i="21"/>
  <c r="S1258" i="21" s="1"/>
  <c r="P1330" i="21"/>
  <c r="S1330" i="21" s="1"/>
  <c r="P1402" i="21"/>
  <c r="S1402" i="21" s="1"/>
  <c r="P1474" i="21"/>
  <c r="S1474" i="21" s="1"/>
  <c r="P1546" i="21"/>
  <c r="S1546" i="21" s="1"/>
  <c r="P1618" i="21"/>
  <c r="S1618" i="21" s="1"/>
  <c r="P1690" i="21"/>
  <c r="S1690" i="21" s="1"/>
  <c r="P1762" i="21"/>
  <c r="S1762" i="21" s="1"/>
  <c r="P1834" i="21"/>
  <c r="S1834" i="21" s="1"/>
  <c r="P1906" i="21"/>
  <c r="S1906" i="21" s="1"/>
  <c r="P1978" i="21"/>
  <c r="S1978" i="21" s="1"/>
  <c r="P331" i="21"/>
  <c r="S331" i="21" s="1"/>
  <c r="P711" i="21"/>
  <c r="S711" i="21" s="1"/>
  <c r="P855" i="21"/>
  <c r="S855" i="21" s="1"/>
  <c r="P963" i="21"/>
  <c r="S963" i="21" s="1"/>
  <c r="P1043" i="21"/>
  <c r="S1043" i="21" s="1"/>
  <c r="P1115" i="21"/>
  <c r="S1115" i="21" s="1"/>
  <c r="P1187" i="21"/>
  <c r="S1187" i="21" s="1"/>
  <c r="P1259" i="21"/>
  <c r="S1259" i="21" s="1"/>
  <c r="P1331" i="21"/>
  <c r="S1331" i="21" s="1"/>
  <c r="P1403" i="21"/>
  <c r="S1403" i="21" s="1"/>
  <c r="P1475" i="21"/>
  <c r="S1475" i="21" s="1"/>
  <c r="P1547" i="21"/>
  <c r="S1547" i="21" s="1"/>
  <c r="P1619" i="21"/>
  <c r="S1619" i="21" s="1"/>
  <c r="P1691" i="21"/>
  <c r="S1691" i="21" s="1"/>
  <c r="P1763" i="21"/>
  <c r="S1763" i="21" s="1"/>
  <c r="P1835" i="21"/>
  <c r="S1835" i="21" s="1"/>
  <c r="P1907" i="21"/>
  <c r="S1907" i="21" s="1"/>
  <c r="P1979" i="21"/>
  <c r="S1979" i="21" s="1"/>
  <c r="P402" i="21"/>
  <c r="S402" i="21" s="1"/>
  <c r="P733" i="21"/>
  <c r="S733" i="21" s="1"/>
  <c r="P877" i="21"/>
  <c r="S877" i="21" s="1"/>
  <c r="P976" i="21"/>
  <c r="S976" i="21" s="1"/>
  <c r="P1054" i="21"/>
  <c r="S1054" i="21" s="1"/>
  <c r="P1126" i="21"/>
  <c r="S1126" i="21" s="1"/>
  <c r="P1198" i="21"/>
  <c r="S1198" i="21" s="1"/>
  <c r="P1270" i="21"/>
  <c r="S1270" i="21" s="1"/>
  <c r="P1342" i="21"/>
  <c r="S1342" i="21" s="1"/>
  <c r="P1414" i="21"/>
  <c r="S1414" i="21" s="1"/>
  <c r="P1486" i="21"/>
  <c r="S1486" i="21" s="1"/>
  <c r="P1558" i="21"/>
  <c r="S1558" i="21" s="1"/>
  <c r="P1630" i="21"/>
  <c r="S1630" i="21" s="1"/>
  <c r="P1702" i="21"/>
  <c r="S1702" i="21" s="1"/>
  <c r="P1774" i="21"/>
  <c r="S1774" i="21" s="1"/>
  <c r="P1846" i="21"/>
  <c r="S1846" i="21" s="1"/>
  <c r="P1918" i="21"/>
  <c r="S1918" i="21" s="1"/>
  <c r="P1990" i="21"/>
  <c r="S1990" i="21" s="1"/>
  <c r="P403" i="21"/>
  <c r="S403" i="21" s="1"/>
  <c r="P735" i="21"/>
  <c r="S735" i="21" s="1"/>
  <c r="P879" i="21"/>
  <c r="S879" i="21" s="1"/>
  <c r="P977" i="21"/>
  <c r="S977" i="21" s="1"/>
  <c r="P1055" i="21"/>
  <c r="S1055" i="21" s="1"/>
  <c r="P1127" i="21"/>
  <c r="S1127" i="21" s="1"/>
  <c r="P1199" i="21"/>
  <c r="S1199" i="21" s="1"/>
  <c r="P1271" i="21"/>
  <c r="S1271" i="21" s="1"/>
  <c r="P1343" i="21"/>
  <c r="S1343" i="21" s="1"/>
  <c r="P1415" i="21"/>
  <c r="S1415" i="21" s="1"/>
  <c r="P1487" i="21"/>
  <c r="S1487" i="21" s="1"/>
  <c r="P1559" i="21"/>
  <c r="S1559" i="21" s="1"/>
  <c r="P1631" i="21"/>
  <c r="S1631" i="21" s="1"/>
  <c r="P1703" i="21"/>
  <c r="S1703" i="21" s="1"/>
  <c r="P1775" i="21"/>
  <c r="S1775" i="21" s="1"/>
  <c r="P1847" i="21"/>
  <c r="S1847" i="21" s="1"/>
  <c r="P1919" i="21"/>
  <c r="S1919" i="21" s="1"/>
  <c r="P1991" i="21"/>
  <c r="S1991" i="21" s="1"/>
  <c r="P42" i="21"/>
  <c r="S42" i="21" s="1"/>
  <c r="P474" i="21"/>
  <c r="S474" i="21" s="1"/>
  <c r="P757" i="21"/>
  <c r="S757" i="21" s="1"/>
  <c r="P899" i="21"/>
  <c r="S899" i="21" s="1"/>
  <c r="P990" i="21"/>
  <c r="S990" i="21" s="1"/>
  <c r="P1066" i="21"/>
  <c r="S1066" i="21" s="1"/>
  <c r="P1138" i="21"/>
  <c r="S1138" i="21" s="1"/>
  <c r="P1210" i="21"/>
  <c r="S1210" i="21" s="1"/>
  <c r="P1282" i="21"/>
  <c r="S1282" i="21" s="1"/>
  <c r="P1354" i="21"/>
  <c r="S1354" i="21" s="1"/>
  <c r="P1426" i="21"/>
  <c r="S1426" i="21" s="1"/>
  <c r="P1498" i="21"/>
  <c r="S1498" i="21" s="1"/>
  <c r="P1570" i="21"/>
  <c r="S1570" i="21" s="1"/>
  <c r="P1642" i="21"/>
  <c r="S1642" i="21" s="1"/>
  <c r="P1714" i="21"/>
  <c r="S1714" i="21" s="1"/>
  <c r="P1786" i="21"/>
  <c r="S1786" i="21" s="1"/>
  <c r="P1858" i="21"/>
  <c r="S1858" i="21" s="1"/>
  <c r="P1930" i="21"/>
  <c r="S1930" i="21" s="1"/>
  <c r="P2002" i="21"/>
  <c r="S2002" i="21" s="1"/>
  <c r="P43" i="21"/>
  <c r="S43" i="21" s="1"/>
  <c r="P475" i="21"/>
  <c r="S475" i="21" s="1"/>
  <c r="P759" i="21"/>
  <c r="S759" i="21" s="1"/>
  <c r="P901" i="21"/>
  <c r="S901" i="21" s="1"/>
  <c r="P991" i="21"/>
  <c r="S991" i="21" s="1"/>
  <c r="P1067" i="21"/>
  <c r="S1067" i="21" s="1"/>
  <c r="P1139" i="21"/>
  <c r="S1139" i="21" s="1"/>
  <c r="P1211" i="21"/>
  <c r="S1211" i="21" s="1"/>
  <c r="P1283" i="21"/>
  <c r="S1283" i="21" s="1"/>
  <c r="P1355" i="21"/>
  <c r="S1355" i="21" s="1"/>
  <c r="P1427" i="21"/>
  <c r="S1427" i="21" s="1"/>
  <c r="P1499" i="21"/>
  <c r="S1499" i="21" s="1"/>
  <c r="P1571" i="21"/>
  <c r="S1571" i="21" s="1"/>
  <c r="P1643" i="21"/>
  <c r="S1643" i="21" s="1"/>
  <c r="P1715" i="21"/>
  <c r="S1715" i="21" s="1"/>
  <c r="P1787" i="21"/>
  <c r="S1787" i="21" s="1"/>
  <c r="P1859" i="21"/>
  <c r="S1859" i="21" s="1"/>
  <c r="P1931" i="21"/>
  <c r="S1931" i="21" s="1"/>
  <c r="P2003" i="21"/>
  <c r="S2003" i="21" s="1"/>
  <c r="P114" i="21"/>
  <c r="S114" i="21" s="1"/>
  <c r="P546" i="21"/>
  <c r="S546" i="21" s="1"/>
  <c r="P781" i="21"/>
  <c r="S781" i="21" s="1"/>
  <c r="P916" i="21"/>
  <c r="S916" i="21" s="1"/>
  <c r="P1003" i="21"/>
  <c r="S1003" i="21" s="1"/>
  <c r="P1078" i="21"/>
  <c r="S1078" i="21" s="1"/>
  <c r="P1150" i="21"/>
  <c r="S1150" i="21" s="1"/>
  <c r="P1222" i="21"/>
  <c r="S1222" i="21" s="1"/>
  <c r="P1294" i="21"/>
  <c r="S1294" i="21" s="1"/>
  <c r="P1366" i="21"/>
  <c r="S1366" i="21" s="1"/>
  <c r="P1438" i="21"/>
  <c r="S1438" i="21" s="1"/>
  <c r="P1510" i="21"/>
  <c r="S1510" i="21" s="1"/>
  <c r="P1582" i="21"/>
  <c r="S1582" i="21" s="1"/>
  <c r="P1654" i="21"/>
  <c r="S1654" i="21" s="1"/>
  <c r="P1726" i="21"/>
  <c r="S1726" i="21" s="1"/>
  <c r="P1798" i="21"/>
  <c r="S1798" i="21" s="1"/>
  <c r="P1870" i="21"/>
  <c r="S1870" i="21" s="1"/>
  <c r="P1942" i="21"/>
  <c r="S1942" i="21" s="1"/>
  <c r="P115" i="21"/>
  <c r="S115" i="21" s="1"/>
  <c r="P547" i="21"/>
  <c r="S547" i="21" s="1"/>
  <c r="P783" i="21"/>
  <c r="S783" i="21" s="1"/>
  <c r="P917" i="21"/>
  <c r="S917" i="21" s="1"/>
  <c r="P1004" i="21"/>
  <c r="S1004" i="21" s="1"/>
  <c r="P1079" i="21"/>
  <c r="S1079" i="21" s="1"/>
  <c r="P1151" i="21"/>
  <c r="S1151" i="21" s="1"/>
  <c r="P1223" i="21"/>
  <c r="S1223" i="21" s="1"/>
  <c r="P1295" i="21"/>
  <c r="S1295" i="21" s="1"/>
  <c r="P1367" i="21"/>
  <c r="S1367" i="21" s="1"/>
  <c r="P1439" i="21"/>
  <c r="S1439" i="21" s="1"/>
  <c r="P1511" i="21"/>
  <c r="S1511" i="21" s="1"/>
  <c r="P1583" i="21"/>
  <c r="S1583" i="21" s="1"/>
  <c r="P1655" i="21"/>
  <c r="S1655" i="21" s="1"/>
  <c r="P1727" i="21"/>
  <c r="S1727" i="21" s="1"/>
  <c r="P1799" i="21"/>
  <c r="S1799" i="21" s="1"/>
  <c r="P1871" i="21"/>
  <c r="S1871" i="21" s="1"/>
  <c r="P1943" i="21"/>
  <c r="S1943" i="21" s="1"/>
  <c r="P1016" i="21"/>
  <c r="S1016" i="21" s="1"/>
  <c r="P1450" i="21"/>
  <c r="S1450" i="21" s="1"/>
  <c r="P1882" i="21"/>
  <c r="S1882" i="21" s="1"/>
  <c r="P1017" i="21"/>
  <c r="S1017" i="21" s="1"/>
  <c r="P1451" i="21"/>
  <c r="S1451" i="21" s="1"/>
  <c r="P1883" i="21"/>
  <c r="S1883" i="21" s="1"/>
  <c r="P1090" i="21"/>
  <c r="S1090" i="21" s="1"/>
  <c r="P1522" i="21"/>
  <c r="S1522" i="21" s="1"/>
  <c r="P1954" i="21"/>
  <c r="S1954" i="21" s="1"/>
  <c r="P1091" i="21"/>
  <c r="S1091" i="21" s="1"/>
  <c r="P1523" i="21"/>
  <c r="S1523" i="21" s="1"/>
  <c r="P1955" i="21"/>
  <c r="S1955" i="21" s="1"/>
  <c r="P186" i="21"/>
  <c r="S186" i="21" s="1"/>
  <c r="P1162" i="21"/>
  <c r="S1162" i="21" s="1"/>
  <c r="P1594" i="21"/>
  <c r="S1594" i="21" s="1"/>
  <c r="P187" i="21"/>
  <c r="S187" i="21" s="1"/>
  <c r="P1163" i="21"/>
  <c r="S1163" i="21" s="1"/>
  <c r="P1595" i="21"/>
  <c r="S1595" i="21" s="1"/>
  <c r="P618" i="21"/>
  <c r="S618" i="21" s="1"/>
  <c r="P1234" i="21"/>
  <c r="S1234" i="21" s="1"/>
  <c r="P1666" i="21"/>
  <c r="S1666" i="21" s="1"/>
  <c r="P619" i="21"/>
  <c r="S619" i="21" s="1"/>
  <c r="P1235" i="21"/>
  <c r="S1235" i="21" s="1"/>
  <c r="P1667" i="21"/>
  <c r="S1667" i="21" s="1"/>
  <c r="P805" i="21"/>
  <c r="S805" i="21" s="1"/>
  <c r="P1306" i="21"/>
  <c r="S1306" i="21" s="1"/>
  <c r="P1738" i="21"/>
  <c r="S1738" i="21" s="1"/>
  <c r="P807" i="21"/>
  <c r="S807" i="21" s="1"/>
  <c r="P1307" i="21"/>
  <c r="S1307" i="21" s="1"/>
  <c r="P1739" i="21"/>
  <c r="S1739" i="21" s="1"/>
  <c r="P932" i="21"/>
  <c r="S932" i="21" s="1"/>
  <c r="P933" i="21"/>
  <c r="S933" i="21" s="1"/>
  <c r="P1378" i="21"/>
  <c r="S1378" i="21" s="1"/>
  <c r="P1379" i="21"/>
  <c r="S1379" i="21" s="1"/>
  <c r="P1810" i="21"/>
  <c r="S1810" i="21" s="1"/>
  <c r="P1811" i="21"/>
  <c r="S1811" i="21" s="1"/>
  <c r="G134" i="24"/>
  <c r="AA10" i="22"/>
  <c r="AB10" i="22"/>
  <c r="AA10" i="20"/>
  <c r="Z11" i="22"/>
  <c r="Y12" i="22" s="1"/>
  <c r="AB10" i="20"/>
  <c r="Z11" i="20"/>
  <c r="Y12" i="20" s="1"/>
  <c r="U5" i="24"/>
  <c r="BO131" i="24"/>
  <c r="G135" i="24"/>
  <c r="V5" i="24" s="1"/>
  <c r="AB11" i="19"/>
  <c r="AA11" i="19"/>
  <c r="Z12" i="19"/>
  <c r="Y13" i="19" s="1"/>
  <c r="V1125" i="21" l="1"/>
  <c r="AA1124" i="23" s="1"/>
  <c r="V1422" i="21"/>
  <c r="AA1421" i="23" s="1"/>
  <c r="V744" i="21"/>
  <c r="AA743" i="23" s="1"/>
  <c r="V1178" i="21"/>
  <c r="AA1177" i="23" s="1"/>
  <c r="V771" i="21"/>
  <c r="AA770" i="23" s="1"/>
  <c r="V620" i="21"/>
  <c r="AA619" i="23" s="1"/>
  <c r="V634" i="21"/>
  <c r="AA633" i="23" s="1"/>
  <c r="V464" i="21"/>
  <c r="AA463" i="23" s="1"/>
  <c r="V1599" i="21"/>
  <c r="AA1598" i="23" s="1"/>
  <c r="V767" i="21"/>
  <c r="AA766" i="23" s="1"/>
  <c r="V18" i="21"/>
  <c r="AA17" i="23" s="1"/>
  <c r="V1755" i="21"/>
  <c r="AA1754" i="23" s="1"/>
  <c r="V1817" i="21"/>
  <c r="AA1816" i="23" s="1"/>
  <c r="V1552" i="21"/>
  <c r="AA1551" i="23" s="1"/>
  <c r="V1287" i="21"/>
  <c r="AA1286" i="23" s="1"/>
  <c r="V1022" i="21"/>
  <c r="AA1021" i="23" s="1"/>
  <c r="V765" i="21"/>
  <c r="AA764" i="23" s="1"/>
  <c r="V505" i="21"/>
  <c r="AA504" i="23" s="1"/>
  <c r="V389" i="21"/>
  <c r="AA388" i="23" s="1"/>
  <c r="V1715" i="21"/>
  <c r="AA1714" i="23" s="1"/>
  <c r="V1822" i="21"/>
  <c r="AA1821" i="23" s="1"/>
  <c r="V969" i="21"/>
  <c r="AA968" i="23" s="1"/>
  <c r="V692" i="21"/>
  <c r="AA691" i="23" s="1"/>
  <c r="V1926" i="21"/>
  <c r="AA1925" i="23" s="1"/>
  <c r="V1661" i="21"/>
  <c r="AA1660" i="23" s="1"/>
  <c r="V1396" i="21"/>
  <c r="AA1395" i="23" s="1"/>
  <c r="V1131" i="21"/>
  <c r="AA1130" i="23" s="1"/>
  <c r="V866" i="21"/>
  <c r="AA865" i="23" s="1"/>
  <c r="V349" i="21"/>
  <c r="AA348" i="23" s="1"/>
  <c r="V322" i="21"/>
  <c r="AA321" i="23" s="1"/>
  <c r="V451" i="21"/>
  <c r="AA450" i="23" s="1"/>
  <c r="V233" i="21"/>
  <c r="AA232" i="23" s="1"/>
  <c r="V1426" i="21"/>
  <c r="AA1425" i="23" s="1"/>
  <c r="V1451" i="21"/>
  <c r="AA1450" i="23" s="1"/>
  <c r="V613" i="21"/>
  <c r="AA612" i="23" s="1"/>
  <c r="V1891" i="21"/>
  <c r="AA1890" i="23" s="1"/>
  <c r="V1626" i="21"/>
  <c r="AA1625" i="23" s="1"/>
  <c r="V1361" i="21"/>
  <c r="AA1360" i="23" s="1"/>
  <c r="V1096" i="21"/>
  <c r="AA1095" i="23" s="1"/>
  <c r="V831" i="21"/>
  <c r="AA830" i="23" s="1"/>
  <c r="V194" i="21"/>
  <c r="AA193" i="23" s="1"/>
  <c r="V1788" i="21"/>
  <c r="AA1787" i="23" s="1"/>
  <c r="V49" i="21"/>
  <c r="AA48" i="23" s="1"/>
  <c r="V22" i="21"/>
  <c r="AA21" i="23" s="1"/>
  <c r="V151" i="21"/>
  <c r="AA150" i="23" s="1"/>
  <c r="V712" i="21"/>
  <c r="AA711" i="23" s="1"/>
  <c r="V1127" i="21"/>
  <c r="AA1126" i="23" s="1"/>
  <c r="V1090" i="21"/>
  <c r="AA1089" i="23" s="1"/>
  <c r="V1844" i="21"/>
  <c r="AA1843" i="23" s="1"/>
  <c r="V1591" i="21"/>
  <c r="AA1590" i="23" s="1"/>
  <c r="V1326" i="21"/>
  <c r="AA1325" i="23" s="1"/>
  <c r="V1061" i="21"/>
  <c r="AA1060" i="23" s="1"/>
  <c r="V796" i="21"/>
  <c r="AA795" i="23" s="1"/>
  <c r="V1994" i="21"/>
  <c r="AA1993" i="23" s="1"/>
  <c r="V1488" i="21"/>
  <c r="AA1487" i="23" s="1"/>
  <c r="V276" i="21"/>
  <c r="AA275" i="23" s="1"/>
  <c r="V273" i="21"/>
  <c r="AA272" i="23" s="1"/>
  <c r="V642" i="21"/>
  <c r="AA641" i="23" s="1"/>
  <c r="V412" i="21"/>
  <c r="AA411" i="23" s="1"/>
  <c r="V838" i="21"/>
  <c r="AA837" i="23" s="1"/>
  <c r="V1797" i="21"/>
  <c r="AA1796" i="23" s="1"/>
  <c r="V1544" i="21"/>
  <c r="AA1543" i="23" s="1"/>
  <c r="V1291" i="21"/>
  <c r="AA1290" i="23" s="1"/>
  <c r="V1026" i="21"/>
  <c r="AA1025" i="23" s="1"/>
  <c r="V754" i="21"/>
  <c r="AA753" i="23" s="1"/>
  <c r="V1959" i="21"/>
  <c r="AA1958" i="23" s="1"/>
  <c r="V1694" i="21"/>
  <c r="AA1693" i="23" s="1"/>
  <c r="V1441" i="21"/>
  <c r="AA1440" i="23" s="1"/>
  <c r="V1188" i="21"/>
  <c r="AA1187" i="23" s="1"/>
  <c r="V491" i="21"/>
  <c r="AA490" i="23" s="1"/>
  <c r="V512" i="21"/>
  <c r="AA511" i="23" s="1"/>
  <c r="V342" i="21"/>
  <c r="AA341" i="23" s="1"/>
  <c r="V112" i="21"/>
  <c r="AA111" i="23" s="1"/>
  <c r="V1403" i="21"/>
  <c r="AA1402" i="23" s="1"/>
  <c r="V1641" i="21"/>
  <c r="AA1640" i="23" s="1"/>
  <c r="V1135" i="21"/>
  <c r="AA1134" i="23" s="1"/>
  <c r="V870" i="21"/>
  <c r="AA869" i="23" s="1"/>
  <c r="V423" i="21"/>
  <c r="AA422" i="23" s="1"/>
  <c r="V1803" i="21"/>
  <c r="AA1802" i="23" s="1"/>
  <c r="V1538" i="21"/>
  <c r="AA1537" i="23" s="1"/>
  <c r="V1285" i="21"/>
  <c r="AA1284" i="23" s="1"/>
  <c r="V335" i="21"/>
  <c r="AA334" i="23" s="1"/>
  <c r="V356" i="21"/>
  <c r="AA355" i="23" s="1"/>
  <c r="V1582" i="21"/>
  <c r="AA1581" i="23" s="1"/>
  <c r="V1978" i="21"/>
  <c r="AA1977" i="23" s="1"/>
  <c r="V1485" i="21"/>
  <c r="AA1484" i="23" s="1"/>
  <c r="V1232" i="21"/>
  <c r="AA1231" i="23" s="1"/>
  <c r="V979" i="21"/>
  <c r="AA978" i="23" s="1"/>
  <c r="V686" i="21"/>
  <c r="AA685" i="23" s="1"/>
  <c r="V1912" i="21"/>
  <c r="AA1911" i="23" s="1"/>
  <c r="V1647" i="21"/>
  <c r="AA1646" i="23" s="1"/>
  <c r="V1382" i="21"/>
  <c r="AA1381" i="23" s="1"/>
  <c r="V1129" i="21"/>
  <c r="AA1128" i="23" s="1"/>
  <c r="V876" i="21"/>
  <c r="AA875" i="23" s="1"/>
  <c r="V179" i="21"/>
  <c r="AA178" i="23" s="1"/>
  <c r="V200" i="21"/>
  <c r="AA199" i="23" s="1"/>
  <c r="V30" i="21"/>
  <c r="AA29" i="23" s="1"/>
  <c r="G133" i="24"/>
  <c r="T5" i="24" s="1"/>
  <c r="V138" i="21"/>
  <c r="AA137" i="23" s="1"/>
  <c r="V931" i="21"/>
  <c r="AA930" i="23" s="1"/>
  <c r="V1864" i="21"/>
  <c r="AA1863" i="23" s="1"/>
  <c r="V478" i="21"/>
  <c r="AA477" i="23" s="1"/>
  <c r="V607" i="21"/>
  <c r="AA606" i="23" s="1"/>
  <c r="V1741" i="21"/>
  <c r="AA1740" i="23" s="1"/>
  <c r="V1032" i="21"/>
  <c r="AA1031" i="23" s="1"/>
  <c r="V186" i="21"/>
  <c r="AA185" i="23" s="1"/>
  <c r="V1981" i="21"/>
  <c r="AA1980" i="23" s="1"/>
  <c r="V1157" i="21"/>
  <c r="AA1156" i="23" s="1"/>
  <c r="V802" i="21"/>
  <c r="AA801" i="23" s="1"/>
  <c r="V364" i="21"/>
  <c r="AA363" i="23" s="1"/>
  <c r="V84" i="21"/>
  <c r="AA83" i="23" s="1"/>
  <c r="V1658" i="21"/>
  <c r="AA1657" i="23" s="1"/>
  <c r="V846" i="21"/>
  <c r="AA845" i="23" s="1"/>
  <c r="V1473" i="21"/>
  <c r="AA1472" i="23" s="1"/>
  <c r="V1975" i="21"/>
  <c r="AA1974" i="23" s="1"/>
  <c r="V23" i="21"/>
  <c r="AA22" i="23" s="1"/>
  <c r="V1082" i="21"/>
  <c r="AA1081" i="23" s="1"/>
  <c r="V1998" i="21"/>
  <c r="AA1997" i="23" s="1"/>
  <c r="V1390" i="21"/>
  <c r="AA1389" i="23" s="1"/>
  <c r="V161" i="21"/>
  <c r="AA160" i="23" s="1"/>
  <c r="V1187" i="21"/>
  <c r="AA1186" i="23" s="1"/>
  <c r="V1605" i="21"/>
  <c r="AA1604" i="23" s="1"/>
  <c r="V1352" i="21"/>
  <c r="AA1351" i="23" s="1"/>
  <c r="V1099" i="21"/>
  <c r="AA1098" i="23" s="1"/>
  <c r="V834" i="21"/>
  <c r="AA833" i="23" s="1"/>
  <c r="V207" i="21"/>
  <c r="AA206" i="23" s="1"/>
  <c r="V1767" i="21"/>
  <c r="AA1766" i="23" s="1"/>
  <c r="V1502" i="21"/>
  <c r="AA1501" i="23" s="1"/>
  <c r="V1249" i="21"/>
  <c r="AA1248" i="23" s="1"/>
  <c r="V996" i="21"/>
  <c r="AA995" i="23" s="1"/>
  <c r="V299" i="21"/>
  <c r="AA298" i="23" s="1"/>
  <c r="V320" i="21"/>
  <c r="AA319" i="23" s="1"/>
  <c r="V150" i="21"/>
  <c r="AA149" i="23" s="1"/>
  <c r="V695" i="21"/>
  <c r="AA694" i="23" s="1"/>
  <c r="V1762" i="21"/>
  <c r="AA1761" i="23" s="1"/>
  <c r="V1449" i="21"/>
  <c r="AA1448" i="23" s="1"/>
  <c r="V1196" i="21"/>
  <c r="AA1195" i="23" s="1"/>
  <c r="V943" i="21"/>
  <c r="AA942" i="23" s="1"/>
  <c r="V627" i="21"/>
  <c r="AA626" i="23" s="1"/>
  <c r="V1876" i="21"/>
  <c r="AA1875" i="23" s="1"/>
  <c r="V1611" i="21"/>
  <c r="AA1610" i="23" s="1"/>
  <c r="V1346" i="21"/>
  <c r="AA1345" i="23" s="1"/>
  <c r="V1093" i="21"/>
  <c r="AA1092" i="23" s="1"/>
  <c r="V840" i="21"/>
  <c r="AA839" i="23" s="1"/>
  <c r="V143" i="21"/>
  <c r="AA142" i="23" s="1"/>
  <c r="V164" i="21"/>
  <c r="AA163" i="23" s="1"/>
  <c r="V713" i="21"/>
  <c r="AA712" i="23" s="1"/>
  <c r="V243" i="21"/>
  <c r="AA242" i="23" s="1"/>
  <c r="V826" i="21"/>
  <c r="AA825" i="23" s="1"/>
  <c r="V1293" i="21"/>
  <c r="AA1292" i="23" s="1"/>
  <c r="V1040" i="21"/>
  <c r="AA1039" i="23" s="1"/>
  <c r="V787" i="21"/>
  <c r="AA786" i="23" s="1"/>
  <c r="V1985" i="21"/>
  <c r="AA1984" i="23" s="1"/>
  <c r="V1720" i="21"/>
  <c r="AA1719" i="23" s="1"/>
  <c r="V1455" i="21"/>
  <c r="AA1454" i="23" s="1"/>
  <c r="V1190" i="21"/>
  <c r="AA1189" i="23" s="1"/>
  <c r="V937" i="21"/>
  <c r="AA936" i="23" s="1"/>
  <c r="V638" i="21"/>
  <c r="AA637" i="23" s="1"/>
  <c r="V646" i="21"/>
  <c r="AA645" i="23" s="1"/>
  <c r="V8" i="21"/>
  <c r="AA7" i="23" s="1"/>
  <c r="V557" i="21"/>
  <c r="AA556" i="23" s="1"/>
  <c r="V863" i="21"/>
  <c r="AA862" i="23" s="1"/>
  <c r="V1391" i="21"/>
  <c r="AA1390" i="23" s="1"/>
  <c r="V1137" i="21"/>
  <c r="AA1136" i="23" s="1"/>
  <c r="V884" i="21"/>
  <c r="AA883" i="23" s="1"/>
  <c r="V548" i="21"/>
  <c r="AA547" i="23" s="1"/>
  <c r="V1829" i="21"/>
  <c r="AA1828" i="23" s="1"/>
  <c r="V1564" i="21"/>
  <c r="AA1563" i="23" s="1"/>
  <c r="V1299" i="21"/>
  <c r="AA1298" i="23" s="1"/>
  <c r="V1034" i="21"/>
  <c r="AA1033" i="23" s="1"/>
  <c r="V779" i="21"/>
  <c r="AA778" i="23" s="1"/>
  <c r="V517" i="21"/>
  <c r="AA516" i="23" s="1"/>
  <c r="V490" i="21"/>
  <c r="AA489" i="23" s="1"/>
  <c r="V619" i="21"/>
  <c r="AA618" i="23" s="1"/>
  <c r="V401" i="21"/>
  <c r="AA400" i="23" s="1"/>
  <c r="V1787" i="21"/>
  <c r="AA1786" i="23" s="1"/>
  <c r="V1894" i="21"/>
  <c r="AA1893" i="23" s="1"/>
  <c r="V981" i="21"/>
  <c r="AA980" i="23" s="1"/>
  <c r="V708" i="21"/>
  <c r="AA707" i="23" s="1"/>
  <c r="V1938" i="21"/>
  <c r="AA1937" i="23" s="1"/>
  <c r="V1673" i="21"/>
  <c r="AA1672" i="23" s="1"/>
  <c r="V1408" i="21"/>
  <c r="AA1407" i="23" s="1"/>
  <c r="V1143" i="21"/>
  <c r="AA1142" i="23" s="1"/>
  <c r="V878" i="21"/>
  <c r="AA877" i="23" s="1"/>
  <c r="V531" i="21"/>
  <c r="AA530" i="23" s="1"/>
  <c r="V361" i="21"/>
  <c r="AA360" i="23" s="1"/>
  <c r="V334" i="21"/>
  <c r="AA333" i="23" s="1"/>
  <c r="V463" i="21"/>
  <c r="AA462" i="23" s="1"/>
  <c r="V245" i="21"/>
  <c r="AA244" i="23" s="1"/>
  <c r="V851" i="21"/>
  <c r="AA850" i="23" s="1"/>
  <c r="V958" i="21"/>
  <c r="AA957" i="23" s="1"/>
  <c r="V825" i="21"/>
  <c r="AA824" i="23" s="1"/>
  <c r="V230" i="21"/>
  <c r="AA229" i="23" s="1"/>
  <c r="V1782" i="21"/>
  <c r="AA1781" i="23" s="1"/>
  <c r="V1517" i="21"/>
  <c r="AA1516" i="23" s="1"/>
  <c r="V1252" i="21"/>
  <c r="AA1251" i="23" s="1"/>
  <c r="V987" i="21"/>
  <c r="AA986" i="23" s="1"/>
  <c r="V698" i="21"/>
  <c r="AA697" i="23" s="1"/>
  <c r="V1944" i="21"/>
  <c r="AA1943" i="23" s="1"/>
  <c r="V205" i="21"/>
  <c r="AA204" i="23" s="1"/>
  <c r="V178" i="21"/>
  <c r="AA177" i="23" s="1"/>
  <c r="V307" i="21"/>
  <c r="AA306" i="23" s="1"/>
  <c r="V89" i="21"/>
  <c r="AA88" i="23" s="1"/>
  <c r="V170" i="21"/>
  <c r="AA169" i="23" s="1"/>
  <c r="V315" i="21"/>
  <c r="AA314" i="23" s="1"/>
  <c r="V2000" i="21"/>
  <c r="AA1999" i="23" s="1"/>
  <c r="V1747" i="21"/>
  <c r="AA1746" i="23" s="1"/>
  <c r="V1482" i="21"/>
  <c r="AA1481" i="23" s="1"/>
  <c r="V1217" i="21"/>
  <c r="AA1216" i="23" s="1"/>
  <c r="V952" i="21"/>
  <c r="AA951" i="23" s="1"/>
  <c r="V645" i="21"/>
  <c r="AA644" i="23" s="1"/>
  <c r="V1897" i="21"/>
  <c r="AA1896" i="23" s="1"/>
  <c r="V1644" i="21"/>
  <c r="AA1643" i="23" s="1"/>
  <c r="V432" i="21"/>
  <c r="AA431" i="23" s="1"/>
  <c r="V429" i="21"/>
  <c r="AA428" i="23" s="1"/>
  <c r="V7" i="21"/>
  <c r="AA6" i="23" s="1"/>
  <c r="V568" i="21"/>
  <c r="AA567" i="23" s="1"/>
  <c r="V1774" i="21"/>
  <c r="AA1773" i="23" s="1"/>
  <c r="V1953" i="21"/>
  <c r="AA1952" i="23" s="1"/>
  <c r="V1700" i="21"/>
  <c r="AA1699" i="23" s="1"/>
  <c r="V1447" i="21"/>
  <c r="AA1446" i="23" s="1"/>
  <c r="V1182" i="21"/>
  <c r="AA1181" i="23" s="1"/>
  <c r="V917" i="21"/>
  <c r="AA916" i="23" s="1"/>
  <c r="V585" i="21"/>
  <c r="AA584" i="23" s="1"/>
  <c r="V1850" i="21"/>
  <c r="AA1849" i="23" s="1"/>
  <c r="V1597" i="21"/>
  <c r="AA1596" i="23" s="1"/>
  <c r="V1344" i="21"/>
  <c r="AA1343" i="23" s="1"/>
  <c r="V132" i="21"/>
  <c r="AA131" i="23" s="1"/>
  <c r="V129" i="21"/>
  <c r="AA128" i="23" s="1"/>
  <c r="V498" i="21"/>
  <c r="AA497" i="23" s="1"/>
  <c r="V268" i="21"/>
  <c r="AA267" i="23" s="1"/>
  <c r="V1475" i="21"/>
  <c r="AA1474" i="23" s="1"/>
  <c r="V1653" i="21"/>
  <c r="AA1652" i="23" s="1"/>
  <c r="V1400" i="21"/>
  <c r="AA1399" i="23" s="1"/>
  <c r="V1147" i="21"/>
  <c r="AA1146" i="23" s="1"/>
  <c r="V882" i="21"/>
  <c r="AA881" i="23" s="1"/>
  <c r="V495" i="21"/>
  <c r="AA494" i="23" s="1"/>
  <c r="V1815" i="21"/>
  <c r="AA1814" i="23" s="1"/>
  <c r="V1550" i="21"/>
  <c r="AA1549" i="23" s="1"/>
  <c r="V1297" i="21"/>
  <c r="AA1296" i="23" s="1"/>
  <c r="V1044" i="21"/>
  <c r="AA1043" i="23" s="1"/>
  <c r="V347" i="21"/>
  <c r="AA346" i="23" s="1"/>
  <c r="V368" i="21"/>
  <c r="AA367" i="23" s="1"/>
  <c r="V198" i="21"/>
  <c r="AA197" i="23" s="1"/>
  <c r="V1583" i="21"/>
  <c r="AA1582" i="23" s="1"/>
  <c r="V27" i="21"/>
  <c r="AA26" i="23" s="1"/>
  <c r="V1497" i="21"/>
  <c r="AA1496" i="23" s="1"/>
  <c r="V1244" i="21"/>
  <c r="AA1243" i="23" s="1"/>
  <c r="V991" i="21"/>
  <c r="AA990" i="23" s="1"/>
  <c r="V706" i="21"/>
  <c r="AA705" i="23" s="1"/>
  <c r="V1924" i="21"/>
  <c r="AA1923" i="23" s="1"/>
  <c r="V1659" i="21"/>
  <c r="AA1658" i="23" s="1"/>
  <c r="V1394" i="21"/>
  <c r="AA1393" i="23" s="1"/>
  <c r="V1141" i="21"/>
  <c r="AA1140" i="23" s="1"/>
  <c r="V888" i="21"/>
  <c r="AA887" i="23" s="1"/>
  <c r="V191" i="21"/>
  <c r="AA190" i="23" s="1"/>
  <c r="V212" i="21"/>
  <c r="AA211" i="23" s="1"/>
  <c r="V42" i="21"/>
  <c r="AA41" i="23" s="1"/>
  <c r="V575" i="21"/>
  <c r="AA574" i="23" s="1"/>
  <c r="V1114" i="21"/>
  <c r="AA1113" i="23" s="1"/>
  <c r="V1341" i="21"/>
  <c r="AA1340" i="23" s="1"/>
  <c r="V1088" i="21"/>
  <c r="AA1087" i="23" s="1"/>
  <c r="V835" i="21"/>
  <c r="AA834" i="23" s="1"/>
  <c r="V218" i="21"/>
  <c r="AA217" i="23" s="1"/>
  <c r="V1768" i="21"/>
  <c r="AA1767" i="23" s="1"/>
  <c r="V1503" i="21"/>
  <c r="AA1502" i="23" s="1"/>
  <c r="V1238" i="21"/>
  <c r="AA1237" i="23" s="1"/>
  <c r="V985" i="21"/>
  <c r="AA984" i="23" s="1"/>
  <c r="V716" i="21"/>
  <c r="AA715" i="23" s="1"/>
  <c r="V35" i="21"/>
  <c r="AA34" i="23" s="1"/>
  <c r="V56" i="21"/>
  <c r="AA55" i="23" s="1"/>
  <c r="V605" i="21"/>
  <c r="AA604" i="23" s="1"/>
  <c r="V1111" i="21"/>
  <c r="AA1110" i="23" s="1"/>
  <c r="V308" i="21"/>
  <c r="AA307" i="23" s="1"/>
  <c r="V1437" i="21"/>
  <c r="AA1436" i="23" s="1"/>
  <c r="V701" i="21"/>
  <c r="AA700" i="23" s="1"/>
  <c r="V1443" i="21"/>
  <c r="AA1442" i="23" s="1"/>
  <c r="V471" i="21"/>
  <c r="AA470" i="23" s="1"/>
  <c r="V1388" i="21"/>
  <c r="AA1387" i="23" s="1"/>
  <c r="D35" i="21"/>
  <c r="C35" i="21"/>
  <c r="F35" i="21"/>
  <c r="E35" i="21"/>
  <c r="V1728" i="21"/>
  <c r="AA1727" i="23" s="1"/>
  <c r="V892" i="21"/>
  <c r="AA891" i="23" s="1"/>
  <c r="V1796" i="21"/>
  <c r="AA1795" i="23" s="1"/>
  <c r="V235" i="21"/>
  <c r="AA234" i="23" s="1"/>
  <c r="V81" i="21"/>
  <c r="AA80" i="23" s="1"/>
  <c r="V1405" i="21"/>
  <c r="AA1404" i="23" s="1"/>
  <c r="V279" i="21"/>
  <c r="AA278" i="23" s="1"/>
  <c r="V1220" i="21"/>
  <c r="AA1219" i="23" s="1"/>
  <c r="V1871" i="21"/>
  <c r="AA1870" i="23" s="1"/>
  <c r="V44" i="21"/>
  <c r="AA43" i="23" s="1"/>
  <c r="V829" i="21"/>
  <c r="AA828" i="23" s="1"/>
  <c r="V1733" i="21"/>
  <c r="AA1732" i="23" s="1"/>
  <c r="V897" i="21"/>
  <c r="AA896" i="23" s="1"/>
  <c r="V1150" i="21"/>
  <c r="AA1149" i="23" s="1"/>
  <c r="V1834" i="21"/>
  <c r="AA1833" i="23" s="1"/>
  <c r="V1461" i="21"/>
  <c r="AA1460" i="23" s="1"/>
  <c r="V1208" i="21"/>
  <c r="AA1207" i="23" s="1"/>
  <c r="V955" i="21"/>
  <c r="AA954" i="23" s="1"/>
  <c r="V649" i="21"/>
  <c r="AA648" i="23" s="1"/>
  <c r="V1888" i="21"/>
  <c r="AA1887" i="23" s="1"/>
  <c r="V1623" i="21"/>
  <c r="AA1622" i="23" s="1"/>
  <c r="V1358" i="21"/>
  <c r="AA1357" i="23" s="1"/>
  <c r="V1105" i="21"/>
  <c r="AA1104" i="23" s="1"/>
  <c r="V852" i="21"/>
  <c r="AA851" i="23" s="1"/>
  <c r="V155" i="21"/>
  <c r="AA154" i="23" s="1"/>
  <c r="V176" i="21"/>
  <c r="AA175" i="23" s="1"/>
  <c r="V6" i="21"/>
  <c r="AA5" i="23" s="1"/>
  <c r="V1007" i="21"/>
  <c r="AA1006" i="23" s="1"/>
  <c r="V898" i="21"/>
  <c r="AA897" i="23" s="1"/>
  <c r="V1305" i="21"/>
  <c r="AA1304" i="23" s="1"/>
  <c r="V1052" i="21"/>
  <c r="AA1051" i="23" s="1"/>
  <c r="V799" i="21"/>
  <c r="AA798" i="23" s="1"/>
  <c r="V1997" i="21"/>
  <c r="AA1996" i="23" s="1"/>
  <c r="V1732" i="21"/>
  <c r="AA1731" i="23" s="1"/>
  <c r="V1467" i="21"/>
  <c r="AA1466" i="23" s="1"/>
  <c r="V1202" i="21"/>
  <c r="AA1201" i="23" s="1"/>
  <c r="V949" i="21"/>
  <c r="AA948" i="23" s="1"/>
  <c r="V660" i="21"/>
  <c r="AA659" i="23" s="1"/>
  <c r="V658" i="21"/>
  <c r="AA657" i="23" s="1"/>
  <c r="V20" i="21"/>
  <c r="AA19" i="23" s="1"/>
  <c r="V569" i="21"/>
  <c r="AA568" i="23" s="1"/>
  <c r="V1295" i="21"/>
  <c r="AA1294" i="23" s="1"/>
  <c r="V1463" i="21"/>
  <c r="AA1462" i="23" s="1"/>
  <c r="V1149" i="21"/>
  <c r="AA1148" i="23" s="1"/>
  <c r="V896" i="21"/>
  <c r="AA895" i="23" s="1"/>
  <c r="V567" i="21"/>
  <c r="AA566" i="23" s="1"/>
  <c r="V1841" i="21"/>
  <c r="AA1840" i="23" s="1"/>
  <c r="V1576" i="21"/>
  <c r="AA1575" i="23" s="1"/>
  <c r="V1311" i="21"/>
  <c r="AA1310" i="23" s="1"/>
  <c r="V1046" i="21"/>
  <c r="AA1045" i="23" s="1"/>
  <c r="V793" i="21"/>
  <c r="AA792" i="23" s="1"/>
  <c r="V38" i="21"/>
  <c r="AA37" i="23" s="1"/>
  <c r="V502" i="21"/>
  <c r="AA501" i="23" s="1"/>
  <c r="V631" i="21"/>
  <c r="AA630" i="23" s="1"/>
  <c r="V413" i="21"/>
  <c r="AA412" i="23" s="1"/>
  <c r="V1859" i="21"/>
  <c r="AA1858" i="23" s="1"/>
  <c r="V1966" i="21"/>
  <c r="AA1965" i="23" s="1"/>
  <c r="V993" i="21"/>
  <c r="AA992" i="23" s="1"/>
  <c r="V725" i="21"/>
  <c r="AA724" i="23" s="1"/>
  <c r="V1950" i="21"/>
  <c r="AA1949" i="23" s="1"/>
  <c r="V1685" i="21"/>
  <c r="AA1684" i="23" s="1"/>
  <c r="V1420" i="21"/>
  <c r="AA1419" i="23" s="1"/>
  <c r="V1155" i="21"/>
  <c r="AA1154" i="23" s="1"/>
  <c r="V890" i="21"/>
  <c r="AA889" i="23" s="1"/>
  <c r="V560" i="21"/>
  <c r="AA559" i="23" s="1"/>
  <c r="V373" i="21"/>
  <c r="AA372" i="23" s="1"/>
  <c r="V346" i="21"/>
  <c r="AA345" i="23" s="1"/>
  <c r="V475" i="21"/>
  <c r="AA474" i="23" s="1"/>
  <c r="V257" i="21"/>
  <c r="AA256" i="23" s="1"/>
  <c r="V923" i="21"/>
  <c r="AA922" i="23" s="1"/>
  <c r="V1030" i="21"/>
  <c r="AA1029" i="23" s="1"/>
  <c r="V837" i="21"/>
  <c r="AA836" i="23" s="1"/>
  <c r="V302" i="21"/>
  <c r="AA301" i="23" s="1"/>
  <c r="V1794" i="21"/>
  <c r="AA1793" i="23" s="1"/>
  <c r="V1529" i="21"/>
  <c r="AA1528" i="23" s="1"/>
  <c r="V1264" i="21"/>
  <c r="AA1263" i="23" s="1"/>
  <c r="V999" i="21"/>
  <c r="AA998" i="23" s="1"/>
  <c r="V718" i="21"/>
  <c r="AA717" i="23" s="1"/>
  <c r="V1956" i="21"/>
  <c r="AA1955" i="23" s="1"/>
  <c r="V217" i="21"/>
  <c r="AA216" i="23" s="1"/>
  <c r="V190" i="21"/>
  <c r="AA189" i="23" s="1"/>
  <c r="V319" i="21"/>
  <c r="AA318" i="23" s="1"/>
  <c r="V101" i="21"/>
  <c r="AA100" i="23" s="1"/>
  <c r="V1498" i="21"/>
  <c r="AA1497" i="23" s="1"/>
  <c r="V1523" i="21"/>
  <c r="AA1522" i="23" s="1"/>
  <c r="V635" i="21"/>
  <c r="AA634" i="23" s="1"/>
  <c r="V1903" i="21"/>
  <c r="AA1902" i="23" s="1"/>
  <c r="V1638" i="21"/>
  <c r="AA1637" i="23" s="1"/>
  <c r="V1373" i="21"/>
  <c r="AA1372" i="23" s="1"/>
  <c r="V1108" i="21"/>
  <c r="AA1107" i="23" s="1"/>
  <c r="V843" i="21"/>
  <c r="AA842" i="23" s="1"/>
  <c r="V266" i="21"/>
  <c r="AA265" i="23" s="1"/>
  <c r="V1800" i="21"/>
  <c r="AA1799" i="23" s="1"/>
  <c r="V61" i="21"/>
  <c r="AA60" i="23" s="1"/>
  <c r="V34" i="21"/>
  <c r="AA33" i="23" s="1"/>
  <c r="V163" i="21"/>
  <c r="AA162" i="23" s="1"/>
  <c r="V724" i="21"/>
  <c r="AA723" i="23" s="1"/>
  <c r="V1199" i="21"/>
  <c r="AA1198" i="23" s="1"/>
  <c r="V1162" i="21"/>
  <c r="AA1161" i="23" s="1"/>
  <c r="V1856" i="21"/>
  <c r="AA1855" i="23" s="1"/>
  <c r="V1603" i="21"/>
  <c r="AA1602" i="23" s="1"/>
  <c r="V1338" i="21"/>
  <c r="AA1337" i="23" s="1"/>
  <c r="V1073" i="21"/>
  <c r="AA1072" i="23" s="1"/>
  <c r="V808" i="21"/>
  <c r="AA807" i="23" s="1"/>
  <c r="V51" i="21"/>
  <c r="AA50" i="23" s="1"/>
  <c r="V1753" i="21"/>
  <c r="AA1752" i="23" s="1"/>
  <c r="V1500" i="21"/>
  <c r="AA1499" i="23" s="1"/>
  <c r="V288" i="21"/>
  <c r="AA287" i="23" s="1"/>
  <c r="V285" i="21"/>
  <c r="AA284" i="23" s="1"/>
  <c r="V654" i="21"/>
  <c r="AA653" i="23" s="1"/>
  <c r="V424" i="21"/>
  <c r="AA423" i="23" s="1"/>
  <c r="V910" i="21"/>
  <c r="AA909" i="23" s="1"/>
  <c r="V1809" i="21"/>
  <c r="AA1808" i="23" s="1"/>
  <c r="V1556" i="21"/>
  <c r="AA1555" i="23" s="1"/>
  <c r="V1303" i="21"/>
  <c r="AA1302" i="23" s="1"/>
  <c r="V1038" i="21"/>
  <c r="AA1037" i="23" s="1"/>
  <c r="V769" i="21"/>
  <c r="AA768" i="23" s="1"/>
  <c r="V1971" i="21"/>
  <c r="AA1970" i="23" s="1"/>
  <c r="V1706" i="21"/>
  <c r="AA1705" i="23" s="1"/>
  <c r="V1453" i="21"/>
  <c r="AA1452" i="23" s="1"/>
  <c r="V1200" i="21"/>
  <c r="AA1199" i="23" s="1"/>
  <c r="V503" i="21"/>
  <c r="AA502" i="23" s="1"/>
  <c r="V524" i="21"/>
  <c r="AA523" i="23" s="1"/>
  <c r="V354" i="21"/>
  <c r="AA353" i="23" s="1"/>
  <c r="V124" i="21"/>
  <c r="AA123" i="23" s="1"/>
  <c r="V459" i="21"/>
  <c r="AA458" i="23" s="1"/>
  <c r="V1509" i="21"/>
  <c r="AA1508" i="23" s="1"/>
  <c r="V1256" i="21"/>
  <c r="AA1255" i="23" s="1"/>
  <c r="V1003" i="21"/>
  <c r="AA1002" i="23" s="1"/>
  <c r="V722" i="21"/>
  <c r="AA721" i="23" s="1"/>
  <c r="V1936" i="21"/>
  <c r="AA1935" i="23" s="1"/>
  <c r="V1671" i="21"/>
  <c r="AA1670" i="23" s="1"/>
  <c r="V1406" i="21"/>
  <c r="AA1405" i="23" s="1"/>
  <c r="V1153" i="21"/>
  <c r="AA1152" i="23" s="1"/>
  <c r="V900" i="21"/>
  <c r="AA899" i="23" s="1"/>
  <c r="V203" i="21"/>
  <c r="AA202" i="23" s="1"/>
  <c r="V224" i="21"/>
  <c r="AA223" i="23" s="1"/>
  <c r="V54" i="21"/>
  <c r="AA53" i="23" s="1"/>
  <c r="V1078" i="21"/>
  <c r="AA1077" i="23" s="1"/>
  <c r="V1186" i="21"/>
  <c r="AA1185" i="23" s="1"/>
  <c r="V1353" i="21"/>
  <c r="AA1352" i="23" s="1"/>
  <c r="V1100" i="21"/>
  <c r="AA1099" i="23" s="1"/>
  <c r="V847" i="21"/>
  <c r="AA846" i="23" s="1"/>
  <c r="V290" i="21"/>
  <c r="AA289" i="23" s="1"/>
  <c r="V1780" i="21"/>
  <c r="AA1779" i="23" s="1"/>
  <c r="V1515" i="21"/>
  <c r="AA1514" i="23" s="1"/>
  <c r="V1250" i="21"/>
  <c r="AA1249" i="23" s="1"/>
  <c r="V997" i="21"/>
  <c r="AA996" i="23" s="1"/>
  <c r="V731" i="21"/>
  <c r="AA730" i="23" s="1"/>
  <c r="V47" i="21"/>
  <c r="AA46" i="23" s="1"/>
  <c r="V68" i="21"/>
  <c r="AA67" i="23" s="1"/>
  <c r="V617" i="21"/>
  <c r="AA616" i="23" s="1"/>
  <c r="V1798" i="21"/>
  <c r="AA1797" i="23" s="1"/>
  <c r="V1751" i="21"/>
  <c r="AA1750" i="23" s="1"/>
  <c r="V1197" i="21"/>
  <c r="AA1196" i="23" s="1"/>
  <c r="V944" i="21"/>
  <c r="AA943" i="23" s="1"/>
  <c r="V650" i="21"/>
  <c r="AA649" i="23" s="1"/>
  <c r="V1889" i="21"/>
  <c r="AA1888" i="23" s="1"/>
  <c r="V1624" i="21"/>
  <c r="AA1623" i="23" s="1"/>
  <c r="V1359" i="21"/>
  <c r="AA1358" i="23" s="1"/>
  <c r="V1094" i="21"/>
  <c r="AA1093" i="23" s="1"/>
  <c r="V841" i="21"/>
  <c r="AA840" i="23" s="1"/>
  <c r="V326" i="21"/>
  <c r="AA325" i="23" s="1"/>
  <c r="V550" i="21"/>
  <c r="AA549" i="23" s="1"/>
  <c r="V679" i="21"/>
  <c r="AA678" i="23" s="1"/>
  <c r="V461" i="21"/>
  <c r="AA460" i="23" s="1"/>
  <c r="V1180" i="21"/>
  <c r="AA1179" i="23" s="1"/>
  <c r="V516" i="21"/>
  <c r="AA515" i="23" s="1"/>
  <c r="V540" i="21"/>
  <c r="AA539" i="23" s="1"/>
  <c r="V1543" i="21"/>
  <c r="AA1542" i="23" s="1"/>
  <c r="V1486" i="21"/>
  <c r="AA1485" i="23" s="1"/>
  <c r="V450" i="21"/>
  <c r="AA449" i="23" s="1"/>
  <c r="V1152" i="21"/>
  <c r="AA1151" i="23" s="1"/>
  <c r="V1779" i="21"/>
  <c r="AA1778" i="23" s="1"/>
  <c r="V967" i="21"/>
  <c r="AA966" i="23" s="1"/>
  <c r="V1042" i="21"/>
  <c r="AA1041" i="23" s="1"/>
  <c r="V593" i="21"/>
  <c r="AA592" i="23" s="1"/>
  <c r="V254" i="21"/>
  <c r="AA253" i="23" s="1"/>
  <c r="V1468" i="21"/>
  <c r="AA1467" i="23" s="1"/>
  <c r="V572" i="21"/>
  <c r="AA571" i="23" s="1"/>
  <c r="V1439" i="21"/>
  <c r="AA1438" i="23" s="1"/>
  <c r="V970" i="21"/>
  <c r="AA969" i="23" s="1"/>
  <c r="V1317" i="21"/>
  <c r="AA1316" i="23" s="1"/>
  <c r="V1064" i="21"/>
  <c r="AA1063" i="23" s="1"/>
  <c r="V811" i="21"/>
  <c r="AA810" i="23" s="1"/>
  <c r="V74" i="21"/>
  <c r="AA73" i="23" s="1"/>
  <c r="V1744" i="21"/>
  <c r="AA1743" i="23" s="1"/>
  <c r="V1479" i="21"/>
  <c r="AA1478" i="23" s="1"/>
  <c r="V1214" i="21"/>
  <c r="AA1213" i="23" s="1"/>
  <c r="V961" i="21"/>
  <c r="AA960" i="23" s="1"/>
  <c r="V680" i="21"/>
  <c r="AA679" i="23" s="1"/>
  <c r="V11" i="21"/>
  <c r="AA10" i="23" s="1"/>
  <c r="V32" i="21"/>
  <c r="AA31" i="23" s="1"/>
  <c r="V581" i="21"/>
  <c r="AA580" i="23" s="1"/>
  <c r="V1727" i="21"/>
  <c r="AA1726" i="23" s="1"/>
  <c r="V1535" i="21"/>
  <c r="AA1534" i="23" s="1"/>
  <c r="V1161" i="21"/>
  <c r="AA1160" i="23" s="1"/>
  <c r="V908" i="21"/>
  <c r="AA907" i="23" s="1"/>
  <c r="V589" i="21"/>
  <c r="AA588" i="23" s="1"/>
  <c r="V1853" i="21"/>
  <c r="AA1852" i="23" s="1"/>
  <c r="V1588" i="21"/>
  <c r="AA1587" i="23" s="1"/>
  <c r="V1323" i="21"/>
  <c r="AA1322" i="23" s="1"/>
  <c r="V1058" i="21"/>
  <c r="AA1057" i="23" s="1"/>
  <c r="V805" i="21"/>
  <c r="AA804" i="23" s="1"/>
  <c r="V110" i="21"/>
  <c r="AA109" i="23" s="1"/>
  <c r="V514" i="21"/>
  <c r="AA513" i="23" s="1"/>
  <c r="V643" i="21"/>
  <c r="AA642" i="23" s="1"/>
  <c r="V425" i="21"/>
  <c r="AA424" i="23" s="1"/>
  <c r="V1931" i="21"/>
  <c r="AA1930" i="23" s="1"/>
  <c r="V387" i="21"/>
  <c r="AA386" i="23" s="1"/>
  <c r="V1005" i="21"/>
  <c r="AA1004" i="23" s="1"/>
  <c r="V742" i="21"/>
  <c r="AA741" i="23" s="1"/>
  <c r="V1962" i="21"/>
  <c r="AA1961" i="23" s="1"/>
  <c r="V1697" i="21"/>
  <c r="AA1696" i="23" s="1"/>
  <c r="V1432" i="21"/>
  <c r="AA1431" i="23" s="1"/>
  <c r="V1167" i="21"/>
  <c r="AA1166" i="23" s="1"/>
  <c r="V902" i="21"/>
  <c r="AA901" i="23" s="1"/>
  <c r="V578" i="21"/>
  <c r="AA577" i="23" s="1"/>
  <c r="V385" i="21"/>
  <c r="AA384" i="23" s="1"/>
  <c r="V358" i="21"/>
  <c r="AA357" i="23" s="1"/>
  <c r="V487" i="21"/>
  <c r="AA486" i="23" s="1"/>
  <c r="V269" i="21"/>
  <c r="AA268" i="23" s="1"/>
  <c r="V995" i="21"/>
  <c r="AA994" i="23" s="1"/>
  <c r="V1102" i="21"/>
  <c r="AA1101" i="23" s="1"/>
  <c r="V849" i="21"/>
  <c r="AA848" i="23" s="1"/>
  <c r="V374" i="21"/>
  <c r="AA373" i="23" s="1"/>
  <c r="V1806" i="21"/>
  <c r="AA1805" i="23" s="1"/>
  <c r="V1541" i="21"/>
  <c r="AA1540" i="23" s="1"/>
  <c r="V1276" i="21"/>
  <c r="AA1275" i="23" s="1"/>
  <c r="V1011" i="21"/>
  <c r="AA1010" i="23" s="1"/>
  <c r="V733" i="21"/>
  <c r="AA732" i="23" s="1"/>
  <c r="V1968" i="21"/>
  <c r="AA1967" i="23" s="1"/>
  <c r="V229" i="21"/>
  <c r="AA228" i="23" s="1"/>
  <c r="V202" i="21"/>
  <c r="AA201" i="23" s="1"/>
  <c r="V331" i="21"/>
  <c r="AA330" i="23" s="1"/>
  <c r="V113" i="21"/>
  <c r="AA112" i="23" s="1"/>
  <c r="V1570" i="21"/>
  <c r="AA1569" i="23" s="1"/>
  <c r="V1595" i="21"/>
  <c r="AA1594" i="23" s="1"/>
  <c r="V656" i="21"/>
  <c r="AA655" i="23" s="1"/>
  <c r="V1915" i="21"/>
  <c r="AA1914" i="23" s="1"/>
  <c r="V1650" i="21"/>
  <c r="AA1649" i="23" s="1"/>
  <c r="V1385" i="21"/>
  <c r="AA1384" i="23" s="1"/>
  <c r="V1120" i="21"/>
  <c r="AA1119" i="23" s="1"/>
  <c r="V855" i="21"/>
  <c r="AA854" i="23" s="1"/>
  <c r="V338" i="21"/>
  <c r="AA337" i="23" s="1"/>
  <c r="V1812" i="21"/>
  <c r="AA1811" i="23" s="1"/>
  <c r="V73" i="21"/>
  <c r="AA72" i="23" s="1"/>
  <c r="V46" i="21"/>
  <c r="AA45" i="23" s="1"/>
  <c r="V175" i="21"/>
  <c r="AA174" i="23" s="1"/>
  <c r="V736" i="21"/>
  <c r="AA735" i="23" s="1"/>
  <c r="V553" i="21"/>
  <c r="AA552" i="23" s="1"/>
  <c r="V597" i="21"/>
  <c r="AA596" i="23" s="1"/>
  <c r="V15" i="21"/>
  <c r="AA14" i="23" s="1"/>
  <c r="V1759" i="21"/>
  <c r="AA1758" i="23" s="1"/>
  <c r="V1494" i="21"/>
  <c r="AA1493" i="23" s="1"/>
  <c r="V1229" i="21"/>
  <c r="AA1228" i="23" s="1"/>
  <c r="V964" i="21"/>
  <c r="AA963" i="23" s="1"/>
  <c r="V663" i="21"/>
  <c r="AA662" i="23" s="1"/>
  <c r="V1909" i="21"/>
  <c r="AA1908" i="23" s="1"/>
  <c r="V1656" i="21"/>
  <c r="AA1655" i="23" s="1"/>
  <c r="V444" i="21"/>
  <c r="AA443" i="23" s="1"/>
  <c r="V441" i="21"/>
  <c r="AA440" i="23" s="1"/>
  <c r="V19" i="21"/>
  <c r="AA18" i="23" s="1"/>
  <c r="V580" i="21"/>
  <c r="AA579" i="23" s="1"/>
  <c r="V1846" i="21"/>
  <c r="AA1845" i="23" s="1"/>
  <c r="V1965" i="21"/>
  <c r="AA1964" i="23" s="1"/>
  <c r="V1712" i="21"/>
  <c r="AA1711" i="23" s="1"/>
  <c r="V1459" i="21"/>
  <c r="AA1458" i="23" s="1"/>
  <c r="V1194" i="21"/>
  <c r="AA1193" i="23" s="1"/>
  <c r="V929" i="21"/>
  <c r="AA928" i="23" s="1"/>
  <c r="V603" i="21"/>
  <c r="AA602" i="23" s="1"/>
  <c r="V1862" i="21"/>
  <c r="AA1861" i="23" s="1"/>
  <c r="V1609" i="21"/>
  <c r="AA1608" i="23" s="1"/>
  <c r="V1356" i="21"/>
  <c r="AA1355" i="23" s="1"/>
  <c r="V144" i="21"/>
  <c r="AA143" i="23" s="1"/>
  <c r="V141" i="21"/>
  <c r="AA140" i="23" s="1"/>
  <c r="V510" i="21"/>
  <c r="AA509" i="23" s="1"/>
  <c r="V280" i="21"/>
  <c r="AA279" i="23" s="1"/>
  <c r="V1547" i="21"/>
  <c r="AA1546" i="23" s="1"/>
  <c r="V1665" i="21"/>
  <c r="AA1664" i="23" s="1"/>
  <c r="V1412" i="21"/>
  <c r="AA1411" i="23" s="1"/>
  <c r="V1159" i="21"/>
  <c r="AA1158" i="23" s="1"/>
  <c r="V894" i="21"/>
  <c r="AA893" i="23" s="1"/>
  <c r="V542" i="21"/>
  <c r="AA541" i="23" s="1"/>
  <c r="V1827" i="21"/>
  <c r="AA1826" i="23" s="1"/>
  <c r="V1562" i="21"/>
  <c r="AA1561" i="23" s="1"/>
  <c r="V1309" i="21"/>
  <c r="AA1308" i="23" s="1"/>
  <c r="V1056" i="21"/>
  <c r="AA1055" i="23" s="1"/>
  <c r="V359" i="21"/>
  <c r="AA358" i="23" s="1"/>
  <c r="V380" i="21"/>
  <c r="AA379" i="23" s="1"/>
  <c r="V210" i="21"/>
  <c r="AA209" i="23" s="1"/>
  <c r="V1510" i="21"/>
  <c r="AA1509" i="23" s="1"/>
  <c r="V1258" i="21"/>
  <c r="AA1257" i="23" s="1"/>
  <c r="V1365" i="21"/>
  <c r="AA1364" i="23" s="1"/>
  <c r="V1112" i="21"/>
  <c r="AA1111" i="23" s="1"/>
  <c r="V859" i="21"/>
  <c r="AA858" i="23" s="1"/>
  <c r="V362" i="21"/>
  <c r="AA361" i="23" s="1"/>
  <c r="V1792" i="21"/>
  <c r="AA1791" i="23" s="1"/>
  <c r="V1527" i="21"/>
  <c r="AA1526" i="23" s="1"/>
  <c r="V1262" i="21"/>
  <c r="AA1261" i="23" s="1"/>
  <c r="V1009" i="21"/>
  <c r="AA1008" i="23" s="1"/>
  <c r="V746" i="21"/>
  <c r="AA745" i="23" s="1"/>
  <c r="V59" i="21"/>
  <c r="AA58" i="23" s="1"/>
  <c r="V80" i="21"/>
  <c r="AA79" i="23" s="1"/>
  <c r="V629" i="21"/>
  <c r="AA628" i="23" s="1"/>
  <c r="V935" i="21"/>
  <c r="AA934" i="23" s="1"/>
  <c r="V1823" i="21"/>
  <c r="AA1822" i="23" s="1"/>
  <c r="V1209" i="21"/>
  <c r="AA1208" i="23" s="1"/>
  <c r="V956" i="21"/>
  <c r="AA955" i="23" s="1"/>
  <c r="V671" i="21"/>
  <c r="AA670" i="23" s="1"/>
  <c r="V1901" i="21"/>
  <c r="AA1900" i="23" s="1"/>
  <c r="V1636" i="21"/>
  <c r="AA1635" i="23" s="1"/>
  <c r="V1371" i="21"/>
  <c r="AA1370" i="23" s="1"/>
  <c r="V1106" i="21"/>
  <c r="AA1105" i="23" s="1"/>
  <c r="V853" i="21"/>
  <c r="AA852" i="23" s="1"/>
  <c r="V398" i="21"/>
  <c r="AA397" i="23" s="1"/>
  <c r="V562" i="21"/>
  <c r="AA561" i="23" s="1"/>
  <c r="V691" i="21"/>
  <c r="AA690" i="23" s="1"/>
  <c r="V473" i="21"/>
  <c r="AA472" i="23" s="1"/>
  <c r="V1654" i="21"/>
  <c r="AA1653" i="23" s="1"/>
  <c r="V887" i="21"/>
  <c r="AA886" i="23" s="1"/>
  <c r="V1053" i="21"/>
  <c r="AA1052" i="23" s="1"/>
  <c r="V800" i="21"/>
  <c r="AA799" i="23" s="1"/>
  <c r="V75" i="21"/>
  <c r="AA74" i="23" s="1"/>
  <c r="V1745" i="21"/>
  <c r="AA1744" i="23" s="1"/>
  <c r="V1480" i="21"/>
  <c r="AA1479" i="23" s="1"/>
  <c r="V1215" i="21"/>
  <c r="AA1214" i="23" s="1"/>
  <c r="V950" i="21"/>
  <c r="AA949" i="23" s="1"/>
  <c r="V661" i="21"/>
  <c r="AA660" i="23" s="1"/>
  <c r="V433" i="21"/>
  <c r="AA432" i="23" s="1"/>
  <c r="V406" i="21"/>
  <c r="AA405" i="23" s="1"/>
  <c r="V535" i="21"/>
  <c r="AA534" i="23" s="1"/>
  <c r="V317" i="21"/>
  <c r="AA316" i="23" s="1"/>
  <c r="V1710" i="21"/>
  <c r="AA1709" i="23" s="1"/>
  <c r="V513" i="21"/>
  <c r="AA512" i="23" s="1"/>
  <c r="V1837" i="21"/>
  <c r="AA1836" i="23" s="1"/>
  <c r="V1278" i="21"/>
  <c r="AA1277" i="23" s="1"/>
  <c r="V1905" i="21"/>
  <c r="AA1904" i="23" s="1"/>
  <c r="V220" i="21"/>
  <c r="AA219" i="23" s="1"/>
  <c r="V455" i="21"/>
  <c r="AA454" i="23" s="1"/>
  <c r="V1514" i="21"/>
  <c r="AA1513" i="23" s="1"/>
  <c r="V670" i="21"/>
  <c r="AA669" i="23" s="1"/>
  <c r="V1329" i="21"/>
  <c r="AA1328" i="23" s="1"/>
  <c r="V915" i="21"/>
  <c r="AA914" i="23" s="1"/>
  <c r="V538" i="21"/>
  <c r="AA537" i="23" s="1"/>
  <c r="V1203" i="21"/>
  <c r="AA1202" i="23" s="1"/>
  <c r="V1854" i="21"/>
  <c r="AA1853" i="23" s="1"/>
  <c r="V934" i="21"/>
  <c r="AA933" i="23" s="1"/>
  <c r="V1607" i="21"/>
  <c r="AA1606" i="23" s="1"/>
  <c r="V1173" i="21"/>
  <c r="AA1172" i="23" s="1"/>
  <c r="V920" i="21"/>
  <c r="AA919" i="23" s="1"/>
  <c r="V611" i="21"/>
  <c r="AA610" i="23" s="1"/>
  <c r="V1865" i="21"/>
  <c r="AA1864" i="23" s="1"/>
  <c r="V1600" i="21"/>
  <c r="AA1599" i="23" s="1"/>
  <c r="V1335" i="21"/>
  <c r="AA1334" i="23" s="1"/>
  <c r="V1070" i="21"/>
  <c r="AA1069" i="23" s="1"/>
  <c r="V817" i="21"/>
  <c r="AA816" i="23" s="1"/>
  <c r="V182" i="21"/>
  <c r="AA181" i="23" s="1"/>
  <c r="V526" i="21"/>
  <c r="AA525" i="23" s="1"/>
  <c r="V655" i="21"/>
  <c r="AA654" i="23" s="1"/>
  <c r="V437" i="21"/>
  <c r="AA436" i="23" s="1"/>
  <c r="V2003" i="21"/>
  <c r="AA2002" i="23" s="1"/>
  <c r="V615" i="21"/>
  <c r="AA614" i="23" s="1"/>
  <c r="V1017" i="21"/>
  <c r="AA1016" i="23" s="1"/>
  <c r="V757" i="21"/>
  <c r="AA756" i="23" s="1"/>
  <c r="V1974" i="21"/>
  <c r="AA1973" i="23" s="1"/>
  <c r="V1709" i="21"/>
  <c r="AA1708" i="23" s="1"/>
  <c r="V1444" i="21"/>
  <c r="AA1443" i="23" s="1"/>
  <c r="V1179" i="21"/>
  <c r="AA1178" i="23" s="1"/>
  <c r="V914" i="21"/>
  <c r="AA913" i="23" s="1"/>
  <c r="V600" i="21"/>
  <c r="AA599" i="23" s="1"/>
  <c r="V397" i="21"/>
  <c r="AA396" i="23" s="1"/>
  <c r="V370" i="21"/>
  <c r="AA369" i="23" s="1"/>
  <c r="V499" i="21"/>
  <c r="AA498" i="23" s="1"/>
  <c r="V281" i="21"/>
  <c r="AA280" i="23" s="1"/>
  <c r="V1067" i="21"/>
  <c r="AA1066" i="23" s="1"/>
  <c r="V1174" i="21"/>
  <c r="AA1173" i="23" s="1"/>
  <c r="V861" i="21"/>
  <c r="AA860" i="23" s="1"/>
  <c r="V446" i="21"/>
  <c r="AA445" i="23" s="1"/>
  <c r="V1818" i="21"/>
  <c r="AA1817" i="23" s="1"/>
  <c r="V1553" i="21"/>
  <c r="AA1552" i="23" s="1"/>
  <c r="V1288" i="21"/>
  <c r="AA1287" i="23" s="1"/>
  <c r="V1023" i="21"/>
  <c r="AA1022" i="23" s="1"/>
  <c r="V749" i="21"/>
  <c r="AA748" i="23" s="1"/>
  <c r="V1980" i="21"/>
  <c r="AA1979" i="23" s="1"/>
  <c r="V241" i="21"/>
  <c r="AA240" i="23" s="1"/>
  <c r="V214" i="21"/>
  <c r="AA213" i="23" s="1"/>
  <c r="V343" i="21"/>
  <c r="AA342" i="23" s="1"/>
  <c r="V125" i="21"/>
  <c r="AA124" i="23" s="1"/>
  <c r="V1642" i="21"/>
  <c r="AA1641" i="23" s="1"/>
  <c r="V1667" i="21"/>
  <c r="AA1666" i="23" s="1"/>
  <c r="V673" i="21"/>
  <c r="AA672" i="23" s="1"/>
  <c r="V1927" i="21"/>
  <c r="AA1926" i="23" s="1"/>
  <c r="V1662" i="21"/>
  <c r="AA1661" i="23" s="1"/>
  <c r="V1397" i="21"/>
  <c r="AA1396" i="23" s="1"/>
  <c r="V1132" i="21"/>
  <c r="AA1131" i="23" s="1"/>
  <c r="V867" i="21"/>
  <c r="AA866" i="23" s="1"/>
  <c r="V410" i="21"/>
  <c r="AA409" i="23" s="1"/>
  <c r="V1824" i="21"/>
  <c r="AA1823" i="23" s="1"/>
  <c r="V85" i="21"/>
  <c r="AA84" i="23" s="1"/>
  <c r="V58" i="21"/>
  <c r="AA57" i="23" s="1"/>
  <c r="V187" i="21"/>
  <c r="AA186" i="23" s="1"/>
  <c r="V748" i="21"/>
  <c r="AA747" i="23" s="1"/>
  <c r="V674" i="21"/>
  <c r="AA673" i="23" s="1"/>
  <c r="V711" i="21"/>
  <c r="AA710" i="23" s="1"/>
  <c r="V87" i="21"/>
  <c r="AA86" i="23" s="1"/>
  <c r="V1771" i="21"/>
  <c r="AA1770" i="23" s="1"/>
  <c r="V1506" i="21"/>
  <c r="AA1505" i="23" s="1"/>
  <c r="V1241" i="21"/>
  <c r="AA1240" i="23" s="1"/>
  <c r="V976" i="21"/>
  <c r="AA975" i="23" s="1"/>
  <c r="V683" i="21"/>
  <c r="AA682" i="23" s="1"/>
  <c r="V1921" i="21"/>
  <c r="AA1920" i="23" s="1"/>
  <c r="V1668" i="21"/>
  <c r="AA1667" i="23" s="1"/>
  <c r="V456" i="21"/>
  <c r="AA455" i="23" s="1"/>
  <c r="V453" i="21"/>
  <c r="AA452" i="23" s="1"/>
  <c r="V31" i="21"/>
  <c r="AA30" i="23" s="1"/>
  <c r="V592" i="21"/>
  <c r="AA591" i="23" s="1"/>
  <c r="V1271" i="21"/>
  <c r="AA1270" i="23" s="1"/>
  <c r="V1234" i="21"/>
  <c r="AA1233" i="23" s="1"/>
  <c r="V1868" i="21"/>
  <c r="AA1867" i="23" s="1"/>
  <c r="V1615" i="21"/>
  <c r="AA1614" i="23" s="1"/>
  <c r="V1350" i="21"/>
  <c r="AA1349" i="23" s="1"/>
  <c r="V1085" i="21"/>
  <c r="AA1084" i="23" s="1"/>
  <c r="V820" i="21"/>
  <c r="AA819" i="23" s="1"/>
  <c r="V123" i="21"/>
  <c r="AA122" i="23" s="1"/>
  <c r="V1765" i="21"/>
  <c r="AA1764" i="23" s="1"/>
  <c r="V1512" i="21"/>
  <c r="AA1511" i="23" s="1"/>
  <c r="V300" i="21"/>
  <c r="AA299" i="23" s="1"/>
  <c r="V297" i="21"/>
  <c r="AA296" i="23" s="1"/>
  <c r="V666" i="21"/>
  <c r="AA665" i="23" s="1"/>
  <c r="V436" i="21"/>
  <c r="AA435" i="23" s="1"/>
  <c r="V982" i="21"/>
  <c r="AA981" i="23" s="1"/>
  <c r="V1821" i="21"/>
  <c r="AA1820" i="23" s="1"/>
  <c r="V1568" i="21"/>
  <c r="AA1567" i="23" s="1"/>
  <c r="V1315" i="21"/>
  <c r="AA1314" i="23" s="1"/>
  <c r="V1050" i="21"/>
  <c r="AA1049" i="23" s="1"/>
  <c r="V783" i="21"/>
  <c r="AA782" i="23" s="1"/>
  <c r="V1983" i="21"/>
  <c r="AA1982" i="23" s="1"/>
  <c r="V1718" i="21"/>
  <c r="AA1717" i="23" s="1"/>
  <c r="V1465" i="21"/>
  <c r="AA1464" i="23" s="1"/>
  <c r="V1212" i="21"/>
  <c r="AA1211" i="23" s="1"/>
  <c r="V515" i="21"/>
  <c r="AA514" i="23" s="1"/>
  <c r="V536" i="21"/>
  <c r="AA535" i="23" s="1"/>
  <c r="V366" i="21"/>
  <c r="AA365" i="23" s="1"/>
  <c r="V136" i="21"/>
  <c r="AA135" i="23" s="1"/>
  <c r="V637" i="21"/>
  <c r="AA636" i="23" s="1"/>
  <c r="V1521" i="21"/>
  <c r="AA1520" i="23" s="1"/>
  <c r="V1268" i="21"/>
  <c r="AA1267" i="23" s="1"/>
  <c r="V1015" i="21"/>
  <c r="AA1014" i="23" s="1"/>
  <c r="V740" i="21"/>
  <c r="AA739" i="23" s="1"/>
  <c r="V1948" i="21"/>
  <c r="AA1947" i="23" s="1"/>
  <c r="V1683" i="21"/>
  <c r="AA1682" i="23" s="1"/>
  <c r="V1418" i="21"/>
  <c r="AA1417" i="23" s="1"/>
  <c r="V1165" i="21"/>
  <c r="AA1164" i="23" s="1"/>
  <c r="V912" i="21"/>
  <c r="AA911" i="23" s="1"/>
  <c r="V215" i="21"/>
  <c r="AA214" i="23" s="1"/>
  <c r="V236" i="21"/>
  <c r="AA235" i="23" s="1"/>
  <c r="V66" i="21"/>
  <c r="AA65" i="23" s="1"/>
  <c r="V1367" i="21"/>
  <c r="AA1366" i="23" s="1"/>
  <c r="V1895" i="21"/>
  <c r="AA1894" i="23" s="1"/>
  <c r="V1221" i="21"/>
  <c r="AA1220" i="23" s="1"/>
  <c r="V968" i="21"/>
  <c r="AA967" i="23" s="1"/>
  <c r="V687" i="21"/>
  <c r="AA686" i="23" s="1"/>
  <c r="V1913" i="21"/>
  <c r="AA1912" i="23" s="1"/>
  <c r="V1648" i="21"/>
  <c r="AA1647" i="23" s="1"/>
  <c r="V1383" i="21"/>
  <c r="AA1382" i="23" s="1"/>
  <c r="V1118" i="21"/>
  <c r="AA1117" i="23" s="1"/>
  <c r="V865" i="21"/>
  <c r="AA864" i="23" s="1"/>
  <c r="V470" i="21"/>
  <c r="AA469" i="23" s="1"/>
  <c r="V574" i="21"/>
  <c r="AA573" i="23" s="1"/>
  <c r="V703" i="21"/>
  <c r="AA702" i="23" s="1"/>
  <c r="V485" i="21"/>
  <c r="AA484" i="23" s="1"/>
  <c r="V791" i="21"/>
  <c r="AA790" i="23" s="1"/>
  <c r="V959" i="21"/>
  <c r="AA958" i="23" s="1"/>
  <c r="V1065" i="21"/>
  <c r="AA1064" i="23" s="1"/>
  <c r="V812" i="21"/>
  <c r="AA811" i="23" s="1"/>
  <c r="V147" i="21"/>
  <c r="AA146" i="23" s="1"/>
  <c r="V1757" i="21"/>
  <c r="AA1756" i="23" s="1"/>
  <c r="V1492" i="21"/>
  <c r="AA1491" i="23" s="1"/>
  <c r="V1227" i="21"/>
  <c r="AA1226" i="23" s="1"/>
  <c r="V962" i="21"/>
  <c r="AA961" i="23" s="1"/>
  <c r="V681" i="21"/>
  <c r="AA680" i="23" s="1"/>
  <c r="V445" i="21"/>
  <c r="AA444" i="23" s="1"/>
  <c r="V418" i="21"/>
  <c r="AA417" i="23" s="1"/>
  <c r="V547" i="21"/>
  <c r="AA546" i="23" s="1"/>
  <c r="V329" i="21"/>
  <c r="AA328" i="23" s="1"/>
  <c r="V1355" i="21"/>
  <c r="AA1354" i="23" s="1"/>
  <c r="V1462" i="21"/>
  <c r="AA1461" i="23" s="1"/>
  <c r="V909" i="21"/>
  <c r="AA908" i="23" s="1"/>
  <c r="V590" i="21"/>
  <c r="AA589" i="23" s="1"/>
  <c r="V1866" i="21"/>
  <c r="AA1865" i="23" s="1"/>
  <c r="V1601" i="21"/>
  <c r="AA1600" i="23" s="1"/>
  <c r="V1336" i="21"/>
  <c r="AA1335" i="23" s="1"/>
  <c r="V1071" i="21"/>
  <c r="AA1070" i="23" s="1"/>
  <c r="V806" i="21"/>
  <c r="AA805" i="23" s="1"/>
  <c r="V111" i="21"/>
  <c r="AA110" i="23" s="1"/>
  <c r="V289" i="21"/>
  <c r="AA288" i="23" s="1"/>
  <c r="V262" i="21"/>
  <c r="AA261" i="23" s="1"/>
  <c r="V391" i="21"/>
  <c r="AA390" i="23" s="1"/>
  <c r="V173" i="21"/>
  <c r="AA172" i="23" s="1"/>
  <c r="V1066" i="21"/>
  <c r="AA1065" i="23" s="1"/>
  <c r="V91" i="21"/>
  <c r="AA90" i="23" s="1"/>
  <c r="V1584" i="21"/>
  <c r="AA1583" i="23" s="1"/>
  <c r="V1013" i="21"/>
  <c r="AA1012" i="23" s="1"/>
  <c r="V1652" i="21"/>
  <c r="AA1651" i="23" s="1"/>
  <c r="V579" i="21"/>
  <c r="AA578" i="23" s="1"/>
  <c r="V476" i="21"/>
  <c r="AA475" i="23" s="1"/>
  <c r="V1261" i="21"/>
  <c r="AA1260" i="23" s="1"/>
  <c r="V1900" i="21"/>
  <c r="AA1899" i="23" s="1"/>
  <c r="V1076" i="21"/>
  <c r="AA1075" i="23" s="1"/>
  <c r="V1366" i="21"/>
  <c r="AA1365" i="23" s="1"/>
  <c r="V667" i="21"/>
  <c r="AA666" i="23" s="1"/>
  <c r="V938" i="21"/>
  <c r="AA937" i="23" s="1"/>
  <c r="V1589" i="21"/>
  <c r="AA1588" i="23" s="1"/>
  <c r="V790" i="21"/>
  <c r="AA789" i="23" s="1"/>
  <c r="V730" i="21"/>
  <c r="AA729" i="23" s="1"/>
  <c r="V1029" i="21"/>
  <c r="AA1028" i="23" s="1"/>
  <c r="V773" i="21"/>
  <c r="AA772" i="23" s="1"/>
  <c r="V1986" i="21"/>
  <c r="AA1985" i="23" s="1"/>
  <c r="V1721" i="21"/>
  <c r="AA1720" i="23" s="1"/>
  <c r="V1456" i="21"/>
  <c r="AA1455" i="23" s="1"/>
  <c r="V1191" i="21"/>
  <c r="AA1190" i="23" s="1"/>
  <c r="V926" i="21"/>
  <c r="AA925" i="23" s="1"/>
  <c r="V621" i="21"/>
  <c r="AA620" i="23" s="1"/>
  <c r="V409" i="21"/>
  <c r="AA408" i="23" s="1"/>
  <c r="V382" i="21"/>
  <c r="AA381" i="23" s="1"/>
  <c r="V511" i="21"/>
  <c r="AA510" i="23" s="1"/>
  <c r="V293" i="21"/>
  <c r="AA292" i="23" s="1"/>
  <c r="V1139" i="21"/>
  <c r="AA1138" i="23" s="1"/>
  <c r="V1246" i="21"/>
  <c r="AA1245" i="23" s="1"/>
  <c r="V873" i="21"/>
  <c r="AA872" i="23" s="1"/>
  <c r="V518" i="21"/>
  <c r="AA517" i="23" s="1"/>
  <c r="V1830" i="21"/>
  <c r="AA1829" i="23" s="1"/>
  <c r="V1565" i="21"/>
  <c r="AA1564" i="23" s="1"/>
  <c r="V1300" i="21"/>
  <c r="AA1299" i="23" s="1"/>
  <c r="V1035" i="21"/>
  <c r="AA1034" i="23" s="1"/>
  <c r="V766" i="21"/>
  <c r="AA765" i="23" s="1"/>
  <c r="V1992" i="21"/>
  <c r="AA1991" i="23" s="1"/>
  <c r="V253" i="21"/>
  <c r="AA252" i="23" s="1"/>
  <c r="V226" i="21"/>
  <c r="AA225" i="23" s="1"/>
  <c r="V355" i="21"/>
  <c r="AA354" i="23" s="1"/>
  <c r="V137" i="21"/>
  <c r="AA136" i="23" s="1"/>
  <c r="V1714" i="21"/>
  <c r="AA1713" i="23" s="1"/>
  <c r="V1739" i="21"/>
  <c r="AA1738" i="23" s="1"/>
  <c r="V693" i="21"/>
  <c r="AA692" i="23" s="1"/>
  <c r="V1939" i="21"/>
  <c r="AA1938" i="23" s="1"/>
  <c r="V1674" i="21"/>
  <c r="AA1673" i="23" s="1"/>
  <c r="V1409" i="21"/>
  <c r="AA1408" i="23" s="1"/>
  <c r="V1144" i="21"/>
  <c r="AA1143" i="23" s="1"/>
  <c r="V879" i="21"/>
  <c r="AA878" i="23" s="1"/>
  <c r="V482" i="21"/>
  <c r="AA481" i="23" s="1"/>
  <c r="V1836" i="21"/>
  <c r="AA1835" i="23" s="1"/>
  <c r="V97" i="21"/>
  <c r="AA96" i="23" s="1"/>
  <c r="V70" i="21"/>
  <c r="AA69" i="23" s="1"/>
  <c r="V199" i="21"/>
  <c r="AA198" i="23" s="1"/>
  <c r="V760" i="21"/>
  <c r="AA759" i="23" s="1"/>
  <c r="V776" i="21"/>
  <c r="AA775" i="23" s="1"/>
  <c r="V803" i="21"/>
  <c r="AA802" i="23" s="1"/>
  <c r="V159" i="21"/>
  <c r="AA158" i="23" s="1"/>
  <c r="V1783" i="21"/>
  <c r="AA1782" i="23" s="1"/>
  <c r="V1518" i="21"/>
  <c r="AA1517" i="23" s="1"/>
  <c r="V1253" i="21"/>
  <c r="AA1252" i="23" s="1"/>
  <c r="V988" i="21"/>
  <c r="AA987" i="23" s="1"/>
  <c r="V699" i="21"/>
  <c r="AA698" i="23" s="1"/>
  <c r="V1933" i="21"/>
  <c r="AA1932" i="23" s="1"/>
  <c r="V1680" i="21"/>
  <c r="AA1679" i="23" s="1"/>
  <c r="V468" i="21"/>
  <c r="AA467" i="23" s="1"/>
  <c r="V465" i="21"/>
  <c r="AA464" i="23" s="1"/>
  <c r="V43" i="21"/>
  <c r="AA42" i="23" s="1"/>
  <c r="V604" i="21"/>
  <c r="AA603" i="23" s="1"/>
  <c r="V1343" i="21"/>
  <c r="AA1342" i="23" s="1"/>
  <c r="V1306" i="21"/>
  <c r="AA1305" i="23" s="1"/>
  <c r="V1880" i="21"/>
  <c r="AA1879" i="23" s="1"/>
  <c r="V1627" i="21"/>
  <c r="AA1626" i="23" s="1"/>
  <c r="V1362" i="21"/>
  <c r="AA1361" i="23" s="1"/>
  <c r="V1097" i="21"/>
  <c r="AA1096" i="23" s="1"/>
  <c r="V832" i="21"/>
  <c r="AA831" i="23" s="1"/>
  <c r="V195" i="21"/>
  <c r="AA194" i="23" s="1"/>
  <c r="V1777" i="21"/>
  <c r="AA1776" i="23" s="1"/>
  <c r="V1524" i="21"/>
  <c r="AA1523" i="23" s="1"/>
  <c r="V312" i="21"/>
  <c r="AA311" i="23" s="1"/>
  <c r="V309" i="21"/>
  <c r="AA308" i="23" s="1"/>
  <c r="V678" i="21"/>
  <c r="AA677" i="23" s="1"/>
  <c r="V448" i="21"/>
  <c r="AA447" i="23" s="1"/>
  <c r="V1918" i="21"/>
  <c r="AA1917" i="23" s="1"/>
  <c r="V1977" i="21"/>
  <c r="AA1976" i="23" s="1"/>
  <c r="V1724" i="21"/>
  <c r="AA1723" i="23" s="1"/>
  <c r="V1471" i="21"/>
  <c r="AA1470" i="23" s="1"/>
  <c r="V1206" i="21"/>
  <c r="AA1205" i="23" s="1"/>
  <c r="V941" i="21"/>
  <c r="AA940" i="23" s="1"/>
  <c r="V625" i="21"/>
  <c r="AA624" i="23" s="1"/>
  <c r="V1874" i="21"/>
  <c r="AA1873" i="23" s="1"/>
  <c r="V1621" i="21"/>
  <c r="AA1620" i="23" s="1"/>
  <c r="V1368" i="21"/>
  <c r="AA1367" i="23" s="1"/>
  <c r="V156" i="21"/>
  <c r="AA155" i="23" s="1"/>
  <c r="V153" i="21"/>
  <c r="AA152" i="23" s="1"/>
  <c r="V522" i="21"/>
  <c r="AA521" i="23" s="1"/>
  <c r="V292" i="21"/>
  <c r="AA291" i="23" s="1"/>
  <c r="V1619" i="21"/>
  <c r="AA1618" i="23" s="1"/>
  <c r="V1677" i="21"/>
  <c r="AA1676" i="23" s="1"/>
  <c r="V1424" i="21"/>
  <c r="AA1423" i="23" s="1"/>
  <c r="V1171" i="21"/>
  <c r="AA1170" i="23" s="1"/>
  <c r="V906" i="21"/>
  <c r="AA905" i="23" s="1"/>
  <c r="V565" i="21"/>
  <c r="AA564" i="23" s="1"/>
  <c r="V1839" i="21"/>
  <c r="AA1838" i="23" s="1"/>
  <c r="V1574" i="21"/>
  <c r="AA1573" i="23" s="1"/>
  <c r="V1321" i="21"/>
  <c r="AA1320" i="23" s="1"/>
  <c r="V1068" i="21"/>
  <c r="AA1067" i="23" s="1"/>
  <c r="V371" i="21"/>
  <c r="AA370" i="23" s="1"/>
  <c r="V392" i="21"/>
  <c r="AA391" i="23" s="1"/>
  <c r="V222" i="21"/>
  <c r="AA221" i="23" s="1"/>
  <c r="V1942" i="21"/>
  <c r="AA1941" i="23" s="1"/>
  <c r="V1330" i="21"/>
  <c r="AA1329" i="23" s="1"/>
  <c r="V1377" i="21"/>
  <c r="AA1376" i="23" s="1"/>
  <c r="V1124" i="21"/>
  <c r="AA1123" i="23" s="1"/>
  <c r="V871" i="21"/>
  <c r="AA870" i="23" s="1"/>
  <c r="V434" i="21"/>
  <c r="AA433" i="23" s="1"/>
  <c r="V1804" i="21"/>
  <c r="AA1803" i="23" s="1"/>
  <c r="V1539" i="21"/>
  <c r="AA1538" i="23" s="1"/>
  <c r="V1274" i="21"/>
  <c r="AA1273" i="23" s="1"/>
  <c r="V1021" i="21"/>
  <c r="AA1020" i="23" s="1"/>
  <c r="V764" i="21"/>
  <c r="AA763" i="23" s="1"/>
  <c r="V71" i="21"/>
  <c r="AA70" i="23" s="1"/>
  <c r="V92" i="21"/>
  <c r="AA91" i="23" s="1"/>
  <c r="V641" i="21"/>
  <c r="AA640" i="23" s="1"/>
  <c r="V1223" i="21"/>
  <c r="AA1222" i="23" s="1"/>
  <c r="V1031" i="21"/>
  <c r="AA1030" i="23" s="1"/>
  <c r="V1077" i="21"/>
  <c r="AA1076" i="23" s="1"/>
  <c r="V824" i="21"/>
  <c r="AA823" i="23" s="1"/>
  <c r="V219" i="21"/>
  <c r="AA218" i="23" s="1"/>
  <c r="V1769" i="21"/>
  <c r="AA1768" i="23" s="1"/>
  <c r="V1504" i="21"/>
  <c r="AA1503" i="23" s="1"/>
  <c r="V1239" i="21"/>
  <c r="AA1238" i="23" s="1"/>
  <c r="V974" i="21"/>
  <c r="AA973" i="23" s="1"/>
  <c r="V697" i="21"/>
  <c r="AA696" i="23" s="1"/>
  <c r="V457" i="21"/>
  <c r="AA456" i="23" s="1"/>
  <c r="V430" i="21"/>
  <c r="AA429" i="23" s="1"/>
  <c r="V559" i="21"/>
  <c r="AA558" i="23" s="1"/>
  <c r="V341" i="21"/>
  <c r="AA340" i="23" s="1"/>
  <c r="V1427" i="21"/>
  <c r="AA1426" i="23" s="1"/>
  <c r="V1534" i="21"/>
  <c r="AA1533" i="23" s="1"/>
  <c r="V921" i="21"/>
  <c r="AA920" i="23" s="1"/>
  <c r="V612" i="21"/>
  <c r="AA611" i="23" s="1"/>
  <c r="V1878" i="21"/>
  <c r="AA1877" i="23" s="1"/>
  <c r="V1613" i="21"/>
  <c r="AA1612" i="23" s="1"/>
  <c r="V1348" i="21"/>
  <c r="AA1347" i="23" s="1"/>
  <c r="V1083" i="21"/>
  <c r="AA1082" i="23" s="1"/>
  <c r="V818" i="21"/>
  <c r="AA817" i="23" s="1"/>
  <c r="V183" i="21"/>
  <c r="AA182" i="23" s="1"/>
  <c r="V301" i="21"/>
  <c r="AA300" i="23" s="1"/>
  <c r="V274" i="21"/>
  <c r="AA273" i="23" s="1"/>
  <c r="V403" i="21"/>
  <c r="AA402" i="23" s="1"/>
  <c r="V185" i="21"/>
  <c r="AA184" i="23" s="1"/>
  <c r="V2002" i="21"/>
  <c r="AA2001" i="23" s="1"/>
  <c r="V386" i="21"/>
  <c r="AA385" i="23" s="1"/>
  <c r="V758" i="21"/>
  <c r="AA757" i="23" s="1"/>
  <c r="V1987" i="21"/>
  <c r="AA1986" i="23" s="1"/>
  <c r="V1722" i="21"/>
  <c r="AA1721" i="23" s="1"/>
  <c r="V1457" i="21"/>
  <c r="AA1456" i="23" s="1"/>
  <c r="V1192" i="21"/>
  <c r="AA1191" i="23" s="1"/>
  <c r="V927" i="21"/>
  <c r="AA926" i="23" s="1"/>
  <c r="V601" i="21"/>
  <c r="AA600" i="23" s="1"/>
  <c r="V1884" i="21"/>
  <c r="AA1883" i="23" s="1"/>
  <c r="V145" i="21"/>
  <c r="AA144" i="23" s="1"/>
  <c r="V118" i="21"/>
  <c r="AA117" i="23" s="1"/>
  <c r="V247" i="21"/>
  <c r="AA246" i="23" s="1"/>
  <c r="V29" i="21"/>
  <c r="AA28" i="23" s="1"/>
  <c r="V1091" i="21"/>
  <c r="AA1090" i="23" s="1"/>
  <c r="V652" i="21"/>
  <c r="AA651" i="23" s="1"/>
  <c r="V372" i="21"/>
  <c r="AA371" i="23" s="1"/>
  <c r="V735" i="21"/>
  <c r="AA734" i="23" s="1"/>
  <c r="V1399" i="21"/>
  <c r="AA1398" i="23" s="1"/>
  <c r="V527" i="21"/>
  <c r="AA526" i="23" s="1"/>
  <c r="V306" i="21"/>
  <c r="AA305" i="23" s="1"/>
  <c r="V1008" i="21"/>
  <c r="AA1007" i="23" s="1"/>
  <c r="V1635" i="21"/>
  <c r="AA1634" i="23" s="1"/>
  <c r="V823" i="21"/>
  <c r="AA822" i="23" s="1"/>
  <c r="V1679" i="21"/>
  <c r="AA1678" i="23" s="1"/>
  <c r="V449" i="21"/>
  <c r="AA448" i="23" s="1"/>
  <c r="V639" i="21"/>
  <c r="AA638" i="23" s="1"/>
  <c r="V1324" i="21"/>
  <c r="AA1323" i="23" s="1"/>
  <c r="V1211" i="21"/>
  <c r="AA1210" i="23" s="1"/>
  <c r="V1318" i="21"/>
  <c r="AA1317" i="23" s="1"/>
  <c r="V885" i="21"/>
  <c r="AA884" i="23" s="1"/>
  <c r="V551" i="21"/>
  <c r="AA550" i="23" s="1"/>
  <c r="V1842" i="21"/>
  <c r="AA1841" i="23" s="1"/>
  <c r="V1577" i="21"/>
  <c r="AA1576" i="23" s="1"/>
  <c r="V1312" i="21"/>
  <c r="AA1311" i="23" s="1"/>
  <c r="V1047" i="21"/>
  <c r="AA1046" i="23" s="1"/>
  <c r="V780" i="21"/>
  <c r="AA779" i="23" s="1"/>
  <c r="V2004" i="21"/>
  <c r="AA2003" i="23" s="1"/>
  <c r="V265" i="21"/>
  <c r="AA264" i="23" s="1"/>
  <c r="V238" i="21"/>
  <c r="AA237" i="23" s="1"/>
  <c r="V367" i="21"/>
  <c r="AA366" i="23" s="1"/>
  <c r="V149" i="21"/>
  <c r="AA148" i="23" s="1"/>
  <c r="V1786" i="21"/>
  <c r="AA1785" i="23" s="1"/>
  <c r="V1811" i="21"/>
  <c r="AA1810" i="23" s="1"/>
  <c r="V709" i="21"/>
  <c r="AA708" i="23" s="1"/>
  <c r="V1951" i="21"/>
  <c r="AA1950" i="23" s="1"/>
  <c r="V1686" i="21"/>
  <c r="AA1685" i="23" s="1"/>
  <c r="V1421" i="21"/>
  <c r="AA1420" i="23" s="1"/>
  <c r="V1156" i="21"/>
  <c r="AA1155" i="23" s="1"/>
  <c r="V891" i="21"/>
  <c r="AA890" i="23" s="1"/>
  <c r="V539" i="21"/>
  <c r="AA538" i="23" s="1"/>
  <c r="V1848" i="21"/>
  <c r="AA1847" i="23" s="1"/>
  <c r="V109" i="21"/>
  <c r="AA108" i="23" s="1"/>
  <c r="V82" i="21"/>
  <c r="AA81" i="23" s="1"/>
  <c r="V211" i="21"/>
  <c r="AA210" i="23" s="1"/>
  <c r="V772" i="21"/>
  <c r="AA771" i="23" s="1"/>
  <c r="V850" i="21"/>
  <c r="AA849" i="23" s="1"/>
  <c r="V875" i="21"/>
  <c r="AA874" i="23" s="1"/>
  <c r="V231" i="21"/>
  <c r="AA230" i="23" s="1"/>
  <c r="V1795" i="21"/>
  <c r="AA1794" i="23" s="1"/>
  <c r="V1530" i="21"/>
  <c r="AA1529" i="23" s="1"/>
  <c r="V1265" i="21"/>
  <c r="AA1264" i="23" s="1"/>
  <c r="V1000" i="21"/>
  <c r="AA999" i="23" s="1"/>
  <c r="V719" i="21"/>
  <c r="AA718" i="23" s="1"/>
  <c r="V1945" i="21"/>
  <c r="AA1944" i="23" s="1"/>
  <c r="V1692" i="21"/>
  <c r="AA1691" i="23" s="1"/>
  <c r="V480" i="21"/>
  <c r="AA479" i="23" s="1"/>
  <c r="V477" i="21"/>
  <c r="AA476" i="23" s="1"/>
  <c r="V55" i="21"/>
  <c r="AA54" i="23" s="1"/>
  <c r="V616" i="21"/>
  <c r="AA615" i="23" s="1"/>
  <c r="V1415" i="21"/>
  <c r="AA1414" i="23" s="1"/>
  <c r="V1378" i="21"/>
  <c r="AA1377" i="23" s="1"/>
  <c r="V1892" i="21"/>
  <c r="AA1891" i="23" s="1"/>
  <c r="V1639" i="21"/>
  <c r="AA1638" i="23" s="1"/>
  <c r="V1374" i="21"/>
  <c r="AA1373" i="23" s="1"/>
  <c r="V1109" i="21"/>
  <c r="AA1108" i="23" s="1"/>
  <c r="V844" i="21"/>
  <c r="AA843" i="23" s="1"/>
  <c r="V267" i="21"/>
  <c r="AA266" i="23" s="1"/>
  <c r="V1789" i="21"/>
  <c r="AA1788" i="23" s="1"/>
  <c r="V1536" i="21"/>
  <c r="AA1535" i="23" s="1"/>
  <c r="V324" i="21"/>
  <c r="AA323" i="23" s="1"/>
  <c r="V321" i="21"/>
  <c r="AA320" i="23" s="1"/>
  <c r="V690" i="21"/>
  <c r="AA689" i="23" s="1"/>
  <c r="V460" i="21"/>
  <c r="AA459" i="23" s="1"/>
  <c r="V1990" i="21"/>
  <c r="AA1989" i="23" s="1"/>
  <c r="V1989" i="21"/>
  <c r="AA1988" i="23" s="1"/>
  <c r="V1736" i="21"/>
  <c r="AA1735" i="23" s="1"/>
  <c r="V1483" i="21"/>
  <c r="AA1482" i="23" s="1"/>
  <c r="V1218" i="21"/>
  <c r="AA1217" i="23" s="1"/>
  <c r="V953" i="21"/>
  <c r="AA952" i="23" s="1"/>
  <c r="V647" i="21"/>
  <c r="AA646" i="23" s="1"/>
  <c r="V1886" i="21"/>
  <c r="AA1885" i="23" s="1"/>
  <c r="V1633" i="21"/>
  <c r="AA1632" i="23" s="1"/>
  <c r="V1380" i="21"/>
  <c r="AA1379" i="23" s="1"/>
  <c r="V168" i="21"/>
  <c r="AA167" i="23" s="1"/>
  <c r="V165" i="21"/>
  <c r="AA164" i="23" s="1"/>
  <c r="V534" i="21"/>
  <c r="AA533" i="23" s="1"/>
  <c r="V304" i="21"/>
  <c r="AA303" i="23" s="1"/>
  <c r="V1054" i="21"/>
  <c r="AA1053" i="23" s="1"/>
  <c r="V1833" i="21"/>
  <c r="AA1832" i="23" s="1"/>
  <c r="V1580" i="21"/>
  <c r="AA1579" i="23" s="1"/>
  <c r="V1327" i="21"/>
  <c r="AA1326" i="23" s="1"/>
  <c r="V1062" i="21"/>
  <c r="AA1061" i="23" s="1"/>
  <c r="V797" i="21"/>
  <c r="AA796" i="23" s="1"/>
  <c r="V1995" i="21"/>
  <c r="AA1994" i="23" s="1"/>
  <c r="V1730" i="21"/>
  <c r="AA1729" i="23" s="1"/>
  <c r="V1477" i="21"/>
  <c r="AA1476" i="23" s="1"/>
  <c r="V1224" i="21"/>
  <c r="AA1223" i="23" s="1"/>
  <c r="V12" i="21"/>
  <c r="AA11" i="23" s="1"/>
  <c r="V9" i="21"/>
  <c r="AA8" i="23" s="1"/>
  <c r="V378" i="21"/>
  <c r="AA377" i="23" s="1"/>
  <c r="V148" i="21"/>
  <c r="AA147" i="23" s="1"/>
  <c r="V745" i="21"/>
  <c r="AA744" i="23" s="1"/>
  <c r="V1533" i="21"/>
  <c r="AA1532" i="23" s="1"/>
  <c r="V1280" i="21"/>
  <c r="AA1279" i="23" s="1"/>
  <c r="V1027" i="21"/>
  <c r="AA1026" i="23" s="1"/>
  <c r="V755" i="21"/>
  <c r="AA754" i="23" s="1"/>
  <c r="V1960" i="21"/>
  <c r="AA1959" i="23" s="1"/>
  <c r="V1695" i="21"/>
  <c r="AA1694" i="23" s="1"/>
  <c r="V1430" i="21"/>
  <c r="AA1429" i="23" s="1"/>
  <c r="V1177" i="21"/>
  <c r="AA1176" i="23" s="1"/>
  <c r="V924" i="21"/>
  <c r="AA923" i="23" s="1"/>
  <c r="V227" i="21"/>
  <c r="AA226" i="23" s="1"/>
  <c r="V248" i="21"/>
  <c r="AA247" i="23" s="1"/>
  <c r="V78" i="21"/>
  <c r="AA77" i="23" s="1"/>
  <c r="V1799" i="21"/>
  <c r="AA1798" i="23" s="1"/>
  <c r="V1967" i="21"/>
  <c r="AA1966" i="23" s="1"/>
  <c r="V1233" i="21"/>
  <c r="AA1232" i="23" s="1"/>
  <c r="V980" i="21"/>
  <c r="AA979" i="23" s="1"/>
  <c r="V707" i="21"/>
  <c r="AA706" i="23" s="1"/>
  <c r="V1925" i="21"/>
  <c r="AA1924" i="23" s="1"/>
  <c r="V1660" i="21"/>
  <c r="AA1659" i="23" s="1"/>
  <c r="V1395" i="21"/>
  <c r="AA1394" i="23" s="1"/>
  <c r="V1130" i="21"/>
  <c r="AA1129" i="23" s="1"/>
  <c r="V877" i="21"/>
  <c r="AA876" i="23" s="1"/>
  <c r="V530" i="21"/>
  <c r="AA529" i="23" s="1"/>
  <c r="V586" i="21"/>
  <c r="AA585" i="23" s="1"/>
  <c r="V715" i="21"/>
  <c r="AA714" i="23" s="1"/>
  <c r="V497" i="21"/>
  <c r="AA496" i="23" s="1"/>
  <c r="V1499" i="21"/>
  <c r="AA1498" i="23" s="1"/>
  <c r="V1606" i="21"/>
  <c r="AA1605" i="23" s="1"/>
  <c r="V933" i="21"/>
  <c r="AA932" i="23" s="1"/>
  <c r="V633" i="21"/>
  <c r="AA632" i="23" s="1"/>
  <c r="V1890" i="21"/>
  <c r="AA1889" i="23" s="1"/>
  <c r="V1625" i="21"/>
  <c r="AA1624" i="23" s="1"/>
  <c r="V1360" i="21"/>
  <c r="AA1359" i="23" s="1"/>
  <c r="V1095" i="21"/>
  <c r="AA1094" i="23" s="1"/>
  <c r="V830" i="21"/>
  <c r="AA829" i="23" s="1"/>
  <c r="V255" i="21"/>
  <c r="AA254" i="23" s="1"/>
  <c r="V313" i="21"/>
  <c r="AA312" i="23" s="1"/>
  <c r="V286" i="21"/>
  <c r="AA285" i="23" s="1"/>
  <c r="V415" i="21"/>
  <c r="AA414" i="23" s="1"/>
  <c r="V197" i="21"/>
  <c r="AA196" i="23" s="1"/>
  <c r="V171" i="21"/>
  <c r="AA170" i="23" s="1"/>
  <c r="V614" i="21"/>
  <c r="AA613" i="23" s="1"/>
  <c r="V775" i="21"/>
  <c r="AA774" i="23" s="1"/>
  <c r="V1999" i="21"/>
  <c r="AA1998" i="23" s="1"/>
  <c r="V1734" i="21"/>
  <c r="AA1733" i="23" s="1"/>
  <c r="V1469" i="21"/>
  <c r="AA1468" i="23" s="1"/>
  <c r="V1204" i="21"/>
  <c r="AA1203" i="23" s="1"/>
  <c r="V939" i="21"/>
  <c r="AA938" i="23" s="1"/>
  <c r="V623" i="21"/>
  <c r="AA622" i="23" s="1"/>
  <c r="V1896" i="21"/>
  <c r="AA1895" i="23" s="1"/>
  <c r="V157" i="21"/>
  <c r="AA156" i="23" s="1"/>
  <c r="V130" i="21"/>
  <c r="AA129" i="23" s="1"/>
  <c r="V259" i="21"/>
  <c r="AA258" i="23" s="1"/>
  <c r="V41" i="21"/>
  <c r="AA40" i="23" s="1"/>
  <c r="V1138" i="21"/>
  <c r="AA1137" i="23" s="1"/>
  <c r="V1163" i="21"/>
  <c r="AA1162" i="23" s="1"/>
  <c r="V519" i="21"/>
  <c r="AA518" i="23" s="1"/>
  <c r="V1843" i="21"/>
  <c r="AA1842" i="23" s="1"/>
  <c r="V1578" i="21"/>
  <c r="AA1577" i="23" s="1"/>
  <c r="V1313" i="21"/>
  <c r="AA1312" i="23" s="1"/>
  <c r="V1048" i="21"/>
  <c r="AA1047" i="23" s="1"/>
  <c r="V781" i="21"/>
  <c r="AA780" i="23" s="1"/>
  <c r="V1993" i="21"/>
  <c r="AA1992" i="23" s="1"/>
  <c r="V1740" i="21"/>
  <c r="AA1739" i="23" s="1"/>
  <c r="V528" i="21"/>
  <c r="AA527" i="23" s="1"/>
  <c r="V525" i="21"/>
  <c r="AA524" i="23" s="1"/>
  <c r="V103" i="21"/>
  <c r="AA102" i="23" s="1"/>
  <c r="V664" i="21"/>
  <c r="AA663" i="23" s="1"/>
  <c r="V447" i="21"/>
  <c r="AA446" i="23" s="1"/>
  <c r="V743" i="21"/>
  <c r="AA742" i="23" s="1"/>
  <c r="V369" i="21"/>
  <c r="AA368" i="23" s="1"/>
  <c r="V1946" i="21"/>
  <c r="AA1945" i="23" s="1"/>
  <c r="V1134" i="21"/>
  <c r="AA1133" i="23" s="1"/>
  <c r="V1761" i="21"/>
  <c r="AA1760" i="23" s="1"/>
  <c r="V76" i="21"/>
  <c r="AA75" i="23" s="1"/>
  <c r="V311" i="21"/>
  <c r="AA310" i="23" s="1"/>
  <c r="V1370" i="21"/>
  <c r="AA1369" i="23" s="1"/>
  <c r="V146" i="21"/>
  <c r="AA145" i="23" s="1"/>
  <c r="V1185" i="21"/>
  <c r="AA1184" i="23" s="1"/>
  <c r="V1930" i="21"/>
  <c r="AA1929" i="23" s="1"/>
  <c r="V421" i="21"/>
  <c r="AA420" i="23" s="1"/>
  <c r="V1059" i="21"/>
  <c r="AA1058" i="23" s="1"/>
  <c r="V1858" i="21"/>
  <c r="AA1857" i="23" s="1"/>
  <c r="V1883" i="21"/>
  <c r="AA1882" i="23" s="1"/>
  <c r="V728" i="21"/>
  <c r="AA727" i="23" s="1"/>
  <c r="V1963" i="21"/>
  <c r="AA1962" i="23" s="1"/>
  <c r="V1698" i="21"/>
  <c r="AA1697" i="23" s="1"/>
  <c r="V1433" i="21"/>
  <c r="AA1432" i="23" s="1"/>
  <c r="V1168" i="21"/>
  <c r="AA1167" i="23" s="1"/>
  <c r="V903" i="21"/>
  <c r="AA902" i="23" s="1"/>
  <c r="V561" i="21"/>
  <c r="AA560" i="23" s="1"/>
  <c r="V1860" i="21"/>
  <c r="AA1859" i="23" s="1"/>
  <c r="V121" i="21"/>
  <c r="AA120" i="23" s="1"/>
  <c r="V94" i="21"/>
  <c r="AA93" i="23" s="1"/>
  <c r="V223" i="21"/>
  <c r="AA222" i="23" s="1"/>
  <c r="V784" i="21"/>
  <c r="AA783" i="23" s="1"/>
  <c r="V922" i="21"/>
  <c r="AA921" i="23" s="1"/>
  <c r="V947" i="21"/>
  <c r="AA946" i="23" s="1"/>
  <c r="V303" i="21"/>
  <c r="AA302" i="23" s="1"/>
  <c r="V1807" i="21"/>
  <c r="AA1806" i="23" s="1"/>
  <c r="V1542" i="21"/>
  <c r="AA1541" i="23" s="1"/>
  <c r="V1277" i="21"/>
  <c r="AA1276" i="23" s="1"/>
  <c r="V1012" i="21"/>
  <c r="AA1011" i="23" s="1"/>
  <c r="V734" i="21"/>
  <c r="AA733" i="23" s="1"/>
  <c r="V1957" i="21"/>
  <c r="AA1956" i="23" s="1"/>
  <c r="V1704" i="21"/>
  <c r="AA1703" i="23" s="1"/>
  <c r="V492" i="21"/>
  <c r="AA491" i="23" s="1"/>
  <c r="V489" i="21"/>
  <c r="AA488" i="23" s="1"/>
  <c r="V67" i="21"/>
  <c r="AA66" i="23" s="1"/>
  <c r="V628" i="21"/>
  <c r="AA627" i="23" s="1"/>
  <c r="V1487" i="21"/>
  <c r="AA1486" i="23" s="1"/>
  <c r="V1450" i="21"/>
  <c r="AA1449" i="23" s="1"/>
  <c r="V1904" i="21"/>
  <c r="AA1903" i="23" s="1"/>
  <c r="V1651" i="21"/>
  <c r="AA1650" i="23" s="1"/>
  <c r="V1386" i="21"/>
  <c r="AA1385" i="23" s="1"/>
  <c r="V1121" i="21"/>
  <c r="AA1120" i="23" s="1"/>
  <c r="V856" i="21"/>
  <c r="AA855" i="23" s="1"/>
  <c r="V339" i="21"/>
  <c r="AA338" i="23" s="1"/>
  <c r="V1801" i="21"/>
  <c r="AA1800" i="23" s="1"/>
  <c r="V1548" i="21"/>
  <c r="AA1547" i="23" s="1"/>
  <c r="V336" i="21"/>
  <c r="AA335" i="23" s="1"/>
  <c r="V333" i="21"/>
  <c r="AA332" i="23" s="1"/>
  <c r="V702" i="21"/>
  <c r="AA701" i="23" s="1"/>
  <c r="V472" i="21"/>
  <c r="AA471" i="23" s="1"/>
  <c r="V99" i="21"/>
  <c r="AA98" i="23" s="1"/>
  <c r="V2001" i="21"/>
  <c r="AA2000" i="23" s="1"/>
  <c r="V1748" i="21"/>
  <c r="AA1747" i="23" s="1"/>
  <c r="V1495" i="21"/>
  <c r="AA1494" i="23" s="1"/>
  <c r="V1230" i="21"/>
  <c r="AA1229" i="23" s="1"/>
  <c r="V965" i="21"/>
  <c r="AA964" i="23" s="1"/>
  <c r="V668" i="21"/>
  <c r="AA667" i="23" s="1"/>
  <c r="V1898" i="21"/>
  <c r="AA1897" i="23" s="1"/>
  <c r="V1645" i="21"/>
  <c r="AA1644" i="23" s="1"/>
  <c r="V1392" i="21"/>
  <c r="AA1391" i="23" s="1"/>
  <c r="V180" i="21"/>
  <c r="AA179" i="23" s="1"/>
  <c r="V177" i="21"/>
  <c r="AA176" i="23" s="1"/>
  <c r="V546" i="21"/>
  <c r="AA545" i="23" s="1"/>
  <c r="V316" i="21"/>
  <c r="AA315" i="23" s="1"/>
  <c r="V1126" i="21"/>
  <c r="AA1125" i="23" s="1"/>
  <c r="V1845" i="21"/>
  <c r="AA1844" i="23" s="1"/>
  <c r="V1592" i="21"/>
  <c r="AA1591" i="23" s="1"/>
  <c r="V1339" i="21"/>
  <c r="AA1338" i="23" s="1"/>
  <c r="V1074" i="21"/>
  <c r="AA1073" i="23" s="1"/>
  <c r="V809" i="21"/>
  <c r="AA808" i="23" s="1"/>
  <c r="V62" i="21"/>
  <c r="AA61" i="23" s="1"/>
  <c r="V1742" i="21"/>
  <c r="AA1741" i="23" s="1"/>
  <c r="V1489" i="21"/>
  <c r="AA1488" i="23" s="1"/>
  <c r="V1236" i="21"/>
  <c r="AA1235" i="23" s="1"/>
  <c r="V24" i="21"/>
  <c r="AA23" i="23" s="1"/>
  <c r="V21" i="21"/>
  <c r="AA20" i="23" s="1"/>
  <c r="V390" i="21"/>
  <c r="AA389" i="23" s="1"/>
  <c r="V160" i="21"/>
  <c r="AA159" i="23" s="1"/>
  <c r="V1691" i="21"/>
  <c r="AA1690" i="23" s="1"/>
  <c r="V1689" i="21"/>
  <c r="AA1688" i="23" s="1"/>
  <c r="V1436" i="21"/>
  <c r="AA1435" i="23" s="1"/>
  <c r="V1183" i="21"/>
  <c r="AA1182" i="23" s="1"/>
  <c r="V918" i="21"/>
  <c r="AA917" i="23" s="1"/>
  <c r="V587" i="21"/>
  <c r="AA586" i="23" s="1"/>
  <c r="V1851" i="21"/>
  <c r="AA1850" i="23" s="1"/>
  <c r="V1586" i="21"/>
  <c r="AA1585" i="23" s="1"/>
  <c r="V1333" i="21"/>
  <c r="AA1332" i="23" s="1"/>
  <c r="V1080" i="21"/>
  <c r="AA1079" i="23" s="1"/>
  <c r="V383" i="21"/>
  <c r="AA382" i="23" s="1"/>
  <c r="V404" i="21"/>
  <c r="AA403" i="23" s="1"/>
  <c r="V234" i="21"/>
  <c r="AA233" i="23" s="1"/>
  <c r="V576" i="21"/>
  <c r="AA575" i="23" s="1"/>
  <c r="V1402" i="21"/>
  <c r="AA1401" i="23" s="1"/>
  <c r="V1389" i="21"/>
  <c r="AA1388" i="23" s="1"/>
  <c r="V1136" i="21"/>
  <c r="AA1135" i="23" s="1"/>
  <c r="V883" i="21"/>
  <c r="AA882" i="23" s="1"/>
  <c r="V506" i="21"/>
  <c r="AA505" i="23" s="1"/>
  <c r="V1816" i="21"/>
  <c r="AA1815" i="23" s="1"/>
  <c r="V1551" i="21"/>
  <c r="AA1550" i="23" s="1"/>
  <c r="V1286" i="21"/>
  <c r="AA1285" i="23" s="1"/>
  <c r="V1033" i="21"/>
  <c r="AA1032" i="23" s="1"/>
  <c r="V778" i="21"/>
  <c r="AA777" i="23" s="1"/>
  <c r="V83" i="21"/>
  <c r="AA82" i="23" s="1"/>
  <c r="V104" i="21"/>
  <c r="AA103" i="23" s="1"/>
  <c r="V653" i="21"/>
  <c r="AA652" i="23" s="1"/>
  <c r="V1655" i="21"/>
  <c r="AA1654" i="23" s="1"/>
  <c r="V1103" i="21"/>
  <c r="AA1102" i="23" s="1"/>
  <c r="V1089" i="21"/>
  <c r="AA1088" i="23" s="1"/>
  <c r="V836" i="21"/>
  <c r="AA835" i="23" s="1"/>
  <c r="V291" i="21"/>
  <c r="AA290" i="23" s="1"/>
  <c r="V1781" i="21"/>
  <c r="AA1780" i="23" s="1"/>
  <c r="V1516" i="21"/>
  <c r="AA1515" i="23" s="1"/>
  <c r="V1251" i="21"/>
  <c r="AA1250" i="23" s="1"/>
  <c r="V986" i="21"/>
  <c r="AA985" i="23" s="1"/>
  <c r="V717" i="21"/>
  <c r="AA716" i="23" s="1"/>
  <c r="V469" i="21"/>
  <c r="AA468" i="23" s="1"/>
  <c r="V442" i="21"/>
  <c r="AA441" i="23" s="1"/>
  <c r="V571" i="21"/>
  <c r="AA570" i="23" s="1"/>
  <c r="V353" i="21"/>
  <c r="AA352" i="23" s="1"/>
  <c r="V554" i="21"/>
  <c r="AA553" i="23" s="1"/>
  <c r="V729" i="21"/>
  <c r="AA728" i="23" s="1"/>
  <c r="V789" i="21"/>
  <c r="AA788" i="23" s="1"/>
  <c r="V14" i="21"/>
  <c r="AA13" i="23" s="1"/>
  <c r="V1746" i="21"/>
  <c r="AA1745" i="23" s="1"/>
  <c r="V1481" i="21"/>
  <c r="AA1480" i="23" s="1"/>
  <c r="V1216" i="21"/>
  <c r="AA1215" i="23" s="1"/>
  <c r="V951" i="21"/>
  <c r="AA950" i="23" s="1"/>
  <c r="V644" i="21"/>
  <c r="AA643" i="23" s="1"/>
  <c r="V1908" i="21"/>
  <c r="AA1907" i="23" s="1"/>
  <c r="V169" i="21"/>
  <c r="AA168" i="23" s="1"/>
  <c r="V142" i="21"/>
  <c r="AA141" i="23" s="1"/>
  <c r="V271" i="21"/>
  <c r="AA270" i="23" s="1"/>
  <c r="V53" i="21"/>
  <c r="AA52" i="23" s="1"/>
  <c r="V1210" i="21"/>
  <c r="AA1209" i="23" s="1"/>
  <c r="V1235" i="21"/>
  <c r="AA1234" i="23" s="1"/>
  <c r="V552" i="21"/>
  <c r="AA551" i="23" s="1"/>
  <c r="V1855" i="21"/>
  <c r="AA1854" i="23" s="1"/>
  <c r="V1590" i="21"/>
  <c r="AA1589" i="23" s="1"/>
  <c r="V1325" i="21"/>
  <c r="AA1324" i="23" s="1"/>
  <c r="V1060" i="21"/>
  <c r="AA1059" i="23" s="1"/>
  <c r="V795" i="21"/>
  <c r="AA794" i="23" s="1"/>
  <c r="V5" i="21"/>
  <c r="V1752" i="21"/>
  <c r="AA1751" i="23" s="1"/>
  <c r="V13" i="21"/>
  <c r="AA12" i="23" s="1"/>
  <c r="V537" i="21"/>
  <c r="AA536" i="23" s="1"/>
  <c r="V115" i="21"/>
  <c r="AA114" i="23" s="1"/>
  <c r="V676" i="21"/>
  <c r="AA675" i="23" s="1"/>
  <c r="V1775" i="21"/>
  <c r="AA1774" i="23" s="1"/>
  <c r="V1738" i="21"/>
  <c r="AA1737" i="23" s="1"/>
  <c r="V1952" i="21"/>
  <c r="AA1951" i="23" s="1"/>
  <c r="V1699" i="21"/>
  <c r="AA1698" i="23" s="1"/>
  <c r="V1434" i="21"/>
  <c r="AA1433" i="23" s="1"/>
  <c r="V1169" i="21"/>
  <c r="AA1168" i="23" s="1"/>
  <c r="V904" i="21"/>
  <c r="AA903" i="23" s="1"/>
  <c r="V563" i="21"/>
  <c r="AA562" i="23" s="1"/>
  <c r="V1849" i="21"/>
  <c r="AA1848" i="23" s="1"/>
  <c r="V1596" i="21"/>
  <c r="AA1595" i="23" s="1"/>
  <c r="V384" i="21"/>
  <c r="AA383" i="23" s="1"/>
  <c r="V381" i="21"/>
  <c r="AA380" i="23" s="1"/>
  <c r="V750" i="21"/>
  <c r="AA749" i="23" s="1"/>
  <c r="V520" i="21"/>
  <c r="AA519" i="23" s="1"/>
  <c r="V1831" i="21"/>
  <c r="AA1830" i="23" s="1"/>
  <c r="V1703" i="21"/>
  <c r="AA1702" i="23" s="1"/>
  <c r="V738" i="21"/>
  <c r="AA737" i="23" s="1"/>
  <c r="V1693" i="21"/>
  <c r="AA1692" i="23" s="1"/>
  <c r="V869" i="21"/>
  <c r="AA868" i="23" s="1"/>
  <c r="V1508" i="21"/>
  <c r="AA1507" i="23" s="1"/>
  <c r="V1872" i="21"/>
  <c r="AA1871" i="23" s="1"/>
  <c r="V332" i="21"/>
  <c r="AA331" i="23" s="1"/>
  <c r="V1117" i="21"/>
  <c r="AA1116" i="23" s="1"/>
  <c r="V1756" i="21"/>
  <c r="AA1755" i="23" s="1"/>
  <c r="V932" i="21"/>
  <c r="AA931" i="23" s="1"/>
  <c r="V106" i="21"/>
  <c r="AA105" i="23" s="1"/>
  <c r="V394" i="21"/>
  <c r="AA393" i="23" s="1"/>
  <c r="V794" i="21"/>
  <c r="AA793" i="23" s="1"/>
  <c r="V994" i="21"/>
  <c r="AA993" i="23" s="1"/>
  <c r="V1019" i="21"/>
  <c r="AA1018" i="23" s="1"/>
  <c r="V375" i="21"/>
  <c r="AA374" i="23" s="1"/>
  <c r="V1819" i="21"/>
  <c r="AA1818" i="23" s="1"/>
  <c r="V1554" i="21"/>
  <c r="AA1553" i="23" s="1"/>
  <c r="V1289" i="21"/>
  <c r="AA1288" i="23" s="1"/>
  <c r="V1024" i="21"/>
  <c r="AA1023" i="23" s="1"/>
  <c r="V752" i="21"/>
  <c r="AA751" i="23" s="1"/>
  <c r="V1969" i="21"/>
  <c r="AA1968" i="23" s="1"/>
  <c r="V1716" i="21"/>
  <c r="AA1715" i="23" s="1"/>
  <c r="V504" i="21"/>
  <c r="AA503" i="23" s="1"/>
  <c r="V501" i="21"/>
  <c r="AA500" i="23" s="1"/>
  <c r="V79" i="21"/>
  <c r="AA78" i="23" s="1"/>
  <c r="V640" i="21"/>
  <c r="AA639" i="23" s="1"/>
  <c r="V1559" i="21"/>
  <c r="AA1558" i="23" s="1"/>
  <c r="V1522" i="21"/>
  <c r="AA1521" i="23" s="1"/>
  <c r="V1916" i="21"/>
  <c r="AA1915" i="23" s="1"/>
  <c r="V1663" i="21"/>
  <c r="AA1662" i="23" s="1"/>
  <c r="V1398" i="21"/>
  <c r="AA1397" i="23" s="1"/>
  <c r="V1133" i="21"/>
  <c r="AA1132" i="23" s="1"/>
  <c r="V868" i="21"/>
  <c r="AA867" i="23" s="1"/>
  <c r="V411" i="21"/>
  <c r="AA410" i="23" s="1"/>
  <c r="V1813" i="21"/>
  <c r="AA1812" i="23" s="1"/>
  <c r="V1560" i="21"/>
  <c r="AA1559" i="23" s="1"/>
  <c r="V348" i="21"/>
  <c r="AA347" i="23" s="1"/>
  <c r="V345" i="21"/>
  <c r="AA344" i="23" s="1"/>
  <c r="V714" i="21"/>
  <c r="AA713" i="23" s="1"/>
  <c r="V484" i="21"/>
  <c r="AA483" i="23" s="1"/>
  <c r="V529" i="21"/>
  <c r="AA528" i="23" s="1"/>
  <c r="V314" i="21"/>
  <c r="AA313" i="23" s="1"/>
  <c r="V1760" i="21"/>
  <c r="AA1759" i="23" s="1"/>
  <c r="V1507" i="21"/>
  <c r="AA1506" i="23" s="1"/>
  <c r="V1242" i="21"/>
  <c r="AA1241" i="23" s="1"/>
  <c r="V977" i="21"/>
  <c r="AA976" i="23" s="1"/>
  <c r="V684" i="21"/>
  <c r="AA683" i="23" s="1"/>
  <c r="V1910" i="21"/>
  <c r="AA1909" i="23" s="1"/>
  <c r="V1657" i="21"/>
  <c r="AA1656" i="23" s="1"/>
  <c r="V1404" i="21"/>
  <c r="AA1403" i="23" s="1"/>
  <c r="V192" i="21"/>
  <c r="AA191" i="23" s="1"/>
  <c r="V189" i="21"/>
  <c r="AA188" i="23" s="1"/>
  <c r="V558" i="21"/>
  <c r="AA557" i="23" s="1"/>
  <c r="V328" i="21"/>
  <c r="AA327" i="23" s="1"/>
  <c r="V1198" i="21"/>
  <c r="AA1197" i="23" s="1"/>
  <c r="V1857" i="21"/>
  <c r="AA1856" i="23" s="1"/>
  <c r="V1604" i="21"/>
  <c r="AA1603" i="23" s="1"/>
  <c r="V1351" i="21"/>
  <c r="AA1350" i="23" s="1"/>
  <c r="V1086" i="21"/>
  <c r="AA1085" i="23" s="1"/>
  <c r="V821" i="21"/>
  <c r="AA820" i="23" s="1"/>
  <c r="V134" i="21"/>
  <c r="AA133" i="23" s="1"/>
  <c r="V1754" i="21"/>
  <c r="AA1753" i="23" s="1"/>
  <c r="V1501" i="21"/>
  <c r="AA1500" i="23" s="1"/>
  <c r="V1248" i="21"/>
  <c r="AA1247" i="23" s="1"/>
  <c r="V36" i="21"/>
  <c r="AA35" i="23" s="1"/>
  <c r="V33" i="21"/>
  <c r="AA32" i="23" s="1"/>
  <c r="V402" i="21"/>
  <c r="AA401" i="23" s="1"/>
  <c r="V172" i="21"/>
  <c r="AA171" i="23" s="1"/>
  <c r="V1763" i="21"/>
  <c r="AA1762" i="23" s="1"/>
  <c r="V1701" i="21"/>
  <c r="AA1700" i="23" s="1"/>
  <c r="V1448" i="21"/>
  <c r="AA1447" i="23" s="1"/>
  <c r="V1195" i="21"/>
  <c r="AA1194" i="23" s="1"/>
  <c r="V930" i="21"/>
  <c r="AA929" i="23" s="1"/>
  <c r="V608" i="21"/>
  <c r="AA607" i="23" s="1"/>
  <c r="V1863" i="21"/>
  <c r="AA1862" i="23" s="1"/>
  <c r="V1598" i="21"/>
  <c r="AA1597" i="23" s="1"/>
  <c r="V1345" i="21"/>
  <c r="AA1344" i="23" s="1"/>
  <c r="V1092" i="21"/>
  <c r="AA1091" i="23" s="1"/>
  <c r="V395" i="21"/>
  <c r="AA394" i="23" s="1"/>
  <c r="V416" i="21"/>
  <c r="AA415" i="23" s="1"/>
  <c r="V246" i="21"/>
  <c r="AA245" i="23" s="1"/>
  <c r="V16" i="21"/>
  <c r="AA15" i="23" s="1"/>
  <c r="V827" i="21"/>
  <c r="AA826" i="23" s="1"/>
  <c r="V1545" i="21"/>
  <c r="AA1544" i="23" s="1"/>
  <c r="V1292" i="21"/>
  <c r="AA1291" i="23" s="1"/>
  <c r="V1039" i="21"/>
  <c r="AA1038" i="23" s="1"/>
  <c r="V770" i="21"/>
  <c r="AA769" i="23" s="1"/>
  <c r="V1972" i="21"/>
  <c r="AA1971" i="23" s="1"/>
  <c r="V1707" i="21"/>
  <c r="AA1706" i="23" s="1"/>
  <c r="V1442" i="21"/>
  <c r="AA1441" i="23" s="1"/>
  <c r="V1189" i="21"/>
  <c r="AA1188" i="23" s="1"/>
  <c r="V936" i="21"/>
  <c r="AA935" i="23" s="1"/>
  <c r="V239" i="21"/>
  <c r="AA238" i="23" s="1"/>
  <c r="V260" i="21"/>
  <c r="AA259" i="23" s="1"/>
  <c r="V90" i="21"/>
  <c r="AA89" i="23" s="1"/>
  <c r="V242" i="21"/>
  <c r="AA241" i="23" s="1"/>
  <c r="V26" i="21"/>
  <c r="AA25" i="23" s="1"/>
  <c r="V1245" i="21"/>
  <c r="AA1244" i="23" s="1"/>
  <c r="V992" i="21"/>
  <c r="AA991" i="23" s="1"/>
  <c r="V723" i="21"/>
  <c r="AA722" i="23" s="1"/>
  <c r="V1937" i="21"/>
  <c r="AA1936" i="23" s="1"/>
  <c r="V1672" i="21"/>
  <c r="AA1671" i="23" s="1"/>
  <c r="V1407" i="21"/>
  <c r="AA1406" i="23" s="1"/>
  <c r="V1142" i="21"/>
  <c r="AA1141" i="23" s="1"/>
  <c r="V889" i="21"/>
  <c r="AA888" i="23" s="1"/>
  <c r="V555" i="21"/>
  <c r="AA554" i="23" s="1"/>
  <c r="V598" i="21"/>
  <c r="AA597" i="23" s="1"/>
  <c r="V727" i="21"/>
  <c r="AA726" i="23" s="1"/>
  <c r="V509" i="21"/>
  <c r="AA508" i="23" s="1"/>
  <c r="V1571" i="21"/>
  <c r="AA1570" i="23" s="1"/>
  <c r="V1678" i="21"/>
  <c r="AA1677" i="23" s="1"/>
  <c r="V945" i="21"/>
  <c r="AA944" i="23" s="1"/>
  <c r="V651" i="21"/>
  <c r="AA650" i="23" s="1"/>
  <c r="V1902" i="21"/>
  <c r="AA1901" i="23" s="1"/>
  <c r="V1637" i="21"/>
  <c r="AA1636" i="23" s="1"/>
  <c r="V1372" i="21"/>
  <c r="AA1371" i="23" s="1"/>
  <c r="V1107" i="21"/>
  <c r="AA1106" i="23" s="1"/>
  <c r="V842" i="21"/>
  <c r="AA841" i="23" s="1"/>
  <c r="V327" i="21"/>
  <c r="AA326" i="23" s="1"/>
  <c r="V325" i="21"/>
  <c r="AA324" i="23" s="1"/>
  <c r="V298" i="21"/>
  <c r="AA297" i="23" s="1"/>
  <c r="V427" i="21"/>
  <c r="AA426" i="23" s="1"/>
  <c r="V209" i="21"/>
  <c r="AA208" i="23" s="1"/>
  <c r="V1282" i="21"/>
  <c r="AA1281" i="23" s="1"/>
  <c r="V1307" i="21"/>
  <c r="AA1306" i="23" s="1"/>
  <c r="V573" i="21"/>
  <c r="AA572" i="23" s="1"/>
  <c r="V1867" i="21"/>
  <c r="AA1866" i="23" s="1"/>
  <c r="V1602" i="21"/>
  <c r="AA1601" i="23" s="1"/>
  <c r="V1337" i="21"/>
  <c r="AA1336" i="23" s="1"/>
  <c r="V1072" i="21"/>
  <c r="AA1071" i="23" s="1"/>
  <c r="V807" i="21"/>
  <c r="AA806" i="23" s="1"/>
  <c r="V50" i="21"/>
  <c r="AA49" i="23" s="1"/>
  <c r="V1764" i="21"/>
  <c r="AA1763" i="23" s="1"/>
  <c r="V25" i="21"/>
  <c r="AA24" i="23" s="1"/>
  <c r="V549" i="21"/>
  <c r="AA548" i="23" s="1"/>
  <c r="V127" i="21"/>
  <c r="AA126" i="23" s="1"/>
  <c r="V688" i="21"/>
  <c r="AA687" i="23" s="1"/>
  <c r="V1847" i="21"/>
  <c r="AA1846" i="23" s="1"/>
  <c r="V1810" i="21"/>
  <c r="AA1809" i="23" s="1"/>
  <c r="V1964" i="21"/>
  <c r="AA1963" i="23" s="1"/>
  <c r="V1711" i="21"/>
  <c r="AA1710" i="23" s="1"/>
  <c r="V1446" i="21"/>
  <c r="AA1445" i="23" s="1"/>
  <c r="V1181" i="21"/>
  <c r="AA1180" i="23" s="1"/>
  <c r="V916" i="21"/>
  <c r="AA915" i="23" s="1"/>
  <c r="V584" i="21"/>
  <c r="AA583" i="23" s="1"/>
  <c r="V1861" i="21"/>
  <c r="AA1860" i="23" s="1"/>
  <c r="V1608" i="21"/>
  <c r="AA1607" i="23" s="1"/>
  <c r="V396" i="21"/>
  <c r="AA395" i="23" s="1"/>
  <c r="V393" i="21"/>
  <c r="AA392" i="23" s="1"/>
  <c r="V762" i="21"/>
  <c r="AA761" i="23" s="1"/>
  <c r="V532" i="21"/>
  <c r="AA531" i="23" s="1"/>
  <c r="V911" i="21"/>
  <c r="AA910" i="23" s="1"/>
  <c r="V874" i="21"/>
  <c r="AA873" i="23" s="1"/>
  <c r="V1808" i="21"/>
  <c r="AA1807" i="23" s="1"/>
  <c r="V1555" i="21"/>
  <c r="AA1554" i="23" s="1"/>
  <c r="V1290" i="21"/>
  <c r="AA1289" i="23" s="1"/>
  <c r="V1025" i="21"/>
  <c r="AA1024" i="23" s="1"/>
  <c r="V753" i="21"/>
  <c r="AA752" i="23" s="1"/>
  <c r="V1958" i="21"/>
  <c r="AA1957" i="23" s="1"/>
  <c r="V1705" i="21"/>
  <c r="AA1704" i="23" s="1"/>
  <c r="V1452" i="21"/>
  <c r="AA1451" i="23" s="1"/>
  <c r="V240" i="21"/>
  <c r="AA239" i="23" s="1"/>
  <c r="V237" i="21"/>
  <c r="AA236" i="23" s="1"/>
  <c r="V606" i="21"/>
  <c r="AA605" i="23" s="1"/>
  <c r="V376" i="21"/>
  <c r="AA375" i="23" s="1"/>
  <c r="V1566" i="21"/>
  <c r="AA1565" i="23" s="1"/>
  <c r="V1666" i="21"/>
  <c r="AA1665" i="23" s="1"/>
  <c r="V508" i="21"/>
  <c r="AA507" i="23" s="1"/>
  <c r="V1440" i="21"/>
  <c r="AA1439" i="23" s="1"/>
  <c r="V422" i="21"/>
  <c r="AA421" i="23" s="1"/>
  <c r="V1255" i="21"/>
  <c r="AA1254" i="23" s="1"/>
  <c r="V1259" i="21"/>
  <c r="AA1258" i="23" s="1"/>
  <c r="V162" i="21"/>
  <c r="AA161" i="23" s="1"/>
  <c r="V864" i="21"/>
  <c r="AA863" i="23" s="1"/>
  <c r="V1491" i="21"/>
  <c r="AA1490" i="23" s="1"/>
  <c r="V632" i="21"/>
  <c r="AA631" i="23" s="1"/>
  <c r="V1222" i="21"/>
  <c r="AA1221" i="23" s="1"/>
  <c r="V523" i="21"/>
  <c r="AA522" i="23" s="1"/>
  <c r="V39" i="21"/>
  <c r="AA38" i="23" s="1"/>
  <c r="V1631" i="21"/>
  <c r="AA1630" i="23" s="1"/>
  <c r="V1594" i="21"/>
  <c r="AA1593" i="23" s="1"/>
  <c r="V1928" i="21"/>
  <c r="AA1927" i="23" s="1"/>
  <c r="V1675" i="21"/>
  <c r="AA1674" i="23" s="1"/>
  <c r="V1410" i="21"/>
  <c r="AA1409" i="23" s="1"/>
  <c r="V1145" i="21"/>
  <c r="AA1144" i="23" s="1"/>
  <c r="V880" i="21"/>
  <c r="AA879" i="23" s="1"/>
  <c r="V483" i="21"/>
  <c r="AA482" i="23" s="1"/>
  <c r="V1825" i="21"/>
  <c r="AA1824" i="23" s="1"/>
  <c r="V1572" i="21"/>
  <c r="AA1571" i="23" s="1"/>
  <c r="V360" i="21"/>
  <c r="AA359" i="23" s="1"/>
  <c r="V357" i="21"/>
  <c r="AA356" i="23" s="1"/>
  <c r="V726" i="21"/>
  <c r="AA725" i="23" s="1"/>
  <c r="V496" i="21"/>
  <c r="AA495" i="23" s="1"/>
  <c r="V659" i="21"/>
  <c r="AA658" i="23" s="1"/>
  <c r="V596" i="21"/>
  <c r="AA595" i="23" s="1"/>
  <c r="V1772" i="21"/>
  <c r="AA1771" i="23" s="1"/>
  <c r="V1519" i="21"/>
  <c r="AA1518" i="23" s="1"/>
  <c r="V1254" i="21"/>
  <c r="AA1253" i="23" s="1"/>
  <c r="V989" i="21"/>
  <c r="AA988" i="23" s="1"/>
  <c r="V704" i="21"/>
  <c r="AA703" i="23" s="1"/>
  <c r="V1922" i="21"/>
  <c r="AA1921" i="23" s="1"/>
  <c r="V1669" i="21"/>
  <c r="AA1668" i="23" s="1"/>
  <c r="V1416" i="21"/>
  <c r="AA1415" i="23" s="1"/>
  <c r="V204" i="21"/>
  <c r="AA203" i="23" s="1"/>
  <c r="V201" i="21"/>
  <c r="AA200" i="23" s="1"/>
  <c r="V570" i="21"/>
  <c r="AA569" i="23" s="1"/>
  <c r="V340" i="21"/>
  <c r="AA339" i="23" s="1"/>
  <c r="V1270" i="21"/>
  <c r="AA1269" i="23" s="1"/>
  <c r="V1869" i="21"/>
  <c r="AA1868" i="23" s="1"/>
  <c r="V1616" i="21"/>
  <c r="AA1615" i="23" s="1"/>
  <c r="V1363" i="21"/>
  <c r="AA1362" i="23" s="1"/>
  <c r="V1098" i="21"/>
  <c r="AA1097" i="23" s="1"/>
  <c r="V833" i="21"/>
  <c r="AA832" i="23" s="1"/>
  <c r="V206" i="21"/>
  <c r="AA205" i="23" s="1"/>
  <c r="V1766" i="21"/>
  <c r="AA1765" i="23" s="1"/>
  <c r="V1513" i="21"/>
  <c r="AA1512" i="23" s="1"/>
  <c r="V1260" i="21"/>
  <c r="AA1259" i="23" s="1"/>
  <c r="V48" i="21"/>
  <c r="AA47" i="23" s="1"/>
  <c r="V45" i="21"/>
  <c r="AA44" i="23" s="1"/>
  <c r="V414" i="21"/>
  <c r="AA413" i="23" s="1"/>
  <c r="V184" i="21"/>
  <c r="AA183" i="23" s="1"/>
  <c r="V1835" i="21"/>
  <c r="AA1834" i="23" s="1"/>
  <c r="V1713" i="21"/>
  <c r="AA1712" i="23" s="1"/>
  <c r="V1460" i="21"/>
  <c r="AA1459" i="23" s="1"/>
  <c r="V1207" i="21"/>
  <c r="AA1206" i="23" s="1"/>
  <c r="V942" i="21"/>
  <c r="AA941" i="23" s="1"/>
  <c r="V626" i="21"/>
  <c r="AA625" i="23" s="1"/>
  <c r="V1875" i="21"/>
  <c r="AA1874" i="23" s="1"/>
  <c r="V1610" i="21"/>
  <c r="AA1609" i="23" s="1"/>
  <c r="V1357" i="21"/>
  <c r="AA1356" i="23" s="1"/>
  <c r="V1104" i="21"/>
  <c r="AA1103" i="23" s="1"/>
  <c r="V407" i="21"/>
  <c r="AA406" i="23" s="1"/>
  <c r="V428" i="21"/>
  <c r="AA427" i="23" s="1"/>
  <c r="V258" i="21"/>
  <c r="AA257" i="23" s="1"/>
  <c r="V28" i="21"/>
  <c r="AA27" i="23" s="1"/>
  <c r="V899" i="21"/>
  <c r="AA898" i="23" s="1"/>
  <c r="V1557" i="21"/>
  <c r="AA1556" i="23" s="1"/>
  <c r="V1304" i="21"/>
  <c r="AA1303" i="23" s="1"/>
  <c r="V1051" i="21"/>
  <c r="AA1050" i="23" s="1"/>
  <c r="V785" i="21"/>
  <c r="AA784" i="23" s="1"/>
  <c r="V1984" i="21"/>
  <c r="AA1983" i="23" s="1"/>
  <c r="V1719" i="21"/>
  <c r="AA1718" i="23" s="1"/>
  <c r="V1454" i="21"/>
  <c r="AA1453" i="23" s="1"/>
  <c r="V1201" i="21"/>
  <c r="AA1200" i="23" s="1"/>
  <c r="V948" i="21"/>
  <c r="AA947" i="23" s="1"/>
  <c r="V251" i="21"/>
  <c r="AA250" i="23" s="1"/>
  <c r="V272" i="21"/>
  <c r="AA271" i="23" s="1"/>
  <c r="V102" i="21"/>
  <c r="AA101" i="23" s="1"/>
  <c r="V1079" i="21"/>
  <c r="AA1078" i="23" s="1"/>
  <c r="V1474" i="21"/>
  <c r="AA1473" i="23" s="1"/>
  <c r="V1401" i="21"/>
  <c r="AA1400" i="23" s="1"/>
  <c r="V1148" i="21"/>
  <c r="AA1147" i="23" s="1"/>
  <c r="V895" i="21"/>
  <c r="AA894" i="23" s="1"/>
  <c r="V543" i="21"/>
  <c r="AA542" i="23" s="1"/>
  <c r="V1828" i="21"/>
  <c r="AA1827" i="23" s="1"/>
  <c r="V1563" i="21"/>
  <c r="AA1562" i="23" s="1"/>
  <c r="V1298" i="21"/>
  <c r="AA1297" i="23" s="1"/>
  <c r="V1045" i="21"/>
  <c r="AA1044" i="23" s="1"/>
  <c r="V792" i="21"/>
  <c r="AA791" i="23" s="1"/>
  <c r="V95" i="21"/>
  <c r="AA94" i="23" s="1"/>
  <c r="V116" i="21"/>
  <c r="AA115" i="23" s="1"/>
  <c r="V665" i="21"/>
  <c r="AA664" i="23" s="1"/>
  <c r="V862" i="21"/>
  <c r="AA861" i="23" s="1"/>
  <c r="V1175" i="21"/>
  <c r="AA1174" i="23" s="1"/>
  <c r="V1101" i="21"/>
  <c r="AA1100" i="23" s="1"/>
  <c r="V848" i="21"/>
  <c r="AA847" i="23" s="1"/>
  <c r="V363" i="21"/>
  <c r="AA362" i="23" s="1"/>
  <c r="V1793" i="21"/>
  <c r="AA1792" i="23" s="1"/>
  <c r="V1528" i="21"/>
  <c r="AA1527" i="23" s="1"/>
  <c r="V1263" i="21"/>
  <c r="AA1262" i="23" s="1"/>
  <c r="V998" i="21"/>
  <c r="AA997" i="23" s="1"/>
  <c r="V732" i="21"/>
  <c r="AA731" i="23" s="1"/>
  <c r="V481" i="21"/>
  <c r="AA480" i="23" s="1"/>
  <c r="V454" i="21"/>
  <c r="AA453" i="23" s="1"/>
  <c r="V583" i="21"/>
  <c r="AA582" i="23" s="1"/>
  <c r="V365" i="21"/>
  <c r="AA364" i="23" s="1"/>
  <c r="V675" i="21"/>
  <c r="AA674" i="23" s="1"/>
  <c r="V814" i="21"/>
  <c r="AA813" i="23" s="1"/>
  <c r="V801" i="21"/>
  <c r="AA800" i="23" s="1"/>
  <c r="V86" i="21"/>
  <c r="AA85" i="23" s="1"/>
  <c r="V1758" i="21"/>
  <c r="AA1757" i="23" s="1"/>
  <c r="V1493" i="21"/>
  <c r="AA1492" i="23" s="1"/>
  <c r="V1228" i="21"/>
  <c r="AA1227" i="23" s="1"/>
  <c r="V963" i="21"/>
  <c r="AA962" i="23" s="1"/>
  <c r="V662" i="21"/>
  <c r="AA661" i="23" s="1"/>
  <c r="V1920" i="21"/>
  <c r="AA1919" i="23" s="1"/>
  <c r="V181" i="21"/>
  <c r="AA180" i="23" s="1"/>
  <c r="V154" i="21"/>
  <c r="AA153" i="23" s="1"/>
  <c r="V283" i="21"/>
  <c r="AA282" i="23" s="1"/>
  <c r="V65" i="21"/>
  <c r="AA64" i="23" s="1"/>
  <c r="V1919" i="21"/>
  <c r="AA1918" i="23" s="1"/>
  <c r="V1882" i="21"/>
  <c r="AA1881" i="23" s="1"/>
  <c r="V1976" i="21"/>
  <c r="AA1975" i="23" s="1"/>
  <c r="V1723" i="21"/>
  <c r="AA1722" i="23" s="1"/>
  <c r="V1458" i="21"/>
  <c r="AA1457" i="23" s="1"/>
  <c r="V1193" i="21"/>
  <c r="AA1192" i="23" s="1"/>
  <c r="V928" i="21"/>
  <c r="AA927" i="23" s="1"/>
  <c r="V602" i="21"/>
  <c r="AA601" i="23" s="1"/>
  <c r="V1873" i="21"/>
  <c r="AA1872" i="23" s="1"/>
  <c r="V1620" i="21"/>
  <c r="AA1619" i="23" s="1"/>
  <c r="V408" i="21"/>
  <c r="AA407" i="23" s="1"/>
  <c r="V405" i="21"/>
  <c r="AA404" i="23" s="1"/>
  <c r="V774" i="21"/>
  <c r="AA773" i="23" s="1"/>
  <c r="V544" i="21"/>
  <c r="AA543" i="23" s="1"/>
  <c r="V983" i="21"/>
  <c r="AA982" i="23" s="1"/>
  <c r="V946" i="21"/>
  <c r="AA945" i="23" s="1"/>
  <c r="V1820" i="21"/>
  <c r="AA1819" i="23" s="1"/>
  <c r="V1567" i="21"/>
  <c r="AA1566" i="23" s="1"/>
  <c r="V1302" i="21"/>
  <c r="AA1301" i="23" s="1"/>
  <c r="V1037" i="21"/>
  <c r="AA1036" i="23" s="1"/>
  <c r="V768" i="21"/>
  <c r="AA767" i="23" s="1"/>
  <c r="V1970" i="21"/>
  <c r="AA1969" i="23" s="1"/>
  <c r="V1717" i="21"/>
  <c r="AA1716" i="23" s="1"/>
  <c r="V1464" i="21"/>
  <c r="AA1463" i="23" s="1"/>
  <c r="V252" i="21"/>
  <c r="AA251" i="23" s="1"/>
  <c r="V249" i="21"/>
  <c r="AA248" i="23" s="1"/>
  <c r="V618" i="21"/>
  <c r="AA617" i="23" s="1"/>
  <c r="V388" i="21"/>
  <c r="AA387" i="23" s="1"/>
  <c r="V1558" i="21"/>
  <c r="AA1557" i="23" s="1"/>
  <c r="V1917" i="21"/>
  <c r="AA1916" i="23" s="1"/>
  <c r="V1664" i="21"/>
  <c r="AA1663" i="23" s="1"/>
  <c r="V1411" i="21"/>
  <c r="AA1410" i="23" s="1"/>
  <c r="V1146" i="21"/>
  <c r="AA1145" i="23" s="1"/>
  <c r="V881" i="21"/>
  <c r="AA880" i="23" s="1"/>
  <c r="V494" i="21"/>
  <c r="AA493" i="23" s="1"/>
  <c r="V1814" i="21"/>
  <c r="AA1813" i="23" s="1"/>
  <c r="V1561" i="21"/>
  <c r="AA1560" i="23" s="1"/>
  <c r="V1308" i="21"/>
  <c r="AA1307" i="23" s="1"/>
  <c r="V96" i="21"/>
  <c r="AA95" i="23" s="1"/>
  <c r="V93" i="21"/>
  <c r="AA92" i="23" s="1"/>
  <c r="V462" i="21"/>
  <c r="AA461" i="23" s="1"/>
  <c r="V232" i="21"/>
  <c r="AA231" i="23" s="1"/>
  <c r="V1301" i="21"/>
  <c r="AA1300" i="23" s="1"/>
  <c r="V1940" i="21"/>
  <c r="AA1939" i="23" s="1"/>
  <c r="V1955" i="21"/>
  <c r="AA1954" i="23" s="1"/>
  <c r="V228" i="21"/>
  <c r="AA227" i="23" s="1"/>
  <c r="V1802" i="21"/>
  <c r="AA1801" i="23" s="1"/>
  <c r="V990" i="21"/>
  <c r="AA989" i="23" s="1"/>
  <c r="V1617" i="21"/>
  <c r="AA1616" i="23" s="1"/>
  <c r="V133" i="21"/>
  <c r="AA132" i="23" s="1"/>
  <c r="V167" i="21"/>
  <c r="AA166" i="23" s="1"/>
  <c r="V1226" i="21"/>
  <c r="AA1225" i="23" s="1"/>
  <c r="V1877" i="21"/>
  <c r="AA1876" i="23" s="1"/>
  <c r="V815" i="21"/>
  <c r="AA814" i="23" s="1"/>
  <c r="V305" i="21"/>
  <c r="AA304" i="23" s="1"/>
  <c r="V277" i="21"/>
  <c r="AA276" i="23" s="1"/>
  <c r="V761" i="21"/>
  <c r="AA760" i="23" s="1"/>
  <c r="V710" i="21"/>
  <c r="AA709" i="23" s="1"/>
  <c r="V1784" i="21"/>
  <c r="AA1783" i="23" s="1"/>
  <c r="V1531" i="21"/>
  <c r="AA1530" i="23" s="1"/>
  <c r="V1266" i="21"/>
  <c r="AA1265" i="23" s="1"/>
  <c r="V1001" i="21"/>
  <c r="AA1000" i="23" s="1"/>
  <c r="V720" i="21"/>
  <c r="AA719" i="23" s="1"/>
  <c r="V1934" i="21"/>
  <c r="AA1933" i="23" s="1"/>
  <c r="V1681" i="21"/>
  <c r="AA1680" i="23" s="1"/>
  <c r="V1428" i="21"/>
  <c r="AA1427" i="23" s="1"/>
  <c r="V216" i="21"/>
  <c r="AA215" i="23" s="1"/>
  <c r="V213" i="21"/>
  <c r="AA212" i="23" s="1"/>
  <c r="V582" i="21"/>
  <c r="AA581" i="23" s="1"/>
  <c r="V352" i="21"/>
  <c r="AA351" i="23" s="1"/>
  <c r="V1342" i="21"/>
  <c r="AA1341" i="23" s="1"/>
  <c r="V1881" i="21"/>
  <c r="AA1880" i="23" s="1"/>
  <c r="V1628" i="21"/>
  <c r="AA1627" i="23" s="1"/>
  <c r="V1375" i="21"/>
  <c r="AA1374" i="23" s="1"/>
  <c r="V1110" i="21"/>
  <c r="AA1109" i="23" s="1"/>
  <c r="V845" i="21"/>
  <c r="AA844" i="23" s="1"/>
  <c r="V278" i="21"/>
  <c r="AA277" i="23" s="1"/>
  <c r="V1778" i="21"/>
  <c r="AA1777" i="23" s="1"/>
  <c r="V1525" i="21"/>
  <c r="AA1524" i="23" s="1"/>
  <c r="V1272" i="21"/>
  <c r="AA1271" i="23" s="1"/>
  <c r="V60" i="21"/>
  <c r="AA59" i="23" s="1"/>
  <c r="V57" i="21"/>
  <c r="AA56" i="23" s="1"/>
  <c r="V426" i="21"/>
  <c r="AA425" i="23" s="1"/>
  <c r="V196" i="21"/>
  <c r="AA195" i="23" s="1"/>
  <c r="V1907" i="21"/>
  <c r="AA1906" i="23" s="1"/>
  <c r="V1725" i="21"/>
  <c r="AA1724" i="23" s="1"/>
  <c r="V1472" i="21"/>
  <c r="AA1471" i="23" s="1"/>
  <c r="V1219" i="21"/>
  <c r="AA1218" i="23" s="1"/>
  <c r="V954" i="21"/>
  <c r="AA953" i="23" s="1"/>
  <c r="V648" i="21"/>
  <c r="AA647" i="23" s="1"/>
  <c r="V1887" i="21"/>
  <c r="AA1886" i="23" s="1"/>
  <c r="V1622" i="21"/>
  <c r="AA1621" i="23" s="1"/>
  <c r="V1369" i="21"/>
  <c r="AA1368" i="23" s="1"/>
  <c r="V1116" i="21"/>
  <c r="AA1115" i="23" s="1"/>
  <c r="V419" i="21"/>
  <c r="AA418" i="23" s="1"/>
  <c r="V440" i="21"/>
  <c r="AA439" i="23" s="1"/>
  <c r="V270" i="21"/>
  <c r="AA269" i="23" s="1"/>
  <c r="V40" i="21"/>
  <c r="AA39" i="23" s="1"/>
  <c r="V971" i="21"/>
  <c r="AA970" i="23" s="1"/>
  <c r="V1569" i="21"/>
  <c r="AA1568" i="23" s="1"/>
  <c r="V1316" i="21"/>
  <c r="AA1315" i="23" s="1"/>
  <c r="V1063" i="21"/>
  <c r="AA1062" i="23" s="1"/>
  <c r="V798" i="21"/>
  <c r="AA797" i="23" s="1"/>
  <c r="V1996" i="21"/>
  <c r="AA1995" i="23" s="1"/>
  <c r="V1731" i="21"/>
  <c r="AA1730" i="23" s="1"/>
  <c r="V1466" i="21"/>
  <c r="AA1465" i="23" s="1"/>
  <c r="V1213" i="21"/>
  <c r="AA1212" i="23" s="1"/>
  <c r="V960" i="21"/>
  <c r="AA959" i="23" s="1"/>
  <c r="V263" i="21"/>
  <c r="AA262" i="23" s="1"/>
  <c r="V284" i="21"/>
  <c r="AA283" i="23" s="1"/>
  <c r="V114" i="21"/>
  <c r="AA113" i="23" s="1"/>
  <c r="V1511" i="21"/>
  <c r="AA1510" i="23" s="1"/>
  <c r="V1546" i="21"/>
  <c r="AA1545" i="23" s="1"/>
  <c r="V1413" i="21"/>
  <c r="AA1412" i="23" s="1"/>
  <c r="V1160" i="21"/>
  <c r="AA1159" i="23" s="1"/>
  <c r="V907" i="21"/>
  <c r="AA906" i="23" s="1"/>
  <c r="V566" i="21"/>
  <c r="AA565" i="23" s="1"/>
  <c r="V1840" i="21"/>
  <c r="AA1839" i="23" s="1"/>
  <c r="V1575" i="21"/>
  <c r="AA1574" i="23" s="1"/>
  <c r="V1310" i="21"/>
  <c r="AA1309" i="23" s="1"/>
  <c r="V1057" i="21"/>
  <c r="AA1056" i="23" s="1"/>
  <c r="V804" i="21"/>
  <c r="AA803" i="23" s="1"/>
  <c r="V107" i="21"/>
  <c r="AA106" i="23" s="1"/>
  <c r="V128" i="21"/>
  <c r="AA127" i="23" s="1"/>
  <c r="V677" i="21"/>
  <c r="AA676" i="23" s="1"/>
  <c r="V1006" i="21"/>
  <c r="AA1005" i="23" s="1"/>
  <c r="V458" i="21"/>
  <c r="AA457" i="23" s="1"/>
  <c r="V1257" i="21"/>
  <c r="AA1256" i="23" s="1"/>
  <c r="V1004" i="21"/>
  <c r="AA1003" i="23" s="1"/>
  <c r="V741" i="21"/>
  <c r="AA740" i="23" s="1"/>
  <c r="V1949" i="21"/>
  <c r="AA1948" i="23" s="1"/>
  <c r="V1684" i="21"/>
  <c r="AA1683" i="23" s="1"/>
  <c r="V1419" i="21"/>
  <c r="AA1418" i="23" s="1"/>
  <c r="V1154" i="21"/>
  <c r="AA1153" i="23" s="1"/>
  <c r="V901" i="21"/>
  <c r="AA900" i="23" s="1"/>
  <c r="V577" i="21"/>
  <c r="AA576" i="23" s="1"/>
  <c r="V610" i="21"/>
  <c r="AA609" i="23" s="1"/>
  <c r="V739" i="21"/>
  <c r="AA738" i="23" s="1"/>
  <c r="V521" i="21"/>
  <c r="AA520" i="23" s="1"/>
  <c r="V1643" i="21"/>
  <c r="AA1642" i="23" s="1"/>
  <c r="V1750" i="21"/>
  <c r="AA1749" i="23" s="1"/>
  <c r="V957" i="21"/>
  <c r="AA956" i="23" s="1"/>
  <c r="V672" i="21"/>
  <c r="AA671" i="23" s="1"/>
  <c r="V1914" i="21"/>
  <c r="AA1913" i="23" s="1"/>
  <c r="V1649" i="21"/>
  <c r="AA1648" i="23" s="1"/>
  <c r="V1384" i="21"/>
  <c r="AA1383" i="23" s="1"/>
  <c r="V1119" i="21"/>
  <c r="AA1118" i="23" s="1"/>
  <c r="V854" i="21"/>
  <c r="AA853" i="23" s="1"/>
  <c r="V399" i="21"/>
  <c r="AA398" i="23" s="1"/>
  <c r="V337" i="21"/>
  <c r="AA336" i="23" s="1"/>
  <c r="V310" i="21"/>
  <c r="AA309" i="23" s="1"/>
  <c r="V439" i="21"/>
  <c r="AA438" i="23" s="1"/>
  <c r="V221" i="21"/>
  <c r="AA220" i="23" s="1"/>
  <c r="V1354" i="21"/>
  <c r="AA1353" i="23" s="1"/>
  <c r="V1379" i="21"/>
  <c r="AA1378" i="23" s="1"/>
  <c r="V591" i="21"/>
  <c r="AA590" i="23" s="1"/>
  <c r="V1879" i="21"/>
  <c r="AA1878" i="23" s="1"/>
  <c r="V1614" i="21"/>
  <c r="AA1613" i="23" s="1"/>
  <c r="V1349" i="21"/>
  <c r="AA1348" i="23" s="1"/>
  <c r="V1084" i="21"/>
  <c r="AA1083" i="23" s="1"/>
  <c r="V819" i="21"/>
  <c r="AA818" i="23" s="1"/>
  <c r="V122" i="21"/>
  <c r="AA121" i="23" s="1"/>
  <c r="V1776" i="21"/>
  <c r="AA1775" i="23" s="1"/>
  <c r="V37" i="21"/>
  <c r="AA36" i="23" s="1"/>
  <c r="V10" i="21"/>
  <c r="AA9" i="23" s="1"/>
  <c r="V139" i="21"/>
  <c r="AA138" i="23" s="1"/>
  <c r="V700" i="21"/>
  <c r="AA699" i="23" s="1"/>
  <c r="V1055" i="21"/>
  <c r="AA1054" i="23" s="1"/>
  <c r="V1018" i="21"/>
  <c r="AA1017" i="23" s="1"/>
  <c r="V1832" i="21"/>
  <c r="AA1831" i="23" s="1"/>
  <c r="V1579" i="21"/>
  <c r="AA1578" i="23" s="1"/>
  <c r="V1314" i="21"/>
  <c r="AA1313" i="23" s="1"/>
  <c r="V1049" i="21"/>
  <c r="AA1048" i="23" s="1"/>
  <c r="V782" i="21"/>
  <c r="AA781" i="23" s="1"/>
  <c r="V1982" i="21"/>
  <c r="AA1981" i="23" s="1"/>
  <c r="V1729" i="21"/>
  <c r="AA1728" i="23" s="1"/>
  <c r="V1476" i="21"/>
  <c r="AA1475" i="23" s="1"/>
  <c r="V264" i="21"/>
  <c r="AA263" i="23" s="1"/>
  <c r="V261" i="21"/>
  <c r="AA260" i="23" s="1"/>
  <c r="V630" i="21"/>
  <c r="AA629" i="23" s="1"/>
  <c r="V400" i="21"/>
  <c r="AA399" i="23" s="1"/>
  <c r="V1630" i="21"/>
  <c r="AA1629" i="23" s="1"/>
  <c r="V1929" i="21"/>
  <c r="AA1928" i="23" s="1"/>
  <c r="V1676" i="21"/>
  <c r="AA1675" i="23" s="1"/>
  <c r="V1423" i="21"/>
  <c r="AA1422" i="23" s="1"/>
  <c r="V1158" i="21"/>
  <c r="AA1157" i="23" s="1"/>
  <c r="V893" i="21"/>
  <c r="AA892" i="23" s="1"/>
  <c r="V541" i="21"/>
  <c r="AA540" i="23" s="1"/>
  <c r="V1826" i="21"/>
  <c r="AA1825" i="23" s="1"/>
  <c r="V1573" i="21"/>
  <c r="AA1572" i="23" s="1"/>
  <c r="V1320" i="21"/>
  <c r="AA1319" i="23" s="1"/>
  <c r="V108" i="21"/>
  <c r="AA107" i="23" s="1"/>
  <c r="V105" i="21"/>
  <c r="AA104" i="23" s="1"/>
  <c r="V474" i="21"/>
  <c r="AA473" i="23" s="1"/>
  <c r="V244" i="21"/>
  <c r="AA243" i="23" s="1"/>
  <c r="V657" i="21"/>
  <c r="AA656" i="23" s="1"/>
  <c r="V1773" i="21"/>
  <c r="AA1772" i="23" s="1"/>
  <c r="V1520" i="21"/>
  <c r="AA1519" i="23" s="1"/>
  <c r="V1267" i="21"/>
  <c r="AA1266" i="23" s="1"/>
  <c r="V1002" i="21"/>
  <c r="AA1001" i="23" s="1"/>
  <c r="V721" i="21"/>
  <c r="AA720" i="23" s="1"/>
  <c r="V1935" i="21"/>
  <c r="AA1934" i="23" s="1"/>
  <c r="V1670" i="21"/>
  <c r="AA1669" i="23" s="1"/>
  <c r="V1417" i="21"/>
  <c r="AA1416" i="23" s="1"/>
  <c r="V1164" i="21"/>
  <c r="AA1163" i="23" s="1"/>
  <c r="V467" i="21"/>
  <c r="AA466" i="23" s="1"/>
  <c r="V488" i="21"/>
  <c r="AA487" i="23" s="1"/>
  <c r="V318" i="21"/>
  <c r="AA317" i="23" s="1"/>
  <c r="V88" i="21"/>
  <c r="AA87" i="23" s="1"/>
  <c r="V1036" i="21"/>
  <c r="AA1035" i="23" s="1"/>
  <c r="V1687" i="21"/>
  <c r="AA1686" i="23" s="1"/>
  <c r="V17" i="21"/>
  <c r="AA16" i="23" s="1"/>
  <c r="V225" i="21"/>
  <c r="AA224" i="23" s="1"/>
  <c r="V1549" i="21"/>
  <c r="AA1548" i="23" s="1"/>
  <c r="V705" i="21"/>
  <c r="AA704" i="23" s="1"/>
  <c r="V1364" i="21"/>
  <c r="AA1363" i="23" s="1"/>
  <c r="V1151" i="21"/>
  <c r="AA1150" i="23" s="1"/>
  <c r="V188" i="21"/>
  <c r="AA187" i="23" s="1"/>
  <c r="V973" i="21"/>
  <c r="AA972" i="23" s="1"/>
  <c r="V1612" i="21"/>
  <c r="AA1611" i="23" s="1"/>
  <c r="V1041" i="21"/>
  <c r="AA1040" i="23" s="1"/>
  <c r="V1445" i="21"/>
  <c r="AA1444" i="23" s="1"/>
  <c r="V250" i="21"/>
  <c r="AA249" i="23" s="1"/>
  <c r="V1414" i="21"/>
  <c r="AA1413" i="23" s="1"/>
  <c r="V1893" i="21"/>
  <c r="AA1892" i="23" s="1"/>
  <c r="V1640" i="21"/>
  <c r="AA1639" i="23" s="1"/>
  <c r="V1387" i="21"/>
  <c r="AA1386" i="23" s="1"/>
  <c r="V1122" i="21"/>
  <c r="AA1121" i="23" s="1"/>
  <c r="V857" i="21"/>
  <c r="AA856" i="23" s="1"/>
  <c r="V350" i="21"/>
  <c r="AA349" i="23" s="1"/>
  <c r="V1790" i="21"/>
  <c r="AA1789" i="23" s="1"/>
  <c r="V1537" i="21"/>
  <c r="AA1536" i="23" s="1"/>
  <c r="V1284" i="21"/>
  <c r="AA1283" i="23" s="1"/>
  <c r="V72" i="21"/>
  <c r="AA71" i="23" s="1"/>
  <c r="V69" i="21"/>
  <c r="AA68" i="23" s="1"/>
  <c r="V438" i="21"/>
  <c r="AA437" i="23" s="1"/>
  <c r="V208" i="21"/>
  <c r="AA207" i="23" s="1"/>
  <c r="V1979" i="21"/>
  <c r="AA1978" i="23" s="1"/>
  <c r="V1737" i="21"/>
  <c r="AA1736" i="23" s="1"/>
  <c r="V1484" i="21"/>
  <c r="AA1483" i="23" s="1"/>
  <c r="V1231" i="21"/>
  <c r="AA1230" i="23" s="1"/>
  <c r="V966" i="21"/>
  <c r="AA965" i="23" s="1"/>
  <c r="V669" i="21"/>
  <c r="AA668" i="23" s="1"/>
  <c r="V1899" i="21"/>
  <c r="AA1898" i="23" s="1"/>
  <c r="V1634" i="21"/>
  <c r="AA1633" i="23" s="1"/>
  <c r="V1381" i="21"/>
  <c r="AA1380" i="23" s="1"/>
  <c r="V1128" i="21"/>
  <c r="AA1127" i="23" s="1"/>
  <c r="V431" i="21"/>
  <c r="AA430" i="23" s="1"/>
  <c r="V452" i="21"/>
  <c r="AA451" i="23" s="1"/>
  <c r="V282" i="21"/>
  <c r="AA281" i="23" s="1"/>
  <c r="V52" i="21"/>
  <c r="AA51" i="23" s="1"/>
  <c r="V1043" i="21"/>
  <c r="AA1042" i="23" s="1"/>
  <c r="V1581" i="21"/>
  <c r="AA1580" i="23" s="1"/>
  <c r="V1328" i="21"/>
  <c r="AA1327" i="23" s="1"/>
  <c r="V1075" i="21"/>
  <c r="AA1074" i="23" s="1"/>
  <c r="V810" i="21"/>
  <c r="AA809" i="23" s="1"/>
  <c r="V63" i="21"/>
  <c r="AA62" i="23" s="1"/>
  <c r="V1743" i="21"/>
  <c r="AA1742" i="23" s="1"/>
  <c r="V1478" i="21"/>
  <c r="AA1477" i="23" s="1"/>
  <c r="V1225" i="21"/>
  <c r="AA1224" i="23" s="1"/>
  <c r="V972" i="21"/>
  <c r="AA971" i="23" s="1"/>
  <c r="V275" i="21"/>
  <c r="AA274" i="23" s="1"/>
  <c r="V296" i="21"/>
  <c r="AA295" i="23" s="1"/>
  <c r="V126" i="21"/>
  <c r="AA125" i="23" s="1"/>
  <c r="V1943" i="21"/>
  <c r="AA1942" i="23" s="1"/>
  <c r="V1618" i="21"/>
  <c r="AA1617" i="23" s="1"/>
  <c r="V1425" i="21"/>
  <c r="AA1424" i="23" s="1"/>
  <c r="V1172" i="21"/>
  <c r="AA1171" i="23" s="1"/>
  <c r="V919" i="21"/>
  <c r="AA918" i="23" s="1"/>
  <c r="V588" i="21"/>
  <c r="AA587" i="23" s="1"/>
  <c r="V1852" i="21"/>
  <c r="AA1851" i="23" s="1"/>
  <c r="V1587" i="21"/>
  <c r="AA1586" i="23" s="1"/>
  <c r="V1322" i="21"/>
  <c r="AA1321" i="23" s="1"/>
  <c r="V1069" i="21"/>
  <c r="AA1068" i="23" s="1"/>
  <c r="V816" i="21"/>
  <c r="AA815" i="23" s="1"/>
  <c r="V119" i="21"/>
  <c r="AA118" i="23" s="1"/>
  <c r="V140" i="21"/>
  <c r="AA139" i="23" s="1"/>
  <c r="V689" i="21"/>
  <c r="AA688" i="23" s="1"/>
  <c r="V1438" i="21"/>
  <c r="AA1437" i="23" s="1"/>
  <c r="V636" i="21"/>
  <c r="AA635" i="23" s="1"/>
  <c r="V1269" i="21"/>
  <c r="AA1268" i="23" s="1"/>
  <c r="V1016" i="21"/>
  <c r="AA1015" i="23" s="1"/>
  <c r="V756" i="21"/>
  <c r="AA755" i="23" s="1"/>
  <c r="V1961" i="21"/>
  <c r="AA1960" i="23" s="1"/>
  <c r="V1696" i="21"/>
  <c r="AA1695" i="23" s="1"/>
  <c r="V1431" i="21"/>
  <c r="AA1430" i="23" s="1"/>
  <c r="V1166" i="21"/>
  <c r="AA1165" i="23" s="1"/>
  <c r="V913" i="21"/>
  <c r="AA912" i="23" s="1"/>
  <c r="V599" i="21"/>
  <c r="AA598" i="23" s="1"/>
  <c r="V622" i="21"/>
  <c r="AA621" i="23" s="1"/>
  <c r="V751" i="21"/>
  <c r="AA750" i="23" s="1"/>
  <c r="V533" i="21"/>
  <c r="AA532" i="23" s="1"/>
  <c r="V1294" i="21"/>
  <c r="AA1293" i="23" s="1"/>
  <c r="V1247" i="21"/>
  <c r="AA1246" i="23" s="1"/>
  <c r="V1113" i="21"/>
  <c r="AA1112" i="23" s="1"/>
  <c r="V860" i="21"/>
  <c r="AA859" i="23" s="1"/>
  <c r="V435" i="21"/>
  <c r="AA434" i="23" s="1"/>
  <c r="V1805" i="21"/>
  <c r="AA1804" i="23" s="1"/>
  <c r="V1540" i="21"/>
  <c r="AA1539" i="23" s="1"/>
  <c r="V1275" i="21"/>
  <c r="AA1274" i="23" s="1"/>
  <c r="V1010" i="21"/>
  <c r="AA1009" i="23" s="1"/>
  <c r="V747" i="21"/>
  <c r="AA746" i="23" s="1"/>
  <c r="V493" i="21"/>
  <c r="AA492" i="23" s="1"/>
  <c r="V466" i="21"/>
  <c r="AA465" i="23" s="1"/>
  <c r="V595" i="21"/>
  <c r="AA594" i="23" s="1"/>
  <c r="V377" i="21"/>
  <c r="AA376" i="23" s="1"/>
  <c r="V777" i="21"/>
  <c r="AA776" i="23" s="1"/>
  <c r="V886" i="21"/>
  <c r="AA885" i="23" s="1"/>
  <c r="V813" i="21"/>
  <c r="AA812" i="23" s="1"/>
  <c r="V158" i="21"/>
  <c r="AA157" i="23" s="1"/>
  <c r="V1770" i="21"/>
  <c r="AA1769" i="23" s="1"/>
  <c r="V1505" i="21"/>
  <c r="AA1504" i="23" s="1"/>
  <c r="V1240" i="21"/>
  <c r="AA1239" i="23" s="1"/>
  <c r="V975" i="21"/>
  <c r="AA974" i="23" s="1"/>
  <c r="V682" i="21"/>
  <c r="AA681" i="23" s="1"/>
  <c r="V1932" i="21"/>
  <c r="AA1931" i="23" s="1"/>
  <c r="V193" i="21"/>
  <c r="AA192" i="23" s="1"/>
  <c r="V166" i="21"/>
  <c r="AA165" i="23" s="1"/>
  <c r="V295" i="21"/>
  <c r="AA294" i="23" s="1"/>
  <c r="V77" i="21"/>
  <c r="AA76" i="23" s="1"/>
  <c r="V1991" i="21"/>
  <c r="AA1990" i="23" s="1"/>
  <c r="V1954" i="21"/>
  <c r="AA1953" i="23" s="1"/>
  <c r="V1988" i="21"/>
  <c r="AA1987" i="23" s="1"/>
  <c r="V1735" i="21"/>
  <c r="AA1734" i="23" s="1"/>
  <c r="V1470" i="21"/>
  <c r="AA1469" i="23" s="1"/>
  <c r="V1205" i="21"/>
  <c r="AA1204" i="23" s="1"/>
  <c r="V940" i="21"/>
  <c r="AA939" i="23" s="1"/>
  <c r="V624" i="21"/>
  <c r="AA623" i="23" s="1"/>
  <c r="V1885" i="21"/>
  <c r="AA1884" i="23" s="1"/>
  <c r="V1632" i="21"/>
  <c r="AA1631" i="23" s="1"/>
  <c r="V420" i="21"/>
  <c r="AA419" i="23" s="1"/>
  <c r="V417" i="21"/>
  <c r="AA416" i="23" s="1"/>
  <c r="V786" i="21"/>
  <c r="AA785" i="23" s="1"/>
  <c r="V556" i="21"/>
  <c r="AA555" i="23" s="1"/>
  <c r="V1702" i="21"/>
  <c r="AA1701" i="23" s="1"/>
  <c r="V1941" i="21"/>
  <c r="AA1940" i="23" s="1"/>
  <c r="V1688" i="21"/>
  <c r="AA1687" i="23" s="1"/>
  <c r="V1435" i="21"/>
  <c r="AA1434" i="23" s="1"/>
  <c r="V1170" i="21"/>
  <c r="AA1169" i="23" s="1"/>
  <c r="V905" i="21"/>
  <c r="AA904" i="23" s="1"/>
  <c r="V564" i="21"/>
  <c r="AA563" i="23" s="1"/>
  <c r="V1838" i="21"/>
  <c r="AA1837" i="23" s="1"/>
  <c r="V1585" i="21"/>
  <c r="AA1584" i="23" s="1"/>
  <c r="V1332" i="21"/>
  <c r="AA1331" i="23" s="1"/>
  <c r="V120" i="21"/>
  <c r="AA119" i="23" s="1"/>
  <c r="V117" i="21"/>
  <c r="AA116" i="23" s="1"/>
  <c r="V486" i="21"/>
  <c r="AA485" i="23" s="1"/>
  <c r="V256" i="21"/>
  <c r="AA255" i="23" s="1"/>
  <c r="V759" i="21"/>
  <c r="AA758" i="23" s="1"/>
  <c r="V1785" i="21"/>
  <c r="AA1784" i="23" s="1"/>
  <c r="V1532" i="21"/>
  <c r="AA1531" i="23" s="1"/>
  <c r="V1279" i="21"/>
  <c r="AA1278" i="23" s="1"/>
  <c r="V1014" i="21"/>
  <c r="AA1013" i="23" s="1"/>
  <c r="V737" i="21"/>
  <c r="AA736" i="23" s="1"/>
  <c r="V1947" i="21"/>
  <c r="AA1946" i="23" s="1"/>
  <c r="V1682" i="21"/>
  <c r="AA1681" i="23" s="1"/>
  <c r="V1429" i="21"/>
  <c r="AA1428" i="23" s="1"/>
  <c r="V1176" i="21"/>
  <c r="AA1175" i="23" s="1"/>
  <c r="V479" i="21"/>
  <c r="AA478" i="23" s="1"/>
  <c r="V500" i="21"/>
  <c r="AA499" i="23" s="1"/>
  <c r="V330" i="21"/>
  <c r="AA329" i="23" s="1"/>
  <c r="V100" i="21"/>
  <c r="AA99" i="23" s="1"/>
  <c r="V1331" i="21"/>
  <c r="AA1330" i="23" s="1"/>
  <c r="V1629" i="21"/>
  <c r="AA1628" i="23" s="1"/>
  <c r="V1376" i="21"/>
  <c r="AA1375" i="23" s="1"/>
  <c r="V1123" i="21"/>
  <c r="AA1122" i="23" s="1"/>
  <c r="V858" i="21"/>
  <c r="AA857" i="23" s="1"/>
  <c r="V351" i="21"/>
  <c r="AA350" i="23" s="1"/>
  <c r="V1791" i="21"/>
  <c r="AA1790" i="23" s="1"/>
  <c r="V1526" i="21"/>
  <c r="AA1525" i="23" s="1"/>
  <c r="V1273" i="21"/>
  <c r="AA1272" i="23" s="1"/>
  <c r="V1020" i="21"/>
  <c r="AA1019" i="23" s="1"/>
  <c r="V323" i="21"/>
  <c r="AA322" i="23" s="1"/>
  <c r="V344" i="21"/>
  <c r="AA343" i="23" s="1"/>
  <c r="V174" i="21"/>
  <c r="AA173" i="23" s="1"/>
  <c r="AB11" i="20"/>
  <c r="AA11" i="20"/>
  <c r="Z12" i="20"/>
  <c r="Y13" i="20" s="1"/>
  <c r="AB11" i="22"/>
  <c r="AA11" i="22"/>
  <c r="Z12" i="22"/>
  <c r="Y13" i="22" s="1"/>
  <c r="Z13" i="19"/>
  <c r="Y14" i="19" s="1"/>
  <c r="AB12" i="19"/>
  <c r="AA12" i="19"/>
  <c r="AA4" i="23" l="1"/>
  <c r="F37" i="21"/>
  <c r="D37" i="21"/>
  <c r="S5" i="23" s="1"/>
  <c r="E37" i="21"/>
  <c r="C37" i="21"/>
  <c r="R5" i="23" s="1"/>
  <c r="AB12" i="20"/>
  <c r="AB12" i="22"/>
  <c r="AA12" i="22"/>
  <c r="Z13" i="22"/>
  <c r="Y14" i="22" s="1"/>
  <c r="AA12" i="20"/>
  <c r="Z13" i="20"/>
  <c r="Y14" i="20" s="1"/>
  <c r="AB13" i="19"/>
  <c r="AA13" i="19"/>
  <c r="Z14" i="19"/>
  <c r="Y15" i="19" s="1"/>
  <c r="Y5" i="21" l="1"/>
  <c r="T5" i="23"/>
  <c r="AE4" i="23" s="1"/>
  <c r="U5" i="23"/>
  <c r="AA13" i="20"/>
  <c r="AB13" i="20"/>
  <c r="Z14" i="20"/>
  <c r="Y15" i="20" s="1"/>
  <c r="AB13" i="22"/>
  <c r="AA13" i="22"/>
  <c r="Z14" i="22"/>
  <c r="Y15" i="22" s="1"/>
  <c r="AB14" i="19"/>
  <c r="Z15" i="19"/>
  <c r="Y16" i="19" s="1"/>
  <c r="AA14" i="19"/>
  <c r="AF4" i="23" l="1"/>
  <c r="AE5" i="23" s="1"/>
  <c r="AF5" i="23" s="1"/>
  <c r="AE6" i="23" s="1"/>
  <c r="AF6" i="23" s="1"/>
  <c r="AE7" i="23" s="1"/>
  <c r="AF7" i="23" s="1"/>
  <c r="AE8" i="23" s="1"/>
  <c r="AF8" i="23" s="1"/>
  <c r="AE9" i="23" s="1"/>
  <c r="AF9" i="23" s="1"/>
  <c r="AE10" i="23" s="1"/>
  <c r="AF10" i="23" s="1"/>
  <c r="AE11" i="23" s="1"/>
  <c r="AF11" i="23" s="1"/>
  <c r="AE12" i="23" s="1"/>
  <c r="Z5" i="21"/>
  <c r="Y6" i="21" s="1"/>
  <c r="AA14" i="20"/>
  <c r="AB14" i="22"/>
  <c r="AB14" i="20"/>
  <c r="AA14" i="22"/>
  <c r="Z15" i="22"/>
  <c r="Y16" i="22" s="1"/>
  <c r="Z15" i="20"/>
  <c r="Y16" i="20" s="1"/>
  <c r="AA15" i="19"/>
  <c r="Z16" i="19"/>
  <c r="Y17" i="19" s="1"/>
  <c r="AB15" i="19"/>
  <c r="AB5" i="21" l="1"/>
  <c r="AA5" i="21"/>
  <c r="AJ4" i="23"/>
  <c r="AH4" i="23"/>
  <c r="AG4" i="23"/>
  <c r="AK4" i="23"/>
  <c r="AI4" i="23"/>
  <c r="AF12" i="23"/>
  <c r="AE13" i="23" s="1"/>
  <c r="AF13" i="23" s="1"/>
  <c r="AE14" i="23" s="1"/>
  <c r="AJ11" i="23"/>
  <c r="AK11" i="23"/>
  <c r="AG11" i="23"/>
  <c r="AI11" i="23"/>
  <c r="AH11" i="23"/>
  <c r="AK10" i="23"/>
  <c r="AI10" i="23"/>
  <c r="AJ10" i="23"/>
  <c r="AH10" i="23"/>
  <c r="AG10" i="23"/>
  <c r="AH12" i="23"/>
  <c r="AJ12" i="23"/>
  <c r="AK9" i="23"/>
  <c r="AJ9" i="23"/>
  <c r="AI9" i="23"/>
  <c r="AH9" i="23"/>
  <c r="AG9" i="23"/>
  <c r="AI8" i="23"/>
  <c r="AJ8" i="23"/>
  <c r="AG8" i="23"/>
  <c r="AH8" i="23"/>
  <c r="AK8" i="23"/>
  <c r="AI7" i="23"/>
  <c r="AK7" i="23"/>
  <c r="AG7" i="23"/>
  <c r="AH7" i="23"/>
  <c r="AJ7" i="23"/>
  <c r="Z6" i="21"/>
  <c r="Y7" i="21" s="1"/>
  <c r="AJ6" i="23"/>
  <c r="AH6" i="23"/>
  <c r="AG6" i="23"/>
  <c r="AK6" i="23"/>
  <c r="AI6" i="23"/>
  <c r="AG5" i="23"/>
  <c r="AH5" i="23"/>
  <c r="AK5" i="23"/>
  <c r="AJ5" i="23"/>
  <c r="AI5" i="23"/>
  <c r="AB15" i="20"/>
  <c r="AA15" i="20"/>
  <c r="Z16" i="20"/>
  <c r="Y17" i="20" s="1"/>
  <c r="AA15" i="22"/>
  <c r="AB15" i="22"/>
  <c r="Z16" i="22"/>
  <c r="Y17" i="22" s="1"/>
  <c r="AB16" i="19"/>
  <c r="AF14" i="23"/>
  <c r="AE15" i="23" s="1"/>
  <c r="AG13" i="23"/>
  <c r="AH13" i="23"/>
  <c r="AA16" i="19"/>
  <c r="AJ13" i="23"/>
  <c r="Z17" i="19"/>
  <c r="Y18" i="19" s="1"/>
  <c r="AI13" i="23" l="1"/>
  <c r="AK12" i="23"/>
  <c r="AK13" i="23"/>
  <c r="AG12" i="23"/>
  <c r="AI12" i="23"/>
  <c r="Z7" i="21"/>
  <c r="Y8" i="21" s="1"/>
  <c r="AB6" i="21"/>
  <c r="AA6" i="21"/>
  <c r="AB16" i="20"/>
  <c r="AA16" i="20"/>
  <c r="AB16" i="22"/>
  <c r="AA16" i="22"/>
  <c r="Z17" i="22"/>
  <c r="Y18" i="22" s="1"/>
  <c r="Z17" i="20"/>
  <c r="Y18" i="20" s="1"/>
  <c r="AG14" i="23"/>
  <c r="AI14" i="23"/>
  <c r="Z18" i="19"/>
  <c r="Y19" i="19" s="1"/>
  <c r="AH14" i="23"/>
  <c r="AJ14" i="23"/>
  <c r="AK14" i="23"/>
  <c r="AA17" i="19"/>
  <c r="AB17" i="19"/>
  <c r="AF15" i="23"/>
  <c r="AE16" i="23" s="1"/>
  <c r="AA7" i="21" l="1"/>
  <c r="Z8" i="21"/>
  <c r="Y9" i="21" s="1"/>
  <c r="AB7" i="21"/>
  <c r="AB17" i="20"/>
  <c r="AB17" i="22"/>
  <c r="AA17" i="20"/>
  <c r="Z18" i="20"/>
  <c r="Y19" i="20" s="1"/>
  <c r="AA17" i="22"/>
  <c r="Z18" i="22"/>
  <c r="Y19" i="22" s="1"/>
  <c r="AA18" i="19"/>
  <c r="AB18" i="19"/>
  <c r="AH15" i="23"/>
  <c r="AI15" i="23"/>
  <c r="AF16" i="23"/>
  <c r="AE17" i="23" s="1"/>
  <c r="AG15" i="23"/>
  <c r="AK15" i="23"/>
  <c r="AJ15" i="23"/>
  <c r="Z19" i="19"/>
  <c r="Y20" i="19" s="1"/>
  <c r="Z9" i="21" l="1"/>
  <c r="Y10" i="21" s="1"/>
  <c r="AB8" i="21"/>
  <c r="AA8" i="21"/>
  <c r="AA18" i="22"/>
  <c r="AB18" i="20"/>
  <c r="AA18" i="20"/>
  <c r="AB18" i="22"/>
  <c r="Z19" i="22"/>
  <c r="Y20" i="22" s="1"/>
  <c r="Z19" i="20"/>
  <c r="Y20" i="20" s="1"/>
  <c r="AB19" i="19"/>
  <c r="AK16" i="23"/>
  <c r="AH16" i="23"/>
  <c r="AI16" i="23"/>
  <c r="AJ16" i="23"/>
  <c r="AA19" i="19"/>
  <c r="Z20" i="19"/>
  <c r="Y21" i="19" s="1"/>
  <c r="AG16" i="23"/>
  <c r="AF17" i="23"/>
  <c r="AE18" i="23" s="1"/>
  <c r="Z10" i="21" l="1"/>
  <c r="Y11" i="21" s="1"/>
  <c r="AA9" i="21"/>
  <c r="AB9" i="21"/>
  <c r="AB19" i="20"/>
  <c r="AA19" i="20"/>
  <c r="AA19" i="22"/>
  <c r="AB19" i="22"/>
  <c r="Z20" i="20"/>
  <c r="Y21" i="20" s="1"/>
  <c r="Z20" i="22"/>
  <c r="Y21" i="22" s="1"/>
  <c r="AH17" i="23"/>
  <c r="AG17" i="23"/>
  <c r="AK17" i="23"/>
  <c r="AJ17" i="23"/>
  <c r="AB20" i="19"/>
  <c r="AF18" i="23"/>
  <c r="AE19" i="23" s="1"/>
  <c r="AA20" i="19"/>
  <c r="AI17" i="23"/>
  <c r="Z21" i="19"/>
  <c r="Y22" i="19" s="1"/>
  <c r="AA10" i="21" l="1"/>
  <c r="Z11" i="21"/>
  <c r="Y12" i="21" s="1"/>
  <c r="AB10" i="21"/>
  <c r="AB20" i="22"/>
  <c r="AA20" i="20"/>
  <c r="AB20" i="20"/>
  <c r="AI18" i="23"/>
  <c r="AK18" i="23"/>
  <c r="AH18" i="23"/>
  <c r="AA20" i="22"/>
  <c r="AG18" i="23"/>
  <c r="Z21" i="22"/>
  <c r="Y22" i="22" s="1"/>
  <c r="Z21" i="20"/>
  <c r="Y22" i="20" s="1"/>
  <c r="AA21" i="19"/>
  <c r="AB21" i="19"/>
  <c r="AJ18" i="23"/>
  <c r="AF19" i="23"/>
  <c r="AE20" i="23" s="1"/>
  <c r="Z22" i="19"/>
  <c r="Y23" i="19" s="1"/>
  <c r="Z12" i="21" l="1"/>
  <c r="Y13" i="21" s="1"/>
  <c r="AB11" i="21"/>
  <c r="AA11" i="21"/>
  <c r="Z22" i="22"/>
  <c r="Y23" i="22" s="1"/>
  <c r="Z22" i="20"/>
  <c r="Y23" i="20" s="1"/>
  <c r="AA21" i="22"/>
  <c r="AB21" i="22"/>
  <c r="AB21" i="20"/>
  <c r="AA21" i="20"/>
  <c r="AH19" i="23"/>
  <c r="AJ19" i="23"/>
  <c r="AI19" i="23"/>
  <c r="AB22" i="19"/>
  <c r="AA22" i="19"/>
  <c r="Z23" i="19"/>
  <c r="Y24" i="19" s="1"/>
  <c r="AG19" i="23"/>
  <c r="AK19" i="23"/>
  <c r="AF20" i="23"/>
  <c r="AE21" i="23" s="1"/>
  <c r="AA12" i="21" l="1"/>
  <c r="Z13" i="21"/>
  <c r="Y14" i="21" s="1"/>
  <c r="AB12" i="21"/>
  <c r="AA22" i="22"/>
  <c r="AB22" i="20"/>
  <c r="AB22" i="22"/>
  <c r="AA22" i="20"/>
  <c r="Z23" i="20"/>
  <c r="Y24" i="20" s="1"/>
  <c r="Z23" i="22"/>
  <c r="Y24" i="22" s="1"/>
  <c r="AJ20" i="23"/>
  <c r="AH20" i="23"/>
  <c r="AF21" i="23"/>
  <c r="AE22" i="23" s="1"/>
  <c r="AB23" i="19"/>
  <c r="AA23" i="19"/>
  <c r="AI20" i="23"/>
  <c r="AG20" i="23"/>
  <c r="Z24" i="19"/>
  <c r="Y25" i="19" s="1"/>
  <c r="AK20" i="23"/>
  <c r="Z14" i="21" l="1"/>
  <c r="Y15" i="21" s="1"/>
  <c r="AB13" i="21"/>
  <c r="AA13" i="21"/>
  <c r="AA23" i="22"/>
  <c r="AB23" i="22"/>
  <c r="AB23" i="20"/>
  <c r="AA23" i="20"/>
  <c r="Z24" i="22"/>
  <c r="Y25" i="22" s="1"/>
  <c r="Z24" i="20"/>
  <c r="Y25" i="20" s="1"/>
  <c r="AI21" i="23"/>
  <c r="AH21" i="23"/>
  <c r="AK21" i="23"/>
  <c r="AG21" i="23"/>
  <c r="AJ21" i="23"/>
  <c r="AA24" i="19"/>
  <c r="AF22" i="23"/>
  <c r="AE23" i="23" s="1"/>
  <c r="Z25" i="19"/>
  <c r="Y26" i="19" s="1"/>
  <c r="AB24" i="19"/>
  <c r="AA14" i="21" l="1"/>
  <c r="AB14" i="21"/>
  <c r="Z15" i="21"/>
  <c r="Y16" i="21" s="1"/>
  <c r="AA15" i="21"/>
  <c r="AB15" i="21"/>
  <c r="AA24" i="20"/>
  <c r="AA24" i="22"/>
  <c r="AB24" i="20"/>
  <c r="Z25" i="20"/>
  <c r="Y26" i="20" s="1"/>
  <c r="AB24" i="22"/>
  <c r="Z25" i="22"/>
  <c r="Y26" i="22" s="1"/>
  <c r="AJ22" i="23"/>
  <c r="AH22" i="23"/>
  <c r="Z26" i="19"/>
  <c r="Y27" i="19" s="1"/>
  <c r="AI22" i="23"/>
  <c r="AK22" i="23"/>
  <c r="AG22" i="23"/>
  <c r="AA25" i="19"/>
  <c r="AF23" i="23"/>
  <c r="AE24" i="23" s="1"/>
  <c r="AB25" i="19"/>
  <c r="Z16" i="21" l="1"/>
  <c r="Y17" i="21" s="1"/>
  <c r="AA25" i="22"/>
  <c r="AB25" i="22"/>
  <c r="Z26" i="22"/>
  <c r="Y27" i="22" s="1"/>
  <c r="AB25" i="20"/>
  <c r="AA25" i="20"/>
  <c r="Z26" i="20"/>
  <c r="Y27" i="20" s="1"/>
  <c r="AA26" i="19"/>
  <c r="AG23" i="23"/>
  <c r="AK23" i="23"/>
  <c r="AH23" i="23"/>
  <c r="AI23" i="23"/>
  <c r="AF24" i="23"/>
  <c r="AE25" i="23" s="1"/>
  <c r="AB26" i="19"/>
  <c r="AJ23" i="23"/>
  <c r="Z27" i="19"/>
  <c r="Y28" i="19" s="1"/>
  <c r="AA16" i="21" l="1"/>
  <c r="AB16" i="21"/>
  <c r="Z17" i="21"/>
  <c r="Y18" i="21" s="1"/>
  <c r="AB17" i="21"/>
  <c r="AA17" i="21"/>
  <c r="AA26" i="20"/>
  <c r="AA26" i="22"/>
  <c r="AB26" i="20"/>
  <c r="Z27" i="20"/>
  <c r="Y28" i="20" s="1"/>
  <c r="AB26" i="22"/>
  <c r="Z27" i="22"/>
  <c r="Y28" i="22" s="1"/>
  <c r="AK24" i="23"/>
  <c r="AH24" i="23"/>
  <c r="AI24" i="23"/>
  <c r="AJ24" i="23"/>
  <c r="AB27" i="19"/>
  <c r="AA27" i="19"/>
  <c r="AG24" i="23"/>
  <c r="AF25" i="23"/>
  <c r="AE26" i="23" s="1"/>
  <c r="Z28" i="19"/>
  <c r="Y29" i="19" s="1"/>
  <c r="Z18" i="21" l="1"/>
  <c r="Y19" i="21" s="1"/>
  <c r="AB27" i="22"/>
  <c r="AA27" i="22"/>
  <c r="AB27" i="20"/>
  <c r="Z28" i="22"/>
  <c r="Y29" i="22" s="1"/>
  <c r="AA27" i="20"/>
  <c r="Z28" i="20"/>
  <c r="Y29" i="20" s="1"/>
  <c r="AI25" i="23"/>
  <c r="AJ25" i="23"/>
  <c r="AH25" i="23"/>
  <c r="AK25" i="23"/>
  <c r="AA28" i="19"/>
  <c r="Z29" i="19"/>
  <c r="Y30" i="19" s="1"/>
  <c r="AB28" i="19"/>
  <c r="AG25" i="23"/>
  <c r="AF26" i="23"/>
  <c r="AE27" i="23" s="1"/>
  <c r="AB18" i="21" l="1"/>
  <c r="AA18" i="21"/>
  <c r="Z19" i="21"/>
  <c r="Y20" i="21" s="1"/>
  <c r="AB19" i="21"/>
  <c r="AA28" i="20"/>
  <c r="AA28" i="22"/>
  <c r="AB28" i="20"/>
  <c r="AB28" i="22"/>
  <c r="Z29" i="20"/>
  <c r="Y30" i="20" s="1"/>
  <c r="Z29" i="22"/>
  <c r="Y30" i="22" s="1"/>
  <c r="AA29" i="19"/>
  <c r="AB29" i="19"/>
  <c r="AJ26" i="23"/>
  <c r="AK26" i="23"/>
  <c r="AH26" i="23"/>
  <c r="AI26" i="23"/>
  <c r="AG26" i="23"/>
  <c r="Z30" i="19"/>
  <c r="Y31" i="19" s="1"/>
  <c r="AF27" i="23"/>
  <c r="AE28" i="23" s="1"/>
  <c r="AA19" i="21" l="1"/>
  <c r="Z20" i="21"/>
  <c r="Y21" i="21" s="1"/>
  <c r="AA29" i="22"/>
  <c r="AB29" i="22"/>
  <c r="AA30" i="19"/>
  <c r="AA29" i="20"/>
  <c r="Z30" i="22"/>
  <c r="Y31" i="22" s="1"/>
  <c r="AB29" i="20"/>
  <c r="Z30" i="20"/>
  <c r="Y31" i="20" s="1"/>
  <c r="AH27" i="23"/>
  <c r="AI27" i="23"/>
  <c r="AJ27" i="23"/>
  <c r="AB30" i="19"/>
  <c r="AK27" i="23"/>
  <c r="AG27" i="23"/>
  <c r="AF28" i="23"/>
  <c r="AE29" i="23" s="1"/>
  <c r="Z31" i="19"/>
  <c r="Y32" i="19" s="1"/>
  <c r="AB20" i="21" l="1"/>
  <c r="AA20" i="21"/>
  <c r="Z21" i="21"/>
  <c r="Y22" i="21" s="1"/>
  <c r="AB21" i="21"/>
  <c r="AB30" i="22"/>
  <c r="AA30" i="20"/>
  <c r="AB30" i="20"/>
  <c r="Z31" i="20"/>
  <c r="Y32" i="20" s="1"/>
  <c r="AA30" i="22"/>
  <c r="Z31" i="22"/>
  <c r="Y32" i="22" s="1"/>
  <c r="AK28" i="23"/>
  <c r="AB31" i="19"/>
  <c r="AI28" i="23"/>
  <c r="AJ28" i="23"/>
  <c r="AH28" i="23"/>
  <c r="AG28" i="23"/>
  <c r="AA31" i="19"/>
  <c r="AF29" i="23"/>
  <c r="AE30" i="23" s="1"/>
  <c r="Z32" i="19"/>
  <c r="Y33" i="19" s="1"/>
  <c r="AA21" i="21" l="1"/>
  <c r="Z22" i="21"/>
  <c r="Y23" i="21" s="1"/>
  <c r="AB31" i="22"/>
  <c r="AB31" i="20"/>
  <c r="AA32" i="19"/>
  <c r="AA31" i="22"/>
  <c r="Z32" i="22"/>
  <c r="Y33" i="22" s="1"/>
  <c r="AA31" i="20"/>
  <c r="Z32" i="20"/>
  <c r="Y33" i="20" s="1"/>
  <c r="AB32" i="19"/>
  <c r="AK29" i="23"/>
  <c r="AJ29" i="23"/>
  <c r="AH29" i="23"/>
  <c r="AI29" i="23"/>
  <c r="AG29" i="23"/>
  <c r="AF30" i="23"/>
  <c r="AE31" i="23" s="1"/>
  <c r="Z33" i="19"/>
  <c r="Y34" i="19" s="1"/>
  <c r="AA22" i="21" l="1"/>
  <c r="AB22" i="21"/>
  <c r="Z23" i="21"/>
  <c r="Y24" i="21" s="1"/>
  <c r="AB23" i="21"/>
  <c r="AA23" i="21"/>
  <c r="AA32" i="22"/>
  <c r="AA32" i="20"/>
  <c r="AB32" i="22"/>
  <c r="AB32" i="20"/>
  <c r="Z33" i="20"/>
  <c r="Y34" i="20" s="1"/>
  <c r="Z33" i="22"/>
  <c r="Y34" i="22" s="1"/>
  <c r="AA33" i="19"/>
  <c r="AI30" i="23"/>
  <c r="AB33" i="19"/>
  <c r="AK30" i="23"/>
  <c r="AJ30" i="23"/>
  <c r="Z34" i="19"/>
  <c r="Y35" i="19" s="1"/>
  <c r="AH30" i="23"/>
  <c r="AG30" i="23"/>
  <c r="AF31" i="23"/>
  <c r="AE32" i="23" s="1"/>
  <c r="Z24" i="21" l="1"/>
  <c r="Y25" i="21" s="1"/>
  <c r="AA24" i="21"/>
  <c r="AB24" i="21"/>
  <c r="AA33" i="20"/>
  <c r="AB33" i="22"/>
  <c r="AA33" i="22"/>
  <c r="Z34" i="22"/>
  <c r="Y35" i="22" s="1"/>
  <c r="AB33" i="20"/>
  <c r="Z34" i="20"/>
  <c r="Y35" i="20" s="1"/>
  <c r="AB34" i="19"/>
  <c r="AK31" i="23"/>
  <c r="AF32" i="23"/>
  <c r="AE33" i="23" s="1"/>
  <c r="AA34" i="19"/>
  <c r="Z35" i="19"/>
  <c r="Y36" i="19" s="1"/>
  <c r="AH31" i="23"/>
  <c r="AG31" i="23"/>
  <c r="AI31" i="23"/>
  <c r="AJ31" i="23"/>
  <c r="Z25" i="21" l="1"/>
  <c r="Y26" i="21" s="1"/>
  <c r="AA34" i="22"/>
  <c r="AB34" i="20"/>
  <c r="AA34" i="20"/>
  <c r="AB34" i="22"/>
  <c r="Z35" i="20"/>
  <c r="Y36" i="20" s="1"/>
  <c r="Z35" i="22"/>
  <c r="Y36" i="22" s="1"/>
  <c r="AG32" i="23"/>
  <c r="AJ32" i="23"/>
  <c r="AK32" i="23"/>
  <c r="AI32" i="23"/>
  <c r="AA35" i="19"/>
  <c r="AB35" i="19"/>
  <c r="Z36" i="19"/>
  <c r="Y37" i="19" s="1"/>
  <c r="AH32" i="23"/>
  <c r="AF33" i="23"/>
  <c r="AE34" i="23" s="1"/>
  <c r="AA25" i="21" l="1"/>
  <c r="AB25" i="21"/>
  <c r="Z26" i="21"/>
  <c r="Y27" i="21" s="1"/>
  <c r="AB26" i="21"/>
  <c r="AB35" i="20"/>
  <c r="AB35" i="22"/>
  <c r="AA35" i="22"/>
  <c r="AA35" i="20"/>
  <c r="Z36" i="22"/>
  <c r="Y37" i="22" s="1"/>
  <c r="Z36" i="20"/>
  <c r="Y37" i="20" s="1"/>
  <c r="AA36" i="19"/>
  <c r="AB36" i="19"/>
  <c r="AK33" i="23"/>
  <c r="AG33" i="23"/>
  <c r="AJ33" i="23"/>
  <c r="AH33" i="23"/>
  <c r="AI33" i="23"/>
  <c r="Z37" i="19"/>
  <c r="Y38" i="19" s="1"/>
  <c r="AF34" i="23"/>
  <c r="AE35" i="23" s="1"/>
  <c r="AA26" i="21" l="1"/>
  <c r="Z27" i="21"/>
  <c r="Y28" i="21" s="1"/>
  <c r="AA27" i="21"/>
  <c r="AA36" i="20"/>
  <c r="AA36" i="22"/>
  <c r="AB36" i="20"/>
  <c r="Z37" i="20"/>
  <c r="Y38" i="20" s="1"/>
  <c r="AB36" i="22"/>
  <c r="Z37" i="22"/>
  <c r="Y38" i="22" s="1"/>
  <c r="AA37" i="19"/>
  <c r="AB37" i="19"/>
  <c r="AI34" i="23"/>
  <c r="AH34" i="23"/>
  <c r="AK34" i="23"/>
  <c r="AJ34" i="23"/>
  <c r="AG34" i="23"/>
  <c r="AF35" i="23"/>
  <c r="AE36" i="23" s="1"/>
  <c r="Z38" i="19"/>
  <c r="Y39" i="19" s="1"/>
  <c r="AB27" i="21" l="1"/>
  <c r="Z28" i="21"/>
  <c r="Y29" i="21" s="1"/>
  <c r="AA28" i="21"/>
  <c r="AA37" i="20"/>
  <c r="AB37" i="20"/>
  <c r="AB37" i="22"/>
  <c r="AA37" i="22"/>
  <c r="Z38" i="20"/>
  <c r="Y39" i="20" s="1"/>
  <c r="Z38" i="22"/>
  <c r="Y39" i="22" s="1"/>
  <c r="AG35" i="23"/>
  <c r="AJ35" i="23"/>
  <c r="AI35" i="23"/>
  <c r="AK35" i="23"/>
  <c r="AH35" i="23"/>
  <c r="AB38" i="19"/>
  <c r="AF36" i="23"/>
  <c r="AE37" i="23" s="1"/>
  <c r="Z39" i="19"/>
  <c r="Y40" i="19" s="1"/>
  <c r="AA38" i="19"/>
  <c r="AB28" i="21" l="1"/>
  <c r="Z29" i="21"/>
  <c r="Y30" i="21" s="1"/>
  <c r="AB29" i="21"/>
  <c r="AA38" i="20"/>
  <c r="AB38" i="22"/>
  <c r="AA38" i="22"/>
  <c r="Z39" i="22"/>
  <c r="Y40" i="22" s="1"/>
  <c r="AB38" i="20"/>
  <c r="Z39" i="20"/>
  <c r="Y40" i="20" s="1"/>
  <c r="AA39" i="19"/>
  <c r="AB39" i="19"/>
  <c r="AK36" i="23"/>
  <c r="Z40" i="19"/>
  <c r="Y41" i="19" s="1"/>
  <c r="AJ36" i="23"/>
  <c r="AH36" i="23"/>
  <c r="AI36" i="23"/>
  <c r="AG36" i="23"/>
  <c r="AF37" i="23"/>
  <c r="AE38" i="23" s="1"/>
  <c r="AA29" i="21" l="1"/>
  <c r="Z30" i="21"/>
  <c r="Y31" i="21" s="1"/>
  <c r="AB30" i="21"/>
  <c r="AB39" i="22"/>
  <c r="AA39" i="20"/>
  <c r="AA40" i="19"/>
  <c r="AA39" i="22"/>
  <c r="AB40" i="19"/>
  <c r="Z40" i="22"/>
  <c r="Y41" i="22" s="1"/>
  <c r="Z40" i="20"/>
  <c r="Y41" i="20" s="1"/>
  <c r="AB39" i="20"/>
  <c r="AI37" i="23"/>
  <c r="AH37" i="23"/>
  <c r="AK37" i="23"/>
  <c r="AG37" i="23"/>
  <c r="AF38" i="23"/>
  <c r="AE39" i="23" s="1"/>
  <c r="AJ37" i="23"/>
  <c r="Z41" i="19"/>
  <c r="Y42" i="19" s="1"/>
  <c r="AA30" i="21" l="1"/>
  <c r="Z31" i="21"/>
  <c r="Y32" i="21" s="1"/>
  <c r="AA31" i="21"/>
  <c r="AB40" i="22"/>
  <c r="AB40" i="20"/>
  <c r="AA40" i="20"/>
  <c r="Z41" i="20"/>
  <c r="Y42" i="20" s="1"/>
  <c r="AA40" i="22"/>
  <c r="Z41" i="22"/>
  <c r="Y42" i="22" s="1"/>
  <c r="AA41" i="19"/>
  <c r="AB41" i="19"/>
  <c r="AK38" i="23"/>
  <c r="Z42" i="19"/>
  <c r="Y43" i="19" s="1"/>
  <c r="AJ38" i="23"/>
  <c r="AH38" i="23"/>
  <c r="AI38" i="23"/>
  <c r="AG38" i="23"/>
  <c r="AF39" i="23"/>
  <c r="AE40" i="23" s="1"/>
  <c r="AB31" i="21" l="1"/>
  <c r="Z32" i="21"/>
  <c r="Y33" i="21" s="1"/>
  <c r="AA41" i="22"/>
  <c r="AB41" i="20"/>
  <c r="AB41" i="22"/>
  <c r="Z42" i="22"/>
  <c r="Y43" i="22" s="1"/>
  <c r="AA41" i="20"/>
  <c r="Z42" i="20"/>
  <c r="Y43" i="20" s="1"/>
  <c r="AA42" i="19"/>
  <c r="AB42" i="19"/>
  <c r="AG39" i="23"/>
  <c r="AF40" i="23"/>
  <c r="AE41" i="23" s="1"/>
  <c r="AK39" i="23"/>
  <c r="Z43" i="19"/>
  <c r="Y44" i="19" s="1"/>
  <c r="AJ39" i="23"/>
  <c r="AH39" i="23"/>
  <c r="AI39" i="23"/>
  <c r="AA32" i="21" l="1"/>
  <c r="AB32" i="21"/>
  <c r="Z33" i="21"/>
  <c r="Y34" i="21" s="1"/>
  <c r="AA33" i="21"/>
  <c r="AA42" i="22"/>
  <c r="AB42" i="22"/>
  <c r="AA42" i="20"/>
  <c r="AB42" i="20"/>
  <c r="AA43" i="19"/>
  <c r="Z43" i="20"/>
  <c r="Y44" i="20" s="1"/>
  <c r="Z43" i="22"/>
  <c r="Y44" i="22" s="1"/>
  <c r="AB43" i="19"/>
  <c r="AH40" i="23"/>
  <c r="AI40" i="23"/>
  <c r="AJ40" i="23"/>
  <c r="Z44" i="19"/>
  <c r="Y45" i="19" s="1"/>
  <c r="AG40" i="23"/>
  <c r="AK40" i="23"/>
  <c r="AF41" i="23"/>
  <c r="AE42" i="23" s="1"/>
  <c r="AB33" i="21" l="1"/>
  <c r="Z34" i="21"/>
  <c r="Y35" i="21" s="1"/>
  <c r="AB34" i="21"/>
  <c r="AB43" i="20"/>
  <c r="AA44" i="19"/>
  <c r="AB44" i="19"/>
  <c r="AA43" i="22"/>
  <c r="AB43" i="22"/>
  <c r="Z44" i="22"/>
  <c r="Y45" i="22" s="1"/>
  <c r="AA43" i="20"/>
  <c r="Z44" i="20"/>
  <c r="Y45" i="20" s="1"/>
  <c r="AK41" i="23"/>
  <c r="AJ41" i="23"/>
  <c r="AI41" i="23"/>
  <c r="AG41" i="23"/>
  <c r="AH41" i="23"/>
  <c r="AF42" i="23"/>
  <c r="AE43" i="23" s="1"/>
  <c r="Z45" i="19"/>
  <c r="Y46" i="19" s="1"/>
  <c r="AA34" i="21" l="1"/>
  <c r="Z35" i="21"/>
  <c r="Y36" i="21" s="1"/>
  <c r="AA35" i="21"/>
  <c r="AA44" i="22"/>
  <c r="AA44" i="20"/>
  <c r="AB44" i="20"/>
  <c r="Z45" i="20"/>
  <c r="Y46" i="20" s="1"/>
  <c r="AB44" i="22"/>
  <c r="Z45" i="22"/>
  <c r="Y46" i="22" s="1"/>
  <c r="AK42" i="23"/>
  <c r="AJ42" i="23"/>
  <c r="AH42" i="23"/>
  <c r="AI42" i="23"/>
  <c r="Z46" i="19"/>
  <c r="Y47" i="19" s="1"/>
  <c r="AG42" i="23"/>
  <c r="AF43" i="23"/>
  <c r="AE44" i="23" s="1"/>
  <c r="AB45" i="19"/>
  <c r="AA45" i="19"/>
  <c r="AB35" i="21" l="1"/>
  <c r="Z36" i="21"/>
  <c r="Y37" i="21" s="1"/>
  <c r="AB36" i="21"/>
  <c r="AB45" i="22"/>
  <c r="AA45" i="22"/>
  <c r="AA46" i="19"/>
  <c r="AB45" i="20"/>
  <c r="Z46" i="22"/>
  <c r="Y47" i="22" s="1"/>
  <c r="AA45" i="20"/>
  <c r="Z46" i="20"/>
  <c r="Y47" i="20" s="1"/>
  <c r="AJ43" i="23"/>
  <c r="AH43" i="23"/>
  <c r="AI43" i="23"/>
  <c r="AG43" i="23"/>
  <c r="AK43" i="23"/>
  <c r="AF44" i="23"/>
  <c r="AE45" i="23" s="1"/>
  <c r="AB46" i="19"/>
  <c r="Z47" i="19"/>
  <c r="Y48" i="19" s="1"/>
  <c r="AA36" i="21" l="1"/>
  <c r="Z37" i="21"/>
  <c r="Y38" i="21" s="1"/>
  <c r="AB37" i="21"/>
  <c r="AA46" i="22"/>
  <c r="AA46" i="20"/>
  <c r="AB46" i="20"/>
  <c r="Z47" i="20"/>
  <c r="Y48" i="20" s="1"/>
  <c r="AB46" i="22"/>
  <c r="Z47" i="22"/>
  <c r="Y48" i="22" s="1"/>
  <c r="AJ44" i="23"/>
  <c r="AH44" i="23"/>
  <c r="AG44" i="23"/>
  <c r="AK44" i="23"/>
  <c r="AI44" i="23"/>
  <c r="Z48" i="19"/>
  <c r="Y49" i="19" s="1"/>
  <c r="AF45" i="23"/>
  <c r="AE46" i="23" s="1"/>
  <c r="AA47" i="19"/>
  <c r="AB47" i="19"/>
  <c r="AA37" i="21" l="1"/>
  <c r="Z38" i="21"/>
  <c r="Y39" i="21" s="1"/>
  <c r="AA38" i="21"/>
  <c r="AA47" i="20"/>
  <c r="AA47" i="22"/>
  <c r="AB47" i="22"/>
  <c r="AA48" i="19"/>
  <c r="Z48" i="22"/>
  <c r="Y49" i="22" s="1"/>
  <c r="AB47" i="20"/>
  <c r="Z48" i="20"/>
  <c r="Y49" i="20" s="1"/>
  <c r="AG45" i="23"/>
  <c r="AF46" i="23"/>
  <c r="AE47" i="23" s="1"/>
  <c r="AK45" i="23"/>
  <c r="AJ45" i="23"/>
  <c r="AH45" i="23"/>
  <c r="AI45" i="23"/>
  <c r="AB48" i="19"/>
  <c r="Z49" i="19"/>
  <c r="Y50" i="19" s="1"/>
  <c r="AB38" i="21" l="1"/>
  <c r="Z39" i="21"/>
  <c r="Y40" i="21" s="1"/>
  <c r="AB39" i="21"/>
  <c r="AB48" i="22"/>
  <c r="AB48" i="20"/>
  <c r="AA48" i="20"/>
  <c r="AA48" i="22"/>
  <c r="Z49" i="20"/>
  <c r="Y50" i="20" s="1"/>
  <c r="Z49" i="22"/>
  <c r="Y50" i="22" s="1"/>
  <c r="AH46" i="23"/>
  <c r="AJ46" i="23"/>
  <c r="Z50" i="19"/>
  <c r="Y51" i="19" s="1"/>
  <c r="AK46" i="23"/>
  <c r="AI46" i="23"/>
  <c r="AA49" i="19"/>
  <c r="AG46" i="23"/>
  <c r="AB49" i="19"/>
  <c r="AF47" i="23"/>
  <c r="AE48" i="23" s="1"/>
  <c r="AA39" i="21" l="1"/>
  <c r="Z40" i="21"/>
  <c r="Y41" i="21" s="1"/>
  <c r="AA49" i="22"/>
  <c r="AA49" i="20"/>
  <c r="AB49" i="22"/>
  <c r="Z50" i="22"/>
  <c r="Y51" i="22" s="1"/>
  <c r="AB49" i="20"/>
  <c r="Z50" i="20"/>
  <c r="Y51" i="20" s="1"/>
  <c r="AB50" i="19"/>
  <c r="AJ47" i="23"/>
  <c r="AG47" i="23"/>
  <c r="AK47" i="23"/>
  <c r="AF48" i="23"/>
  <c r="AE49" i="23" s="1"/>
  <c r="AH47" i="23"/>
  <c r="AA50" i="19"/>
  <c r="AI47" i="23"/>
  <c r="Z51" i="19"/>
  <c r="Y52" i="19" s="1"/>
  <c r="AA40" i="21" l="1"/>
  <c r="AB40" i="21"/>
  <c r="Z41" i="21"/>
  <c r="Y42" i="21" s="1"/>
  <c r="AA50" i="22"/>
  <c r="AA50" i="20"/>
  <c r="AB50" i="20"/>
  <c r="AB50" i="22"/>
  <c r="Z51" i="20"/>
  <c r="Y52" i="20" s="1"/>
  <c r="Z51" i="22"/>
  <c r="Y52" i="22" s="1"/>
  <c r="AG48" i="23"/>
  <c r="AK48" i="23"/>
  <c r="AH48" i="23"/>
  <c r="AI48" i="23"/>
  <c r="Z52" i="19"/>
  <c r="Y53" i="19" s="1"/>
  <c r="AA51" i="19"/>
  <c r="AB51" i="19"/>
  <c r="AJ48" i="23"/>
  <c r="AF49" i="23"/>
  <c r="AE50" i="23" s="1"/>
  <c r="AA41" i="21" l="1"/>
  <c r="AB41" i="21"/>
  <c r="Z42" i="21"/>
  <c r="Y43" i="21" s="1"/>
  <c r="AB42" i="21"/>
  <c r="AA42" i="21"/>
  <c r="AA51" i="20"/>
  <c r="AA51" i="22"/>
  <c r="AA52" i="19"/>
  <c r="AB51" i="20"/>
  <c r="AB51" i="22"/>
  <c r="Z52" i="22"/>
  <c r="Y53" i="22" s="1"/>
  <c r="Z52" i="20"/>
  <c r="Y53" i="20" s="1"/>
  <c r="AG49" i="23"/>
  <c r="AH49" i="23"/>
  <c r="AI49" i="23"/>
  <c r="AJ49" i="23"/>
  <c r="AK49" i="23"/>
  <c r="AF50" i="23"/>
  <c r="AE51" i="23" s="1"/>
  <c r="AB52" i="19"/>
  <c r="Z53" i="19"/>
  <c r="Y54" i="19" s="1"/>
  <c r="Z43" i="21" l="1"/>
  <c r="Y44" i="21" s="1"/>
  <c r="AA43" i="21"/>
  <c r="AB52" i="22"/>
  <c r="AA52" i="22"/>
  <c r="AA52" i="20"/>
  <c r="AB52" i="20"/>
  <c r="Z53" i="20"/>
  <c r="Y54" i="20" s="1"/>
  <c r="Z53" i="22"/>
  <c r="Y54" i="22" s="1"/>
  <c r="AA53" i="19"/>
  <c r="Z54" i="19"/>
  <c r="AB54" i="19" s="1"/>
  <c r="AI50" i="23"/>
  <c r="AK50" i="23"/>
  <c r="AJ50" i="23"/>
  <c r="AG50" i="23"/>
  <c r="AH50" i="23"/>
  <c r="AB53" i="19"/>
  <c r="AF51" i="23"/>
  <c r="AE52" i="23" s="1"/>
  <c r="AB43" i="21" l="1"/>
  <c r="Z44" i="21"/>
  <c r="Y45" i="21" s="1"/>
  <c r="AB44" i="21"/>
  <c r="AA53" i="22"/>
  <c r="AB53" i="22"/>
  <c r="AB53" i="20"/>
  <c r="Z54" i="22"/>
  <c r="AA54" i="22" s="1"/>
  <c r="AA53" i="20"/>
  <c r="Z54" i="20"/>
  <c r="AA54" i="20" s="1"/>
  <c r="AF52" i="23"/>
  <c r="AE53" i="23" s="1"/>
  <c r="AI51" i="23"/>
  <c r="AH51" i="23"/>
  <c r="AG51" i="23"/>
  <c r="AA54" i="19"/>
  <c r="AJ51" i="23"/>
  <c r="AK51" i="23"/>
  <c r="AA44" i="21" l="1"/>
  <c r="Z45" i="21"/>
  <c r="Y46" i="21" s="1"/>
  <c r="AA45" i="21"/>
  <c r="AB54" i="22"/>
  <c r="AG52" i="23"/>
  <c r="AB54" i="20"/>
  <c r="AJ52" i="23"/>
  <c r="AH52" i="23"/>
  <c r="AK52" i="23"/>
  <c r="AI52" i="23"/>
  <c r="AF53" i="23"/>
  <c r="AE54" i="23" s="1"/>
  <c r="AB45" i="21" l="1"/>
  <c r="Z46" i="21"/>
  <c r="Y47" i="21" s="1"/>
  <c r="AG53" i="23"/>
  <c r="AH53" i="23"/>
  <c r="AI53" i="23"/>
  <c r="AJ53" i="23"/>
  <c r="AK53" i="23"/>
  <c r="AF54" i="23"/>
  <c r="AE55" i="23" s="1"/>
  <c r="AB46" i="21" l="1"/>
  <c r="AA46" i="21"/>
  <c r="Z47" i="21"/>
  <c r="Y48" i="21" s="1"/>
  <c r="AB47" i="21"/>
  <c r="AK54" i="23"/>
  <c r="AJ54" i="23"/>
  <c r="AI54" i="23"/>
  <c r="AH54" i="23"/>
  <c r="AG54" i="23"/>
  <c r="AF55" i="23"/>
  <c r="AE56" i="23" s="1"/>
  <c r="AA47" i="21" l="1"/>
  <c r="Z48" i="21"/>
  <c r="Y49" i="21" s="1"/>
  <c r="AH55" i="23"/>
  <c r="AJ55" i="23"/>
  <c r="AI55" i="23"/>
  <c r="AG55" i="23"/>
  <c r="AK55" i="23"/>
  <c r="AF56" i="23"/>
  <c r="AE57" i="23" s="1"/>
  <c r="AB48" i="21" l="1"/>
  <c r="AA48" i="21"/>
  <c r="Z49" i="21"/>
  <c r="Y50" i="21" s="1"/>
  <c r="AH56" i="23"/>
  <c r="AJ56" i="23"/>
  <c r="AK56" i="23"/>
  <c r="AI56" i="23"/>
  <c r="AG56" i="23"/>
  <c r="AF57" i="23"/>
  <c r="AE58" i="23" s="1"/>
  <c r="AB49" i="21" l="1"/>
  <c r="AA49" i="21"/>
  <c r="Z50" i="21"/>
  <c r="Y51" i="21" s="1"/>
  <c r="AA50" i="21"/>
  <c r="AB50" i="21"/>
  <c r="AJ57" i="23"/>
  <c r="AK57" i="23"/>
  <c r="AI57" i="23"/>
  <c r="AH57" i="23"/>
  <c r="AG57" i="23"/>
  <c r="AF58" i="23"/>
  <c r="AE59" i="23" s="1"/>
  <c r="Z51" i="21" l="1"/>
  <c r="Y52" i="21" s="1"/>
  <c r="AB51" i="21"/>
  <c r="AK58" i="23"/>
  <c r="AJ58" i="23"/>
  <c r="AH58" i="23"/>
  <c r="AI58" i="23"/>
  <c r="AG58" i="23"/>
  <c r="AF59" i="23"/>
  <c r="AE60" i="23" s="1"/>
  <c r="AA51" i="21" l="1"/>
  <c r="Z52" i="21"/>
  <c r="Y53" i="21" s="1"/>
  <c r="AK59" i="23"/>
  <c r="AH59" i="23"/>
  <c r="AI59" i="23"/>
  <c r="AJ59" i="23"/>
  <c r="AG59" i="23"/>
  <c r="AF60" i="23"/>
  <c r="AE61" i="23" s="1"/>
  <c r="AA52" i="21" l="1"/>
  <c r="AB52" i="21"/>
  <c r="Z53" i="21"/>
  <c r="Y54" i="21" s="1"/>
  <c r="AA53" i="21"/>
  <c r="AB53" i="21"/>
  <c r="AK60" i="23"/>
  <c r="AI60" i="23"/>
  <c r="AH60" i="23"/>
  <c r="AG60" i="23"/>
  <c r="AJ60" i="23"/>
  <c r="AF61" i="23"/>
  <c r="AE62" i="23" s="1"/>
  <c r="Z54" i="21" l="1"/>
  <c r="AB54" i="21" s="1"/>
  <c r="AA54" i="21"/>
  <c r="AK61" i="23"/>
  <c r="AH61" i="23"/>
  <c r="AI61" i="23"/>
  <c r="AJ61" i="23"/>
  <c r="AG61" i="23"/>
  <c r="AF62" i="23"/>
  <c r="AE63" i="23" s="1"/>
  <c r="AH62" i="23" l="1"/>
  <c r="AJ62" i="23"/>
  <c r="AK62" i="23"/>
  <c r="AG62" i="23"/>
  <c r="AI62" i="23"/>
  <c r="AF63" i="23"/>
  <c r="AE64" i="23" s="1"/>
  <c r="AJ63" i="23" l="1"/>
  <c r="AK63" i="23"/>
  <c r="AH63" i="23"/>
  <c r="AI63" i="23"/>
  <c r="AG63" i="23"/>
  <c r="AF64" i="23"/>
  <c r="AE65" i="23" s="1"/>
  <c r="AG64" i="23" l="1"/>
  <c r="AH64" i="23"/>
  <c r="AK64" i="23"/>
  <c r="AI64" i="23"/>
  <c r="AJ64" i="23"/>
  <c r="AF65" i="23"/>
  <c r="AE66" i="23" s="1"/>
  <c r="AI65" i="23" l="1"/>
  <c r="AH65" i="23"/>
  <c r="AK65" i="23"/>
  <c r="AJ65" i="23"/>
  <c r="AG65" i="23"/>
  <c r="AF66" i="23"/>
  <c r="AE67" i="23" s="1"/>
  <c r="AK66" i="23" l="1"/>
  <c r="AH66" i="23"/>
  <c r="AG66" i="23"/>
  <c r="AI66" i="23"/>
  <c r="AJ66" i="23"/>
  <c r="AF67" i="23"/>
  <c r="AE68" i="23" s="1"/>
  <c r="AK67" i="23" l="1"/>
  <c r="AH67" i="23"/>
  <c r="AG67" i="23"/>
  <c r="AJ67" i="23"/>
  <c r="AI67" i="23"/>
  <c r="AF68" i="23"/>
  <c r="AE69" i="23" s="1"/>
  <c r="AH68" i="23" l="1"/>
  <c r="AI68" i="23"/>
  <c r="AG68" i="23"/>
  <c r="AK68" i="23"/>
  <c r="AJ68" i="23"/>
  <c r="AF69" i="23"/>
  <c r="AE70" i="23" s="1"/>
  <c r="AH69" i="23" l="1"/>
  <c r="AK69" i="23"/>
  <c r="AJ69" i="23"/>
  <c r="AG69" i="23"/>
  <c r="AI69" i="23"/>
  <c r="AF70" i="23"/>
  <c r="AE71" i="23" s="1"/>
  <c r="AK70" i="23" l="1"/>
  <c r="AH70" i="23"/>
  <c r="AI70" i="23"/>
  <c r="AJ70" i="23"/>
  <c r="AG70" i="23"/>
  <c r="AF71" i="23"/>
  <c r="AE72" i="23" s="1"/>
  <c r="AI71" i="23" l="1"/>
  <c r="AH71" i="23"/>
  <c r="AK71" i="23"/>
  <c r="AJ71" i="23"/>
  <c r="AG71" i="23"/>
  <c r="AF72" i="23"/>
  <c r="AE73" i="23" s="1"/>
  <c r="AJ72" i="23" l="1"/>
  <c r="AK72" i="23"/>
  <c r="AI72" i="23"/>
  <c r="AH72" i="23"/>
  <c r="AG72" i="23"/>
  <c r="AF73" i="23"/>
  <c r="AE74" i="23" s="1"/>
  <c r="AH73" i="23" l="1"/>
  <c r="AJ73" i="23"/>
  <c r="AI73" i="23"/>
  <c r="AG73" i="23"/>
  <c r="AK73" i="23"/>
  <c r="AF74" i="23"/>
  <c r="AE75" i="23" s="1"/>
  <c r="AG74" i="23" l="1"/>
  <c r="AH74" i="23"/>
  <c r="AI74" i="23"/>
  <c r="AK74" i="23"/>
  <c r="AJ74" i="23"/>
  <c r="AF75" i="23"/>
  <c r="AE76" i="23" s="1"/>
  <c r="AJ75" i="23" l="1"/>
  <c r="AK75" i="23"/>
  <c r="AG75" i="23"/>
  <c r="AI75" i="23"/>
  <c r="AH75" i="23"/>
  <c r="AF76" i="23"/>
  <c r="AE77" i="23" s="1"/>
  <c r="AG76" i="23" l="1"/>
  <c r="AH76" i="23"/>
  <c r="AI76" i="23"/>
  <c r="AJ76" i="23"/>
  <c r="AK76" i="23"/>
  <c r="AF77" i="23"/>
  <c r="AE78" i="23" s="1"/>
  <c r="AK77" i="23" l="1"/>
  <c r="AH77" i="23"/>
  <c r="AJ77" i="23"/>
  <c r="AF78" i="23"/>
  <c r="AE79" i="23" s="1"/>
  <c r="AG77" i="23"/>
  <c r="AI77" i="23"/>
  <c r="AK78" i="23" l="1"/>
  <c r="AH78" i="23"/>
  <c r="AJ78" i="23"/>
  <c r="AI78" i="23"/>
  <c r="AG78" i="23"/>
  <c r="AF79" i="23"/>
  <c r="AE80" i="23" s="1"/>
  <c r="AH79" i="23" l="1"/>
  <c r="AJ79" i="23"/>
  <c r="AG79" i="23"/>
  <c r="AI79" i="23"/>
  <c r="AK79" i="23"/>
  <c r="AF80" i="23"/>
  <c r="AE81" i="23" s="1"/>
  <c r="AH80" i="23" l="1"/>
  <c r="AK80" i="23"/>
  <c r="AG80" i="23"/>
  <c r="AI80" i="23"/>
  <c r="AJ80" i="23"/>
  <c r="AF81" i="23"/>
  <c r="AE82" i="23" s="1"/>
  <c r="AK81" i="23" l="1"/>
  <c r="AJ81" i="23"/>
  <c r="AI81" i="23"/>
  <c r="AF82" i="23"/>
  <c r="AE83" i="23" s="1"/>
  <c r="AG81" i="23"/>
  <c r="AH81" i="23"/>
  <c r="AJ82" i="23" l="1"/>
  <c r="AH82" i="23"/>
  <c r="AI82" i="23"/>
  <c r="AK82" i="23"/>
  <c r="AG82" i="23"/>
  <c r="AF83" i="23"/>
  <c r="AE84" i="23" s="1"/>
  <c r="AH83" i="23" l="1"/>
  <c r="AK83" i="23"/>
  <c r="AI83" i="23"/>
  <c r="AG83" i="23"/>
  <c r="AJ83" i="23"/>
  <c r="AF84" i="23"/>
  <c r="AE85" i="23" s="1"/>
  <c r="AJ84" i="23" l="1"/>
  <c r="AK84" i="23"/>
  <c r="AH84" i="23"/>
  <c r="AG84" i="23"/>
  <c r="AI84" i="23"/>
  <c r="AF85" i="23"/>
  <c r="AE86" i="23" s="1"/>
  <c r="AG85" i="23" l="1"/>
  <c r="AJ85" i="23"/>
  <c r="AI85" i="23"/>
  <c r="AH85" i="23"/>
  <c r="AK85" i="23"/>
  <c r="AF86" i="23"/>
  <c r="AE87" i="23" s="1"/>
  <c r="AK86" i="23" l="1"/>
  <c r="AF87" i="23"/>
  <c r="AE88" i="23" s="1"/>
  <c r="AG86" i="23"/>
  <c r="AJ86" i="23"/>
  <c r="AI86" i="23"/>
  <c r="AH86" i="23"/>
  <c r="AH87" i="23" l="1"/>
  <c r="AK87" i="23"/>
  <c r="AJ87" i="23"/>
  <c r="AG87" i="23"/>
  <c r="AI87" i="23"/>
  <c r="AF88" i="23"/>
  <c r="AE89" i="23" s="1"/>
  <c r="AK88" i="23" l="1"/>
  <c r="AJ88" i="23"/>
  <c r="AH88" i="23"/>
  <c r="AI88" i="23"/>
  <c r="AG88" i="23"/>
  <c r="AF89" i="23"/>
  <c r="AE90" i="23" s="1"/>
  <c r="AI89" i="23" l="1"/>
  <c r="AJ89" i="23"/>
  <c r="AK89" i="23"/>
  <c r="AG89" i="23"/>
  <c r="AH89" i="23"/>
  <c r="AF90" i="23"/>
  <c r="AE91" i="23" s="1"/>
  <c r="AI90" i="23" l="1"/>
  <c r="AK90" i="23"/>
  <c r="AG90" i="23"/>
  <c r="AH90" i="23"/>
  <c r="AJ90" i="23"/>
  <c r="AF91" i="23"/>
  <c r="AE92" i="23" s="1"/>
  <c r="AH91" i="23" l="1"/>
  <c r="AJ91" i="23"/>
  <c r="AI91" i="23"/>
  <c r="AG91" i="23"/>
  <c r="AF92" i="23"/>
  <c r="AE93" i="23" s="1"/>
  <c r="AK91" i="23"/>
  <c r="AJ92" i="23" l="1"/>
  <c r="AG92" i="23"/>
  <c r="AI92" i="23"/>
  <c r="AK92" i="23"/>
  <c r="AH92" i="23"/>
  <c r="AF93" i="23"/>
  <c r="AE94" i="23" s="1"/>
  <c r="AH93" i="23" l="1"/>
  <c r="AF94" i="23"/>
  <c r="AE95" i="23" s="1"/>
  <c r="AK93" i="23"/>
  <c r="AI93" i="23"/>
  <c r="AG93" i="23"/>
  <c r="AJ93" i="23"/>
  <c r="AJ94" i="23" l="1"/>
  <c r="AI94" i="23"/>
  <c r="AK94" i="23"/>
  <c r="AG94" i="23"/>
  <c r="AH94" i="23"/>
  <c r="AF95" i="23"/>
  <c r="AE96" i="23" s="1"/>
  <c r="AI95" i="23" l="1"/>
  <c r="AF96" i="23"/>
  <c r="AE97" i="23" s="1"/>
  <c r="AG95" i="23"/>
  <c r="AK95" i="23"/>
  <c r="AJ95" i="23"/>
  <c r="AH95" i="23"/>
  <c r="AI96" i="23" l="1"/>
  <c r="AH96" i="23"/>
  <c r="AK96" i="23"/>
  <c r="AJ96" i="23"/>
  <c r="AG96" i="23"/>
  <c r="AF97" i="23"/>
  <c r="AE98" i="23" s="1"/>
  <c r="AG97" i="23" l="1"/>
  <c r="AK97" i="23"/>
  <c r="AH97" i="23"/>
  <c r="AI97" i="23"/>
  <c r="AJ97" i="23"/>
  <c r="AF98" i="23"/>
  <c r="AE99" i="23" s="1"/>
  <c r="AK98" i="23" l="1"/>
  <c r="AG98" i="23"/>
  <c r="AH98" i="23"/>
  <c r="AI98" i="23"/>
  <c r="AJ98" i="23"/>
  <c r="AF99" i="23"/>
  <c r="AE100" i="23" s="1"/>
  <c r="AI99" i="23" l="1"/>
  <c r="AH99" i="23"/>
  <c r="AG99" i="23"/>
  <c r="AJ99" i="23"/>
  <c r="AK99" i="23"/>
  <c r="AF100" i="23"/>
  <c r="AE101" i="23" s="1"/>
  <c r="AH100" i="23" l="1"/>
  <c r="AF101" i="23"/>
  <c r="AE102" i="23" s="1"/>
  <c r="AG100" i="23"/>
  <c r="AJ100" i="23"/>
  <c r="AK100" i="23"/>
  <c r="AI100" i="23"/>
  <c r="AH101" i="23" l="1"/>
  <c r="AG101" i="23"/>
  <c r="AI101" i="23"/>
  <c r="AJ101" i="23"/>
  <c r="AK101" i="23"/>
  <c r="AF102" i="23"/>
  <c r="AE103" i="23" s="1"/>
  <c r="AI102" i="23" l="1"/>
  <c r="AK102" i="23"/>
  <c r="AH102" i="23"/>
  <c r="AG102" i="23"/>
  <c r="AJ102" i="23"/>
  <c r="AF103" i="23"/>
  <c r="AE104" i="23" s="1"/>
  <c r="AJ103" i="23" l="1"/>
  <c r="AG103" i="23"/>
  <c r="AI103" i="23"/>
  <c r="AK103" i="23"/>
  <c r="AH103" i="23"/>
  <c r="AF104" i="23"/>
  <c r="AE105" i="23" s="1"/>
  <c r="AG104" i="23" l="1"/>
  <c r="AK104" i="23"/>
  <c r="AJ104" i="23"/>
  <c r="AI104" i="23"/>
  <c r="AH104" i="23"/>
  <c r="AF105" i="23"/>
  <c r="AE106" i="23" s="1"/>
  <c r="AK105" i="23" l="1"/>
  <c r="AJ105" i="23"/>
  <c r="AG105" i="23"/>
  <c r="AI105" i="23"/>
  <c r="AH105" i="23"/>
  <c r="AF106" i="23"/>
  <c r="AE107" i="23" s="1"/>
  <c r="AJ106" i="23" l="1"/>
  <c r="AG106" i="23"/>
  <c r="AI106" i="23"/>
  <c r="AH106" i="23"/>
  <c r="AK106" i="23"/>
  <c r="AF107" i="23"/>
  <c r="AE108" i="23" s="1"/>
  <c r="AG107" i="23" l="1"/>
  <c r="AJ107" i="23"/>
  <c r="AK107" i="23"/>
  <c r="AI107" i="23"/>
  <c r="AH107" i="23"/>
  <c r="AF108" i="23"/>
  <c r="AE109" i="23" s="1"/>
  <c r="AK108" i="23" l="1"/>
  <c r="AG108" i="23"/>
  <c r="AJ108" i="23"/>
  <c r="AI108" i="23"/>
  <c r="AH108" i="23"/>
  <c r="AF109" i="23"/>
  <c r="AE110" i="23" s="1"/>
  <c r="AG109" i="23" l="1"/>
  <c r="AJ109" i="23"/>
  <c r="AI109" i="23"/>
  <c r="AH109" i="23"/>
  <c r="AK109" i="23"/>
  <c r="AF110" i="23"/>
  <c r="AE111" i="23" s="1"/>
  <c r="AJ110" i="23" l="1"/>
  <c r="AG110" i="23"/>
  <c r="AK110" i="23"/>
  <c r="AI110" i="23"/>
  <c r="AH110" i="23"/>
  <c r="AF111" i="23"/>
  <c r="AE112" i="23" s="1"/>
  <c r="AK111" i="23" l="1"/>
  <c r="AJ111" i="23"/>
  <c r="AI111" i="23"/>
  <c r="AH111" i="23"/>
  <c r="AG111" i="23"/>
  <c r="AF112" i="23"/>
  <c r="AE113" i="23" s="1"/>
  <c r="AJ112" i="23" l="1"/>
  <c r="AI112" i="23"/>
  <c r="AH112" i="23"/>
  <c r="AG112" i="23"/>
  <c r="AK112" i="23"/>
  <c r="AF113" i="23"/>
  <c r="AE114" i="23" s="1"/>
  <c r="AJ113" i="23" l="1"/>
  <c r="AK113" i="23"/>
  <c r="AG113" i="23"/>
  <c r="AI113" i="23"/>
  <c r="AH113" i="23"/>
  <c r="AF114" i="23"/>
  <c r="AE115" i="23" s="1"/>
  <c r="AH114" i="23" l="1"/>
  <c r="AF115" i="23"/>
  <c r="AE116" i="23" s="1"/>
  <c r="AG114" i="23"/>
  <c r="AK114" i="23"/>
  <c r="AJ114" i="23"/>
  <c r="AI114" i="23"/>
  <c r="AJ115" i="23" l="1"/>
  <c r="AI115" i="23"/>
  <c r="AH115" i="23"/>
  <c r="AG115" i="23"/>
  <c r="AK115" i="23"/>
  <c r="AF116" i="23"/>
  <c r="AE117" i="23" s="1"/>
  <c r="AJ116" i="23" l="1"/>
  <c r="AG116" i="23"/>
  <c r="AK116" i="23"/>
  <c r="AI116" i="23"/>
  <c r="AH116" i="23"/>
  <c r="AF117" i="23"/>
  <c r="AE118" i="23" s="1"/>
  <c r="AI117" i="23" l="1"/>
  <c r="AK117" i="23"/>
  <c r="AJ117" i="23"/>
  <c r="AG117" i="23"/>
  <c r="AH117" i="23"/>
  <c r="AF118" i="23"/>
  <c r="AE119" i="23" s="1"/>
  <c r="AJ118" i="23" l="1"/>
  <c r="AI118" i="23"/>
  <c r="AH118" i="23"/>
  <c r="AG118" i="23"/>
  <c r="AK118" i="23"/>
  <c r="AF119" i="23"/>
  <c r="AE120" i="23" s="1"/>
  <c r="AG119" i="23" l="1"/>
  <c r="AJ119" i="23"/>
  <c r="AK119" i="23"/>
  <c r="AI119" i="23"/>
  <c r="AH119" i="23"/>
  <c r="AF120" i="23"/>
  <c r="AE121" i="23" s="1"/>
  <c r="AK120" i="23" l="1"/>
  <c r="AG120" i="23"/>
  <c r="AJ120" i="23"/>
  <c r="AI120" i="23"/>
  <c r="AH120" i="23"/>
  <c r="AF121" i="23"/>
  <c r="AE122" i="23" s="1"/>
  <c r="AJ121" i="23" l="1"/>
  <c r="AF122" i="23"/>
  <c r="AE123" i="23" s="1"/>
  <c r="AG121" i="23"/>
  <c r="AI121" i="23"/>
  <c r="AH121" i="23"/>
  <c r="AK121" i="23"/>
  <c r="AJ122" i="23" l="1"/>
  <c r="AG122" i="23"/>
  <c r="AK122" i="23"/>
  <c r="AI122" i="23"/>
  <c r="AH122" i="23"/>
  <c r="AF123" i="23"/>
  <c r="AE124" i="23" s="1"/>
  <c r="AK123" i="23" l="1"/>
  <c r="AJ123" i="23"/>
  <c r="AI123" i="23"/>
  <c r="AH123" i="23"/>
  <c r="AG123" i="23"/>
  <c r="AF124" i="23"/>
  <c r="AE125" i="23" s="1"/>
  <c r="AJ124" i="23" l="1"/>
  <c r="AI124" i="23"/>
  <c r="AH124" i="23"/>
  <c r="AG124" i="23"/>
  <c r="AK124" i="23"/>
  <c r="AF125" i="23"/>
  <c r="AE126" i="23" s="1"/>
  <c r="AJ125" i="23" l="1"/>
  <c r="AK125" i="23"/>
  <c r="AG125" i="23"/>
  <c r="AI125" i="23"/>
  <c r="AH125" i="23"/>
  <c r="AF126" i="23"/>
  <c r="AE127" i="23" s="1"/>
  <c r="AG126" i="23" l="1"/>
  <c r="AK126" i="23"/>
  <c r="AJ126" i="23"/>
  <c r="AI126" i="23"/>
  <c r="AH126" i="23"/>
  <c r="AF127" i="23"/>
  <c r="AE128" i="23" s="1"/>
  <c r="AJ127" i="23" l="1"/>
  <c r="AI127" i="23"/>
  <c r="AH127" i="23"/>
  <c r="AG127" i="23"/>
  <c r="AK127" i="23"/>
  <c r="AF128" i="23"/>
  <c r="AE129" i="23" s="1"/>
  <c r="AJ128" i="23" l="1"/>
  <c r="AG128" i="23"/>
  <c r="AK128" i="23"/>
  <c r="AI128" i="23"/>
  <c r="AH128" i="23"/>
  <c r="AF129" i="23"/>
  <c r="AE130" i="23" s="1"/>
  <c r="AK129" i="23" l="1"/>
  <c r="AJ129" i="23"/>
  <c r="AG129" i="23"/>
  <c r="AI129" i="23"/>
  <c r="AH129" i="23"/>
  <c r="AF130" i="23"/>
  <c r="AE131" i="23" s="1"/>
  <c r="AJ130" i="23" l="1"/>
  <c r="AI130" i="23"/>
  <c r="AH130" i="23"/>
  <c r="AG130" i="23"/>
  <c r="AK130" i="23"/>
  <c r="AF131" i="23"/>
  <c r="AE132" i="23" s="1"/>
  <c r="AG131" i="23" l="1"/>
  <c r="AK131" i="23"/>
  <c r="AI131" i="23"/>
  <c r="AH131" i="23"/>
  <c r="AF132" i="23"/>
  <c r="AE133" i="23" s="1"/>
  <c r="AJ131" i="23"/>
  <c r="AK132" i="23" l="1"/>
  <c r="AG132" i="23"/>
  <c r="AJ132" i="23"/>
  <c r="AI132" i="23"/>
  <c r="AH132" i="23"/>
  <c r="AF133" i="23"/>
  <c r="AE134" i="23" s="1"/>
  <c r="AJ133" i="23" l="1"/>
  <c r="AG133" i="23"/>
  <c r="AI133" i="23"/>
  <c r="AH133" i="23"/>
  <c r="AK133" i="23"/>
  <c r="AF134" i="23"/>
  <c r="AE135" i="23" s="1"/>
  <c r="AI134" i="23" l="1"/>
  <c r="AJ134" i="23"/>
  <c r="AG134" i="23"/>
  <c r="AK134" i="23"/>
  <c r="AH134" i="23"/>
  <c r="AF135" i="23"/>
  <c r="AE136" i="23" s="1"/>
  <c r="AF136" i="23" l="1"/>
  <c r="AE137" i="23" s="1"/>
  <c r="AK135" i="23"/>
  <c r="AJ135" i="23"/>
  <c r="AI135" i="23"/>
  <c r="AH135" i="23"/>
  <c r="AG135" i="23"/>
  <c r="AJ136" i="23" l="1"/>
  <c r="AI136" i="23"/>
  <c r="AH136" i="23"/>
  <c r="AG136" i="23"/>
  <c r="AK136" i="23"/>
  <c r="AF137" i="23"/>
  <c r="AE138" i="23" s="1"/>
  <c r="AJ137" i="23" l="1"/>
  <c r="AG137" i="23"/>
  <c r="AI137" i="23"/>
  <c r="AH137" i="23"/>
  <c r="AF138" i="23"/>
  <c r="AE139" i="23" s="1"/>
  <c r="AK137" i="23"/>
  <c r="AF139" i="23" l="1"/>
  <c r="AE140" i="23" s="1"/>
  <c r="AG138" i="23"/>
  <c r="AK138" i="23"/>
  <c r="AJ138" i="23"/>
  <c r="AI138" i="23"/>
  <c r="AH138" i="23"/>
  <c r="AJ139" i="23" l="1"/>
  <c r="AI139" i="23"/>
  <c r="AH139" i="23"/>
  <c r="AG139" i="23"/>
  <c r="AK139" i="23"/>
  <c r="AF140" i="23"/>
  <c r="AE141" i="23" s="1"/>
  <c r="AJ140" i="23" l="1"/>
  <c r="AG140" i="23"/>
  <c r="AK140" i="23"/>
  <c r="AI140" i="23"/>
  <c r="AH140" i="23"/>
  <c r="AF141" i="23"/>
  <c r="AE142" i="23" s="1"/>
  <c r="AK141" i="23" l="1"/>
  <c r="AJ141" i="23"/>
  <c r="AG141" i="23"/>
  <c r="AI141" i="23"/>
  <c r="AH141" i="23"/>
  <c r="AF142" i="23"/>
  <c r="AE143" i="23" s="1"/>
  <c r="AJ142" i="23" l="1"/>
  <c r="AI142" i="23"/>
  <c r="AH142" i="23"/>
  <c r="AG142" i="23"/>
  <c r="AK142" i="23"/>
  <c r="AF143" i="23"/>
  <c r="AE144" i="23" s="1"/>
  <c r="AJ143" i="23" l="1"/>
  <c r="AG143" i="23"/>
  <c r="AK143" i="23"/>
  <c r="AI143" i="23"/>
  <c r="AH143" i="23"/>
  <c r="AF144" i="23"/>
  <c r="AE145" i="23" s="1"/>
  <c r="AK144" i="23" l="1"/>
  <c r="AG144" i="23"/>
  <c r="AJ144" i="23"/>
  <c r="AI144" i="23"/>
  <c r="AH144" i="23"/>
  <c r="AF145" i="23"/>
  <c r="AE146" i="23" s="1"/>
  <c r="AJ145" i="23" l="1"/>
  <c r="AG145" i="23"/>
  <c r="AI145" i="23"/>
  <c r="AH145" i="23"/>
  <c r="AK145" i="23"/>
  <c r="AF146" i="23"/>
  <c r="AE147" i="23" s="1"/>
  <c r="AJ146" i="23" l="1"/>
  <c r="AG146" i="23"/>
  <c r="AK146" i="23"/>
  <c r="AI146" i="23"/>
  <c r="AH146" i="23"/>
  <c r="AF147" i="23"/>
  <c r="AE148" i="23" s="1"/>
  <c r="AK147" i="23" l="1"/>
  <c r="AJ147" i="23"/>
  <c r="AI147" i="23"/>
  <c r="AH147" i="23"/>
  <c r="AG147" i="23"/>
  <c r="AF148" i="23"/>
  <c r="AE149" i="23" s="1"/>
  <c r="AJ148" i="23" l="1"/>
  <c r="AI148" i="23"/>
  <c r="AH148" i="23"/>
  <c r="AG148" i="23"/>
  <c r="AK148" i="23"/>
  <c r="AF149" i="23"/>
  <c r="AE150" i="23" s="1"/>
  <c r="AJ149" i="23" l="1"/>
  <c r="AK149" i="23"/>
  <c r="AG149" i="23"/>
  <c r="AI149" i="23"/>
  <c r="AH149" i="23"/>
  <c r="AF150" i="23"/>
  <c r="AE151" i="23" s="1"/>
  <c r="AK150" i="23" l="1"/>
  <c r="AG150" i="23"/>
  <c r="AJ150" i="23"/>
  <c r="AI150" i="23"/>
  <c r="AH150" i="23"/>
  <c r="AF151" i="23"/>
  <c r="AE152" i="23" s="1"/>
  <c r="AJ151" i="23" l="1"/>
  <c r="AI151" i="23"/>
  <c r="AH151" i="23"/>
  <c r="AG151" i="23"/>
  <c r="AK151" i="23"/>
  <c r="AF152" i="23"/>
  <c r="AE153" i="23" s="1"/>
  <c r="AJ152" i="23" l="1"/>
  <c r="AG152" i="23"/>
  <c r="AK152" i="23"/>
  <c r="AI152" i="23"/>
  <c r="AH152" i="23"/>
  <c r="AF153" i="23"/>
  <c r="AE154" i="23" s="1"/>
  <c r="AK153" i="23" l="1"/>
  <c r="AJ153" i="23"/>
  <c r="AG153" i="23"/>
  <c r="AI153" i="23"/>
  <c r="AH153" i="23"/>
  <c r="AF154" i="23"/>
  <c r="AE155" i="23" s="1"/>
  <c r="AJ154" i="23" l="1"/>
  <c r="AI154" i="23"/>
  <c r="AH154" i="23"/>
  <c r="AG154" i="23"/>
  <c r="AK154" i="23"/>
  <c r="AF155" i="23"/>
  <c r="AE156" i="23" s="1"/>
  <c r="AJ155" i="23" l="1"/>
  <c r="AG155" i="23"/>
  <c r="AK155" i="23"/>
  <c r="AI155" i="23"/>
  <c r="AH155" i="23"/>
  <c r="AF156" i="23"/>
  <c r="AE157" i="23" s="1"/>
  <c r="AK156" i="23" l="1"/>
  <c r="AG156" i="23"/>
  <c r="AJ156" i="23"/>
  <c r="AI156" i="23"/>
  <c r="AH156" i="23"/>
  <c r="AF157" i="23"/>
  <c r="AE158" i="23" s="1"/>
  <c r="AJ157" i="23" l="1"/>
  <c r="AG157" i="23"/>
  <c r="AI157" i="23"/>
  <c r="AH157" i="23"/>
  <c r="AK157" i="23"/>
  <c r="AF158" i="23"/>
  <c r="AE159" i="23" s="1"/>
  <c r="AJ158" i="23" l="1"/>
  <c r="AG158" i="23"/>
  <c r="AK158" i="23"/>
  <c r="AI158" i="23"/>
  <c r="AH158" i="23"/>
  <c r="AF159" i="23"/>
  <c r="AE160" i="23" s="1"/>
  <c r="AK159" i="23" l="1"/>
  <c r="AJ159" i="23"/>
  <c r="AI159" i="23"/>
  <c r="AH159" i="23"/>
  <c r="AG159" i="23"/>
  <c r="AF160" i="23"/>
  <c r="AE161" i="23" s="1"/>
  <c r="AJ160" i="23" l="1"/>
  <c r="AI160" i="23"/>
  <c r="AH160" i="23"/>
  <c r="AG160" i="23"/>
  <c r="AK160" i="23"/>
  <c r="AF161" i="23"/>
  <c r="AE162" i="23" s="1"/>
  <c r="AJ161" i="23" l="1"/>
  <c r="AK161" i="23"/>
  <c r="AG161" i="23"/>
  <c r="AI161" i="23"/>
  <c r="AH161" i="23"/>
  <c r="AF162" i="23"/>
  <c r="AE163" i="23" s="1"/>
  <c r="AG162" i="23" l="1"/>
  <c r="AJ162" i="23"/>
  <c r="AH162" i="23"/>
  <c r="AF163" i="23"/>
  <c r="AE164" i="23" s="1"/>
  <c r="AK162" i="23"/>
  <c r="AI162" i="23"/>
  <c r="AI163" i="23" l="1"/>
  <c r="AH163" i="23"/>
  <c r="AG163" i="23"/>
  <c r="AK163" i="23"/>
  <c r="AF164" i="23"/>
  <c r="AE165" i="23" s="1"/>
  <c r="AJ163" i="23"/>
  <c r="AG164" i="23" l="1"/>
  <c r="AK164" i="23"/>
  <c r="AH164" i="23"/>
  <c r="AF165" i="23"/>
  <c r="AE166" i="23" s="1"/>
  <c r="AJ164" i="23"/>
  <c r="AI164" i="23"/>
  <c r="AG165" i="23" l="1"/>
  <c r="AF166" i="23"/>
  <c r="AE167" i="23" s="1"/>
  <c r="AK165" i="23"/>
  <c r="AJ165" i="23"/>
  <c r="AI165" i="23"/>
  <c r="AH165" i="23"/>
  <c r="AJ166" i="23" l="1"/>
  <c r="AI166" i="23"/>
  <c r="AH166" i="23"/>
  <c r="AG166" i="23"/>
  <c r="AK166" i="23"/>
  <c r="AF167" i="23"/>
  <c r="AE168" i="23" s="1"/>
  <c r="AJ167" i="23" l="1"/>
  <c r="AG167" i="23"/>
  <c r="AK167" i="23"/>
  <c r="AI167" i="23"/>
  <c r="AH167" i="23"/>
  <c r="AF168" i="23"/>
  <c r="AE169" i="23" s="1"/>
  <c r="AK168" i="23" l="1"/>
  <c r="AG168" i="23"/>
  <c r="AJ168" i="23"/>
  <c r="AI168" i="23"/>
  <c r="AH168" i="23"/>
  <c r="AF169" i="23"/>
  <c r="AE170" i="23" s="1"/>
  <c r="AJ169" i="23" l="1"/>
  <c r="AG169" i="23"/>
  <c r="AI169" i="23"/>
  <c r="AH169" i="23"/>
  <c r="AK169" i="23"/>
  <c r="AF170" i="23"/>
  <c r="AE171" i="23" s="1"/>
  <c r="AJ170" i="23" l="1"/>
  <c r="AG170" i="23"/>
  <c r="AK170" i="23"/>
  <c r="AI170" i="23"/>
  <c r="AH170" i="23"/>
  <c r="AF171" i="23"/>
  <c r="AE172" i="23" s="1"/>
  <c r="AK171" i="23" l="1"/>
  <c r="AJ171" i="23"/>
  <c r="AI171" i="23"/>
  <c r="AH171" i="23"/>
  <c r="AG171" i="23"/>
  <c r="AF172" i="23"/>
  <c r="AE173" i="23" s="1"/>
  <c r="AJ172" i="23" l="1"/>
  <c r="AI172" i="23"/>
  <c r="AH172" i="23"/>
  <c r="AG172" i="23"/>
  <c r="AK172" i="23"/>
  <c r="AF173" i="23"/>
  <c r="AE174" i="23" s="1"/>
  <c r="AJ173" i="23" l="1"/>
  <c r="AK173" i="23"/>
  <c r="AG173" i="23"/>
  <c r="AI173" i="23"/>
  <c r="AH173" i="23"/>
  <c r="AF174" i="23"/>
  <c r="AE175" i="23" s="1"/>
  <c r="AF175" i="23" l="1"/>
  <c r="AE176" i="23" s="1"/>
  <c r="AK174" i="23"/>
  <c r="AG174" i="23"/>
  <c r="AJ174" i="23"/>
  <c r="AI174" i="23"/>
  <c r="AH174" i="23"/>
  <c r="AI175" i="23" l="1"/>
  <c r="AJ175" i="23"/>
  <c r="AH175" i="23"/>
  <c r="AG175" i="23"/>
  <c r="AK175" i="23"/>
  <c r="AF176" i="23"/>
  <c r="AE177" i="23" s="1"/>
  <c r="AJ176" i="23" l="1"/>
  <c r="AG176" i="23"/>
  <c r="AK176" i="23"/>
  <c r="AI176" i="23"/>
  <c r="AH176" i="23"/>
  <c r="AF177" i="23"/>
  <c r="AE178" i="23" s="1"/>
  <c r="AK177" i="23" l="1"/>
  <c r="AJ177" i="23"/>
  <c r="AG177" i="23"/>
  <c r="AI177" i="23"/>
  <c r="AH177" i="23"/>
  <c r="AF178" i="23"/>
  <c r="AE179" i="23" s="1"/>
  <c r="AI178" i="23" l="1"/>
  <c r="AH178" i="23"/>
  <c r="AK178" i="23"/>
  <c r="AF179" i="23"/>
  <c r="AE180" i="23" s="1"/>
  <c r="AJ178" i="23"/>
  <c r="AG178" i="23"/>
  <c r="AG179" i="23" l="1"/>
  <c r="AJ179" i="23"/>
  <c r="AK179" i="23"/>
  <c r="AI179" i="23"/>
  <c r="AH179" i="23"/>
  <c r="AF180" i="23"/>
  <c r="AE181" i="23" s="1"/>
  <c r="AJ180" i="23" l="1"/>
  <c r="AF181" i="23"/>
  <c r="AE182" i="23" s="1"/>
  <c r="AK180" i="23"/>
  <c r="AG180" i="23"/>
  <c r="AI180" i="23"/>
  <c r="AH180" i="23"/>
  <c r="AJ181" i="23" l="1"/>
  <c r="AG181" i="23"/>
  <c r="AI181" i="23"/>
  <c r="AH181" i="23"/>
  <c r="AK181" i="23"/>
  <c r="AF182" i="23"/>
  <c r="AE183" i="23" s="1"/>
  <c r="AJ182" i="23" l="1"/>
  <c r="AG182" i="23"/>
  <c r="AK182" i="23"/>
  <c r="AI182" i="23"/>
  <c r="AH182" i="23"/>
  <c r="AF183" i="23"/>
  <c r="AE184" i="23" s="1"/>
  <c r="AK183" i="23" l="1"/>
  <c r="AJ183" i="23"/>
  <c r="AI183" i="23"/>
  <c r="AH183" i="23"/>
  <c r="AG183" i="23"/>
  <c r="AF184" i="23"/>
  <c r="AE185" i="23" s="1"/>
  <c r="AJ184" i="23" l="1"/>
  <c r="AI184" i="23"/>
  <c r="AH184" i="23"/>
  <c r="AG184" i="23"/>
  <c r="AK184" i="23"/>
  <c r="AF185" i="23"/>
  <c r="AE186" i="23" s="1"/>
  <c r="AJ185" i="23" l="1"/>
  <c r="AK185" i="23"/>
  <c r="AG185" i="23"/>
  <c r="AI185" i="23"/>
  <c r="AH185" i="23"/>
  <c r="AF186" i="23"/>
  <c r="AE187" i="23" s="1"/>
  <c r="AF187" i="23" l="1"/>
  <c r="AE188" i="23" s="1"/>
  <c r="AG186" i="23"/>
  <c r="AK186" i="23"/>
  <c r="AJ186" i="23"/>
  <c r="AI186" i="23"/>
  <c r="AH186" i="23"/>
  <c r="AJ187" i="23" l="1"/>
  <c r="AI187" i="23"/>
  <c r="AH187" i="23"/>
  <c r="AG187" i="23"/>
  <c r="AK187" i="23"/>
  <c r="AF188" i="23"/>
  <c r="AE189" i="23" s="1"/>
  <c r="AJ188" i="23" l="1"/>
  <c r="AG188" i="23"/>
  <c r="AK188" i="23"/>
  <c r="AI188" i="23"/>
  <c r="AH188" i="23"/>
  <c r="AF189" i="23"/>
  <c r="AE190" i="23" s="1"/>
  <c r="AK189" i="23" l="1"/>
  <c r="AJ189" i="23"/>
  <c r="AG189" i="23"/>
  <c r="AI189" i="23"/>
  <c r="AH189" i="23"/>
  <c r="AF190" i="23"/>
  <c r="AE191" i="23" s="1"/>
  <c r="AJ190" i="23" l="1"/>
  <c r="AI190" i="23"/>
  <c r="AH190" i="23"/>
  <c r="AG190" i="23"/>
  <c r="AK190" i="23"/>
  <c r="AF191" i="23"/>
  <c r="AE192" i="23" s="1"/>
  <c r="AG191" i="23" l="1"/>
  <c r="AJ191" i="23"/>
  <c r="AK191" i="23"/>
  <c r="AI191" i="23"/>
  <c r="AH191" i="23"/>
  <c r="AF192" i="23"/>
  <c r="AE193" i="23" s="1"/>
  <c r="AK192" i="23" l="1"/>
  <c r="AG192" i="23"/>
  <c r="AJ192" i="23"/>
  <c r="AI192" i="23"/>
  <c r="AH192" i="23"/>
  <c r="AF193" i="23"/>
  <c r="AE194" i="23" s="1"/>
  <c r="AJ193" i="23" l="1"/>
  <c r="AG193" i="23"/>
  <c r="AI193" i="23"/>
  <c r="AH193" i="23"/>
  <c r="AK193" i="23"/>
  <c r="AF194" i="23"/>
  <c r="AE195" i="23" s="1"/>
  <c r="AG194" i="23" l="1"/>
  <c r="AJ194" i="23"/>
  <c r="AK194" i="23"/>
  <c r="AI194" i="23"/>
  <c r="AH194" i="23"/>
  <c r="AF195" i="23"/>
  <c r="AE196" i="23" s="1"/>
  <c r="AK195" i="23" l="1"/>
  <c r="AJ195" i="23"/>
  <c r="AI195" i="23"/>
  <c r="AH195" i="23"/>
  <c r="AG195" i="23"/>
  <c r="AF196" i="23"/>
  <c r="AE197" i="23" s="1"/>
  <c r="AJ196" i="23" l="1"/>
  <c r="AI196" i="23"/>
  <c r="AH196" i="23"/>
  <c r="AG196" i="23"/>
  <c r="AK196" i="23"/>
  <c r="AF197" i="23"/>
  <c r="AE198" i="23" s="1"/>
  <c r="AJ197" i="23" l="1"/>
  <c r="AK197" i="23"/>
  <c r="AG197" i="23"/>
  <c r="AI197" i="23"/>
  <c r="AH197" i="23"/>
  <c r="AF198" i="23"/>
  <c r="AE199" i="23" s="1"/>
  <c r="AG198" i="23" l="1"/>
  <c r="AJ198" i="23"/>
  <c r="AH198" i="23"/>
  <c r="AF199" i="23"/>
  <c r="AE200" i="23" s="1"/>
  <c r="AK198" i="23"/>
  <c r="AI198" i="23"/>
  <c r="AJ199" i="23" l="1"/>
  <c r="AI199" i="23"/>
  <c r="AH199" i="23"/>
  <c r="AG199" i="23"/>
  <c r="AK199" i="23"/>
  <c r="AF200" i="23"/>
  <c r="AE201" i="23" s="1"/>
  <c r="AJ200" i="23" l="1"/>
  <c r="AG200" i="23"/>
  <c r="AK200" i="23"/>
  <c r="AI200" i="23"/>
  <c r="AH200" i="23"/>
  <c r="AF201" i="23"/>
  <c r="AE202" i="23" s="1"/>
  <c r="AK201" i="23" l="1"/>
  <c r="AJ201" i="23"/>
  <c r="AG201" i="23"/>
  <c r="AI201" i="23"/>
  <c r="AH201" i="23"/>
  <c r="AF202" i="23"/>
  <c r="AE203" i="23" s="1"/>
  <c r="AJ202" i="23" l="1"/>
  <c r="AI202" i="23"/>
  <c r="AH202" i="23"/>
  <c r="AG202" i="23"/>
  <c r="AK202" i="23"/>
  <c r="AF203" i="23"/>
  <c r="AH203" i="23" s="1"/>
  <c r="AG203" i="23" l="1"/>
  <c r="AJ203" i="23"/>
  <c r="AK203" i="23"/>
  <c r="AI203" i="23"/>
</calcChain>
</file>

<file path=xl/sharedStrings.xml><?xml version="1.0" encoding="utf-8"?>
<sst xmlns="http://schemas.openxmlformats.org/spreadsheetml/2006/main" count="1408" uniqueCount="385">
  <si>
    <t>Scenario</t>
  </si>
  <si>
    <t>Type</t>
  </si>
  <si>
    <t>Investment costs (M€)</t>
  </si>
  <si>
    <t>Change in maintenance costs (M€/year)</t>
  </si>
  <si>
    <t>Opening year</t>
  </si>
  <si>
    <t>Construction period (year)</t>
  </si>
  <si>
    <t>Munich - Verona</t>
  </si>
  <si>
    <t>Railway</t>
  </si>
  <si>
    <t>Naples - Messina</t>
  </si>
  <si>
    <t>*</t>
  </si>
  <si>
    <t>Coimbra - Madrid (incl. upgrades)</t>
  </si>
  <si>
    <t>Railway + road</t>
  </si>
  <si>
    <t>North-west Spain</t>
  </si>
  <si>
    <t>Railway passenger</t>
  </si>
  <si>
    <t>Bordeaux - San Sebastian (incl. upgrades)</t>
  </si>
  <si>
    <t>Montpellier - Perpignan (incl. upgrades)</t>
  </si>
  <si>
    <t>Saarbrucken - Morhange (incl. upgrades)</t>
  </si>
  <si>
    <t>Chambery - Torino</t>
  </si>
  <si>
    <t>Milan - Hungary-Ukrane + Nove Zamky - Budapest</t>
  </si>
  <si>
    <t>Hungary - Romania + Bulgary - Greece</t>
  </si>
  <si>
    <t>Sibiu - Pitesti + Deva - Brasov</t>
  </si>
  <si>
    <t>South of Finland</t>
  </si>
  <si>
    <t>Nyköping - Södertälje</t>
  </si>
  <si>
    <t>Stuttgart - Linz - Prague</t>
  </si>
  <si>
    <t>Austia-Slovakian border - Vienna (incl. upgrades)</t>
  </si>
  <si>
    <t xml:space="preserve">Patra - Kalamata </t>
  </si>
  <si>
    <t>Nurnberg - German-Czech border</t>
  </si>
  <si>
    <t>Fehmarn Belt (incl. upgrades)</t>
  </si>
  <si>
    <t>Antwerp - Monchengladbach - Köln + Essen</t>
  </si>
  <si>
    <t>Upgrades in Cologne</t>
  </si>
  <si>
    <t>Tallinn - Warsaw</t>
  </si>
  <si>
    <t>Upgrades in north-west Italy through Milan</t>
  </si>
  <si>
    <t>Upgrades around Paris</t>
  </si>
  <si>
    <t>Upgrades in the UK</t>
  </si>
  <si>
    <t>Brod - Ioannina through Sarajevo / Tirana</t>
  </si>
  <si>
    <t>Sofia - Chisinau through Bukarest</t>
  </si>
  <si>
    <t>Upgrades across Germany</t>
  </si>
  <si>
    <t>Road</t>
  </si>
  <si>
    <t>Haljela - Sankt Petersburg</t>
  </si>
  <si>
    <t>Gdansk - Miskolc through Warsaw</t>
  </si>
  <si>
    <t>Minsk - German/Polish border through Warsaw</t>
  </si>
  <si>
    <t>Zhytomyra - Dresden through Poland</t>
  </si>
  <si>
    <t>Budapest - Istanbul through Belgrade and Sofia</t>
  </si>
  <si>
    <t>Vaduz - Schnelldorf</t>
  </si>
  <si>
    <t>German - Czech border and Vienna</t>
  </si>
  <si>
    <t>Upgrade of Munich airport</t>
  </si>
  <si>
    <t>Airport</t>
  </si>
  <si>
    <t>Belgian-French border - Compiegne</t>
  </si>
  <si>
    <t>Waterway</t>
  </si>
  <si>
    <t xml:space="preserve">Includes the bridge over the strait of Messina (4685 M€) </t>
  </si>
  <si>
    <t>Consumers surplus for year</t>
  </si>
  <si>
    <t>scenario</t>
  </si>
  <si>
    <t>CS_passenger</t>
  </si>
  <si>
    <t>CS_CarD</t>
  </si>
  <si>
    <t>CS_CarP</t>
  </si>
  <si>
    <t>CS_Air</t>
  </si>
  <si>
    <t>CS_Rail</t>
  </si>
  <si>
    <t>CS_freight</t>
  </si>
  <si>
    <t>CS_freight_Truck</t>
  </si>
  <si>
    <t>CS_freight_Rail</t>
  </si>
  <si>
    <t>CS_freight_IWW</t>
  </si>
  <si>
    <t>CS is calculated for 2035 and measured in 2025 prices</t>
  </si>
  <si>
    <t>01</t>
  </si>
  <si>
    <t>02</t>
  </si>
  <si>
    <t>Conforms to the rule-of-a-half approximation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</si>
  <si>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</si>
  <si>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</si>
  <si>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</si>
  <si>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</si>
  <si>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</si>
  <si>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</si>
  <si>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</si>
  <si>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</si>
  <si>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</si>
  <si>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</si>
  <si>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</si>
  <si>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</si>
  <si>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</si>
  <si>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</si>
  <si>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</si>
  <si>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</si>
  <si>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</si>
  <si>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</si>
  <si>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</si>
  <si>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</si>
  <si>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</si>
  <si>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</si>
  <si>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</si>
  <si>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</si>
  <si>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</si>
  <si>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</si>
  <si>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</si>
  <si>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</si>
  <si>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</si>
  <si>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</si>
  <si>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</si>
  <si>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</si>
  <si>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</si>
  <si>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</si>
  <si>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All prices are i 2025 price level year</t>
  </si>
  <si>
    <t>Ap_car_petrol</t>
  </si>
  <si>
    <t>Ap_car_diesel</t>
  </si>
  <si>
    <t>Gw_car_petrol</t>
  </si>
  <si>
    <t>GW car  diesel</t>
  </si>
  <si>
    <t>AP hgv diesel</t>
  </si>
  <si>
    <t>GW hgv diesel</t>
  </si>
  <si>
    <t>Accidents car</t>
  </si>
  <si>
    <t>Noise car</t>
  </si>
  <si>
    <t>Accidents - HGV</t>
  </si>
  <si>
    <t>Noise - HGV</t>
  </si>
  <si>
    <t>Country</t>
  </si>
  <si>
    <t>€ct/vkm</t>
  </si>
  <si>
    <t>AL</t>
  </si>
  <si>
    <t xml:space="preserve">Albania </t>
  </si>
  <si>
    <t>AT</t>
  </si>
  <si>
    <t>Austria</t>
  </si>
  <si>
    <t>BA</t>
  </si>
  <si>
    <t>Belarus</t>
  </si>
  <si>
    <t>BE</t>
  </si>
  <si>
    <t>Belgium</t>
  </si>
  <si>
    <t>BG</t>
  </si>
  <si>
    <t>Bulgaria</t>
  </si>
  <si>
    <t>BY</t>
  </si>
  <si>
    <t>Bonsnia &amp; Herzegovina</t>
  </si>
  <si>
    <t>CH</t>
  </si>
  <si>
    <t>Switzerland</t>
  </si>
  <si>
    <t>CZ</t>
  </si>
  <si>
    <t>Czech Republic</t>
  </si>
  <si>
    <t>DE</t>
  </si>
  <si>
    <t>Germany</t>
  </si>
  <si>
    <t>DK</t>
  </si>
  <si>
    <t>Denmark</t>
  </si>
  <si>
    <t>EE</t>
  </si>
  <si>
    <t>Estonia</t>
  </si>
  <si>
    <t>ES</t>
  </si>
  <si>
    <t>Spain</t>
  </si>
  <si>
    <t>FI</t>
  </si>
  <si>
    <t>Finland</t>
  </si>
  <si>
    <t>FR</t>
  </si>
  <si>
    <t>France</t>
  </si>
  <si>
    <t>GR</t>
  </si>
  <si>
    <t>Greece</t>
  </si>
  <si>
    <t>HR</t>
  </si>
  <si>
    <t>Croatia</t>
  </si>
  <si>
    <t>HU</t>
  </si>
  <si>
    <t>Hungary</t>
  </si>
  <si>
    <t>IE</t>
  </si>
  <si>
    <t>Ireland</t>
  </si>
  <si>
    <t>IT</t>
  </si>
  <si>
    <t>Italy</t>
  </si>
  <si>
    <t>LI</t>
  </si>
  <si>
    <t>Liechtenstien</t>
  </si>
  <si>
    <t>LT</t>
  </si>
  <si>
    <t>Lithuania</t>
  </si>
  <si>
    <t>LU</t>
  </si>
  <si>
    <t>Luxembourg</t>
  </si>
  <si>
    <t>LV</t>
  </si>
  <si>
    <t>Latvia</t>
  </si>
  <si>
    <t>MD</t>
  </si>
  <si>
    <t>Moldova</t>
  </si>
  <si>
    <t>ME</t>
  </si>
  <si>
    <t>Montenergro</t>
  </si>
  <si>
    <t>MK</t>
  </si>
  <si>
    <t>Macedonia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</si>
  <si>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</si>
  <si>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</si>
  <si>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</si>
  <si>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</si>
  <si>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</si>
  <si>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</si>
  <si>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</si>
  <si>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</si>
  <si>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</si>
  <si>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</si>
  <si>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RU</t>
  </si>
  <si>
    <t>Russia</t>
  </si>
  <si>
    <t>SE</t>
  </si>
  <si>
    <t>Sweden</t>
  </si>
  <si>
    <t>SI</t>
  </si>
  <si>
    <t>Slovenia</t>
  </si>
  <si>
    <t>SK</t>
  </si>
  <si>
    <t>Slovakia</t>
  </si>
  <si>
    <t>TR</t>
  </si>
  <si>
    <t>Turkey</t>
  </si>
  <si>
    <t>UA</t>
  </si>
  <si>
    <t>Ukraine</t>
  </si>
  <si>
    <t>UK</t>
  </si>
  <si>
    <t>United Kingdom</t>
  </si>
  <si>
    <t>YU</t>
  </si>
  <si>
    <t>Yugoslavia</t>
  </si>
  <si>
    <t>AP train persons</t>
  </si>
  <si>
    <t>AP train freight</t>
  </si>
  <si>
    <t>GW train person</t>
  </si>
  <si>
    <t>GW train freight</t>
  </si>
  <si>
    <t>Accidents - train passengers</t>
  </si>
  <si>
    <t>Noise - train passengers</t>
  </si>
  <si>
    <t>Accidents - train freight</t>
  </si>
  <si>
    <t>Noise - train freight</t>
  </si>
  <si>
    <t>€ cent/pkm</t>
  </si>
  <si>
    <t>€ cent/tkm</t>
  </si>
  <si>
    <t>€ct/pkm</t>
  </si>
  <si>
    <t>€ct/tkm</t>
  </si>
  <si>
    <t>Air pollution - air</t>
  </si>
  <si>
    <t>Global warming - air</t>
  </si>
  <si>
    <t>All countries</t>
  </si>
  <si>
    <t>Air pollution - IWW</t>
  </si>
  <si>
    <t>Global warming IWW</t>
  </si>
  <si>
    <t>CountryCode</t>
  </si>
  <si>
    <t>vkm_petrol_Carpassenger</t>
  </si>
  <si>
    <t>vkm_diesel_Carpassenger</t>
  </si>
  <si>
    <t>vkm_hgv_Freight</t>
  </si>
  <si>
    <t>Total_IWW_TonKM</t>
  </si>
  <si>
    <t>PersonKM_RailPassenger</t>
  </si>
  <si>
    <t>TonKM_RailFreight</t>
  </si>
  <si>
    <t>_TYPE_</t>
  </si>
  <si>
    <t>_FREQ_</t>
  </si>
  <si>
    <t>personkm_Air</t>
  </si>
  <si>
    <t>Difference from Baseline</t>
  </si>
  <si>
    <t>Air Pollution</t>
  </si>
  <si>
    <t>Global Warming</t>
  </si>
  <si>
    <t>Accidents</t>
  </si>
  <si>
    <t>Noise</t>
  </si>
  <si>
    <t>Car Petrol (€)</t>
  </si>
  <si>
    <t>Car Diesel (€)</t>
  </si>
  <si>
    <t>HGV Diesel (€)</t>
  </si>
  <si>
    <t>Train Person (€)</t>
  </si>
  <si>
    <t>Train Freight (€)</t>
  </si>
  <si>
    <t>IWW (€)</t>
  </si>
  <si>
    <t>Air (€)</t>
  </si>
  <si>
    <t>Car (€)</t>
  </si>
  <si>
    <t>HGV (€)</t>
  </si>
  <si>
    <t>Total</t>
  </si>
  <si>
    <t>Price Growth</t>
  </si>
  <si>
    <t>Impact on: CS, GW and AP</t>
  </si>
  <si>
    <t>Investment Cost (€)</t>
  </si>
  <si>
    <t>Change in Maintenance Cost (€/yr)</t>
  </si>
  <si>
    <t>Opening Year</t>
  </si>
  <si>
    <t>Construction Period (yr)</t>
  </si>
  <si>
    <t>Passenger CS (€)</t>
  </si>
  <si>
    <t>Freight CS (€)</t>
  </si>
  <si>
    <t>Sum of First Year Impacts (€)</t>
  </si>
  <si>
    <t>Air Pollution First Year Impacts (€)</t>
  </si>
  <si>
    <t>Global Warming First Year Impacts (€)</t>
  </si>
  <si>
    <t>Traffic Accidents First Year Impacts (€)</t>
  </si>
  <si>
    <t>Noise First Year Impacts (€)</t>
  </si>
  <si>
    <t>Traffic Growth</t>
  </si>
  <si>
    <t>Emission Growth</t>
  </si>
  <si>
    <t>Impact on GW and AP</t>
  </si>
  <si>
    <t>Discount Rate</t>
  </si>
  <si>
    <t>Evaluation Period (Years)</t>
  </si>
  <si>
    <t>Year</t>
  </si>
  <si>
    <t>Discount Factor</t>
  </si>
  <si>
    <t>Scrap Value</t>
  </si>
  <si>
    <t>Maintenance</t>
  </si>
  <si>
    <t>Passenger CS</t>
  </si>
  <si>
    <t>Freight CS</t>
  </si>
  <si>
    <t>Traffic Accidents</t>
  </si>
  <si>
    <t>Noise Pollution</t>
  </si>
  <si>
    <t>Non Discounted Sum</t>
  </si>
  <si>
    <t>Discounted Sum</t>
  </si>
  <si>
    <t>NPV</t>
  </si>
  <si>
    <t>BCR</t>
  </si>
  <si>
    <t xml:space="preserve">IRR </t>
  </si>
  <si>
    <t>Passenger CS Discounted</t>
  </si>
  <si>
    <t>Freight CS Discounted</t>
  </si>
  <si>
    <t>Air Pollution Discounted</t>
  </si>
  <si>
    <t>Global Warming Discounted</t>
  </si>
  <si>
    <t>Traffic Accidents Discounted</t>
  </si>
  <si>
    <t>Scenario 1</t>
  </si>
  <si>
    <t>Scenario 10</t>
  </si>
  <si>
    <t>Construction Cost Discounted</t>
  </si>
  <si>
    <t>Scenario 18</t>
  </si>
  <si>
    <t>For thescrap value to calculate the IRR do not keep it discounted</t>
  </si>
  <si>
    <t>Comments</t>
  </si>
  <si>
    <t>Traffic Growth is projected for the first 19 years</t>
  </si>
  <si>
    <t>Scenario 20</t>
  </si>
  <si>
    <t>Maintenance Discounted</t>
  </si>
  <si>
    <t xml:space="preserve">Maintenance Discounted </t>
  </si>
  <si>
    <t>IRR</t>
  </si>
  <si>
    <t>Iteration</t>
  </si>
  <si>
    <t>Consumer Surplus</t>
  </si>
  <si>
    <t>Rail</t>
  </si>
  <si>
    <t>Consumer Surplus - beta-PERT</t>
  </si>
  <si>
    <t>Construction Cost - Gamma (Erlang)</t>
  </si>
  <si>
    <t>k</t>
  </si>
  <si>
    <t>theta</t>
  </si>
  <si>
    <t>Construction</t>
  </si>
  <si>
    <t>a</t>
  </si>
  <si>
    <t>b</t>
  </si>
  <si>
    <t>c</t>
  </si>
  <si>
    <t>Alpha</t>
  </si>
  <si>
    <t>Beta</t>
  </si>
  <si>
    <t>Random</t>
  </si>
  <si>
    <t>Beta-PERT</t>
  </si>
  <si>
    <t>Gamma-Erlang</t>
  </si>
  <si>
    <t>Construction Cost</t>
  </si>
  <si>
    <t>Mean</t>
  </si>
  <si>
    <t>Std.Dev</t>
  </si>
  <si>
    <t>Min</t>
  </si>
  <si>
    <t>Max</t>
  </si>
  <si>
    <t>Range</t>
  </si>
  <si>
    <t>No.bins</t>
  </si>
  <si>
    <t>Count</t>
  </si>
  <si>
    <t>S01 - Monte Carlo Result</t>
  </si>
  <si>
    <t>S10 - Monte Carlo Result</t>
  </si>
  <si>
    <t>S18 - Monte Carlo Result</t>
  </si>
  <si>
    <t>S20 - Monte Carlo Result</t>
  </si>
  <si>
    <t>BCR - S01</t>
  </si>
  <si>
    <t>BCR - S10</t>
  </si>
  <si>
    <t>BCR - S18</t>
  </si>
  <si>
    <t>BCR - S20</t>
  </si>
  <si>
    <t>S01</t>
  </si>
  <si>
    <t>S10</t>
  </si>
  <si>
    <t>S18</t>
  </si>
  <si>
    <t>S20</t>
  </si>
  <si>
    <t>Calculated with Goal Seek</t>
  </si>
  <si>
    <t>New Scrap Value</t>
  </si>
  <si>
    <t>Benefit (before CS + Scrap Value)</t>
  </si>
  <si>
    <t>Treshold</t>
  </si>
  <si>
    <t>BCR1</t>
  </si>
  <si>
    <t>BCR10</t>
  </si>
  <si>
    <t>BCR18</t>
  </si>
  <si>
    <t>BCR20</t>
  </si>
  <si>
    <t>From CBA</t>
  </si>
  <si>
    <t>SC1</t>
  </si>
  <si>
    <t>SC10</t>
  </si>
  <si>
    <t>SC18</t>
  </si>
  <si>
    <t>SC20</t>
  </si>
  <si>
    <t>CBR</t>
  </si>
  <si>
    <t>Benefit</t>
  </si>
  <si>
    <t>Cost</t>
  </si>
  <si>
    <t>From REMBRANDT</t>
  </si>
  <si>
    <t>Criteria</t>
  </si>
  <si>
    <t>Weights</t>
  </si>
  <si>
    <t>MCDA%</t>
  </si>
  <si>
    <t>C1</t>
  </si>
  <si>
    <t>C2</t>
  </si>
  <si>
    <t>C3</t>
  </si>
  <si>
    <t>C4</t>
  </si>
  <si>
    <t>C5</t>
  </si>
  <si>
    <t>C6</t>
  </si>
  <si>
    <t>TRR</t>
  </si>
  <si>
    <t>Geo Mean</t>
  </si>
  <si>
    <t>Socio-economic Robustness</t>
  </si>
  <si>
    <t>C7</t>
  </si>
  <si>
    <t>Highest BCR - use as calibration</t>
  </si>
  <si>
    <t>Value Function from Geometric Mean (Linear Assumption)</t>
  </si>
  <si>
    <t xml:space="preserve">Geometric Mean </t>
  </si>
  <si>
    <t>MIN</t>
  </si>
  <si>
    <t>MAX</t>
  </si>
  <si>
    <t>RANGE</t>
  </si>
  <si>
    <t>CBA</t>
  </si>
  <si>
    <t xml:space="preserve">Scenario               </t>
  </si>
  <si>
    <t>MCDA %</t>
  </si>
  <si>
    <t>MCDA</t>
  </si>
  <si>
    <t>Weight</t>
  </si>
  <si>
    <t>Calculating for scenario 10 and P2</t>
  </si>
  <si>
    <t>P2</t>
  </si>
  <si>
    <t>P1</t>
  </si>
  <si>
    <t>P3</t>
  </si>
  <si>
    <t>P4</t>
  </si>
  <si>
    <t>P5</t>
  </si>
  <si>
    <t>Total MCDA</t>
  </si>
  <si>
    <t>Total Value</t>
  </si>
  <si>
    <t>P6</t>
  </si>
  <si>
    <t>Calculating for scenario 20 and P2</t>
  </si>
  <si>
    <t>Shadow Price</t>
  </si>
  <si>
    <t>Geometric Mean Scores</t>
  </si>
  <si>
    <t>Economic</t>
  </si>
  <si>
    <t>Integration of European transport</t>
  </si>
  <si>
    <t>Location of companies and logistic centers</t>
  </si>
  <si>
    <t>Environmental</t>
  </si>
  <si>
    <t>Ecosystem and biodiversity loss</t>
  </si>
  <si>
    <t>Non-renewable dependance</t>
  </si>
  <si>
    <t>Social</t>
  </si>
  <si>
    <t>Labour market and sociographic job distribution</t>
  </si>
  <si>
    <t>Territorial cohesion</t>
  </si>
  <si>
    <t>Additional</t>
  </si>
  <si>
    <t>SocioEconomic Robustness</t>
  </si>
  <si>
    <t>REMBRANDT Score</t>
  </si>
  <si>
    <t>Normalized</t>
  </si>
  <si>
    <t>REMBRANDT Normalized Score</t>
  </si>
  <si>
    <t>Before</t>
  </si>
  <si>
    <t>After</t>
  </si>
  <si>
    <t>Change this value and copy paste the TRR for the different MCDA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</si>
</sst>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[$€-2]\ #,##0"/>
    <numFmt numFmtId="165" formatCode="0.0%"/>
    <numFmt numFmtId="166" formatCode="0.000"/>
    <numFmt numFmtId="167" formatCode="0.0000"/>
    <numFmt numFmtId="168" formatCode="0.00000"/>
    <numFmt numFmtId="169" formatCode="[$€-2]\ #,##0.00"/>
    <numFmt numFmtId="170" formatCode="[$€-2]\ #,##0.00;[Red][$€-2]\ #,##0.00"/>
    <numFmt numFmtId="171" formatCode="&quot;$&quot;#,##0.00"/>
    <numFmt numFmtId="172" formatCode="0.000000"/>
    <numFmt numFmtId="173" formatCode="#,##0.00;[Red]#,##0.00"/>
    <numFmt numFmtId="174" formatCode="#,##0.000;[Red]#,##0.000"/>
    <numFmt numFmtId="175" formatCode="_-* #,##0_-;\-* #,##0_-;_-* &quot;-&quot;??_-;_-@_-"/>
  </numFmts>
  <fonts count="18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MS Sans Serif"/>
      <family val="2"/>
    </font>
    <font>
      <b/>
      <sz val="18"/>
      <color indexed="9"/>
      <name val="MS Sans Serif"/>
      <family val="2"/>
    </font>
    <font>
      <sz val="10"/>
      <name val="Arial"/>
      <family val="2"/>
    </font>
    <font>
      <sz val="10"/>
      <name val="MS Sans Serif"/>
    </font>
    <font>
      <b/>
      <sz val="11"/>
      <color theme="1"/>
      <name val="Calibri"/>
      <family val="2"/>
      <scheme val="minor"/>
    </font>
    <font>
      <b/>
      <sz val="10"/>
      <name val="MS Sans Serif"/>
    </font>
    <font>
      <sz val="10"/>
      <name val="MS Sans Serif"/>
      <family val="2"/>
    </font>
    <font>
      <b/>
      <sz val="10"/>
      <name val="Arial"/>
      <family val="2"/>
    </font>
    <font>
      <sz val="10"/>
      <color indexed="18"/>
      <name val="Arial"/>
      <family val="2"/>
    </font>
    <font>
      <sz val="10"/>
      <color rgb="FF000000"/>
      <name val="Arial"/>
      <family val="2"/>
    </font>
    <font>
      <sz val="11"/>
      <color rgb="FF000000"/>
      <name val="Helvetica"/>
      <family val="2"/>
    </font>
    <font>
      <sz val="10"/>
      <color rgb="FFFF0000"/>
      <name val="MS Sans Serif"/>
    </font>
    <font>
      <sz val="10"/>
      <color theme="1"/>
      <name val="MS Sans Serif"/>
    </font>
    <font>
      <sz val="8"/>
      <name val="MS Sans Serif"/>
    </font>
  </fonts>
  <fills count="2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thin">
        <color indexed="64"/>
      </top>
      <bottom style="mediumDashed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9" fontId="7" fillId="0" borderId="0" applyFont="0" applyFill="0" applyBorder="0" applyAlignment="0" applyProtection="0"/>
    <xf numFmtId="0" fontId="3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</cellStyleXfs>
  <cellXfs count="175">
    <xf numFmtId="0" fontId="0" fillId="0" borderId="0" xfId="0"/>
    <xf numFmtId="0" fontId="0" fillId="0" borderId="1" xfId="0" quotePrefix="1" applyBorder="1"/>
    <xf numFmtId="164" fontId="0" fillId="0" borderId="1" xfId="0" quotePrefix="1" applyNumberFormat="1" applyBorder="1"/>
    <xf numFmtId="0" fontId="0" fillId="0" borderId="1" xfId="0" applyBorder="1"/>
    <xf numFmtId="0" fontId="5" fillId="2" borderId="0" xfId="0" applyFont="1" applyFill="1"/>
    <xf numFmtId="0" fontId="0" fillId="3" borderId="1" xfId="0" quotePrefix="1" applyFill="1" applyBorder="1"/>
    <xf numFmtId="164" fontId="0" fillId="3" borderId="1" xfId="0" quotePrefix="1" applyNumberFormat="1" applyFill="1" applyBorder="1"/>
    <xf numFmtId="0" fontId="0" fillId="4" borderId="0" xfId="0" applyFill="1"/>
    <xf numFmtId="164" fontId="0" fillId="3" borderId="2" xfId="0" quotePrefix="1" applyNumberFormat="1" applyFill="1" applyBorder="1"/>
    <xf numFmtId="0" fontId="0" fillId="5" borderId="1" xfId="0" quotePrefix="1" applyFill="1" applyBorder="1"/>
    <xf numFmtId="164" fontId="0" fillId="5" borderId="1" xfId="0" quotePrefix="1" applyNumberFormat="1" applyFill="1" applyBorder="1"/>
    <xf numFmtId="3" fontId="0" fillId="0" borderId="0" xfId="0" applyNumberFormat="1"/>
    <xf numFmtId="164" fontId="0" fillId="0" borderId="0" xfId="0" applyNumberFormat="1"/>
    <xf numFmtId="0" fontId="6" fillId="0" borderId="1" xfId="1" applyBorder="1"/>
    <xf numFmtId="0" fontId="0" fillId="0" borderId="3" xfId="0" quotePrefix="1" applyBorder="1"/>
    <xf numFmtId="164" fontId="0" fillId="5" borderId="3" xfId="0" quotePrefix="1" applyNumberFormat="1" applyFill="1" applyBorder="1"/>
    <xf numFmtId="164" fontId="0" fillId="0" borderId="3" xfId="0" quotePrefix="1" applyNumberFormat="1" applyBorder="1"/>
    <xf numFmtId="0" fontId="0" fillId="5" borderId="0" xfId="0" applyFill="1"/>
    <xf numFmtId="0" fontId="0" fillId="4" borderId="0" xfId="0" quotePrefix="1" applyFill="1"/>
    <xf numFmtId="0" fontId="0" fillId="0" borderId="0" xfId="0" quotePrefix="1"/>
    <xf numFmtId="0" fontId="9" fillId="0" borderId="0" xfId="0" applyFont="1"/>
    <xf numFmtId="3" fontId="9" fillId="0" borderId="0" xfId="0" applyNumberFormat="1" applyFont="1"/>
    <xf numFmtId="0" fontId="3" fillId="0" borderId="0" xfId="3"/>
    <xf numFmtId="0" fontId="10" fillId="0" borderId="0" xfId="4"/>
    <xf numFmtId="0" fontId="11" fillId="0" borderId="0" xfId="3" applyFont="1"/>
    <xf numFmtId="0" fontId="12" fillId="0" borderId="0" xfId="3" applyFont="1"/>
    <xf numFmtId="166" fontId="13" fillId="0" borderId="0" xfId="3" applyNumberFormat="1" applyFont="1"/>
    <xf numFmtId="166" fontId="14" fillId="0" borderId="0" xfId="3" applyNumberFormat="1" applyFont="1"/>
    <xf numFmtId="166" fontId="3" fillId="0" borderId="0" xfId="3" applyNumberFormat="1"/>
    <xf numFmtId="167" fontId="3" fillId="0" borderId="0" xfId="3" applyNumberFormat="1"/>
    <xf numFmtId="166" fontId="6" fillId="0" borderId="0" xfId="3" applyNumberFormat="1" applyFont="1" applyAlignment="1">
      <alignment horizontal="center"/>
    </xf>
    <xf numFmtId="166" fontId="3" fillId="0" borderId="0" xfId="3" applyNumberFormat="1" applyAlignment="1">
      <alignment horizontal="center"/>
    </xf>
    <xf numFmtId="0" fontId="8" fillId="0" borderId="0" xfId="3" applyFont="1"/>
    <xf numFmtId="166" fontId="3" fillId="6" borderId="0" xfId="3" applyNumberFormat="1" applyFill="1"/>
    <xf numFmtId="168" fontId="3" fillId="6" borderId="0" xfId="3" applyNumberFormat="1" applyFill="1"/>
    <xf numFmtId="0" fontId="11" fillId="7" borderId="0" xfId="1" applyFont="1" applyFill="1"/>
    <xf numFmtId="0" fontId="6" fillId="0" borderId="0" xfId="1"/>
    <xf numFmtId="1" fontId="6" fillId="0" borderId="0" xfId="1" applyNumberFormat="1"/>
    <xf numFmtId="0" fontId="6" fillId="0" borderId="0" xfId="1" applyAlignment="1">
      <alignment horizontal="right"/>
    </xf>
    <xf numFmtId="0" fontId="6" fillId="4" borderId="0" xfId="1" applyFill="1"/>
    <xf numFmtId="1" fontId="6" fillId="4" borderId="0" xfId="1" applyNumberFormat="1" applyFill="1"/>
    <xf numFmtId="0" fontId="9" fillId="8" borderId="1" xfId="0" applyFont="1" applyFill="1" applyBorder="1"/>
    <xf numFmtId="0" fontId="0" fillId="8" borderId="1" xfId="0" applyFill="1" applyBorder="1"/>
    <xf numFmtId="169" fontId="0" fillId="8" borderId="1" xfId="0" applyNumberFormat="1" applyFill="1" applyBorder="1"/>
    <xf numFmtId="0" fontId="9" fillId="10" borderId="1" xfId="0" applyFont="1" applyFill="1" applyBorder="1"/>
    <xf numFmtId="0" fontId="0" fillId="10" borderId="1" xfId="0" applyFill="1" applyBorder="1"/>
    <xf numFmtId="169" fontId="0" fillId="10" borderId="1" xfId="0" applyNumberFormat="1" applyFill="1" applyBorder="1"/>
    <xf numFmtId="0" fontId="9" fillId="12" borderId="1" xfId="0" applyFont="1" applyFill="1" applyBorder="1"/>
    <xf numFmtId="0" fontId="0" fillId="12" borderId="1" xfId="0" applyFill="1" applyBorder="1"/>
    <xf numFmtId="169" fontId="0" fillId="12" borderId="1" xfId="0" applyNumberFormat="1" applyFill="1" applyBorder="1"/>
    <xf numFmtId="0" fontId="9" fillId="14" borderId="1" xfId="0" applyFont="1" applyFill="1" applyBorder="1"/>
    <xf numFmtId="0" fontId="0" fillId="14" borderId="1" xfId="0" applyFill="1" applyBorder="1"/>
    <xf numFmtId="169" fontId="0" fillId="14" borderId="1" xfId="0" applyNumberFormat="1" applyFill="1" applyBorder="1"/>
    <xf numFmtId="0" fontId="0" fillId="0" borderId="5" xfId="0" applyBorder="1"/>
    <xf numFmtId="169" fontId="0" fillId="8" borderId="5" xfId="0" applyNumberFormat="1" applyFill="1" applyBorder="1"/>
    <xf numFmtId="169" fontId="0" fillId="10" borderId="5" xfId="0" applyNumberFormat="1" applyFill="1" applyBorder="1"/>
    <xf numFmtId="169" fontId="0" fillId="12" borderId="5" xfId="0" applyNumberFormat="1" applyFill="1" applyBorder="1"/>
    <xf numFmtId="169" fontId="0" fillId="14" borderId="5" xfId="0" applyNumberFormat="1" applyFill="1" applyBorder="1"/>
    <xf numFmtId="0" fontId="0" fillId="0" borderId="4" xfId="0" applyBorder="1"/>
    <xf numFmtId="169" fontId="0" fillId="9" borderId="4" xfId="0" applyNumberFormat="1" applyFill="1" applyBorder="1"/>
    <xf numFmtId="169" fontId="0" fillId="11" borderId="4" xfId="0" applyNumberFormat="1" applyFill="1" applyBorder="1"/>
    <xf numFmtId="169" fontId="0" fillId="13" borderId="4" xfId="0" applyNumberFormat="1" applyFill="1" applyBorder="1"/>
    <xf numFmtId="169" fontId="0" fillId="15" borderId="4" xfId="0" applyNumberFormat="1" applyFill="1" applyBorder="1"/>
    <xf numFmtId="169" fontId="9" fillId="0" borderId="4" xfId="0" applyNumberFormat="1" applyFont="1" applyBorder="1"/>
    <xf numFmtId="0" fontId="0" fillId="4" borderId="1" xfId="0" quotePrefix="1" applyFill="1" applyBorder="1"/>
    <xf numFmtId="0" fontId="6" fillId="4" borderId="1" xfId="1" applyFill="1" applyBorder="1"/>
    <xf numFmtId="164" fontId="0" fillId="4" borderId="2" xfId="0" quotePrefix="1" applyNumberFormat="1" applyFill="1" applyBorder="1"/>
    <xf numFmtId="164" fontId="0" fillId="4" borderId="1" xfId="0" quotePrefix="1" applyNumberFormat="1" applyFill="1" applyBorder="1"/>
    <xf numFmtId="164" fontId="0" fillId="4" borderId="3" xfId="0" quotePrefix="1" applyNumberFormat="1" applyFill="1" applyBorder="1"/>
    <xf numFmtId="164" fontId="0" fillId="4" borderId="1" xfId="0" applyNumberFormat="1" applyFill="1" applyBorder="1"/>
    <xf numFmtId="164" fontId="0" fillId="4" borderId="3" xfId="0" applyNumberFormat="1" applyFill="1" applyBorder="1"/>
    <xf numFmtId="165" fontId="0" fillId="0" borderId="1" xfId="2" applyNumberFormat="1" applyFont="1" applyBorder="1"/>
    <xf numFmtId="170" fontId="0" fillId="0" borderId="1" xfId="0" applyNumberFormat="1" applyBorder="1"/>
    <xf numFmtId="0" fontId="0" fillId="0" borderId="7" xfId="0" applyBorder="1"/>
    <xf numFmtId="170" fontId="0" fillId="0" borderId="7" xfId="0" applyNumberFormat="1" applyBorder="1"/>
    <xf numFmtId="0" fontId="0" fillId="0" borderId="6" xfId="0" applyBorder="1"/>
    <xf numFmtId="169" fontId="9" fillId="0" borderId="0" xfId="0" applyNumberFormat="1" applyFont="1"/>
    <xf numFmtId="170" fontId="0" fillId="0" borderId="0" xfId="0" applyNumberFormat="1"/>
    <xf numFmtId="165" fontId="0" fillId="0" borderId="0" xfId="2" applyNumberFormat="1" applyFont="1" applyBorder="1"/>
    <xf numFmtId="0" fontId="0" fillId="0" borderId="1" xfId="2" applyNumberFormat="1" applyFont="1" applyBorder="1"/>
    <xf numFmtId="165" fontId="0" fillId="0" borderId="5" xfId="2" applyNumberFormat="1" applyFont="1" applyBorder="1"/>
    <xf numFmtId="2" fontId="0" fillId="0" borderId="0" xfId="0" applyNumberFormat="1"/>
    <xf numFmtId="2" fontId="0" fillId="0" borderId="1" xfId="0" applyNumberFormat="1" applyBorder="1"/>
    <xf numFmtId="0" fontId="9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70" fontId="0" fillId="0" borderId="11" xfId="0" applyNumberFormat="1" applyBorder="1"/>
    <xf numFmtId="171" fontId="0" fillId="0" borderId="0" xfId="0" applyNumberFormat="1"/>
    <xf numFmtId="0" fontId="0" fillId="0" borderId="12" xfId="0" applyBorder="1"/>
    <xf numFmtId="2" fontId="0" fillId="0" borderId="12" xfId="0" applyNumberFormat="1" applyBorder="1"/>
    <xf numFmtId="0" fontId="0" fillId="0" borderId="13" xfId="0" applyBorder="1"/>
    <xf numFmtId="170" fontId="0" fillId="0" borderId="13" xfId="0" applyNumberFormat="1" applyBorder="1"/>
    <xf numFmtId="172" fontId="0" fillId="0" borderId="0" xfId="0" applyNumberFormat="1"/>
    <xf numFmtId="0" fontId="0" fillId="0" borderId="0" xfId="0" applyAlignment="1">
      <alignment horizontal="center" vertical="center"/>
    </xf>
    <xf numFmtId="170" fontId="15" fillId="0" borderId="0" xfId="0" applyNumberFormat="1" applyFont="1"/>
    <xf numFmtId="170" fontId="16" fillId="0" borderId="0" xfId="0" applyNumberFormat="1" applyFont="1"/>
    <xf numFmtId="0" fontId="0" fillId="0" borderId="15" xfId="0" applyBorder="1"/>
    <xf numFmtId="170" fontId="0" fillId="0" borderId="15" xfId="0" applyNumberFormat="1" applyBorder="1"/>
    <xf numFmtId="169" fontId="0" fillId="0" borderId="1" xfId="0" applyNumberFormat="1" applyBorder="1"/>
    <xf numFmtId="2" fontId="0" fillId="0" borderId="8" xfId="0" applyNumberFormat="1" applyBorder="1"/>
    <xf numFmtId="0" fontId="0" fillId="0" borderId="16" xfId="0" applyBorder="1"/>
    <xf numFmtId="0" fontId="9" fillId="8" borderId="6" xfId="0" applyFont="1" applyFill="1" applyBorder="1" applyAlignment="1">
      <alignment horizontal="center" vertical="center"/>
    </xf>
    <xf numFmtId="170" fontId="0" fillId="8" borderId="7" xfId="0" applyNumberFormat="1" applyFill="1" applyBorder="1"/>
    <xf numFmtId="170" fontId="0" fillId="8" borderId="1" xfId="0" applyNumberFormat="1" applyFill="1" applyBorder="1"/>
    <xf numFmtId="0" fontId="9" fillId="10" borderId="6" xfId="0" applyFont="1" applyFill="1" applyBorder="1" applyAlignment="1">
      <alignment horizontal="center" vertical="center"/>
    </xf>
    <xf numFmtId="2" fontId="0" fillId="10" borderId="7" xfId="0" applyNumberFormat="1" applyFill="1" applyBorder="1"/>
    <xf numFmtId="2" fontId="0" fillId="10" borderId="1" xfId="0" applyNumberFormat="1" applyFill="1" applyBorder="1"/>
    <xf numFmtId="0" fontId="9" fillId="14" borderId="6" xfId="0" applyFont="1" applyFill="1" applyBorder="1" applyAlignment="1">
      <alignment horizontal="center" vertical="center"/>
    </xf>
    <xf numFmtId="10" fontId="0" fillId="14" borderId="7" xfId="0" applyNumberFormat="1" applyFill="1" applyBorder="1"/>
    <xf numFmtId="10" fontId="0" fillId="14" borderId="1" xfId="0" applyNumberFormat="1" applyFill="1" applyBorder="1"/>
    <xf numFmtId="10" fontId="0" fillId="14" borderId="1" xfId="2" applyNumberFormat="1" applyFont="1" applyFill="1" applyBorder="1"/>
    <xf numFmtId="165" fontId="0" fillId="16" borderId="1" xfId="2" applyNumberFormat="1" applyFont="1" applyFill="1" applyBorder="1"/>
    <xf numFmtId="165" fontId="0" fillId="8" borderId="1" xfId="2" applyNumberFormat="1" applyFont="1" applyFill="1" applyBorder="1"/>
    <xf numFmtId="165" fontId="0" fillId="14" borderId="1" xfId="2" applyNumberFormat="1" applyFont="1" applyFill="1" applyBorder="1"/>
    <xf numFmtId="165" fontId="0" fillId="17" borderId="1" xfId="2" applyNumberFormat="1" applyFont="1" applyFill="1" applyBorder="1"/>
    <xf numFmtId="10" fontId="0" fillId="17" borderId="1" xfId="2" applyNumberFormat="1" applyFont="1" applyFill="1" applyBorder="1"/>
    <xf numFmtId="166" fontId="0" fillId="0" borderId="1" xfId="0" applyNumberFormat="1" applyBorder="1"/>
    <xf numFmtId="0" fontId="0" fillId="17" borderId="1" xfId="0" applyFill="1" applyBorder="1"/>
    <xf numFmtId="2" fontId="9" fillId="5" borderId="1" xfId="2" applyNumberFormat="1" applyFont="1" applyFill="1" applyBorder="1"/>
    <xf numFmtId="166" fontId="9" fillId="0" borderId="1" xfId="0" applyNumberFormat="1" applyFont="1" applyBorder="1"/>
    <xf numFmtId="173" fontId="0" fillId="0" borderId="1" xfId="0" applyNumberFormat="1" applyBorder="1"/>
    <xf numFmtId="174" fontId="0" fillId="0" borderId="1" xfId="0" applyNumberFormat="1" applyBorder="1"/>
    <xf numFmtId="10" fontId="0" fillId="0" borderId="1" xfId="0" applyNumberFormat="1" applyBorder="1"/>
    <xf numFmtId="10" fontId="0" fillId="0" borderId="14" xfId="0" applyNumberFormat="1" applyBorder="1"/>
    <xf numFmtId="167" fontId="0" fillId="0" borderId="1" xfId="0" applyNumberFormat="1" applyBorder="1"/>
    <xf numFmtId="170" fontId="0" fillId="5" borderId="0" xfId="0" applyNumberFormat="1" applyFill="1"/>
    <xf numFmtId="2" fontId="9" fillId="18" borderId="1" xfId="0" applyNumberFormat="1" applyFont="1" applyFill="1" applyBorder="1"/>
    <xf numFmtId="0" fontId="0" fillId="0" borderId="0" xfId="0" applyAlignment="1">
      <alignment horizontal="center"/>
    </xf>
    <xf numFmtId="0" fontId="9" fillId="0" borderId="3" xfId="0" applyFont="1" applyBorder="1"/>
    <xf numFmtId="2" fontId="9" fillId="18" borderId="3" xfId="0" applyNumberFormat="1" applyFont="1" applyFill="1" applyBorder="1"/>
    <xf numFmtId="170" fontId="0" fillId="0" borderId="3" xfId="0" applyNumberFormat="1" applyBorder="1"/>
    <xf numFmtId="0" fontId="9" fillId="0" borderId="2" xfId="0" applyFont="1" applyBorder="1"/>
    <xf numFmtId="2" fontId="9" fillId="18" borderId="2" xfId="0" applyNumberFormat="1" applyFont="1" applyFill="1" applyBorder="1"/>
    <xf numFmtId="170" fontId="0" fillId="0" borderId="2" xfId="0" applyNumberFormat="1" applyBorder="1"/>
    <xf numFmtId="0" fontId="9" fillId="0" borderId="17" xfId="0" applyFont="1" applyBorder="1"/>
    <xf numFmtId="2" fontId="9" fillId="18" borderId="18" xfId="0" applyNumberFormat="1" applyFont="1" applyFill="1" applyBorder="1"/>
    <xf numFmtId="170" fontId="0" fillId="0" borderId="18" xfId="0" applyNumberFormat="1" applyBorder="1"/>
    <xf numFmtId="170" fontId="0" fillId="0" borderId="19" xfId="0" applyNumberFormat="1" applyBorder="1"/>
    <xf numFmtId="0" fontId="15" fillId="0" borderId="0" xfId="0" applyFont="1"/>
    <xf numFmtId="1" fontId="0" fillId="0" borderId="0" xfId="0" applyNumberFormat="1"/>
    <xf numFmtId="0" fontId="8" fillId="19" borderId="1" xfId="0" applyFont="1" applyFill="1" applyBorder="1"/>
    <xf numFmtId="0" fontId="8" fillId="18" borderId="1" xfId="0" applyFont="1" applyFill="1" applyBorder="1"/>
    <xf numFmtId="0" fontId="8" fillId="18" borderId="16" xfId="0" applyFont="1" applyFill="1" applyBorder="1"/>
    <xf numFmtId="0" fontId="8" fillId="18" borderId="5" xfId="0" applyFont="1" applyFill="1" applyBorder="1"/>
    <xf numFmtId="0" fontId="8" fillId="5" borderId="1" xfId="0" applyFont="1" applyFill="1" applyBorder="1"/>
    <xf numFmtId="0" fontId="9" fillId="0" borderId="1" xfId="0" applyFont="1" applyBorder="1" applyAlignment="1">
      <alignment horizontal="center"/>
    </xf>
    <xf numFmtId="0" fontId="8" fillId="0" borderId="1" xfId="5" applyFont="1" applyBorder="1"/>
    <xf numFmtId="0" fontId="2" fillId="0" borderId="0" xfId="5"/>
    <xf numFmtId="0" fontId="8" fillId="0" borderId="0" xfId="5" applyFont="1"/>
    <xf numFmtId="0" fontId="2" fillId="0" borderId="1" xfId="5" applyBorder="1"/>
    <xf numFmtId="9" fontId="2" fillId="0" borderId="0" xfId="5" applyNumberFormat="1"/>
    <xf numFmtId="175" fontId="0" fillId="0" borderId="1" xfId="6" applyNumberFormat="1" applyFont="1" applyBorder="1"/>
    <xf numFmtId="175" fontId="2" fillId="0" borderId="0" xfId="5" applyNumberFormat="1"/>
    <xf numFmtId="2" fontId="2" fillId="0" borderId="1" xfId="5" applyNumberFormat="1" applyBorder="1"/>
    <xf numFmtId="0" fontId="2" fillId="0" borderId="3" xfId="5" applyBorder="1"/>
    <xf numFmtId="1" fontId="8" fillId="0" borderId="1" xfId="5" applyNumberFormat="1" applyFont="1" applyBorder="1"/>
    <xf numFmtId="175" fontId="8" fillId="0" borderId="1" xfId="6" applyNumberFormat="1" applyFont="1" applyBorder="1"/>
    <xf numFmtId="2" fontId="8" fillId="0" borderId="1" xfId="5" applyNumberFormat="1" applyFont="1" applyBorder="1"/>
    <xf numFmtId="166" fontId="8" fillId="0" borderId="1" xfId="5" applyNumberFormat="1" applyFont="1" applyBorder="1"/>
    <xf numFmtId="2" fontId="2" fillId="0" borderId="0" xfId="5" applyNumberFormat="1"/>
    <xf numFmtId="9" fontId="2" fillId="14" borderId="0" xfId="5" applyNumberFormat="1" applyFill="1"/>
    <xf numFmtId="9" fontId="2" fillId="0" borderId="1" xfId="5" applyNumberFormat="1" applyBorder="1"/>
    <xf numFmtId="0" fontId="9" fillId="0" borderId="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3" xfId="5" applyFont="1" applyBorder="1" applyAlignment="1">
      <alignment horizontal="center"/>
    </xf>
    <xf numFmtId="0" fontId="8" fillId="0" borderId="20" xfId="5" applyFont="1" applyBorder="1" applyAlignment="1">
      <alignment horizontal="center"/>
    </xf>
    <xf numFmtId="0" fontId="8" fillId="0" borderId="2" xfId="5" applyFont="1" applyBorder="1" applyAlignment="1">
      <alignment horizontal="center"/>
    </xf>
    <xf numFmtId="0" fontId="0" fillId="9" borderId="7" xfId="0" applyFill="1" applyBorder="1"/>
    <xf numFmtId="1" fontId="1" fillId="0" borderId="1" xfId="5" applyNumberFormat="1" applyFont="1" applyBorder="1"/>
    <xf numFmtId="0" fontId="1" fillId="0" borderId="1" xfId="5" applyFont="1" applyBorder="1"/>
    <xf numFmtId="0" fontId="0" fillId="0" borderId="0" xfId="0" applyAlignment="1"/>
    <xf numFmtId="0" fontId="1" fillId="0" borderId="0" xfId="5" applyFont="1"/>
  </cellXfs>
  <cellStyles count="7">
    <cellStyle name="Comma 2" xfId="6" xr:uid="{AB6ACFA0-C4EE-4440-A41C-4E23F30B51EB}"/>
    <cellStyle name="Normal" xfId="0" builtinId="0"/>
    <cellStyle name="Normal 2" xfId="3" xr:uid="{794BE9FE-313A-4987-A1D9-A3594127178C}"/>
    <cellStyle name="Normal 2 2" xfId="4" xr:uid="{D0759980-187E-4E85-BDD4-4F42FD58210D}"/>
    <cellStyle name="Normal 3" xfId="1" xr:uid="{0E0964FC-6CED-3443-A912-BA05FE6485A9}"/>
    <cellStyle name="Normal 4" xfId="5" xr:uid="{4A5238C9-71B0-4679-8B5A-263C2E0F1893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 - S01'!$N$2</c:f>
              <c:strCache>
                <c:ptCount val="1"/>
                <c:pt idx="0">
                  <c:v>S01 - Monte Carlo Result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Analysis - S01'!$AA$5:$AA$54</c:f>
              <c:strCache>
                <c:ptCount val="50"/>
                <c:pt idx="0">
                  <c:v>0.19242 - 0.19805</c:v>
                </c:pt>
                <c:pt idx="1">
                  <c:v>0.19805 - 0.20368</c:v>
                </c:pt>
                <c:pt idx="2">
                  <c:v>0.20368 - 0.20931</c:v>
                </c:pt>
                <c:pt idx="3">
                  <c:v>0.20931 - 0.21493</c:v>
                </c:pt>
                <c:pt idx="4">
                  <c:v>0.21493 - 0.22056</c:v>
                </c:pt>
                <c:pt idx="5">
                  <c:v>0.22056 - 0.22619</c:v>
                </c:pt>
                <c:pt idx="6">
                  <c:v>0.22619 - 0.23182</c:v>
                </c:pt>
                <c:pt idx="7">
                  <c:v>0.23182 - 0.23745</c:v>
                </c:pt>
                <c:pt idx="8">
                  <c:v>0.23745 - 0.24308</c:v>
                </c:pt>
                <c:pt idx="9">
                  <c:v>0.24308 - 0.24871</c:v>
                </c:pt>
                <c:pt idx="10">
                  <c:v>0.24871 - 0.25434</c:v>
                </c:pt>
                <c:pt idx="11">
                  <c:v>0.25434 - 0.25997</c:v>
                </c:pt>
                <c:pt idx="12">
                  <c:v>0.25997 - 0.26560</c:v>
                </c:pt>
                <c:pt idx="13">
                  <c:v>0.26560 - 0.27123</c:v>
                </c:pt>
                <c:pt idx="14">
                  <c:v>0.27123 - 0.27685</c:v>
                </c:pt>
                <c:pt idx="15">
                  <c:v>0.27685 - 0.28248</c:v>
                </c:pt>
                <c:pt idx="16">
                  <c:v>0.28248 - 0.28811</c:v>
                </c:pt>
                <c:pt idx="17">
                  <c:v>0.28811 - 0.29374</c:v>
                </c:pt>
                <c:pt idx="18">
                  <c:v>0.29374 - 0.29937</c:v>
                </c:pt>
                <c:pt idx="19">
                  <c:v>0.29937 - 0.30500</c:v>
                </c:pt>
                <c:pt idx="20">
                  <c:v>0.30500 - 0.31063</c:v>
                </c:pt>
                <c:pt idx="21">
                  <c:v>0.31063 - 0.31626</c:v>
                </c:pt>
                <c:pt idx="22">
                  <c:v>0.31626 - 0.32189</c:v>
                </c:pt>
                <c:pt idx="23">
                  <c:v>0.32189 - 0.32752</c:v>
                </c:pt>
                <c:pt idx="24">
                  <c:v>0.32752 - 0.33315</c:v>
                </c:pt>
                <c:pt idx="25">
                  <c:v>0.33315 - 0.33877</c:v>
                </c:pt>
                <c:pt idx="26">
                  <c:v>0.33877 - 0.34440</c:v>
                </c:pt>
                <c:pt idx="27">
                  <c:v>0.34440 - 0.35003</c:v>
                </c:pt>
                <c:pt idx="28">
                  <c:v>0.35003 - 0.35566</c:v>
                </c:pt>
                <c:pt idx="29">
                  <c:v>0.35566 - 0.36129</c:v>
                </c:pt>
                <c:pt idx="30">
                  <c:v>0.36129 - 0.36692</c:v>
                </c:pt>
                <c:pt idx="31">
                  <c:v>0.36692 - 0.37255</c:v>
                </c:pt>
                <c:pt idx="32">
                  <c:v>0.37255 - 0.37818</c:v>
                </c:pt>
                <c:pt idx="33">
                  <c:v>0.37818 - 0.38381</c:v>
                </c:pt>
                <c:pt idx="34">
                  <c:v>0.38381 - 0.38944</c:v>
                </c:pt>
                <c:pt idx="35">
                  <c:v>0.38944 - 0.39506</c:v>
                </c:pt>
                <c:pt idx="36">
                  <c:v>0.39506 - 0.40069</c:v>
                </c:pt>
                <c:pt idx="37">
                  <c:v>0.40069 - 0.40632</c:v>
                </c:pt>
                <c:pt idx="38">
                  <c:v>0.40632 - 0.41195</c:v>
                </c:pt>
                <c:pt idx="39">
                  <c:v>0.41195 - 0.41758</c:v>
                </c:pt>
                <c:pt idx="40">
                  <c:v>0.41758 - 0.42321</c:v>
                </c:pt>
                <c:pt idx="41">
                  <c:v>0.42321 - 0.42884</c:v>
                </c:pt>
                <c:pt idx="42">
                  <c:v>0.42884 - 0.43447</c:v>
                </c:pt>
                <c:pt idx="43">
                  <c:v>0.43447 - 0.44010</c:v>
                </c:pt>
                <c:pt idx="44">
                  <c:v>0.44010 - 0.44573</c:v>
                </c:pt>
                <c:pt idx="45">
                  <c:v>0.44573 - 0.45136</c:v>
                </c:pt>
                <c:pt idx="46">
                  <c:v>0.45136 - 0.45698</c:v>
                </c:pt>
                <c:pt idx="47">
                  <c:v>0.45698 - 0.46261</c:v>
                </c:pt>
                <c:pt idx="48">
                  <c:v>0.46261 - 0.46824</c:v>
                </c:pt>
                <c:pt idx="49">
                  <c:v>0.46824 - 0.47387</c:v>
                </c:pt>
              </c:strCache>
            </c:strRef>
          </c:cat>
          <c:val>
            <c:numRef>
              <c:f>'Risk Analysis - S01'!$AB$5:$AB$54</c:f>
              <c:numCache>
                <c:formatCode>General</c:formatCode>
                <c:ptCount val="50"/>
                <c:pt idx="0">
                  <c:v>11</c:v>
                </c:pt>
                <c:pt idx="1">
                  <c:v>34</c:v>
                </c:pt>
                <c:pt idx="2">
                  <c:v>55</c:v>
                </c:pt>
                <c:pt idx="3">
                  <c:v>73</c:v>
                </c:pt>
                <c:pt idx="4">
                  <c:v>92</c:v>
                </c:pt>
                <c:pt idx="5">
                  <c:v>102</c:v>
                </c:pt>
                <c:pt idx="6">
                  <c:v>111</c:v>
                </c:pt>
                <c:pt idx="7">
                  <c:v>132</c:v>
                </c:pt>
                <c:pt idx="8">
                  <c:v>96</c:v>
                </c:pt>
                <c:pt idx="9">
                  <c:v>100</c:v>
                </c:pt>
                <c:pt idx="10">
                  <c:v>98</c:v>
                </c:pt>
                <c:pt idx="11">
                  <c:v>124</c:v>
                </c:pt>
                <c:pt idx="12">
                  <c:v>79</c:v>
                </c:pt>
                <c:pt idx="13">
                  <c:v>92</c:v>
                </c:pt>
                <c:pt idx="14">
                  <c:v>99</c:v>
                </c:pt>
                <c:pt idx="15">
                  <c:v>70</c:v>
                </c:pt>
                <c:pt idx="16">
                  <c:v>69</c:v>
                </c:pt>
                <c:pt idx="17">
                  <c:v>75</c:v>
                </c:pt>
                <c:pt idx="18">
                  <c:v>63</c:v>
                </c:pt>
                <c:pt idx="19">
                  <c:v>47</c:v>
                </c:pt>
                <c:pt idx="20">
                  <c:v>52</c:v>
                </c:pt>
                <c:pt idx="21">
                  <c:v>39</c:v>
                </c:pt>
                <c:pt idx="22">
                  <c:v>51</c:v>
                </c:pt>
                <c:pt idx="23">
                  <c:v>38</c:v>
                </c:pt>
                <c:pt idx="24">
                  <c:v>37</c:v>
                </c:pt>
                <c:pt idx="25">
                  <c:v>21</c:v>
                </c:pt>
                <c:pt idx="26">
                  <c:v>30</c:v>
                </c:pt>
                <c:pt idx="27">
                  <c:v>25</c:v>
                </c:pt>
                <c:pt idx="28">
                  <c:v>14</c:v>
                </c:pt>
                <c:pt idx="29">
                  <c:v>12</c:v>
                </c:pt>
                <c:pt idx="30">
                  <c:v>19</c:v>
                </c:pt>
                <c:pt idx="31">
                  <c:v>5</c:v>
                </c:pt>
                <c:pt idx="32">
                  <c:v>5</c:v>
                </c:pt>
                <c:pt idx="33">
                  <c:v>7</c:v>
                </c:pt>
                <c:pt idx="34">
                  <c:v>5</c:v>
                </c:pt>
                <c:pt idx="35">
                  <c:v>5</c:v>
                </c:pt>
                <c:pt idx="36">
                  <c:v>2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D-4160-A9F4-1729B4256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700496"/>
        <c:axId val="684698576"/>
      </c:barChart>
      <c:catAx>
        <c:axId val="6847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8576"/>
        <c:crosses val="autoZero"/>
        <c:auto val="1"/>
        <c:lblAlgn val="ctr"/>
        <c:lblOffset val="100"/>
        <c:noMultiLvlLbl val="0"/>
      </c:catAx>
      <c:valAx>
        <c:axId val="6846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 - S10'!$N$2</c:f>
              <c:strCache>
                <c:ptCount val="1"/>
                <c:pt idx="0">
                  <c:v>S10 - Monte Carlo Result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'Risk Analysis - S10'!$AA$5:$AA$54</c:f>
              <c:strCache>
                <c:ptCount val="50"/>
                <c:pt idx="0">
                  <c:v>0.20128 - 0.25415</c:v>
                </c:pt>
                <c:pt idx="1">
                  <c:v>0.25415 - 0.30701</c:v>
                </c:pt>
                <c:pt idx="2">
                  <c:v>0.30701 - 0.35988</c:v>
                </c:pt>
                <c:pt idx="3">
                  <c:v>0.35988 - 0.41274</c:v>
                </c:pt>
                <c:pt idx="4">
                  <c:v>0.41274 - 0.46561</c:v>
                </c:pt>
                <c:pt idx="5">
                  <c:v>0.46561 - 0.51847</c:v>
                </c:pt>
                <c:pt idx="6">
                  <c:v>0.51847 - 0.57134</c:v>
                </c:pt>
                <c:pt idx="7">
                  <c:v>0.57134 - 0.62420</c:v>
                </c:pt>
                <c:pt idx="8">
                  <c:v>0.62420 - 0.67707</c:v>
                </c:pt>
                <c:pt idx="9">
                  <c:v>0.67707 - 0.72993</c:v>
                </c:pt>
                <c:pt idx="10">
                  <c:v>0.72993 - 0.78279</c:v>
                </c:pt>
                <c:pt idx="11">
                  <c:v>0.78279 - 0.83566</c:v>
                </c:pt>
                <c:pt idx="12">
                  <c:v>0.83566 - 0.88852</c:v>
                </c:pt>
                <c:pt idx="13">
                  <c:v>0.88852 - 0.94139</c:v>
                </c:pt>
                <c:pt idx="14">
                  <c:v>0.94139 - 0.99425</c:v>
                </c:pt>
                <c:pt idx="15">
                  <c:v>0.99425 - 1.04712</c:v>
                </c:pt>
                <c:pt idx="16">
                  <c:v>1.04712 - 1.09998</c:v>
                </c:pt>
                <c:pt idx="17">
                  <c:v>1.09998 - 1.15285</c:v>
                </c:pt>
                <c:pt idx="18">
                  <c:v>1.15285 - 1.20571</c:v>
                </c:pt>
                <c:pt idx="19">
                  <c:v>1.20571 - 1.25858</c:v>
                </c:pt>
                <c:pt idx="20">
                  <c:v>1.25858 - 1.31144</c:v>
                </c:pt>
                <c:pt idx="21">
                  <c:v>1.31144 - 1.36431</c:v>
                </c:pt>
                <c:pt idx="22">
                  <c:v>1.36431 - 1.41717</c:v>
                </c:pt>
                <c:pt idx="23">
                  <c:v>1.41717 - 1.47004</c:v>
                </c:pt>
                <c:pt idx="24">
                  <c:v>1.47004 - 1.52290</c:v>
                </c:pt>
                <c:pt idx="25">
                  <c:v>1.52290 - 1.57577</c:v>
                </c:pt>
                <c:pt idx="26">
                  <c:v>1.57577 - 1.62863</c:v>
                </c:pt>
                <c:pt idx="27">
                  <c:v>1.62863 - 1.68150</c:v>
                </c:pt>
                <c:pt idx="28">
                  <c:v>1.68150 - 1.73436</c:v>
                </c:pt>
                <c:pt idx="29">
                  <c:v>1.73436 - 1.78723</c:v>
                </c:pt>
                <c:pt idx="30">
                  <c:v>1.78723 - 1.84009</c:v>
                </c:pt>
                <c:pt idx="31">
                  <c:v>1.84009 - 1.89296</c:v>
                </c:pt>
                <c:pt idx="32">
                  <c:v>1.89296 - 1.94582</c:v>
                </c:pt>
                <c:pt idx="33">
                  <c:v>1.94582 - 1.99869</c:v>
                </c:pt>
                <c:pt idx="34">
                  <c:v>1.99869 - 2.05155</c:v>
                </c:pt>
                <c:pt idx="35">
                  <c:v>2.05155 - 2.10442</c:v>
                </c:pt>
                <c:pt idx="36">
                  <c:v>2.10442 - 2.15728</c:v>
                </c:pt>
                <c:pt idx="37">
                  <c:v>2.15728 - 2.21015</c:v>
                </c:pt>
                <c:pt idx="38">
                  <c:v>2.21015 - 2.26301</c:v>
                </c:pt>
                <c:pt idx="39">
                  <c:v>2.26301 - 2.31588</c:v>
                </c:pt>
                <c:pt idx="40">
                  <c:v>2.31588 - 2.36874</c:v>
                </c:pt>
                <c:pt idx="41">
                  <c:v>2.36874 - 2.42161</c:v>
                </c:pt>
                <c:pt idx="42">
                  <c:v>2.42161 - 2.47447</c:v>
                </c:pt>
                <c:pt idx="43">
                  <c:v>2.47447 - 2.52734</c:v>
                </c:pt>
                <c:pt idx="44">
                  <c:v>2.52734 - 2.58020</c:v>
                </c:pt>
                <c:pt idx="45">
                  <c:v>2.58020 - 2.63307</c:v>
                </c:pt>
                <c:pt idx="46">
                  <c:v>2.63307 - 2.68593</c:v>
                </c:pt>
                <c:pt idx="47">
                  <c:v>2.68593 - 2.73880</c:v>
                </c:pt>
                <c:pt idx="48">
                  <c:v>2.73880 - 2.79166</c:v>
                </c:pt>
                <c:pt idx="49">
                  <c:v>2.79166 - 2.84453</c:v>
                </c:pt>
              </c:strCache>
            </c:strRef>
          </c:cat>
          <c:val>
            <c:numRef>
              <c:f>'Risk Analysis - S10'!$AB$5:$AB$54</c:f>
              <c:numCache>
                <c:formatCode>General</c:formatCode>
                <c:ptCount val="50"/>
                <c:pt idx="0">
                  <c:v>20</c:v>
                </c:pt>
                <c:pt idx="1">
                  <c:v>41</c:v>
                </c:pt>
                <c:pt idx="2">
                  <c:v>57</c:v>
                </c:pt>
                <c:pt idx="3">
                  <c:v>89</c:v>
                </c:pt>
                <c:pt idx="4">
                  <c:v>83</c:v>
                </c:pt>
                <c:pt idx="5">
                  <c:v>113</c:v>
                </c:pt>
                <c:pt idx="6">
                  <c:v>112</c:v>
                </c:pt>
                <c:pt idx="7">
                  <c:v>131</c:v>
                </c:pt>
                <c:pt idx="8">
                  <c:v>88</c:v>
                </c:pt>
                <c:pt idx="9">
                  <c:v>107</c:v>
                </c:pt>
                <c:pt idx="10">
                  <c:v>103</c:v>
                </c:pt>
                <c:pt idx="11">
                  <c:v>105</c:v>
                </c:pt>
                <c:pt idx="12">
                  <c:v>94</c:v>
                </c:pt>
                <c:pt idx="13">
                  <c:v>90</c:v>
                </c:pt>
                <c:pt idx="14">
                  <c:v>99</c:v>
                </c:pt>
                <c:pt idx="15">
                  <c:v>62</c:v>
                </c:pt>
                <c:pt idx="16">
                  <c:v>67</c:v>
                </c:pt>
                <c:pt idx="17">
                  <c:v>83</c:v>
                </c:pt>
                <c:pt idx="18">
                  <c:v>49</c:v>
                </c:pt>
                <c:pt idx="19">
                  <c:v>46</c:v>
                </c:pt>
                <c:pt idx="20">
                  <c:v>48</c:v>
                </c:pt>
                <c:pt idx="21">
                  <c:v>40</c:v>
                </c:pt>
                <c:pt idx="22">
                  <c:v>56</c:v>
                </c:pt>
                <c:pt idx="23">
                  <c:v>31</c:v>
                </c:pt>
                <c:pt idx="24">
                  <c:v>28</c:v>
                </c:pt>
                <c:pt idx="25">
                  <c:v>33</c:v>
                </c:pt>
                <c:pt idx="26">
                  <c:v>25</c:v>
                </c:pt>
                <c:pt idx="27">
                  <c:v>16</c:v>
                </c:pt>
                <c:pt idx="28">
                  <c:v>19</c:v>
                </c:pt>
                <c:pt idx="29">
                  <c:v>13</c:v>
                </c:pt>
                <c:pt idx="30">
                  <c:v>12</c:v>
                </c:pt>
                <c:pt idx="31">
                  <c:v>9</c:v>
                </c:pt>
                <c:pt idx="32">
                  <c:v>3</c:v>
                </c:pt>
                <c:pt idx="33">
                  <c:v>7</c:v>
                </c:pt>
                <c:pt idx="34">
                  <c:v>3</c:v>
                </c:pt>
                <c:pt idx="35">
                  <c:v>6</c:v>
                </c:pt>
                <c:pt idx="36">
                  <c:v>1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9-4B16-800F-1F630248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700496"/>
        <c:axId val="684698576"/>
      </c:barChart>
      <c:catAx>
        <c:axId val="6847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8576"/>
        <c:crosses val="autoZero"/>
        <c:auto val="1"/>
        <c:lblAlgn val="ctr"/>
        <c:lblOffset val="100"/>
        <c:noMultiLvlLbl val="0"/>
      </c:catAx>
      <c:valAx>
        <c:axId val="6846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 - S18'!$N$2</c:f>
              <c:strCache>
                <c:ptCount val="1"/>
                <c:pt idx="0">
                  <c:v>S18 - Monte Carlo Result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'Risk Analysis - S18'!$AA$5:$AA$54</c:f>
              <c:strCache>
                <c:ptCount val="50"/>
                <c:pt idx="0">
                  <c:v>0.28345 - 0.31195</c:v>
                </c:pt>
                <c:pt idx="1">
                  <c:v>0.31195 - 0.34045</c:v>
                </c:pt>
                <c:pt idx="2">
                  <c:v>0.34045 - 0.36895</c:v>
                </c:pt>
                <c:pt idx="3">
                  <c:v>0.36895 - 0.39745</c:v>
                </c:pt>
                <c:pt idx="4">
                  <c:v>0.39745 - 0.42594</c:v>
                </c:pt>
                <c:pt idx="5">
                  <c:v>0.42594 - 0.45444</c:v>
                </c:pt>
                <c:pt idx="6">
                  <c:v>0.45444 - 0.48294</c:v>
                </c:pt>
                <c:pt idx="7">
                  <c:v>0.48294 - 0.51144</c:v>
                </c:pt>
                <c:pt idx="8">
                  <c:v>0.51144 - 0.53994</c:v>
                </c:pt>
                <c:pt idx="9">
                  <c:v>0.53994 - 0.56843</c:v>
                </c:pt>
                <c:pt idx="10">
                  <c:v>0.56843 - 0.59693</c:v>
                </c:pt>
                <c:pt idx="11">
                  <c:v>0.59693 - 0.62543</c:v>
                </c:pt>
                <c:pt idx="12">
                  <c:v>0.62543 - 0.65393</c:v>
                </c:pt>
                <c:pt idx="13">
                  <c:v>0.65393 - 0.68243</c:v>
                </c:pt>
                <c:pt idx="14">
                  <c:v>0.68243 - 0.71092</c:v>
                </c:pt>
                <c:pt idx="15">
                  <c:v>0.71092 - 0.73942</c:v>
                </c:pt>
                <c:pt idx="16">
                  <c:v>0.73942 - 0.76792</c:v>
                </c:pt>
                <c:pt idx="17">
                  <c:v>0.76792 - 0.79642</c:v>
                </c:pt>
                <c:pt idx="18">
                  <c:v>0.79642 - 0.82492</c:v>
                </c:pt>
                <c:pt idx="19">
                  <c:v>0.82492 - 0.85341</c:v>
                </c:pt>
                <c:pt idx="20">
                  <c:v>0.85341 - 0.88191</c:v>
                </c:pt>
                <c:pt idx="21">
                  <c:v>0.88191 - 0.91041</c:v>
                </c:pt>
                <c:pt idx="22">
                  <c:v>0.91041 - 0.93891</c:v>
                </c:pt>
                <c:pt idx="23">
                  <c:v>0.93891 - 0.96741</c:v>
                </c:pt>
                <c:pt idx="24">
                  <c:v>0.96741 - 0.99590</c:v>
                </c:pt>
                <c:pt idx="25">
                  <c:v>0.99590 - 1.02440</c:v>
                </c:pt>
                <c:pt idx="26">
                  <c:v>1.02440 - 1.05290</c:v>
                </c:pt>
                <c:pt idx="27">
                  <c:v>1.05290 - 1.08140</c:v>
                </c:pt>
                <c:pt idx="28">
                  <c:v>1.08140 - 1.10990</c:v>
                </c:pt>
                <c:pt idx="29">
                  <c:v>1.10990 - 1.13839</c:v>
                </c:pt>
                <c:pt idx="30">
                  <c:v>1.13839 - 1.16689</c:v>
                </c:pt>
                <c:pt idx="31">
                  <c:v>1.16689 - 1.19539</c:v>
                </c:pt>
                <c:pt idx="32">
                  <c:v>1.19539 - 1.22389</c:v>
                </c:pt>
                <c:pt idx="33">
                  <c:v>1.22389 - 1.25239</c:v>
                </c:pt>
                <c:pt idx="34">
                  <c:v>1.25239 - 1.28088</c:v>
                </c:pt>
                <c:pt idx="35">
                  <c:v>1.28088 - 1.30938</c:v>
                </c:pt>
                <c:pt idx="36">
                  <c:v>1.30938 - 1.33788</c:v>
                </c:pt>
                <c:pt idx="37">
                  <c:v>1.33788 - 1.36638</c:v>
                </c:pt>
                <c:pt idx="38">
                  <c:v>1.36638 - 1.39488</c:v>
                </c:pt>
                <c:pt idx="39">
                  <c:v>1.39488 - 1.42337</c:v>
                </c:pt>
                <c:pt idx="40">
                  <c:v>1.42337 - 1.45187</c:v>
                </c:pt>
                <c:pt idx="41">
                  <c:v>1.45187 - 1.48037</c:v>
                </c:pt>
                <c:pt idx="42">
                  <c:v>1.48037 - 1.50887</c:v>
                </c:pt>
                <c:pt idx="43">
                  <c:v>1.50887 - 1.53737</c:v>
                </c:pt>
                <c:pt idx="44">
                  <c:v>1.53737 - 1.56586</c:v>
                </c:pt>
                <c:pt idx="45">
                  <c:v>1.56586 - 1.59436</c:v>
                </c:pt>
                <c:pt idx="46">
                  <c:v>1.59436 - 1.62286</c:v>
                </c:pt>
                <c:pt idx="47">
                  <c:v>1.62286 - 1.65136</c:v>
                </c:pt>
                <c:pt idx="48">
                  <c:v>1.65136 - 1.67986</c:v>
                </c:pt>
                <c:pt idx="49">
                  <c:v>1.67986 - 1.70835</c:v>
                </c:pt>
              </c:strCache>
            </c:strRef>
          </c:cat>
          <c:val>
            <c:numRef>
              <c:f>'Risk Analysis - S18'!$AB$5:$AB$54</c:f>
              <c:numCache>
                <c:formatCode>General</c:formatCode>
                <c:ptCount val="50"/>
                <c:pt idx="0">
                  <c:v>15</c:v>
                </c:pt>
                <c:pt idx="1">
                  <c:v>37</c:v>
                </c:pt>
                <c:pt idx="2">
                  <c:v>61</c:v>
                </c:pt>
                <c:pt idx="3">
                  <c:v>84</c:v>
                </c:pt>
                <c:pt idx="4">
                  <c:v>89</c:v>
                </c:pt>
                <c:pt idx="5">
                  <c:v>114</c:v>
                </c:pt>
                <c:pt idx="6">
                  <c:v>125</c:v>
                </c:pt>
                <c:pt idx="7">
                  <c:v>113</c:v>
                </c:pt>
                <c:pt idx="8">
                  <c:v>102</c:v>
                </c:pt>
                <c:pt idx="9">
                  <c:v>112</c:v>
                </c:pt>
                <c:pt idx="10">
                  <c:v>114</c:v>
                </c:pt>
                <c:pt idx="11">
                  <c:v>96</c:v>
                </c:pt>
                <c:pt idx="12">
                  <c:v>101</c:v>
                </c:pt>
                <c:pt idx="13">
                  <c:v>106</c:v>
                </c:pt>
                <c:pt idx="14">
                  <c:v>88</c:v>
                </c:pt>
                <c:pt idx="15">
                  <c:v>58</c:v>
                </c:pt>
                <c:pt idx="16">
                  <c:v>86</c:v>
                </c:pt>
                <c:pt idx="17">
                  <c:v>63</c:v>
                </c:pt>
                <c:pt idx="18">
                  <c:v>48</c:v>
                </c:pt>
                <c:pt idx="19">
                  <c:v>53</c:v>
                </c:pt>
                <c:pt idx="20">
                  <c:v>43</c:v>
                </c:pt>
                <c:pt idx="21">
                  <c:v>55</c:v>
                </c:pt>
                <c:pt idx="22">
                  <c:v>32</c:v>
                </c:pt>
                <c:pt idx="23">
                  <c:v>36</c:v>
                </c:pt>
                <c:pt idx="24">
                  <c:v>26</c:v>
                </c:pt>
                <c:pt idx="25">
                  <c:v>25</c:v>
                </c:pt>
                <c:pt idx="26">
                  <c:v>23</c:v>
                </c:pt>
                <c:pt idx="27">
                  <c:v>24</c:v>
                </c:pt>
                <c:pt idx="28">
                  <c:v>9</c:v>
                </c:pt>
                <c:pt idx="29">
                  <c:v>15</c:v>
                </c:pt>
                <c:pt idx="30">
                  <c:v>9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F-41B7-A1CB-0AE5C92B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700496"/>
        <c:axId val="684698576"/>
      </c:barChart>
      <c:catAx>
        <c:axId val="6847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8576"/>
        <c:crosses val="autoZero"/>
        <c:auto val="1"/>
        <c:lblAlgn val="ctr"/>
        <c:lblOffset val="100"/>
        <c:noMultiLvlLbl val="0"/>
      </c:catAx>
      <c:valAx>
        <c:axId val="6846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 - S20'!$N$2</c:f>
              <c:strCache>
                <c:ptCount val="1"/>
                <c:pt idx="0">
                  <c:v>S20 - Monte Carlo Result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'Risk Analysis - S20'!$AA$5:$AA$54</c:f>
              <c:strCache>
                <c:ptCount val="50"/>
                <c:pt idx="0">
                  <c:v>0.50358 - 0.75428</c:v>
                </c:pt>
                <c:pt idx="1">
                  <c:v>0.75428 - 1.00498</c:v>
                </c:pt>
                <c:pt idx="2">
                  <c:v>1.00498 - 1.25568</c:v>
                </c:pt>
                <c:pt idx="3">
                  <c:v>1.25568 - 1.50638</c:v>
                </c:pt>
                <c:pt idx="4">
                  <c:v>1.50638 - 1.75708</c:v>
                </c:pt>
                <c:pt idx="5">
                  <c:v>1.75708 - 2.00778</c:v>
                </c:pt>
                <c:pt idx="6">
                  <c:v>2.00778 - 2.25848</c:v>
                </c:pt>
                <c:pt idx="7">
                  <c:v>2.25848 - 2.50918</c:v>
                </c:pt>
                <c:pt idx="8">
                  <c:v>2.50918 - 2.75988</c:v>
                </c:pt>
                <c:pt idx="9">
                  <c:v>2.75988 - 3.01058</c:v>
                </c:pt>
                <c:pt idx="10">
                  <c:v>3.01058 - 3.26128</c:v>
                </c:pt>
                <c:pt idx="11">
                  <c:v>3.26128 - 3.51198</c:v>
                </c:pt>
                <c:pt idx="12">
                  <c:v>3.51198 - 3.76268</c:v>
                </c:pt>
                <c:pt idx="13">
                  <c:v>3.76268 - 4.01338</c:v>
                </c:pt>
                <c:pt idx="14">
                  <c:v>4.01338 - 4.26408</c:v>
                </c:pt>
                <c:pt idx="15">
                  <c:v>4.26408 - 4.51478</c:v>
                </c:pt>
                <c:pt idx="16">
                  <c:v>4.51478 - 4.76548</c:v>
                </c:pt>
                <c:pt idx="17">
                  <c:v>4.76548 - 5.01618</c:v>
                </c:pt>
                <c:pt idx="18">
                  <c:v>5.01618 - 5.26688</c:v>
                </c:pt>
                <c:pt idx="19">
                  <c:v>5.26688 - 5.51758</c:v>
                </c:pt>
                <c:pt idx="20">
                  <c:v>5.51758 - 5.76828</c:v>
                </c:pt>
                <c:pt idx="21">
                  <c:v>5.76828 - 6.01898</c:v>
                </c:pt>
                <c:pt idx="22">
                  <c:v>6.01898 - 6.26968</c:v>
                </c:pt>
                <c:pt idx="23">
                  <c:v>6.26968 - 6.52038</c:v>
                </c:pt>
                <c:pt idx="24">
                  <c:v>6.52038 - 6.77108</c:v>
                </c:pt>
                <c:pt idx="25">
                  <c:v>6.77108 - 7.02178</c:v>
                </c:pt>
                <c:pt idx="26">
                  <c:v>7.02178 - 7.27248</c:v>
                </c:pt>
                <c:pt idx="27">
                  <c:v>7.27248 - 7.52318</c:v>
                </c:pt>
                <c:pt idx="28">
                  <c:v>7.52318 - 7.77388</c:v>
                </c:pt>
                <c:pt idx="29">
                  <c:v>7.77388 - 8.02458</c:v>
                </c:pt>
                <c:pt idx="30">
                  <c:v>8.02458 - 8.27528</c:v>
                </c:pt>
                <c:pt idx="31">
                  <c:v>8.27528 - 8.52598</c:v>
                </c:pt>
                <c:pt idx="32">
                  <c:v>8.52598 - 8.77668</c:v>
                </c:pt>
                <c:pt idx="33">
                  <c:v>8.77668 - 9.02738</c:v>
                </c:pt>
                <c:pt idx="34">
                  <c:v>9.02738 - 9.27808</c:v>
                </c:pt>
                <c:pt idx="35">
                  <c:v>9.27808 - 9.52878</c:v>
                </c:pt>
                <c:pt idx="36">
                  <c:v>9.52878 - 9.77948</c:v>
                </c:pt>
                <c:pt idx="37">
                  <c:v>9.77948 - 10.03018</c:v>
                </c:pt>
                <c:pt idx="38">
                  <c:v>10.03018 - 10.28088</c:v>
                </c:pt>
                <c:pt idx="39">
                  <c:v>10.28088 - 10.53158</c:v>
                </c:pt>
                <c:pt idx="40">
                  <c:v>10.53158 - 10.78228</c:v>
                </c:pt>
                <c:pt idx="41">
                  <c:v>10.78228 - 11.03298</c:v>
                </c:pt>
                <c:pt idx="42">
                  <c:v>11.03298 - 11.28368</c:v>
                </c:pt>
                <c:pt idx="43">
                  <c:v>11.28368 - 11.53438</c:v>
                </c:pt>
                <c:pt idx="44">
                  <c:v>11.53438 - 11.78508</c:v>
                </c:pt>
                <c:pt idx="45">
                  <c:v>11.78508 - 12.03578</c:v>
                </c:pt>
                <c:pt idx="46">
                  <c:v>12.03578 - 12.28648</c:v>
                </c:pt>
                <c:pt idx="47">
                  <c:v>12.28648 - 12.53718</c:v>
                </c:pt>
                <c:pt idx="48">
                  <c:v>12.53718 - 12.78788</c:v>
                </c:pt>
                <c:pt idx="49">
                  <c:v>12.78788 - 13.03858</c:v>
                </c:pt>
              </c:strCache>
            </c:strRef>
          </c:cat>
          <c:val>
            <c:numRef>
              <c:f>'Risk Analysis - S20'!$AB$5:$AB$54</c:f>
              <c:numCache>
                <c:formatCode>General</c:formatCode>
                <c:ptCount val="50"/>
                <c:pt idx="0">
                  <c:v>31</c:v>
                </c:pt>
                <c:pt idx="1">
                  <c:v>97</c:v>
                </c:pt>
                <c:pt idx="2">
                  <c:v>137</c:v>
                </c:pt>
                <c:pt idx="3">
                  <c:v>180</c:v>
                </c:pt>
                <c:pt idx="4">
                  <c:v>201</c:v>
                </c:pt>
                <c:pt idx="5">
                  <c:v>191</c:v>
                </c:pt>
                <c:pt idx="6">
                  <c:v>175</c:v>
                </c:pt>
                <c:pt idx="7">
                  <c:v>169</c:v>
                </c:pt>
                <c:pt idx="8">
                  <c:v>148</c:v>
                </c:pt>
                <c:pt idx="9">
                  <c:v>113</c:v>
                </c:pt>
                <c:pt idx="10">
                  <c:v>95</c:v>
                </c:pt>
                <c:pt idx="11">
                  <c:v>90</c:v>
                </c:pt>
                <c:pt idx="12">
                  <c:v>58</c:v>
                </c:pt>
                <c:pt idx="13">
                  <c:v>61</c:v>
                </c:pt>
                <c:pt idx="14">
                  <c:v>44</c:v>
                </c:pt>
                <c:pt idx="15">
                  <c:v>43</c:v>
                </c:pt>
                <c:pt idx="16">
                  <c:v>35</c:v>
                </c:pt>
                <c:pt idx="17">
                  <c:v>26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13</c:v>
                </c:pt>
                <c:pt idx="22">
                  <c:v>5</c:v>
                </c:pt>
                <c:pt idx="23">
                  <c:v>7</c:v>
                </c:pt>
                <c:pt idx="24">
                  <c:v>5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2-48D5-84C5-ECB0DCB27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700496"/>
        <c:axId val="684698576"/>
      </c:barChart>
      <c:catAx>
        <c:axId val="6847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8576"/>
        <c:crosses val="autoZero"/>
        <c:auto val="1"/>
        <c:lblAlgn val="ctr"/>
        <c:lblOffset val="100"/>
        <c:noMultiLvlLbl val="0"/>
      </c:catAx>
      <c:valAx>
        <c:axId val="6846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 - S01'!$N$2</c:f>
              <c:strCache>
                <c:ptCount val="1"/>
                <c:pt idx="0">
                  <c:v>S01 - Monte Carlo Result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Analysis - S01'!$AA$5:$AA$54</c:f>
              <c:strCache>
                <c:ptCount val="50"/>
                <c:pt idx="0">
                  <c:v>0.19242 - 0.19805</c:v>
                </c:pt>
                <c:pt idx="1">
                  <c:v>0.19805 - 0.20368</c:v>
                </c:pt>
                <c:pt idx="2">
                  <c:v>0.20368 - 0.20931</c:v>
                </c:pt>
                <c:pt idx="3">
                  <c:v>0.20931 - 0.21493</c:v>
                </c:pt>
                <c:pt idx="4">
                  <c:v>0.21493 - 0.22056</c:v>
                </c:pt>
                <c:pt idx="5">
                  <c:v>0.22056 - 0.22619</c:v>
                </c:pt>
                <c:pt idx="6">
                  <c:v>0.22619 - 0.23182</c:v>
                </c:pt>
                <c:pt idx="7">
                  <c:v>0.23182 - 0.23745</c:v>
                </c:pt>
                <c:pt idx="8">
                  <c:v>0.23745 - 0.24308</c:v>
                </c:pt>
                <c:pt idx="9">
                  <c:v>0.24308 - 0.24871</c:v>
                </c:pt>
                <c:pt idx="10">
                  <c:v>0.24871 - 0.25434</c:v>
                </c:pt>
                <c:pt idx="11">
                  <c:v>0.25434 - 0.25997</c:v>
                </c:pt>
                <c:pt idx="12">
                  <c:v>0.25997 - 0.26560</c:v>
                </c:pt>
                <c:pt idx="13">
                  <c:v>0.26560 - 0.27123</c:v>
                </c:pt>
                <c:pt idx="14">
                  <c:v>0.27123 - 0.27685</c:v>
                </c:pt>
                <c:pt idx="15">
                  <c:v>0.27685 - 0.28248</c:v>
                </c:pt>
                <c:pt idx="16">
                  <c:v>0.28248 - 0.28811</c:v>
                </c:pt>
                <c:pt idx="17">
                  <c:v>0.28811 - 0.29374</c:v>
                </c:pt>
                <c:pt idx="18">
                  <c:v>0.29374 - 0.29937</c:v>
                </c:pt>
                <c:pt idx="19">
                  <c:v>0.29937 - 0.30500</c:v>
                </c:pt>
                <c:pt idx="20">
                  <c:v>0.30500 - 0.31063</c:v>
                </c:pt>
                <c:pt idx="21">
                  <c:v>0.31063 - 0.31626</c:v>
                </c:pt>
                <c:pt idx="22">
                  <c:v>0.31626 - 0.32189</c:v>
                </c:pt>
                <c:pt idx="23">
                  <c:v>0.32189 - 0.32752</c:v>
                </c:pt>
                <c:pt idx="24">
                  <c:v>0.32752 - 0.33315</c:v>
                </c:pt>
                <c:pt idx="25">
                  <c:v>0.33315 - 0.33877</c:v>
                </c:pt>
                <c:pt idx="26">
                  <c:v>0.33877 - 0.34440</c:v>
                </c:pt>
                <c:pt idx="27">
                  <c:v>0.34440 - 0.35003</c:v>
                </c:pt>
                <c:pt idx="28">
                  <c:v>0.35003 - 0.35566</c:v>
                </c:pt>
                <c:pt idx="29">
                  <c:v>0.35566 - 0.36129</c:v>
                </c:pt>
                <c:pt idx="30">
                  <c:v>0.36129 - 0.36692</c:v>
                </c:pt>
                <c:pt idx="31">
                  <c:v>0.36692 - 0.37255</c:v>
                </c:pt>
                <c:pt idx="32">
                  <c:v>0.37255 - 0.37818</c:v>
                </c:pt>
                <c:pt idx="33">
                  <c:v>0.37818 - 0.38381</c:v>
                </c:pt>
                <c:pt idx="34">
                  <c:v>0.38381 - 0.38944</c:v>
                </c:pt>
                <c:pt idx="35">
                  <c:v>0.38944 - 0.39506</c:v>
                </c:pt>
                <c:pt idx="36">
                  <c:v>0.39506 - 0.40069</c:v>
                </c:pt>
                <c:pt idx="37">
                  <c:v>0.40069 - 0.40632</c:v>
                </c:pt>
                <c:pt idx="38">
                  <c:v>0.40632 - 0.41195</c:v>
                </c:pt>
                <c:pt idx="39">
                  <c:v>0.41195 - 0.41758</c:v>
                </c:pt>
                <c:pt idx="40">
                  <c:v>0.41758 - 0.42321</c:v>
                </c:pt>
                <c:pt idx="41">
                  <c:v>0.42321 - 0.42884</c:v>
                </c:pt>
                <c:pt idx="42">
                  <c:v>0.42884 - 0.43447</c:v>
                </c:pt>
                <c:pt idx="43">
                  <c:v>0.43447 - 0.44010</c:v>
                </c:pt>
                <c:pt idx="44">
                  <c:v>0.44010 - 0.44573</c:v>
                </c:pt>
                <c:pt idx="45">
                  <c:v>0.44573 - 0.45136</c:v>
                </c:pt>
                <c:pt idx="46">
                  <c:v>0.45136 - 0.45698</c:v>
                </c:pt>
                <c:pt idx="47">
                  <c:v>0.45698 - 0.46261</c:v>
                </c:pt>
                <c:pt idx="48">
                  <c:v>0.46261 - 0.46824</c:v>
                </c:pt>
                <c:pt idx="49">
                  <c:v>0.46824 - 0.47387</c:v>
                </c:pt>
              </c:strCache>
            </c:strRef>
          </c:cat>
          <c:val>
            <c:numRef>
              <c:f>'Risk Analysis - S01'!$AB$5:$AB$54</c:f>
              <c:numCache>
                <c:formatCode>General</c:formatCode>
                <c:ptCount val="50"/>
                <c:pt idx="0">
                  <c:v>11</c:v>
                </c:pt>
                <c:pt idx="1">
                  <c:v>34</c:v>
                </c:pt>
                <c:pt idx="2">
                  <c:v>55</c:v>
                </c:pt>
                <c:pt idx="3">
                  <c:v>73</c:v>
                </c:pt>
                <c:pt idx="4">
                  <c:v>92</c:v>
                </c:pt>
                <c:pt idx="5">
                  <c:v>102</c:v>
                </c:pt>
                <c:pt idx="6">
                  <c:v>111</c:v>
                </c:pt>
                <c:pt idx="7">
                  <c:v>132</c:v>
                </c:pt>
                <c:pt idx="8">
                  <c:v>96</c:v>
                </c:pt>
                <c:pt idx="9">
                  <c:v>100</c:v>
                </c:pt>
                <c:pt idx="10">
                  <c:v>98</c:v>
                </c:pt>
                <c:pt idx="11">
                  <c:v>124</c:v>
                </c:pt>
                <c:pt idx="12">
                  <c:v>79</c:v>
                </c:pt>
                <c:pt idx="13">
                  <c:v>92</c:v>
                </c:pt>
                <c:pt idx="14">
                  <c:v>99</c:v>
                </c:pt>
                <c:pt idx="15">
                  <c:v>70</c:v>
                </c:pt>
                <c:pt idx="16">
                  <c:v>69</c:v>
                </c:pt>
                <c:pt idx="17">
                  <c:v>75</c:v>
                </c:pt>
                <c:pt idx="18">
                  <c:v>63</c:v>
                </c:pt>
                <c:pt idx="19">
                  <c:v>47</c:v>
                </c:pt>
                <c:pt idx="20">
                  <c:v>52</c:v>
                </c:pt>
                <c:pt idx="21">
                  <c:v>39</c:v>
                </c:pt>
                <c:pt idx="22">
                  <c:v>51</c:v>
                </c:pt>
                <c:pt idx="23">
                  <c:v>38</c:v>
                </c:pt>
                <c:pt idx="24">
                  <c:v>37</c:v>
                </c:pt>
                <c:pt idx="25">
                  <c:v>21</c:v>
                </c:pt>
                <c:pt idx="26">
                  <c:v>30</c:v>
                </c:pt>
                <c:pt idx="27">
                  <c:v>25</c:v>
                </c:pt>
                <c:pt idx="28">
                  <c:v>14</c:v>
                </c:pt>
                <c:pt idx="29">
                  <c:v>12</c:v>
                </c:pt>
                <c:pt idx="30">
                  <c:v>19</c:v>
                </c:pt>
                <c:pt idx="31">
                  <c:v>5</c:v>
                </c:pt>
                <c:pt idx="32">
                  <c:v>5</c:v>
                </c:pt>
                <c:pt idx="33">
                  <c:v>7</c:v>
                </c:pt>
                <c:pt idx="34">
                  <c:v>5</c:v>
                </c:pt>
                <c:pt idx="35">
                  <c:v>5</c:v>
                </c:pt>
                <c:pt idx="36">
                  <c:v>2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A-4366-90D7-B5F002908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700496"/>
        <c:axId val="684698576"/>
      </c:barChart>
      <c:catAx>
        <c:axId val="6847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8576"/>
        <c:crosses val="autoZero"/>
        <c:auto val="1"/>
        <c:lblAlgn val="ctr"/>
        <c:lblOffset val="100"/>
        <c:noMultiLvlLbl val="0"/>
      </c:catAx>
      <c:valAx>
        <c:axId val="6846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 - S10'!$N$2</c:f>
              <c:strCache>
                <c:ptCount val="1"/>
                <c:pt idx="0">
                  <c:v>S10 - Monte Carlo Result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'Risk Analysis - S10'!$AA$5:$AA$54</c:f>
              <c:strCache>
                <c:ptCount val="50"/>
                <c:pt idx="0">
                  <c:v>0.20128 - 0.25415</c:v>
                </c:pt>
                <c:pt idx="1">
                  <c:v>0.25415 - 0.30701</c:v>
                </c:pt>
                <c:pt idx="2">
                  <c:v>0.30701 - 0.35988</c:v>
                </c:pt>
                <c:pt idx="3">
                  <c:v>0.35988 - 0.41274</c:v>
                </c:pt>
                <c:pt idx="4">
                  <c:v>0.41274 - 0.46561</c:v>
                </c:pt>
                <c:pt idx="5">
                  <c:v>0.46561 - 0.51847</c:v>
                </c:pt>
                <c:pt idx="6">
                  <c:v>0.51847 - 0.57134</c:v>
                </c:pt>
                <c:pt idx="7">
                  <c:v>0.57134 - 0.62420</c:v>
                </c:pt>
                <c:pt idx="8">
                  <c:v>0.62420 - 0.67707</c:v>
                </c:pt>
                <c:pt idx="9">
                  <c:v>0.67707 - 0.72993</c:v>
                </c:pt>
                <c:pt idx="10">
                  <c:v>0.72993 - 0.78279</c:v>
                </c:pt>
                <c:pt idx="11">
                  <c:v>0.78279 - 0.83566</c:v>
                </c:pt>
                <c:pt idx="12">
                  <c:v>0.83566 - 0.88852</c:v>
                </c:pt>
                <c:pt idx="13">
                  <c:v>0.88852 - 0.94139</c:v>
                </c:pt>
                <c:pt idx="14">
                  <c:v>0.94139 - 0.99425</c:v>
                </c:pt>
                <c:pt idx="15">
                  <c:v>0.99425 - 1.04712</c:v>
                </c:pt>
                <c:pt idx="16">
                  <c:v>1.04712 - 1.09998</c:v>
                </c:pt>
                <c:pt idx="17">
                  <c:v>1.09998 - 1.15285</c:v>
                </c:pt>
                <c:pt idx="18">
                  <c:v>1.15285 - 1.20571</c:v>
                </c:pt>
                <c:pt idx="19">
                  <c:v>1.20571 - 1.25858</c:v>
                </c:pt>
                <c:pt idx="20">
                  <c:v>1.25858 - 1.31144</c:v>
                </c:pt>
                <c:pt idx="21">
                  <c:v>1.31144 - 1.36431</c:v>
                </c:pt>
                <c:pt idx="22">
                  <c:v>1.36431 - 1.41717</c:v>
                </c:pt>
                <c:pt idx="23">
                  <c:v>1.41717 - 1.47004</c:v>
                </c:pt>
                <c:pt idx="24">
                  <c:v>1.47004 - 1.52290</c:v>
                </c:pt>
                <c:pt idx="25">
                  <c:v>1.52290 - 1.57577</c:v>
                </c:pt>
                <c:pt idx="26">
                  <c:v>1.57577 - 1.62863</c:v>
                </c:pt>
                <c:pt idx="27">
                  <c:v>1.62863 - 1.68150</c:v>
                </c:pt>
                <c:pt idx="28">
                  <c:v>1.68150 - 1.73436</c:v>
                </c:pt>
                <c:pt idx="29">
                  <c:v>1.73436 - 1.78723</c:v>
                </c:pt>
                <c:pt idx="30">
                  <c:v>1.78723 - 1.84009</c:v>
                </c:pt>
                <c:pt idx="31">
                  <c:v>1.84009 - 1.89296</c:v>
                </c:pt>
                <c:pt idx="32">
                  <c:v>1.89296 - 1.94582</c:v>
                </c:pt>
                <c:pt idx="33">
                  <c:v>1.94582 - 1.99869</c:v>
                </c:pt>
                <c:pt idx="34">
                  <c:v>1.99869 - 2.05155</c:v>
                </c:pt>
                <c:pt idx="35">
                  <c:v>2.05155 - 2.10442</c:v>
                </c:pt>
                <c:pt idx="36">
                  <c:v>2.10442 - 2.15728</c:v>
                </c:pt>
                <c:pt idx="37">
                  <c:v>2.15728 - 2.21015</c:v>
                </c:pt>
                <c:pt idx="38">
                  <c:v>2.21015 - 2.26301</c:v>
                </c:pt>
                <c:pt idx="39">
                  <c:v>2.26301 - 2.31588</c:v>
                </c:pt>
                <c:pt idx="40">
                  <c:v>2.31588 - 2.36874</c:v>
                </c:pt>
                <c:pt idx="41">
                  <c:v>2.36874 - 2.42161</c:v>
                </c:pt>
                <c:pt idx="42">
                  <c:v>2.42161 - 2.47447</c:v>
                </c:pt>
                <c:pt idx="43">
                  <c:v>2.47447 - 2.52734</c:v>
                </c:pt>
                <c:pt idx="44">
                  <c:v>2.52734 - 2.58020</c:v>
                </c:pt>
                <c:pt idx="45">
                  <c:v>2.58020 - 2.63307</c:v>
                </c:pt>
                <c:pt idx="46">
                  <c:v>2.63307 - 2.68593</c:v>
                </c:pt>
                <c:pt idx="47">
                  <c:v>2.68593 - 2.73880</c:v>
                </c:pt>
                <c:pt idx="48">
                  <c:v>2.73880 - 2.79166</c:v>
                </c:pt>
                <c:pt idx="49">
                  <c:v>2.79166 - 2.84453</c:v>
                </c:pt>
              </c:strCache>
            </c:strRef>
          </c:cat>
          <c:val>
            <c:numRef>
              <c:f>'Risk Analysis - S10'!$AB$5:$AB$54</c:f>
              <c:numCache>
                <c:formatCode>General</c:formatCode>
                <c:ptCount val="50"/>
                <c:pt idx="0">
                  <c:v>20</c:v>
                </c:pt>
                <c:pt idx="1">
                  <c:v>41</c:v>
                </c:pt>
                <c:pt idx="2">
                  <c:v>57</c:v>
                </c:pt>
                <c:pt idx="3">
                  <c:v>89</c:v>
                </c:pt>
                <c:pt idx="4">
                  <c:v>83</c:v>
                </c:pt>
                <c:pt idx="5">
                  <c:v>113</c:v>
                </c:pt>
                <c:pt idx="6">
                  <c:v>112</c:v>
                </c:pt>
                <c:pt idx="7">
                  <c:v>131</c:v>
                </c:pt>
                <c:pt idx="8">
                  <c:v>88</c:v>
                </c:pt>
                <c:pt idx="9">
                  <c:v>107</c:v>
                </c:pt>
                <c:pt idx="10">
                  <c:v>103</c:v>
                </c:pt>
                <c:pt idx="11">
                  <c:v>105</c:v>
                </c:pt>
                <c:pt idx="12">
                  <c:v>94</c:v>
                </c:pt>
                <c:pt idx="13">
                  <c:v>90</c:v>
                </c:pt>
                <c:pt idx="14">
                  <c:v>99</c:v>
                </c:pt>
                <c:pt idx="15">
                  <c:v>62</c:v>
                </c:pt>
                <c:pt idx="16">
                  <c:v>67</c:v>
                </c:pt>
                <c:pt idx="17">
                  <c:v>83</c:v>
                </c:pt>
                <c:pt idx="18">
                  <c:v>49</c:v>
                </c:pt>
                <c:pt idx="19">
                  <c:v>46</c:v>
                </c:pt>
                <c:pt idx="20">
                  <c:v>48</c:v>
                </c:pt>
                <c:pt idx="21">
                  <c:v>40</c:v>
                </c:pt>
                <c:pt idx="22">
                  <c:v>56</c:v>
                </c:pt>
                <c:pt idx="23">
                  <c:v>31</c:v>
                </c:pt>
                <c:pt idx="24">
                  <c:v>28</c:v>
                </c:pt>
                <c:pt idx="25">
                  <c:v>33</c:v>
                </c:pt>
                <c:pt idx="26">
                  <c:v>25</c:v>
                </c:pt>
                <c:pt idx="27">
                  <c:v>16</c:v>
                </c:pt>
                <c:pt idx="28">
                  <c:v>19</c:v>
                </c:pt>
                <c:pt idx="29">
                  <c:v>13</c:v>
                </c:pt>
                <c:pt idx="30">
                  <c:v>12</c:v>
                </c:pt>
                <c:pt idx="31">
                  <c:v>9</c:v>
                </c:pt>
                <c:pt idx="32">
                  <c:v>3</c:v>
                </c:pt>
                <c:pt idx="33">
                  <c:v>7</c:v>
                </c:pt>
                <c:pt idx="34">
                  <c:v>3</c:v>
                </c:pt>
                <c:pt idx="35">
                  <c:v>6</c:v>
                </c:pt>
                <c:pt idx="36">
                  <c:v>1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382-8815-B4345519B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700496"/>
        <c:axId val="684698576"/>
      </c:barChart>
      <c:catAx>
        <c:axId val="6847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8576"/>
        <c:crosses val="autoZero"/>
        <c:auto val="1"/>
        <c:lblAlgn val="ctr"/>
        <c:lblOffset val="100"/>
        <c:noMultiLvlLbl val="0"/>
      </c:catAx>
      <c:valAx>
        <c:axId val="6846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 - S18'!$N$2</c:f>
              <c:strCache>
                <c:ptCount val="1"/>
                <c:pt idx="0">
                  <c:v>S18 - Monte Carlo Result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'Risk Analysis - S18'!$AA$5:$AA$54</c:f>
              <c:strCache>
                <c:ptCount val="50"/>
                <c:pt idx="0">
                  <c:v>0.28345 - 0.31195</c:v>
                </c:pt>
                <c:pt idx="1">
                  <c:v>0.31195 - 0.34045</c:v>
                </c:pt>
                <c:pt idx="2">
                  <c:v>0.34045 - 0.36895</c:v>
                </c:pt>
                <c:pt idx="3">
                  <c:v>0.36895 - 0.39745</c:v>
                </c:pt>
                <c:pt idx="4">
                  <c:v>0.39745 - 0.42594</c:v>
                </c:pt>
                <c:pt idx="5">
                  <c:v>0.42594 - 0.45444</c:v>
                </c:pt>
                <c:pt idx="6">
                  <c:v>0.45444 - 0.48294</c:v>
                </c:pt>
                <c:pt idx="7">
                  <c:v>0.48294 - 0.51144</c:v>
                </c:pt>
                <c:pt idx="8">
                  <c:v>0.51144 - 0.53994</c:v>
                </c:pt>
                <c:pt idx="9">
                  <c:v>0.53994 - 0.56843</c:v>
                </c:pt>
                <c:pt idx="10">
                  <c:v>0.56843 - 0.59693</c:v>
                </c:pt>
                <c:pt idx="11">
                  <c:v>0.59693 - 0.62543</c:v>
                </c:pt>
                <c:pt idx="12">
                  <c:v>0.62543 - 0.65393</c:v>
                </c:pt>
                <c:pt idx="13">
                  <c:v>0.65393 - 0.68243</c:v>
                </c:pt>
                <c:pt idx="14">
                  <c:v>0.68243 - 0.71092</c:v>
                </c:pt>
                <c:pt idx="15">
                  <c:v>0.71092 - 0.73942</c:v>
                </c:pt>
                <c:pt idx="16">
                  <c:v>0.73942 - 0.76792</c:v>
                </c:pt>
                <c:pt idx="17">
                  <c:v>0.76792 - 0.79642</c:v>
                </c:pt>
                <c:pt idx="18">
                  <c:v>0.79642 - 0.82492</c:v>
                </c:pt>
                <c:pt idx="19">
                  <c:v>0.82492 - 0.85341</c:v>
                </c:pt>
                <c:pt idx="20">
                  <c:v>0.85341 - 0.88191</c:v>
                </c:pt>
                <c:pt idx="21">
                  <c:v>0.88191 - 0.91041</c:v>
                </c:pt>
                <c:pt idx="22">
                  <c:v>0.91041 - 0.93891</c:v>
                </c:pt>
                <c:pt idx="23">
                  <c:v>0.93891 - 0.96741</c:v>
                </c:pt>
                <c:pt idx="24">
                  <c:v>0.96741 - 0.99590</c:v>
                </c:pt>
                <c:pt idx="25">
                  <c:v>0.99590 - 1.02440</c:v>
                </c:pt>
                <c:pt idx="26">
                  <c:v>1.02440 - 1.05290</c:v>
                </c:pt>
                <c:pt idx="27">
                  <c:v>1.05290 - 1.08140</c:v>
                </c:pt>
                <c:pt idx="28">
                  <c:v>1.08140 - 1.10990</c:v>
                </c:pt>
                <c:pt idx="29">
                  <c:v>1.10990 - 1.13839</c:v>
                </c:pt>
                <c:pt idx="30">
                  <c:v>1.13839 - 1.16689</c:v>
                </c:pt>
                <c:pt idx="31">
                  <c:v>1.16689 - 1.19539</c:v>
                </c:pt>
                <c:pt idx="32">
                  <c:v>1.19539 - 1.22389</c:v>
                </c:pt>
                <c:pt idx="33">
                  <c:v>1.22389 - 1.25239</c:v>
                </c:pt>
                <c:pt idx="34">
                  <c:v>1.25239 - 1.28088</c:v>
                </c:pt>
                <c:pt idx="35">
                  <c:v>1.28088 - 1.30938</c:v>
                </c:pt>
                <c:pt idx="36">
                  <c:v>1.30938 - 1.33788</c:v>
                </c:pt>
                <c:pt idx="37">
                  <c:v>1.33788 - 1.36638</c:v>
                </c:pt>
                <c:pt idx="38">
                  <c:v>1.36638 - 1.39488</c:v>
                </c:pt>
                <c:pt idx="39">
                  <c:v>1.39488 - 1.42337</c:v>
                </c:pt>
                <c:pt idx="40">
                  <c:v>1.42337 - 1.45187</c:v>
                </c:pt>
                <c:pt idx="41">
                  <c:v>1.45187 - 1.48037</c:v>
                </c:pt>
                <c:pt idx="42">
                  <c:v>1.48037 - 1.50887</c:v>
                </c:pt>
                <c:pt idx="43">
                  <c:v>1.50887 - 1.53737</c:v>
                </c:pt>
                <c:pt idx="44">
                  <c:v>1.53737 - 1.56586</c:v>
                </c:pt>
                <c:pt idx="45">
                  <c:v>1.56586 - 1.59436</c:v>
                </c:pt>
                <c:pt idx="46">
                  <c:v>1.59436 - 1.62286</c:v>
                </c:pt>
                <c:pt idx="47">
                  <c:v>1.62286 - 1.65136</c:v>
                </c:pt>
                <c:pt idx="48">
                  <c:v>1.65136 - 1.67986</c:v>
                </c:pt>
                <c:pt idx="49">
                  <c:v>1.67986 - 1.70835</c:v>
                </c:pt>
              </c:strCache>
            </c:strRef>
          </c:cat>
          <c:val>
            <c:numRef>
              <c:f>'Risk Analysis - S18'!$AB$5:$AB$54</c:f>
              <c:numCache>
                <c:formatCode>General</c:formatCode>
                <c:ptCount val="50"/>
                <c:pt idx="0">
                  <c:v>15</c:v>
                </c:pt>
                <c:pt idx="1">
                  <c:v>37</c:v>
                </c:pt>
                <c:pt idx="2">
                  <c:v>61</c:v>
                </c:pt>
                <c:pt idx="3">
                  <c:v>84</c:v>
                </c:pt>
                <c:pt idx="4">
                  <c:v>89</c:v>
                </c:pt>
                <c:pt idx="5">
                  <c:v>114</c:v>
                </c:pt>
                <c:pt idx="6">
                  <c:v>125</c:v>
                </c:pt>
                <c:pt idx="7">
                  <c:v>113</c:v>
                </c:pt>
                <c:pt idx="8">
                  <c:v>102</c:v>
                </c:pt>
                <c:pt idx="9">
                  <c:v>112</c:v>
                </c:pt>
                <c:pt idx="10">
                  <c:v>114</c:v>
                </c:pt>
                <c:pt idx="11">
                  <c:v>96</c:v>
                </c:pt>
                <c:pt idx="12">
                  <c:v>101</c:v>
                </c:pt>
                <c:pt idx="13">
                  <c:v>106</c:v>
                </c:pt>
                <c:pt idx="14">
                  <c:v>88</c:v>
                </c:pt>
                <c:pt idx="15">
                  <c:v>58</c:v>
                </c:pt>
                <c:pt idx="16">
                  <c:v>86</c:v>
                </c:pt>
                <c:pt idx="17">
                  <c:v>63</c:v>
                </c:pt>
                <c:pt idx="18">
                  <c:v>48</c:v>
                </c:pt>
                <c:pt idx="19">
                  <c:v>53</c:v>
                </c:pt>
                <c:pt idx="20">
                  <c:v>43</c:v>
                </c:pt>
                <c:pt idx="21">
                  <c:v>55</c:v>
                </c:pt>
                <c:pt idx="22">
                  <c:v>32</c:v>
                </c:pt>
                <c:pt idx="23">
                  <c:v>36</c:v>
                </c:pt>
                <c:pt idx="24">
                  <c:v>26</c:v>
                </c:pt>
                <c:pt idx="25">
                  <c:v>25</c:v>
                </c:pt>
                <c:pt idx="26">
                  <c:v>23</c:v>
                </c:pt>
                <c:pt idx="27">
                  <c:v>24</c:v>
                </c:pt>
                <c:pt idx="28">
                  <c:v>9</c:v>
                </c:pt>
                <c:pt idx="29">
                  <c:v>15</c:v>
                </c:pt>
                <c:pt idx="30">
                  <c:v>9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F-4770-A6C8-ABD8F158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700496"/>
        <c:axId val="684698576"/>
      </c:barChart>
      <c:catAx>
        <c:axId val="6847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8576"/>
        <c:crosses val="autoZero"/>
        <c:auto val="1"/>
        <c:lblAlgn val="ctr"/>
        <c:lblOffset val="100"/>
        <c:noMultiLvlLbl val="0"/>
      </c:catAx>
      <c:valAx>
        <c:axId val="6846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Analysis - S20'!$N$2</c:f>
              <c:strCache>
                <c:ptCount val="1"/>
                <c:pt idx="0">
                  <c:v>S20 - Monte Carlo Result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'Risk Analysis - S20'!$AA$5:$AA$54</c:f>
              <c:strCache>
                <c:ptCount val="50"/>
                <c:pt idx="0">
                  <c:v>0.50358 - 0.75428</c:v>
                </c:pt>
                <c:pt idx="1">
                  <c:v>0.75428 - 1.00498</c:v>
                </c:pt>
                <c:pt idx="2">
                  <c:v>1.00498 - 1.25568</c:v>
                </c:pt>
                <c:pt idx="3">
                  <c:v>1.25568 - 1.50638</c:v>
                </c:pt>
                <c:pt idx="4">
                  <c:v>1.50638 - 1.75708</c:v>
                </c:pt>
                <c:pt idx="5">
                  <c:v>1.75708 - 2.00778</c:v>
                </c:pt>
                <c:pt idx="6">
                  <c:v>2.00778 - 2.25848</c:v>
                </c:pt>
                <c:pt idx="7">
                  <c:v>2.25848 - 2.50918</c:v>
                </c:pt>
                <c:pt idx="8">
                  <c:v>2.50918 - 2.75988</c:v>
                </c:pt>
                <c:pt idx="9">
                  <c:v>2.75988 - 3.01058</c:v>
                </c:pt>
                <c:pt idx="10">
                  <c:v>3.01058 - 3.26128</c:v>
                </c:pt>
                <c:pt idx="11">
                  <c:v>3.26128 - 3.51198</c:v>
                </c:pt>
                <c:pt idx="12">
                  <c:v>3.51198 - 3.76268</c:v>
                </c:pt>
                <c:pt idx="13">
                  <c:v>3.76268 - 4.01338</c:v>
                </c:pt>
                <c:pt idx="14">
                  <c:v>4.01338 - 4.26408</c:v>
                </c:pt>
                <c:pt idx="15">
                  <c:v>4.26408 - 4.51478</c:v>
                </c:pt>
                <c:pt idx="16">
                  <c:v>4.51478 - 4.76548</c:v>
                </c:pt>
                <c:pt idx="17">
                  <c:v>4.76548 - 5.01618</c:v>
                </c:pt>
                <c:pt idx="18">
                  <c:v>5.01618 - 5.26688</c:v>
                </c:pt>
                <c:pt idx="19">
                  <c:v>5.26688 - 5.51758</c:v>
                </c:pt>
                <c:pt idx="20">
                  <c:v>5.51758 - 5.76828</c:v>
                </c:pt>
                <c:pt idx="21">
                  <c:v>5.76828 - 6.01898</c:v>
                </c:pt>
                <c:pt idx="22">
                  <c:v>6.01898 - 6.26968</c:v>
                </c:pt>
                <c:pt idx="23">
                  <c:v>6.26968 - 6.52038</c:v>
                </c:pt>
                <c:pt idx="24">
                  <c:v>6.52038 - 6.77108</c:v>
                </c:pt>
                <c:pt idx="25">
                  <c:v>6.77108 - 7.02178</c:v>
                </c:pt>
                <c:pt idx="26">
                  <c:v>7.02178 - 7.27248</c:v>
                </c:pt>
                <c:pt idx="27">
                  <c:v>7.27248 - 7.52318</c:v>
                </c:pt>
                <c:pt idx="28">
                  <c:v>7.52318 - 7.77388</c:v>
                </c:pt>
                <c:pt idx="29">
                  <c:v>7.77388 - 8.02458</c:v>
                </c:pt>
                <c:pt idx="30">
                  <c:v>8.02458 - 8.27528</c:v>
                </c:pt>
                <c:pt idx="31">
                  <c:v>8.27528 - 8.52598</c:v>
                </c:pt>
                <c:pt idx="32">
                  <c:v>8.52598 - 8.77668</c:v>
                </c:pt>
                <c:pt idx="33">
                  <c:v>8.77668 - 9.02738</c:v>
                </c:pt>
                <c:pt idx="34">
                  <c:v>9.02738 - 9.27808</c:v>
                </c:pt>
                <c:pt idx="35">
                  <c:v>9.27808 - 9.52878</c:v>
                </c:pt>
                <c:pt idx="36">
                  <c:v>9.52878 - 9.77948</c:v>
                </c:pt>
                <c:pt idx="37">
                  <c:v>9.77948 - 10.03018</c:v>
                </c:pt>
                <c:pt idx="38">
                  <c:v>10.03018 - 10.28088</c:v>
                </c:pt>
                <c:pt idx="39">
                  <c:v>10.28088 - 10.53158</c:v>
                </c:pt>
                <c:pt idx="40">
                  <c:v>10.53158 - 10.78228</c:v>
                </c:pt>
                <c:pt idx="41">
                  <c:v>10.78228 - 11.03298</c:v>
                </c:pt>
                <c:pt idx="42">
                  <c:v>11.03298 - 11.28368</c:v>
                </c:pt>
                <c:pt idx="43">
                  <c:v>11.28368 - 11.53438</c:v>
                </c:pt>
                <c:pt idx="44">
                  <c:v>11.53438 - 11.78508</c:v>
                </c:pt>
                <c:pt idx="45">
                  <c:v>11.78508 - 12.03578</c:v>
                </c:pt>
                <c:pt idx="46">
                  <c:v>12.03578 - 12.28648</c:v>
                </c:pt>
                <c:pt idx="47">
                  <c:v>12.28648 - 12.53718</c:v>
                </c:pt>
                <c:pt idx="48">
                  <c:v>12.53718 - 12.78788</c:v>
                </c:pt>
                <c:pt idx="49">
                  <c:v>12.78788 - 13.03858</c:v>
                </c:pt>
              </c:strCache>
            </c:strRef>
          </c:cat>
          <c:val>
            <c:numRef>
              <c:f>'Risk Analysis - S20'!$AB$5:$AB$54</c:f>
              <c:numCache>
                <c:formatCode>General</c:formatCode>
                <c:ptCount val="50"/>
                <c:pt idx="0">
                  <c:v>31</c:v>
                </c:pt>
                <c:pt idx="1">
                  <c:v>97</c:v>
                </c:pt>
                <c:pt idx="2">
                  <c:v>137</c:v>
                </c:pt>
                <c:pt idx="3">
                  <c:v>180</c:v>
                </c:pt>
                <c:pt idx="4">
                  <c:v>201</c:v>
                </c:pt>
                <c:pt idx="5">
                  <c:v>191</c:v>
                </c:pt>
                <c:pt idx="6">
                  <c:v>175</c:v>
                </c:pt>
                <c:pt idx="7">
                  <c:v>169</c:v>
                </c:pt>
                <c:pt idx="8">
                  <c:v>148</c:v>
                </c:pt>
                <c:pt idx="9">
                  <c:v>113</c:v>
                </c:pt>
                <c:pt idx="10">
                  <c:v>95</c:v>
                </c:pt>
                <c:pt idx="11">
                  <c:v>90</c:v>
                </c:pt>
                <c:pt idx="12">
                  <c:v>58</c:v>
                </c:pt>
                <c:pt idx="13">
                  <c:v>61</c:v>
                </c:pt>
                <c:pt idx="14">
                  <c:v>44</c:v>
                </c:pt>
                <c:pt idx="15">
                  <c:v>43</c:v>
                </c:pt>
                <c:pt idx="16">
                  <c:v>35</c:v>
                </c:pt>
                <c:pt idx="17">
                  <c:v>26</c:v>
                </c:pt>
                <c:pt idx="18">
                  <c:v>19</c:v>
                </c:pt>
                <c:pt idx="19">
                  <c:v>12</c:v>
                </c:pt>
                <c:pt idx="20">
                  <c:v>14</c:v>
                </c:pt>
                <c:pt idx="21">
                  <c:v>13</c:v>
                </c:pt>
                <c:pt idx="22">
                  <c:v>5</c:v>
                </c:pt>
                <c:pt idx="23">
                  <c:v>7</c:v>
                </c:pt>
                <c:pt idx="24">
                  <c:v>5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5-4201-AB3A-D983FD7B9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4700496"/>
        <c:axId val="684698576"/>
      </c:barChart>
      <c:catAx>
        <c:axId val="6847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698576"/>
        <c:crosses val="autoZero"/>
        <c:auto val="1"/>
        <c:lblAlgn val="ctr"/>
        <c:lblOffset val="100"/>
        <c:noMultiLvlLbl val="0"/>
      </c:catAx>
      <c:valAx>
        <c:axId val="6846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0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894644232087908E-2"/>
          <c:y val="3.0775392287118328E-2"/>
          <c:w val="0.86380058259629522"/>
          <c:h val="0.6592867167940224"/>
        </c:manualLayout>
      </c:layout>
      <c:areaChart>
        <c:grouping val="standard"/>
        <c:varyColors val="0"/>
        <c:ser>
          <c:idx val="0"/>
          <c:order val="0"/>
          <c:tx>
            <c:strRef>
              <c:f>'Risk Analysis Result'!$AH$3</c:f>
              <c:strCache>
                <c:ptCount val="1"/>
                <c:pt idx="0">
                  <c:v>S01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'Risk Analysis Result'!$AG$4:$AG$103</c:f>
              <c:strCache>
                <c:ptCount val="100"/>
                <c:pt idx="0">
                  <c:v>0.19 - 0.26</c:v>
                </c:pt>
                <c:pt idx="1">
                  <c:v>0.26 - 0.32</c:v>
                </c:pt>
                <c:pt idx="2">
                  <c:v>0.32 - 0.39</c:v>
                </c:pt>
                <c:pt idx="3">
                  <c:v>0.39 - 0.45</c:v>
                </c:pt>
                <c:pt idx="4">
                  <c:v>0.45 - 0.51</c:v>
                </c:pt>
                <c:pt idx="5">
                  <c:v>0.51 - 0.58</c:v>
                </c:pt>
                <c:pt idx="6">
                  <c:v>0.58 - 0.64</c:v>
                </c:pt>
                <c:pt idx="7">
                  <c:v>0.64 - 0.71</c:v>
                </c:pt>
                <c:pt idx="8">
                  <c:v>0.71 - 0.77</c:v>
                </c:pt>
                <c:pt idx="9">
                  <c:v>0.77 - 0.83</c:v>
                </c:pt>
                <c:pt idx="10">
                  <c:v>0.83 - 0.90</c:v>
                </c:pt>
                <c:pt idx="11">
                  <c:v>0.90 - 0.96</c:v>
                </c:pt>
                <c:pt idx="12">
                  <c:v>0.96 - 1.03</c:v>
                </c:pt>
                <c:pt idx="13">
                  <c:v>1.03 - 1.09</c:v>
                </c:pt>
                <c:pt idx="14">
                  <c:v>1.09 - 1.16</c:v>
                </c:pt>
                <c:pt idx="15">
                  <c:v>1.16 - 1.22</c:v>
                </c:pt>
                <c:pt idx="16">
                  <c:v>1.22 - 1.28</c:v>
                </c:pt>
                <c:pt idx="17">
                  <c:v>1.28 - 1.35</c:v>
                </c:pt>
                <c:pt idx="18">
                  <c:v>1.35 - 1.41</c:v>
                </c:pt>
                <c:pt idx="19">
                  <c:v>1.41 - 1.48</c:v>
                </c:pt>
                <c:pt idx="20">
                  <c:v>1.48 - 1.54</c:v>
                </c:pt>
                <c:pt idx="21">
                  <c:v>1.54 - 1.61</c:v>
                </c:pt>
                <c:pt idx="22">
                  <c:v>1.61 - 1.67</c:v>
                </c:pt>
                <c:pt idx="23">
                  <c:v>1.67 - 1.73</c:v>
                </c:pt>
                <c:pt idx="24">
                  <c:v>1.73 - 1.80</c:v>
                </c:pt>
                <c:pt idx="25">
                  <c:v>1.80 - 1.86</c:v>
                </c:pt>
                <c:pt idx="26">
                  <c:v>1.86 - 1.93</c:v>
                </c:pt>
                <c:pt idx="27">
                  <c:v>1.93 - 1.99</c:v>
                </c:pt>
                <c:pt idx="28">
                  <c:v>1.99 - 2.06</c:v>
                </c:pt>
                <c:pt idx="29">
                  <c:v>2.06 - 2.12</c:v>
                </c:pt>
                <c:pt idx="30">
                  <c:v>2.12 - 2.18</c:v>
                </c:pt>
                <c:pt idx="31">
                  <c:v>2.18 - 2.25</c:v>
                </c:pt>
                <c:pt idx="32">
                  <c:v>2.25 - 2.31</c:v>
                </c:pt>
                <c:pt idx="33">
                  <c:v>2.31 - 2.38</c:v>
                </c:pt>
                <c:pt idx="34">
                  <c:v>2.38 - 2.44</c:v>
                </c:pt>
                <c:pt idx="35">
                  <c:v>2.44 - 2.50</c:v>
                </c:pt>
                <c:pt idx="36">
                  <c:v>2.50 - 2.57</c:v>
                </c:pt>
                <c:pt idx="37">
                  <c:v>2.57 - 2.63</c:v>
                </c:pt>
                <c:pt idx="38">
                  <c:v>2.63 - 2.70</c:v>
                </c:pt>
                <c:pt idx="39">
                  <c:v>2.70 - 2.76</c:v>
                </c:pt>
                <c:pt idx="40">
                  <c:v>2.76 - 2.83</c:v>
                </c:pt>
                <c:pt idx="41">
                  <c:v>2.83 - 2.89</c:v>
                </c:pt>
                <c:pt idx="42">
                  <c:v>2.89 - 2.95</c:v>
                </c:pt>
                <c:pt idx="43">
                  <c:v>2.95 - 3.02</c:v>
                </c:pt>
                <c:pt idx="44">
                  <c:v>3.02 - 3.08</c:v>
                </c:pt>
                <c:pt idx="45">
                  <c:v>3.08 - 3.15</c:v>
                </c:pt>
                <c:pt idx="46">
                  <c:v>3.15 - 3.21</c:v>
                </c:pt>
                <c:pt idx="47">
                  <c:v>3.21 - 3.28</c:v>
                </c:pt>
                <c:pt idx="48">
                  <c:v>3.28 - 3.34</c:v>
                </c:pt>
                <c:pt idx="49">
                  <c:v>3.34 - 3.40</c:v>
                </c:pt>
                <c:pt idx="50">
                  <c:v>3.40 - 3.47</c:v>
                </c:pt>
                <c:pt idx="51">
                  <c:v>3.47 - 3.53</c:v>
                </c:pt>
                <c:pt idx="52">
                  <c:v>3.53 - 3.60</c:v>
                </c:pt>
                <c:pt idx="53">
                  <c:v>3.60 - 3.66</c:v>
                </c:pt>
                <c:pt idx="54">
                  <c:v>3.66 - 3.73</c:v>
                </c:pt>
                <c:pt idx="55">
                  <c:v>3.73 - 3.79</c:v>
                </c:pt>
                <c:pt idx="56">
                  <c:v>3.79 - 3.85</c:v>
                </c:pt>
                <c:pt idx="57">
                  <c:v>3.85 - 3.92</c:v>
                </c:pt>
                <c:pt idx="58">
                  <c:v>3.92 - 3.98</c:v>
                </c:pt>
                <c:pt idx="59">
                  <c:v>3.98 - 4.05</c:v>
                </c:pt>
                <c:pt idx="60">
                  <c:v>4.05 - 4.11</c:v>
                </c:pt>
                <c:pt idx="61">
                  <c:v>4.11 - 4.17</c:v>
                </c:pt>
                <c:pt idx="62">
                  <c:v>4.17 - 4.24</c:v>
                </c:pt>
                <c:pt idx="63">
                  <c:v>4.24 - 4.30</c:v>
                </c:pt>
                <c:pt idx="64">
                  <c:v>4.30 - 4.37</c:v>
                </c:pt>
                <c:pt idx="65">
                  <c:v>4.37 - 4.43</c:v>
                </c:pt>
                <c:pt idx="66">
                  <c:v>4.43 - 4.50</c:v>
                </c:pt>
                <c:pt idx="67">
                  <c:v>4.50 - 4.56</c:v>
                </c:pt>
                <c:pt idx="68">
                  <c:v>4.56 - 4.62</c:v>
                </c:pt>
                <c:pt idx="69">
                  <c:v>4.62 - 4.69</c:v>
                </c:pt>
                <c:pt idx="70">
                  <c:v>4.69 - 4.75</c:v>
                </c:pt>
                <c:pt idx="71">
                  <c:v>4.75 - 4.82</c:v>
                </c:pt>
                <c:pt idx="72">
                  <c:v>4.82 - 4.88</c:v>
                </c:pt>
                <c:pt idx="73">
                  <c:v>4.88 - 4.95</c:v>
                </c:pt>
                <c:pt idx="74">
                  <c:v>4.95 - 5.01</c:v>
                </c:pt>
                <c:pt idx="75">
                  <c:v>5.01 - 5.07</c:v>
                </c:pt>
                <c:pt idx="76">
                  <c:v>5.07 - 5.14</c:v>
                </c:pt>
                <c:pt idx="77">
                  <c:v>5.14 - 5.20</c:v>
                </c:pt>
                <c:pt idx="78">
                  <c:v>5.20 - 5.27</c:v>
                </c:pt>
                <c:pt idx="79">
                  <c:v>5.27 - 5.33</c:v>
                </c:pt>
                <c:pt idx="80">
                  <c:v>5.33 - 5.40</c:v>
                </c:pt>
                <c:pt idx="81">
                  <c:v>5.40 - 5.46</c:v>
                </c:pt>
                <c:pt idx="82">
                  <c:v>5.46 - 5.52</c:v>
                </c:pt>
                <c:pt idx="83">
                  <c:v>5.52 - 5.59</c:v>
                </c:pt>
                <c:pt idx="84">
                  <c:v>5.59 - 5.65</c:v>
                </c:pt>
                <c:pt idx="85">
                  <c:v>5.65 - 5.72</c:v>
                </c:pt>
                <c:pt idx="86">
                  <c:v>5.72 - 5.78</c:v>
                </c:pt>
                <c:pt idx="87">
                  <c:v>5.78 - 5.84</c:v>
                </c:pt>
                <c:pt idx="88">
                  <c:v>5.84 - 5.91</c:v>
                </c:pt>
                <c:pt idx="89">
                  <c:v>5.91 - 5.97</c:v>
                </c:pt>
                <c:pt idx="90">
                  <c:v>5.97 - 6.04</c:v>
                </c:pt>
                <c:pt idx="91">
                  <c:v>6.04 - 6.10</c:v>
                </c:pt>
                <c:pt idx="92">
                  <c:v>6.10 - 6.17</c:v>
                </c:pt>
                <c:pt idx="93">
                  <c:v>6.17 - 6.23</c:v>
                </c:pt>
                <c:pt idx="94">
                  <c:v>6.23 - 6.29</c:v>
                </c:pt>
                <c:pt idx="95">
                  <c:v>6.29 - 6.36</c:v>
                </c:pt>
                <c:pt idx="96">
                  <c:v>6.36 - 6.42</c:v>
                </c:pt>
                <c:pt idx="97">
                  <c:v>6.42 - 6.49</c:v>
                </c:pt>
                <c:pt idx="98">
                  <c:v>6.49 - 6.55</c:v>
                </c:pt>
                <c:pt idx="99">
                  <c:v>6.55 - 6.62</c:v>
                </c:pt>
              </c:strCache>
            </c:strRef>
          </c:cat>
          <c:val>
            <c:numRef>
              <c:f>'Risk Analysis Result'!$AH$4:$AH$103</c:f>
              <c:numCache>
                <c:formatCode>General</c:formatCode>
                <c:ptCount val="100"/>
                <c:pt idx="0">
                  <c:v>952</c:v>
                </c:pt>
                <c:pt idx="1">
                  <c:v>805</c:v>
                </c:pt>
                <c:pt idx="2">
                  <c:v>223</c:v>
                </c:pt>
                <c:pt idx="3">
                  <c:v>17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D-4C02-9351-69081EC2A848}"/>
            </c:ext>
          </c:extLst>
        </c:ser>
        <c:ser>
          <c:idx val="1"/>
          <c:order val="1"/>
          <c:tx>
            <c:strRef>
              <c:f>'Risk Analysis Result'!$AI$3</c:f>
              <c:strCache>
                <c:ptCount val="1"/>
                <c:pt idx="0">
                  <c:v>S10</c:v>
                </c:pt>
              </c:strCache>
            </c:strRef>
          </c:tx>
          <c:spPr>
            <a:solidFill>
              <a:schemeClr val="accent2">
                <a:alpha val="68000"/>
              </a:schemeClr>
            </a:solidFill>
            <a:ln>
              <a:noFill/>
            </a:ln>
            <a:effectLst/>
          </c:spPr>
          <c:cat>
            <c:strRef>
              <c:f>'Risk Analysis Result'!$AG$4:$AG$103</c:f>
              <c:strCache>
                <c:ptCount val="100"/>
                <c:pt idx="0">
                  <c:v>0.19 - 0.26</c:v>
                </c:pt>
                <c:pt idx="1">
                  <c:v>0.26 - 0.32</c:v>
                </c:pt>
                <c:pt idx="2">
                  <c:v>0.32 - 0.39</c:v>
                </c:pt>
                <c:pt idx="3">
                  <c:v>0.39 - 0.45</c:v>
                </c:pt>
                <c:pt idx="4">
                  <c:v>0.45 - 0.51</c:v>
                </c:pt>
                <c:pt idx="5">
                  <c:v>0.51 - 0.58</c:v>
                </c:pt>
                <c:pt idx="6">
                  <c:v>0.58 - 0.64</c:v>
                </c:pt>
                <c:pt idx="7">
                  <c:v>0.64 - 0.71</c:v>
                </c:pt>
                <c:pt idx="8">
                  <c:v>0.71 - 0.77</c:v>
                </c:pt>
                <c:pt idx="9">
                  <c:v>0.77 - 0.83</c:v>
                </c:pt>
                <c:pt idx="10">
                  <c:v>0.83 - 0.90</c:v>
                </c:pt>
                <c:pt idx="11">
                  <c:v>0.90 - 0.96</c:v>
                </c:pt>
                <c:pt idx="12">
                  <c:v>0.96 - 1.03</c:v>
                </c:pt>
                <c:pt idx="13">
                  <c:v>1.03 - 1.09</c:v>
                </c:pt>
                <c:pt idx="14">
                  <c:v>1.09 - 1.16</c:v>
                </c:pt>
                <c:pt idx="15">
                  <c:v>1.16 - 1.22</c:v>
                </c:pt>
                <c:pt idx="16">
                  <c:v>1.22 - 1.28</c:v>
                </c:pt>
                <c:pt idx="17">
                  <c:v>1.28 - 1.35</c:v>
                </c:pt>
                <c:pt idx="18">
                  <c:v>1.35 - 1.41</c:v>
                </c:pt>
                <c:pt idx="19">
                  <c:v>1.41 - 1.48</c:v>
                </c:pt>
                <c:pt idx="20">
                  <c:v>1.48 - 1.54</c:v>
                </c:pt>
                <c:pt idx="21">
                  <c:v>1.54 - 1.61</c:v>
                </c:pt>
                <c:pt idx="22">
                  <c:v>1.61 - 1.67</c:v>
                </c:pt>
                <c:pt idx="23">
                  <c:v>1.67 - 1.73</c:v>
                </c:pt>
                <c:pt idx="24">
                  <c:v>1.73 - 1.80</c:v>
                </c:pt>
                <c:pt idx="25">
                  <c:v>1.80 - 1.86</c:v>
                </c:pt>
                <c:pt idx="26">
                  <c:v>1.86 - 1.93</c:v>
                </c:pt>
                <c:pt idx="27">
                  <c:v>1.93 - 1.99</c:v>
                </c:pt>
                <c:pt idx="28">
                  <c:v>1.99 - 2.06</c:v>
                </c:pt>
                <c:pt idx="29">
                  <c:v>2.06 - 2.12</c:v>
                </c:pt>
                <c:pt idx="30">
                  <c:v>2.12 - 2.18</c:v>
                </c:pt>
                <c:pt idx="31">
                  <c:v>2.18 - 2.25</c:v>
                </c:pt>
                <c:pt idx="32">
                  <c:v>2.25 - 2.31</c:v>
                </c:pt>
                <c:pt idx="33">
                  <c:v>2.31 - 2.38</c:v>
                </c:pt>
                <c:pt idx="34">
                  <c:v>2.38 - 2.44</c:v>
                </c:pt>
                <c:pt idx="35">
                  <c:v>2.44 - 2.50</c:v>
                </c:pt>
                <c:pt idx="36">
                  <c:v>2.50 - 2.57</c:v>
                </c:pt>
                <c:pt idx="37">
                  <c:v>2.57 - 2.63</c:v>
                </c:pt>
                <c:pt idx="38">
                  <c:v>2.63 - 2.70</c:v>
                </c:pt>
                <c:pt idx="39">
                  <c:v>2.70 - 2.76</c:v>
                </c:pt>
                <c:pt idx="40">
                  <c:v>2.76 - 2.83</c:v>
                </c:pt>
                <c:pt idx="41">
                  <c:v>2.83 - 2.89</c:v>
                </c:pt>
                <c:pt idx="42">
                  <c:v>2.89 - 2.95</c:v>
                </c:pt>
                <c:pt idx="43">
                  <c:v>2.95 - 3.02</c:v>
                </c:pt>
                <c:pt idx="44">
                  <c:v>3.02 - 3.08</c:v>
                </c:pt>
                <c:pt idx="45">
                  <c:v>3.08 - 3.15</c:v>
                </c:pt>
                <c:pt idx="46">
                  <c:v>3.15 - 3.21</c:v>
                </c:pt>
                <c:pt idx="47">
                  <c:v>3.21 - 3.28</c:v>
                </c:pt>
                <c:pt idx="48">
                  <c:v>3.28 - 3.34</c:v>
                </c:pt>
                <c:pt idx="49">
                  <c:v>3.34 - 3.40</c:v>
                </c:pt>
                <c:pt idx="50">
                  <c:v>3.40 - 3.47</c:v>
                </c:pt>
                <c:pt idx="51">
                  <c:v>3.47 - 3.53</c:v>
                </c:pt>
                <c:pt idx="52">
                  <c:v>3.53 - 3.60</c:v>
                </c:pt>
                <c:pt idx="53">
                  <c:v>3.60 - 3.66</c:v>
                </c:pt>
                <c:pt idx="54">
                  <c:v>3.66 - 3.73</c:v>
                </c:pt>
                <c:pt idx="55">
                  <c:v>3.73 - 3.79</c:v>
                </c:pt>
                <c:pt idx="56">
                  <c:v>3.79 - 3.85</c:v>
                </c:pt>
                <c:pt idx="57">
                  <c:v>3.85 - 3.92</c:v>
                </c:pt>
                <c:pt idx="58">
                  <c:v>3.92 - 3.98</c:v>
                </c:pt>
                <c:pt idx="59">
                  <c:v>3.98 - 4.05</c:v>
                </c:pt>
                <c:pt idx="60">
                  <c:v>4.05 - 4.11</c:v>
                </c:pt>
                <c:pt idx="61">
                  <c:v>4.11 - 4.17</c:v>
                </c:pt>
                <c:pt idx="62">
                  <c:v>4.17 - 4.24</c:v>
                </c:pt>
                <c:pt idx="63">
                  <c:v>4.24 - 4.30</c:v>
                </c:pt>
                <c:pt idx="64">
                  <c:v>4.30 - 4.37</c:v>
                </c:pt>
                <c:pt idx="65">
                  <c:v>4.37 - 4.43</c:v>
                </c:pt>
                <c:pt idx="66">
                  <c:v>4.43 - 4.50</c:v>
                </c:pt>
                <c:pt idx="67">
                  <c:v>4.50 - 4.56</c:v>
                </c:pt>
                <c:pt idx="68">
                  <c:v>4.56 - 4.62</c:v>
                </c:pt>
                <c:pt idx="69">
                  <c:v>4.62 - 4.69</c:v>
                </c:pt>
                <c:pt idx="70">
                  <c:v>4.69 - 4.75</c:v>
                </c:pt>
                <c:pt idx="71">
                  <c:v>4.75 - 4.82</c:v>
                </c:pt>
                <c:pt idx="72">
                  <c:v>4.82 - 4.88</c:v>
                </c:pt>
                <c:pt idx="73">
                  <c:v>4.88 - 4.95</c:v>
                </c:pt>
                <c:pt idx="74">
                  <c:v>4.95 - 5.01</c:v>
                </c:pt>
                <c:pt idx="75">
                  <c:v>5.01 - 5.07</c:v>
                </c:pt>
                <c:pt idx="76">
                  <c:v>5.07 - 5.14</c:v>
                </c:pt>
                <c:pt idx="77">
                  <c:v>5.14 - 5.20</c:v>
                </c:pt>
                <c:pt idx="78">
                  <c:v>5.20 - 5.27</c:v>
                </c:pt>
                <c:pt idx="79">
                  <c:v>5.27 - 5.33</c:v>
                </c:pt>
                <c:pt idx="80">
                  <c:v>5.33 - 5.40</c:v>
                </c:pt>
                <c:pt idx="81">
                  <c:v>5.40 - 5.46</c:v>
                </c:pt>
                <c:pt idx="82">
                  <c:v>5.46 - 5.52</c:v>
                </c:pt>
                <c:pt idx="83">
                  <c:v>5.52 - 5.59</c:v>
                </c:pt>
                <c:pt idx="84">
                  <c:v>5.59 - 5.65</c:v>
                </c:pt>
                <c:pt idx="85">
                  <c:v>5.65 - 5.72</c:v>
                </c:pt>
                <c:pt idx="86">
                  <c:v>5.72 - 5.78</c:v>
                </c:pt>
                <c:pt idx="87">
                  <c:v>5.78 - 5.84</c:v>
                </c:pt>
                <c:pt idx="88">
                  <c:v>5.84 - 5.91</c:v>
                </c:pt>
                <c:pt idx="89">
                  <c:v>5.91 - 5.97</c:v>
                </c:pt>
                <c:pt idx="90">
                  <c:v>5.97 - 6.04</c:v>
                </c:pt>
                <c:pt idx="91">
                  <c:v>6.04 - 6.10</c:v>
                </c:pt>
                <c:pt idx="92">
                  <c:v>6.10 - 6.17</c:v>
                </c:pt>
                <c:pt idx="93">
                  <c:v>6.17 - 6.23</c:v>
                </c:pt>
                <c:pt idx="94">
                  <c:v>6.23 - 6.29</c:v>
                </c:pt>
                <c:pt idx="95">
                  <c:v>6.29 - 6.36</c:v>
                </c:pt>
                <c:pt idx="96">
                  <c:v>6.36 - 6.42</c:v>
                </c:pt>
                <c:pt idx="97">
                  <c:v>6.42 - 6.49</c:v>
                </c:pt>
                <c:pt idx="98">
                  <c:v>6.49 - 6.55</c:v>
                </c:pt>
                <c:pt idx="99">
                  <c:v>6.55 - 6.62</c:v>
                </c:pt>
              </c:strCache>
            </c:strRef>
          </c:cat>
          <c:val>
            <c:numRef>
              <c:f>'Risk Analysis Result'!$AI$4:$AI$103</c:f>
              <c:numCache>
                <c:formatCode>General</c:formatCode>
                <c:ptCount val="100"/>
                <c:pt idx="0">
                  <c:v>20</c:v>
                </c:pt>
                <c:pt idx="1">
                  <c:v>54</c:v>
                </c:pt>
                <c:pt idx="2">
                  <c:v>81</c:v>
                </c:pt>
                <c:pt idx="3">
                  <c:v>112</c:v>
                </c:pt>
                <c:pt idx="4">
                  <c:v>128</c:v>
                </c:pt>
                <c:pt idx="5">
                  <c:v>141</c:v>
                </c:pt>
                <c:pt idx="6">
                  <c:v>146</c:v>
                </c:pt>
                <c:pt idx="7">
                  <c:v>111</c:v>
                </c:pt>
                <c:pt idx="8">
                  <c:v>122</c:v>
                </c:pt>
                <c:pt idx="9">
                  <c:v>132</c:v>
                </c:pt>
                <c:pt idx="10">
                  <c:v>117</c:v>
                </c:pt>
                <c:pt idx="11">
                  <c:v>112</c:v>
                </c:pt>
                <c:pt idx="12">
                  <c:v>94</c:v>
                </c:pt>
                <c:pt idx="13">
                  <c:v>76</c:v>
                </c:pt>
                <c:pt idx="14">
                  <c:v>103</c:v>
                </c:pt>
                <c:pt idx="15">
                  <c:v>58</c:v>
                </c:pt>
                <c:pt idx="16">
                  <c:v>59</c:v>
                </c:pt>
                <c:pt idx="17">
                  <c:v>50</c:v>
                </c:pt>
                <c:pt idx="18">
                  <c:v>66</c:v>
                </c:pt>
                <c:pt idx="19">
                  <c:v>41</c:v>
                </c:pt>
                <c:pt idx="20">
                  <c:v>23</c:v>
                </c:pt>
                <c:pt idx="21">
                  <c:v>39</c:v>
                </c:pt>
                <c:pt idx="22">
                  <c:v>31</c:v>
                </c:pt>
                <c:pt idx="23">
                  <c:v>19</c:v>
                </c:pt>
                <c:pt idx="24">
                  <c:v>18</c:v>
                </c:pt>
                <c:pt idx="25">
                  <c:v>10</c:v>
                </c:pt>
                <c:pt idx="26">
                  <c:v>6</c:v>
                </c:pt>
                <c:pt idx="27">
                  <c:v>9</c:v>
                </c:pt>
                <c:pt idx="28">
                  <c:v>4</c:v>
                </c:pt>
                <c:pt idx="29">
                  <c:v>6</c:v>
                </c:pt>
                <c:pt idx="30">
                  <c:v>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D-4C02-9351-69081EC2A848}"/>
            </c:ext>
          </c:extLst>
        </c:ser>
        <c:ser>
          <c:idx val="2"/>
          <c:order val="2"/>
          <c:tx>
            <c:strRef>
              <c:f>'Risk Analysis Result'!$AJ$3</c:f>
              <c:strCache>
                <c:ptCount val="1"/>
                <c:pt idx="0">
                  <c:v>S18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cat>
            <c:strRef>
              <c:f>'Risk Analysis Result'!$AG$4:$AG$103</c:f>
              <c:strCache>
                <c:ptCount val="100"/>
                <c:pt idx="0">
                  <c:v>0.19 - 0.26</c:v>
                </c:pt>
                <c:pt idx="1">
                  <c:v>0.26 - 0.32</c:v>
                </c:pt>
                <c:pt idx="2">
                  <c:v>0.32 - 0.39</c:v>
                </c:pt>
                <c:pt idx="3">
                  <c:v>0.39 - 0.45</c:v>
                </c:pt>
                <c:pt idx="4">
                  <c:v>0.45 - 0.51</c:v>
                </c:pt>
                <c:pt idx="5">
                  <c:v>0.51 - 0.58</c:v>
                </c:pt>
                <c:pt idx="6">
                  <c:v>0.58 - 0.64</c:v>
                </c:pt>
                <c:pt idx="7">
                  <c:v>0.64 - 0.71</c:v>
                </c:pt>
                <c:pt idx="8">
                  <c:v>0.71 - 0.77</c:v>
                </c:pt>
                <c:pt idx="9">
                  <c:v>0.77 - 0.83</c:v>
                </c:pt>
                <c:pt idx="10">
                  <c:v>0.83 - 0.90</c:v>
                </c:pt>
                <c:pt idx="11">
                  <c:v>0.90 - 0.96</c:v>
                </c:pt>
                <c:pt idx="12">
                  <c:v>0.96 - 1.03</c:v>
                </c:pt>
                <c:pt idx="13">
                  <c:v>1.03 - 1.09</c:v>
                </c:pt>
                <c:pt idx="14">
                  <c:v>1.09 - 1.16</c:v>
                </c:pt>
                <c:pt idx="15">
                  <c:v>1.16 - 1.22</c:v>
                </c:pt>
                <c:pt idx="16">
                  <c:v>1.22 - 1.28</c:v>
                </c:pt>
                <c:pt idx="17">
                  <c:v>1.28 - 1.35</c:v>
                </c:pt>
                <c:pt idx="18">
                  <c:v>1.35 - 1.41</c:v>
                </c:pt>
                <c:pt idx="19">
                  <c:v>1.41 - 1.48</c:v>
                </c:pt>
                <c:pt idx="20">
                  <c:v>1.48 - 1.54</c:v>
                </c:pt>
                <c:pt idx="21">
                  <c:v>1.54 - 1.61</c:v>
                </c:pt>
                <c:pt idx="22">
                  <c:v>1.61 - 1.67</c:v>
                </c:pt>
                <c:pt idx="23">
                  <c:v>1.67 - 1.73</c:v>
                </c:pt>
                <c:pt idx="24">
                  <c:v>1.73 - 1.80</c:v>
                </c:pt>
                <c:pt idx="25">
                  <c:v>1.80 - 1.86</c:v>
                </c:pt>
                <c:pt idx="26">
                  <c:v>1.86 - 1.93</c:v>
                </c:pt>
                <c:pt idx="27">
                  <c:v>1.93 - 1.99</c:v>
                </c:pt>
                <c:pt idx="28">
                  <c:v>1.99 - 2.06</c:v>
                </c:pt>
                <c:pt idx="29">
                  <c:v>2.06 - 2.12</c:v>
                </c:pt>
                <c:pt idx="30">
                  <c:v>2.12 - 2.18</c:v>
                </c:pt>
                <c:pt idx="31">
                  <c:v>2.18 - 2.25</c:v>
                </c:pt>
                <c:pt idx="32">
                  <c:v>2.25 - 2.31</c:v>
                </c:pt>
                <c:pt idx="33">
                  <c:v>2.31 - 2.38</c:v>
                </c:pt>
                <c:pt idx="34">
                  <c:v>2.38 - 2.44</c:v>
                </c:pt>
                <c:pt idx="35">
                  <c:v>2.44 - 2.50</c:v>
                </c:pt>
                <c:pt idx="36">
                  <c:v>2.50 - 2.57</c:v>
                </c:pt>
                <c:pt idx="37">
                  <c:v>2.57 - 2.63</c:v>
                </c:pt>
                <c:pt idx="38">
                  <c:v>2.63 - 2.70</c:v>
                </c:pt>
                <c:pt idx="39">
                  <c:v>2.70 - 2.76</c:v>
                </c:pt>
                <c:pt idx="40">
                  <c:v>2.76 - 2.83</c:v>
                </c:pt>
                <c:pt idx="41">
                  <c:v>2.83 - 2.89</c:v>
                </c:pt>
                <c:pt idx="42">
                  <c:v>2.89 - 2.95</c:v>
                </c:pt>
                <c:pt idx="43">
                  <c:v>2.95 - 3.02</c:v>
                </c:pt>
                <c:pt idx="44">
                  <c:v>3.02 - 3.08</c:v>
                </c:pt>
                <c:pt idx="45">
                  <c:v>3.08 - 3.15</c:v>
                </c:pt>
                <c:pt idx="46">
                  <c:v>3.15 - 3.21</c:v>
                </c:pt>
                <c:pt idx="47">
                  <c:v>3.21 - 3.28</c:v>
                </c:pt>
                <c:pt idx="48">
                  <c:v>3.28 - 3.34</c:v>
                </c:pt>
                <c:pt idx="49">
                  <c:v>3.34 - 3.40</c:v>
                </c:pt>
                <c:pt idx="50">
                  <c:v>3.40 - 3.47</c:v>
                </c:pt>
                <c:pt idx="51">
                  <c:v>3.47 - 3.53</c:v>
                </c:pt>
                <c:pt idx="52">
                  <c:v>3.53 - 3.60</c:v>
                </c:pt>
                <c:pt idx="53">
                  <c:v>3.60 - 3.66</c:v>
                </c:pt>
                <c:pt idx="54">
                  <c:v>3.66 - 3.73</c:v>
                </c:pt>
                <c:pt idx="55">
                  <c:v>3.73 - 3.79</c:v>
                </c:pt>
                <c:pt idx="56">
                  <c:v>3.79 - 3.85</c:v>
                </c:pt>
                <c:pt idx="57">
                  <c:v>3.85 - 3.92</c:v>
                </c:pt>
                <c:pt idx="58">
                  <c:v>3.92 - 3.98</c:v>
                </c:pt>
                <c:pt idx="59">
                  <c:v>3.98 - 4.05</c:v>
                </c:pt>
                <c:pt idx="60">
                  <c:v>4.05 - 4.11</c:v>
                </c:pt>
                <c:pt idx="61">
                  <c:v>4.11 - 4.17</c:v>
                </c:pt>
                <c:pt idx="62">
                  <c:v>4.17 - 4.24</c:v>
                </c:pt>
                <c:pt idx="63">
                  <c:v>4.24 - 4.30</c:v>
                </c:pt>
                <c:pt idx="64">
                  <c:v>4.30 - 4.37</c:v>
                </c:pt>
                <c:pt idx="65">
                  <c:v>4.37 - 4.43</c:v>
                </c:pt>
                <c:pt idx="66">
                  <c:v>4.43 - 4.50</c:v>
                </c:pt>
                <c:pt idx="67">
                  <c:v>4.50 - 4.56</c:v>
                </c:pt>
                <c:pt idx="68">
                  <c:v>4.56 - 4.62</c:v>
                </c:pt>
                <c:pt idx="69">
                  <c:v>4.62 - 4.69</c:v>
                </c:pt>
                <c:pt idx="70">
                  <c:v>4.69 - 4.75</c:v>
                </c:pt>
                <c:pt idx="71">
                  <c:v>4.75 - 4.82</c:v>
                </c:pt>
                <c:pt idx="72">
                  <c:v>4.82 - 4.88</c:v>
                </c:pt>
                <c:pt idx="73">
                  <c:v>4.88 - 4.95</c:v>
                </c:pt>
                <c:pt idx="74">
                  <c:v>4.95 - 5.01</c:v>
                </c:pt>
                <c:pt idx="75">
                  <c:v>5.01 - 5.07</c:v>
                </c:pt>
                <c:pt idx="76">
                  <c:v>5.07 - 5.14</c:v>
                </c:pt>
                <c:pt idx="77">
                  <c:v>5.14 - 5.20</c:v>
                </c:pt>
                <c:pt idx="78">
                  <c:v>5.20 - 5.27</c:v>
                </c:pt>
                <c:pt idx="79">
                  <c:v>5.27 - 5.33</c:v>
                </c:pt>
                <c:pt idx="80">
                  <c:v>5.33 - 5.40</c:v>
                </c:pt>
                <c:pt idx="81">
                  <c:v>5.40 - 5.46</c:v>
                </c:pt>
                <c:pt idx="82">
                  <c:v>5.46 - 5.52</c:v>
                </c:pt>
                <c:pt idx="83">
                  <c:v>5.52 - 5.59</c:v>
                </c:pt>
                <c:pt idx="84">
                  <c:v>5.59 - 5.65</c:v>
                </c:pt>
                <c:pt idx="85">
                  <c:v>5.65 - 5.72</c:v>
                </c:pt>
                <c:pt idx="86">
                  <c:v>5.72 - 5.78</c:v>
                </c:pt>
                <c:pt idx="87">
                  <c:v>5.78 - 5.84</c:v>
                </c:pt>
                <c:pt idx="88">
                  <c:v>5.84 - 5.91</c:v>
                </c:pt>
                <c:pt idx="89">
                  <c:v>5.91 - 5.97</c:v>
                </c:pt>
                <c:pt idx="90">
                  <c:v>5.97 - 6.04</c:v>
                </c:pt>
                <c:pt idx="91">
                  <c:v>6.04 - 6.10</c:v>
                </c:pt>
                <c:pt idx="92">
                  <c:v>6.10 - 6.17</c:v>
                </c:pt>
                <c:pt idx="93">
                  <c:v>6.17 - 6.23</c:v>
                </c:pt>
                <c:pt idx="94">
                  <c:v>6.23 - 6.29</c:v>
                </c:pt>
                <c:pt idx="95">
                  <c:v>6.29 - 6.36</c:v>
                </c:pt>
                <c:pt idx="96">
                  <c:v>6.36 - 6.42</c:v>
                </c:pt>
                <c:pt idx="97">
                  <c:v>6.42 - 6.49</c:v>
                </c:pt>
                <c:pt idx="98">
                  <c:v>6.49 - 6.55</c:v>
                </c:pt>
                <c:pt idx="99">
                  <c:v>6.55 - 6.62</c:v>
                </c:pt>
              </c:strCache>
            </c:strRef>
          </c:cat>
          <c:val>
            <c:numRef>
              <c:f>'Risk Analysis Result'!$AJ$4:$AJ$103</c:f>
              <c:numCache>
                <c:formatCode>General</c:formatCode>
                <c:ptCount val="100"/>
                <c:pt idx="0">
                  <c:v>0</c:v>
                </c:pt>
                <c:pt idx="1">
                  <c:v>25</c:v>
                </c:pt>
                <c:pt idx="2">
                  <c:v>137</c:v>
                </c:pt>
                <c:pt idx="3">
                  <c:v>215</c:v>
                </c:pt>
                <c:pt idx="4">
                  <c:v>269</c:v>
                </c:pt>
                <c:pt idx="5">
                  <c:v>235</c:v>
                </c:pt>
                <c:pt idx="6">
                  <c:v>247</c:v>
                </c:pt>
                <c:pt idx="7">
                  <c:v>209</c:v>
                </c:pt>
                <c:pt idx="8">
                  <c:v>173</c:v>
                </c:pt>
                <c:pt idx="9">
                  <c:v>117</c:v>
                </c:pt>
                <c:pt idx="10">
                  <c:v>110</c:v>
                </c:pt>
                <c:pt idx="11">
                  <c:v>92</c:v>
                </c:pt>
                <c:pt idx="12">
                  <c:v>56</c:v>
                </c:pt>
                <c:pt idx="13">
                  <c:v>47</c:v>
                </c:pt>
                <c:pt idx="14">
                  <c:v>24</c:v>
                </c:pt>
                <c:pt idx="15">
                  <c:v>16</c:v>
                </c:pt>
                <c:pt idx="16">
                  <c:v>13</c:v>
                </c:pt>
                <c:pt idx="17">
                  <c:v>5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D-4C02-9351-69081EC2A848}"/>
            </c:ext>
          </c:extLst>
        </c:ser>
        <c:ser>
          <c:idx val="3"/>
          <c:order val="3"/>
          <c:tx>
            <c:strRef>
              <c:f>'Risk Analysis Result'!$AK$3</c:f>
              <c:strCache>
                <c:ptCount val="1"/>
                <c:pt idx="0">
                  <c:v>S20</c:v>
                </c:pt>
              </c:strCache>
            </c:strRef>
          </c:tx>
          <c:spPr>
            <a:solidFill>
              <a:schemeClr val="accent4">
                <a:alpha val="71000"/>
              </a:schemeClr>
            </a:solidFill>
            <a:ln>
              <a:noFill/>
            </a:ln>
            <a:effectLst/>
          </c:spPr>
          <c:cat>
            <c:strRef>
              <c:f>'Risk Analysis Result'!$AG$4:$AG$103</c:f>
              <c:strCache>
                <c:ptCount val="100"/>
                <c:pt idx="0">
                  <c:v>0.19 - 0.26</c:v>
                </c:pt>
                <c:pt idx="1">
                  <c:v>0.26 - 0.32</c:v>
                </c:pt>
                <c:pt idx="2">
                  <c:v>0.32 - 0.39</c:v>
                </c:pt>
                <c:pt idx="3">
                  <c:v>0.39 - 0.45</c:v>
                </c:pt>
                <c:pt idx="4">
                  <c:v>0.45 - 0.51</c:v>
                </c:pt>
                <c:pt idx="5">
                  <c:v>0.51 - 0.58</c:v>
                </c:pt>
                <c:pt idx="6">
                  <c:v>0.58 - 0.64</c:v>
                </c:pt>
                <c:pt idx="7">
                  <c:v>0.64 - 0.71</c:v>
                </c:pt>
                <c:pt idx="8">
                  <c:v>0.71 - 0.77</c:v>
                </c:pt>
                <c:pt idx="9">
                  <c:v>0.77 - 0.83</c:v>
                </c:pt>
                <c:pt idx="10">
                  <c:v>0.83 - 0.90</c:v>
                </c:pt>
                <c:pt idx="11">
                  <c:v>0.90 - 0.96</c:v>
                </c:pt>
                <c:pt idx="12">
                  <c:v>0.96 - 1.03</c:v>
                </c:pt>
                <c:pt idx="13">
                  <c:v>1.03 - 1.09</c:v>
                </c:pt>
                <c:pt idx="14">
                  <c:v>1.09 - 1.16</c:v>
                </c:pt>
                <c:pt idx="15">
                  <c:v>1.16 - 1.22</c:v>
                </c:pt>
                <c:pt idx="16">
                  <c:v>1.22 - 1.28</c:v>
                </c:pt>
                <c:pt idx="17">
                  <c:v>1.28 - 1.35</c:v>
                </c:pt>
                <c:pt idx="18">
                  <c:v>1.35 - 1.41</c:v>
                </c:pt>
                <c:pt idx="19">
                  <c:v>1.41 - 1.48</c:v>
                </c:pt>
                <c:pt idx="20">
                  <c:v>1.48 - 1.54</c:v>
                </c:pt>
                <c:pt idx="21">
                  <c:v>1.54 - 1.61</c:v>
                </c:pt>
                <c:pt idx="22">
                  <c:v>1.61 - 1.67</c:v>
                </c:pt>
                <c:pt idx="23">
                  <c:v>1.67 - 1.73</c:v>
                </c:pt>
                <c:pt idx="24">
                  <c:v>1.73 - 1.80</c:v>
                </c:pt>
                <c:pt idx="25">
                  <c:v>1.80 - 1.86</c:v>
                </c:pt>
                <c:pt idx="26">
                  <c:v>1.86 - 1.93</c:v>
                </c:pt>
                <c:pt idx="27">
                  <c:v>1.93 - 1.99</c:v>
                </c:pt>
                <c:pt idx="28">
                  <c:v>1.99 - 2.06</c:v>
                </c:pt>
                <c:pt idx="29">
                  <c:v>2.06 - 2.12</c:v>
                </c:pt>
                <c:pt idx="30">
                  <c:v>2.12 - 2.18</c:v>
                </c:pt>
                <c:pt idx="31">
                  <c:v>2.18 - 2.25</c:v>
                </c:pt>
                <c:pt idx="32">
                  <c:v>2.25 - 2.31</c:v>
                </c:pt>
                <c:pt idx="33">
                  <c:v>2.31 - 2.38</c:v>
                </c:pt>
                <c:pt idx="34">
                  <c:v>2.38 - 2.44</c:v>
                </c:pt>
                <c:pt idx="35">
                  <c:v>2.44 - 2.50</c:v>
                </c:pt>
                <c:pt idx="36">
                  <c:v>2.50 - 2.57</c:v>
                </c:pt>
                <c:pt idx="37">
                  <c:v>2.57 - 2.63</c:v>
                </c:pt>
                <c:pt idx="38">
                  <c:v>2.63 - 2.70</c:v>
                </c:pt>
                <c:pt idx="39">
                  <c:v>2.70 - 2.76</c:v>
                </c:pt>
                <c:pt idx="40">
                  <c:v>2.76 - 2.83</c:v>
                </c:pt>
                <c:pt idx="41">
                  <c:v>2.83 - 2.89</c:v>
                </c:pt>
                <c:pt idx="42">
                  <c:v>2.89 - 2.95</c:v>
                </c:pt>
                <c:pt idx="43">
                  <c:v>2.95 - 3.02</c:v>
                </c:pt>
                <c:pt idx="44">
                  <c:v>3.02 - 3.08</c:v>
                </c:pt>
                <c:pt idx="45">
                  <c:v>3.08 - 3.15</c:v>
                </c:pt>
                <c:pt idx="46">
                  <c:v>3.15 - 3.21</c:v>
                </c:pt>
                <c:pt idx="47">
                  <c:v>3.21 - 3.28</c:v>
                </c:pt>
                <c:pt idx="48">
                  <c:v>3.28 - 3.34</c:v>
                </c:pt>
                <c:pt idx="49">
                  <c:v>3.34 - 3.40</c:v>
                </c:pt>
                <c:pt idx="50">
                  <c:v>3.40 - 3.47</c:v>
                </c:pt>
                <c:pt idx="51">
                  <c:v>3.47 - 3.53</c:v>
                </c:pt>
                <c:pt idx="52">
                  <c:v>3.53 - 3.60</c:v>
                </c:pt>
                <c:pt idx="53">
                  <c:v>3.60 - 3.66</c:v>
                </c:pt>
                <c:pt idx="54">
                  <c:v>3.66 - 3.73</c:v>
                </c:pt>
                <c:pt idx="55">
                  <c:v>3.73 - 3.79</c:v>
                </c:pt>
                <c:pt idx="56">
                  <c:v>3.79 - 3.85</c:v>
                </c:pt>
                <c:pt idx="57">
                  <c:v>3.85 - 3.92</c:v>
                </c:pt>
                <c:pt idx="58">
                  <c:v>3.92 - 3.98</c:v>
                </c:pt>
                <c:pt idx="59">
                  <c:v>3.98 - 4.05</c:v>
                </c:pt>
                <c:pt idx="60">
                  <c:v>4.05 - 4.11</c:v>
                </c:pt>
                <c:pt idx="61">
                  <c:v>4.11 - 4.17</c:v>
                </c:pt>
                <c:pt idx="62">
                  <c:v>4.17 - 4.24</c:v>
                </c:pt>
                <c:pt idx="63">
                  <c:v>4.24 - 4.30</c:v>
                </c:pt>
                <c:pt idx="64">
                  <c:v>4.30 - 4.37</c:v>
                </c:pt>
                <c:pt idx="65">
                  <c:v>4.37 - 4.43</c:v>
                </c:pt>
                <c:pt idx="66">
                  <c:v>4.43 - 4.50</c:v>
                </c:pt>
                <c:pt idx="67">
                  <c:v>4.50 - 4.56</c:v>
                </c:pt>
                <c:pt idx="68">
                  <c:v>4.56 - 4.62</c:v>
                </c:pt>
                <c:pt idx="69">
                  <c:v>4.62 - 4.69</c:v>
                </c:pt>
                <c:pt idx="70">
                  <c:v>4.69 - 4.75</c:v>
                </c:pt>
                <c:pt idx="71">
                  <c:v>4.75 - 4.82</c:v>
                </c:pt>
                <c:pt idx="72">
                  <c:v>4.82 - 4.88</c:v>
                </c:pt>
                <c:pt idx="73">
                  <c:v>4.88 - 4.95</c:v>
                </c:pt>
                <c:pt idx="74">
                  <c:v>4.95 - 5.01</c:v>
                </c:pt>
                <c:pt idx="75">
                  <c:v>5.01 - 5.07</c:v>
                </c:pt>
                <c:pt idx="76">
                  <c:v>5.07 - 5.14</c:v>
                </c:pt>
                <c:pt idx="77">
                  <c:v>5.14 - 5.20</c:v>
                </c:pt>
                <c:pt idx="78">
                  <c:v>5.20 - 5.27</c:v>
                </c:pt>
                <c:pt idx="79">
                  <c:v>5.27 - 5.33</c:v>
                </c:pt>
                <c:pt idx="80">
                  <c:v>5.33 - 5.40</c:v>
                </c:pt>
                <c:pt idx="81">
                  <c:v>5.40 - 5.46</c:v>
                </c:pt>
                <c:pt idx="82">
                  <c:v>5.46 - 5.52</c:v>
                </c:pt>
                <c:pt idx="83">
                  <c:v>5.52 - 5.59</c:v>
                </c:pt>
                <c:pt idx="84">
                  <c:v>5.59 - 5.65</c:v>
                </c:pt>
                <c:pt idx="85">
                  <c:v>5.65 - 5.72</c:v>
                </c:pt>
                <c:pt idx="86">
                  <c:v>5.72 - 5.78</c:v>
                </c:pt>
                <c:pt idx="87">
                  <c:v>5.78 - 5.84</c:v>
                </c:pt>
                <c:pt idx="88">
                  <c:v>5.84 - 5.91</c:v>
                </c:pt>
                <c:pt idx="89">
                  <c:v>5.91 - 5.97</c:v>
                </c:pt>
                <c:pt idx="90">
                  <c:v>5.97 - 6.04</c:v>
                </c:pt>
                <c:pt idx="91">
                  <c:v>6.04 - 6.10</c:v>
                </c:pt>
                <c:pt idx="92">
                  <c:v>6.10 - 6.17</c:v>
                </c:pt>
                <c:pt idx="93">
                  <c:v>6.17 - 6.23</c:v>
                </c:pt>
                <c:pt idx="94">
                  <c:v>6.23 - 6.29</c:v>
                </c:pt>
                <c:pt idx="95">
                  <c:v>6.29 - 6.36</c:v>
                </c:pt>
                <c:pt idx="96">
                  <c:v>6.36 - 6.42</c:v>
                </c:pt>
                <c:pt idx="97">
                  <c:v>6.42 - 6.49</c:v>
                </c:pt>
                <c:pt idx="98">
                  <c:v>6.49 - 6.55</c:v>
                </c:pt>
                <c:pt idx="99">
                  <c:v>6.55 - 6.62</c:v>
                </c:pt>
              </c:strCache>
            </c:strRef>
          </c:cat>
          <c:val>
            <c:numRef>
              <c:f>'Risk Analysis Result'!$AK$4:$AK$103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15</c:v>
                </c:pt>
                <c:pt idx="10">
                  <c:v>23</c:v>
                </c:pt>
                <c:pt idx="11">
                  <c:v>34</c:v>
                </c:pt>
                <c:pt idx="12">
                  <c:v>25</c:v>
                </c:pt>
                <c:pt idx="13">
                  <c:v>33</c:v>
                </c:pt>
                <c:pt idx="14">
                  <c:v>29</c:v>
                </c:pt>
                <c:pt idx="15">
                  <c:v>35</c:v>
                </c:pt>
                <c:pt idx="16">
                  <c:v>49</c:v>
                </c:pt>
                <c:pt idx="17">
                  <c:v>47</c:v>
                </c:pt>
                <c:pt idx="18">
                  <c:v>44</c:v>
                </c:pt>
                <c:pt idx="19">
                  <c:v>46</c:v>
                </c:pt>
                <c:pt idx="20">
                  <c:v>56</c:v>
                </c:pt>
                <c:pt idx="21">
                  <c:v>54</c:v>
                </c:pt>
                <c:pt idx="22">
                  <c:v>52</c:v>
                </c:pt>
                <c:pt idx="23">
                  <c:v>45</c:v>
                </c:pt>
                <c:pt idx="24">
                  <c:v>50</c:v>
                </c:pt>
                <c:pt idx="25">
                  <c:v>48</c:v>
                </c:pt>
                <c:pt idx="26">
                  <c:v>53</c:v>
                </c:pt>
                <c:pt idx="27">
                  <c:v>53</c:v>
                </c:pt>
                <c:pt idx="28">
                  <c:v>49</c:v>
                </c:pt>
                <c:pt idx="29">
                  <c:v>38</c:v>
                </c:pt>
                <c:pt idx="30">
                  <c:v>39</c:v>
                </c:pt>
                <c:pt idx="31">
                  <c:v>48</c:v>
                </c:pt>
                <c:pt idx="32">
                  <c:v>47</c:v>
                </c:pt>
                <c:pt idx="33">
                  <c:v>53</c:v>
                </c:pt>
                <c:pt idx="34">
                  <c:v>43</c:v>
                </c:pt>
                <c:pt idx="35">
                  <c:v>35</c:v>
                </c:pt>
                <c:pt idx="36">
                  <c:v>33</c:v>
                </c:pt>
                <c:pt idx="37">
                  <c:v>51</c:v>
                </c:pt>
                <c:pt idx="38">
                  <c:v>39</c:v>
                </c:pt>
                <c:pt idx="39">
                  <c:v>27</c:v>
                </c:pt>
                <c:pt idx="40">
                  <c:v>36</c:v>
                </c:pt>
                <c:pt idx="41">
                  <c:v>29</c:v>
                </c:pt>
                <c:pt idx="42">
                  <c:v>31</c:v>
                </c:pt>
                <c:pt idx="43">
                  <c:v>20</c:v>
                </c:pt>
                <c:pt idx="44">
                  <c:v>28</c:v>
                </c:pt>
                <c:pt idx="45">
                  <c:v>25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28</c:v>
                </c:pt>
                <c:pt idx="50">
                  <c:v>27</c:v>
                </c:pt>
                <c:pt idx="51">
                  <c:v>11</c:v>
                </c:pt>
                <c:pt idx="52">
                  <c:v>14</c:v>
                </c:pt>
                <c:pt idx="53">
                  <c:v>20</c:v>
                </c:pt>
                <c:pt idx="54">
                  <c:v>11</c:v>
                </c:pt>
                <c:pt idx="55">
                  <c:v>16</c:v>
                </c:pt>
                <c:pt idx="56">
                  <c:v>17</c:v>
                </c:pt>
                <c:pt idx="57">
                  <c:v>16</c:v>
                </c:pt>
                <c:pt idx="58">
                  <c:v>15</c:v>
                </c:pt>
                <c:pt idx="59">
                  <c:v>8</c:v>
                </c:pt>
                <c:pt idx="60">
                  <c:v>14</c:v>
                </c:pt>
                <c:pt idx="61">
                  <c:v>14</c:v>
                </c:pt>
                <c:pt idx="62">
                  <c:v>8</c:v>
                </c:pt>
                <c:pt idx="63">
                  <c:v>11</c:v>
                </c:pt>
                <c:pt idx="64">
                  <c:v>11</c:v>
                </c:pt>
                <c:pt idx="65">
                  <c:v>13</c:v>
                </c:pt>
                <c:pt idx="66">
                  <c:v>12</c:v>
                </c:pt>
                <c:pt idx="67">
                  <c:v>9</c:v>
                </c:pt>
                <c:pt idx="68">
                  <c:v>11</c:v>
                </c:pt>
                <c:pt idx="69">
                  <c:v>4</c:v>
                </c:pt>
                <c:pt idx="70">
                  <c:v>11</c:v>
                </c:pt>
                <c:pt idx="71">
                  <c:v>7</c:v>
                </c:pt>
                <c:pt idx="72">
                  <c:v>7</c:v>
                </c:pt>
                <c:pt idx="73">
                  <c:v>6</c:v>
                </c:pt>
                <c:pt idx="74">
                  <c:v>7</c:v>
                </c:pt>
                <c:pt idx="75">
                  <c:v>6</c:v>
                </c:pt>
                <c:pt idx="76">
                  <c:v>8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4</c:v>
                </c:pt>
                <c:pt idx="82">
                  <c:v>2</c:v>
                </c:pt>
                <c:pt idx="83">
                  <c:v>6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1</c:v>
                </c:pt>
                <c:pt idx="90">
                  <c:v>6</c:v>
                </c:pt>
                <c:pt idx="91">
                  <c:v>1</c:v>
                </c:pt>
                <c:pt idx="92">
                  <c:v>0</c:v>
                </c:pt>
                <c:pt idx="93">
                  <c:v>3</c:v>
                </c:pt>
                <c:pt idx="94">
                  <c:v>3</c:v>
                </c:pt>
                <c:pt idx="95">
                  <c:v>0</c:v>
                </c:pt>
                <c:pt idx="96">
                  <c:v>2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AD-4C02-9351-69081EC2A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673712"/>
        <c:axId val="1000667472"/>
      </c:areaChart>
      <c:catAx>
        <c:axId val="100067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800" b="1"/>
                  <a:t>BCR - Bins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67472"/>
        <c:crosses val="autoZero"/>
        <c:auto val="1"/>
        <c:lblAlgn val="ctr"/>
        <c:lblOffset val="100"/>
        <c:noMultiLvlLbl val="0"/>
      </c:catAx>
      <c:valAx>
        <c:axId val="1000667472"/>
        <c:scaling>
          <c:logBase val="10"/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800" b="1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7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507087429824222"/>
          <c:y val="5.7503280762560033E-2"/>
          <c:w val="0.39858102635309989"/>
          <c:h val="0.1311454680315931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S01 - Monte Carlo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'Risk Analysis Result'!$Q$12:$Q$111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'Risk Analysis Result'!$R$12:$R$111</c:f>
              <c:numCache>
                <c:formatCode>General</c:formatCode>
                <c:ptCount val="100"/>
                <c:pt idx="0">
                  <c:v>0.9999999982906882</c:v>
                </c:pt>
                <c:pt idx="1">
                  <c:v>0.99999999325053923</c:v>
                </c:pt>
                <c:pt idx="2">
                  <c:v>0.99999997469227064</c:v>
                </c:pt>
                <c:pt idx="3">
                  <c:v>0.99999990988060983</c:v>
                </c:pt>
                <c:pt idx="4">
                  <c:v>0.99999969520087784</c:v>
                </c:pt>
                <c:pt idx="5">
                  <c:v>0.99999902074782976</c:v>
                </c:pt>
                <c:pt idx="6">
                  <c:v>0.9999970110269647</c:v>
                </c:pt>
                <c:pt idx="7">
                  <c:v>0.99999133108834193</c:v>
                </c:pt>
                <c:pt idx="8">
                  <c:v>0.99997610543480475</c:v>
                </c:pt>
                <c:pt idx="9">
                  <c:v>0.99993739454646302</c:v>
                </c:pt>
                <c:pt idx="10">
                  <c:v>0.9998440442505907</c:v>
                </c:pt>
                <c:pt idx="11">
                  <c:v>0.99963053137220093</c:v>
                </c:pt>
                <c:pt idx="12">
                  <c:v>0.99916734188659995</c:v>
                </c:pt>
                <c:pt idx="13">
                  <c:v>0.99821428252821431</c:v>
                </c:pt>
                <c:pt idx="14">
                  <c:v>0.99635430274273673</c:v>
                </c:pt>
                <c:pt idx="15">
                  <c:v>0.99291140705662018</c:v>
                </c:pt>
                <c:pt idx="16">
                  <c:v>0.98686681223297201</c:v>
                </c:pt>
                <c:pt idx="17">
                  <c:v>0.97680123899839966</c:v>
                </c:pt>
                <c:pt idx="18">
                  <c:v>0.96090340017427667</c:v>
                </c:pt>
                <c:pt idx="19">
                  <c:v>0.93708754565642016</c:v>
                </c:pt>
                <c:pt idx="20">
                  <c:v>0.90324812132157739</c:v>
                </c:pt>
                <c:pt idx="21">
                  <c:v>0.857643519180319</c:v>
                </c:pt>
                <c:pt idx="22">
                  <c:v>0.79934957455942612</c:v>
                </c:pt>
                <c:pt idx="23">
                  <c:v>0.72867431417362771</c:v>
                </c:pt>
                <c:pt idx="24">
                  <c:v>0.64740236141381824</c:v>
                </c:pt>
                <c:pt idx="25">
                  <c:v>0.55875958451620655</c:v>
                </c:pt>
                <c:pt idx="26">
                  <c:v>0.46705829609533656</c:v>
                </c:pt>
                <c:pt idx="27">
                  <c:v>0.37708016503642727</c:v>
                </c:pt>
                <c:pt idx="28">
                  <c:v>0.29334113347611734</c:v>
                </c:pt>
                <c:pt idx="29">
                  <c:v>0.2194234588237165</c:v>
                </c:pt>
                <c:pt idx="30">
                  <c:v>0.15753666452869652</c:v>
                </c:pt>
                <c:pt idx="31">
                  <c:v>0.10839193936821712</c:v>
                </c:pt>
                <c:pt idx="32">
                  <c:v>7.1376326666085288E-2</c:v>
                </c:pt>
                <c:pt idx="33">
                  <c:v>4.493264442964362E-2</c:v>
                </c:pt>
                <c:pt idx="34">
                  <c:v>2.7014720359565869E-2</c:v>
                </c:pt>
                <c:pt idx="35">
                  <c:v>1.5499241026337152E-2</c:v>
                </c:pt>
                <c:pt idx="36">
                  <c:v>8.4797652630685949E-3</c:v>
                </c:pt>
                <c:pt idx="37">
                  <c:v>4.4213600750188098E-3</c:v>
                </c:pt>
                <c:pt idx="38">
                  <c:v>2.1958277477046595E-3</c:v>
                </c:pt>
                <c:pt idx="39">
                  <c:v>1.0382774525070637E-3</c:v>
                </c:pt>
                <c:pt idx="40">
                  <c:v>4.6722901072138168E-4</c:v>
                </c:pt>
                <c:pt idx="41">
                  <c:v>2.0003127034551316E-4</c:v>
                </c:pt>
                <c:pt idx="42">
                  <c:v>8.1449216654982948E-5</c:v>
                </c:pt>
                <c:pt idx="43">
                  <c:v>3.1534214757322765E-5</c:v>
                </c:pt>
                <c:pt idx="44">
                  <c:v>1.1605985429818944E-5</c:v>
                </c:pt>
                <c:pt idx="45">
                  <c:v>4.0597324098001764E-6</c:v>
                </c:pt>
                <c:pt idx="46">
                  <c:v>1.3494249880841025E-6</c:v>
                </c:pt>
                <c:pt idx="47">
                  <c:v>4.2615275175350575E-7</c:v>
                </c:pt>
                <c:pt idx="48">
                  <c:v>1.2784503022889027E-7</c:v>
                </c:pt>
                <c:pt idx="49">
                  <c:v>3.6429042338248507E-8</c:v>
                </c:pt>
                <c:pt idx="50">
                  <c:v>9.8583918806127713E-9</c:v>
                </c:pt>
                <c:pt idx="51">
                  <c:v>2.5334532249843278E-9</c:v>
                </c:pt>
                <c:pt idx="52">
                  <c:v>6.1819671604013138E-10</c:v>
                </c:pt>
                <c:pt idx="53">
                  <c:v>1.4322198982341661E-10</c:v>
                </c:pt>
                <c:pt idx="54">
                  <c:v>3.1501246056109267E-11</c:v>
                </c:pt>
                <c:pt idx="55">
                  <c:v>6.5772942647868149E-12</c:v>
                </c:pt>
                <c:pt idx="56">
                  <c:v>1.3036238755148588E-12</c:v>
                </c:pt>
                <c:pt idx="57">
                  <c:v>2.4524826613969708E-13</c:v>
                </c:pt>
                <c:pt idx="58">
                  <c:v>4.3742787170231168E-14</c:v>
                </c:pt>
                <c:pt idx="59">
                  <c:v>7.4384942649885488E-15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C-446A-B8F1-434918DBF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12736"/>
        <c:axId val="1515513216"/>
      </c:scatterChart>
      <c:valAx>
        <c:axId val="15155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3216"/>
        <c:crosses val="autoZero"/>
        <c:crossBetween val="midCat"/>
      </c:valAx>
      <c:valAx>
        <c:axId val="15155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S10 - Monte Carlo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'Risk Analysis Result'!$Q$12:$Q$244</c:f>
              <c:numCache>
                <c:formatCode>General</c:formatCode>
                <c:ptCount val="23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</c:numCache>
            </c:numRef>
          </c:xVal>
          <c:yVal>
            <c:numRef>
              <c:f>'Risk Analysis Result'!$S$12:$S$244</c:f>
              <c:numCache>
                <c:formatCode>General</c:formatCode>
                <c:ptCount val="233"/>
                <c:pt idx="0">
                  <c:v>0.98335581833961105</c:v>
                </c:pt>
                <c:pt idx="1">
                  <c:v>0.98231379496578886</c:v>
                </c:pt>
                <c:pt idx="2">
                  <c:v>0.981216606475938</c:v>
                </c:pt>
                <c:pt idx="3">
                  <c:v>0.98006202668070286</c:v>
                </c:pt>
                <c:pt idx="4">
                  <c:v>0.97884778372787651</c:v>
                </c:pt>
                <c:pt idx="5">
                  <c:v>0.97757156192991501</c:v>
                </c:pt>
                <c:pt idx="6">
                  <c:v>0.97623100379392624</c:v>
                </c:pt>
                <c:pt idx="7">
                  <c:v>0.9748237122582758</c:v>
                </c:pt>
                <c:pt idx="8">
                  <c:v>0.97334725313939929</c:v>
                </c:pt>
                <c:pt idx="9">
                  <c:v>0.97179915779181703</c:v>
                </c:pt>
                <c:pt idx="10">
                  <c:v>0.97017692598370731</c:v>
                </c:pt>
                <c:pt idx="11">
                  <c:v>0.96847802898971469</c:v>
                </c:pt>
                <c:pt idx="12">
                  <c:v>0.96669991290194923</c:v>
                </c:pt>
                <c:pt idx="13">
                  <c:v>0.96484000215937304</c:v>
                </c:pt>
                <c:pt idx="14">
                  <c:v>0.9628957032949732</c:v>
                </c:pt>
                <c:pt idx="15">
                  <c:v>0.96086440889929259</c:v>
                </c:pt>
                <c:pt idx="16">
                  <c:v>0.95874350179802104</c:v>
                </c:pt>
                <c:pt idx="17">
                  <c:v>0.9565303594404615</c:v>
                </c:pt>
                <c:pt idx="18">
                  <c:v>0.954222358494763</c:v>
                </c:pt>
                <c:pt idx="19">
                  <c:v>0.95181687964487127</c:v>
                </c:pt>
                <c:pt idx="20">
                  <c:v>0.94931131258318424</c:v>
                </c:pt>
                <c:pt idx="21">
                  <c:v>0.94670306119192227</c:v>
                </c:pt>
                <c:pt idx="22">
                  <c:v>0.94398954890523423</c:v>
                </c:pt>
                <c:pt idx="23">
                  <c:v>0.94116822424306168</c:v>
                </c:pt>
                <c:pt idx="24">
                  <c:v>0.93823656650678511</c:v>
                </c:pt>
                <c:pt idx="25">
                  <c:v>0.93519209162568018</c:v>
                </c:pt>
                <c:pt idx="26">
                  <c:v>0.93203235814221785</c:v>
                </c:pt>
                <c:pt idx="27">
                  <c:v>0.92875497332326973</c:v>
                </c:pt>
                <c:pt idx="28">
                  <c:v>0.92535759938331452</c:v>
                </c:pt>
                <c:pt idx="29">
                  <c:v>0.92183795980480721</c:v>
                </c:pt>
                <c:pt idx="30">
                  <c:v>0.9181938457399631</c:v>
                </c:pt>
                <c:pt idx="31">
                  <c:v>0.91442312247733148</c:v>
                </c:pt>
                <c:pt idx="32">
                  <c:v>0.91052373595570213</c:v>
                </c:pt>
                <c:pt idx="33">
                  <c:v>0.90649371930709099</c:v>
                </c:pt>
                <c:pt idx="34">
                  <c:v>0.9023311994098181</c:v>
                </c:pt>
                <c:pt idx="35">
                  <c:v>0.89803440343199914</c:v>
                </c:pt>
                <c:pt idx="36">
                  <c:v>0.89360166534515262</c:v>
                </c:pt>
                <c:pt idx="37">
                  <c:v>0.88903143238706628</c:v>
                </c:pt>
                <c:pt idx="38">
                  <c:v>0.88432227145257658</c:v>
                </c:pt>
                <c:pt idx="39">
                  <c:v>0.87947287539050945</c:v>
                </c:pt>
                <c:pt idx="40">
                  <c:v>0.87448206918469285</c:v>
                </c:pt>
                <c:pt idx="41">
                  <c:v>0.86934881599671043</c:v>
                </c:pt>
                <c:pt idx="42">
                  <c:v>0.86407222304790321</c:v>
                </c:pt>
                <c:pt idx="43">
                  <c:v>0.85865154731805893</c:v>
                </c:pt>
                <c:pt idx="44">
                  <c:v>0.85308620103825561</c:v>
                </c:pt>
                <c:pt idx="45">
                  <c:v>0.8473757569554482</c:v>
                </c:pt>
                <c:pt idx="46">
                  <c:v>0.84151995334661223</c:v>
                </c:pt>
                <c:pt idx="47">
                  <c:v>0.83551869876057572</c:v>
                </c:pt>
                <c:pt idx="48">
                  <c:v>0.82937207646610078</c:v>
                </c:pt>
                <c:pt idx="49">
                  <c:v>0.82308034858529922</c:v>
                </c:pt>
                <c:pt idx="50">
                  <c:v>0.81664395989209593</c:v>
                </c:pt>
                <c:pt idx="51">
                  <c:v>0.81006354125618696</c:v>
                </c:pt>
                <c:pt idx="52">
                  <c:v>0.80333991271376659</c:v>
                </c:pt>
                <c:pt idx="53">
                  <c:v>0.79647408614723103</c:v>
                </c:pt>
                <c:pt idx="54">
                  <c:v>0.78946726755709284</c:v>
                </c:pt>
                <c:pt idx="55">
                  <c:v>0.78232085891045999</c:v>
                </c:pt>
                <c:pt idx="56">
                  <c:v>0.77503645955164679</c:v>
                </c:pt>
                <c:pt idx="57">
                  <c:v>0.76761586716178054</c:v>
                </c:pt>
                <c:pt idx="58">
                  <c:v>0.76006107825564895</c:v>
                </c:pt>
                <c:pt idx="59">
                  <c:v>0.75237428820549046</c:v>
                </c:pt>
                <c:pt idx="60">
                  <c:v>0.74455789078295687</c:v>
                </c:pt>
                <c:pt idx="61">
                  <c:v>0.73661447721207396</c:v>
                </c:pt>
                <c:pt idx="62">
                  <c:v>0.72854683472767467</c:v>
                </c:pt>
                <c:pt idx="63">
                  <c:v>0.72035794463548863</c:v>
                </c:pt>
                <c:pt idx="64">
                  <c:v>0.71205097987181687</c:v>
                </c:pt>
                <c:pt idx="65">
                  <c:v>0.70362930206250618</c:v>
                </c:pt>
                <c:pt idx="66">
                  <c:v>0.695096458082755</c:v>
                </c:pt>
                <c:pt idx="67">
                  <c:v>0.68645617612111198</c:v>
                </c:pt>
                <c:pt idx="68">
                  <c:v>0.67771236125287881</c:v>
                </c:pt>
                <c:pt idx="69">
                  <c:v>0.66886909052997434</c:v>
                </c:pt>
                <c:pt idx="70">
                  <c:v>0.65993060759616218</c:v>
                </c:pt>
                <c:pt idx="71">
                  <c:v>0.65090131683836905</c:v>
                </c:pt>
                <c:pt idx="72">
                  <c:v>0.64178577708662787</c:v>
                </c:pt>
                <c:pt idx="73">
                  <c:v>0.63258869487694713</c:v>
                </c:pt>
                <c:pt idx="74">
                  <c:v>0.62331491729313915</c:v>
                </c:pt>
                <c:pt idx="75">
                  <c:v>0.61396942440531632</c:v>
                </c:pt>
                <c:pt idx="76">
                  <c:v>0.60455732132438411</c:v>
                </c:pt>
                <c:pt idx="77">
                  <c:v>0.59508382989340936</c:v>
                </c:pt>
                <c:pt idx="78">
                  <c:v>0.5855542800382193</c:v>
                </c:pt>
                <c:pt idx="79">
                  <c:v>0.57597410080097755</c:v>
                </c:pt>
                <c:pt idx="80">
                  <c:v>0.5663488110817847</c:v>
                </c:pt>
                <c:pt idx="81">
                  <c:v>0.5566840101145567</c:v>
                </c:pt>
                <c:pt idx="82">
                  <c:v>0.54698536770452877</c:v>
                </c:pt>
                <c:pt idx="83">
                  <c:v>0.53725861425573085</c:v>
                </c:pt>
                <c:pt idx="84">
                  <c:v>0.52750953061764738</c:v>
                </c:pt>
                <c:pt idx="85">
                  <c:v>0.51774393778103378</c:v>
                </c:pt>
                <c:pt idx="86">
                  <c:v>0.50796768645349322</c:v>
                </c:pt>
                <c:pt idx="87">
                  <c:v>0.49818664654591938</c:v>
                </c:pt>
                <c:pt idx="88">
                  <c:v>0.48840669660128699</c:v>
                </c:pt>
                <c:pt idx="89">
                  <c:v>0.47863371319751358</c:v>
                </c:pt>
                <c:pt idx="90">
                  <c:v>0.46887356035622374</c:v>
                </c:pt>
                <c:pt idx="91">
                  <c:v>0.45913207898922592</c:v>
                </c:pt>
                <c:pt idx="92">
                  <c:v>0.44941507641434753</c:v>
                </c:pt>
                <c:pt idx="93">
                  <c:v>0.43972831597198869</c:v>
                </c:pt>
                <c:pt idx="94">
                  <c:v>0.43007750677332801</c:v>
                </c:pt>
                <c:pt idx="95">
                  <c:v>0.42046829361056537</c:v>
                </c:pt>
                <c:pt idx="96">
                  <c:v>0.41090624705890488</c:v>
                </c:pt>
                <c:pt idx="97">
                  <c:v>0.4013968537991861</c:v>
                </c:pt>
                <c:pt idx="98">
                  <c:v>0.39194550718914989</c:v>
                </c:pt>
                <c:pt idx="99">
                  <c:v>0.38255749811029427</c:v>
                </c:pt>
                <c:pt idx="100">
                  <c:v>0.37323800611613889</c:v>
                </c:pt>
                <c:pt idx="101">
                  <c:v>0.36399209090647366</c:v>
                </c:pt>
                <c:pt idx="102">
                  <c:v>0.35482468415083201</c:v>
                </c:pt>
                <c:pt idx="103">
                  <c:v>0.34574058168300648</c:v>
                </c:pt>
                <c:pt idx="104">
                  <c:v>0.33674443608691884</c:v>
                </c:pt>
                <c:pt idx="105">
                  <c:v>0.32784074969258026</c:v>
                </c:pt>
                <c:pt idx="106">
                  <c:v>0.31903386799923594</c:v>
                </c:pt>
                <c:pt idx="107">
                  <c:v>0.31032797354108999</c:v>
                </c:pt>
                <c:pt idx="108">
                  <c:v>0.30172708020926076</c:v>
                </c:pt>
                <c:pt idx="109">
                  <c:v>0.29323502804183577</c:v>
                </c:pt>
                <c:pt idx="110">
                  <c:v>0.28485547849207682</c:v>
                </c:pt>
                <c:pt idx="111">
                  <c:v>0.27659191018299656</c:v>
                </c:pt>
                <c:pt idx="112">
                  <c:v>0.2684476151546793</c:v>
                </c:pt>
                <c:pt idx="113">
                  <c:v>0.26042569560886764</c:v>
                </c:pt>
                <c:pt idx="114">
                  <c:v>0.25252906115350304</c:v>
                </c:pt>
                <c:pt idx="115">
                  <c:v>0.24476042654806651</c:v>
                </c:pt>
                <c:pt idx="116">
                  <c:v>0.23712230994877626</c:v>
                </c:pt>
                <c:pt idx="117">
                  <c:v>0.22961703165091318</c:v>
                </c:pt>
                <c:pt idx="118">
                  <c:v>0.22224671332382373</c:v>
                </c:pt>
                <c:pt idx="119">
                  <c:v>0.21501327773245227</c:v>
                </c:pt>
                <c:pt idx="120">
                  <c:v>0.20791844893763411</c:v>
                </c:pt>
                <c:pt idx="121">
                  <c:v>0.20096375296579938</c:v>
                </c:pt>
                <c:pt idx="122">
                  <c:v>0.19415051893724666</c:v>
                </c:pt>
                <c:pt idx="123">
                  <c:v>0.18747988064070509</c:v>
                </c:pt>
                <c:pt idx="124">
                  <c:v>0.18095277854056147</c:v>
                </c:pt>
                <c:pt idx="125">
                  <c:v>0.17456996220185672</c:v>
                </c:pt>
                <c:pt idx="126">
                  <c:v>0.16833199311698299</c:v>
                </c:pt>
                <c:pt idx="127">
                  <c:v>0.16223924791692079</c:v>
                </c:pt>
                <c:pt idx="128">
                  <c:v>0.15629192194886754</c:v>
                </c:pt>
                <c:pt idx="129">
                  <c:v>0.15049003320121357</c:v>
                </c:pt>
                <c:pt idx="130">
                  <c:v>0.14483342655602915</c:v>
                </c:pt>
                <c:pt idx="131">
                  <c:v>0.13932177834852943</c:v>
                </c:pt>
                <c:pt idx="132">
                  <c:v>0.13395460121239788</c:v>
                </c:pt>
                <c:pt idx="133">
                  <c:v>0.12873124918935608</c:v>
                </c:pt>
                <c:pt idx="134">
                  <c:v>0.12365092308098469</c:v>
                </c:pt>
                <c:pt idx="135">
                  <c:v>0.11871267602051039</c:v>
                </c:pt>
                <c:pt idx="136">
                  <c:v>0.1139154192420947</c:v>
                </c:pt>
                <c:pt idx="137">
                  <c:v>0.10925792802506773</c:v>
                </c:pt>
                <c:pt idx="138">
                  <c:v>0.10473884779056053</c:v>
                </c:pt>
                <c:pt idx="139">
                  <c:v>0.10035670032809552</c:v>
                </c:pt>
                <c:pt idx="140">
                  <c:v>9.6109890129879583E-2</c:v>
                </c:pt>
                <c:pt idx="141">
                  <c:v>9.1996710810828941E-2</c:v>
                </c:pt>
                <c:pt idx="142">
                  <c:v>8.8015351592713897E-2</c:v>
                </c:pt>
                <c:pt idx="143">
                  <c:v>8.4163903831251496E-2</c:v>
                </c:pt>
                <c:pt idx="144">
                  <c:v>8.0440367565487003E-2</c:v>
                </c:pt>
                <c:pt idx="145">
                  <c:v>7.6842658069390279E-2</c:v>
                </c:pt>
                <c:pt idx="146">
                  <c:v>7.3368612386236043E-2</c:v>
                </c:pt>
                <c:pt idx="147">
                  <c:v>7.0015995827049426E-2</c:v>
                </c:pt>
                <c:pt idx="148">
                  <c:v>6.6782508415149877E-2</c:v>
                </c:pt>
                <c:pt idx="149">
                  <c:v>6.3665791259642224E-2</c:v>
                </c:pt>
                <c:pt idx="150">
                  <c:v>6.0663432841550735E-2</c:v>
                </c:pt>
                <c:pt idx="151">
                  <c:v>5.7772975197179832E-2</c:v>
                </c:pt>
                <c:pt idx="152">
                  <c:v>5.4991919984208604E-2</c:v>
                </c:pt>
                <c:pt idx="153">
                  <c:v>5.231773441696963E-2</c:v>
                </c:pt>
                <c:pt idx="154">
                  <c:v>4.9747857058332179E-2</c:v>
                </c:pt>
                <c:pt idx="155">
                  <c:v>4.7279703456591715E-2</c:v>
                </c:pt>
                <c:pt idx="156">
                  <c:v>4.49106716167611E-2</c:v>
                </c:pt>
                <c:pt idx="157">
                  <c:v>4.2638147296659934E-2</c:v>
                </c:pt>
                <c:pt idx="158">
                  <c:v>4.0459509119191606E-2</c:v>
                </c:pt>
                <c:pt idx="159">
                  <c:v>3.8372133493201788E-2</c:v>
                </c:pt>
                <c:pt idx="160">
                  <c:v>3.6373399336286139E-2</c:v>
                </c:pt>
                <c:pt idx="161">
                  <c:v>3.4460692593899833E-2</c:v>
                </c:pt>
                <c:pt idx="162">
                  <c:v>3.2631410550066131E-2</c:v>
                </c:pt>
                <c:pt idx="163">
                  <c:v>3.0882965925924544E-2</c:v>
                </c:pt>
                <c:pt idx="164">
                  <c:v>2.9212790763263219E-2</c:v>
                </c:pt>
                <c:pt idx="165">
                  <c:v>2.7618340091065008E-2</c:v>
                </c:pt>
                <c:pt idx="166">
                  <c:v>2.6097095373949442E-2</c:v>
                </c:pt>
                <c:pt idx="167">
                  <c:v>2.4646567742208747E-2</c:v>
                </c:pt>
                <c:pt idx="168">
                  <c:v>2.326430100392074E-2</c:v>
                </c:pt>
                <c:pt idx="169">
                  <c:v>2.1947874440367388E-2</c:v>
                </c:pt>
                <c:pt idx="170">
                  <c:v>2.0694905386690166E-2</c:v>
                </c:pt>
                <c:pt idx="171">
                  <c:v>1.9503051600381904E-2</c:v>
                </c:pt>
                <c:pt idx="172">
                  <c:v>1.8370013420836107E-2</c:v>
                </c:pt>
                <c:pt idx="173">
                  <c:v>1.7293535723752473E-2</c:v>
                </c:pt>
                <c:pt idx="174">
                  <c:v>1.6271409674737392E-2</c:v>
                </c:pt>
                <c:pt idx="175">
                  <c:v>1.530147428692552E-2</c:v>
                </c:pt>
                <c:pt idx="176">
                  <c:v>1.4381617787899148E-2</c:v>
                </c:pt>
                <c:pt idx="177">
                  <c:v>1.3509778801585992E-2</c:v>
                </c:pt>
                <c:pt idx="178">
                  <c:v>1.2683947351172065E-2</c:v>
                </c:pt>
                <c:pt idx="179">
                  <c:v>1.1902165689388733E-2</c:v>
                </c:pt>
                <c:pt idx="180">
                  <c:v>1.1162528962801677E-2</c:v>
                </c:pt>
                <c:pt idx="181">
                  <c:v>1.0463185716965029E-2</c:v>
                </c:pt>
                <c:pt idx="182">
                  <c:v>9.8023382494969447E-3</c:v>
                </c:pt>
                <c:pt idx="183">
                  <c:v>9.1782428182828335E-3</c:v>
                </c:pt>
                <c:pt idx="184">
                  <c:v>8.5892097121306188E-3</c:v>
                </c:pt>
                <c:pt idx="185">
                  <c:v>8.0336031912801031E-3</c:v>
                </c:pt>
                <c:pt idx="186">
                  <c:v>7.5098413052129276E-3</c:v>
                </c:pt>
                <c:pt idx="187">
                  <c:v>7.0163955952217139E-3</c:v>
                </c:pt>
                <c:pt idx="188">
                  <c:v>6.5517906891763289E-3</c:v>
                </c:pt>
                <c:pt idx="189">
                  <c:v>6.1146037958778043E-3</c:v>
                </c:pt>
                <c:pt idx="190">
                  <c:v>5.7034641063130609E-3</c:v>
                </c:pt>
                <c:pt idx="191">
                  <c:v>5.3170521090212253E-3</c:v>
                </c:pt>
                <c:pt idx="192">
                  <c:v>4.9540988266598696E-3</c:v>
                </c:pt>
                <c:pt idx="193">
                  <c:v>4.6133849807101779E-3</c:v>
                </c:pt>
                <c:pt idx="194">
                  <c:v>4.2937400910948442E-3</c:v>
                </c:pt>
                <c:pt idx="195">
                  <c:v>3.9940415173004284E-3</c:v>
                </c:pt>
                <c:pt idx="196">
                  <c:v>3.7132134473922829E-3</c:v>
                </c:pt>
                <c:pt idx="197">
                  <c:v>3.4502258411033271E-3</c:v>
                </c:pt>
                <c:pt idx="198">
                  <c:v>3.2040933329454679E-3</c:v>
                </c:pt>
                <c:pt idx="199">
                  <c:v>2.9738741010650882E-3</c:v>
                </c:pt>
                <c:pt idx="200">
                  <c:v>2.7586687073126726E-3</c:v>
                </c:pt>
                <c:pt idx="201">
                  <c:v>2.5576189137537231E-3</c:v>
                </c:pt>
                <c:pt idx="202">
                  <c:v>2.3699064805861036E-3</c:v>
                </c:pt>
                <c:pt idx="203">
                  <c:v>2.1947519501741564E-3</c:v>
                </c:pt>
                <c:pt idx="204">
                  <c:v>2.0314134216479207E-3</c:v>
                </c:pt>
                <c:pt idx="205">
                  <c:v>1.8791853202508868E-3</c:v>
                </c:pt>
                <c:pt idx="206">
                  <c:v>1.7373971653633635E-3</c:v>
                </c:pt>
                <c:pt idx="207">
                  <c:v>1.6054123408620891E-3</c:v>
                </c:pt>
                <c:pt idx="208">
                  <c:v>1.4826268712256896E-3</c:v>
                </c:pt>
                <c:pt idx="209">
                  <c:v>1.3684682065360221E-3</c:v>
                </c:pt>
                <c:pt idx="210">
                  <c:v>1.2623940192835192E-3</c:v>
                </c:pt>
                <c:pt idx="211">
                  <c:v>1.1638910156329674E-3</c:v>
                </c:pt>
                <c:pt idx="212">
                  <c:v>1.0724737635771087E-3</c:v>
                </c:pt>
                <c:pt idx="213">
                  <c:v>9.8768354016887105E-4</c:v>
                </c:pt>
                <c:pt idx="214">
                  <c:v>9.0908719980431485E-4</c:v>
                </c:pt>
                <c:pt idx="215">
                  <c:v>8.3627606531078147E-4</c:v>
                </c:pt>
                <c:pt idx="216">
                  <c:v>7.6886484339122596E-4</c:v>
                </c:pt>
                <c:pt idx="217">
                  <c:v>7.0649056577465341E-4</c:v>
                </c:pt>
                <c:pt idx="218">
                  <c:v>6.488115572366171E-4</c:v>
                </c:pt>
                <c:pt idx="219">
                  <c:v>5.9550643147254778E-4</c:v>
                </c:pt>
                <c:pt idx="220">
                  <c:v>5.4627311563870684E-4</c:v>
                </c:pt>
                <c:pt idx="221">
                  <c:v>5.0082790421235313E-4</c:v>
                </c:pt>
                <c:pt idx="222">
                  <c:v>4.5890454267283332E-4</c:v>
                </c:pt>
                <c:pt idx="223">
                  <c:v>4.2025334136464032E-4</c:v>
                </c:pt>
                <c:pt idx="224">
                  <c:v>3.846403197693693E-4</c:v>
                </c:pt>
                <c:pt idx="225">
                  <c:v>3.5184638129270862E-4</c:v>
                </c:pt>
                <c:pt idx="226">
                  <c:v>3.2166651855480843E-4</c:v>
                </c:pt>
                <c:pt idx="227">
                  <c:v>2.9390904907422577E-4</c:v>
                </c:pt>
                <c:pt idx="228">
                  <c:v>2.6839488113172827E-4</c:v>
                </c:pt>
                <c:pt idx="229">
                  <c:v>2.4495680951830412E-4</c:v>
                </c:pt>
                <c:pt idx="230">
                  <c:v>2.234388407904575E-4</c:v>
                </c:pt>
                <c:pt idx="231">
                  <c:v>2.0369554758281616E-4</c:v>
                </c:pt>
                <c:pt idx="232">
                  <c:v>1.855914514665713E-4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A-4205-A9C8-B53AB684C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12736"/>
        <c:axId val="1515513216"/>
      </c:scatterChart>
      <c:valAx>
        <c:axId val="15155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3216"/>
        <c:crosses val="autoZero"/>
        <c:crossBetween val="midCat"/>
      </c:valAx>
      <c:valAx>
        <c:axId val="15155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S18 - Monte Carlo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'Risk Analysis Result'!$Q$12:$Q$244</c:f>
              <c:numCache>
                <c:formatCode>General</c:formatCode>
                <c:ptCount val="23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</c:numCache>
            </c:numRef>
          </c:xVal>
          <c:yVal>
            <c:numRef>
              <c:f>'Risk Analysis Result'!$T$12:$T$244</c:f>
              <c:numCache>
                <c:formatCode>General</c:formatCode>
                <c:ptCount val="233"/>
                <c:pt idx="0">
                  <c:v>0.99839774274104343</c:v>
                </c:pt>
                <c:pt idx="1">
                  <c:v>0.99813946624037231</c:v>
                </c:pt>
                <c:pt idx="2">
                  <c:v>0.99784388265593205</c:v>
                </c:pt>
                <c:pt idx="3">
                  <c:v>0.99750633422489798</c:v>
                </c:pt>
                <c:pt idx="4">
                  <c:v>0.99712169617818247</c:v>
                </c:pt>
                <c:pt idx="5">
                  <c:v>0.99668434655974181</c:v>
                </c:pt>
                <c:pt idx="6">
                  <c:v>0.99618813642753956</c:v>
                </c:pt>
                <c:pt idx="7">
                  <c:v>0.99562636083235656</c:v>
                </c:pt>
                <c:pt idx="8">
                  <c:v>0.99499173101412319</c:v>
                </c:pt>
                <c:pt idx="9">
                  <c:v>0.99427634829774658</c:v>
                </c:pt>
                <c:pt idx="10">
                  <c:v>0.99347168021058518</c:v>
                </c:pt>
                <c:pt idx="11">
                  <c:v>0.99256853938076073</c:v>
                </c:pt>
                <c:pt idx="12">
                  <c:v>0.9915570658083146</c:v>
                </c:pt>
                <c:pt idx="13">
                  <c:v>0.99042671312866126</c:v>
                </c:pt>
                <c:pt idx="14">
                  <c:v>0.98916623950871219</c:v>
                </c:pt>
                <c:pt idx="15">
                  <c:v>0.98776370382924095</c:v>
                </c:pt>
                <c:pt idx="16">
                  <c:v>0.98620646781137966</c:v>
                </c:pt>
                <c:pt idx="17">
                  <c:v>0.98448120473945799</c:v>
                </c:pt>
                <c:pt idx="18">
                  <c:v>0.98257391541566075</c:v>
                </c:pt>
                <c:pt idx="19">
                  <c:v>0.98046995195326903</c:v>
                </c:pt>
                <c:pt idx="20">
                  <c:v>0.978154049973745</c:v>
                </c:pt>
                <c:pt idx="21">
                  <c:v>0.97561036971801518</c:v>
                </c:pt>
                <c:pt idx="22">
                  <c:v>0.97282254651357447</c:v>
                </c:pt>
                <c:pt idx="23">
                  <c:v>0.96977375095630081</c:v>
                </c:pt>
                <c:pt idx="24">
                  <c:v>0.96644675906923028</c:v>
                </c:pt>
                <c:pt idx="25">
                  <c:v>0.96282403259036842</c:v>
                </c:pt>
                <c:pt idx="26">
                  <c:v>0.95888780941861207</c:v>
                </c:pt>
                <c:pt idx="27">
                  <c:v>0.95462020411203707</c:v>
                </c:pt>
                <c:pt idx="28">
                  <c:v>0.95000331818752859</c:v>
                </c:pt>
                <c:pt idx="29">
                  <c:v>0.94501935981668761</c:v>
                </c:pt>
                <c:pt idx="30">
                  <c:v>0.93965077235213845</c:v>
                </c:pt>
                <c:pt idx="31">
                  <c:v>0.93388037095312648</c:v>
                </c:pt>
                <c:pt idx="32">
                  <c:v>0.92769148641222288</c:v>
                </c:pt>
                <c:pt idx="33">
                  <c:v>0.92106811511890319</c:v>
                </c:pt>
                <c:pt idx="34">
                  <c:v>0.91399507393378676</c:v>
                </c:pt>
                <c:pt idx="35">
                  <c:v>0.90645815859262158</c:v>
                </c:pt>
                <c:pt idx="36">
                  <c:v>0.89844430411496157</c:v>
                </c:pt>
                <c:pt idx="37">
                  <c:v>0.88994174556222616</c:v>
                </c:pt>
                <c:pt idx="38">
                  <c:v>0.88094017737672226</c:v>
                </c:pt>
                <c:pt idx="39">
                  <c:v>0.87143090944038015</c:v>
                </c:pt>
                <c:pt idx="40">
                  <c:v>0.86140701792234076</c:v>
                </c:pt>
                <c:pt idx="41">
                  <c:v>0.850863488940788</c:v>
                </c:pt>
                <c:pt idx="42">
                  <c:v>0.83979735304883762</c:v>
                </c:pt>
                <c:pt idx="43">
                  <c:v>0.82820780856872345</c:v>
                </c:pt>
                <c:pt idx="44">
                  <c:v>0.81609633184435859</c:v>
                </c:pt>
                <c:pt idx="45">
                  <c:v>0.80346677256036902</c:v>
                </c:pt>
                <c:pt idx="46">
                  <c:v>0.79032543238614761</c:v>
                </c:pt>
                <c:pt idx="47">
                  <c:v>0.77668112534591793</c:v>
                </c:pt>
                <c:pt idx="48">
                  <c:v>0.76254521848916534</c:v>
                </c:pt>
                <c:pt idx="49">
                  <c:v>0.74793165163834519</c:v>
                </c:pt>
                <c:pt idx="50">
                  <c:v>0.73285693522014395</c:v>
                </c:pt>
                <c:pt idx="51">
                  <c:v>0.71734012543972081</c:v>
                </c:pt>
                <c:pt idx="52">
                  <c:v>0.7014027763307249</c:v>
                </c:pt>
                <c:pt idx="53">
                  <c:v>0.68506886850333337</c:v>
                </c:pt>
                <c:pt idx="54">
                  <c:v>0.66836471471353853</c:v>
                </c:pt>
                <c:pt idx="55">
                  <c:v>0.65131884268448426</c:v>
                </c:pt>
                <c:pt idx="56">
                  <c:v>0.63396185591961873</c:v>
                </c:pt>
                <c:pt idx="57">
                  <c:v>0.61632627355242597</c:v>
                </c:pt>
                <c:pt idx="58">
                  <c:v>0.59844635057311635</c:v>
                </c:pt>
                <c:pt idx="59">
                  <c:v>0.58035788005354227</c:v>
                </c:pt>
                <c:pt idx="60">
                  <c:v>0.56209797925260774</c:v>
                </c:pt>
                <c:pt idx="61">
                  <c:v>0.54370486172070076</c:v>
                </c:pt>
                <c:pt idx="62">
                  <c:v>0.52521759772874277</c:v>
                </c:pt>
                <c:pt idx="63">
                  <c:v>0.50667586552138943</c:v>
                </c:pt>
                <c:pt idx="64">
                  <c:v>0.48811969603140382</c:v>
                </c:pt>
                <c:pt idx="65">
                  <c:v>0.46958921379061058</c:v>
                </c:pt>
                <c:pt idx="66">
                  <c:v>0.451124376830216</c:v>
                </c:pt>
                <c:pt idx="67">
                  <c:v>0.43276471837855079</c:v>
                </c:pt>
                <c:pt idx="68">
                  <c:v>0.41454909313714183</c:v>
                </c:pt>
                <c:pt idx="69">
                  <c:v>0.39651543084699237</c:v>
                </c:pt>
                <c:pt idx="70">
                  <c:v>0.3787004997473703</c:v>
                </c:pt>
                <c:pt idx="71">
                  <c:v>0.36113968238139227</c:v>
                </c:pt>
                <c:pt idx="72">
                  <c:v>0.34386676601909749</c:v>
                </c:pt>
                <c:pt idx="73">
                  <c:v>0.32691374975302756</c:v>
                </c:pt>
                <c:pt idx="74">
                  <c:v>0.31031067007766011</c:v>
                </c:pt>
                <c:pt idx="75">
                  <c:v>0.29408544649695978</c:v>
                </c:pt>
                <c:pt idx="76">
                  <c:v>0.27826374841875845</c:v>
                </c:pt>
                <c:pt idx="77">
                  <c:v>0.26286888429588418</c:v>
                </c:pt>
                <c:pt idx="78">
                  <c:v>0.24792171366730498</c:v>
                </c:pt>
                <c:pt idx="79">
                  <c:v>0.23344058244344135</c:v>
                </c:pt>
                <c:pt idx="80">
                  <c:v>0.21944128147355668</c:v>
                </c:pt>
                <c:pt idx="81">
                  <c:v>0.20593702813491432</c:v>
                </c:pt>
                <c:pt idx="82">
                  <c:v>0.19293847039799672</c:v>
                </c:pt>
                <c:pt idx="83">
                  <c:v>0.180453712554003</c:v>
                </c:pt>
                <c:pt idx="84">
                  <c:v>0.16848836154401126</c:v>
                </c:pt>
                <c:pt idx="85">
                  <c:v>0.15704559260708217</c:v>
                </c:pt>
                <c:pt idx="86">
                  <c:v>0.14612623276999337</c:v>
                </c:pt>
                <c:pt idx="87">
                  <c:v>0.13572886053645861</c:v>
                </c:pt>
                <c:pt idx="88">
                  <c:v>0.12584992000013839</c:v>
                </c:pt>
                <c:pt idx="89">
                  <c:v>0.11648384750437868</c:v>
                </c:pt>
                <c:pt idx="90">
                  <c:v>0.10762320890267196</c:v>
                </c:pt>
                <c:pt idx="91">
                  <c:v>9.9258845436917542E-2</c:v>
                </c:pt>
                <c:pt idx="92">
                  <c:v>9.1380026244703205E-2</c:v>
                </c:pt>
                <c:pt idx="93">
                  <c:v>8.3974605530522495E-2</c:v>
                </c:pt>
                <c:pt idx="94">
                  <c:v>7.7029182487092007E-2</c:v>
                </c:pt>
                <c:pt idx="95">
                  <c:v>7.0529262129339187E-2</c:v>
                </c:pt>
                <c:pt idx="96">
                  <c:v>6.445941530245336E-2</c:v>
                </c:pt>
                <c:pt idx="97">
                  <c:v>5.8803436243638929E-2</c:v>
                </c:pt>
                <c:pt idx="98">
                  <c:v>5.3544496211693215E-2</c:v>
                </c:pt>
                <c:pt idx="99">
                  <c:v>4.8665291845964354E-2</c:v>
                </c:pt>
                <c:pt idx="100">
                  <c:v>4.4148187073322243E-2</c:v>
                </c:pt>
                <c:pt idx="101">
                  <c:v>3.9975347545211148E-2</c:v>
                </c:pt>
                <c:pt idx="102">
                  <c:v>3.6128866753493694E-2</c:v>
                </c:pt>
                <c:pt idx="103">
                  <c:v>3.2590883140624971E-2</c:v>
                </c:pt>
                <c:pt idx="104">
                  <c:v>2.9343687683947905E-2</c:v>
                </c:pt>
                <c:pt idx="105">
                  <c:v>2.636982159302681E-2</c:v>
                </c:pt>
                <c:pt idx="106">
                  <c:v>2.3652163910713453E-2</c:v>
                </c:pt>
                <c:pt idx="107">
                  <c:v>2.1174008951141299E-2</c:v>
                </c:pt>
                <c:pt idx="108">
                  <c:v>1.8919133639465291E-2</c:v>
                </c:pt>
                <c:pt idx="109">
                  <c:v>1.6871854937663078E-2</c:v>
                </c:pt>
                <c:pt idx="110">
                  <c:v>1.5017077647141219E-2</c:v>
                </c:pt>
                <c:pt idx="111">
                  <c:v>1.3340332971657931E-2</c:v>
                </c:pt>
                <c:pt idx="112">
                  <c:v>1.1827808302874998E-2</c:v>
                </c:pt>
                <c:pt idx="113">
                  <c:v>1.0466368755676192E-2</c:v>
                </c:pt>
                <c:pt idx="114">
                  <c:v>9.2435710314869857E-3</c:v>
                </c:pt>
                <c:pt idx="115">
                  <c:v>8.1476702256686462E-3</c:v>
                </c:pt>
                <c:pt idx="116">
                  <c:v>7.1676202203343475E-3</c:v>
                </c:pt>
                <c:pt idx="117">
                  <c:v>6.2930683174583502E-3</c:v>
                </c:pt>
                <c:pt idx="118">
                  <c:v>5.5143447699210757E-3</c:v>
                </c:pt>
                <c:pt idx="119">
                  <c:v>4.8224478612055588E-3</c:v>
                </c:pt>
                <c:pt idx="120">
                  <c:v>4.2090251689766989E-3</c:v>
                </c:pt>
                <c:pt idx="121">
                  <c:v>3.66635162490625E-3</c:v>
                </c:pt>
                <c:pt idx="122">
                  <c:v>3.1873049540369625E-3</c:v>
                </c:pt>
                <c:pt idx="123">
                  <c:v>2.7653390428628022E-3</c:v>
                </c:pt>
                <c:pt idx="124">
                  <c:v>2.3944557472799222E-3</c:v>
                </c:pt>
                <c:pt idx="125">
                  <c:v>2.069175610688645E-3</c:v>
                </c:pt>
                <c:pt idx="126">
                  <c:v>1.7845079198024472E-3</c:v>
                </c:pt>
                <c:pt idx="127">
                  <c:v>1.5359204820637462E-3</c:v>
                </c:pt>
                <c:pt idx="128">
                  <c:v>1.3193094647879766E-3</c:v>
                </c:pt>
                <c:pt idx="129">
                  <c:v>1.1309695929867525E-3</c:v>
                </c:pt>
                <c:pt idx="130">
                  <c:v>9.6756496087702093E-4</c:v>
                </c:pt>
                <c:pt idx="131">
                  <c:v>8.2610067188859659E-4</c:v>
                </c:pt>
                <c:pt idx="132">
                  <c:v>7.0389548396054824E-4</c:v>
                </c:pt>
                <c:pt idx="133">
                  <c:v>5.9855560139498998E-4</c:v>
                </c:pt>
                <c:pt idx="134">
                  <c:v>5.0794972175949304E-4</c:v>
                </c:pt>
                <c:pt idx="135">
                  <c:v>4.3018541645001296E-4</c:v>
                </c:pt>
                <c:pt idx="136">
                  <c:v>3.6358689663917865E-4</c:v>
                </c:pt>
                <c:pt idx="137">
                  <c:v>3.0667419244445604E-4</c:v>
                </c:pt>
                <c:pt idx="138">
                  <c:v>2.5814375224220143E-4</c:v>
                </c:pt>
                <c:pt idx="139">
                  <c:v>2.1685045101371703E-4</c:v>
                </c:pt>
                <c:pt idx="140">
                  <c:v>1.8179098134230021E-4</c:v>
                </c:pt>
                <c:pt idx="141">
                  <c:v>1.5208858800142E-4</c:v>
                </c:pt>
                <c:pt idx="142">
                  <c:v>1.2697909682901631E-4</c:v>
                </c:pt>
                <c:pt idx="143">
                  <c:v>1.0579818054834433E-4</c:v>
                </c:pt>
                <c:pt idx="144">
                  <c:v>8.7969798191145365E-5</c:v>
                </c:pt>
                <c:pt idx="145">
                  <c:v>7.2995740567183276E-5</c:v>
                </c:pt>
                <c:pt idx="146">
                  <c:v>6.0446211611608902E-5</c:v>
                </c:pt>
                <c:pt idx="147">
                  <c:v>4.9951374212153787E-5</c:v>
                </c:pt>
                <c:pt idx="148">
                  <c:v>4.1193789074744913E-5</c:v>
                </c:pt>
                <c:pt idx="149">
                  <c:v>3.3901676137371162E-5</c:v>
                </c:pt>
                <c:pt idx="150">
                  <c:v>2.7842929819388296E-5</c:v>
                </c:pt>
                <c:pt idx="151">
                  <c:v>2.2819821819952679E-5</c:v>
                </c:pt>
                <c:pt idx="152">
                  <c:v>1.866432812946961E-5</c:v>
                </c:pt>
                <c:pt idx="153">
                  <c:v>1.5234020233179102E-5</c:v>
                </c:pt>
                <c:pt idx="154">
                  <c:v>1.2408464075797099E-5</c:v>
                </c:pt>
                <c:pt idx="155">
                  <c:v>1.0086074102466647E-5</c:v>
                </c:pt>
                <c:pt idx="156">
                  <c:v>8.1813735104407925E-6</c:v>
                </c:pt>
                <c:pt idx="157">
                  <c:v>6.622615673079757E-6</c:v>
                </c:pt>
                <c:pt idx="158">
                  <c:v>5.3497254586254428E-6</c:v>
                </c:pt>
                <c:pt idx="159">
                  <c:v>4.3125228273988014E-6</c:v>
                </c:pt>
                <c:pt idx="160">
                  <c:v>3.469194601590786E-6</c:v>
                </c:pt>
                <c:pt idx="161">
                  <c:v>2.7849836410354101E-6</c:v>
                </c:pt>
                <c:pt idx="162">
                  <c:v>2.2310678042813947E-6</c:v>
                </c:pt>
                <c:pt idx="163">
                  <c:v>1.7836040095975392E-6</c:v>
                </c:pt>
                <c:pt idx="164">
                  <c:v>1.4229154353673223E-6</c:v>
                </c:pt>
                <c:pt idx="165">
                  <c:v>1.1328024065448972E-6</c:v>
                </c:pt>
                <c:pt idx="166">
                  <c:v>8.9995980367962858E-7</c:v>
                </c:pt>
                <c:pt idx="167">
                  <c:v>7.1348591745845624E-7</c:v>
                </c:pt>
                <c:pt idx="168">
                  <c:v>5.6446955332134507E-7</c:v>
                </c:pt>
                <c:pt idx="169">
                  <c:v>4.4564388423928847E-7</c:v>
                </c:pt>
                <c:pt idx="170">
                  <c:v>3.5109706186808864E-7</c:v>
                </c:pt>
                <c:pt idx="171">
                  <c:v>2.7603094143735518E-7</c:v>
                </c:pt>
                <c:pt idx="172">
                  <c:v>2.1656047166640491E-7</c:v>
                </c:pt>
                <c:pt idx="173">
                  <c:v>1.6954734549656791E-7</c:v>
                </c:pt>
                <c:pt idx="174">
                  <c:v>1.3246243302234006E-7</c:v>
                </c:pt>
                <c:pt idx="175">
                  <c:v>1.0327232191631452E-7</c:v>
                </c:pt>
                <c:pt idx="176">
                  <c:v>8.0345988529018086E-8</c:v>
                </c:pt>
                <c:pt idx="177">
                  <c:v>6.2378233356419344E-8</c:v>
                </c:pt>
                <c:pt idx="178">
                  <c:v>4.8327033597139746E-8</c:v>
                </c:pt>
                <c:pt idx="179">
                  <c:v>3.7362419491593357E-8</c:v>
                </c:pt>
                <c:pt idx="180">
                  <c:v>2.8824861608711672E-8</c:v>
                </c:pt>
                <c:pt idx="181">
                  <c:v>2.2191489756906435E-8</c:v>
                </c:pt>
                <c:pt idx="182">
                  <c:v>1.7048740197367351E-8</c:v>
                </c:pt>
                <c:pt idx="183">
                  <c:v>1.3070263760184275E-8</c:v>
                </c:pt>
                <c:pt idx="184">
                  <c:v>9.9991313007308236E-9</c:v>
                </c:pt>
                <c:pt idx="185">
                  <c:v>7.6335346932410175E-9</c:v>
                </c:pt>
                <c:pt idx="186">
                  <c:v>5.8153283299944292E-9</c:v>
                </c:pt>
                <c:pt idx="187">
                  <c:v>4.4208683380730918E-9</c:v>
                </c:pt>
                <c:pt idx="188">
                  <c:v>3.3537089771940032E-9</c:v>
                </c:pt>
                <c:pt idx="189">
                  <c:v>2.5387929536435649E-9</c:v>
                </c:pt>
                <c:pt idx="190">
                  <c:v>1.9178427734800607E-9</c:v>
                </c:pt>
                <c:pt idx="191">
                  <c:v>1.4457132158085528E-9</c:v>
                </c:pt>
                <c:pt idx="192">
                  <c:v>1.0875130795895416E-9</c:v>
                </c:pt>
                <c:pt idx="193">
                  <c:v>8.1633733106656337E-10</c:v>
                </c:pt>
                <c:pt idx="194">
                  <c:v>6.1148719421311171E-10</c:v>
                </c:pt>
                <c:pt idx="195">
                  <c:v>4.570748224352883E-10</c:v>
                </c:pt>
                <c:pt idx="196">
                  <c:v>3.4093317058392358E-10</c:v>
                </c:pt>
                <c:pt idx="197">
                  <c:v>2.5376556411771389E-10</c:v>
                </c:pt>
                <c:pt idx="198">
                  <c:v>1.8848544947047685E-10</c:v>
                </c:pt>
                <c:pt idx="199">
                  <c:v>1.3970236079074994E-10</c:v>
                </c:pt>
                <c:pt idx="200">
                  <c:v>1.0332623645581407E-10</c:v>
                </c:pt>
                <c:pt idx="201">
                  <c:v>7.626022036077984E-11</c:v>
                </c:pt>
                <c:pt idx="202">
                  <c:v>5.6165072592762044E-11</c:v>
                </c:pt>
                <c:pt idx="203">
                  <c:v>4.1277536944051008E-11</c:v>
                </c:pt>
                <c:pt idx="204">
                  <c:v>3.0272007123244293E-11</c:v>
                </c:pt>
                <c:pt idx="205">
                  <c:v>2.2153834322580224E-11</c:v>
                </c:pt>
                <c:pt idx="206">
                  <c:v>1.6178391959442706E-11</c:v>
                </c:pt>
                <c:pt idx="207">
                  <c:v>1.1789680343099462E-11</c:v>
                </c:pt>
                <c:pt idx="208">
                  <c:v>8.5732532184579213E-12</c:v>
                </c:pt>
                <c:pt idx="209">
                  <c:v>6.2211347184870647E-12</c:v>
                </c:pt>
                <c:pt idx="210">
                  <c:v>4.5047299224165727E-12</c:v>
                </c:pt>
                <c:pt idx="211">
                  <c:v>3.2549518635960339E-12</c:v>
                </c:pt>
                <c:pt idx="212">
                  <c:v>2.3470114740575809E-12</c:v>
                </c:pt>
                <c:pt idx="213">
                  <c:v>1.6886492204548631E-12</c:v>
                </c:pt>
                <c:pt idx="214">
                  <c:v>1.2124745651931335E-12</c:v>
                </c:pt>
                <c:pt idx="215">
                  <c:v>8.6863849446672248E-13</c:v>
                </c:pt>
                <c:pt idx="216">
                  <c:v>6.2105875997531257E-13</c:v>
                </c:pt>
                <c:pt idx="217">
                  <c:v>4.4309000912789998E-13</c:v>
                </c:pt>
                <c:pt idx="218">
                  <c:v>3.1541436129600697E-13</c:v>
                </c:pt>
                <c:pt idx="219">
                  <c:v>2.2404300636935659E-13</c:v>
                </c:pt>
                <c:pt idx="220">
                  <c:v>1.588729148238599E-13</c:v>
                </c:pt>
                <c:pt idx="221">
                  <c:v>1.1235457009206584E-13</c:v>
                </c:pt>
                <c:pt idx="222">
                  <c:v>7.9269923958236177E-14</c:v>
                </c:pt>
                <c:pt idx="223">
                  <c:v>5.5844218138645374E-14</c:v>
                </c:pt>
                <c:pt idx="224">
                  <c:v>3.9301895071730542E-14</c:v>
                </c:pt>
                <c:pt idx="225">
                  <c:v>2.7533531010703882E-14</c:v>
                </c:pt>
                <c:pt idx="226">
                  <c:v>1.9317880628477724E-14</c:v>
                </c:pt>
                <c:pt idx="227">
                  <c:v>1.3433698597964394E-14</c:v>
                </c:pt>
                <c:pt idx="228">
                  <c:v>9.3258734068513149E-15</c:v>
                </c:pt>
                <c:pt idx="229">
                  <c:v>6.5503158452884236E-15</c:v>
                </c:pt>
                <c:pt idx="230">
                  <c:v>4.5519144009631418E-15</c:v>
                </c:pt>
                <c:pt idx="231">
                  <c:v>3.1086244689504383E-15</c:v>
                </c:pt>
                <c:pt idx="232">
                  <c:v>2.2204460492503131E-15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9-452F-B722-817DD095F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12736"/>
        <c:axId val="1515513216"/>
      </c:scatterChart>
      <c:valAx>
        <c:axId val="15155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3216"/>
        <c:crosses val="autoZero"/>
        <c:crossBetween val="midCat"/>
      </c:valAx>
      <c:valAx>
        <c:axId val="15155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S20 - Monte Carlo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Result'!$U$12:$U$614</c:f>
              <c:numCache>
                <c:formatCode>General</c:formatCode>
                <c:ptCount val="603"/>
                <c:pt idx="0">
                  <c:v>0.96281743508702067</c:v>
                </c:pt>
                <c:pt idx="1">
                  <c:v>0.96224284378405101</c:v>
                </c:pt>
                <c:pt idx="2">
                  <c:v>0.96166102560186917</c:v>
                </c:pt>
                <c:pt idx="3">
                  <c:v>0.96107191878034803</c:v>
                </c:pt>
                <c:pt idx="4">
                  <c:v>0.96047546151109731</c:v>
                </c:pt>
                <c:pt idx="5">
                  <c:v>0.95987159194608651</c:v>
                </c:pt>
                <c:pt idx="6">
                  <c:v>0.95926024820638556</c:v>
                </c:pt>
                <c:pt idx="7">
                  <c:v>0.95864136839101777</c:v>
                </c:pt>
                <c:pt idx="8">
                  <c:v>0.95801489058592837</c:v>
                </c:pt>
                <c:pt idx="9">
                  <c:v>0.95738075287306601</c:v>
                </c:pt>
                <c:pt idx="10">
                  <c:v>0.95673889333957596</c:v>
                </c:pt>
                <c:pt idx="11">
                  <c:v>0.95608925008710499</c:v>
                </c:pt>
                <c:pt idx="12">
                  <c:v>0.95543176124121698</c:v>
                </c:pt>
                <c:pt idx="13">
                  <c:v>0.95476636496091727</c:v>
                </c:pt>
                <c:pt idx="14">
                  <c:v>0.95409299944828629</c:v>
                </c:pt>
                <c:pt idx="15">
                  <c:v>0.95341160295821914</c:v>
                </c:pt>
                <c:pt idx="16">
                  <c:v>0.9527221138082731</c:v>
                </c:pt>
                <c:pt idx="17">
                  <c:v>0.95202447038861826</c:v>
                </c:pt>
                <c:pt idx="18">
                  <c:v>0.95131861117209326</c:v>
                </c:pt>
                <c:pt idx="19">
                  <c:v>0.95060447472436271</c:v>
                </c:pt>
                <c:pt idx="20">
                  <c:v>0.94988199971417664</c:v>
                </c:pt>
                <c:pt idx="21">
                  <c:v>0.949151124923728</c:v>
                </c:pt>
                <c:pt idx="22">
                  <c:v>0.94841178925911096</c:v>
                </c:pt>
                <c:pt idx="23">
                  <c:v>0.94766393176087382</c:v>
                </c:pt>
                <c:pt idx="24">
                  <c:v>0.94690749161466903</c:v>
                </c:pt>
                <c:pt idx="25">
                  <c:v>0.94614240816199602</c:v>
                </c:pt>
                <c:pt idx="26">
                  <c:v>0.94536862091103713</c:v>
                </c:pt>
                <c:pt idx="27">
                  <c:v>0.94458606954758317</c:v>
                </c:pt>
                <c:pt idx="28">
                  <c:v>0.94379469394604953</c:v>
                </c:pt>
                <c:pt idx="29">
                  <c:v>0.94299443418057738</c:v>
                </c:pt>
                <c:pt idx="30">
                  <c:v>0.94218523053622238</c:v>
                </c:pt>
                <c:pt idx="31">
                  <c:v>0.94136702352022583</c:v>
                </c:pt>
                <c:pt idx="32">
                  <c:v>0.94053975387336797</c:v>
                </c:pt>
                <c:pt idx="33">
                  <c:v>0.93970336258140064</c:v>
                </c:pt>
                <c:pt idx="34">
                  <c:v>0.93885779088655941</c:v>
                </c:pt>
                <c:pt idx="35">
                  <c:v>0.93800298029914919</c:v>
                </c:pt>
                <c:pt idx="36">
                  <c:v>0.93713887260920581</c:v>
                </c:pt>
                <c:pt idx="37">
                  <c:v>0.9362654098982286</c:v>
                </c:pt>
                <c:pt idx="38">
                  <c:v>0.93538253455098175</c:v>
                </c:pt>
                <c:pt idx="39">
                  <c:v>0.93449018926736527</c:v>
                </c:pt>
                <c:pt idx="40">
                  <c:v>0.93358831707434842</c:v>
                </c:pt>
                <c:pt idx="41">
                  <c:v>0.93267686133796868</c:v>
                </c:pt>
                <c:pt idx="42">
                  <c:v>0.93175576577538965</c:v>
                </c:pt>
                <c:pt idx="43">
                  <c:v>0.93082497446701817</c:v>
                </c:pt>
                <c:pt idx="44">
                  <c:v>0.92988443186867664</c:v>
                </c:pt>
                <c:pt idx="45">
                  <c:v>0.92893408282382961</c:v>
                </c:pt>
                <c:pt idx="46">
                  <c:v>0.92797387257586106</c:v>
                </c:pt>
                <c:pt idx="47">
                  <c:v>0.92700374678039932</c:v>
                </c:pt>
                <c:pt idx="48">
                  <c:v>0.92602365151768973</c:v>
                </c:pt>
                <c:pt idx="49">
                  <c:v>0.92503353330500904</c:v>
                </c:pt>
                <c:pt idx="50">
                  <c:v>0.92403333910912056</c:v>
                </c:pt>
                <c:pt idx="51">
                  <c:v>0.92302301635876882</c:v>
                </c:pt>
                <c:pt idx="52">
                  <c:v>0.92200251295720781</c:v>
                </c:pt>
                <c:pt idx="53">
                  <c:v>0.9209717772947621</c:v>
                </c:pt>
                <c:pt idx="54">
                  <c:v>0.91993075826141912</c:v>
                </c:pt>
                <c:pt idx="55">
                  <c:v>0.91887940525944634</c:v>
                </c:pt>
                <c:pt idx="56">
                  <c:v>0.91781766821603339</c:v>
                </c:pt>
                <c:pt idx="57">
                  <c:v>0.91674549759595603</c:v>
                </c:pt>
                <c:pt idx="58">
                  <c:v>0.91566284441425694</c:v>
                </c:pt>
                <c:pt idx="59">
                  <c:v>0.91456966024894282</c:v>
                </c:pt>
                <c:pt idx="60">
                  <c:v>0.91346589725369332</c:v>
                </c:pt>
                <c:pt idx="61">
                  <c:v>0.91235150817057875</c:v>
                </c:pt>
                <c:pt idx="62">
                  <c:v>0.91122644634278505</c:v>
                </c:pt>
                <c:pt idx="63">
                  <c:v>0.91009066572734043</c:v>
                </c:pt>
                <c:pt idx="64">
                  <c:v>0.90894412090784282</c:v>
                </c:pt>
                <c:pt idx="65">
                  <c:v>0.90778676710718342</c:v>
                </c:pt>
                <c:pt idx="66">
                  <c:v>0.90661856020026477</c:v>
                </c:pt>
                <c:pt idx="67">
                  <c:v>0.90543945672670745</c:v>
                </c:pt>
                <c:pt idx="68">
                  <c:v>0.90424941390354574</c:v>
                </c:pt>
                <c:pt idx="69">
                  <c:v>0.90304838963790557</c:v>
                </c:pt>
                <c:pt idx="70">
                  <c:v>0.90183634253966405</c:v>
                </c:pt>
                <c:pt idx="71">
                  <c:v>0.90061323193408493</c:v>
                </c:pt>
                <c:pt idx="72">
                  <c:v>0.89937901787442931</c:v>
                </c:pt>
                <c:pt idx="73">
                  <c:v>0.89813366115453563</c:v>
                </c:pt>
                <c:pt idx="74">
                  <c:v>0.89687712332136704</c:v>
                </c:pt>
                <c:pt idx="75">
                  <c:v>0.89560936668752322</c:v>
                </c:pt>
                <c:pt idx="76">
                  <c:v>0.89433035434371055</c:v>
                </c:pt>
                <c:pt idx="77">
                  <c:v>0.89304005017117094</c:v>
                </c:pt>
                <c:pt idx="78">
                  <c:v>0.89173841885406302</c:v>
                </c:pt>
                <c:pt idx="79">
                  <c:v>0.89042542589179274</c:v>
                </c:pt>
                <c:pt idx="80">
                  <c:v>0.88910103761129122</c:v>
                </c:pt>
                <c:pt idx="81">
                  <c:v>0.88776522117923473</c:v>
                </c:pt>
                <c:pt idx="82">
                  <c:v>0.88641794461420365</c:v>
                </c:pt>
                <c:pt idx="83">
                  <c:v>0.88505917679877788</c:v>
                </c:pt>
                <c:pt idx="84">
                  <c:v>0.88368888749156382</c:v>
                </c:pt>
                <c:pt idx="85">
                  <c:v>0.88230704733914977</c:v>
                </c:pt>
                <c:pt idx="86">
                  <c:v>0.88091362788798699</c:v>
                </c:pt>
                <c:pt idx="87">
                  <c:v>0.87950860159619138</c:v>
                </c:pt>
                <c:pt idx="88">
                  <c:v>0.8780919418452634</c:v>
                </c:pt>
                <c:pt idx="89">
                  <c:v>0.87666362295172195</c:v>
                </c:pt>
                <c:pt idx="90">
                  <c:v>0.87522362017864963</c:v>
                </c:pt>
                <c:pt idx="91">
                  <c:v>0.87377190974714336</c:v>
                </c:pt>
                <c:pt idx="92">
                  <c:v>0.87230846884766999</c:v>
                </c:pt>
                <c:pt idx="93">
                  <c:v>0.87083327565132118</c:v>
                </c:pt>
                <c:pt idx="94">
                  <c:v>0.86934630932096402</c:v>
                </c:pt>
                <c:pt idx="95">
                  <c:v>0.86784755002228464</c:v>
                </c:pt>
                <c:pt idx="96">
                  <c:v>0.86633697893472095</c:v>
                </c:pt>
                <c:pt idx="97">
                  <c:v>0.86481457826228048</c:v>
                </c:pt>
                <c:pt idx="98">
                  <c:v>0.86328033124423964</c:v>
                </c:pt>
                <c:pt idx="99">
                  <c:v>0.86173422216572204</c:v>
                </c:pt>
                <c:pt idx="100">
                  <c:v>0.86017623636815099</c:v>
                </c:pt>
                <c:pt idx="101">
                  <c:v>0.85860636025957238</c:v>
                </c:pt>
                <c:pt idx="102">
                  <c:v>0.85702458132484671</c:v>
                </c:pt>
                <c:pt idx="103">
                  <c:v>0.85543088813570334</c:v>
                </c:pt>
                <c:pt idx="104">
                  <c:v>0.85382527036065592</c:v>
                </c:pt>
                <c:pt idx="105">
                  <c:v>0.85220771877477508</c:v>
                </c:pt>
                <c:pt idx="106">
                  <c:v>0.85057822526931393</c:v>
                </c:pt>
                <c:pt idx="107">
                  <c:v>0.84893678286118379</c:v>
                </c:pt>
                <c:pt idx="108">
                  <c:v>0.84728338570227624</c:v>
                </c:pt>
                <c:pt idx="109">
                  <c:v>0.84561802908862815</c:v>
                </c:pt>
                <c:pt idx="110">
                  <c:v>0.84394070946942645</c:v>
                </c:pt>
                <c:pt idx="111">
                  <c:v>0.84225142445584922</c:v>
                </c:pt>
                <c:pt idx="112">
                  <c:v>0.84055017282973921</c:v>
                </c:pt>
                <c:pt idx="113">
                  <c:v>0.83883695455210738</c:v>
                </c:pt>
                <c:pt idx="114">
                  <c:v>0.83711177077146171</c:v>
                </c:pt>
                <c:pt idx="115">
                  <c:v>0.83537462383195982</c:v>
                </c:pt>
                <c:pt idx="116">
                  <c:v>0.83362551728138079</c:v>
                </c:pt>
                <c:pt idx="117">
                  <c:v>0.83186445587891344</c:v>
                </c:pt>
                <c:pt idx="118">
                  <c:v>0.83009144560275716</c:v>
                </c:pt>
                <c:pt idx="119">
                  <c:v>0.8283064936575335</c:v>
                </c:pt>
                <c:pt idx="120">
                  <c:v>0.8265096084815049</c:v>
                </c:pt>
                <c:pt idx="121">
                  <c:v>0.82470079975359556</c:v>
                </c:pt>
                <c:pt idx="122">
                  <c:v>0.82288007840021515</c:v>
                </c:pt>
                <c:pt idx="123">
                  <c:v>0.82104745660187839</c:v>
                </c:pt>
                <c:pt idx="124">
                  <c:v>0.81920294779962055</c:v>
                </c:pt>
                <c:pt idx="125">
                  <c:v>0.81734656670120365</c:v>
                </c:pt>
                <c:pt idx="126">
                  <c:v>0.81547832928711317</c:v>
                </c:pt>
                <c:pt idx="127">
                  <c:v>0.81359825281633857</c:v>
                </c:pt>
                <c:pt idx="128">
                  <c:v>0.81170635583193884</c:v>
                </c:pt>
                <c:pt idx="129">
                  <c:v>0.80980265816638775</c:v>
                </c:pt>
                <c:pt idx="130">
                  <c:v>0.80788718094669687</c:v>
                </c:pt>
                <c:pt idx="131">
                  <c:v>0.8059599465993138</c:v>
                </c:pt>
                <c:pt idx="132">
                  <c:v>0.80402097885479273</c:v>
                </c:pt>
                <c:pt idx="133">
                  <c:v>0.80207030275223501</c:v>
                </c:pt>
                <c:pt idx="134">
                  <c:v>0.8001079446434971</c:v>
                </c:pt>
                <c:pt idx="135">
                  <c:v>0.79813393219716322</c:v>
                </c:pt>
                <c:pt idx="136">
                  <c:v>0.7961482944022813</c:v>
                </c:pt>
                <c:pt idx="137">
                  <c:v>0.79415106157185789</c:v>
                </c:pt>
                <c:pt idx="138">
                  <c:v>0.7921422653461121</c:v>
                </c:pt>
                <c:pt idx="139">
                  <c:v>0.79012193869548497</c:v>
                </c:pt>
                <c:pt idx="140">
                  <c:v>0.78809011592340195</c:v>
                </c:pt>
                <c:pt idx="141">
                  <c:v>0.78604683266878705</c:v>
                </c:pt>
                <c:pt idx="142">
                  <c:v>0.78399212590832645</c:v>
                </c:pt>
                <c:pt idx="143">
                  <c:v>0.78192603395847959</c:v>
                </c:pt>
                <c:pt idx="144">
                  <c:v>0.77984859647723526</c:v>
                </c:pt>
                <c:pt idx="145">
                  <c:v>0.77775985446561147</c:v>
                </c:pt>
                <c:pt idx="146">
                  <c:v>0.77565985026889828</c:v>
                </c:pt>
                <c:pt idx="147">
                  <c:v>0.77354862757763843</c:v>
                </c:pt>
                <c:pt idx="148">
                  <c:v>0.77142623142834921</c:v>
                </c:pt>
                <c:pt idx="149">
                  <c:v>0.7692927082039781</c:v>
                </c:pt>
                <c:pt idx="150">
                  <c:v>0.76714810563409708</c:v>
                </c:pt>
                <c:pt idx="151">
                  <c:v>0.7649924727948284</c:v>
                </c:pt>
                <c:pt idx="152">
                  <c:v>0.76282586010850373</c:v>
                </c:pt>
                <c:pt idx="153">
                  <c:v>0.7606483193430551</c:v>
                </c:pt>
                <c:pt idx="154">
                  <c:v>0.75845990361113502</c:v>
                </c:pt>
                <c:pt idx="155">
                  <c:v>0.7562606673689658</c:v>
                </c:pt>
                <c:pt idx="156">
                  <c:v>0.75405066641491691</c:v>
                </c:pt>
                <c:pt idx="157">
                  <c:v>0.75182995788780915</c:v>
                </c:pt>
                <c:pt idx="158">
                  <c:v>0.74959860026494396</c:v>
                </c:pt>
                <c:pt idx="159">
                  <c:v>0.74735665335985879</c:v>
                </c:pt>
                <c:pt idx="160">
                  <c:v>0.74510417831980635</c:v>
                </c:pt>
                <c:pt idx="161">
                  <c:v>0.7428412376229574</c:v>
                </c:pt>
                <c:pt idx="162">
                  <c:v>0.74056789507532594</c:v>
                </c:pt>
                <c:pt idx="163">
                  <c:v>0.73828421580741799</c:v>
                </c:pt>
                <c:pt idx="164">
                  <c:v>0.7359902662706016</c:v>
                </c:pt>
                <c:pt idx="165">
                  <c:v>0.73368611423319874</c:v>
                </c:pt>
                <c:pt idx="166">
                  <c:v>0.73137182877629803</c:v>
                </c:pt>
                <c:pt idx="167">
                  <c:v>0.72904748028928945</c:v>
                </c:pt>
                <c:pt idx="168">
                  <c:v>0.72671314046511948</c:v>
                </c:pt>
                <c:pt idx="169">
                  <c:v>0.72436888229526675</c:v>
                </c:pt>
                <c:pt idx="170">
                  <c:v>0.72201478006443998</c:v>
                </c:pt>
                <c:pt idx="171">
                  <c:v>0.71965090934499565</c:v>
                </c:pt>
                <c:pt idx="172">
                  <c:v>0.71727734699107792</c:v>
                </c:pt>
                <c:pt idx="173">
                  <c:v>0.71489417113247955</c:v>
                </c:pt>
                <c:pt idx="174">
                  <c:v>0.71250146116822499</c:v>
                </c:pt>
                <c:pt idx="175">
                  <c:v>0.71009929775987635</c:v>
                </c:pt>
                <c:pt idx="176">
                  <c:v>0.70768776282456147</c:v>
                </c:pt>
                <c:pt idx="177">
                  <c:v>0.70526693952772646</c:v>
                </c:pt>
                <c:pt idx="178">
                  <c:v>0.70283691227561174</c:v>
                </c:pt>
                <c:pt idx="179">
                  <c:v>0.70039776670745391</c:v>
                </c:pt>
                <c:pt idx="180">
                  <c:v>0.69794958968741305</c:v>
                </c:pt>
                <c:pt idx="181">
                  <c:v>0.69549246929622743</c:v>
                </c:pt>
                <c:pt idx="182">
                  <c:v>0.6930264948225956</c:v>
                </c:pt>
                <c:pt idx="183">
                  <c:v>0.69055175675428848</c:v>
                </c:pt>
                <c:pt idx="184">
                  <c:v>0.68806834676899098</c:v>
                </c:pt>
                <c:pt idx="185">
                  <c:v>0.68557635772487546</c:v>
                </c:pt>
                <c:pt idx="186">
                  <c:v>0.68307588365090899</c:v>
                </c:pt>
                <c:pt idx="187">
                  <c:v>0.68056701973689349</c:v>
                </c:pt>
                <c:pt idx="188">
                  <c:v>0.67804986232324416</c:v>
                </c:pt>
                <c:pt idx="189">
                  <c:v>0.67552450889050342</c:v>
                </c:pt>
                <c:pt idx="190">
                  <c:v>0.67299105804859594</c:v>
                </c:pt>
                <c:pt idx="191">
                  <c:v>0.67044960952582366</c:v>
                </c:pt>
                <c:pt idx="192">
                  <c:v>0.66790026415760517</c:v>
                </c:pt>
                <c:pt idx="193">
                  <c:v>0.66534312387495886</c:v>
                </c:pt>
                <c:pt idx="194">
                  <c:v>0.66277829169273472</c:v>
                </c:pt>
                <c:pt idx="195">
                  <c:v>0.66020587169759359</c:v>
                </c:pt>
                <c:pt idx="196">
                  <c:v>0.65762596903574</c:v>
                </c:pt>
                <c:pt idx="197">
                  <c:v>0.65503868990040703</c:v>
                </c:pt>
                <c:pt idx="198">
                  <c:v>0.65244414151909835</c:v>
                </c:pt>
                <c:pt idx="199">
                  <c:v>0.64984243214058868</c:v>
                </c:pt>
                <c:pt idx="200">
                  <c:v>0.64723367102168528</c:v>
                </c:pt>
                <c:pt idx="201">
                  <c:v>0.64461796841375285</c:v>
                </c:pt>
                <c:pt idx="202">
                  <c:v>0.64199543554900662</c:v>
                </c:pt>
                <c:pt idx="203">
                  <c:v>0.63936618462657169</c:v>
                </c:pt>
                <c:pt idx="204">
                  <c:v>0.63673032879831792</c:v>
                </c:pt>
                <c:pt idx="205">
                  <c:v>0.6340879821544666</c:v>
                </c:pt>
                <c:pt idx="206">
                  <c:v>0.63143925970897763</c:v>
                </c:pt>
                <c:pt idx="207">
                  <c:v>0.62878427738471609</c:v>
                </c:pt>
                <c:pt idx="208">
                  <c:v>0.62612315199840429</c:v>
                </c:pt>
                <c:pt idx="209">
                  <c:v>0.62345600124535938</c:v>
                </c:pt>
                <c:pt idx="210">
                  <c:v>0.62078294368402476</c:v>
                </c:pt>
                <c:pt idx="211">
                  <c:v>0.61810409872029148</c:v>
                </c:pt>
                <c:pt idx="212">
                  <c:v>0.61541958659162077</c:v>
                </c:pt>
                <c:pt idx="213">
                  <c:v>0.6127295283509655</c:v>
                </c:pt>
                <c:pt idx="214">
                  <c:v>0.61003404585049636</c:v>
                </c:pt>
                <c:pt idx="215">
                  <c:v>0.6073332617251368</c:v>
                </c:pt>
                <c:pt idx="216">
                  <c:v>0.6046272993759092</c:v>
                </c:pt>
                <c:pt idx="217">
                  <c:v>0.60191628295309685</c:v>
                </c:pt>
                <c:pt idx="218">
                  <c:v>0.59920033733922529</c:v>
                </c:pt>
                <c:pt idx="219">
                  <c:v>0.59647958813186652</c:v>
                </c:pt>
                <c:pt idx="220">
                  <c:v>0.59375416162627104</c:v>
                </c:pt>
                <c:pt idx="221">
                  <c:v>0.59102418479783037</c:v>
                </c:pt>
                <c:pt idx="222">
                  <c:v>0.58828978528437537</c:v>
                </c:pt>
                <c:pt idx="223">
                  <c:v>0.58555109136831307</c:v>
                </c:pt>
                <c:pt idx="224">
                  <c:v>0.58280823195860809</c:v>
                </c:pt>
                <c:pt idx="225">
                  <c:v>0.58006133657261005</c:v>
                </c:pt>
                <c:pt idx="226">
                  <c:v>0.57731053531773502</c:v>
                </c:pt>
                <c:pt idx="227">
                  <c:v>0.57455595887300148</c:v>
                </c:pt>
                <c:pt idx="228">
                  <c:v>0.57179773847042747</c:v>
                </c:pt>
                <c:pt idx="229">
                  <c:v>0.56903600587629311</c:v>
                </c:pt>
                <c:pt idx="230">
                  <c:v>0.56627089337227154</c:v>
                </c:pt>
                <c:pt idx="231">
                  <c:v>0.56350253373643544</c:v>
                </c:pt>
                <c:pt idx="232">
                  <c:v>0.56073106022414021</c:v>
                </c:pt>
                <c:pt idx="233">
                  <c:v>0.55795660654879209</c:v>
                </c:pt>
                <c:pt idx="234">
                  <c:v>0.55517930686250172</c:v>
                </c:pt>
                <c:pt idx="235">
                  <c:v>0.55239929573663282</c:v>
                </c:pt>
                <c:pt idx="236">
                  <c:v>0.54961670814224528</c:v>
                </c:pt>
                <c:pt idx="237">
                  <c:v>0.54683167943044242</c:v>
                </c:pt>
                <c:pt idx="238">
                  <c:v>0.54404434531262225</c:v>
                </c:pt>
                <c:pt idx="239">
                  <c:v>0.54125484184064332</c:v>
                </c:pt>
                <c:pt idx="240">
                  <c:v>0.5384633053869029</c:v>
                </c:pt>
                <c:pt idx="241">
                  <c:v>0.53566987262434029</c:v>
                </c:pt>
                <c:pt idx="242">
                  <c:v>0.53287468050636289</c:v>
                </c:pt>
                <c:pt idx="243">
                  <c:v>0.53007786624670461</c:v>
                </c:pt>
                <c:pt idx="244">
                  <c:v>0.52727956729921965</c:v>
                </c:pt>
                <c:pt idx="245">
                  <c:v>0.52447992133761812</c:v>
                </c:pt>
                <c:pt idx="246">
                  <c:v>0.52167906623514493</c:v>
                </c:pt>
                <c:pt idx="247">
                  <c:v>0.51887714004421248</c:v>
                </c:pt>
                <c:pt idx="248">
                  <c:v>0.5160742809759864</c:v>
                </c:pt>
                <c:pt idx="249">
                  <c:v>0.51327062737993434</c:v>
                </c:pt>
                <c:pt idx="250">
                  <c:v>0.51046631772333861</c:v>
                </c:pt>
                <c:pt idx="251">
                  <c:v>0.50766149057078114</c:v>
                </c:pt>
                <c:pt idx="252">
                  <c:v>0.50485628456360365</c:v>
                </c:pt>
                <c:pt idx="253">
                  <c:v>0.50205083839934894</c:v>
                </c:pt>
                <c:pt idx="254">
                  <c:v>0.49924529081118918</c:v>
                </c:pt>
                <c:pt idx="255">
                  <c:v>0.49643978054734317</c:v>
                </c:pt>
                <c:pt idx="256">
                  <c:v>0.49363444635049292</c:v>
                </c:pt>
                <c:pt idx="257">
                  <c:v>0.49082942693719867</c:v>
                </c:pt>
                <c:pt idx="258">
                  <c:v>0.48802486097732256</c:v>
                </c:pt>
                <c:pt idx="259">
                  <c:v>0.48522088707346245</c:v>
                </c:pt>
                <c:pt idx="260">
                  <c:v>0.48241764374040352</c:v>
                </c:pt>
                <c:pt idx="261">
                  <c:v>0.4796152693845902</c:v>
                </c:pt>
                <c:pt idx="262">
                  <c:v>0.4768139022836263</c:v>
                </c:pt>
                <c:pt idx="263">
                  <c:v>0.47401368056580306</c:v>
                </c:pt>
                <c:pt idx="264">
                  <c:v>0.4712147421896814</c:v>
                </c:pt>
                <c:pt idx="265">
                  <c:v>0.46841722492367166</c:v>
                </c:pt>
                <c:pt idx="266">
                  <c:v>0.4656212663257322</c:v>
                </c:pt>
                <c:pt idx="267">
                  <c:v>0.46282700372303376</c:v>
                </c:pt>
                <c:pt idx="268">
                  <c:v>0.4600345741917673</c:v>
                </c:pt>
                <c:pt idx="269">
                  <c:v>0.45724411453694158</c:v>
                </c:pt>
                <c:pt idx="270">
                  <c:v>0.45445576127229104</c:v>
                </c:pt>
                <c:pt idx="271">
                  <c:v>0.45166965060024034</c:v>
                </c:pt>
                <c:pt idx="272">
                  <c:v>0.44888591839194691</c:v>
                </c:pt>
                <c:pt idx="273">
                  <c:v>0.44610470016742609</c:v>
                </c:pt>
                <c:pt idx="274">
                  <c:v>0.44332613107576213</c:v>
                </c:pt>
                <c:pt idx="275">
                  <c:v>0.44055034587541053</c:v>
                </c:pt>
                <c:pt idx="276">
                  <c:v>0.43777747891459651</c:v>
                </c:pt>
                <c:pt idx="277">
                  <c:v>0.43500766411181346</c:v>
                </c:pt>
                <c:pt idx="278">
                  <c:v>0.43224103493642918</c:v>
                </c:pt>
                <c:pt idx="279">
                  <c:v>0.42947772438939824</c:v>
                </c:pt>
                <c:pt idx="280">
                  <c:v>0.42671786498409348</c:v>
                </c:pt>
                <c:pt idx="281">
                  <c:v>0.42396158872725376</c:v>
                </c:pt>
                <c:pt idx="282">
                  <c:v>0.42120902710005725</c:v>
                </c:pt>
                <c:pt idx="283">
                  <c:v>0.41846031103932269</c:v>
                </c:pt>
                <c:pt idx="284">
                  <c:v>0.41571557091884337</c:v>
                </c:pt>
                <c:pt idx="285">
                  <c:v>0.41297493653085904</c:v>
                </c:pt>
                <c:pt idx="286">
                  <c:v>0.41023853706766933</c:v>
                </c:pt>
                <c:pt idx="287">
                  <c:v>0.4075065011033927</c:v>
                </c:pt>
                <c:pt idx="288">
                  <c:v>0.40477895657587704</c:v>
                </c:pt>
                <c:pt idx="289">
                  <c:v>0.40205603076876373</c:v>
                </c:pt>
                <c:pt idx="290">
                  <c:v>0.39933785029371072</c:v>
                </c:pt>
                <c:pt idx="291">
                  <c:v>0.39662454107277889</c:v>
                </c:pt>
                <c:pt idx="292">
                  <c:v>0.39391622832098561</c:v>
                </c:pt>
                <c:pt idx="293">
                  <c:v>0.39121303652902761</c:v>
                </c:pt>
                <c:pt idx="294">
                  <c:v>0.38851508944618207</c:v>
                </c:pt>
                <c:pt idx="295">
                  <c:v>0.38582251006338275</c:v>
                </c:pt>
                <c:pt idx="296">
                  <c:v>0.38313542059648176</c:v>
                </c:pt>
                <c:pt idx="297">
                  <c:v>0.3804539424696961</c:v>
                </c:pt>
                <c:pt idx="298">
                  <c:v>0.37777819629924592</c:v>
                </c:pt>
                <c:pt idx="299">
                  <c:v>0.37510830187718425</c:v>
                </c:pt>
                <c:pt idx="300">
                  <c:v>0.37244437815542708</c:v>
                </c:pt>
                <c:pt idx="301">
                  <c:v>0.36978654322998195</c:v>
                </c:pt>
                <c:pt idx="302">
                  <c:v>0.36713491432538192</c:v>
                </c:pt>
                <c:pt idx="303">
                  <c:v>0.36448960777932826</c:v>
                </c:pt>
                <c:pt idx="304">
                  <c:v>0.36185073902754139</c:v>
                </c:pt>
                <c:pt idx="305">
                  <c:v>0.3592184225888303</c:v>
                </c:pt>
                <c:pt idx="306">
                  <c:v>0.35659277205037476</c:v>
                </c:pt>
                <c:pt idx="307">
                  <c:v>0.35397390005323015</c:v>
                </c:pt>
                <c:pt idx="308">
                  <c:v>0.35136191827806762</c:v>
                </c:pt>
                <c:pt idx="309">
                  <c:v>0.34875693743110425</c:v>
                </c:pt>
                <c:pt idx="310">
                  <c:v>0.34615906723031387</c:v>
                </c:pt>
                <c:pt idx="311">
                  <c:v>0.34356841639182867</c:v>
                </c:pt>
                <c:pt idx="312">
                  <c:v>0.34098509261660404</c:v>
                </c:pt>
                <c:pt idx="313">
                  <c:v>0.33840920257729268</c:v>
                </c:pt>
                <c:pt idx="314">
                  <c:v>0.33584085190538548</c:v>
                </c:pt>
                <c:pt idx="315">
                  <c:v>0.33328014517858084</c:v>
                </c:pt>
                <c:pt idx="316">
                  <c:v>0.33072718590840311</c:v>
                </c:pt>
                <c:pt idx="317">
                  <c:v>0.32818207652806697</c:v>
                </c:pt>
                <c:pt idx="318">
                  <c:v>0.32564491838059351</c:v>
                </c:pt>
                <c:pt idx="319">
                  <c:v>0.32311581170717574</c:v>
                </c:pt>
                <c:pt idx="320">
                  <c:v>0.32059485563580015</c:v>
                </c:pt>
                <c:pt idx="321">
                  <c:v>0.31808214817012281</c:v>
                </c:pt>
                <c:pt idx="322">
                  <c:v>0.31557778617860466</c:v>
                </c:pt>
                <c:pt idx="323">
                  <c:v>0.31308186538390514</c:v>
                </c:pt>
                <c:pt idx="324">
                  <c:v>0.31059448035253867</c:v>
                </c:pt>
                <c:pt idx="325">
                  <c:v>0.30811572448479296</c:v>
                </c:pt>
                <c:pt idx="326">
                  <c:v>0.30564569000491371</c:v>
                </c:pt>
                <c:pt idx="327">
                  <c:v>0.30318446795155363</c:v>
                </c:pt>
                <c:pt idx="328">
                  <c:v>0.30073214816849103</c:v>
                </c:pt>
                <c:pt idx="329">
                  <c:v>0.2982888192956169</c:v>
                </c:pt>
                <c:pt idx="330">
                  <c:v>0.29585456876019089</c:v>
                </c:pt>
                <c:pt idx="331">
                  <c:v>0.29342948276837122</c:v>
                </c:pt>
                <c:pt idx="332">
                  <c:v>0.29101364629701554</c:v>
                </c:pt>
                <c:pt idx="333">
                  <c:v>0.2886071430857553</c:v>
                </c:pt>
                <c:pt idx="334">
                  <c:v>0.28621005562934565</c:v>
                </c:pt>
                <c:pt idx="335">
                  <c:v>0.28382246517029031</c:v>
                </c:pt>
                <c:pt idx="336">
                  <c:v>0.28144445169174126</c:v>
                </c:pt>
                <c:pt idx="337">
                  <c:v>0.27907609391067745</c:v>
                </c:pt>
                <c:pt idx="338">
                  <c:v>0.27671746927135876</c:v>
                </c:pt>
                <c:pt idx="339">
                  <c:v>0.27436865393905951</c:v>
                </c:pt>
                <c:pt idx="340">
                  <c:v>0.27202972279407833</c:v>
                </c:pt>
                <c:pt idx="341">
                  <c:v>0.26970074942602884</c:v>
                </c:pt>
                <c:pt idx="342">
                  <c:v>0.26738180612840667</c:v>
                </c:pt>
                <c:pt idx="343">
                  <c:v>0.26507296389343793</c:v>
                </c:pt>
                <c:pt idx="344">
                  <c:v>0.26277429240720429</c:v>
                </c:pt>
                <c:pt idx="345">
                  <c:v>0.26048586004504959</c:v>
                </c:pt>
                <c:pt idx="346">
                  <c:v>0.25820773386726303</c:v>
                </c:pt>
                <c:pt idx="347">
                  <c:v>0.25593997961504322</c:v>
                </c:pt>
                <c:pt idx="348">
                  <c:v>0.25368266170673859</c:v>
                </c:pt>
                <c:pt idx="349">
                  <c:v>0.25143584323436863</c:v>
                </c:pt>
                <c:pt idx="350">
                  <c:v>0.24919958596042036</c:v>
                </c:pt>
                <c:pt idx="351">
                  <c:v>0.24697395031492353</c:v>
                </c:pt>
                <c:pt idx="352">
                  <c:v>0.24475899539280022</c:v>
                </c:pt>
                <c:pt idx="353">
                  <c:v>0.24255477895150124</c:v>
                </c:pt>
                <c:pt idx="354">
                  <c:v>0.24036135740889497</c:v>
                </c:pt>
                <c:pt idx="355">
                  <c:v>0.23817878584145558</c:v>
                </c:pt>
                <c:pt idx="356">
                  <c:v>0.23600711798270979</c:v>
                </c:pt>
                <c:pt idx="357">
                  <c:v>0.23384640622196207</c:v>
                </c:pt>
                <c:pt idx="358">
                  <c:v>0.23169670160328926</c:v>
                </c:pt>
                <c:pt idx="359">
                  <c:v>0.22955805382480698</c:v>
                </c:pt>
                <c:pt idx="360">
                  <c:v>0.22743051123820424</c:v>
                </c:pt>
                <c:pt idx="361">
                  <c:v>0.22531412084854729</c:v>
                </c:pt>
                <c:pt idx="362">
                  <c:v>0.2232089283143488</c:v>
                </c:pt>
                <c:pt idx="363">
                  <c:v>0.22111497794790425</c:v>
                </c:pt>
                <c:pt idx="364">
                  <c:v>0.21903231271588985</c:v>
                </c:pt>
                <c:pt idx="365">
                  <c:v>0.21696097424022442</c:v>
                </c:pt>
                <c:pt idx="366">
                  <c:v>0.21490100279919144</c:v>
                </c:pt>
                <c:pt idx="367">
                  <c:v>0.21285243732882009</c:v>
                </c:pt>
                <c:pt idx="368">
                  <c:v>0.2108153154245227</c:v>
                </c:pt>
                <c:pt idx="369">
                  <c:v>0.20878967334298959</c:v>
                </c:pt>
                <c:pt idx="370">
                  <c:v>0.20677554600433501</c:v>
                </c:pt>
                <c:pt idx="371">
                  <c:v>0.20477296699449654</c:v>
                </c:pt>
                <c:pt idx="372">
                  <c:v>0.20278196856788244</c:v>
                </c:pt>
                <c:pt idx="373">
                  <c:v>0.20080258165026821</c:v>
                </c:pt>
                <c:pt idx="374">
                  <c:v>0.19883483584193651</c:v>
                </c:pt>
                <c:pt idx="375">
                  <c:v>0.19687875942106248</c:v>
                </c:pt>
                <c:pt idx="376">
                  <c:v>0.19493437934733737</c:v>
                </c:pt>
                <c:pt idx="377">
                  <c:v>0.19300172126583282</c:v>
                </c:pt>
                <c:pt idx="378">
                  <c:v>0.19108080951110007</c:v>
                </c:pt>
                <c:pt idx="379">
                  <c:v>0.18917166711150368</c:v>
                </c:pt>
                <c:pt idx="380">
                  <c:v>0.18727431579378595</c:v>
                </c:pt>
                <c:pt idx="381">
                  <c:v>0.18538877598786041</c:v>
                </c:pt>
                <c:pt idx="382">
                  <c:v>0.18351506683183116</c:v>
                </c:pt>
                <c:pt idx="383">
                  <c:v>0.18165320617723579</c:v>
                </c:pt>
                <c:pt idx="384">
                  <c:v>0.17980321059450988</c:v>
                </c:pt>
                <c:pt idx="385">
                  <c:v>0.17796509537866778</c:v>
                </c:pt>
                <c:pt idx="386">
                  <c:v>0.17613887455520083</c:v>
                </c:pt>
                <c:pt idx="387">
                  <c:v>0.17432456088618598</c:v>
                </c:pt>
                <c:pt idx="388">
                  <c:v>0.17252216587660596</c:v>
                </c:pt>
                <c:pt idx="389">
                  <c:v>0.17073169978087421</c:v>
                </c:pt>
                <c:pt idx="390">
                  <c:v>0.16895317160956536</c:v>
                </c:pt>
                <c:pt idx="391">
                  <c:v>0.16718658913634465</c:v>
                </c:pt>
                <c:pt idx="392">
                  <c:v>0.16543195890509654</c:v>
                </c:pt>
                <c:pt idx="393">
                  <c:v>0.1636892862372461</c:v>
                </c:pt>
                <c:pt idx="394">
                  <c:v>0.16195857523927459</c:v>
                </c:pt>
                <c:pt idx="395">
                  <c:v>0.16023982881041854</c:v>
                </c:pt>
                <c:pt idx="396">
                  <c:v>0.15853304865056461</c:v>
                </c:pt>
                <c:pt idx="397">
                  <c:v>0.15683823526830887</c:v>
                </c:pt>
                <c:pt idx="398">
                  <c:v>0.15515538798921069</c:v>
                </c:pt>
                <c:pt idx="399">
                  <c:v>0.15348450496421551</c:v>
                </c:pt>
                <c:pt idx="400">
                  <c:v>0.15182558317824912</c:v>
                </c:pt>
                <c:pt idx="401">
                  <c:v>0.15017861845898206</c:v>
                </c:pt>
                <c:pt idx="402">
                  <c:v>0.14854360548576007</c:v>
                </c:pt>
                <c:pt idx="403">
                  <c:v>0.14692053779869407</c:v>
                </c:pt>
                <c:pt idx="404">
                  <c:v>0.14530940780791091</c:v>
                </c:pt>
                <c:pt idx="405">
                  <c:v>0.14371020680295854</c:v>
                </c:pt>
                <c:pt idx="406">
                  <c:v>0.14212292496236245</c:v>
                </c:pt>
                <c:pt idx="407">
                  <c:v>0.14054755136333152</c:v>
                </c:pt>
                <c:pt idx="408">
                  <c:v>0.13898407399160673</c:v>
                </c:pt>
                <c:pt idx="409">
                  <c:v>0.13743247975145256</c:v>
                </c:pt>
                <c:pt idx="410">
                  <c:v>0.13589275447578575</c:v>
                </c:pt>
                <c:pt idx="411">
                  <c:v>0.13436488293643778</c:v>
                </c:pt>
                <c:pt idx="412">
                  <c:v>0.13284884885454862</c:v>
                </c:pt>
                <c:pt idx="413">
                  <c:v>0.13134463491108661</c:v>
                </c:pt>
                <c:pt idx="414">
                  <c:v>0.12985222275749231</c:v>
                </c:pt>
                <c:pt idx="415">
                  <c:v>0.12837159302644319</c:v>
                </c:pt>
                <c:pt idx="416">
                  <c:v>0.12690272534273228</c:v>
                </c:pt>
                <c:pt idx="417">
                  <c:v>0.12544559833426139</c:v>
                </c:pt>
                <c:pt idx="418">
                  <c:v>0.12400018964314319</c:v>
                </c:pt>
                <c:pt idx="419">
                  <c:v>0.12256647593690839</c:v>
                </c:pt>
                <c:pt idx="420">
                  <c:v>0.12114443291981447</c:v>
                </c:pt>
                <c:pt idx="421">
                  <c:v>0.11973403534425353</c:v>
                </c:pt>
                <c:pt idx="422">
                  <c:v>0.11833525702225434</c:v>
                </c:pt>
                <c:pt idx="423">
                  <c:v>0.11694807083707537</c:v>
                </c:pt>
                <c:pt idx="424">
                  <c:v>0.11557244875488526</c:v>
                </c:pt>
                <c:pt idx="425">
                  <c:v>0.11420836183652794</c:v>
                </c:pt>
                <c:pt idx="426">
                  <c:v>0.11285578024936649</c:v>
                </c:pt>
                <c:pt idx="427">
                  <c:v>0.11151467327920561</c:v>
                </c:pt>
                <c:pt idx="428">
                  <c:v>0.11018500934228515</c:v>
                </c:pt>
                <c:pt idx="429">
                  <c:v>0.10886675599734486</c:v>
                </c:pt>
                <c:pt idx="430">
                  <c:v>0.10755987995775396</c:v>
                </c:pt>
                <c:pt idx="431">
                  <c:v>0.10626434710370392</c:v>
                </c:pt>
                <c:pt idx="432">
                  <c:v>0.10498012249445998</c:v>
                </c:pt>
                <c:pt idx="433">
                  <c:v>0.10370717038066712</c:v>
                </c:pt>
                <c:pt idx="434">
                  <c:v>0.10244545421670936</c:v>
                </c:pt>
                <c:pt idx="435">
                  <c:v>0.10119493667311563</c:v>
                </c:pt>
                <c:pt idx="436">
                  <c:v>9.9955579649012916E-2</c:v>
                </c:pt>
                <c:pt idx="437">
                  <c:v>9.8727344284618046E-2</c:v>
                </c:pt>
                <c:pt idx="438">
                  <c:v>9.7510190973768007E-2</c:v>
                </c:pt>
                <c:pt idx="439">
                  <c:v>9.6304079376491103E-2</c:v>
                </c:pt>
                <c:pt idx="440">
                  <c:v>9.5108968431595109E-2</c:v>
                </c:pt>
                <c:pt idx="441">
                  <c:v>9.3924816369297837E-2</c:v>
                </c:pt>
                <c:pt idx="442">
                  <c:v>9.2751580723873794E-2</c:v>
                </c:pt>
                <c:pt idx="443">
                  <c:v>9.1589218346325163E-2</c:v>
                </c:pt>
                <c:pt idx="444">
                  <c:v>9.0437685417068425E-2</c:v>
                </c:pt>
                <c:pt idx="445">
                  <c:v>8.9296937458637204E-2</c:v>
                </c:pt>
                <c:pt idx="446">
                  <c:v>8.8166929348395207E-2</c:v>
                </c:pt>
                <c:pt idx="447">
                  <c:v>8.7047615331257711E-2</c:v>
                </c:pt>
                <c:pt idx="448">
                  <c:v>8.59389490324175E-2</c:v>
                </c:pt>
                <c:pt idx="449">
                  <c:v>8.4840883470072459E-2</c:v>
                </c:pt>
                <c:pt idx="450">
                  <c:v>8.3753371068151172E-2</c:v>
                </c:pt>
                <c:pt idx="451">
                  <c:v>8.2676363669035635E-2</c:v>
                </c:pt>
                <c:pt idx="452">
                  <c:v>8.1609812546272753E-2</c:v>
                </c:pt>
                <c:pt idx="453">
                  <c:v>8.0553668417279178E-2</c:v>
                </c:pt>
                <c:pt idx="454">
                  <c:v>7.9507881456028384E-2</c:v>
                </c:pt>
                <c:pt idx="455">
                  <c:v>7.8472401305724193E-2</c:v>
                </c:pt>
                <c:pt idx="456">
                  <c:v>7.7447177091452102E-2</c:v>
                </c:pt>
                <c:pt idx="457">
                  <c:v>7.6432157432809289E-2</c:v>
                </c:pt>
                <c:pt idx="458">
                  <c:v>7.54272904565082E-2</c:v>
                </c:pt>
                <c:pt idx="459">
                  <c:v>7.4432523808952489E-2</c:v>
                </c:pt>
                <c:pt idx="460">
                  <c:v>7.3447804668781314E-2</c:v>
                </c:pt>
                <c:pt idx="461">
                  <c:v>7.2473079759379E-2</c:v>
                </c:pt>
                <c:pt idx="462">
                  <c:v>7.1508295361349394E-2</c:v>
                </c:pt>
                <c:pt idx="463">
                  <c:v>7.0553397324949141E-2</c:v>
                </c:pt>
                <c:pt idx="464">
                  <c:v>6.9608331082480324E-2</c:v>
                </c:pt>
                <c:pt idx="465">
                  <c:v>6.8673041660637035E-2</c:v>
                </c:pt>
                <c:pt idx="466">
                  <c:v>6.7747473692805871E-2</c:v>
                </c:pt>
                <c:pt idx="467">
                  <c:v>6.6831571431315462E-2</c:v>
                </c:pt>
                <c:pt idx="468">
                  <c:v>6.592527875963472E-2</c:v>
                </c:pt>
                <c:pt idx="469">
                  <c:v>6.5028539204515456E-2</c:v>
                </c:pt>
                <c:pt idx="470">
                  <c:v>6.414129594807827E-2</c:v>
                </c:pt>
                <c:pt idx="471">
                  <c:v>6.3263491839838371E-2</c:v>
                </c:pt>
                <c:pt idx="472">
                  <c:v>6.2395069408670345E-2</c:v>
                </c:pt>
                <c:pt idx="473">
                  <c:v>6.1535970874707968E-2</c:v>
                </c:pt>
                <c:pt idx="474">
                  <c:v>6.0686138161177405E-2</c:v>
                </c:pt>
                <c:pt idx="475">
                  <c:v>5.9845512906163023E-2</c:v>
                </c:pt>
                <c:pt idx="476">
                  <c:v>5.9014036474301035E-2</c:v>
                </c:pt>
                <c:pt idx="477">
                  <c:v>5.819164996840076E-2</c:v>
                </c:pt>
                <c:pt idx="478">
                  <c:v>5.7378294240991279E-2</c:v>
                </c:pt>
                <c:pt idx="479">
                  <c:v>5.6573909905790476E-2</c:v>
                </c:pt>
                <c:pt idx="480">
                  <c:v>5.5778437349095489E-2</c:v>
                </c:pt>
                <c:pt idx="481">
                  <c:v>5.4991816741092547E-2</c:v>
                </c:pt>
                <c:pt idx="482">
                  <c:v>5.4213988047082218E-2</c:v>
                </c:pt>
                <c:pt idx="483">
                  <c:v>5.3444891038625375E-2</c:v>
                </c:pt>
                <c:pt idx="484">
                  <c:v>5.2684465304593364E-2</c:v>
                </c:pt>
                <c:pt idx="485">
                  <c:v>5.1932650262139335E-2</c:v>
                </c:pt>
                <c:pt idx="486">
                  <c:v>5.118938516757443E-2</c:v>
                </c:pt>
                <c:pt idx="487">
                  <c:v>5.0454609127154604E-2</c:v>
                </c:pt>
                <c:pt idx="488">
                  <c:v>4.9728261107772842E-2</c:v>
                </c:pt>
                <c:pt idx="489">
                  <c:v>4.90102799475578E-2</c:v>
                </c:pt>
                <c:pt idx="490">
                  <c:v>4.830060436637551E-2</c:v>
                </c:pt>
                <c:pt idx="491">
                  <c:v>4.7599172976233728E-2</c:v>
                </c:pt>
                <c:pt idx="492">
                  <c:v>4.6905924291587464E-2</c:v>
                </c:pt>
                <c:pt idx="493">
                  <c:v>4.6220796739542935E-2</c:v>
                </c:pt>
                <c:pt idx="494">
                  <c:v>4.5543728669960593E-2</c:v>
                </c:pt>
                <c:pt idx="495">
                  <c:v>4.4874658365454678E-2</c:v>
                </c:pt>
                <c:pt idx="496">
                  <c:v>4.4213524051288755E-2</c:v>
                </c:pt>
                <c:pt idx="497">
                  <c:v>4.356026390516432E-2</c:v>
                </c:pt>
                <c:pt idx="498">
                  <c:v>4.2914816066904726E-2</c:v>
                </c:pt>
                <c:pt idx="499">
                  <c:v>4.227711864802941E-2</c:v>
                </c:pt>
                <c:pt idx="500">
                  <c:v>4.1647109741220212E-2</c:v>
                </c:pt>
                <c:pt idx="501">
                  <c:v>4.102472742967711E-2</c:v>
                </c:pt>
                <c:pt idx="502">
                  <c:v>4.0409909796363497E-2</c:v>
                </c:pt>
                <c:pt idx="503">
                  <c:v>3.9802594933139535E-2</c:v>
                </c:pt>
                <c:pt idx="504">
                  <c:v>3.9202720949782388E-2</c:v>
                </c:pt>
                <c:pt idx="505">
                  <c:v>3.8610225982893209E-2</c:v>
                </c:pt>
                <c:pt idx="506">
                  <c:v>3.8025048204689771E-2</c:v>
                </c:pt>
                <c:pt idx="507">
                  <c:v>3.7447125831683192E-2</c:v>
                </c:pt>
                <c:pt idx="508">
                  <c:v>3.6876397133240202E-2</c:v>
                </c:pt>
                <c:pt idx="509">
                  <c:v>3.6312800440027715E-2</c:v>
                </c:pt>
                <c:pt idx="510">
                  <c:v>3.5756274152339951E-2</c:v>
                </c:pt>
                <c:pt idx="511">
                  <c:v>3.5206756748309642E-2</c:v>
                </c:pt>
                <c:pt idx="512">
                  <c:v>3.4664186791998564E-2</c:v>
                </c:pt>
                <c:pt idx="513">
                  <c:v>3.4128502941371153E-2</c:v>
                </c:pt>
                <c:pt idx="514">
                  <c:v>3.3599643956148117E-2</c:v>
                </c:pt>
                <c:pt idx="515">
                  <c:v>3.3077548705539916E-2</c:v>
                </c:pt>
                <c:pt idx="516">
                  <c:v>3.2562156175861112E-2</c:v>
                </c:pt>
                <c:pt idx="517">
                  <c:v>3.2053405478023711E-2</c:v>
                </c:pt>
                <c:pt idx="518">
                  <c:v>3.1551235854910265E-2</c:v>
                </c:pt>
                <c:pt idx="519">
                  <c:v>3.1055586688625181E-2</c:v>
                </c:pt>
                <c:pt idx="520">
                  <c:v>3.056639750762602E-2</c:v>
                </c:pt>
                <c:pt idx="521">
                  <c:v>3.0083607993733108E-2</c:v>
                </c:pt>
                <c:pt idx="522">
                  <c:v>2.9607157989015698E-2</c:v>
                </c:pt>
                <c:pt idx="523">
                  <c:v>2.9136987502560441E-2</c:v>
                </c:pt>
                <c:pt idx="524">
                  <c:v>2.8673036717114853E-2</c:v>
                </c:pt>
                <c:pt idx="525">
                  <c:v>2.8215245995610427E-2</c:v>
                </c:pt>
                <c:pt idx="526">
                  <c:v>2.7763555887563962E-2</c:v>
                </c:pt>
                <c:pt idx="527">
                  <c:v>2.7317907135356534E-2</c:v>
                </c:pt>
                <c:pt idx="528">
                  <c:v>2.6878240680392351E-2</c:v>
                </c:pt>
                <c:pt idx="529">
                  <c:v>2.6444497669134703E-2</c:v>
                </c:pt>
                <c:pt idx="530">
                  <c:v>2.6016619459021006E-2</c:v>
                </c:pt>
                <c:pt idx="531">
                  <c:v>2.5594547624257724E-2</c:v>
                </c:pt>
                <c:pt idx="532">
                  <c:v>2.5178223961492274E-2</c:v>
                </c:pt>
                <c:pt idx="533">
                  <c:v>2.4767590495366587E-2</c:v>
                </c:pt>
                <c:pt idx="534">
                  <c:v>2.4362589483948094E-2</c:v>
                </c:pt>
                <c:pt idx="535">
                  <c:v>2.3963163424042588E-2</c:v>
                </c:pt>
                <c:pt idx="536">
                  <c:v>2.356925505638563E-2</c:v>
                </c:pt>
                <c:pt idx="537">
                  <c:v>2.3180807370715928E-2</c:v>
                </c:pt>
                <c:pt idx="538">
                  <c:v>2.2797763610728605E-2</c:v>
                </c:pt>
                <c:pt idx="539">
                  <c:v>2.242006727891066E-2</c:v>
                </c:pt>
                <c:pt idx="540">
                  <c:v>2.2047662141257973E-2</c:v>
                </c:pt>
                <c:pt idx="541">
                  <c:v>2.168049223187507E-2</c:v>
                </c:pt>
                <c:pt idx="542">
                  <c:v>2.1318501857457095E-2</c:v>
                </c:pt>
                <c:pt idx="543">
                  <c:v>2.0961635601656092E-2</c:v>
                </c:pt>
                <c:pt idx="544">
                  <c:v>2.060983832933061E-2</c:v>
                </c:pt>
                <c:pt idx="545">
                  <c:v>2.0263055190680168E-2</c:v>
                </c:pt>
                <c:pt idx="546">
                  <c:v>1.9921231625265046E-2</c:v>
                </c:pt>
                <c:pt idx="547">
                  <c:v>1.9584313365912043E-2</c:v>
                </c:pt>
                <c:pt idx="548">
                  <c:v>1.9252246442506227E-2</c:v>
                </c:pt>
                <c:pt idx="549">
                  <c:v>1.8924977185670322E-2</c:v>
                </c:pt>
                <c:pt idx="550">
                  <c:v>1.8602452230332744E-2</c:v>
                </c:pt>
                <c:pt idx="551">
                  <c:v>1.8284618519182616E-2</c:v>
                </c:pt>
                <c:pt idx="552">
                  <c:v>1.7971423306015977E-2</c:v>
                </c:pt>
                <c:pt idx="553">
                  <c:v>1.7662814158971196E-2</c:v>
                </c:pt>
                <c:pt idx="554">
                  <c:v>1.7358738963656029E-2</c:v>
                </c:pt>
                <c:pt idx="555">
                  <c:v>1.7059145926165864E-2</c:v>
                </c:pt>
                <c:pt idx="556">
                  <c:v>1.6763983575995511E-2</c:v>
                </c:pt>
                <c:pt idx="557">
                  <c:v>1.6473200768844176E-2</c:v>
                </c:pt>
                <c:pt idx="558">
                  <c:v>1.6186746689314413E-2</c:v>
                </c:pt>
                <c:pt idx="559">
                  <c:v>1.5904570853507605E-2</c:v>
                </c:pt>
                <c:pt idx="560">
                  <c:v>1.5626623111514748E-2</c:v>
                </c:pt>
                <c:pt idx="561">
                  <c:v>1.5352853649804432E-2</c:v>
                </c:pt>
                <c:pt idx="562">
                  <c:v>1.5083212993509898E-2</c:v>
                </c:pt>
                <c:pt idx="563">
                  <c:v>1.4817652008614512E-2</c:v>
                </c:pt>
                <c:pt idx="564">
                  <c:v>1.4556121904037322E-2</c:v>
                </c:pt>
                <c:pt idx="565">
                  <c:v>1.4298574233620021E-2</c:v>
                </c:pt>
                <c:pt idx="566">
                  <c:v>1.4044960898016101E-2</c:v>
                </c:pt>
                <c:pt idx="567">
                  <c:v>1.3795234146482871E-2</c:v>
                </c:pt>
                <c:pt idx="568">
                  <c:v>1.3549346578578092E-2</c:v>
                </c:pt>
                <c:pt idx="569">
                  <c:v>1.330725114576059E-2</c:v>
                </c:pt>
                <c:pt idx="570">
                  <c:v>1.3068901152899493E-2</c:v>
                </c:pt>
                <c:pt idx="571">
                  <c:v>1.2834250259688873E-2</c:v>
                </c:pt>
                <c:pt idx="572">
                  <c:v>1.2603252481971361E-2</c:v>
                </c:pt>
                <c:pt idx="573">
                  <c:v>1.2375862192971709E-2</c:v>
                </c:pt>
                <c:pt idx="574">
                  <c:v>1.2152034124440325E-2</c:v>
                </c:pt>
                <c:pt idx="575">
                  <c:v>1.1931723367709535E-2</c:v>
                </c:pt>
                <c:pt idx="576">
                  <c:v>1.1714885374661699E-2</c:v>
                </c:pt>
                <c:pt idx="577">
                  <c:v>1.1501475958612173E-2</c:v>
                </c:pt>
                <c:pt idx="578">
                  <c:v>1.1291451295106891E-2</c:v>
                </c:pt>
                <c:pt idx="579">
                  <c:v>1.1084767922636685E-2</c:v>
                </c:pt>
                <c:pt idx="580">
                  <c:v>1.0881382743268109E-2</c:v>
                </c:pt>
                <c:pt idx="581">
                  <c:v>1.0681253023194559E-2</c:v>
                </c:pt>
                <c:pt idx="582">
                  <c:v>1.0484336393205451E-2</c:v>
                </c:pt>
                <c:pt idx="583">
                  <c:v>1.0290590849077352E-2</c:v>
                </c:pt>
                <c:pt idx="584">
                  <c:v>1.0099974751886953E-2</c:v>
                </c:pt>
                <c:pt idx="585">
                  <c:v>9.9124468282469902E-3</c:v>
                </c:pt>
                <c:pt idx="586">
                  <c:v>9.7279661704672282E-3</c:v>
                </c:pt>
                <c:pt idx="587">
                  <c:v>9.5464922366406135E-3</c:v>
                </c:pt>
                <c:pt idx="588">
                  <c:v>9.3679848506565966E-3</c:v>
                </c:pt>
                <c:pt idx="589">
                  <c:v>9.1924042021421792E-3</c:v>
                </c:pt>
                <c:pt idx="590">
                  <c:v>9.0197108463321296E-3</c:v>
                </c:pt>
                <c:pt idx="591">
                  <c:v>8.8498657038702522E-3</c:v>
                </c:pt>
                <c:pt idx="592">
                  <c:v>8.6828300605411579E-3</c:v>
                </c:pt>
                <c:pt idx="593">
                  <c:v>8.5185655669358651E-3</c:v>
                </c:pt>
                <c:pt idx="594">
                  <c:v>8.3570342380505647E-3</c:v>
                </c:pt>
                <c:pt idx="595">
                  <c:v>8.1981984528213259E-3</c:v>
                </c:pt>
                <c:pt idx="596">
                  <c:v>8.0420209535942977E-3</c:v>
                </c:pt>
                <c:pt idx="597">
                  <c:v>7.8884648455340711E-3</c:v>
                </c:pt>
                <c:pt idx="598">
                  <c:v>7.7374935959706459E-3</c:v>
                </c:pt>
                <c:pt idx="599">
                  <c:v>7.5890710336864453E-3</c:v>
                </c:pt>
                <c:pt idx="600">
                  <c:v>7.443161348143601E-3</c:v>
                </c:pt>
                <c:pt idx="601">
                  <c:v>7.2997290886549493E-3</c:v>
                </c:pt>
                <c:pt idx="602">
                  <c:v>7.1587391634975184E-3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B3-447B-BB5C-2D1FAB2A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12736"/>
        <c:axId val="1515513216"/>
      </c:scatterChart>
      <c:valAx>
        <c:axId val="15155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3216"/>
        <c:crosses val="autoZero"/>
        <c:crossBetween val="midCat"/>
      </c:valAx>
      <c:valAx>
        <c:axId val="15155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387682024349486E-2"/>
          <c:y val="0.10236572865589161"/>
          <c:w val="0.87666697988145248"/>
          <c:h val="0.634690219489170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'Risk Analysis Result'!$R$11</c:f>
              <c:strCache>
                <c:ptCount val="1"/>
                <c:pt idx="0">
                  <c:v>BCR1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Result'!$R$12:$R$614</c:f>
              <c:numCache>
                <c:formatCode>General</c:formatCode>
                <c:ptCount val="603"/>
                <c:pt idx="0">
                  <c:v>0.9999999982906882</c:v>
                </c:pt>
                <c:pt idx="1">
                  <c:v>0.99999999325053923</c:v>
                </c:pt>
                <c:pt idx="2">
                  <c:v>0.99999997469227064</c:v>
                </c:pt>
                <c:pt idx="3">
                  <c:v>0.99999990988060983</c:v>
                </c:pt>
                <c:pt idx="4">
                  <c:v>0.99999969520087784</c:v>
                </c:pt>
                <c:pt idx="5">
                  <c:v>0.99999902074782976</c:v>
                </c:pt>
                <c:pt idx="6">
                  <c:v>0.9999970110269647</c:v>
                </c:pt>
                <c:pt idx="7">
                  <c:v>0.99999133108834193</c:v>
                </c:pt>
                <c:pt idx="8">
                  <c:v>0.99997610543480475</c:v>
                </c:pt>
                <c:pt idx="9">
                  <c:v>0.99993739454646302</c:v>
                </c:pt>
                <c:pt idx="10">
                  <c:v>0.9998440442505907</c:v>
                </c:pt>
                <c:pt idx="11">
                  <c:v>0.99963053137220093</c:v>
                </c:pt>
                <c:pt idx="12">
                  <c:v>0.99916734188659995</c:v>
                </c:pt>
                <c:pt idx="13">
                  <c:v>0.99821428252821431</c:v>
                </c:pt>
                <c:pt idx="14">
                  <c:v>0.99635430274273673</c:v>
                </c:pt>
                <c:pt idx="15">
                  <c:v>0.99291140705662018</c:v>
                </c:pt>
                <c:pt idx="16">
                  <c:v>0.98686681223297201</c:v>
                </c:pt>
                <c:pt idx="17">
                  <c:v>0.97680123899839966</c:v>
                </c:pt>
                <c:pt idx="18">
                  <c:v>0.96090340017427667</c:v>
                </c:pt>
                <c:pt idx="19">
                  <c:v>0.93708754565642016</c:v>
                </c:pt>
                <c:pt idx="20">
                  <c:v>0.90324812132157739</c:v>
                </c:pt>
                <c:pt idx="21">
                  <c:v>0.857643519180319</c:v>
                </c:pt>
                <c:pt idx="22">
                  <c:v>0.79934957455942612</c:v>
                </c:pt>
                <c:pt idx="23">
                  <c:v>0.72867431417362771</c:v>
                </c:pt>
                <c:pt idx="24">
                  <c:v>0.64740236141381824</c:v>
                </c:pt>
                <c:pt idx="25">
                  <c:v>0.55875958451620655</c:v>
                </c:pt>
                <c:pt idx="26">
                  <c:v>0.46705829609533656</c:v>
                </c:pt>
                <c:pt idx="27">
                  <c:v>0.37708016503642727</c:v>
                </c:pt>
                <c:pt idx="28">
                  <c:v>0.29334113347611734</c:v>
                </c:pt>
                <c:pt idx="29">
                  <c:v>0.2194234588237165</c:v>
                </c:pt>
                <c:pt idx="30">
                  <c:v>0.15753666452869652</c:v>
                </c:pt>
                <c:pt idx="31">
                  <c:v>0.10839193936821712</c:v>
                </c:pt>
                <c:pt idx="32">
                  <c:v>7.1376326666085288E-2</c:v>
                </c:pt>
                <c:pt idx="33">
                  <c:v>4.493264442964362E-2</c:v>
                </c:pt>
                <c:pt idx="34">
                  <c:v>2.7014720359565869E-2</c:v>
                </c:pt>
                <c:pt idx="35">
                  <c:v>1.5499241026337152E-2</c:v>
                </c:pt>
                <c:pt idx="36">
                  <c:v>8.4797652630685949E-3</c:v>
                </c:pt>
                <c:pt idx="37">
                  <c:v>4.4213600750188098E-3</c:v>
                </c:pt>
                <c:pt idx="38">
                  <c:v>2.1958277477046595E-3</c:v>
                </c:pt>
                <c:pt idx="39">
                  <c:v>1.0382774525070637E-3</c:v>
                </c:pt>
                <c:pt idx="40">
                  <c:v>4.6722901072138168E-4</c:v>
                </c:pt>
                <c:pt idx="41">
                  <c:v>2.0003127034551316E-4</c:v>
                </c:pt>
                <c:pt idx="42">
                  <c:v>8.1449216654982948E-5</c:v>
                </c:pt>
                <c:pt idx="43">
                  <c:v>3.1534214757322765E-5</c:v>
                </c:pt>
                <c:pt idx="44">
                  <c:v>1.1605985429818944E-5</c:v>
                </c:pt>
                <c:pt idx="45">
                  <c:v>4.0597324098001764E-6</c:v>
                </c:pt>
                <c:pt idx="46">
                  <c:v>1.3494249880841025E-6</c:v>
                </c:pt>
                <c:pt idx="47">
                  <c:v>4.2615275175350575E-7</c:v>
                </c:pt>
                <c:pt idx="48">
                  <c:v>1.2784503022889027E-7</c:v>
                </c:pt>
                <c:pt idx="49">
                  <c:v>3.6429042338248507E-8</c:v>
                </c:pt>
                <c:pt idx="50">
                  <c:v>9.8583918806127713E-9</c:v>
                </c:pt>
                <c:pt idx="51">
                  <c:v>2.5334532249843278E-9</c:v>
                </c:pt>
                <c:pt idx="52">
                  <c:v>6.1819671604013138E-10</c:v>
                </c:pt>
                <c:pt idx="53">
                  <c:v>1.4322198982341661E-10</c:v>
                </c:pt>
                <c:pt idx="54">
                  <c:v>3.1501246056109267E-11</c:v>
                </c:pt>
                <c:pt idx="55">
                  <c:v>6.5772942647868149E-12</c:v>
                </c:pt>
                <c:pt idx="56">
                  <c:v>1.3036238755148588E-12</c:v>
                </c:pt>
                <c:pt idx="57">
                  <c:v>2.4524826613969708E-13</c:v>
                </c:pt>
                <c:pt idx="58">
                  <c:v>4.3742787170231168E-14</c:v>
                </c:pt>
                <c:pt idx="59">
                  <c:v>7.4384942649885488E-15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A-4147-BE93-0B27C39C1ACD}"/>
            </c:ext>
          </c:extLst>
        </c:ser>
        <c:ser>
          <c:idx val="1"/>
          <c:order val="1"/>
          <c:tx>
            <c:strRef>
              <c:f>'Risk Analysis Result'!$S$11</c:f>
              <c:strCache>
                <c:ptCount val="1"/>
                <c:pt idx="0">
                  <c:v>BCR10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Result'!$S$12:$S$614</c:f>
              <c:numCache>
                <c:formatCode>General</c:formatCode>
                <c:ptCount val="603"/>
                <c:pt idx="0">
                  <c:v>0.98335581833961105</c:v>
                </c:pt>
                <c:pt idx="1">
                  <c:v>0.98231379496578886</c:v>
                </c:pt>
                <c:pt idx="2">
                  <c:v>0.981216606475938</c:v>
                </c:pt>
                <c:pt idx="3">
                  <c:v>0.98006202668070286</c:v>
                </c:pt>
                <c:pt idx="4">
                  <c:v>0.97884778372787651</c:v>
                </c:pt>
                <c:pt idx="5">
                  <c:v>0.97757156192991501</c:v>
                </c:pt>
                <c:pt idx="6">
                  <c:v>0.97623100379392624</c:v>
                </c:pt>
                <c:pt idx="7">
                  <c:v>0.9748237122582758</c:v>
                </c:pt>
                <c:pt idx="8">
                  <c:v>0.97334725313939929</c:v>
                </c:pt>
                <c:pt idx="9">
                  <c:v>0.97179915779181703</c:v>
                </c:pt>
                <c:pt idx="10">
                  <c:v>0.97017692598370731</c:v>
                </c:pt>
                <c:pt idx="11">
                  <c:v>0.96847802898971469</c:v>
                </c:pt>
                <c:pt idx="12">
                  <c:v>0.96669991290194923</c:v>
                </c:pt>
                <c:pt idx="13">
                  <c:v>0.96484000215937304</c:v>
                </c:pt>
                <c:pt idx="14">
                  <c:v>0.9628957032949732</c:v>
                </c:pt>
                <c:pt idx="15">
                  <c:v>0.96086440889929259</c:v>
                </c:pt>
                <c:pt idx="16">
                  <c:v>0.95874350179802104</c:v>
                </c:pt>
                <c:pt idx="17">
                  <c:v>0.9565303594404615</c:v>
                </c:pt>
                <c:pt idx="18">
                  <c:v>0.954222358494763</c:v>
                </c:pt>
                <c:pt idx="19">
                  <c:v>0.95181687964487127</c:v>
                </c:pt>
                <c:pt idx="20">
                  <c:v>0.94931131258318424</c:v>
                </c:pt>
                <c:pt idx="21">
                  <c:v>0.94670306119192227</c:v>
                </c:pt>
                <c:pt idx="22">
                  <c:v>0.94398954890523423</c:v>
                </c:pt>
                <c:pt idx="23">
                  <c:v>0.94116822424306168</c:v>
                </c:pt>
                <c:pt idx="24">
                  <c:v>0.93823656650678511</c:v>
                </c:pt>
                <c:pt idx="25">
                  <c:v>0.93519209162568018</c:v>
                </c:pt>
                <c:pt idx="26">
                  <c:v>0.93203235814221785</c:v>
                </c:pt>
                <c:pt idx="27">
                  <c:v>0.92875497332326973</c:v>
                </c:pt>
                <c:pt idx="28">
                  <c:v>0.92535759938331452</c:v>
                </c:pt>
                <c:pt idx="29">
                  <c:v>0.92183795980480721</c:v>
                </c:pt>
                <c:pt idx="30">
                  <c:v>0.9181938457399631</c:v>
                </c:pt>
                <c:pt idx="31">
                  <c:v>0.91442312247733148</c:v>
                </c:pt>
                <c:pt idx="32">
                  <c:v>0.91052373595570213</c:v>
                </c:pt>
                <c:pt idx="33">
                  <c:v>0.90649371930709099</c:v>
                </c:pt>
                <c:pt idx="34">
                  <c:v>0.9023311994098181</c:v>
                </c:pt>
                <c:pt idx="35">
                  <c:v>0.89803440343199914</c:v>
                </c:pt>
                <c:pt idx="36">
                  <c:v>0.89360166534515262</c:v>
                </c:pt>
                <c:pt idx="37">
                  <c:v>0.88903143238706628</c:v>
                </c:pt>
                <c:pt idx="38">
                  <c:v>0.88432227145257658</c:v>
                </c:pt>
                <c:pt idx="39">
                  <c:v>0.87947287539050945</c:v>
                </c:pt>
                <c:pt idx="40">
                  <c:v>0.87448206918469285</c:v>
                </c:pt>
                <c:pt idx="41">
                  <c:v>0.86934881599671043</c:v>
                </c:pt>
                <c:pt idx="42">
                  <c:v>0.86407222304790321</c:v>
                </c:pt>
                <c:pt idx="43">
                  <c:v>0.85865154731805893</c:v>
                </c:pt>
                <c:pt idx="44">
                  <c:v>0.85308620103825561</c:v>
                </c:pt>
                <c:pt idx="45">
                  <c:v>0.8473757569554482</c:v>
                </c:pt>
                <c:pt idx="46">
                  <c:v>0.84151995334661223</c:v>
                </c:pt>
                <c:pt idx="47">
                  <c:v>0.83551869876057572</c:v>
                </c:pt>
                <c:pt idx="48">
                  <c:v>0.82937207646610078</c:v>
                </c:pt>
                <c:pt idx="49">
                  <c:v>0.82308034858529922</c:v>
                </c:pt>
                <c:pt idx="50">
                  <c:v>0.81664395989209593</c:v>
                </c:pt>
                <c:pt idx="51">
                  <c:v>0.81006354125618696</c:v>
                </c:pt>
                <c:pt idx="52">
                  <c:v>0.80333991271376659</c:v>
                </c:pt>
                <c:pt idx="53">
                  <c:v>0.79647408614723103</c:v>
                </c:pt>
                <c:pt idx="54">
                  <c:v>0.78946726755709284</c:v>
                </c:pt>
                <c:pt idx="55">
                  <c:v>0.78232085891045999</c:v>
                </c:pt>
                <c:pt idx="56">
                  <c:v>0.77503645955164679</c:v>
                </c:pt>
                <c:pt idx="57">
                  <c:v>0.76761586716178054</c:v>
                </c:pt>
                <c:pt idx="58">
                  <c:v>0.76006107825564895</c:v>
                </c:pt>
                <c:pt idx="59">
                  <c:v>0.75237428820549046</c:v>
                </c:pt>
                <c:pt idx="60">
                  <c:v>0.74455789078295687</c:v>
                </c:pt>
                <c:pt idx="61">
                  <c:v>0.73661447721207396</c:v>
                </c:pt>
                <c:pt idx="62">
                  <c:v>0.72854683472767467</c:v>
                </c:pt>
                <c:pt idx="63">
                  <c:v>0.72035794463548863</c:v>
                </c:pt>
                <c:pt idx="64">
                  <c:v>0.71205097987181687</c:v>
                </c:pt>
                <c:pt idx="65">
                  <c:v>0.70362930206250618</c:v>
                </c:pt>
                <c:pt idx="66">
                  <c:v>0.695096458082755</c:v>
                </c:pt>
                <c:pt idx="67">
                  <c:v>0.68645617612111198</c:v>
                </c:pt>
                <c:pt idx="68">
                  <c:v>0.67771236125287881</c:v>
                </c:pt>
                <c:pt idx="69">
                  <c:v>0.66886909052997434</c:v>
                </c:pt>
                <c:pt idx="70">
                  <c:v>0.65993060759616218</c:v>
                </c:pt>
                <c:pt idx="71">
                  <c:v>0.65090131683836905</c:v>
                </c:pt>
                <c:pt idx="72">
                  <c:v>0.64178577708662787</c:v>
                </c:pt>
                <c:pt idx="73">
                  <c:v>0.63258869487694713</c:v>
                </c:pt>
                <c:pt idx="74">
                  <c:v>0.62331491729313915</c:v>
                </c:pt>
                <c:pt idx="75">
                  <c:v>0.61396942440531632</c:v>
                </c:pt>
                <c:pt idx="76">
                  <c:v>0.60455732132438411</c:v>
                </c:pt>
                <c:pt idx="77">
                  <c:v>0.59508382989340936</c:v>
                </c:pt>
                <c:pt idx="78">
                  <c:v>0.5855542800382193</c:v>
                </c:pt>
                <c:pt idx="79">
                  <c:v>0.57597410080097755</c:v>
                </c:pt>
                <c:pt idx="80">
                  <c:v>0.5663488110817847</c:v>
                </c:pt>
                <c:pt idx="81">
                  <c:v>0.5566840101145567</c:v>
                </c:pt>
                <c:pt idx="82">
                  <c:v>0.54698536770452877</c:v>
                </c:pt>
                <c:pt idx="83">
                  <c:v>0.53725861425573085</c:v>
                </c:pt>
                <c:pt idx="84">
                  <c:v>0.52750953061764738</c:v>
                </c:pt>
                <c:pt idx="85">
                  <c:v>0.51774393778103378</c:v>
                </c:pt>
                <c:pt idx="86">
                  <c:v>0.50796768645349322</c:v>
                </c:pt>
                <c:pt idx="87">
                  <c:v>0.49818664654591938</c:v>
                </c:pt>
                <c:pt idx="88">
                  <c:v>0.48840669660128699</c:v>
                </c:pt>
                <c:pt idx="89">
                  <c:v>0.47863371319751358</c:v>
                </c:pt>
                <c:pt idx="90">
                  <c:v>0.46887356035622374</c:v>
                </c:pt>
                <c:pt idx="91">
                  <c:v>0.45913207898922592</c:v>
                </c:pt>
                <c:pt idx="92">
                  <c:v>0.44941507641434753</c:v>
                </c:pt>
                <c:pt idx="93">
                  <c:v>0.43972831597198869</c:v>
                </c:pt>
                <c:pt idx="94">
                  <c:v>0.43007750677332801</c:v>
                </c:pt>
                <c:pt idx="95">
                  <c:v>0.42046829361056537</c:v>
                </c:pt>
                <c:pt idx="96">
                  <c:v>0.41090624705890488</c:v>
                </c:pt>
                <c:pt idx="97">
                  <c:v>0.4013968537991861</c:v>
                </c:pt>
                <c:pt idx="98">
                  <c:v>0.39194550718914989</c:v>
                </c:pt>
                <c:pt idx="99">
                  <c:v>0.38255749811029427</c:v>
                </c:pt>
                <c:pt idx="100">
                  <c:v>0.37323800611613889</c:v>
                </c:pt>
                <c:pt idx="101">
                  <c:v>0.36399209090647366</c:v>
                </c:pt>
                <c:pt idx="102">
                  <c:v>0.35482468415083201</c:v>
                </c:pt>
                <c:pt idx="103">
                  <c:v>0.34574058168300648</c:v>
                </c:pt>
                <c:pt idx="104">
                  <c:v>0.33674443608691884</c:v>
                </c:pt>
                <c:pt idx="105">
                  <c:v>0.32784074969258026</c:v>
                </c:pt>
                <c:pt idx="106">
                  <c:v>0.31903386799923594</c:v>
                </c:pt>
                <c:pt idx="107">
                  <c:v>0.31032797354108999</c:v>
                </c:pt>
                <c:pt idx="108">
                  <c:v>0.30172708020926076</c:v>
                </c:pt>
                <c:pt idx="109">
                  <c:v>0.29323502804183577</c:v>
                </c:pt>
                <c:pt idx="110">
                  <c:v>0.28485547849207682</c:v>
                </c:pt>
                <c:pt idx="111">
                  <c:v>0.27659191018299656</c:v>
                </c:pt>
                <c:pt idx="112">
                  <c:v>0.2684476151546793</c:v>
                </c:pt>
                <c:pt idx="113">
                  <c:v>0.26042569560886764</c:v>
                </c:pt>
                <c:pt idx="114">
                  <c:v>0.25252906115350304</c:v>
                </c:pt>
                <c:pt idx="115">
                  <c:v>0.24476042654806651</c:v>
                </c:pt>
                <c:pt idx="116">
                  <c:v>0.23712230994877626</c:v>
                </c:pt>
                <c:pt idx="117">
                  <c:v>0.22961703165091318</c:v>
                </c:pt>
                <c:pt idx="118">
                  <c:v>0.22224671332382373</c:v>
                </c:pt>
                <c:pt idx="119">
                  <c:v>0.21501327773245227</c:v>
                </c:pt>
                <c:pt idx="120">
                  <c:v>0.20791844893763411</c:v>
                </c:pt>
                <c:pt idx="121">
                  <c:v>0.20096375296579938</c:v>
                </c:pt>
                <c:pt idx="122">
                  <c:v>0.19415051893724666</c:v>
                </c:pt>
                <c:pt idx="123">
                  <c:v>0.18747988064070509</c:v>
                </c:pt>
                <c:pt idx="124">
                  <c:v>0.18095277854056147</c:v>
                </c:pt>
                <c:pt idx="125">
                  <c:v>0.17456996220185672</c:v>
                </c:pt>
                <c:pt idx="126">
                  <c:v>0.16833199311698299</c:v>
                </c:pt>
                <c:pt idx="127">
                  <c:v>0.16223924791692079</c:v>
                </c:pt>
                <c:pt idx="128">
                  <c:v>0.15629192194886754</c:v>
                </c:pt>
                <c:pt idx="129">
                  <c:v>0.15049003320121357</c:v>
                </c:pt>
                <c:pt idx="130">
                  <c:v>0.14483342655602915</c:v>
                </c:pt>
                <c:pt idx="131">
                  <c:v>0.13932177834852943</c:v>
                </c:pt>
                <c:pt idx="132">
                  <c:v>0.13395460121239788</c:v>
                </c:pt>
                <c:pt idx="133">
                  <c:v>0.12873124918935608</c:v>
                </c:pt>
                <c:pt idx="134">
                  <c:v>0.12365092308098469</c:v>
                </c:pt>
                <c:pt idx="135">
                  <c:v>0.11871267602051039</c:v>
                </c:pt>
                <c:pt idx="136">
                  <c:v>0.1139154192420947</c:v>
                </c:pt>
                <c:pt idx="137">
                  <c:v>0.10925792802506773</c:v>
                </c:pt>
                <c:pt idx="138">
                  <c:v>0.10473884779056053</c:v>
                </c:pt>
                <c:pt idx="139">
                  <c:v>0.10035670032809552</c:v>
                </c:pt>
                <c:pt idx="140">
                  <c:v>9.6109890129879583E-2</c:v>
                </c:pt>
                <c:pt idx="141">
                  <c:v>9.1996710810828941E-2</c:v>
                </c:pt>
                <c:pt idx="142">
                  <c:v>8.8015351592713897E-2</c:v>
                </c:pt>
                <c:pt idx="143">
                  <c:v>8.4163903831251496E-2</c:v>
                </c:pt>
                <c:pt idx="144">
                  <c:v>8.0440367565487003E-2</c:v>
                </c:pt>
                <c:pt idx="145">
                  <c:v>7.6842658069390279E-2</c:v>
                </c:pt>
                <c:pt idx="146">
                  <c:v>7.3368612386236043E-2</c:v>
                </c:pt>
                <c:pt idx="147">
                  <c:v>7.0015995827049426E-2</c:v>
                </c:pt>
                <c:pt idx="148">
                  <c:v>6.6782508415149877E-2</c:v>
                </c:pt>
                <c:pt idx="149">
                  <c:v>6.3665791259642224E-2</c:v>
                </c:pt>
                <c:pt idx="150">
                  <c:v>6.0663432841550735E-2</c:v>
                </c:pt>
                <c:pt idx="151">
                  <c:v>5.7772975197179832E-2</c:v>
                </c:pt>
                <c:pt idx="152">
                  <c:v>5.4991919984208604E-2</c:v>
                </c:pt>
                <c:pt idx="153">
                  <c:v>5.231773441696963E-2</c:v>
                </c:pt>
                <c:pt idx="154">
                  <c:v>4.9747857058332179E-2</c:v>
                </c:pt>
                <c:pt idx="155">
                  <c:v>4.7279703456591715E-2</c:v>
                </c:pt>
                <c:pt idx="156">
                  <c:v>4.49106716167611E-2</c:v>
                </c:pt>
                <c:pt idx="157">
                  <c:v>4.2638147296659934E-2</c:v>
                </c:pt>
                <c:pt idx="158">
                  <c:v>4.0459509119191606E-2</c:v>
                </c:pt>
                <c:pt idx="159">
                  <c:v>3.8372133493201788E-2</c:v>
                </c:pt>
                <c:pt idx="160">
                  <c:v>3.6373399336286139E-2</c:v>
                </c:pt>
                <c:pt idx="161">
                  <c:v>3.4460692593899833E-2</c:v>
                </c:pt>
                <c:pt idx="162">
                  <c:v>3.2631410550066131E-2</c:v>
                </c:pt>
                <c:pt idx="163">
                  <c:v>3.0882965925924544E-2</c:v>
                </c:pt>
                <c:pt idx="164">
                  <c:v>2.9212790763263219E-2</c:v>
                </c:pt>
                <c:pt idx="165">
                  <c:v>2.7618340091065008E-2</c:v>
                </c:pt>
                <c:pt idx="166">
                  <c:v>2.6097095373949442E-2</c:v>
                </c:pt>
                <c:pt idx="167">
                  <c:v>2.4646567742208747E-2</c:v>
                </c:pt>
                <c:pt idx="168">
                  <c:v>2.326430100392074E-2</c:v>
                </c:pt>
                <c:pt idx="169">
                  <c:v>2.1947874440367388E-2</c:v>
                </c:pt>
                <c:pt idx="170">
                  <c:v>2.0694905386690166E-2</c:v>
                </c:pt>
                <c:pt idx="171">
                  <c:v>1.9503051600381904E-2</c:v>
                </c:pt>
                <c:pt idx="172">
                  <c:v>1.8370013420836107E-2</c:v>
                </c:pt>
                <c:pt idx="173">
                  <c:v>1.7293535723752473E-2</c:v>
                </c:pt>
                <c:pt idx="174">
                  <c:v>1.6271409674737392E-2</c:v>
                </c:pt>
                <c:pt idx="175">
                  <c:v>1.530147428692552E-2</c:v>
                </c:pt>
                <c:pt idx="176">
                  <c:v>1.4381617787899148E-2</c:v>
                </c:pt>
                <c:pt idx="177">
                  <c:v>1.3509778801585992E-2</c:v>
                </c:pt>
                <c:pt idx="178">
                  <c:v>1.2683947351172065E-2</c:v>
                </c:pt>
                <c:pt idx="179">
                  <c:v>1.1902165689388733E-2</c:v>
                </c:pt>
                <c:pt idx="180">
                  <c:v>1.1162528962801677E-2</c:v>
                </c:pt>
                <c:pt idx="181">
                  <c:v>1.0463185716965029E-2</c:v>
                </c:pt>
                <c:pt idx="182">
                  <c:v>9.8023382494969447E-3</c:v>
                </c:pt>
                <c:pt idx="183">
                  <c:v>9.1782428182828335E-3</c:v>
                </c:pt>
                <c:pt idx="184">
                  <c:v>8.5892097121306188E-3</c:v>
                </c:pt>
                <c:pt idx="185">
                  <c:v>8.0336031912801031E-3</c:v>
                </c:pt>
                <c:pt idx="186">
                  <c:v>7.5098413052129276E-3</c:v>
                </c:pt>
                <c:pt idx="187">
                  <c:v>7.0163955952217139E-3</c:v>
                </c:pt>
                <c:pt idx="188">
                  <c:v>6.5517906891763289E-3</c:v>
                </c:pt>
                <c:pt idx="189">
                  <c:v>6.1146037958778043E-3</c:v>
                </c:pt>
                <c:pt idx="190">
                  <c:v>5.7034641063130609E-3</c:v>
                </c:pt>
                <c:pt idx="191">
                  <c:v>5.3170521090212253E-3</c:v>
                </c:pt>
                <c:pt idx="192">
                  <c:v>4.9540988266598696E-3</c:v>
                </c:pt>
                <c:pt idx="193">
                  <c:v>4.6133849807101779E-3</c:v>
                </c:pt>
                <c:pt idx="194">
                  <c:v>4.2937400910948442E-3</c:v>
                </c:pt>
                <c:pt idx="195">
                  <c:v>3.9940415173004284E-3</c:v>
                </c:pt>
                <c:pt idx="196">
                  <c:v>3.7132134473922829E-3</c:v>
                </c:pt>
                <c:pt idx="197">
                  <c:v>3.4502258411033271E-3</c:v>
                </c:pt>
                <c:pt idx="198">
                  <c:v>3.2040933329454679E-3</c:v>
                </c:pt>
                <c:pt idx="199">
                  <c:v>2.9738741010650882E-3</c:v>
                </c:pt>
                <c:pt idx="200">
                  <c:v>2.7586687073126726E-3</c:v>
                </c:pt>
                <c:pt idx="201">
                  <c:v>2.5576189137537231E-3</c:v>
                </c:pt>
                <c:pt idx="202">
                  <c:v>2.3699064805861036E-3</c:v>
                </c:pt>
                <c:pt idx="203">
                  <c:v>2.1947519501741564E-3</c:v>
                </c:pt>
                <c:pt idx="204">
                  <c:v>2.0314134216479207E-3</c:v>
                </c:pt>
                <c:pt idx="205">
                  <c:v>1.8791853202508868E-3</c:v>
                </c:pt>
                <c:pt idx="206">
                  <c:v>1.7373971653633635E-3</c:v>
                </c:pt>
                <c:pt idx="207">
                  <c:v>1.6054123408620891E-3</c:v>
                </c:pt>
                <c:pt idx="208">
                  <c:v>1.4826268712256896E-3</c:v>
                </c:pt>
                <c:pt idx="209">
                  <c:v>1.3684682065360221E-3</c:v>
                </c:pt>
                <c:pt idx="210">
                  <c:v>1.2623940192835192E-3</c:v>
                </c:pt>
                <c:pt idx="211">
                  <c:v>1.1638910156329674E-3</c:v>
                </c:pt>
                <c:pt idx="212">
                  <c:v>1.0724737635771087E-3</c:v>
                </c:pt>
                <c:pt idx="213">
                  <c:v>9.8768354016887105E-4</c:v>
                </c:pt>
                <c:pt idx="214">
                  <c:v>9.0908719980431485E-4</c:v>
                </c:pt>
                <c:pt idx="215">
                  <c:v>8.3627606531078147E-4</c:v>
                </c:pt>
                <c:pt idx="216">
                  <c:v>7.6886484339122596E-4</c:v>
                </c:pt>
                <c:pt idx="217">
                  <c:v>7.0649056577465341E-4</c:v>
                </c:pt>
                <c:pt idx="218">
                  <c:v>6.488115572366171E-4</c:v>
                </c:pt>
                <c:pt idx="219">
                  <c:v>5.9550643147254778E-4</c:v>
                </c:pt>
                <c:pt idx="220">
                  <c:v>5.4627311563870684E-4</c:v>
                </c:pt>
                <c:pt idx="221">
                  <c:v>5.0082790421235313E-4</c:v>
                </c:pt>
                <c:pt idx="222">
                  <c:v>4.5890454267283332E-4</c:v>
                </c:pt>
                <c:pt idx="223">
                  <c:v>4.2025334136464032E-4</c:v>
                </c:pt>
                <c:pt idx="224">
                  <c:v>3.846403197693693E-4</c:v>
                </c:pt>
                <c:pt idx="225">
                  <c:v>3.5184638129270862E-4</c:v>
                </c:pt>
                <c:pt idx="226">
                  <c:v>3.2166651855480843E-4</c:v>
                </c:pt>
                <c:pt idx="227">
                  <c:v>2.9390904907422577E-4</c:v>
                </c:pt>
                <c:pt idx="228">
                  <c:v>2.6839488113172827E-4</c:v>
                </c:pt>
                <c:pt idx="229">
                  <c:v>2.4495680951830412E-4</c:v>
                </c:pt>
                <c:pt idx="230">
                  <c:v>2.234388407904575E-4</c:v>
                </c:pt>
                <c:pt idx="231">
                  <c:v>2.0369554758281616E-4</c:v>
                </c:pt>
                <c:pt idx="232">
                  <c:v>1.855914514665713E-4</c:v>
                </c:pt>
                <c:pt idx="233">
                  <c:v>1.6900043378498264E-4</c:v>
                </c:pt>
                <c:pt idx="234">
                  <c:v>1.5380517384522285E-4</c:v>
                </c:pt>
                <c:pt idx="235">
                  <c:v>1.3989661380686691E-4</c:v>
                </c:pt>
                <c:pt idx="236">
                  <c:v>1.2717344956636456E-4</c:v>
                </c:pt>
                <c:pt idx="237">
                  <c:v>1.1554164690907864E-4</c:v>
                </c:pt>
                <c:pt idx="238">
                  <c:v>1.0491398217304937E-4</c:v>
                </c:pt>
                <c:pt idx="239">
                  <c:v>9.520960664921585E-5</c:v>
                </c:pt>
                <c:pt idx="240">
                  <c:v>8.6353633927171991E-5</c:v>
                </c:pt>
                <c:pt idx="241">
                  <c:v>7.8276749386874123E-5</c:v>
                </c:pt>
                <c:pt idx="242">
                  <c:v>7.0914841024061204E-5</c:v>
                </c:pt>
                <c:pt idx="243">
                  <c:v>6.4208650803365686E-5</c:v>
                </c:pt>
                <c:pt idx="244">
                  <c:v>5.8103445723989289E-5</c:v>
                </c:pt>
                <c:pt idx="245">
                  <c:v>5.2548707795252447E-5</c:v>
                </c:pt>
                <c:pt idx="246">
                  <c:v>4.7497842118882083E-5</c:v>
                </c:pt>
                <c:pt idx="247">
                  <c:v>4.2907902290778566E-5</c:v>
                </c:pt>
                <c:pt idx="248">
                  <c:v>3.87393323404428E-5</c:v>
                </c:pt>
                <c:pt idx="249">
                  <c:v>3.4955724445451253E-5</c:v>
                </c:pt>
                <c:pt idx="250">
                  <c:v>3.1523591670135076E-5</c:v>
                </c:pt>
                <c:pt idx="251">
                  <c:v>2.84121549964933E-5</c:v>
                </c:pt>
                <c:pt idx="252">
                  <c:v>2.5593143933910767E-5</c:v>
                </c:pt>
                <c:pt idx="253">
                  <c:v>2.3040610013458362E-5</c:v>
                </c:pt>
                <c:pt idx="254">
                  <c:v>2.0730752492092996E-5</c:v>
                </c:pt>
                <c:pt idx="255">
                  <c:v>1.8641755616610745E-5</c:v>
                </c:pt>
                <c:pt idx="256">
                  <c:v>1.6753636815747264E-5</c:v>
                </c:pt>
                <c:pt idx="257">
                  <c:v>1.50481052126894E-5</c:v>
                </c:pt>
                <c:pt idx="258">
                  <c:v>1.3508429873576588E-5</c:v>
                </c:pt>
                <c:pt idx="259">
                  <c:v>1.2119317229442039E-5</c:v>
                </c:pt>
                <c:pt idx="260">
                  <c:v>1.086679713158123E-5</c:v>
                </c:pt>
                <c:pt idx="261">
                  <c:v>9.7381170257593297E-6</c:v>
                </c:pt>
                <c:pt idx="262">
                  <c:v>8.7216437495429844E-6</c:v>
                </c:pt>
                <c:pt idx="263">
                  <c:v>7.8067724819108619E-6</c:v>
                </c:pt>
                <c:pt idx="264">
                  <c:v>6.9838423969459384E-6</c:v>
                </c:pt>
                <c:pt idx="265">
                  <c:v>6.2440585928413839E-6</c:v>
                </c:pt>
                <c:pt idx="266">
                  <c:v>5.5794198909886461E-6</c:v>
                </c:pt>
                <c:pt idx="267">
                  <c:v>4.9826521175688754E-6</c:v>
                </c:pt>
                <c:pt idx="268">
                  <c:v>4.4471465060480497E-6</c:v>
                </c:pt>
                <c:pt idx="269">
                  <c:v>3.9669028706335041E-6</c:v>
                </c:pt>
                <c:pt idx="270">
                  <c:v>3.5364772265067401E-6</c:v>
                </c:pt>
                <c:pt idx="271">
                  <c:v>3.15093354841256E-6</c:v>
                </c:pt>
                <c:pt idx="272">
                  <c:v>2.8057993755048471E-6</c:v>
                </c:pt>
                <c:pt idx="273">
                  <c:v>2.4970249894451513E-6</c:v>
                </c:pt>
                <c:pt idx="274">
                  <c:v>2.2209459092925599E-6</c:v>
                </c:pt>
                <c:pt idx="275">
                  <c:v>1.9742484596019239E-6</c:v>
                </c:pt>
                <c:pt idx="276">
                  <c:v>1.7539381865772086E-6</c:v>
                </c:pt>
                <c:pt idx="277">
                  <c:v>1.5573109092281712E-6</c:v>
                </c:pt>
                <c:pt idx="278">
                  <c:v>1.3819262066894211E-6</c:v>
                </c:pt>
                <c:pt idx="279">
                  <c:v>1.22558315540644E-6</c:v>
                </c:pt>
                <c:pt idx="280">
                  <c:v>1.0862981437709252E-6</c:v>
                </c:pt>
                <c:pt idx="281">
                  <c:v>9.6228460111369429E-7</c:v>
                </c:pt>
                <c:pt idx="282">
                  <c:v>8.5193449073095451E-7</c:v>
                </c:pt>
                <c:pt idx="283">
                  <c:v>7.5380142716685583E-7</c:v>
                </c:pt>
                <c:pt idx="284">
                  <c:v>6.6658528530272321E-7</c:v>
                </c:pt>
                <c:pt idx="285">
                  <c:v>5.8911818268114757E-7</c:v>
                </c:pt>
                <c:pt idx="286">
                  <c:v>5.2035172037889765E-7</c:v>
                </c:pt>
                <c:pt idx="287">
                  <c:v>4.5934537895586658E-7</c:v>
                </c:pt>
                <c:pt idx="288">
                  <c:v>4.052559736678063E-7</c:v>
                </c:pt>
                <c:pt idx="289">
                  <c:v>3.5732807801558408E-7</c:v>
                </c:pt>
                <c:pt idx="290">
                  <c:v>3.1488533502876948E-7</c:v>
                </c:pt>
                <c:pt idx="291">
                  <c:v>2.7732257856794007E-7</c:v>
                </c:pt>
                <c:pt idx="292">
                  <c:v>2.4409869525676697E-7</c:v>
                </c:pt>
                <c:pt idx="293">
                  <c:v>2.1473016187378846E-7</c:v>
                </c:pt>
                <c:pt idx="294">
                  <c:v>1.887851989179623E-7</c:v>
                </c:pt>
                <c:pt idx="295">
                  <c:v>1.6587848572502395E-7</c:v>
                </c:pt>
                <c:pt idx="296">
                  <c:v>1.4566638617541372E-7</c:v>
                </c:pt>
                <c:pt idx="297">
                  <c:v>1.2784263925258443E-7</c:v>
                </c:pt>
                <c:pt idx="298">
                  <c:v>1.1213447204116989E-7</c:v>
                </c:pt>
                <c:pt idx="299">
                  <c:v>9.8299096529252949E-8</c:v>
                </c:pt>
                <c:pt idx="300">
                  <c:v>8.6120554021462681E-8</c:v>
                </c:pt>
                <c:pt idx="301">
                  <c:v>7.5406875632566539E-8</c:v>
                </c:pt>
                <c:pt idx="302">
                  <c:v>6.5987527997357631E-8</c:v>
                </c:pt>
                <c:pt idx="303">
                  <c:v>5.7711118439662812E-8</c:v>
                </c:pt>
                <c:pt idx="304">
                  <c:v>5.0443333843297467E-8</c:v>
                </c:pt>
                <c:pt idx="305">
                  <c:v>4.4065090909484184E-8</c:v>
                </c:pt>
                <c:pt idx="306">
                  <c:v>3.8470878038765477E-8</c:v>
                </c:pt>
                <c:pt idx="307">
                  <c:v>3.3567268964418417E-8</c:v>
                </c:pt>
                <c:pt idx="308">
                  <c:v>2.927159170607041E-8</c:v>
                </c:pt>
                <c:pt idx="309">
                  <c:v>2.5510738854706005E-8</c:v>
                </c:pt>
                <c:pt idx="310">
                  <c:v>2.2220101647540957E-8</c:v>
                </c:pt>
                <c:pt idx="311">
                  <c:v>1.9342619950180051E-8</c:v>
                </c:pt>
                <c:pt idx="312">
                  <c:v>1.6827932158847148E-8</c:v>
                </c:pt>
                <c:pt idx="313">
                  <c:v>1.4631617806237784E-8</c:v>
                </c:pt>
                <c:pt idx="314">
                  <c:v>1.2714521879786389E-8</c:v>
                </c:pt>
                <c:pt idx="315">
                  <c:v>1.1042152747720024E-8</c:v>
                </c:pt>
                <c:pt idx="316">
                  <c:v>9.5841465874713094E-9</c:v>
                </c:pt>
                <c:pt idx="317">
                  <c:v>8.313790433867041E-9</c:v>
                </c:pt>
                <c:pt idx="318">
                  <c:v>7.207598295977391E-9</c:v>
                </c:pt>
                <c:pt idx="319">
                  <c:v>6.2449346804882566E-9</c:v>
                </c:pt>
                <c:pt idx="320">
                  <c:v>5.407680192526243E-9</c:v>
                </c:pt>
                <c:pt idx="321">
                  <c:v>4.6799349950887859E-9</c:v>
                </c:pt>
                <c:pt idx="322">
                  <c:v>4.0477559082319203E-9</c:v>
                </c:pt>
                <c:pt idx="323">
                  <c:v>3.4989233732574121E-9</c:v>
                </c:pt>
                <c:pt idx="324">
                  <c:v>3.0227352842970845E-9</c:v>
                </c:pt>
                <c:pt idx="325">
                  <c:v>2.6098246896921751E-9</c:v>
                </c:pt>
                <c:pt idx="326">
                  <c:v>2.2519981435209502E-9</c:v>
                </c:pt>
                <c:pt idx="327">
                  <c:v>1.9420935970515529E-9</c:v>
                </c:pt>
                <c:pt idx="328">
                  <c:v>1.6738543884287083E-9</c:v>
                </c:pt>
                <c:pt idx="329">
                  <c:v>1.4418182203712604E-9</c:v>
                </c:pt>
                <c:pt idx="330">
                  <c:v>1.2412196825906108E-9</c:v>
                </c:pt>
                <c:pt idx="331">
                  <c:v>1.0679035433724948E-9</c:v>
                </c:pt>
                <c:pt idx="332">
                  <c:v>9.1824936543360991E-10</c:v>
                </c:pt>
                <c:pt idx="333">
                  <c:v>7.8910422640632305E-10</c:v>
                </c:pt>
                <c:pt idx="334">
                  <c:v>6.7772454315218056E-10</c:v>
                </c:pt>
                <c:pt idx="335">
                  <c:v>5.8172422434665805E-10</c:v>
                </c:pt>
                <c:pt idx="336">
                  <c:v>4.9902937337975573E-10</c:v>
                </c:pt>
                <c:pt idx="337">
                  <c:v>4.2783865339401927E-10</c:v>
                </c:pt>
                <c:pt idx="338">
                  <c:v>3.6658853730386909E-10</c:v>
                </c:pt>
                <c:pt idx="339">
                  <c:v>3.1392266564012061E-10</c:v>
                </c:pt>
                <c:pt idx="340">
                  <c:v>2.6866520119739334E-10</c:v>
                </c:pt>
                <c:pt idx="341">
                  <c:v>2.2979718128368631E-10</c:v>
                </c:pt>
                <c:pt idx="342">
                  <c:v>1.9643686677284222E-10</c:v>
                </c:pt>
                <c:pt idx="343">
                  <c:v>1.6782086831312881E-10</c:v>
                </c:pt>
                <c:pt idx="344">
                  <c:v>1.4328926933870889E-10</c:v>
                </c:pt>
                <c:pt idx="345">
                  <c:v>1.2227174828183252E-10</c:v>
                </c:pt>
                <c:pt idx="346">
                  <c:v>1.0427558816417104E-10</c:v>
                </c:pt>
                <c:pt idx="347">
                  <c:v>8.8876017656502881E-11</c:v>
                </c:pt>
                <c:pt idx="348">
                  <c:v>7.5705997026886962E-11</c:v>
                </c:pt>
                <c:pt idx="349">
                  <c:v>6.4449667824817425E-11</c:v>
                </c:pt>
                <c:pt idx="350">
                  <c:v>5.4834803364656182E-11</c:v>
                </c:pt>
                <c:pt idx="351">
                  <c:v>4.6626813521299937E-11</c:v>
                </c:pt>
                <c:pt idx="352">
                  <c:v>3.9624081793476762E-11</c:v>
                </c:pt>
                <c:pt idx="353">
                  <c:v>3.365330236704267E-11</c:v>
                </c:pt>
                <c:pt idx="354">
                  <c:v>2.8565372289790503E-11</c:v>
                </c:pt>
                <c:pt idx="355">
                  <c:v>2.4232393869283442E-11</c:v>
                </c:pt>
                <c:pt idx="356">
                  <c:v>2.0544566048386059E-11</c:v>
                </c:pt>
                <c:pt idx="357">
                  <c:v>1.7407741914610142E-11</c:v>
                </c:pt>
                <c:pt idx="358">
                  <c:v>1.4741208254065441E-11</c:v>
                </c:pt>
                <c:pt idx="359">
                  <c:v>1.2475687150015347E-11</c:v>
                </c:pt>
                <c:pt idx="360">
                  <c:v>1.0552225759852263E-11</c:v>
                </c:pt>
                <c:pt idx="361">
                  <c:v>8.9199758690483577E-12</c:v>
                </c:pt>
                <c:pt idx="362">
                  <c:v>7.535860824248175E-12</c:v>
                </c:pt>
                <c:pt idx="363">
                  <c:v>6.3626881541267721E-12</c:v>
                </c:pt>
                <c:pt idx="364">
                  <c:v>5.369038547087257E-12</c:v>
                </c:pt>
                <c:pt idx="365">
                  <c:v>4.5278225613287759E-12</c:v>
                </c:pt>
                <c:pt idx="366">
                  <c:v>3.8162806248465131E-12</c:v>
                </c:pt>
                <c:pt idx="367">
                  <c:v>3.2145397454996782E-12</c:v>
                </c:pt>
                <c:pt idx="368">
                  <c:v>2.7061686225238191E-12</c:v>
                </c:pt>
                <c:pt idx="369">
                  <c:v>2.2767343565988085E-12</c:v>
                </c:pt>
                <c:pt idx="370">
                  <c:v>1.9144685836636199E-12</c:v>
                </c:pt>
                <c:pt idx="371">
                  <c:v>1.6088241849843143E-12</c:v>
                </c:pt>
                <c:pt idx="372">
                  <c:v>1.3511414209688155E-12</c:v>
                </c:pt>
                <c:pt idx="373">
                  <c:v>1.1340928196545974E-12</c:v>
                </c:pt>
                <c:pt idx="374">
                  <c:v>9.5135010980129664E-13</c:v>
                </c:pt>
                <c:pt idx="375">
                  <c:v>7.9758422089071246E-13</c:v>
                </c:pt>
                <c:pt idx="376">
                  <c:v>6.6824323852188172E-13</c:v>
                </c:pt>
                <c:pt idx="377">
                  <c:v>5.595524044110789E-13</c:v>
                </c:pt>
                <c:pt idx="378">
                  <c:v>4.6829207178689103E-13</c:v>
                </c:pt>
                <c:pt idx="379">
                  <c:v>3.9168668308775523E-13</c:v>
                </c:pt>
                <c:pt idx="380">
                  <c:v>3.2740476996195866E-13</c:v>
                </c:pt>
                <c:pt idx="381">
                  <c:v>2.7355895326763857E-13</c:v>
                </c:pt>
                <c:pt idx="382">
                  <c:v>2.283728761653947E-13</c:v>
                </c:pt>
                <c:pt idx="383">
                  <c:v>1.9051427102567686E-13</c:v>
                </c:pt>
                <c:pt idx="384">
                  <c:v>1.588729148238599E-13</c:v>
                </c:pt>
                <c:pt idx="385">
                  <c:v>1.3244960683778118E-13</c:v>
                </c:pt>
                <c:pt idx="386">
                  <c:v>1.1035616864774056E-13</c:v>
                </c:pt>
                <c:pt idx="387">
                  <c:v>9.1815444136500446E-14</c:v>
                </c:pt>
                <c:pt idx="388">
                  <c:v>7.638334409421077E-14</c:v>
                </c:pt>
                <c:pt idx="389">
                  <c:v>6.3504757008558954E-14</c:v>
                </c:pt>
                <c:pt idx="390">
                  <c:v>5.2735593669694936E-14</c:v>
                </c:pt>
                <c:pt idx="391">
                  <c:v>4.3853809472693683E-14</c:v>
                </c:pt>
                <c:pt idx="392">
                  <c:v>3.6415315207705135E-14</c:v>
                </c:pt>
                <c:pt idx="393">
                  <c:v>3.0198066269804258E-14</c:v>
                </c:pt>
                <c:pt idx="394">
                  <c:v>2.4980018054066022E-14</c:v>
                </c:pt>
                <c:pt idx="395">
                  <c:v>2.0761170560490427E-14</c:v>
                </c:pt>
                <c:pt idx="396">
                  <c:v>1.7208456881689926E-14</c:v>
                </c:pt>
                <c:pt idx="397">
                  <c:v>1.4210854715202004E-14</c:v>
                </c:pt>
                <c:pt idx="398">
                  <c:v>1.1768364061026659E-14</c:v>
                </c:pt>
                <c:pt idx="399">
                  <c:v>9.6589403142388619E-15</c:v>
                </c:pt>
                <c:pt idx="400">
                  <c:v>7.9936057773011271E-15</c:v>
                </c:pt>
                <c:pt idx="401">
                  <c:v>6.6613381477509392E-15</c:v>
                </c:pt>
                <c:pt idx="402">
                  <c:v>5.440092820663267E-15</c:v>
                </c:pt>
                <c:pt idx="403">
                  <c:v>4.5519144009631418E-15</c:v>
                </c:pt>
                <c:pt idx="404">
                  <c:v>3.6637359812630166E-15</c:v>
                </c:pt>
                <c:pt idx="405">
                  <c:v>3.1086244689504383E-15</c:v>
                </c:pt>
                <c:pt idx="406">
                  <c:v>2.55351295663786E-15</c:v>
                </c:pt>
                <c:pt idx="407">
                  <c:v>2.1094237467877974E-15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AA-4147-BE93-0B27C39C1ACD}"/>
            </c:ext>
          </c:extLst>
        </c:ser>
        <c:ser>
          <c:idx val="2"/>
          <c:order val="2"/>
          <c:tx>
            <c:strRef>
              <c:f>'Risk Analysis Result'!$T$11</c:f>
              <c:strCache>
                <c:ptCount val="1"/>
                <c:pt idx="0">
                  <c:v>BCR18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Result'!$T$12:$T$614</c:f>
              <c:numCache>
                <c:formatCode>General</c:formatCode>
                <c:ptCount val="603"/>
                <c:pt idx="0">
                  <c:v>0.99839774274104343</c:v>
                </c:pt>
                <c:pt idx="1">
                  <c:v>0.99813946624037231</c:v>
                </c:pt>
                <c:pt idx="2">
                  <c:v>0.99784388265593205</c:v>
                </c:pt>
                <c:pt idx="3">
                  <c:v>0.99750633422489798</c:v>
                </c:pt>
                <c:pt idx="4">
                  <c:v>0.99712169617818247</c:v>
                </c:pt>
                <c:pt idx="5">
                  <c:v>0.99668434655974181</c:v>
                </c:pt>
                <c:pt idx="6">
                  <c:v>0.99618813642753956</c:v>
                </c:pt>
                <c:pt idx="7">
                  <c:v>0.99562636083235656</c:v>
                </c:pt>
                <c:pt idx="8">
                  <c:v>0.99499173101412319</c:v>
                </c:pt>
                <c:pt idx="9">
                  <c:v>0.99427634829774658</c:v>
                </c:pt>
                <c:pt idx="10">
                  <c:v>0.99347168021058518</c:v>
                </c:pt>
                <c:pt idx="11">
                  <c:v>0.99256853938076073</c:v>
                </c:pt>
                <c:pt idx="12">
                  <c:v>0.9915570658083146</c:v>
                </c:pt>
                <c:pt idx="13">
                  <c:v>0.99042671312866126</c:v>
                </c:pt>
                <c:pt idx="14">
                  <c:v>0.98916623950871219</c:v>
                </c:pt>
                <c:pt idx="15">
                  <c:v>0.98776370382924095</c:v>
                </c:pt>
                <c:pt idx="16">
                  <c:v>0.98620646781137966</c:v>
                </c:pt>
                <c:pt idx="17">
                  <c:v>0.98448120473945799</c:v>
                </c:pt>
                <c:pt idx="18">
                  <c:v>0.98257391541566075</c:v>
                </c:pt>
                <c:pt idx="19">
                  <c:v>0.98046995195326903</c:v>
                </c:pt>
                <c:pt idx="20">
                  <c:v>0.978154049973745</c:v>
                </c:pt>
                <c:pt idx="21">
                  <c:v>0.97561036971801518</c:v>
                </c:pt>
                <c:pt idx="22">
                  <c:v>0.97282254651357447</c:v>
                </c:pt>
                <c:pt idx="23">
                  <c:v>0.96977375095630081</c:v>
                </c:pt>
                <c:pt idx="24">
                  <c:v>0.96644675906923028</c:v>
                </c:pt>
                <c:pt idx="25">
                  <c:v>0.96282403259036842</c:v>
                </c:pt>
                <c:pt idx="26">
                  <c:v>0.95888780941861207</c:v>
                </c:pt>
                <c:pt idx="27">
                  <c:v>0.95462020411203707</c:v>
                </c:pt>
                <c:pt idx="28">
                  <c:v>0.95000331818752859</c:v>
                </c:pt>
                <c:pt idx="29">
                  <c:v>0.94501935981668761</c:v>
                </c:pt>
                <c:pt idx="30">
                  <c:v>0.93965077235213845</c:v>
                </c:pt>
                <c:pt idx="31">
                  <c:v>0.93388037095312648</c:v>
                </c:pt>
                <c:pt idx="32">
                  <c:v>0.92769148641222288</c:v>
                </c:pt>
                <c:pt idx="33">
                  <c:v>0.92106811511890319</c:v>
                </c:pt>
                <c:pt idx="34">
                  <c:v>0.91399507393378676</c:v>
                </c:pt>
                <c:pt idx="35">
                  <c:v>0.90645815859262158</c:v>
                </c:pt>
                <c:pt idx="36">
                  <c:v>0.89844430411496157</c:v>
                </c:pt>
                <c:pt idx="37">
                  <c:v>0.88994174556222616</c:v>
                </c:pt>
                <c:pt idx="38">
                  <c:v>0.88094017737672226</c:v>
                </c:pt>
                <c:pt idx="39">
                  <c:v>0.87143090944038015</c:v>
                </c:pt>
                <c:pt idx="40">
                  <c:v>0.86140701792234076</c:v>
                </c:pt>
                <c:pt idx="41">
                  <c:v>0.850863488940788</c:v>
                </c:pt>
                <c:pt idx="42">
                  <c:v>0.83979735304883762</c:v>
                </c:pt>
                <c:pt idx="43">
                  <c:v>0.82820780856872345</c:v>
                </c:pt>
                <c:pt idx="44">
                  <c:v>0.81609633184435859</c:v>
                </c:pt>
                <c:pt idx="45">
                  <c:v>0.80346677256036902</c:v>
                </c:pt>
                <c:pt idx="46">
                  <c:v>0.79032543238614761</c:v>
                </c:pt>
                <c:pt idx="47">
                  <c:v>0.77668112534591793</c:v>
                </c:pt>
                <c:pt idx="48">
                  <c:v>0.76254521848916534</c:v>
                </c:pt>
                <c:pt idx="49">
                  <c:v>0.74793165163834519</c:v>
                </c:pt>
                <c:pt idx="50">
                  <c:v>0.73285693522014395</c:v>
                </c:pt>
                <c:pt idx="51">
                  <c:v>0.71734012543972081</c:v>
                </c:pt>
                <c:pt idx="52">
                  <c:v>0.7014027763307249</c:v>
                </c:pt>
                <c:pt idx="53">
                  <c:v>0.68506886850333337</c:v>
                </c:pt>
                <c:pt idx="54">
                  <c:v>0.66836471471353853</c:v>
                </c:pt>
                <c:pt idx="55">
                  <c:v>0.65131884268448426</c:v>
                </c:pt>
                <c:pt idx="56">
                  <c:v>0.63396185591961873</c:v>
                </c:pt>
                <c:pt idx="57">
                  <c:v>0.61632627355242597</c:v>
                </c:pt>
                <c:pt idx="58">
                  <c:v>0.59844635057311635</c:v>
                </c:pt>
                <c:pt idx="59">
                  <c:v>0.58035788005354227</c:v>
                </c:pt>
                <c:pt idx="60">
                  <c:v>0.56209797925260774</c:v>
                </c:pt>
                <c:pt idx="61">
                  <c:v>0.54370486172070076</c:v>
                </c:pt>
                <c:pt idx="62">
                  <c:v>0.52521759772874277</c:v>
                </c:pt>
                <c:pt idx="63">
                  <c:v>0.50667586552138943</c:v>
                </c:pt>
                <c:pt idx="64">
                  <c:v>0.48811969603140382</c:v>
                </c:pt>
                <c:pt idx="65">
                  <c:v>0.46958921379061058</c:v>
                </c:pt>
                <c:pt idx="66">
                  <c:v>0.451124376830216</c:v>
                </c:pt>
                <c:pt idx="67">
                  <c:v>0.43276471837855079</c:v>
                </c:pt>
                <c:pt idx="68">
                  <c:v>0.41454909313714183</c:v>
                </c:pt>
                <c:pt idx="69">
                  <c:v>0.39651543084699237</c:v>
                </c:pt>
                <c:pt idx="70">
                  <c:v>0.3787004997473703</c:v>
                </c:pt>
                <c:pt idx="71">
                  <c:v>0.36113968238139227</c:v>
                </c:pt>
                <c:pt idx="72">
                  <c:v>0.34386676601909749</c:v>
                </c:pt>
                <c:pt idx="73">
                  <c:v>0.32691374975302756</c:v>
                </c:pt>
                <c:pt idx="74">
                  <c:v>0.31031067007766011</c:v>
                </c:pt>
                <c:pt idx="75">
                  <c:v>0.29408544649695978</c:v>
                </c:pt>
                <c:pt idx="76">
                  <c:v>0.27826374841875845</c:v>
                </c:pt>
                <c:pt idx="77">
                  <c:v>0.26286888429588418</c:v>
                </c:pt>
                <c:pt idx="78">
                  <c:v>0.24792171366730498</c:v>
                </c:pt>
                <c:pt idx="79">
                  <c:v>0.23344058244344135</c:v>
                </c:pt>
                <c:pt idx="80">
                  <c:v>0.21944128147355668</c:v>
                </c:pt>
                <c:pt idx="81">
                  <c:v>0.20593702813491432</c:v>
                </c:pt>
                <c:pt idx="82">
                  <c:v>0.19293847039799672</c:v>
                </c:pt>
                <c:pt idx="83">
                  <c:v>0.180453712554003</c:v>
                </c:pt>
                <c:pt idx="84">
                  <c:v>0.16848836154401126</c:v>
                </c:pt>
                <c:pt idx="85">
                  <c:v>0.15704559260708217</c:v>
                </c:pt>
                <c:pt idx="86">
                  <c:v>0.14612623276999337</c:v>
                </c:pt>
                <c:pt idx="87">
                  <c:v>0.13572886053645861</c:v>
                </c:pt>
                <c:pt idx="88">
                  <c:v>0.12584992000013839</c:v>
                </c:pt>
                <c:pt idx="89">
                  <c:v>0.11648384750437868</c:v>
                </c:pt>
                <c:pt idx="90">
                  <c:v>0.10762320890267196</c:v>
                </c:pt>
                <c:pt idx="91">
                  <c:v>9.9258845436917542E-2</c:v>
                </c:pt>
                <c:pt idx="92">
                  <c:v>9.1380026244703205E-2</c:v>
                </c:pt>
                <c:pt idx="93">
                  <c:v>8.3974605530522495E-2</c:v>
                </c:pt>
                <c:pt idx="94">
                  <c:v>7.7029182487092007E-2</c:v>
                </c:pt>
                <c:pt idx="95">
                  <c:v>7.0529262129339187E-2</c:v>
                </c:pt>
                <c:pt idx="96">
                  <c:v>6.445941530245336E-2</c:v>
                </c:pt>
                <c:pt idx="97">
                  <c:v>5.8803436243638929E-2</c:v>
                </c:pt>
                <c:pt idx="98">
                  <c:v>5.3544496211693215E-2</c:v>
                </c:pt>
                <c:pt idx="99">
                  <c:v>4.8665291845964354E-2</c:v>
                </c:pt>
                <c:pt idx="100">
                  <c:v>4.4148187073322243E-2</c:v>
                </c:pt>
                <c:pt idx="101">
                  <c:v>3.9975347545211148E-2</c:v>
                </c:pt>
                <c:pt idx="102">
                  <c:v>3.6128866753493694E-2</c:v>
                </c:pt>
                <c:pt idx="103">
                  <c:v>3.2590883140624971E-2</c:v>
                </c:pt>
                <c:pt idx="104">
                  <c:v>2.9343687683947905E-2</c:v>
                </c:pt>
                <c:pt idx="105">
                  <c:v>2.636982159302681E-2</c:v>
                </c:pt>
                <c:pt idx="106">
                  <c:v>2.3652163910713453E-2</c:v>
                </c:pt>
                <c:pt idx="107">
                  <c:v>2.1174008951141299E-2</c:v>
                </c:pt>
                <c:pt idx="108">
                  <c:v>1.8919133639465291E-2</c:v>
                </c:pt>
                <c:pt idx="109">
                  <c:v>1.6871854937663078E-2</c:v>
                </c:pt>
                <c:pt idx="110">
                  <c:v>1.5017077647141219E-2</c:v>
                </c:pt>
                <c:pt idx="111">
                  <c:v>1.3340332971657931E-2</c:v>
                </c:pt>
                <c:pt idx="112">
                  <c:v>1.1827808302874998E-2</c:v>
                </c:pt>
                <c:pt idx="113">
                  <c:v>1.0466368755676192E-2</c:v>
                </c:pt>
                <c:pt idx="114">
                  <c:v>9.2435710314869857E-3</c:v>
                </c:pt>
                <c:pt idx="115">
                  <c:v>8.1476702256686462E-3</c:v>
                </c:pt>
                <c:pt idx="116">
                  <c:v>7.1676202203343475E-3</c:v>
                </c:pt>
                <c:pt idx="117">
                  <c:v>6.2930683174583502E-3</c:v>
                </c:pt>
                <c:pt idx="118">
                  <c:v>5.5143447699210757E-3</c:v>
                </c:pt>
                <c:pt idx="119">
                  <c:v>4.8224478612055588E-3</c:v>
                </c:pt>
                <c:pt idx="120">
                  <c:v>4.2090251689766989E-3</c:v>
                </c:pt>
                <c:pt idx="121">
                  <c:v>3.66635162490625E-3</c:v>
                </c:pt>
                <c:pt idx="122">
                  <c:v>3.1873049540369625E-3</c:v>
                </c:pt>
                <c:pt idx="123">
                  <c:v>2.7653390428628022E-3</c:v>
                </c:pt>
                <c:pt idx="124">
                  <c:v>2.3944557472799222E-3</c:v>
                </c:pt>
                <c:pt idx="125">
                  <c:v>2.069175610688645E-3</c:v>
                </c:pt>
                <c:pt idx="126">
                  <c:v>1.7845079198024472E-3</c:v>
                </c:pt>
                <c:pt idx="127">
                  <c:v>1.5359204820637462E-3</c:v>
                </c:pt>
                <c:pt idx="128">
                  <c:v>1.3193094647879766E-3</c:v>
                </c:pt>
                <c:pt idx="129">
                  <c:v>1.1309695929867525E-3</c:v>
                </c:pt>
                <c:pt idx="130">
                  <c:v>9.6756496087702093E-4</c:v>
                </c:pt>
                <c:pt idx="131">
                  <c:v>8.2610067188859659E-4</c:v>
                </c:pt>
                <c:pt idx="132">
                  <c:v>7.0389548396054824E-4</c:v>
                </c:pt>
                <c:pt idx="133">
                  <c:v>5.9855560139498998E-4</c:v>
                </c:pt>
                <c:pt idx="134">
                  <c:v>5.0794972175949304E-4</c:v>
                </c:pt>
                <c:pt idx="135">
                  <c:v>4.3018541645001296E-4</c:v>
                </c:pt>
                <c:pt idx="136">
                  <c:v>3.6358689663917865E-4</c:v>
                </c:pt>
                <c:pt idx="137">
                  <c:v>3.0667419244445604E-4</c:v>
                </c:pt>
                <c:pt idx="138">
                  <c:v>2.5814375224220143E-4</c:v>
                </c:pt>
                <c:pt idx="139">
                  <c:v>2.1685045101371703E-4</c:v>
                </c:pt>
                <c:pt idx="140">
                  <c:v>1.8179098134230021E-4</c:v>
                </c:pt>
                <c:pt idx="141">
                  <c:v>1.5208858800142E-4</c:v>
                </c:pt>
                <c:pt idx="142">
                  <c:v>1.2697909682901631E-4</c:v>
                </c:pt>
                <c:pt idx="143">
                  <c:v>1.0579818054834433E-4</c:v>
                </c:pt>
                <c:pt idx="144">
                  <c:v>8.7969798191145365E-5</c:v>
                </c:pt>
                <c:pt idx="145">
                  <c:v>7.2995740567183276E-5</c:v>
                </c:pt>
                <c:pt idx="146">
                  <c:v>6.0446211611608902E-5</c:v>
                </c:pt>
                <c:pt idx="147">
                  <c:v>4.9951374212153787E-5</c:v>
                </c:pt>
                <c:pt idx="148">
                  <c:v>4.1193789074744913E-5</c:v>
                </c:pt>
                <c:pt idx="149">
                  <c:v>3.3901676137371162E-5</c:v>
                </c:pt>
                <c:pt idx="150">
                  <c:v>2.7842929819388296E-5</c:v>
                </c:pt>
                <c:pt idx="151">
                  <c:v>2.2819821819952679E-5</c:v>
                </c:pt>
                <c:pt idx="152">
                  <c:v>1.866432812946961E-5</c:v>
                </c:pt>
                <c:pt idx="153">
                  <c:v>1.5234020233179102E-5</c:v>
                </c:pt>
                <c:pt idx="154">
                  <c:v>1.2408464075797099E-5</c:v>
                </c:pt>
                <c:pt idx="155">
                  <c:v>1.0086074102466647E-5</c:v>
                </c:pt>
                <c:pt idx="156">
                  <c:v>8.1813735104407925E-6</c:v>
                </c:pt>
                <c:pt idx="157">
                  <c:v>6.622615673079757E-6</c:v>
                </c:pt>
                <c:pt idx="158">
                  <c:v>5.3497254586254428E-6</c:v>
                </c:pt>
                <c:pt idx="159">
                  <c:v>4.3125228273988014E-6</c:v>
                </c:pt>
                <c:pt idx="160">
                  <c:v>3.469194601590786E-6</c:v>
                </c:pt>
                <c:pt idx="161">
                  <c:v>2.7849836410354101E-6</c:v>
                </c:pt>
                <c:pt idx="162">
                  <c:v>2.2310678042813947E-6</c:v>
                </c:pt>
                <c:pt idx="163">
                  <c:v>1.7836040095975392E-6</c:v>
                </c:pt>
                <c:pt idx="164">
                  <c:v>1.4229154353673223E-6</c:v>
                </c:pt>
                <c:pt idx="165">
                  <c:v>1.1328024065448972E-6</c:v>
                </c:pt>
                <c:pt idx="166">
                  <c:v>8.9995980367962858E-7</c:v>
                </c:pt>
                <c:pt idx="167">
                  <c:v>7.1348591745845624E-7</c:v>
                </c:pt>
                <c:pt idx="168">
                  <c:v>5.6446955332134507E-7</c:v>
                </c:pt>
                <c:pt idx="169">
                  <c:v>4.4564388423928847E-7</c:v>
                </c:pt>
                <c:pt idx="170">
                  <c:v>3.5109706186808864E-7</c:v>
                </c:pt>
                <c:pt idx="171">
                  <c:v>2.7603094143735518E-7</c:v>
                </c:pt>
                <c:pt idx="172">
                  <c:v>2.1656047166640491E-7</c:v>
                </c:pt>
                <c:pt idx="173">
                  <c:v>1.6954734549656791E-7</c:v>
                </c:pt>
                <c:pt idx="174">
                  <c:v>1.3246243302234006E-7</c:v>
                </c:pt>
                <c:pt idx="175">
                  <c:v>1.0327232191631452E-7</c:v>
                </c:pt>
                <c:pt idx="176">
                  <c:v>8.0345988529018086E-8</c:v>
                </c:pt>
                <c:pt idx="177">
                  <c:v>6.2378233356419344E-8</c:v>
                </c:pt>
                <c:pt idx="178">
                  <c:v>4.8327033597139746E-8</c:v>
                </c:pt>
                <c:pt idx="179">
                  <c:v>3.7362419491593357E-8</c:v>
                </c:pt>
                <c:pt idx="180">
                  <c:v>2.8824861608711672E-8</c:v>
                </c:pt>
                <c:pt idx="181">
                  <c:v>2.2191489756906435E-8</c:v>
                </c:pt>
                <c:pt idx="182">
                  <c:v>1.7048740197367351E-8</c:v>
                </c:pt>
                <c:pt idx="183">
                  <c:v>1.3070263760184275E-8</c:v>
                </c:pt>
                <c:pt idx="184">
                  <c:v>9.9991313007308236E-9</c:v>
                </c:pt>
                <c:pt idx="185">
                  <c:v>7.6335346932410175E-9</c:v>
                </c:pt>
                <c:pt idx="186">
                  <c:v>5.8153283299944292E-9</c:v>
                </c:pt>
                <c:pt idx="187">
                  <c:v>4.4208683380730918E-9</c:v>
                </c:pt>
                <c:pt idx="188">
                  <c:v>3.3537089771940032E-9</c:v>
                </c:pt>
                <c:pt idx="189">
                  <c:v>2.5387929536435649E-9</c:v>
                </c:pt>
                <c:pt idx="190">
                  <c:v>1.9178427734800607E-9</c:v>
                </c:pt>
                <c:pt idx="191">
                  <c:v>1.4457132158085528E-9</c:v>
                </c:pt>
                <c:pt idx="192">
                  <c:v>1.0875130795895416E-9</c:v>
                </c:pt>
                <c:pt idx="193">
                  <c:v>8.1633733106656337E-10</c:v>
                </c:pt>
                <c:pt idx="194">
                  <c:v>6.1148719421311171E-10</c:v>
                </c:pt>
                <c:pt idx="195">
                  <c:v>4.570748224352883E-10</c:v>
                </c:pt>
                <c:pt idx="196">
                  <c:v>3.4093317058392358E-10</c:v>
                </c:pt>
                <c:pt idx="197">
                  <c:v>2.5376556411771389E-10</c:v>
                </c:pt>
                <c:pt idx="198">
                  <c:v>1.8848544947047685E-10</c:v>
                </c:pt>
                <c:pt idx="199">
                  <c:v>1.3970236079074994E-10</c:v>
                </c:pt>
                <c:pt idx="200">
                  <c:v>1.0332623645581407E-10</c:v>
                </c:pt>
                <c:pt idx="201">
                  <c:v>7.626022036077984E-11</c:v>
                </c:pt>
                <c:pt idx="202">
                  <c:v>5.6165072592762044E-11</c:v>
                </c:pt>
                <c:pt idx="203">
                  <c:v>4.1277536944051008E-11</c:v>
                </c:pt>
                <c:pt idx="204">
                  <c:v>3.0272007123244293E-11</c:v>
                </c:pt>
                <c:pt idx="205">
                  <c:v>2.2153834322580224E-11</c:v>
                </c:pt>
                <c:pt idx="206">
                  <c:v>1.6178391959442706E-11</c:v>
                </c:pt>
                <c:pt idx="207">
                  <c:v>1.1789680343099462E-11</c:v>
                </c:pt>
                <c:pt idx="208">
                  <c:v>8.5732532184579213E-12</c:v>
                </c:pt>
                <c:pt idx="209">
                  <c:v>6.2211347184870647E-12</c:v>
                </c:pt>
                <c:pt idx="210">
                  <c:v>4.5047299224165727E-12</c:v>
                </c:pt>
                <c:pt idx="211">
                  <c:v>3.2549518635960339E-12</c:v>
                </c:pt>
                <c:pt idx="212">
                  <c:v>2.3470114740575809E-12</c:v>
                </c:pt>
                <c:pt idx="213">
                  <c:v>1.6886492204548631E-12</c:v>
                </c:pt>
                <c:pt idx="214">
                  <c:v>1.2124745651931335E-12</c:v>
                </c:pt>
                <c:pt idx="215">
                  <c:v>8.6863849446672248E-13</c:v>
                </c:pt>
                <c:pt idx="216">
                  <c:v>6.2105875997531257E-13</c:v>
                </c:pt>
                <c:pt idx="217">
                  <c:v>4.4309000912789998E-13</c:v>
                </c:pt>
                <c:pt idx="218">
                  <c:v>3.1541436129600697E-13</c:v>
                </c:pt>
                <c:pt idx="219">
                  <c:v>2.2404300636935659E-13</c:v>
                </c:pt>
                <c:pt idx="220">
                  <c:v>1.588729148238599E-13</c:v>
                </c:pt>
                <c:pt idx="221">
                  <c:v>1.1235457009206584E-13</c:v>
                </c:pt>
                <c:pt idx="222">
                  <c:v>7.9269923958236177E-14</c:v>
                </c:pt>
                <c:pt idx="223">
                  <c:v>5.5844218138645374E-14</c:v>
                </c:pt>
                <c:pt idx="224">
                  <c:v>3.9301895071730542E-14</c:v>
                </c:pt>
                <c:pt idx="225">
                  <c:v>2.7533531010703882E-14</c:v>
                </c:pt>
                <c:pt idx="226">
                  <c:v>1.9317880628477724E-14</c:v>
                </c:pt>
                <c:pt idx="227">
                  <c:v>1.3433698597964394E-14</c:v>
                </c:pt>
                <c:pt idx="228">
                  <c:v>9.3258734068513149E-15</c:v>
                </c:pt>
                <c:pt idx="229">
                  <c:v>6.5503158452884236E-15</c:v>
                </c:pt>
                <c:pt idx="230">
                  <c:v>4.5519144009631418E-15</c:v>
                </c:pt>
                <c:pt idx="231">
                  <c:v>3.1086244689504383E-15</c:v>
                </c:pt>
                <c:pt idx="232">
                  <c:v>2.2204460492503131E-15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AA-4147-BE93-0B27C39C1ACD}"/>
            </c:ext>
          </c:extLst>
        </c:ser>
        <c:ser>
          <c:idx val="3"/>
          <c:order val="3"/>
          <c:tx>
            <c:strRef>
              <c:f>'Risk Analysis Result'!$U$11</c:f>
              <c:strCache>
                <c:ptCount val="1"/>
                <c:pt idx="0">
                  <c:v>BCR20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Result'!$U$12:$U$614</c:f>
              <c:numCache>
                <c:formatCode>General</c:formatCode>
                <c:ptCount val="603"/>
                <c:pt idx="0">
                  <c:v>0.96281743508702067</c:v>
                </c:pt>
                <c:pt idx="1">
                  <c:v>0.96224284378405101</c:v>
                </c:pt>
                <c:pt idx="2">
                  <c:v>0.96166102560186917</c:v>
                </c:pt>
                <c:pt idx="3">
                  <c:v>0.96107191878034803</c:v>
                </c:pt>
                <c:pt idx="4">
                  <c:v>0.96047546151109731</c:v>
                </c:pt>
                <c:pt idx="5">
                  <c:v>0.95987159194608651</c:v>
                </c:pt>
                <c:pt idx="6">
                  <c:v>0.95926024820638556</c:v>
                </c:pt>
                <c:pt idx="7">
                  <c:v>0.95864136839101777</c:v>
                </c:pt>
                <c:pt idx="8">
                  <c:v>0.95801489058592837</c:v>
                </c:pt>
                <c:pt idx="9">
                  <c:v>0.95738075287306601</c:v>
                </c:pt>
                <c:pt idx="10">
                  <c:v>0.95673889333957596</c:v>
                </c:pt>
                <c:pt idx="11">
                  <c:v>0.95608925008710499</c:v>
                </c:pt>
                <c:pt idx="12">
                  <c:v>0.95543176124121698</c:v>
                </c:pt>
                <c:pt idx="13">
                  <c:v>0.95476636496091727</c:v>
                </c:pt>
                <c:pt idx="14">
                  <c:v>0.95409299944828629</c:v>
                </c:pt>
                <c:pt idx="15">
                  <c:v>0.95341160295821914</c:v>
                </c:pt>
                <c:pt idx="16">
                  <c:v>0.9527221138082731</c:v>
                </c:pt>
                <c:pt idx="17">
                  <c:v>0.95202447038861826</c:v>
                </c:pt>
                <c:pt idx="18">
                  <c:v>0.95131861117209326</c:v>
                </c:pt>
                <c:pt idx="19">
                  <c:v>0.95060447472436271</c:v>
                </c:pt>
                <c:pt idx="20">
                  <c:v>0.94988199971417664</c:v>
                </c:pt>
                <c:pt idx="21">
                  <c:v>0.949151124923728</c:v>
                </c:pt>
                <c:pt idx="22">
                  <c:v>0.94841178925911096</c:v>
                </c:pt>
                <c:pt idx="23">
                  <c:v>0.94766393176087382</c:v>
                </c:pt>
                <c:pt idx="24">
                  <c:v>0.94690749161466903</c:v>
                </c:pt>
                <c:pt idx="25">
                  <c:v>0.94614240816199602</c:v>
                </c:pt>
                <c:pt idx="26">
                  <c:v>0.94536862091103713</c:v>
                </c:pt>
                <c:pt idx="27">
                  <c:v>0.94458606954758317</c:v>
                </c:pt>
                <c:pt idx="28">
                  <c:v>0.94379469394604953</c:v>
                </c:pt>
                <c:pt idx="29">
                  <c:v>0.94299443418057738</c:v>
                </c:pt>
                <c:pt idx="30">
                  <c:v>0.94218523053622238</c:v>
                </c:pt>
                <c:pt idx="31">
                  <c:v>0.94136702352022583</c:v>
                </c:pt>
                <c:pt idx="32">
                  <c:v>0.94053975387336797</c:v>
                </c:pt>
                <c:pt idx="33">
                  <c:v>0.93970336258140064</c:v>
                </c:pt>
                <c:pt idx="34">
                  <c:v>0.93885779088655941</c:v>
                </c:pt>
                <c:pt idx="35">
                  <c:v>0.93800298029914919</c:v>
                </c:pt>
                <c:pt idx="36">
                  <c:v>0.93713887260920581</c:v>
                </c:pt>
                <c:pt idx="37">
                  <c:v>0.9362654098982286</c:v>
                </c:pt>
                <c:pt idx="38">
                  <c:v>0.93538253455098175</c:v>
                </c:pt>
                <c:pt idx="39">
                  <c:v>0.93449018926736527</c:v>
                </c:pt>
                <c:pt idx="40">
                  <c:v>0.93358831707434842</c:v>
                </c:pt>
                <c:pt idx="41">
                  <c:v>0.93267686133796868</c:v>
                </c:pt>
                <c:pt idx="42">
                  <c:v>0.93175576577538965</c:v>
                </c:pt>
                <c:pt idx="43">
                  <c:v>0.93082497446701817</c:v>
                </c:pt>
                <c:pt idx="44">
                  <c:v>0.92988443186867664</c:v>
                </c:pt>
                <c:pt idx="45">
                  <c:v>0.92893408282382961</c:v>
                </c:pt>
                <c:pt idx="46">
                  <c:v>0.92797387257586106</c:v>
                </c:pt>
                <c:pt idx="47">
                  <c:v>0.92700374678039932</c:v>
                </c:pt>
                <c:pt idx="48">
                  <c:v>0.92602365151768973</c:v>
                </c:pt>
                <c:pt idx="49">
                  <c:v>0.92503353330500904</c:v>
                </c:pt>
                <c:pt idx="50">
                  <c:v>0.92403333910912056</c:v>
                </c:pt>
                <c:pt idx="51">
                  <c:v>0.92302301635876882</c:v>
                </c:pt>
                <c:pt idx="52">
                  <c:v>0.92200251295720781</c:v>
                </c:pt>
                <c:pt idx="53">
                  <c:v>0.9209717772947621</c:v>
                </c:pt>
                <c:pt idx="54">
                  <c:v>0.91993075826141912</c:v>
                </c:pt>
                <c:pt idx="55">
                  <c:v>0.91887940525944634</c:v>
                </c:pt>
                <c:pt idx="56">
                  <c:v>0.91781766821603339</c:v>
                </c:pt>
                <c:pt idx="57">
                  <c:v>0.91674549759595603</c:v>
                </c:pt>
                <c:pt idx="58">
                  <c:v>0.91566284441425694</c:v>
                </c:pt>
                <c:pt idx="59">
                  <c:v>0.91456966024894282</c:v>
                </c:pt>
                <c:pt idx="60">
                  <c:v>0.91346589725369332</c:v>
                </c:pt>
                <c:pt idx="61">
                  <c:v>0.91235150817057875</c:v>
                </c:pt>
                <c:pt idx="62">
                  <c:v>0.91122644634278505</c:v>
                </c:pt>
                <c:pt idx="63">
                  <c:v>0.91009066572734043</c:v>
                </c:pt>
                <c:pt idx="64">
                  <c:v>0.90894412090784282</c:v>
                </c:pt>
                <c:pt idx="65">
                  <c:v>0.90778676710718342</c:v>
                </c:pt>
                <c:pt idx="66">
                  <c:v>0.90661856020026477</c:v>
                </c:pt>
                <c:pt idx="67">
                  <c:v>0.90543945672670745</c:v>
                </c:pt>
                <c:pt idx="68">
                  <c:v>0.90424941390354574</c:v>
                </c:pt>
                <c:pt idx="69">
                  <c:v>0.90304838963790557</c:v>
                </c:pt>
                <c:pt idx="70">
                  <c:v>0.90183634253966405</c:v>
                </c:pt>
                <c:pt idx="71">
                  <c:v>0.90061323193408493</c:v>
                </c:pt>
                <c:pt idx="72">
                  <c:v>0.89937901787442931</c:v>
                </c:pt>
                <c:pt idx="73">
                  <c:v>0.89813366115453563</c:v>
                </c:pt>
                <c:pt idx="74">
                  <c:v>0.89687712332136704</c:v>
                </c:pt>
                <c:pt idx="75">
                  <c:v>0.89560936668752322</c:v>
                </c:pt>
                <c:pt idx="76">
                  <c:v>0.89433035434371055</c:v>
                </c:pt>
                <c:pt idx="77">
                  <c:v>0.89304005017117094</c:v>
                </c:pt>
                <c:pt idx="78">
                  <c:v>0.89173841885406302</c:v>
                </c:pt>
                <c:pt idx="79">
                  <c:v>0.89042542589179274</c:v>
                </c:pt>
                <c:pt idx="80">
                  <c:v>0.88910103761129122</c:v>
                </c:pt>
                <c:pt idx="81">
                  <c:v>0.88776522117923473</c:v>
                </c:pt>
                <c:pt idx="82">
                  <c:v>0.88641794461420365</c:v>
                </c:pt>
                <c:pt idx="83">
                  <c:v>0.88505917679877788</c:v>
                </c:pt>
                <c:pt idx="84">
                  <c:v>0.88368888749156382</c:v>
                </c:pt>
                <c:pt idx="85">
                  <c:v>0.88230704733914977</c:v>
                </c:pt>
                <c:pt idx="86">
                  <c:v>0.88091362788798699</c:v>
                </c:pt>
                <c:pt idx="87">
                  <c:v>0.87950860159619138</c:v>
                </c:pt>
                <c:pt idx="88">
                  <c:v>0.8780919418452634</c:v>
                </c:pt>
                <c:pt idx="89">
                  <c:v>0.87666362295172195</c:v>
                </c:pt>
                <c:pt idx="90">
                  <c:v>0.87522362017864963</c:v>
                </c:pt>
                <c:pt idx="91">
                  <c:v>0.87377190974714336</c:v>
                </c:pt>
                <c:pt idx="92">
                  <c:v>0.87230846884766999</c:v>
                </c:pt>
                <c:pt idx="93">
                  <c:v>0.87083327565132118</c:v>
                </c:pt>
                <c:pt idx="94">
                  <c:v>0.86934630932096402</c:v>
                </c:pt>
                <c:pt idx="95">
                  <c:v>0.86784755002228464</c:v>
                </c:pt>
                <c:pt idx="96">
                  <c:v>0.86633697893472095</c:v>
                </c:pt>
                <c:pt idx="97">
                  <c:v>0.86481457826228048</c:v>
                </c:pt>
                <c:pt idx="98">
                  <c:v>0.86328033124423964</c:v>
                </c:pt>
                <c:pt idx="99">
                  <c:v>0.86173422216572204</c:v>
                </c:pt>
                <c:pt idx="100">
                  <c:v>0.86017623636815099</c:v>
                </c:pt>
                <c:pt idx="101">
                  <c:v>0.85860636025957238</c:v>
                </c:pt>
                <c:pt idx="102">
                  <c:v>0.85702458132484671</c:v>
                </c:pt>
                <c:pt idx="103">
                  <c:v>0.85543088813570334</c:v>
                </c:pt>
                <c:pt idx="104">
                  <c:v>0.85382527036065592</c:v>
                </c:pt>
                <c:pt idx="105">
                  <c:v>0.85220771877477508</c:v>
                </c:pt>
                <c:pt idx="106">
                  <c:v>0.85057822526931393</c:v>
                </c:pt>
                <c:pt idx="107">
                  <c:v>0.84893678286118379</c:v>
                </c:pt>
                <c:pt idx="108">
                  <c:v>0.84728338570227624</c:v>
                </c:pt>
                <c:pt idx="109">
                  <c:v>0.84561802908862815</c:v>
                </c:pt>
                <c:pt idx="110">
                  <c:v>0.84394070946942645</c:v>
                </c:pt>
                <c:pt idx="111">
                  <c:v>0.84225142445584922</c:v>
                </c:pt>
                <c:pt idx="112">
                  <c:v>0.84055017282973921</c:v>
                </c:pt>
                <c:pt idx="113">
                  <c:v>0.83883695455210738</c:v>
                </c:pt>
                <c:pt idx="114">
                  <c:v>0.83711177077146171</c:v>
                </c:pt>
                <c:pt idx="115">
                  <c:v>0.83537462383195982</c:v>
                </c:pt>
                <c:pt idx="116">
                  <c:v>0.83362551728138079</c:v>
                </c:pt>
                <c:pt idx="117">
                  <c:v>0.83186445587891344</c:v>
                </c:pt>
                <c:pt idx="118">
                  <c:v>0.83009144560275716</c:v>
                </c:pt>
                <c:pt idx="119">
                  <c:v>0.8283064936575335</c:v>
                </c:pt>
                <c:pt idx="120">
                  <c:v>0.8265096084815049</c:v>
                </c:pt>
                <c:pt idx="121">
                  <c:v>0.82470079975359556</c:v>
                </c:pt>
                <c:pt idx="122">
                  <c:v>0.82288007840021515</c:v>
                </c:pt>
                <c:pt idx="123">
                  <c:v>0.82104745660187839</c:v>
                </c:pt>
                <c:pt idx="124">
                  <c:v>0.81920294779962055</c:v>
                </c:pt>
                <c:pt idx="125">
                  <c:v>0.81734656670120365</c:v>
                </c:pt>
                <c:pt idx="126">
                  <c:v>0.81547832928711317</c:v>
                </c:pt>
                <c:pt idx="127">
                  <c:v>0.81359825281633857</c:v>
                </c:pt>
                <c:pt idx="128">
                  <c:v>0.81170635583193884</c:v>
                </c:pt>
                <c:pt idx="129">
                  <c:v>0.80980265816638775</c:v>
                </c:pt>
                <c:pt idx="130">
                  <c:v>0.80788718094669687</c:v>
                </c:pt>
                <c:pt idx="131">
                  <c:v>0.8059599465993138</c:v>
                </c:pt>
                <c:pt idx="132">
                  <c:v>0.80402097885479273</c:v>
                </c:pt>
                <c:pt idx="133">
                  <c:v>0.80207030275223501</c:v>
                </c:pt>
                <c:pt idx="134">
                  <c:v>0.8001079446434971</c:v>
                </c:pt>
                <c:pt idx="135">
                  <c:v>0.79813393219716322</c:v>
                </c:pt>
                <c:pt idx="136">
                  <c:v>0.7961482944022813</c:v>
                </c:pt>
                <c:pt idx="137">
                  <c:v>0.79415106157185789</c:v>
                </c:pt>
                <c:pt idx="138">
                  <c:v>0.7921422653461121</c:v>
                </c:pt>
                <c:pt idx="139">
                  <c:v>0.79012193869548497</c:v>
                </c:pt>
                <c:pt idx="140">
                  <c:v>0.78809011592340195</c:v>
                </c:pt>
                <c:pt idx="141">
                  <c:v>0.78604683266878705</c:v>
                </c:pt>
                <c:pt idx="142">
                  <c:v>0.78399212590832645</c:v>
                </c:pt>
                <c:pt idx="143">
                  <c:v>0.78192603395847959</c:v>
                </c:pt>
                <c:pt idx="144">
                  <c:v>0.77984859647723526</c:v>
                </c:pt>
                <c:pt idx="145">
                  <c:v>0.77775985446561147</c:v>
                </c:pt>
                <c:pt idx="146">
                  <c:v>0.77565985026889828</c:v>
                </c:pt>
                <c:pt idx="147">
                  <c:v>0.77354862757763843</c:v>
                </c:pt>
                <c:pt idx="148">
                  <c:v>0.77142623142834921</c:v>
                </c:pt>
                <c:pt idx="149">
                  <c:v>0.7692927082039781</c:v>
                </c:pt>
                <c:pt idx="150">
                  <c:v>0.76714810563409708</c:v>
                </c:pt>
                <c:pt idx="151">
                  <c:v>0.7649924727948284</c:v>
                </c:pt>
                <c:pt idx="152">
                  <c:v>0.76282586010850373</c:v>
                </c:pt>
                <c:pt idx="153">
                  <c:v>0.7606483193430551</c:v>
                </c:pt>
                <c:pt idx="154">
                  <c:v>0.75845990361113502</c:v>
                </c:pt>
                <c:pt idx="155">
                  <c:v>0.7562606673689658</c:v>
                </c:pt>
                <c:pt idx="156">
                  <c:v>0.75405066641491691</c:v>
                </c:pt>
                <c:pt idx="157">
                  <c:v>0.75182995788780915</c:v>
                </c:pt>
                <c:pt idx="158">
                  <c:v>0.74959860026494396</c:v>
                </c:pt>
                <c:pt idx="159">
                  <c:v>0.74735665335985879</c:v>
                </c:pt>
                <c:pt idx="160">
                  <c:v>0.74510417831980635</c:v>
                </c:pt>
                <c:pt idx="161">
                  <c:v>0.7428412376229574</c:v>
                </c:pt>
                <c:pt idx="162">
                  <c:v>0.74056789507532594</c:v>
                </c:pt>
                <c:pt idx="163">
                  <c:v>0.73828421580741799</c:v>
                </c:pt>
                <c:pt idx="164">
                  <c:v>0.7359902662706016</c:v>
                </c:pt>
                <c:pt idx="165">
                  <c:v>0.73368611423319874</c:v>
                </c:pt>
                <c:pt idx="166">
                  <c:v>0.73137182877629803</c:v>
                </c:pt>
                <c:pt idx="167">
                  <c:v>0.72904748028928945</c:v>
                </c:pt>
                <c:pt idx="168">
                  <c:v>0.72671314046511948</c:v>
                </c:pt>
                <c:pt idx="169">
                  <c:v>0.72436888229526675</c:v>
                </c:pt>
                <c:pt idx="170">
                  <c:v>0.72201478006443998</c:v>
                </c:pt>
                <c:pt idx="171">
                  <c:v>0.71965090934499565</c:v>
                </c:pt>
                <c:pt idx="172">
                  <c:v>0.71727734699107792</c:v>
                </c:pt>
                <c:pt idx="173">
                  <c:v>0.71489417113247955</c:v>
                </c:pt>
                <c:pt idx="174">
                  <c:v>0.71250146116822499</c:v>
                </c:pt>
                <c:pt idx="175">
                  <c:v>0.71009929775987635</c:v>
                </c:pt>
                <c:pt idx="176">
                  <c:v>0.70768776282456147</c:v>
                </c:pt>
                <c:pt idx="177">
                  <c:v>0.70526693952772646</c:v>
                </c:pt>
                <c:pt idx="178">
                  <c:v>0.70283691227561174</c:v>
                </c:pt>
                <c:pt idx="179">
                  <c:v>0.70039776670745391</c:v>
                </c:pt>
                <c:pt idx="180">
                  <c:v>0.69794958968741305</c:v>
                </c:pt>
                <c:pt idx="181">
                  <c:v>0.69549246929622743</c:v>
                </c:pt>
                <c:pt idx="182">
                  <c:v>0.6930264948225956</c:v>
                </c:pt>
                <c:pt idx="183">
                  <c:v>0.69055175675428848</c:v>
                </c:pt>
                <c:pt idx="184">
                  <c:v>0.68806834676899098</c:v>
                </c:pt>
                <c:pt idx="185">
                  <c:v>0.68557635772487546</c:v>
                </c:pt>
                <c:pt idx="186">
                  <c:v>0.68307588365090899</c:v>
                </c:pt>
                <c:pt idx="187">
                  <c:v>0.68056701973689349</c:v>
                </c:pt>
                <c:pt idx="188">
                  <c:v>0.67804986232324416</c:v>
                </c:pt>
                <c:pt idx="189">
                  <c:v>0.67552450889050342</c:v>
                </c:pt>
                <c:pt idx="190">
                  <c:v>0.67299105804859594</c:v>
                </c:pt>
                <c:pt idx="191">
                  <c:v>0.67044960952582366</c:v>
                </c:pt>
                <c:pt idx="192">
                  <c:v>0.66790026415760517</c:v>
                </c:pt>
                <c:pt idx="193">
                  <c:v>0.66534312387495886</c:v>
                </c:pt>
                <c:pt idx="194">
                  <c:v>0.66277829169273472</c:v>
                </c:pt>
                <c:pt idx="195">
                  <c:v>0.66020587169759359</c:v>
                </c:pt>
                <c:pt idx="196">
                  <c:v>0.65762596903574</c:v>
                </c:pt>
                <c:pt idx="197">
                  <c:v>0.65503868990040703</c:v>
                </c:pt>
                <c:pt idx="198">
                  <c:v>0.65244414151909835</c:v>
                </c:pt>
                <c:pt idx="199">
                  <c:v>0.64984243214058868</c:v>
                </c:pt>
                <c:pt idx="200">
                  <c:v>0.64723367102168528</c:v>
                </c:pt>
                <c:pt idx="201">
                  <c:v>0.64461796841375285</c:v>
                </c:pt>
                <c:pt idx="202">
                  <c:v>0.64199543554900662</c:v>
                </c:pt>
                <c:pt idx="203">
                  <c:v>0.63936618462657169</c:v>
                </c:pt>
                <c:pt idx="204">
                  <c:v>0.63673032879831792</c:v>
                </c:pt>
                <c:pt idx="205">
                  <c:v>0.6340879821544666</c:v>
                </c:pt>
                <c:pt idx="206">
                  <c:v>0.63143925970897763</c:v>
                </c:pt>
                <c:pt idx="207">
                  <c:v>0.62878427738471609</c:v>
                </c:pt>
                <c:pt idx="208">
                  <c:v>0.62612315199840429</c:v>
                </c:pt>
                <c:pt idx="209">
                  <c:v>0.62345600124535938</c:v>
                </c:pt>
                <c:pt idx="210">
                  <c:v>0.62078294368402476</c:v>
                </c:pt>
                <c:pt idx="211">
                  <c:v>0.61810409872029148</c:v>
                </c:pt>
                <c:pt idx="212">
                  <c:v>0.61541958659162077</c:v>
                </c:pt>
                <c:pt idx="213">
                  <c:v>0.6127295283509655</c:v>
                </c:pt>
                <c:pt idx="214">
                  <c:v>0.61003404585049636</c:v>
                </c:pt>
                <c:pt idx="215">
                  <c:v>0.6073332617251368</c:v>
                </c:pt>
                <c:pt idx="216">
                  <c:v>0.6046272993759092</c:v>
                </c:pt>
                <c:pt idx="217">
                  <c:v>0.60191628295309685</c:v>
                </c:pt>
                <c:pt idx="218">
                  <c:v>0.59920033733922529</c:v>
                </c:pt>
                <c:pt idx="219">
                  <c:v>0.59647958813186652</c:v>
                </c:pt>
                <c:pt idx="220">
                  <c:v>0.59375416162627104</c:v>
                </c:pt>
                <c:pt idx="221">
                  <c:v>0.59102418479783037</c:v>
                </c:pt>
                <c:pt idx="222">
                  <c:v>0.58828978528437537</c:v>
                </c:pt>
                <c:pt idx="223">
                  <c:v>0.58555109136831307</c:v>
                </c:pt>
                <c:pt idx="224">
                  <c:v>0.58280823195860809</c:v>
                </c:pt>
                <c:pt idx="225">
                  <c:v>0.58006133657261005</c:v>
                </c:pt>
                <c:pt idx="226">
                  <c:v>0.57731053531773502</c:v>
                </c:pt>
                <c:pt idx="227">
                  <c:v>0.57455595887300148</c:v>
                </c:pt>
                <c:pt idx="228">
                  <c:v>0.57179773847042747</c:v>
                </c:pt>
                <c:pt idx="229">
                  <c:v>0.56903600587629311</c:v>
                </c:pt>
                <c:pt idx="230">
                  <c:v>0.56627089337227154</c:v>
                </c:pt>
                <c:pt idx="231">
                  <c:v>0.56350253373643544</c:v>
                </c:pt>
                <c:pt idx="232">
                  <c:v>0.56073106022414021</c:v>
                </c:pt>
                <c:pt idx="233">
                  <c:v>0.55795660654879209</c:v>
                </c:pt>
                <c:pt idx="234">
                  <c:v>0.55517930686250172</c:v>
                </c:pt>
                <c:pt idx="235">
                  <c:v>0.55239929573663282</c:v>
                </c:pt>
                <c:pt idx="236">
                  <c:v>0.54961670814224528</c:v>
                </c:pt>
                <c:pt idx="237">
                  <c:v>0.54683167943044242</c:v>
                </c:pt>
                <c:pt idx="238">
                  <c:v>0.54404434531262225</c:v>
                </c:pt>
                <c:pt idx="239">
                  <c:v>0.54125484184064332</c:v>
                </c:pt>
                <c:pt idx="240">
                  <c:v>0.5384633053869029</c:v>
                </c:pt>
                <c:pt idx="241">
                  <c:v>0.53566987262434029</c:v>
                </c:pt>
                <c:pt idx="242">
                  <c:v>0.53287468050636289</c:v>
                </c:pt>
                <c:pt idx="243">
                  <c:v>0.53007786624670461</c:v>
                </c:pt>
                <c:pt idx="244">
                  <c:v>0.52727956729921965</c:v>
                </c:pt>
                <c:pt idx="245">
                  <c:v>0.52447992133761812</c:v>
                </c:pt>
                <c:pt idx="246">
                  <c:v>0.52167906623514493</c:v>
                </c:pt>
                <c:pt idx="247">
                  <c:v>0.51887714004421248</c:v>
                </c:pt>
                <c:pt idx="248">
                  <c:v>0.5160742809759864</c:v>
                </c:pt>
                <c:pt idx="249">
                  <c:v>0.51327062737993434</c:v>
                </c:pt>
                <c:pt idx="250">
                  <c:v>0.51046631772333861</c:v>
                </c:pt>
                <c:pt idx="251">
                  <c:v>0.50766149057078114</c:v>
                </c:pt>
                <c:pt idx="252">
                  <c:v>0.50485628456360365</c:v>
                </c:pt>
                <c:pt idx="253">
                  <c:v>0.50205083839934894</c:v>
                </c:pt>
                <c:pt idx="254">
                  <c:v>0.49924529081118918</c:v>
                </c:pt>
                <c:pt idx="255">
                  <c:v>0.49643978054734317</c:v>
                </c:pt>
                <c:pt idx="256">
                  <c:v>0.49363444635049292</c:v>
                </c:pt>
                <c:pt idx="257">
                  <c:v>0.49082942693719867</c:v>
                </c:pt>
                <c:pt idx="258">
                  <c:v>0.48802486097732256</c:v>
                </c:pt>
                <c:pt idx="259">
                  <c:v>0.48522088707346245</c:v>
                </c:pt>
                <c:pt idx="260">
                  <c:v>0.48241764374040352</c:v>
                </c:pt>
                <c:pt idx="261">
                  <c:v>0.4796152693845902</c:v>
                </c:pt>
                <c:pt idx="262">
                  <c:v>0.4768139022836263</c:v>
                </c:pt>
                <c:pt idx="263">
                  <c:v>0.47401368056580306</c:v>
                </c:pt>
                <c:pt idx="264">
                  <c:v>0.4712147421896814</c:v>
                </c:pt>
                <c:pt idx="265">
                  <c:v>0.46841722492367166</c:v>
                </c:pt>
                <c:pt idx="266">
                  <c:v>0.4656212663257322</c:v>
                </c:pt>
                <c:pt idx="267">
                  <c:v>0.46282700372303376</c:v>
                </c:pt>
                <c:pt idx="268">
                  <c:v>0.4600345741917673</c:v>
                </c:pt>
                <c:pt idx="269">
                  <c:v>0.45724411453694158</c:v>
                </c:pt>
                <c:pt idx="270">
                  <c:v>0.45445576127229104</c:v>
                </c:pt>
                <c:pt idx="271">
                  <c:v>0.45166965060024034</c:v>
                </c:pt>
                <c:pt idx="272">
                  <c:v>0.44888591839194691</c:v>
                </c:pt>
                <c:pt idx="273">
                  <c:v>0.44610470016742609</c:v>
                </c:pt>
                <c:pt idx="274">
                  <c:v>0.44332613107576213</c:v>
                </c:pt>
                <c:pt idx="275">
                  <c:v>0.44055034587541053</c:v>
                </c:pt>
                <c:pt idx="276">
                  <c:v>0.43777747891459651</c:v>
                </c:pt>
                <c:pt idx="277">
                  <c:v>0.43500766411181346</c:v>
                </c:pt>
                <c:pt idx="278">
                  <c:v>0.43224103493642918</c:v>
                </c:pt>
                <c:pt idx="279">
                  <c:v>0.42947772438939824</c:v>
                </c:pt>
                <c:pt idx="280">
                  <c:v>0.42671786498409348</c:v>
                </c:pt>
                <c:pt idx="281">
                  <c:v>0.42396158872725376</c:v>
                </c:pt>
                <c:pt idx="282">
                  <c:v>0.42120902710005725</c:v>
                </c:pt>
                <c:pt idx="283">
                  <c:v>0.41846031103932269</c:v>
                </c:pt>
                <c:pt idx="284">
                  <c:v>0.41571557091884337</c:v>
                </c:pt>
                <c:pt idx="285">
                  <c:v>0.41297493653085904</c:v>
                </c:pt>
                <c:pt idx="286">
                  <c:v>0.41023853706766933</c:v>
                </c:pt>
                <c:pt idx="287">
                  <c:v>0.4075065011033927</c:v>
                </c:pt>
                <c:pt idx="288">
                  <c:v>0.40477895657587704</c:v>
                </c:pt>
                <c:pt idx="289">
                  <c:v>0.40205603076876373</c:v>
                </c:pt>
                <c:pt idx="290">
                  <c:v>0.39933785029371072</c:v>
                </c:pt>
                <c:pt idx="291">
                  <c:v>0.39662454107277889</c:v>
                </c:pt>
                <c:pt idx="292">
                  <c:v>0.39391622832098561</c:v>
                </c:pt>
                <c:pt idx="293">
                  <c:v>0.39121303652902761</c:v>
                </c:pt>
                <c:pt idx="294">
                  <c:v>0.38851508944618207</c:v>
                </c:pt>
                <c:pt idx="295">
                  <c:v>0.38582251006338275</c:v>
                </c:pt>
                <c:pt idx="296">
                  <c:v>0.38313542059648176</c:v>
                </c:pt>
                <c:pt idx="297">
                  <c:v>0.3804539424696961</c:v>
                </c:pt>
                <c:pt idx="298">
                  <c:v>0.37777819629924592</c:v>
                </c:pt>
                <c:pt idx="299">
                  <c:v>0.37510830187718425</c:v>
                </c:pt>
                <c:pt idx="300">
                  <c:v>0.37244437815542708</c:v>
                </c:pt>
                <c:pt idx="301">
                  <c:v>0.36978654322998195</c:v>
                </c:pt>
                <c:pt idx="302">
                  <c:v>0.36713491432538192</c:v>
                </c:pt>
                <c:pt idx="303">
                  <c:v>0.36448960777932826</c:v>
                </c:pt>
                <c:pt idx="304">
                  <c:v>0.36185073902754139</c:v>
                </c:pt>
                <c:pt idx="305">
                  <c:v>0.3592184225888303</c:v>
                </c:pt>
                <c:pt idx="306">
                  <c:v>0.35659277205037476</c:v>
                </c:pt>
                <c:pt idx="307">
                  <c:v>0.35397390005323015</c:v>
                </c:pt>
                <c:pt idx="308">
                  <c:v>0.35136191827806762</c:v>
                </c:pt>
                <c:pt idx="309">
                  <c:v>0.34875693743110425</c:v>
                </c:pt>
                <c:pt idx="310">
                  <c:v>0.34615906723031387</c:v>
                </c:pt>
                <c:pt idx="311">
                  <c:v>0.34356841639182867</c:v>
                </c:pt>
                <c:pt idx="312">
                  <c:v>0.34098509261660404</c:v>
                </c:pt>
                <c:pt idx="313">
                  <c:v>0.33840920257729268</c:v>
                </c:pt>
                <c:pt idx="314">
                  <c:v>0.33584085190538548</c:v>
                </c:pt>
                <c:pt idx="315">
                  <c:v>0.33328014517858084</c:v>
                </c:pt>
                <c:pt idx="316">
                  <c:v>0.33072718590840311</c:v>
                </c:pt>
                <c:pt idx="317">
                  <c:v>0.32818207652806697</c:v>
                </c:pt>
                <c:pt idx="318">
                  <c:v>0.32564491838059351</c:v>
                </c:pt>
                <c:pt idx="319">
                  <c:v>0.32311581170717574</c:v>
                </c:pt>
                <c:pt idx="320">
                  <c:v>0.32059485563580015</c:v>
                </c:pt>
                <c:pt idx="321">
                  <c:v>0.31808214817012281</c:v>
                </c:pt>
                <c:pt idx="322">
                  <c:v>0.31557778617860466</c:v>
                </c:pt>
                <c:pt idx="323">
                  <c:v>0.31308186538390514</c:v>
                </c:pt>
                <c:pt idx="324">
                  <c:v>0.31059448035253867</c:v>
                </c:pt>
                <c:pt idx="325">
                  <c:v>0.30811572448479296</c:v>
                </c:pt>
                <c:pt idx="326">
                  <c:v>0.30564569000491371</c:v>
                </c:pt>
                <c:pt idx="327">
                  <c:v>0.30318446795155363</c:v>
                </c:pt>
                <c:pt idx="328">
                  <c:v>0.30073214816849103</c:v>
                </c:pt>
                <c:pt idx="329">
                  <c:v>0.2982888192956169</c:v>
                </c:pt>
                <c:pt idx="330">
                  <c:v>0.29585456876019089</c:v>
                </c:pt>
                <c:pt idx="331">
                  <c:v>0.29342948276837122</c:v>
                </c:pt>
                <c:pt idx="332">
                  <c:v>0.29101364629701554</c:v>
                </c:pt>
                <c:pt idx="333">
                  <c:v>0.2886071430857553</c:v>
                </c:pt>
                <c:pt idx="334">
                  <c:v>0.28621005562934565</c:v>
                </c:pt>
                <c:pt idx="335">
                  <c:v>0.28382246517029031</c:v>
                </c:pt>
                <c:pt idx="336">
                  <c:v>0.28144445169174126</c:v>
                </c:pt>
                <c:pt idx="337">
                  <c:v>0.27907609391067745</c:v>
                </c:pt>
                <c:pt idx="338">
                  <c:v>0.27671746927135876</c:v>
                </c:pt>
                <c:pt idx="339">
                  <c:v>0.27436865393905951</c:v>
                </c:pt>
                <c:pt idx="340">
                  <c:v>0.27202972279407833</c:v>
                </c:pt>
                <c:pt idx="341">
                  <c:v>0.26970074942602884</c:v>
                </c:pt>
                <c:pt idx="342">
                  <c:v>0.26738180612840667</c:v>
                </c:pt>
                <c:pt idx="343">
                  <c:v>0.26507296389343793</c:v>
                </c:pt>
                <c:pt idx="344">
                  <c:v>0.26277429240720429</c:v>
                </c:pt>
                <c:pt idx="345">
                  <c:v>0.26048586004504959</c:v>
                </c:pt>
                <c:pt idx="346">
                  <c:v>0.25820773386726303</c:v>
                </c:pt>
                <c:pt idx="347">
                  <c:v>0.25593997961504322</c:v>
                </c:pt>
                <c:pt idx="348">
                  <c:v>0.25368266170673859</c:v>
                </c:pt>
                <c:pt idx="349">
                  <c:v>0.25143584323436863</c:v>
                </c:pt>
                <c:pt idx="350">
                  <c:v>0.24919958596042036</c:v>
                </c:pt>
                <c:pt idx="351">
                  <c:v>0.24697395031492353</c:v>
                </c:pt>
                <c:pt idx="352">
                  <c:v>0.24475899539280022</c:v>
                </c:pt>
                <c:pt idx="353">
                  <c:v>0.24255477895150124</c:v>
                </c:pt>
                <c:pt idx="354">
                  <c:v>0.24036135740889497</c:v>
                </c:pt>
                <c:pt idx="355">
                  <c:v>0.23817878584145558</c:v>
                </c:pt>
                <c:pt idx="356">
                  <c:v>0.23600711798270979</c:v>
                </c:pt>
                <c:pt idx="357">
                  <c:v>0.23384640622196207</c:v>
                </c:pt>
                <c:pt idx="358">
                  <c:v>0.23169670160328926</c:v>
                </c:pt>
                <c:pt idx="359">
                  <c:v>0.22955805382480698</c:v>
                </c:pt>
                <c:pt idx="360">
                  <c:v>0.22743051123820424</c:v>
                </c:pt>
                <c:pt idx="361">
                  <c:v>0.22531412084854729</c:v>
                </c:pt>
                <c:pt idx="362">
                  <c:v>0.2232089283143488</c:v>
                </c:pt>
                <c:pt idx="363">
                  <c:v>0.22111497794790425</c:v>
                </c:pt>
                <c:pt idx="364">
                  <c:v>0.21903231271588985</c:v>
                </c:pt>
                <c:pt idx="365">
                  <c:v>0.21696097424022442</c:v>
                </c:pt>
                <c:pt idx="366">
                  <c:v>0.21490100279919144</c:v>
                </c:pt>
                <c:pt idx="367">
                  <c:v>0.21285243732882009</c:v>
                </c:pt>
                <c:pt idx="368">
                  <c:v>0.2108153154245227</c:v>
                </c:pt>
                <c:pt idx="369">
                  <c:v>0.20878967334298959</c:v>
                </c:pt>
                <c:pt idx="370">
                  <c:v>0.20677554600433501</c:v>
                </c:pt>
                <c:pt idx="371">
                  <c:v>0.20477296699449654</c:v>
                </c:pt>
                <c:pt idx="372">
                  <c:v>0.20278196856788244</c:v>
                </c:pt>
                <c:pt idx="373">
                  <c:v>0.20080258165026821</c:v>
                </c:pt>
                <c:pt idx="374">
                  <c:v>0.19883483584193651</c:v>
                </c:pt>
                <c:pt idx="375">
                  <c:v>0.19687875942106248</c:v>
                </c:pt>
                <c:pt idx="376">
                  <c:v>0.19493437934733737</c:v>
                </c:pt>
                <c:pt idx="377">
                  <c:v>0.19300172126583282</c:v>
                </c:pt>
                <c:pt idx="378">
                  <c:v>0.19108080951110007</c:v>
                </c:pt>
                <c:pt idx="379">
                  <c:v>0.18917166711150368</c:v>
                </c:pt>
                <c:pt idx="380">
                  <c:v>0.18727431579378595</c:v>
                </c:pt>
                <c:pt idx="381">
                  <c:v>0.18538877598786041</c:v>
                </c:pt>
                <c:pt idx="382">
                  <c:v>0.18351506683183116</c:v>
                </c:pt>
                <c:pt idx="383">
                  <c:v>0.18165320617723579</c:v>
                </c:pt>
                <c:pt idx="384">
                  <c:v>0.17980321059450988</c:v>
                </c:pt>
                <c:pt idx="385">
                  <c:v>0.17796509537866778</c:v>
                </c:pt>
                <c:pt idx="386">
                  <c:v>0.17613887455520083</c:v>
                </c:pt>
                <c:pt idx="387">
                  <c:v>0.17432456088618598</c:v>
                </c:pt>
                <c:pt idx="388">
                  <c:v>0.17252216587660596</c:v>
                </c:pt>
                <c:pt idx="389">
                  <c:v>0.17073169978087421</c:v>
                </c:pt>
                <c:pt idx="390">
                  <c:v>0.16895317160956536</c:v>
                </c:pt>
                <c:pt idx="391">
                  <c:v>0.16718658913634465</c:v>
                </c:pt>
                <c:pt idx="392">
                  <c:v>0.16543195890509654</c:v>
                </c:pt>
                <c:pt idx="393">
                  <c:v>0.1636892862372461</c:v>
                </c:pt>
                <c:pt idx="394">
                  <c:v>0.16195857523927459</c:v>
                </c:pt>
                <c:pt idx="395">
                  <c:v>0.16023982881041854</c:v>
                </c:pt>
                <c:pt idx="396">
                  <c:v>0.15853304865056461</c:v>
                </c:pt>
                <c:pt idx="397">
                  <c:v>0.15683823526830887</c:v>
                </c:pt>
                <c:pt idx="398">
                  <c:v>0.15515538798921069</c:v>
                </c:pt>
                <c:pt idx="399">
                  <c:v>0.15348450496421551</c:v>
                </c:pt>
                <c:pt idx="400">
                  <c:v>0.15182558317824912</c:v>
                </c:pt>
                <c:pt idx="401">
                  <c:v>0.15017861845898206</c:v>
                </c:pt>
                <c:pt idx="402">
                  <c:v>0.14854360548576007</c:v>
                </c:pt>
                <c:pt idx="403">
                  <c:v>0.14692053779869407</c:v>
                </c:pt>
                <c:pt idx="404">
                  <c:v>0.14530940780791091</c:v>
                </c:pt>
                <c:pt idx="405">
                  <c:v>0.14371020680295854</c:v>
                </c:pt>
                <c:pt idx="406">
                  <c:v>0.14212292496236245</c:v>
                </c:pt>
                <c:pt idx="407">
                  <c:v>0.14054755136333152</c:v>
                </c:pt>
                <c:pt idx="408">
                  <c:v>0.13898407399160673</c:v>
                </c:pt>
                <c:pt idx="409">
                  <c:v>0.13743247975145256</c:v>
                </c:pt>
                <c:pt idx="410">
                  <c:v>0.13589275447578575</c:v>
                </c:pt>
                <c:pt idx="411">
                  <c:v>0.13436488293643778</c:v>
                </c:pt>
                <c:pt idx="412">
                  <c:v>0.13284884885454862</c:v>
                </c:pt>
                <c:pt idx="413">
                  <c:v>0.13134463491108661</c:v>
                </c:pt>
                <c:pt idx="414">
                  <c:v>0.12985222275749231</c:v>
                </c:pt>
                <c:pt idx="415">
                  <c:v>0.12837159302644319</c:v>
                </c:pt>
                <c:pt idx="416">
                  <c:v>0.12690272534273228</c:v>
                </c:pt>
                <c:pt idx="417">
                  <c:v>0.12544559833426139</c:v>
                </c:pt>
                <c:pt idx="418">
                  <c:v>0.12400018964314319</c:v>
                </c:pt>
                <c:pt idx="419">
                  <c:v>0.12256647593690839</c:v>
                </c:pt>
                <c:pt idx="420">
                  <c:v>0.12114443291981447</c:v>
                </c:pt>
                <c:pt idx="421">
                  <c:v>0.11973403534425353</c:v>
                </c:pt>
                <c:pt idx="422">
                  <c:v>0.11833525702225434</c:v>
                </c:pt>
                <c:pt idx="423">
                  <c:v>0.11694807083707537</c:v>
                </c:pt>
                <c:pt idx="424">
                  <c:v>0.11557244875488526</c:v>
                </c:pt>
                <c:pt idx="425">
                  <c:v>0.11420836183652794</c:v>
                </c:pt>
                <c:pt idx="426">
                  <c:v>0.11285578024936649</c:v>
                </c:pt>
                <c:pt idx="427">
                  <c:v>0.11151467327920561</c:v>
                </c:pt>
                <c:pt idx="428">
                  <c:v>0.11018500934228515</c:v>
                </c:pt>
                <c:pt idx="429">
                  <c:v>0.10886675599734486</c:v>
                </c:pt>
                <c:pt idx="430">
                  <c:v>0.10755987995775396</c:v>
                </c:pt>
                <c:pt idx="431">
                  <c:v>0.10626434710370392</c:v>
                </c:pt>
                <c:pt idx="432">
                  <c:v>0.10498012249445998</c:v>
                </c:pt>
                <c:pt idx="433">
                  <c:v>0.10370717038066712</c:v>
                </c:pt>
                <c:pt idx="434">
                  <c:v>0.10244545421670936</c:v>
                </c:pt>
                <c:pt idx="435">
                  <c:v>0.10119493667311563</c:v>
                </c:pt>
                <c:pt idx="436">
                  <c:v>9.9955579649012916E-2</c:v>
                </c:pt>
                <c:pt idx="437">
                  <c:v>9.8727344284618046E-2</c:v>
                </c:pt>
                <c:pt idx="438">
                  <c:v>9.7510190973768007E-2</c:v>
                </c:pt>
                <c:pt idx="439">
                  <c:v>9.6304079376491103E-2</c:v>
                </c:pt>
                <c:pt idx="440">
                  <c:v>9.5108968431595109E-2</c:v>
                </c:pt>
                <c:pt idx="441">
                  <c:v>9.3924816369297837E-2</c:v>
                </c:pt>
                <c:pt idx="442">
                  <c:v>9.2751580723873794E-2</c:v>
                </c:pt>
                <c:pt idx="443">
                  <c:v>9.1589218346325163E-2</c:v>
                </c:pt>
                <c:pt idx="444">
                  <c:v>9.0437685417068425E-2</c:v>
                </c:pt>
                <c:pt idx="445">
                  <c:v>8.9296937458637204E-2</c:v>
                </c:pt>
                <c:pt idx="446">
                  <c:v>8.8166929348395207E-2</c:v>
                </c:pt>
                <c:pt idx="447">
                  <c:v>8.7047615331257711E-2</c:v>
                </c:pt>
                <c:pt idx="448">
                  <c:v>8.59389490324175E-2</c:v>
                </c:pt>
                <c:pt idx="449">
                  <c:v>8.4840883470072459E-2</c:v>
                </c:pt>
                <c:pt idx="450">
                  <c:v>8.3753371068151172E-2</c:v>
                </c:pt>
                <c:pt idx="451">
                  <c:v>8.2676363669035635E-2</c:v>
                </c:pt>
                <c:pt idx="452">
                  <c:v>8.1609812546272753E-2</c:v>
                </c:pt>
                <c:pt idx="453">
                  <c:v>8.0553668417279178E-2</c:v>
                </c:pt>
                <c:pt idx="454">
                  <c:v>7.9507881456028384E-2</c:v>
                </c:pt>
                <c:pt idx="455">
                  <c:v>7.8472401305724193E-2</c:v>
                </c:pt>
                <c:pt idx="456">
                  <c:v>7.7447177091452102E-2</c:v>
                </c:pt>
                <c:pt idx="457">
                  <c:v>7.6432157432809289E-2</c:v>
                </c:pt>
                <c:pt idx="458">
                  <c:v>7.54272904565082E-2</c:v>
                </c:pt>
                <c:pt idx="459">
                  <c:v>7.4432523808952489E-2</c:v>
                </c:pt>
                <c:pt idx="460">
                  <c:v>7.3447804668781314E-2</c:v>
                </c:pt>
                <c:pt idx="461">
                  <c:v>7.2473079759379E-2</c:v>
                </c:pt>
                <c:pt idx="462">
                  <c:v>7.1508295361349394E-2</c:v>
                </c:pt>
                <c:pt idx="463">
                  <c:v>7.0553397324949141E-2</c:v>
                </c:pt>
                <c:pt idx="464">
                  <c:v>6.9608331082480324E-2</c:v>
                </c:pt>
                <c:pt idx="465">
                  <c:v>6.8673041660637035E-2</c:v>
                </c:pt>
                <c:pt idx="466">
                  <c:v>6.7747473692805871E-2</c:v>
                </c:pt>
                <c:pt idx="467">
                  <c:v>6.6831571431315462E-2</c:v>
                </c:pt>
                <c:pt idx="468">
                  <c:v>6.592527875963472E-2</c:v>
                </c:pt>
                <c:pt idx="469">
                  <c:v>6.5028539204515456E-2</c:v>
                </c:pt>
                <c:pt idx="470">
                  <c:v>6.414129594807827E-2</c:v>
                </c:pt>
                <c:pt idx="471">
                  <c:v>6.3263491839838371E-2</c:v>
                </c:pt>
                <c:pt idx="472">
                  <c:v>6.2395069408670345E-2</c:v>
                </c:pt>
                <c:pt idx="473">
                  <c:v>6.1535970874707968E-2</c:v>
                </c:pt>
                <c:pt idx="474">
                  <c:v>6.0686138161177405E-2</c:v>
                </c:pt>
                <c:pt idx="475">
                  <c:v>5.9845512906163023E-2</c:v>
                </c:pt>
                <c:pt idx="476">
                  <c:v>5.9014036474301035E-2</c:v>
                </c:pt>
                <c:pt idx="477">
                  <c:v>5.819164996840076E-2</c:v>
                </c:pt>
                <c:pt idx="478">
                  <c:v>5.7378294240991279E-2</c:v>
                </c:pt>
                <c:pt idx="479">
                  <c:v>5.6573909905790476E-2</c:v>
                </c:pt>
                <c:pt idx="480">
                  <c:v>5.5778437349095489E-2</c:v>
                </c:pt>
                <c:pt idx="481">
                  <c:v>5.4991816741092547E-2</c:v>
                </c:pt>
                <c:pt idx="482">
                  <c:v>5.4213988047082218E-2</c:v>
                </c:pt>
                <c:pt idx="483">
                  <c:v>5.3444891038625375E-2</c:v>
                </c:pt>
                <c:pt idx="484">
                  <c:v>5.2684465304593364E-2</c:v>
                </c:pt>
                <c:pt idx="485">
                  <c:v>5.1932650262139335E-2</c:v>
                </c:pt>
                <c:pt idx="486">
                  <c:v>5.118938516757443E-2</c:v>
                </c:pt>
                <c:pt idx="487">
                  <c:v>5.0454609127154604E-2</c:v>
                </c:pt>
                <c:pt idx="488">
                  <c:v>4.9728261107772842E-2</c:v>
                </c:pt>
                <c:pt idx="489">
                  <c:v>4.90102799475578E-2</c:v>
                </c:pt>
                <c:pt idx="490">
                  <c:v>4.830060436637551E-2</c:v>
                </c:pt>
                <c:pt idx="491">
                  <c:v>4.7599172976233728E-2</c:v>
                </c:pt>
                <c:pt idx="492">
                  <c:v>4.6905924291587464E-2</c:v>
                </c:pt>
                <c:pt idx="493">
                  <c:v>4.6220796739542935E-2</c:v>
                </c:pt>
                <c:pt idx="494">
                  <c:v>4.5543728669960593E-2</c:v>
                </c:pt>
                <c:pt idx="495">
                  <c:v>4.4874658365454678E-2</c:v>
                </c:pt>
                <c:pt idx="496">
                  <c:v>4.4213524051288755E-2</c:v>
                </c:pt>
                <c:pt idx="497">
                  <c:v>4.356026390516432E-2</c:v>
                </c:pt>
                <c:pt idx="498">
                  <c:v>4.2914816066904726E-2</c:v>
                </c:pt>
                <c:pt idx="499">
                  <c:v>4.227711864802941E-2</c:v>
                </c:pt>
                <c:pt idx="500">
                  <c:v>4.1647109741220212E-2</c:v>
                </c:pt>
                <c:pt idx="501">
                  <c:v>4.102472742967711E-2</c:v>
                </c:pt>
                <c:pt idx="502">
                  <c:v>4.0409909796363497E-2</c:v>
                </c:pt>
                <c:pt idx="503">
                  <c:v>3.9802594933139535E-2</c:v>
                </c:pt>
                <c:pt idx="504">
                  <c:v>3.9202720949782388E-2</c:v>
                </c:pt>
                <c:pt idx="505">
                  <c:v>3.8610225982893209E-2</c:v>
                </c:pt>
                <c:pt idx="506">
                  <c:v>3.8025048204689771E-2</c:v>
                </c:pt>
                <c:pt idx="507">
                  <c:v>3.7447125831683192E-2</c:v>
                </c:pt>
                <c:pt idx="508">
                  <c:v>3.6876397133240202E-2</c:v>
                </c:pt>
                <c:pt idx="509">
                  <c:v>3.6312800440027715E-2</c:v>
                </c:pt>
                <c:pt idx="510">
                  <c:v>3.5756274152339951E-2</c:v>
                </c:pt>
                <c:pt idx="511">
                  <c:v>3.5206756748309642E-2</c:v>
                </c:pt>
                <c:pt idx="512">
                  <c:v>3.4664186791998564E-2</c:v>
                </c:pt>
                <c:pt idx="513">
                  <c:v>3.4128502941371153E-2</c:v>
                </c:pt>
                <c:pt idx="514">
                  <c:v>3.3599643956148117E-2</c:v>
                </c:pt>
                <c:pt idx="515">
                  <c:v>3.3077548705539916E-2</c:v>
                </c:pt>
                <c:pt idx="516">
                  <c:v>3.2562156175861112E-2</c:v>
                </c:pt>
                <c:pt idx="517">
                  <c:v>3.2053405478023711E-2</c:v>
                </c:pt>
                <c:pt idx="518">
                  <c:v>3.1551235854910265E-2</c:v>
                </c:pt>
                <c:pt idx="519">
                  <c:v>3.1055586688625181E-2</c:v>
                </c:pt>
                <c:pt idx="520">
                  <c:v>3.056639750762602E-2</c:v>
                </c:pt>
                <c:pt idx="521">
                  <c:v>3.0083607993733108E-2</c:v>
                </c:pt>
                <c:pt idx="522">
                  <c:v>2.9607157989015698E-2</c:v>
                </c:pt>
                <c:pt idx="523">
                  <c:v>2.9136987502560441E-2</c:v>
                </c:pt>
                <c:pt idx="524">
                  <c:v>2.8673036717114853E-2</c:v>
                </c:pt>
                <c:pt idx="525">
                  <c:v>2.8215245995610427E-2</c:v>
                </c:pt>
                <c:pt idx="526">
                  <c:v>2.7763555887563962E-2</c:v>
                </c:pt>
                <c:pt idx="527">
                  <c:v>2.7317907135356534E-2</c:v>
                </c:pt>
                <c:pt idx="528">
                  <c:v>2.6878240680392351E-2</c:v>
                </c:pt>
                <c:pt idx="529">
                  <c:v>2.6444497669134703E-2</c:v>
                </c:pt>
                <c:pt idx="530">
                  <c:v>2.6016619459021006E-2</c:v>
                </c:pt>
                <c:pt idx="531">
                  <c:v>2.5594547624257724E-2</c:v>
                </c:pt>
                <c:pt idx="532">
                  <c:v>2.5178223961492274E-2</c:v>
                </c:pt>
                <c:pt idx="533">
                  <c:v>2.4767590495366587E-2</c:v>
                </c:pt>
                <c:pt idx="534">
                  <c:v>2.4362589483948094E-2</c:v>
                </c:pt>
                <c:pt idx="535">
                  <c:v>2.3963163424042588E-2</c:v>
                </c:pt>
                <c:pt idx="536">
                  <c:v>2.356925505638563E-2</c:v>
                </c:pt>
                <c:pt idx="537">
                  <c:v>2.3180807370715928E-2</c:v>
                </c:pt>
                <c:pt idx="538">
                  <c:v>2.2797763610728605E-2</c:v>
                </c:pt>
                <c:pt idx="539">
                  <c:v>2.242006727891066E-2</c:v>
                </c:pt>
                <c:pt idx="540">
                  <c:v>2.2047662141257973E-2</c:v>
                </c:pt>
                <c:pt idx="541">
                  <c:v>2.168049223187507E-2</c:v>
                </c:pt>
                <c:pt idx="542">
                  <c:v>2.1318501857457095E-2</c:v>
                </c:pt>
                <c:pt idx="543">
                  <c:v>2.0961635601656092E-2</c:v>
                </c:pt>
                <c:pt idx="544">
                  <c:v>2.060983832933061E-2</c:v>
                </c:pt>
                <c:pt idx="545">
                  <c:v>2.0263055190680168E-2</c:v>
                </c:pt>
                <c:pt idx="546">
                  <c:v>1.9921231625265046E-2</c:v>
                </c:pt>
                <c:pt idx="547">
                  <c:v>1.9584313365912043E-2</c:v>
                </c:pt>
                <c:pt idx="548">
                  <c:v>1.9252246442506227E-2</c:v>
                </c:pt>
                <c:pt idx="549">
                  <c:v>1.8924977185670322E-2</c:v>
                </c:pt>
                <c:pt idx="550">
                  <c:v>1.8602452230332744E-2</c:v>
                </c:pt>
                <c:pt idx="551">
                  <c:v>1.8284618519182616E-2</c:v>
                </c:pt>
                <c:pt idx="552">
                  <c:v>1.7971423306015977E-2</c:v>
                </c:pt>
                <c:pt idx="553">
                  <c:v>1.7662814158971196E-2</c:v>
                </c:pt>
                <c:pt idx="554">
                  <c:v>1.7358738963656029E-2</c:v>
                </c:pt>
                <c:pt idx="555">
                  <c:v>1.7059145926165864E-2</c:v>
                </c:pt>
                <c:pt idx="556">
                  <c:v>1.6763983575995511E-2</c:v>
                </c:pt>
                <c:pt idx="557">
                  <c:v>1.6473200768844176E-2</c:v>
                </c:pt>
                <c:pt idx="558">
                  <c:v>1.6186746689314413E-2</c:v>
                </c:pt>
                <c:pt idx="559">
                  <c:v>1.5904570853507605E-2</c:v>
                </c:pt>
                <c:pt idx="560">
                  <c:v>1.5626623111514748E-2</c:v>
                </c:pt>
                <c:pt idx="561">
                  <c:v>1.5352853649804432E-2</c:v>
                </c:pt>
                <c:pt idx="562">
                  <c:v>1.5083212993509898E-2</c:v>
                </c:pt>
                <c:pt idx="563">
                  <c:v>1.4817652008614512E-2</c:v>
                </c:pt>
                <c:pt idx="564">
                  <c:v>1.4556121904037322E-2</c:v>
                </c:pt>
                <c:pt idx="565">
                  <c:v>1.4298574233620021E-2</c:v>
                </c:pt>
                <c:pt idx="566">
                  <c:v>1.4044960898016101E-2</c:v>
                </c:pt>
                <c:pt idx="567">
                  <c:v>1.3795234146482871E-2</c:v>
                </c:pt>
                <c:pt idx="568">
                  <c:v>1.3549346578578092E-2</c:v>
                </c:pt>
                <c:pt idx="569">
                  <c:v>1.330725114576059E-2</c:v>
                </c:pt>
                <c:pt idx="570">
                  <c:v>1.3068901152899493E-2</c:v>
                </c:pt>
                <c:pt idx="571">
                  <c:v>1.2834250259688873E-2</c:v>
                </c:pt>
                <c:pt idx="572">
                  <c:v>1.2603252481971361E-2</c:v>
                </c:pt>
                <c:pt idx="573">
                  <c:v>1.2375862192971709E-2</c:v>
                </c:pt>
                <c:pt idx="574">
                  <c:v>1.2152034124440325E-2</c:v>
                </c:pt>
                <c:pt idx="575">
                  <c:v>1.1931723367709535E-2</c:v>
                </c:pt>
                <c:pt idx="576">
                  <c:v>1.1714885374661699E-2</c:v>
                </c:pt>
                <c:pt idx="577">
                  <c:v>1.1501475958612173E-2</c:v>
                </c:pt>
                <c:pt idx="578">
                  <c:v>1.1291451295106891E-2</c:v>
                </c:pt>
                <c:pt idx="579">
                  <c:v>1.1084767922636685E-2</c:v>
                </c:pt>
                <c:pt idx="580">
                  <c:v>1.0881382743268109E-2</c:v>
                </c:pt>
                <c:pt idx="581">
                  <c:v>1.0681253023194559E-2</c:v>
                </c:pt>
                <c:pt idx="582">
                  <c:v>1.0484336393205451E-2</c:v>
                </c:pt>
                <c:pt idx="583">
                  <c:v>1.0290590849077352E-2</c:v>
                </c:pt>
                <c:pt idx="584">
                  <c:v>1.0099974751886953E-2</c:v>
                </c:pt>
                <c:pt idx="585">
                  <c:v>9.9124468282469902E-3</c:v>
                </c:pt>
                <c:pt idx="586">
                  <c:v>9.7279661704672282E-3</c:v>
                </c:pt>
                <c:pt idx="587">
                  <c:v>9.5464922366406135E-3</c:v>
                </c:pt>
                <c:pt idx="588">
                  <c:v>9.3679848506565966E-3</c:v>
                </c:pt>
                <c:pt idx="589">
                  <c:v>9.1924042021421792E-3</c:v>
                </c:pt>
                <c:pt idx="590">
                  <c:v>9.0197108463321296E-3</c:v>
                </c:pt>
                <c:pt idx="591">
                  <c:v>8.8498657038702522E-3</c:v>
                </c:pt>
                <c:pt idx="592">
                  <c:v>8.6828300605411579E-3</c:v>
                </c:pt>
                <c:pt idx="593">
                  <c:v>8.5185655669358651E-3</c:v>
                </c:pt>
                <c:pt idx="594">
                  <c:v>8.3570342380505647E-3</c:v>
                </c:pt>
                <c:pt idx="595">
                  <c:v>8.1981984528213259E-3</c:v>
                </c:pt>
                <c:pt idx="596">
                  <c:v>8.0420209535942977E-3</c:v>
                </c:pt>
                <c:pt idx="597">
                  <c:v>7.8884648455340711E-3</c:v>
                </c:pt>
                <c:pt idx="598">
                  <c:v>7.7374935959706459E-3</c:v>
                </c:pt>
                <c:pt idx="599">
                  <c:v>7.5890710336864453E-3</c:v>
                </c:pt>
                <c:pt idx="600">
                  <c:v>7.443161348143601E-3</c:v>
                </c:pt>
                <c:pt idx="601">
                  <c:v>7.2997290886549493E-3</c:v>
                </c:pt>
                <c:pt idx="602">
                  <c:v>7.1587391634975184E-3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AA-4147-BE93-0B27C39C1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12736"/>
        <c:axId val="1515513216"/>
      </c:scatterChart>
      <c:valAx>
        <c:axId val="15155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800" b="1"/>
                  <a:t>BCR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3216"/>
        <c:crosses val="autoZero"/>
        <c:crossBetween val="midCat"/>
      </c:valAx>
      <c:valAx>
        <c:axId val="15155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400" b="1"/>
                  <a:t>Treshold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62189726893644"/>
          <c:y val="0.18551058080740521"/>
          <c:w val="0.10783701487685579"/>
          <c:h val="0.444972539967055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387682024349486E-2"/>
          <c:y val="0.10236572865589161"/>
          <c:w val="0.87666697988145248"/>
          <c:h val="0.634690219489170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'Risk Analysis Result'!$R$11</c:f>
              <c:strCache>
                <c:ptCount val="1"/>
                <c:pt idx="0">
                  <c:v>BCR1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Result'!$R$12:$R$614</c:f>
              <c:numCache>
                <c:formatCode>General</c:formatCode>
                <c:ptCount val="603"/>
                <c:pt idx="0">
                  <c:v>0.9999999982906882</c:v>
                </c:pt>
                <c:pt idx="1">
                  <c:v>0.99999999325053923</c:v>
                </c:pt>
                <c:pt idx="2">
                  <c:v>0.99999997469227064</c:v>
                </c:pt>
                <c:pt idx="3">
                  <c:v>0.99999990988060983</c:v>
                </c:pt>
                <c:pt idx="4">
                  <c:v>0.99999969520087784</c:v>
                </c:pt>
                <c:pt idx="5">
                  <c:v>0.99999902074782976</c:v>
                </c:pt>
                <c:pt idx="6">
                  <c:v>0.9999970110269647</c:v>
                </c:pt>
                <c:pt idx="7">
                  <c:v>0.99999133108834193</c:v>
                </c:pt>
                <c:pt idx="8">
                  <c:v>0.99997610543480475</c:v>
                </c:pt>
                <c:pt idx="9">
                  <c:v>0.99993739454646302</c:v>
                </c:pt>
                <c:pt idx="10">
                  <c:v>0.9998440442505907</c:v>
                </c:pt>
                <c:pt idx="11">
                  <c:v>0.99963053137220093</c:v>
                </c:pt>
                <c:pt idx="12">
                  <c:v>0.99916734188659995</c:v>
                </c:pt>
                <c:pt idx="13">
                  <c:v>0.99821428252821431</c:v>
                </c:pt>
                <c:pt idx="14">
                  <c:v>0.99635430274273673</c:v>
                </c:pt>
                <c:pt idx="15">
                  <c:v>0.99291140705662018</c:v>
                </c:pt>
                <c:pt idx="16">
                  <c:v>0.98686681223297201</c:v>
                </c:pt>
                <c:pt idx="17">
                  <c:v>0.97680123899839966</c:v>
                </c:pt>
                <c:pt idx="18">
                  <c:v>0.96090340017427667</c:v>
                </c:pt>
                <c:pt idx="19">
                  <c:v>0.93708754565642016</c:v>
                </c:pt>
                <c:pt idx="20">
                  <c:v>0.90324812132157739</c:v>
                </c:pt>
                <c:pt idx="21">
                  <c:v>0.857643519180319</c:v>
                </c:pt>
                <c:pt idx="22">
                  <c:v>0.79934957455942612</c:v>
                </c:pt>
                <c:pt idx="23">
                  <c:v>0.72867431417362771</c:v>
                </c:pt>
                <c:pt idx="24">
                  <c:v>0.64740236141381824</c:v>
                </c:pt>
                <c:pt idx="25">
                  <c:v>0.55875958451620655</c:v>
                </c:pt>
                <c:pt idx="26">
                  <c:v>0.46705829609533656</c:v>
                </c:pt>
                <c:pt idx="27">
                  <c:v>0.37708016503642727</c:v>
                </c:pt>
                <c:pt idx="28">
                  <c:v>0.29334113347611734</c:v>
                </c:pt>
                <c:pt idx="29">
                  <c:v>0.2194234588237165</c:v>
                </c:pt>
                <c:pt idx="30">
                  <c:v>0.15753666452869652</c:v>
                </c:pt>
                <c:pt idx="31">
                  <c:v>0.10839193936821712</c:v>
                </c:pt>
                <c:pt idx="32">
                  <c:v>7.1376326666085288E-2</c:v>
                </c:pt>
                <c:pt idx="33">
                  <c:v>4.493264442964362E-2</c:v>
                </c:pt>
                <c:pt idx="34">
                  <c:v>2.7014720359565869E-2</c:v>
                </c:pt>
                <c:pt idx="35">
                  <c:v>1.5499241026337152E-2</c:v>
                </c:pt>
                <c:pt idx="36">
                  <c:v>8.4797652630685949E-3</c:v>
                </c:pt>
                <c:pt idx="37">
                  <c:v>4.4213600750188098E-3</c:v>
                </c:pt>
                <c:pt idx="38">
                  <c:v>2.1958277477046595E-3</c:v>
                </c:pt>
                <c:pt idx="39">
                  <c:v>1.0382774525070637E-3</c:v>
                </c:pt>
                <c:pt idx="40">
                  <c:v>4.6722901072138168E-4</c:v>
                </c:pt>
                <c:pt idx="41">
                  <c:v>2.0003127034551316E-4</c:v>
                </c:pt>
                <c:pt idx="42">
                  <c:v>8.1449216654982948E-5</c:v>
                </c:pt>
                <c:pt idx="43">
                  <c:v>3.1534214757322765E-5</c:v>
                </c:pt>
                <c:pt idx="44">
                  <c:v>1.1605985429818944E-5</c:v>
                </c:pt>
                <c:pt idx="45">
                  <c:v>4.0597324098001764E-6</c:v>
                </c:pt>
                <c:pt idx="46">
                  <c:v>1.3494249880841025E-6</c:v>
                </c:pt>
                <c:pt idx="47">
                  <c:v>4.2615275175350575E-7</c:v>
                </c:pt>
                <c:pt idx="48">
                  <c:v>1.2784503022889027E-7</c:v>
                </c:pt>
                <c:pt idx="49">
                  <c:v>3.6429042338248507E-8</c:v>
                </c:pt>
                <c:pt idx="50">
                  <c:v>9.8583918806127713E-9</c:v>
                </c:pt>
                <c:pt idx="51">
                  <c:v>2.5334532249843278E-9</c:v>
                </c:pt>
                <c:pt idx="52">
                  <c:v>6.1819671604013138E-10</c:v>
                </c:pt>
                <c:pt idx="53">
                  <c:v>1.4322198982341661E-10</c:v>
                </c:pt>
                <c:pt idx="54">
                  <c:v>3.1501246056109267E-11</c:v>
                </c:pt>
                <c:pt idx="55">
                  <c:v>6.5772942647868149E-12</c:v>
                </c:pt>
                <c:pt idx="56">
                  <c:v>1.3036238755148588E-12</c:v>
                </c:pt>
                <c:pt idx="57">
                  <c:v>2.4524826613969708E-13</c:v>
                </c:pt>
                <c:pt idx="58">
                  <c:v>4.3742787170231168E-14</c:v>
                </c:pt>
                <c:pt idx="59">
                  <c:v>7.4384942649885488E-15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D-4CA4-92DB-B467307B593E}"/>
            </c:ext>
          </c:extLst>
        </c:ser>
        <c:ser>
          <c:idx val="1"/>
          <c:order val="1"/>
          <c:tx>
            <c:strRef>
              <c:f>'Risk Analysis Result'!$S$11</c:f>
              <c:strCache>
                <c:ptCount val="1"/>
                <c:pt idx="0">
                  <c:v>BCR10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Result'!$S$12:$S$614</c:f>
              <c:numCache>
                <c:formatCode>General</c:formatCode>
                <c:ptCount val="603"/>
                <c:pt idx="0">
                  <c:v>0.98335581833961105</c:v>
                </c:pt>
                <c:pt idx="1">
                  <c:v>0.98231379496578886</c:v>
                </c:pt>
                <c:pt idx="2">
                  <c:v>0.981216606475938</c:v>
                </c:pt>
                <c:pt idx="3">
                  <c:v>0.98006202668070286</c:v>
                </c:pt>
                <c:pt idx="4">
                  <c:v>0.97884778372787651</c:v>
                </c:pt>
                <c:pt idx="5">
                  <c:v>0.97757156192991501</c:v>
                </c:pt>
                <c:pt idx="6">
                  <c:v>0.97623100379392624</c:v>
                </c:pt>
                <c:pt idx="7">
                  <c:v>0.9748237122582758</c:v>
                </c:pt>
                <c:pt idx="8">
                  <c:v>0.97334725313939929</c:v>
                </c:pt>
                <c:pt idx="9">
                  <c:v>0.97179915779181703</c:v>
                </c:pt>
                <c:pt idx="10">
                  <c:v>0.97017692598370731</c:v>
                </c:pt>
                <c:pt idx="11">
                  <c:v>0.96847802898971469</c:v>
                </c:pt>
                <c:pt idx="12">
                  <c:v>0.96669991290194923</c:v>
                </c:pt>
                <c:pt idx="13">
                  <c:v>0.96484000215937304</c:v>
                </c:pt>
                <c:pt idx="14">
                  <c:v>0.9628957032949732</c:v>
                </c:pt>
                <c:pt idx="15">
                  <c:v>0.96086440889929259</c:v>
                </c:pt>
                <c:pt idx="16">
                  <c:v>0.95874350179802104</c:v>
                </c:pt>
                <c:pt idx="17">
                  <c:v>0.9565303594404615</c:v>
                </c:pt>
                <c:pt idx="18">
                  <c:v>0.954222358494763</c:v>
                </c:pt>
                <c:pt idx="19">
                  <c:v>0.95181687964487127</c:v>
                </c:pt>
                <c:pt idx="20">
                  <c:v>0.94931131258318424</c:v>
                </c:pt>
                <c:pt idx="21">
                  <c:v>0.94670306119192227</c:v>
                </c:pt>
                <c:pt idx="22">
                  <c:v>0.94398954890523423</c:v>
                </c:pt>
                <c:pt idx="23">
                  <c:v>0.94116822424306168</c:v>
                </c:pt>
                <c:pt idx="24">
                  <c:v>0.93823656650678511</c:v>
                </c:pt>
                <c:pt idx="25">
                  <c:v>0.93519209162568018</c:v>
                </c:pt>
                <c:pt idx="26">
                  <c:v>0.93203235814221785</c:v>
                </c:pt>
                <c:pt idx="27">
                  <c:v>0.92875497332326973</c:v>
                </c:pt>
                <c:pt idx="28">
                  <c:v>0.92535759938331452</c:v>
                </c:pt>
                <c:pt idx="29">
                  <c:v>0.92183795980480721</c:v>
                </c:pt>
                <c:pt idx="30">
                  <c:v>0.9181938457399631</c:v>
                </c:pt>
                <c:pt idx="31">
                  <c:v>0.91442312247733148</c:v>
                </c:pt>
                <c:pt idx="32">
                  <c:v>0.91052373595570213</c:v>
                </c:pt>
                <c:pt idx="33">
                  <c:v>0.90649371930709099</c:v>
                </c:pt>
                <c:pt idx="34">
                  <c:v>0.9023311994098181</c:v>
                </c:pt>
                <c:pt idx="35">
                  <c:v>0.89803440343199914</c:v>
                </c:pt>
                <c:pt idx="36">
                  <c:v>0.89360166534515262</c:v>
                </c:pt>
                <c:pt idx="37">
                  <c:v>0.88903143238706628</c:v>
                </c:pt>
                <c:pt idx="38">
                  <c:v>0.88432227145257658</c:v>
                </c:pt>
                <c:pt idx="39">
                  <c:v>0.87947287539050945</c:v>
                </c:pt>
                <c:pt idx="40">
                  <c:v>0.87448206918469285</c:v>
                </c:pt>
                <c:pt idx="41">
                  <c:v>0.86934881599671043</c:v>
                </c:pt>
                <c:pt idx="42">
                  <c:v>0.86407222304790321</c:v>
                </c:pt>
                <c:pt idx="43">
                  <c:v>0.85865154731805893</c:v>
                </c:pt>
                <c:pt idx="44">
                  <c:v>0.85308620103825561</c:v>
                </c:pt>
                <c:pt idx="45">
                  <c:v>0.8473757569554482</c:v>
                </c:pt>
                <c:pt idx="46">
                  <c:v>0.84151995334661223</c:v>
                </c:pt>
                <c:pt idx="47">
                  <c:v>0.83551869876057572</c:v>
                </c:pt>
                <c:pt idx="48">
                  <c:v>0.82937207646610078</c:v>
                </c:pt>
                <c:pt idx="49">
                  <c:v>0.82308034858529922</c:v>
                </c:pt>
                <c:pt idx="50">
                  <c:v>0.81664395989209593</c:v>
                </c:pt>
                <c:pt idx="51">
                  <c:v>0.81006354125618696</c:v>
                </c:pt>
                <c:pt idx="52">
                  <c:v>0.80333991271376659</c:v>
                </c:pt>
                <c:pt idx="53">
                  <c:v>0.79647408614723103</c:v>
                </c:pt>
                <c:pt idx="54">
                  <c:v>0.78946726755709284</c:v>
                </c:pt>
                <c:pt idx="55">
                  <c:v>0.78232085891045999</c:v>
                </c:pt>
                <c:pt idx="56">
                  <c:v>0.77503645955164679</c:v>
                </c:pt>
                <c:pt idx="57">
                  <c:v>0.76761586716178054</c:v>
                </c:pt>
                <c:pt idx="58">
                  <c:v>0.76006107825564895</c:v>
                </c:pt>
                <c:pt idx="59">
                  <c:v>0.75237428820549046</c:v>
                </c:pt>
                <c:pt idx="60">
                  <c:v>0.74455789078295687</c:v>
                </c:pt>
                <c:pt idx="61">
                  <c:v>0.73661447721207396</c:v>
                </c:pt>
                <c:pt idx="62">
                  <c:v>0.72854683472767467</c:v>
                </c:pt>
                <c:pt idx="63">
                  <c:v>0.72035794463548863</c:v>
                </c:pt>
                <c:pt idx="64">
                  <c:v>0.71205097987181687</c:v>
                </c:pt>
                <c:pt idx="65">
                  <c:v>0.70362930206250618</c:v>
                </c:pt>
                <c:pt idx="66">
                  <c:v>0.695096458082755</c:v>
                </c:pt>
                <c:pt idx="67">
                  <c:v>0.68645617612111198</c:v>
                </c:pt>
                <c:pt idx="68">
                  <c:v>0.67771236125287881</c:v>
                </c:pt>
                <c:pt idx="69">
                  <c:v>0.66886909052997434</c:v>
                </c:pt>
                <c:pt idx="70">
                  <c:v>0.65993060759616218</c:v>
                </c:pt>
                <c:pt idx="71">
                  <c:v>0.65090131683836905</c:v>
                </c:pt>
                <c:pt idx="72">
                  <c:v>0.64178577708662787</c:v>
                </c:pt>
                <c:pt idx="73">
                  <c:v>0.63258869487694713</c:v>
                </c:pt>
                <c:pt idx="74">
                  <c:v>0.62331491729313915</c:v>
                </c:pt>
                <c:pt idx="75">
                  <c:v>0.61396942440531632</c:v>
                </c:pt>
                <c:pt idx="76">
                  <c:v>0.60455732132438411</c:v>
                </c:pt>
                <c:pt idx="77">
                  <c:v>0.59508382989340936</c:v>
                </c:pt>
                <c:pt idx="78">
                  <c:v>0.5855542800382193</c:v>
                </c:pt>
                <c:pt idx="79">
                  <c:v>0.57597410080097755</c:v>
                </c:pt>
                <c:pt idx="80">
                  <c:v>0.5663488110817847</c:v>
                </c:pt>
                <c:pt idx="81">
                  <c:v>0.5566840101145567</c:v>
                </c:pt>
                <c:pt idx="82">
                  <c:v>0.54698536770452877</c:v>
                </c:pt>
                <c:pt idx="83">
                  <c:v>0.53725861425573085</c:v>
                </c:pt>
                <c:pt idx="84">
                  <c:v>0.52750953061764738</c:v>
                </c:pt>
                <c:pt idx="85">
                  <c:v>0.51774393778103378</c:v>
                </c:pt>
                <c:pt idx="86">
                  <c:v>0.50796768645349322</c:v>
                </c:pt>
                <c:pt idx="87">
                  <c:v>0.49818664654591938</c:v>
                </c:pt>
                <c:pt idx="88">
                  <c:v>0.48840669660128699</c:v>
                </c:pt>
                <c:pt idx="89">
                  <c:v>0.47863371319751358</c:v>
                </c:pt>
                <c:pt idx="90">
                  <c:v>0.46887356035622374</c:v>
                </c:pt>
                <c:pt idx="91">
                  <c:v>0.45913207898922592</c:v>
                </c:pt>
                <c:pt idx="92">
                  <c:v>0.44941507641434753</c:v>
                </c:pt>
                <c:pt idx="93">
                  <c:v>0.43972831597198869</c:v>
                </c:pt>
                <c:pt idx="94">
                  <c:v>0.43007750677332801</c:v>
                </c:pt>
                <c:pt idx="95">
                  <c:v>0.42046829361056537</c:v>
                </c:pt>
                <c:pt idx="96">
                  <c:v>0.41090624705890488</c:v>
                </c:pt>
                <c:pt idx="97">
                  <c:v>0.4013968537991861</c:v>
                </c:pt>
                <c:pt idx="98">
                  <c:v>0.39194550718914989</c:v>
                </c:pt>
                <c:pt idx="99">
                  <c:v>0.38255749811029427</c:v>
                </c:pt>
                <c:pt idx="100">
                  <c:v>0.37323800611613889</c:v>
                </c:pt>
                <c:pt idx="101">
                  <c:v>0.36399209090647366</c:v>
                </c:pt>
                <c:pt idx="102">
                  <c:v>0.35482468415083201</c:v>
                </c:pt>
                <c:pt idx="103">
                  <c:v>0.34574058168300648</c:v>
                </c:pt>
                <c:pt idx="104">
                  <c:v>0.33674443608691884</c:v>
                </c:pt>
                <c:pt idx="105">
                  <c:v>0.32784074969258026</c:v>
                </c:pt>
                <c:pt idx="106">
                  <c:v>0.31903386799923594</c:v>
                </c:pt>
                <c:pt idx="107">
                  <c:v>0.31032797354108999</c:v>
                </c:pt>
                <c:pt idx="108">
                  <c:v>0.30172708020926076</c:v>
                </c:pt>
                <c:pt idx="109">
                  <c:v>0.29323502804183577</c:v>
                </c:pt>
                <c:pt idx="110">
                  <c:v>0.28485547849207682</c:v>
                </c:pt>
                <c:pt idx="111">
                  <c:v>0.27659191018299656</c:v>
                </c:pt>
                <c:pt idx="112">
                  <c:v>0.2684476151546793</c:v>
                </c:pt>
                <c:pt idx="113">
                  <c:v>0.26042569560886764</c:v>
                </c:pt>
                <c:pt idx="114">
                  <c:v>0.25252906115350304</c:v>
                </c:pt>
                <c:pt idx="115">
                  <c:v>0.24476042654806651</c:v>
                </c:pt>
                <c:pt idx="116">
                  <c:v>0.23712230994877626</c:v>
                </c:pt>
                <c:pt idx="117">
                  <c:v>0.22961703165091318</c:v>
                </c:pt>
                <c:pt idx="118">
                  <c:v>0.22224671332382373</c:v>
                </c:pt>
                <c:pt idx="119">
                  <c:v>0.21501327773245227</c:v>
                </c:pt>
                <c:pt idx="120">
                  <c:v>0.20791844893763411</c:v>
                </c:pt>
                <c:pt idx="121">
                  <c:v>0.20096375296579938</c:v>
                </c:pt>
                <c:pt idx="122">
                  <c:v>0.19415051893724666</c:v>
                </c:pt>
                <c:pt idx="123">
                  <c:v>0.18747988064070509</c:v>
                </c:pt>
                <c:pt idx="124">
                  <c:v>0.18095277854056147</c:v>
                </c:pt>
                <c:pt idx="125">
                  <c:v>0.17456996220185672</c:v>
                </c:pt>
                <c:pt idx="126">
                  <c:v>0.16833199311698299</c:v>
                </c:pt>
                <c:pt idx="127">
                  <c:v>0.16223924791692079</c:v>
                </c:pt>
                <c:pt idx="128">
                  <c:v>0.15629192194886754</c:v>
                </c:pt>
                <c:pt idx="129">
                  <c:v>0.15049003320121357</c:v>
                </c:pt>
                <c:pt idx="130">
                  <c:v>0.14483342655602915</c:v>
                </c:pt>
                <c:pt idx="131">
                  <c:v>0.13932177834852943</c:v>
                </c:pt>
                <c:pt idx="132">
                  <c:v>0.13395460121239788</c:v>
                </c:pt>
                <c:pt idx="133">
                  <c:v>0.12873124918935608</c:v>
                </c:pt>
                <c:pt idx="134">
                  <c:v>0.12365092308098469</c:v>
                </c:pt>
                <c:pt idx="135">
                  <c:v>0.11871267602051039</c:v>
                </c:pt>
                <c:pt idx="136">
                  <c:v>0.1139154192420947</c:v>
                </c:pt>
                <c:pt idx="137">
                  <c:v>0.10925792802506773</c:v>
                </c:pt>
                <c:pt idx="138">
                  <c:v>0.10473884779056053</c:v>
                </c:pt>
                <c:pt idx="139">
                  <c:v>0.10035670032809552</c:v>
                </c:pt>
                <c:pt idx="140">
                  <c:v>9.6109890129879583E-2</c:v>
                </c:pt>
                <c:pt idx="141">
                  <c:v>9.1996710810828941E-2</c:v>
                </c:pt>
                <c:pt idx="142">
                  <c:v>8.8015351592713897E-2</c:v>
                </c:pt>
                <c:pt idx="143">
                  <c:v>8.4163903831251496E-2</c:v>
                </c:pt>
                <c:pt idx="144">
                  <c:v>8.0440367565487003E-2</c:v>
                </c:pt>
                <c:pt idx="145">
                  <c:v>7.6842658069390279E-2</c:v>
                </c:pt>
                <c:pt idx="146">
                  <c:v>7.3368612386236043E-2</c:v>
                </c:pt>
                <c:pt idx="147">
                  <c:v>7.0015995827049426E-2</c:v>
                </c:pt>
                <c:pt idx="148">
                  <c:v>6.6782508415149877E-2</c:v>
                </c:pt>
                <c:pt idx="149">
                  <c:v>6.3665791259642224E-2</c:v>
                </c:pt>
                <c:pt idx="150">
                  <c:v>6.0663432841550735E-2</c:v>
                </c:pt>
                <c:pt idx="151">
                  <c:v>5.7772975197179832E-2</c:v>
                </c:pt>
                <c:pt idx="152">
                  <c:v>5.4991919984208604E-2</c:v>
                </c:pt>
                <c:pt idx="153">
                  <c:v>5.231773441696963E-2</c:v>
                </c:pt>
                <c:pt idx="154">
                  <c:v>4.9747857058332179E-2</c:v>
                </c:pt>
                <c:pt idx="155">
                  <c:v>4.7279703456591715E-2</c:v>
                </c:pt>
                <c:pt idx="156">
                  <c:v>4.49106716167611E-2</c:v>
                </c:pt>
                <c:pt idx="157">
                  <c:v>4.2638147296659934E-2</c:v>
                </c:pt>
                <c:pt idx="158">
                  <c:v>4.0459509119191606E-2</c:v>
                </c:pt>
                <c:pt idx="159">
                  <c:v>3.8372133493201788E-2</c:v>
                </c:pt>
                <c:pt idx="160">
                  <c:v>3.6373399336286139E-2</c:v>
                </c:pt>
                <c:pt idx="161">
                  <c:v>3.4460692593899833E-2</c:v>
                </c:pt>
                <c:pt idx="162">
                  <c:v>3.2631410550066131E-2</c:v>
                </c:pt>
                <c:pt idx="163">
                  <c:v>3.0882965925924544E-2</c:v>
                </c:pt>
                <c:pt idx="164">
                  <c:v>2.9212790763263219E-2</c:v>
                </c:pt>
                <c:pt idx="165">
                  <c:v>2.7618340091065008E-2</c:v>
                </c:pt>
                <c:pt idx="166">
                  <c:v>2.6097095373949442E-2</c:v>
                </c:pt>
                <c:pt idx="167">
                  <c:v>2.4646567742208747E-2</c:v>
                </c:pt>
                <c:pt idx="168">
                  <c:v>2.326430100392074E-2</c:v>
                </c:pt>
                <c:pt idx="169">
                  <c:v>2.1947874440367388E-2</c:v>
                </c:pt>
                <c:pt idx="170">
                  <c:v>2.0694905386690166E-2</c:v>
                </c:pt>
                <c:pt idx="171">
                  <c:v>1.9503051600381904E-2</c:v>
                </c:pt>
                <c:pt idx="172">
                  <c:v>1.8370013420836107E-2</c:v>
                </c:pt>
                <c:pt idx="173">
                  <c:v>1.7293535723752473E-2</c:v>
                </c:pt>
                <c:pt idx="174">
                  <c:v>1.6271409674737392E-2</c:v>
                </c:pt>
                <c:pt idx="175">
                  <c:v>1.530147428692552E-2</c:v>
                </c:pt>
                <c:pt idx="176">
                  <c:v>1.4381617787899148E-2</c:v>
                </c:pt>
                <c:pt idx="177">
                  <c:v>1.3509778801585992E-2</c:v>
                </c:pt>
                <c:pt idx="178">
                  <c:v>1.2683947351172065E-2</c:v>
                </c:pt>
                <c:pt idx="179">
                  <c:v>1.1902165689388733E-2</c:v>
                </c:pt>
                <c:pt idx="180">
                  <c:v>1.1162528962801677E-2</c:v>
                </c:pt>
                <c:pt idx="181">
                  <c:v>1.0463185716965029E-2</c:v>
                </c:pt>
                <c:pt idx="182">
                  <c:v>9.8023382494969447E-3</c:v>
                </c:pt>
                <c:pt idx="183">
                  <c:v>9.1782428182828335E-3</c:v>
                </c:pt>
                <c:pt idx="184">
                  <c:v>8.5892097121306188E-3</c:v>
                </c:pt>
                <c:pt idx="185">
                  <c:v>8.0336031912801031E-3</c:v>
                </c:pt>
                <c:pt idx="186">
                  <c:v>7.5098413052129276E-3</c:v>
                </c:pt>
                <c:pt idx="187">
                  <c:v>7.0163955952217139E-3</c:v>
                </c:pt>
                <c:pt idx="188">
                  <c:v>6.5517906891763289E-3</c:v>
                </c:pt>
                <c:pt idx="189">
                  <c:v>6.1146037958778043E-3</c:v>
                </c:pt>
                <c:pt idx="190">
                  <c:v>5.7034641063130609E-3</c:v>
                </c:pt>
                <c:pt idx="191">
                  <c:v>5.3170521090212253E-3</c:v>
                </c:pt>
                <c:pt idx="192">
                  <c:v>4.9540988266598696E-3</c:v>
                </c:pt>
                <c:pt idx="193">
                  <c:v>4.6133849807101779E-3</c:v>
                </c:pt>
                <c:pt idx="194">
                  <c:v>4.2937400910948442E-3</c:v>
                </c:pt>
                <c:pt idx="195">
                  <c:v>3.9940415173004284E-3</c:v>
                </c:pt>
                <c:pt idx="196">
                  <c:v>3.7132134473922829E-3</c:v>
                </c:pt>
                <c:pt idx="197">
                  <c:v>3.4502258411033271E-3</c:v>
                </c:pt>
                <c:pt idx="198">
                  <c:v>3.2040933329454679E-3</c:v>
                </c:pt>
                <c:pt idx="199">
                  <c:v>2.9738741010650882E-3</c:v>
                </c:pt>
                <c:pt idx="200">
                  <c:v>2.7586687073126726E-3</c:v>
                </c:pt>
                <c:pt idx="201">
                  <c:v>2.5576189137537231E-3</c:v>
                </c:pt>
                <c:pt idx="202">
                  <c:v>2.3699064805861036E-3</c:v>
                </c:pt>
                <c:pt idx="203">
                  <c:v>2.1947519501741564E-3</c:v>
                </c:pt>
                <c:pt idx="204">
                  <c:v>2.0314134216479207E-3</c:v>
                </c:pt>
                <c:pt idx="205">
                  <c:v>1.8791853202508868E-3</c:v>
                </c:pt>
                <c:pt idx="206">
                  <c:v>1.7373971653633635E-3</c:v>
                </c:pt>
                <c:pt idx="207">
                  <c:v>1.6054123408620891E-3</c:v>
                </c:pt>
                <c:pt idx="208">
                  <c:v>1.4826268712256896E-3</c:v>
                </c:pt>
                <c:pt idx="209">
                  <c:v>1.3684682065360221E-3</c:v>
                </c:pt>
                <c:pt idx="210">
                  <c:v>1.2623940192835192E-3</c:v>
                </c:pt>
                <c:pt idx="211">
                  <c:v>1.1638910156329674E-3</c:v>
                </c:pt>
                <c:pt idx="212">
                  <c:v>1.0724737635771087E-3</c:v>
                </c:pt>
                <c:pt idx="213">
                  <c:v>9.8768354016887105E-4</c:v>
                </c:pt>
                <c:pt idx="214">
                  <c:v>9.0908719980431485E-4</c:v>
                </c:pt>
                <c:pt idx="215">
                  <c:v>8.3627606531078147E-4</c:v>
                </c:pt>
                <c:pt idx="216">
                  <c:v>7.6886484339122596E-4</c:v>
                </c:pt>
                <c:pt idx="217">
                  <c:v>7.0649056577465341E-4</c:v>
                </c:pt>
                <c:pt idx="218">
                  <c:v>6.488115572366171E-4</c:v>
                </c:pt>
                <c:pt idx="219">
                  <c:v>5.9550643147254778E-4</c:v>
                </c:pt>
                <c:pt idx="220">
                  <c:v>5.4627311563870684E-4</c:v>
                </c:pt>
                <c:pt idx="221">
                  <c:v>5.0082790421235313E-4</c:v>
                </c:pt>
                <c:pt idx="222">
                  <c:v>4.5890454267283332E-4</c:v>
                </c:pt>
                <c:pt idx="223">
                  <c:v>4.2025334136464032E-4</c:v>
                </c:pt>
                <c:pt idx="224">
                  <c:v>3.846403197693693E-4</c:v>
                </c:pt>
                <c:pt idx="225">
                  <c:v>3.5184638129270862E-4</c:v>
                </c:pt>
                <c:pt idx="226">
                  <c:v>3.2166651855480843E-4</c:v>
                </c:pt>
                <c:pt idx="227">
                  <c:v>2.9390904907422577E-4</c:v>
                </c:pt>
                <c:pt idx="228">
                  <c:v>2.6839488113172827E-4</c:v>
                </c:pt>
                <c:pt idx="229">
                  <c:v>2.4495680951830412E-4</c:v>
                </c:pt>
                <c:pt idx="230">
                  <c:v>2.234388407904575E-4</c:v>
                </c:pt>
                <c:pt idx="231">
                  <c:v>2.0369554758281616E-4</c:v>
                </c:pt>
                <c:pt idx="232">
                  <c:v>1.855914514665713E-4</c:v>
                </c:pt>
                <c:pt idx="233">
                  <c:v>1.6900043378498264E-4</c:v>
                </c:pt>
                <c:pt idx="234">
                  <c:v>1.5380517384522285E-4</c:v>
                </c:pt>
                <c:pt idx="235">
                  <c:v>1.3989661380686691E-4</c:v>
                </c:pt>
                <c:pt idx="236">
                  <c:v>1.2717344956636456E-4</c:v>
                </c:pt>
                <c:pt idx="237">
                  <c:v>1.1554164690907864E-4</c:v>
                </c:pt>
                <c:pt idx="238">
                  <c:v>1.0491398217304937E-4</c:v>
                </c:pt>
                <c:pt idx="239">
                  <c:v>9.520960664921585E-5</c:v>
                </c:pt>
                <c:pt idx="240">
                  <c:v>8.6353633927171991E-5</c:v>
                </c:pt>
                <c:pt idx="241">
                  <c:v>7.8276749386874123E-5</c:v>
                </c:pt>
                <c:pt idx="242">
                  <c:v>7.0914841024061204E-5</c:v>
                </c:pt>
                <c:pt idx="243">
                  <c:v>6.4208650803365686E-5</c:v>
                </c:pt>
                <c:pt idx="244">
                  <c:v>5.8103445723989289E-5</c:v>
                </c:pt>
                <c:pt idx="245">
                  <c:v>5.2548707795252447E-5</c:v>
                </c:pt>
                <c:pt idx="246">
                  <c:v>4.7497842118882083E-5</c:v>
                </c:pt>
                <c:pt idx="247">
                  <c:v>4.2907902290778566E-5</c:v>
                </c:pt>
                <c:pt idx="248">
                  <c:v>3.87393323404428E-5</c:v>
                </c:pt>
                <c:pt idx="249">
                  <c:v>3.4955724445451253E-5</c:v>
                </c:pt>
                <c:pt idx="250">
                  <c:v>3.1523591670135076E-5</c:v>
                </c:pt>
                <c:pt idx="251">
                  <c:v>2.84121549964933E-5</c:v>
                </c:pt>
                <c:pt idx="252">
                  <c:v>2.5593143933910767E-5</c:v>
                </c:pt>
                <c:pt idx="253">
                  <c:v>2.3040610013458362E-5</c:v>
                </c:pt>
                <c:pt idx="254">
                  <c:v>2.0730752492092996E-5</c:v>
                </c:pt>
                <c:pt idx="255">
                  <c:v>1.8641755616610745E-5</c:v>
                </c:pt>
                <c:pt idx="256">
                  <c:v>1.6753636815747264E-5</c:v>
                </c:pt>
                <c:pt idx="257">
                  <c:v>1.50481052126894E-5</c:v>
                </c:pt>
                <c:pt idx="258">
                  <c:v>1.3508429873576588E-5</c:v>
                </c:pt>
                <c:pt idx="259">
                  <c:v>1.2119317229442039E-5</c:v>
                </c:pt>
                <c:pt idx="260">
                  <c:v>1.086679713158123E-5</c:v>
                </c:pt>
                <c:pt idx="261">
                  <c:v>9.7381170257593297E-6</c:v>
                </c:pt>
                <c:pt idx="262">
                  <c:v>8.7216437495429844E-6</c:v>
                </c:pt>
                <c:pt idx="263">
                  <c:v>7.8067724819108619E-6</c:v>
                </c:pt>
                <c:pt idx="264">
                  <c:v>6.9838423969459384E-6</c:v>
                </c:pt>
                <c:pt idx="265">
                  <c:v>6.2440585928413839E-6</c:v>
                </c:pt>
                <c:pt idx="266">
                  <c:v>5.5794198909886461E-6</c:v>
                </c:pt>
                <c:pt idx="267">
                  <c:v>4.9826521175688754E-6</c:v>
                </c:pt>
                <c:pt idx="268">
                  <c:v>4.4471465060480497E-6</c:v>
                </c:pt>
                <c:pt idx="269">
                  <c:v>3.9669028706335041E-6</c:v>
                </c:pt>
                <c:pt idx="270">
                  <c:v>3.5364772265067401E-6</c:v>
                </c:pt>
                <c:pt idx="271">
                  <c:v>3.15093354841256E-6</c:v>
                </c:pt>
                <c:pt idx="272">
                  <c:v>2.8057993755048471E-6</c:v>
                </c:pt>
                <c:pt idx="273">
                  <c:v>2.4970249894451513E-6</c:v>
                </c:pt>
                <c:pt idx="274">
                  <c:v>2.2209459092925599E-6</c:v>
                </c:pt>
                <c:pt idx="275">
                  <c:v>1.9742484596019239E-6</c:v>
                </c:pt>
                <c:pt idx="276">
                  <c:v>1.7539381865772086E-6</c:v>
                </c:pt>
                <c:pt idx="277">
                  <c:v>1.5573109092281712E-6</c:v>
                </c:pt>
                <c:pt idx="278">
                  <c:v>1.3819262066894211E-6</c:v>
                </c:pt>
                <c:pt idx="279">
                  <c:v>1.22558315540644E-6</c:v>
                </c:pt>
                <c:pt idx="280">
                  <c:v>1.0862981437709252E-6</c:v>
                </c:pt>
                <c:pt idx="281">
                  <c:v>9.6228460111369429E-7</c:v>
                </c:pt>
                <c:pt idx="282">
                  <c:v>8.5193449073095451E-7</c:v>
                </c:pt>
                <c:pt idx="283">
                  <c:v>7.5380142716685583E-7</c:v>
                </c:pt>
                <c:pt idx="284">
                  <c:v>6.6658528530272321E-7</c:v>
                </c:pt>
                <c:pt idx="285">
                  <c:v>5.8911818268114757E-7</c:v>
                </c:pt>
                <c:pt idx="286">
                  <c:v>5.2035172037889765E-7</c:v>
                </c:pt>
                <c:pt idx="287">
                  <c:v>4.5934537895586658E-7</c:v>
                </c:pt>
                <c:pt idx="288">
                  <c:v>4.052559736678063E-7</c:v>
                </c:pt>
                <c:pt idx="289">
                  <c:v>3.5732807801558408E-7</c:v>
                </c:pt>
                <c:pt idx="290">
                  <c:v>3.1488533502876948E-7</c:v>
                </c:pt>
                <c:pt idx="291">
                  <c:v>2.7732257856794007E-7</c:v>
                </c:pt>
                <c:pt idx="292">
                  <c:v>2.4409869525676697E-7</c:v>
                </c:pt>
                <c:pt idx="293">
                  <c:v>2.1473016187378846E-7</c:v>
                </c:pt>
                <c:pt idx="294">
                  <c:v>1.887851989179623E-7</c:v>
                </c:pt>
                <c:pt idx="295">
                  <c:v>1.6587848572502395E-7</c:v>
                </c:pt>
                <c:pt idx="296">
                  <c:v>1.4566638617541372E-7</c:v>
                </c:pt>
                <c:pt idx="297">
                  <c:v>1.2784263925258443E-7</c:v>
                </c:pt>
                <c:pt idx="298">
                  <c:v>1.1213447204116989E-7</c:v>
                </c:pt>
                <c:pt idx="299">
                  <c:v>9.8299096529252949E-8</c:v>
                </c:pt>
                <c:pt idx="300">
                  <c:v>8.6120554021462681E-8</c:v>
                </c:pt>
                <c:pt idx="301">
                  <c:v>7.5406875632566539E-8</c:v>
                </c:pt>
                <c:pt idx="302">
                  <c:v>6.5987527997357631E-8</c:v>
                </c:pt>
                <c:pt idx="303">
                  <c:v>5.7711118439662812E-8</c:v>
                </c:pt>
                <c:pt idx="304">
                  <c:v>5.0443333843297467E-8</c:v>
                </c:pt>
                <c:pt idx="305">
                  <c:v>4.4065090909484184E-8</c:v>
                </c:pt>
                <c:pt idx="306">
                  <c:v>3.8470878038765477E-8</c:v>
                </c:pt>
                <c:pt idx="307">
                  <c:v>3.3567268964418417E-8</c:v>
                </c:pt>
                <c:pt idx="308">
                  <c:v>2.927159170607041E-8</c:v>
                </c:pt>
                <c:pt idx="309">
                  <c:v>2.5510738854706005E-8</c:v>
                </c:pt>
                <c:pt idx="310">
                  <c:v>2.2220101647540957E-8</c:v>
                </c:pt>
                <c:pt idx="311">
                  <c:v>1.9342619950180051E-8</c:v>
                </c:pt>
                <c:pt idx="312">
                  <c:v>1.6827932158847148E-8</c:v>
                </c:pt>
                <c:pt idx="313">
                  <c:v>1.4631617806237784E-8</c:v>
                </c:pt>
                <c:pt idx="314">
                  <c:v>1.2714521879786389E-8</c:v>
                </c:pt>
                <c:pt idx="315">
                  <c:v>1.1042152747720024E-8</c:v>
                </c:pt>
                <c:pt idx="316">
                  <c:v>9.5841465874713094E-9</c:v>
                </c:pt>
                <c:pt idx="317">
                  <c:v>8.313790433867041E-9</c:v>
                </c:pt>
                <c:pt idx="318">
                  <c:v>7.207598295977391E-9</c:v>
                </c:pt>
                <c:pt idx="319">
                  <c:v>6.2449346804882566E-9</c:v>
                </c:pt>
                <c:pt idx="320">
                  <c:v>5.407680192526243E-9</c:v>
                </c:pt>
                <c:pt idx="321">
                  <c:v>4.6799349950887859E-9</c:v>
                </c:pt>
                <c:pt idx="322">
                  <c:v>4.0477559082319203E-9</c:v>
                </c:pt>
                <c:pt idx="323">
                  <c:v>3.4989233732574121E-9</c:v>
                </c:pt>
                <c:pt idx="324">
                  <c:v>3.0227352842970845E-9</c:v>
                </c:pt>
                <c:pt idx="325">
                  <c:v>2.6098246896921751E-9</c:v>
                </c:pt>
                <c:pt idx="326">
                  <c:v>2.2519981435209502E-9</c:v>
                </c:pt>
                <c:pt idx="327">
                  <c:v>1.9420935970515529E-9</c:v>
                </c:pt>
                <c:pt idx="328">
                  <c:v>1.6738543884287083E-9</c:v>
                </c:pt>
                <c:pt idx="329">
                  <c:v>1.4418182203712604E-9</c:v>
                </c:pt>
                <c:pt idx="330">
                  <c:v>1.2412196825906108E-9</c:v>
                </c:pt>
                <c:pt idx="331">
                  <c:v>1.0679035433724948E-9</c:v>
                </c:pt>
                <c:pt idx="332">
                  <c:v>9.1824936543360991E-10</c:v>
                </c:pt>
                <c:pt idx="333">
                  <c:v>7.8910422640632305E-10</c:v>
                </c:pt>
                <c:pt idx="334">
                  <c:v>6.7772454315218056E-10</c:v>
                </c:pt>
                <c:pt idx="335">
                  <c:v>5.8172422434665805E-10</c:v>
                </c:pt>
                <c:pt idx="336">
                  <c:v>4.9902937337975573E-10</c:v>
                </c:pt>
                <c:pt idx="337">
                  <c:v>4.2783865339401927E-10</c:v>
                </c:pt>
                <c:pt idx="338">
                  <c:v>3.6658853730386909E-10</c:v>
                </c:pt>
                <c:pt idx="339">
                  <c:v>3.1392266564012061E-10</c:v>
                </c:pt>
                <c:pt idx="340">
                  <c:v>2.6866520119739334E-10</c:v>
                </c:pt>
                <c:pt idx="341">
                  <c:v>2.2979718128368631E-10</c:v>
                </c:pt>
                <c:pt idx="342">
                  <c:v>1.9643686677284222E-10</c:v>
                </c:pt>
                <c:pt idx="343">
                  <c:v>1.6782086831312881E-10</c:v>
                </c:pt>
                <c:pt idx="344">
                  <c:v>1.4328926933870889E-10</c:v>
                </c:pt>
                <c:pt idx="345">
                  <c:v>1.2227174828183252E-10</c:v>
                </c:pt>
                <c:pt idx="346">
                  <c:v>1.0427558816417104E-10</c:v>
                </c:pt>
                <c:pt idx="347">
                  <c:v>8.8876017656502881E-11</c:v>
                </c:pt>
                <c:pt idx="348">
                  <c:v>7.5705997026886962E-11</c:v>
                </c:pt>
                <c:pt idx="349">
                  <c:v>6.4449667824817425E-11</c:v>
                </c:pt>
                <c:pt idx="350">
                  <c:v>5.4834803364656182E-11</c:v>
                </c:pt>
                <c:pt idx="351">
                  <c:v>4.6626813521299937E-11</c:v>
                </c:pt>
                <c:pt idx="352">
                  <c:v>3.9624081793476762E-11</c:v>
                </c:pt>
                <c:pt idx="353">
                  <c:v>3.365330236704267E-11</c:v>
                </c:pt>
                <c:pt idx="354">
                  <c:v>2.8565372289790503E-11</c:v>
                </c:pt>
                <c:pt idx="355">
                  <c:v>2.4232393869283442E-11</c:v>
                </c:pt>
                <c:pt idx="356">
                  <c:v>2.0544566048386059E-11</c:v>
                </c:pt>
                <c:pt idx="357">
                  <c:v>1.7407741914610142E-11</c:v>
                </c:pt>
                <c:pt idx="358">
                  <c:v>1.4741208254065441E-11</c:v>
                </c:pt>
                <c:pt idx="359">
                  <c:v>1.2475687150015347E-11</c:v>
                </c:pt>
                <c:pt idx="360">
                  <c:v>1.0552225759852263E-11</c:v>
                </c:pt>
                <c:pt idx="361">
                  <c:v>8.9199758690483577E-12</c:v>
                </c:pt>
                <c:pt idx="362">
                  <c:v>7.535860824248175E-12</c:v>
                </c:pt>
                <c:pt idx="363">
                  <c:v>6.3626881541267721E-12</c:v>
                </c:pt>
                <c:pt idx="364">
                  <c:v>5.369038547087257E-12</c:v>
                </c:pt>
                <c:pt idx="365">
                  <c:v>4.5278225613287759E-12</c:v>
                </c:pt>
                <c:pt idx="366">
                  <c:v>3.8162806248465131E-12</c:v>
                </c:pt>
                <c:pt idx="367">
                  <c:v>3.2145397454996782E-12</c:v>
                </c:pt>
                <c:pt idx="368">
                  <c:v>2.7061686225238191E-12</c:v>
                </c:pt>
                <c:pt idx="369">
                  <c:v>2.2767343565988085E-12</c:v>
                </c:pt>
                <c:pt idx="370">
                  <c:v>1.9144685836636199E-12</c:v>
                </c:pt>
                <c:pt idx="371">
                  <c:v>1.6088241849843143E-12</c:v>
                </c:pt>
                <c:pt idx="372">
                  <c:v>1.3511414209688155E-12</c:v>
                </c:pt>
                <c:pt idx="373">
                  <c:v>1.1340928196545974E-12</c:v>
                </c:pt>
                <c:pt idx="374">
                  <c:v>9.5135010980129664E-13</c:v>
                </c:pt>
                <c:pt idx="375">
                  <c:v>7.9758422089071246E-13</c:v>
                </c:pt>
                <c:pt idx="376">
                  <c:v>6.6824323852188172E-13</c:v>
                </c:pt>
                <c:pt idx="377">
                  <c:v>5.595524044110789E-13</c:v>
                </c:pt>
                <c:pt idx="378">
                  <c:v>4.6829207178689103E-13</c:v>
                </c:pt>
                <c:pt idx="379">
                  <c:v>3.9168668308775523E-13</c:v>
                </c:pt>
                <c:pt idx="380">
                  <c:v>3.2740476996195866E-13</c:v>
                </c:pt>
                <c:pt idx="381">
                  <c:v>2.7355895326763857E-13</c:v>
                </c:pt>
                <c:pt idx="382">
                  <c:v>2.283728761653947E-13</c:v>
                </c:pt>
                <c:pt idx="383">
                  <c:v>1.9051427102567686E-13</c:v>
                </c:pt>
                <c:pt idx="384">
                  <c:v>1.588729148238599E-13</c:v>
                </c:pt>
                <c:pt idx="385">
                  <c:v>1.3244960683778118E-13</c:v>
                </c:pt>
                <c:pt idx="386">
                  <c:v>1.1035616864774056E-13</c:v>
                </c:pt>
                <c:pt idx="387">
                  <c:v>9.1815444136500446E-14</c:v>
                </c:pt>
                <c:pt idx="388">
                  <c:v>7.638334409421077E-14</c:v>
                </c:pt>
                <c:pt idx="389">
                  <c:v>6.3504757008558954E-14</c:v>
                </c:pt>
                <c:pt idx="390">
                  <c:v>5.2735593669694936E-14</c:v>
                </c:pt>
                <c:pt idx="391">
                  <c:v>4.3853809472693683E-14</c:v>
                </c:pt>
                <c:pt idx="392">
                  <c:v>3.6415315207705135E-14</c:v>
                </c:pt>
                <c:pt idx="393">
                  <c:v>3.0198066269804258E-14</c:v>
                </c:pt>
                <c:pt idx="394">
                  <c:v>2.4980018054066022E-14</c:v>
                </c:pt>
                <c:pt idx="395">
                  <c:v>2.0761170560490427E-14</c:v>
                </c:pt>
                <c:pt idx="396">
                  <c:v>1.7208456881689926E-14</c:v>
                </c:pt>
                <c:pt idx="397">
                  <c:v>1.4210854715202004E-14</c:v>
                </c:pt>
                <c:pt idx="398">
                  <c:v>1.1768364061026659E-14</c:v>
                </c:pt>
                <c:pt idx="399">
                  <c:v>9.6589403142388619E-15</c:v>
                </c:pt>
                <c:pt idx="400">
                  <c:v>7.9936057773011271E-15</c:v>
                </c:pt>
                <c:pt idx="401">
                  <c:v>6.6613381477509392E-15</c:v>
                </c:pt>
                <c:pt idx="402">
                  <c:v>5.440092820663267E-15</c:v>
                </c:pt>
                <c:pt idx="403">
                  <c:v>4.5519144009631418E-15</c:v>
                </c:pt>
                <c:pt idx="404">
                  <c:v>3.6637359812630166E-15</c:v>
                </c:pt>
                <c:pt idx="405">
                  <c:v>3.1086244689504383E-15</c:v>
                </c:pt>
                <c:pt idx="406">
                  <c:v>2.55351295663786E-15</c:v>
                </c:pt>
                <c:pt idx="407">
                  <c:v>2.1094237467877974E-15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ED-4CA4-92DB-B467307B593E}"/>
            </c:ext>
          </c:extLst>
        </c:ser>
        <c:ser>
          <c:idx val="2"/>
          <c:order val="2"/>
          <c:tx>
            <c:strRef>
              <c:f>'Risk Analysis Result'!$T$11</c:f>
              <c:strCache>
                <c:ptCount val="1"/>
                <c:pt idx="0">
                  <c:v>BCR18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Result'!$T$12:$T$614</c:f>
              <c:numCache>
                <c:formatCode>General</c:formatCode>
                <c:ptCount val="603"/>
                <c:pt idx="0">
                  <c:v>0.99839774274104343</c:v>
                </c:pt>
                <c:pt idx="1">
                  <c:v>0.99813946624037231</c:v>
                </c:pt>
                <c:pt idx="2">
                  <c:v>0.99784388265593205</c:v>
                </c:pt>
                <c:pt idx="3">
                  <c:v>0.99750633422489798</c:v>
                </c:pt>
                <c:pt idx="4">
                  <c:v>0.99712169617818247</c:v>
                </c:pt>
                <c:pt idx="5">
                  <c:v>0.99668434655974181</c:v>
                </c:pt>
                <c:pt idx="6">
                  <c:v>0.99618813642753956</c:v>
                </c:pt>
                <c:pt idx="7">
                  <c:v>0.99562636083235656</c:v>
                </c:pt>
                <c:pt idx="8">
                  <c:v>0.99499173101412319</c:v>
                </c:pt>
                <c:pt idx="9">
                  <c:v>0.99427634829774658</c:v>
                </c:pt>
                <c:pt idx="10">
                  <c:v>0.99347168021058518</c:v>
                </c:pt>
                <c:pt idx="11">
                  <c:v>0.99256853938076073</c:v>
                </c:pt>
                <c:pt idx="12">
                  <c:v>0.9915570658083146</c:v>
                </c:pt>
                <c:pt idx="13">
                  <c:v>0.99042671312866126</c:v>
                </c:pt>
                <c:pt idx="14">
                  <c:v>0.98916623950871219</c:v>
                </c:pt>
                <c:pt idx="15">
                  <c:v>0.98776370382924095</c:v>
                </c:pt>
                <c:pt idx="16">
                  <c:v>0.98620646781137966</c:v>
                </c:pt>
                <c:pt idx="17">
                  <c:v>0.98448120473945799</c:v>
                </c:pt>
                <c:pt idx="18">
                  <c:v>0.98257391541566075</c:v>
                </c:pt>
                <c:pt idx="19">
                  <c:v>0.98046995195326903</c:v>
                </c:pt>
                <c:pt idx="20">
                  <c:v>0.978154049973745</c:v>
                </c:pt>
                <c:pt idx="21">
                  <c:v>0.97561036971801518</c:v>
                </c:pt>
                <c:pt idx="22">
                  <c:v>0.97282254651357447</c:v>
                </c:pt>
                <c:pt idx="23">
                  <c:v>0.96977375095630081</c:v>
                </c:pt>
                <c:pt idx="24">
                  <c:v>0.96644675906923028</c:v>
                </c:pt>
                <c:pt idx="25">
                  <c:v>0.96282403259036842</c:v>
                </c:pt>
                <c:pt idx="26">
                  <c:v>0.95888780941861207</c:v>
                </c:pt>
                <c:pt idx="27">
                  <c:v>0.95462020411203707</c:v>
                </c:pt>
                <c:pt idx="28">
                  <c:v>0.95000331818752859</c:v>
                </c:pt>
                <c:pt idx="29">
                  <c:v>0.94501935981668761</c:v>
                </c:pt>
                <c:pt idx="30">
                  <c:v>0.93965077235213845</c:v>
                </c:pt>
                <c:pt idx="31">
                  <c:v>0.93388037095312648</c:v>
                </c:pt>
                <c:pt idx="32">
                  <c:v>0.92769148641222288</c:v>
                </c:pt>
                <c:pt idx="33">
                  <c:v>0.92106811511890319</c:v>
                </c:pt>
                <c:pt idx="34">
                  <c:v>0.91399507393378676</c:v>
                </c:pt>
                <c:pt idx="35">
                  <c:v>0.90645815859262158</c:v>
                </c:pt>
                <c:pt idx="36">
                  <c:v>0.89844430411496157</c:v>
                </c:pt>
                <c:pt idx="37">
                  <c:v>0.88994174556222616</c:v>
                </c:pt>
                <c:pt idx="38">
                  <c:v>0.88094017737672226</c:v>
                </c:pt>
                <c:pt idx="39">
                  <c:v>0.87143090944038015</c:v>
                </c:pt>
                <c:pt idx="40">
                  <c:v>0.86140701792234076</c:v>
                </c:pt>
                <c:pt idx="41">
                  <c:v>0.850863488940788</c:v>
                </c:pt>
                <c:pt idx="42">
                  <c:v>0.83979735304883762</c:v>
                </c:pt>
                <c:pt idx="43">
                  <c:v>0.82820780856872345</c:v>
                </c:pt>
                <c:pt idx="44">
                  <c:v>0.81609633184435859</c:v>
                </c:pt>
                <c:pt idx="45">
                  <c:v>0.80346677256036902</c:v>
                </c:pt>
                <c:pt idx="46">
                  <c:v>0.79032543238614761</c:v>
                </c:pt>
                <c:pt idx="47">
                  <c:v>0.77668112534591793</c:v>
                </c:pt>
                <c:pt idx="48">
                  <c:v>0.76254521848916534</c:v>
                </c:pt>
                <c:pt idx="49">
                  <c:v>0.74793165163834519</c:v>
                </c:pt>
                <c:pt idx="50">
                  <c:v>0.73285693522014395</c:v>
                </c:pt>
                <c:pt idx="51">
                  <c:v>0.71734012543972081</c:v>
                </c:pt>
                <c:pt idx="52">
                  <c:v>0.7014027763307249</c:v>
                </c:pt>
                <c:pt idx="53">
                  <c:v>0.68506886850333337</c:v>
                </c:pt>
                <c:pt idx="54">
                  <c:v>0.66836471471353853</c:v>
                </c:pt>
                <c:pt idx="55">
                  <c:v>0.65131884268448426</c:v>
                </c:pt>
                <c:pt idx="56">
                  <c:v>0.63396185591961873</c:v>
                </c:pt>
                <c:pt idx="57">
                  <c:v>0.61632627355242597</c:v>
                </c:pt>
                <c:pt idx="58">
                  <c:v>0.59844635057311635</c:v>
                </c:pt>
                <c:pt idx="59">
                  <c:v>0.58035788005354227</c:v>
                </c:pt>
                <c:pt idx="60">
                  <c:v>0.56209797925260774</c:v>
                </c:pt>
                <c:pt idx="61">
                  <c:v>0.54370486172070076</c:v>
                </c:pt>
                <c:pt idx="62">
                  <c:v>0.52521759772874277</c:v>
                </c:pt>
                <c:pt idx="63">
                  <c:v>0.50667586552138943</c:v>
                </c:pt>
                <c:pt idx="64">
                  <c:v>0.48811969603140382</c:v>
                </c:pt>
                <c:pt idx="65">
                  <c:v>0.46958921379061058</c:v>
                </c:pt>
                <c:pt idx="66">
                  <c:v>0.451124376830216</c:v>
                </c:pt>
                <c:pt idx="67">
                  <c:v>0.43276471837855079</c:v>
                </c:pt>
                <c:pt idx="68">
                  <c:v>0.41454909313714183</c:v>
                </c:pt>
                <c:pt idx="69">
                  <c:v>0.39651543084699237</c:v>
                </c:pt>
                <c:pt idx="70">
                  <c:v>0.3787004997473703</c:v>
                </c:pt>
                <c:pt idx="71">
                  <c:v>0.36113968238139227</c:v>
                </c:pt>
                <c:pt idx="72">
                  <c:v>0.34386676601909749</c:v>
                </c:pt>
                <c:pt idx="73">
                  <c:v>0.32691374975302756</c:v>
                </c:pt>
                <c:pt idx="74">
                  <c:v>0.31031067007766011</c:v>
                </c:pt>
                <c:pt idx="75">
                  <c:v>0.29408544649695978</c:v>
                </c:pt>
                <c:pt idx="76">
                  <c:v>0.27826374841875845</c:v>
                </c:pt>
                <c:pt idx="77">
                  <c:v>0.26286888429588418</c:v>
                </c:pt>
                <c:pt idx="78">
                  <c:v>0.24792171366730498</c:v>
                </c:pt>
                <c:pt idx="79">
                  <c:v>0.23344058244344135</c:v>
                </c:pt>
                <c:pt idx="80">
                  <c:v>0.21944128147355668</c:v>
                </c:pt>
                <c:pt idx="81">
                  <c:v>0.20593702813491432</c:v>
                </c:pt>
                <c:pt idx="82">
                  <c:v>0.19293847039799672</c:v>
                </c:pt>
                <c:pt idx="83">
                  <c:v>0.180453712554003</c:v>
                </c:pt>
                <c:pt idx="84">
                  <c:v>0.16848836154401126</c:v>
                </c:pt>
                <c:pt idx="85">
                  <c:v>0.15704559260708217</c:v>
                </c:pt>
                <c:pt idx="86">
                  <c:v>0.14612623276999337</c:v>
                </c:pt>
                <c:pt idx="87">
                  <c:v>0.13572886053645861</c:v>
                </c:pt>
                <c:pt idx="88">
                  <c:v>0.12584992000013839</c:v>
                </c:pt>
                <c:pt idx="89">
                  <c:v>0.11648384750437868</c:v>
                </c:pt>
                <c:pt idx="90">
                  <c:v>0.10762320890267196</c:v>
                </c:pt>
                <c:pt idx="91">
                  <c:v>9.9258845436917542E-2</c:v>
                </c:pt>
                <c:pt idx="92">
                  <c:v>9.1380026244703205E-2</c:v>
                </c:pt>
                <c:pt idx="93">
                  <c:v>8.3974605530522495E-2</c:v>
                </c:pt>
                <c:pt idx="94">
                  <c:v>7.7029182487092007E-2</c:v>
                </c:pt>
                <c:pt idx="95">
                  <c:v>7.0529262129339187E-2</c:v>
                </c:pt>
                <c:pt idx="96">
                  <c:v>6.445941530245336E-2</c:v>
                </c:pt>
                <c:pt idx="97">
                  <c:v>5.8803436243638929E-2</c:v>
                </c:pt>
                <c:pt idx="98">
                  <c:v>5.3544496211693215E-2</c:v>
                </c:pt>
                <c:pt idx="99">
                  <c:v>4.8665291845964354E-2</c:v>
                </c:pt>
                <c:pt idx="100">
                  <c:v>4.4148187073322243E-2</c:v>
                </c:pt>
                <c:pt idx="101">
                  <c:v>3.9975347545211148E-2</c:v>
                </c:pt>
                <c:pt idx="102">
                  <c:v>3.6128866753493694E-2</c:v>
                </c:pt>
                <c:pt idx="103">
                  <c:v>3.2590883140624971E-2</c:v>
                </c:pt>
                <c:pt idx="104">
                  <c:v>2.9343687683947905E-2</c:v>
                </c:pt>
                <c:pt idx="105">
                  <c:v>2.636982159302681E-2</c:v>
                </c:pt>
                <c:pt idx="106">
                  <c:v>2.3652163910713453E-2</c:v>
                </c:pt>
                <c:pt idx="107">
                  <c:v>2.1174008951141299E-2</c:v>
                </c:pt>
                <c:pt idx="108">
                  <c:v>1.8919133639465291E-2</c:v>
                </c:pt>
                <c:pt idx="109">
                  <c:v>1.6871854937663078E-2</c:v>
                </c:pt>
                <c:pt idx="110">
                  <c:v>1.5017077647141219E-2</c:v>
                </c:pt>
                <c:pt idx="111">
                  <c:v>1.3340332971657931E-2</c:v>
                </c:pt>
                <c:pt idx="112">
                  <c:v>1.1827808302874998E-2</c:v>
                </c:pt>
                <c:pt idx="113">
                  <c:v>1.0466368755676192E-2</c:v>
                </c:pt>
                <c:pt idx="114">
                  <c:v>9.2435710314869857E-3</c:v>
                </c:pt>
                <c:pt idx="115">
                  <c:v>8.1476702256686462E-3</c:v>
                </c:pt>
                <c:pt idx="116">
                  <c:v>7.1676202203343475E-3</c:v>
                </c:pt>
                <c:pt idx="117">
                  <c:v>6.2930683174583502E-3</c:v>
                </c:pt>
                <c:pt idx="118">
                  <c:v>5.5143447699210757E-3</c:v>
                </c:pt>
                <c:pt idx="119">
                  <c:v>4.8224478612055588E-3</c:v>
                </c:pt>
                <c:pt idx="120">
                  <c:v>4.2090251689766989E-3</c:v>
                </c:pt>
                <c:pt idx="121">
                  <c:v>3.66635162490625E-3</c:v>
                </c:pt>
                <c:pt idx="122">
                  <c:v>3.1873049540369625E-3</c:v>
                </c:pt>
                <c:pt idx="123">
                  <c:v>2.7653390428628022E-3</c:v>
                </c:pt>
                <c:pt idx="124">
                  <c:v>2.3944557472799222E-3</c:v>
                </c:pt>
                <c:pt idx="125">
                  <c:v>2.069175610688645E-3</c:v>
                </c:pt>
                <c:pt idx="126">
                  <c:v>1.7845079198024472E-3</c:v>
                </c:pt>
                <c:pt idx="127">
                  <c:v>1.5359204820637462E-3</c:v>
                </c:pt>
                <c:pt idx="128">
                  <c:v>1.3193094647879766E-3</c:v>
                </c:pt>
                <c:pt idx="129">
                  <c:v>1.1309695929867525E-3</c:v>
                </c:pt>
                <c:pt idx="130">
                  <c:v>9.6756496087702093E-4</c:v>
                </c:pt>
                <c:pt idx="131">
                  <c:v>8.2610067188859659E-4</c:v>
                </c:pt>
                <c:pt idx="132">
                  <c:v>7.0389548396054824E-4</c:v>
                </c:pt>
                <c:pt idx="133">
                  <c:v>5.9855560139498998E-4</c:v>
                </c:pt>
                <c:pt idx="134">
                  <c:v>5.0794972175949304E-4</c:v>
                </c:pt>
                <c:pt idx="135">
                  <c:v>4.3018541645001296E-4</c:v>
                </c:pt>
                <c:pt idx="136">
                  <c:v>3.6358689663917865E-4</c:v>
                </c:pt>
                <c:pt idx="137">
                  <c:v>3.0667419244445604E-4</c:v>
                </c:pt>
                <c:pt idx="138">
                  <c:v>2.5814375224220143E-4</c:v>
                </c:pt>
                <c:pt idx="139">
                  <c:v>2.1685045101371703E-4</c:v>
                </c:pt>
                <c:pt idx="140">
                  <c:v>1.8179098134230021E-4</c:v>
                </c:pt>
                <c:pt idx="141">
                  <c:v>1.5208858800142E-4</c:v>
                </c:pt>
                <c:pt idx="142">
                  <c:v>1.2697909682901631E-4</c:v>
                </c:pt>
                <c:pt idx="143">
                  <c:v>1.0579818054834433E-4</c:v>
                </c:pt>
                <c:pt idx="144">
                  <c:v>8.7969798191145365E-5</c:v>
                </c:pt>
                <c:pt idx="145">
                  <c:v>7.2995740567183276E-5</c:v>
                </c:pt>
                <c:pt idx="146">
                  <c:v>6.0446211611608902E-5</c:v>
                </c:pt>
                <c:pt idx="147">
                  <c:v>4.9951374212153787E-5</c:v>
                </c:pt>
                <c:pt idx="148">
                  <c:v>4.1193789074744913E-5</c:v>
                </c:pt>
                <c:pt idx="149">
                  <c:v>3.3901676137371162E-5</c:v>
                </c:pt>
                <c:pt idx="150">
                  <c:v>2.7842929819388296E-5</c:v>
                </c:pt>
                <c:pt idx="151">
                  <c:v>2.2819821819952679E-5</c:v>
                </c:pt>
                <c:pt idx="152">
                  <c:v>1.866432812946961E-5</c:v>
                </c:pt>
                <c:pt idx="153">
                  <c:v>1.5234020233179102E-5</c:v>
                </c:pt>
                <c:pt idx="154">
                  <c:v>1.2408464075797099E-5</c:v>
                </c:pt>
                <c:pt idx="155">
                  <c:v>1.0086074102466647E-5</c:v>
                </c:pt>
                <c:pt idx="156">
                  <c:v>8.1813735104407925E-6</c:v>
                </c:pt>
                <c:pt idx="157">
                  <c:v>6.622615673079757E-6</c:v>
                </c:pt>
                <c:pt idx="158">
                  <c:v>5.3497254586254428E-6</c:v>
                </c:pt>
                <c:pt idx="159">
                  <c:v>4.3125228273988014E-6</c:v>
                </c:pt>
                <c:pt idx="160">
                  <c:v>3.469194601590786E-6</c:v>
                </c:pt>
                <c:pt idx="161">
                  <c:v>2.7849836410354101E-6</c:v>
                </c:pt>
                <c:pt idx="162">
                  <c:v>2.2310678042813947E-6</c:v>
                </c:pt>
                <c:pt idx="163">
                  <c:v>1.7836040095975392E-6</c:v>
                </c:pt>
                <c:pt idx="164">
                  <c:v>1.4229154353673223E-6</c:v>
                </c:pt>
                <c:pt idx="165">
                  <c:v>1.1328024065448972E-6</c:v>
                </c:pt>
                <c:pt idx="166">
                  <c:v>8.9995980367962858E-7</c:v>
                </c:pt>
                <c:pt idx="167">
                  <c:v>7.1348591745845624E-7</c:v>
                </c:pt>
                <c:pt idx="168">
                  <c:v>5.6446955332134507E-7</c:v>
                </c:pt>
                <c:pt idx="169">
                  <c:v>4.4564388423928847E-7</c:v>
                </c:pt>
                <c:pt idx="170">
                  <c:v>3.5109706186808864E-7</c:v>
                </c:pt>
                <c:pt idx="171">
                  <c:v>2.7603094143735518E-7</c:v>
                </c:pt>
                <c:pt idx="172">
                  <c:v>2.1656047166640491E-7</c:v>
                </c:pt>
                <c:pt idx="173">
                  <c:v>1.6954734549656791E-7</c:v>
                </c:pt>
                <c:pt idx="174">
                  <c:v>1.3246243302234006E-7</c:v>
                </c:pt>
                <c:pt idx="175">
                  <c:v>1.0327232191631452E-7</c:v>
                </c:pt>
                <c:pt idx="176">
                  <c:v>8.0345988529018086E-8</c:v>
                </c:pt>
                <c:pt idx="177">
                  <c:v>6.2378233356419344E-8</c:v>
                </c:pt>
                <c:pt idx="178">
                  <c:v>4.8327033597139746E-8</c:v>
                </c:pt>
                <c:pt idx="179">
                  <c:v>3.7362419491593357E-8</c:v>
                </c:pt>
                <c:pt idx="180">
                  <c:v>2.8824861608711672E-8</c:v>
                </c:pt>
                <c:pt idx="181">
                  <c:v>2.2191489756906435E-8</c:v>
                </c:pt>
                <c:pt idx="182">
                  <c:v>1.7048740197367351E-8</c:v>
                </c:pt>
                <c:pt idx="183">
                  <c:v>1.3070263760184275E-8</c:v>
                </c:pt>
                <c:pt idx="184">
                  <c:v>9.9991313007308236E-9</c:v>
                </c:pt>
                <c:pt idx="185">
                  <c:v>7.6335346932410175E-9</c:v>
                </c:pt>
                <c:pt idx="186">
                  <c:v>5.8153283299944292E-9</c:v>
                </c:pt>
                <c:pt idx="187">
                  <c:v>4.4208683380730918E-9</c:v>
                </c:pt>
                <c:pt idx="188">
                  <c:v>3.3537089771940032E-9</c:v>
                </c:pt>
                <c:pt idx="189">
                  <c:v>2.5387929536435649E-9</c:v>
                </c:pt>
                <c:pt idx="190">
                  <c:v>1.9178427734800607E-9</c:v>
                </c:pt>
                <c:pt idx="191">
                  <c:v>1.4457132158085528E-9</c:v>
                </c:pt>
                <c:pt idx="192">
                  <c:v>1.0875130795895416E-9</c:v>
                </c:pt>
                <c:pt idx="193">
                  <c:v>8.1633733106656337E-10</c:v>
                </c:pt>
                <c:pt idx="194">
                  <c:v>6.1148719421311171E-10</c:v>
                </c:pt>
                <c:pt idx="195">
                  <c:v>4.570748224352883E-10</c:v>
                </c:pt>
                <c:pt idx="196">
                  <c:v>3.4093317058392358E-10</c:v>
                </c:pt>
                <c:pt idx="197">
                  <c:v>2.5376556411771389E-10</c:v>
                </c:pt>
                <c:pt idx="198">
                  <c:v>1.8848544947047685E-10</c:v>
                </c:pt>
                <c:pt idx="199">
                  <c:v>1.3970236079074994E-10</c:v>
                </c:pt>
                <c:pt idx="200">
                  <c:v>1.0332623645581407E-10</c:v>
                </c:pt>
                <c:pt idx="201">
                  <c:v>7.626022036077984E-11</c:v>
                </c:pt>
                <c:pt idx="202">
                  <c:v>5.6165072592762044E-11</c:v>
                </c:pt>
                <c:pt idx="203">
                  <c:v>4.1277536944051008E-11</c:v>
                </c:pt>
                <c:pt idx="204">
                  <c:v>3.0272007123244293E-11</c:v>
                </c:pt>
                <c:pt idx="205">
                  <c:v>2.2153834322580224E-11</c:v>
                </c:pt>
                <c:pt idx="206">
                  <c:v>1.6178391959442706E-11</c:v>
                </c:pt>
                <c:pt idx="207">
                  <c:v>1.1789680343099462E-11</c:v>
                </c:pt>
                <c:pt idx="208">
                  <c:v>8.5732532184579213E-12</c:v>
                </c:pt>
                <c:pt idx="209">
                  <c:v>6.2211347184870647E-12</c:v>
                </c:pt>
                <c:pt idx="210">
                  <c:v>4.5047299224165727E-12</c:v>
                </c:pt>
                <c:pt idx="211">
                  <c:v>3.2549518635960339E-12</c:v>
                </c:pt>
                <c:pt idx="212">
                  <c:v>2.3470114740575809E-12</c:v>
                </c:pt>
                <c:pt idx="213">
                  <c:v>1.6886492204548631E-12</c:v>
                </c:pt>
                <c:pt idx="214">
                  <c:v>1.2124745651931335E-12</c:v>
                </c:pt>
                <c:pt idx="215">
                  <c:v>8.6863849446672248E-13</c:v>
                </c:pt>
                <c:pt idx="216">
                  <c:v>6.2105875997531257E-13</c:v>
                </c:pt>
                <c:pt idx="217">
                  <c:v>4.4309000912789998E-13</c:v>
                </c:pt>
                <c:pt idx="218">
                  <c:v>3.1541436129600697E-13</c:v>
                </c:pt>
                <c:pt idx="219">
                  <c:v>2.2404300636935659E-13</c:v>
                </c:pt>
                <c:pt idx="220">
                  <c:v>1.588729148238599E-13</c:v>
                </c:pt>
                <c:pt idx="221">
                  <c:v>1.1235457009206584E-13</c:v>
                </c:pt>
                <c:pt idx="222">
                  <c:v>7.9269923958236177E-14</c:v>
                </c:pt>
                <c:pt idx="223">
                  <c:v>5.5844218138645374E-14</c:v>
                </c:pt>
                <c:pt idx="224">
                  <c:v>3.9301895071730542E-14</c:v>
                </c:pt>
                <c:pt idx="225">
                  <c:v>2.7533531010703882E-14</c:v>
                </c:pt>
                <c:pt idx="226">
                  <c:v>1.9317880628477724E-14</c:v>
                </c:pt>
                <c:pt idx="227">
                  <c:v>1.3433698597964394E-14</c:v>
                </c:pt>
                <c:pt idx="228">
                  <c:v>9.3258734068513149E-15</c:v>
                </c:pt>
                <c:pt idx="229">
                  <c:v>6.5503158452884236E-15</c:v>
                </c:pt>
                <c:pt idx="230">
                  <c:v>4.5519144009631418E-15</c:v>
                </c:pt>
                <c:pt idx="231">
                  <c:v>3.1086244689504383E-15</c:v>
                </c:pt>
                <c:pt idx="232">
                  <c:v>2.2204460492503131E-15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ED-4CA4-92DB-B467307B593E}"/>
            </c:ext>
          </c:extLst>
        </c:ser>
        <c:ser>
          <c:idx val="3"/>
          <c:order val="3"/>
          <c:tx>
            <c:strRef>
              <c:f>'Risk Analysis Result'!$U$11</c:f>
              <c:strCache>
                <c:ptCount val="1"/>
                <c:pt idx="0">
                  <c:v>BCR20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'Risk Analysis Result'!$Q$12:$Q$614</c:f>
              <c:numCache>
                <c:formatCode>General</c:formatCode>
                <c:ptCount val="603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2.6400000000000099</c:v>
                </c:pt>
                <c:pt idx="264">
                  <c:v>2.65</c:v>
                </c:pt>
                <c:pt idx="265">
                  <c:v>2.6600000000000099</c:v>
                </c:pt>
                <c:pt idx="266">
                  <c:v>2.67</c:v>
                </c:pt>
                <c:pt idx="267">
                  <c:v>2.6800000000000099</c:v>
                </c:pt>
                <c:pt idx="268">
                  <c:v>2.6900000000000102</c:v>
                </c:pt>
                <c:pt idx="269">
                  <c:v>2.7000000000000099</c:v>
                </c:pt>
                <c:pt idx="270">
                  <c:v>2.7100000000000102</c:v>
                </c:pt>
                <c:pt idx="271">
                  <c:v>2.72000000000001</c:v>
                </c:pt>
                <c:pt idx="272">
                  <c:v>2.7300000000000102</c:v>
                </c:pt>
                <c:pt idx="273">
                  <c:v>2.74000000000001</c:v>
                </c:pt>
                <c:pt idx="274">
                  <c:v>2.7500000000000102</c:v>
                </c:pt>
                <c:pt idx="275">
                  <c:v>2.76000000000001</c:v>
                </c:pt>
                <c:pt idx="276">
                  <c:v>2.7700000000000098</c:v>
                </c:pt>
                <c:pt idx="277">
                  <c:v>2.78000000000001</c:v>
                </c:pt>
                <c:pt idx="278">
                  <c:v>2.7900000000000098</c:v>
                </c:pt>
                <c:pt idx="279">
                  <c:v>2.80000000000001</c:v>
                </c:pt>
                <c:pt idx="280">
                  <c:v>2.8100000000000098</c:v>
                </c:pt>
                <c:pt idx="281">
                  <c:v>2.8200000000000101</c:v>
                </c:pt>
                <c:pt idx="282">
                  <c:v>2.8300000000000098</c:v>
                </c:pt>
                <c:pt idx="283">
                  <c:v>2.8400000000000101</c:v>
                </c:pt>
                <c:pt idx="284">
                  <c:v>2.8500000000000099</c:v>
                </c:pt>
                <c:pt idx="285">
                  <c:v>2.8600000000000101</c:v>
                </c:pt>
                <c:pt idx="286">
                  <c:v>2.8700000000000099</c:v>
                </c:pt>
                <c:pt idx="287">
                  <c:v>2.8800000000000101</c:v>
                </c:pt>
                <c:pt idx="288">
                  <c:v>2.8900000000000099</c:v>
                </c:pt>
                <c:pt idx="289">
                  <c:v>2.9000000000000101</c:v>
                </c:pt>
                <c:pt idx="290">
                  <c:v>2.9100000000000099</c:v>
                </c:pt>
                <c:pt idx="291">
                  <c:v>2.9200000000000101</c:v>
                </c:pt>
                <c:pt idx="292">
                  <c:v>2.9300000000000099</c:v>
                </c:pt>
                <c:pt idx="293">
                  <c:v>2.9400000000000102</c:v>
                </c:pt>
                <c:pt idx="294">
                  <c:v>2.9500000000000099</c:v>
                </c:pt>
                <c:pt idx="295">
                  <c:v>2.9600000000000102</c:v>
                </c:pt>
                <c:pt idx="296">
                  <c:v>2.97000000000001</c:v>
                </c:pt>
                <c:pt idx="297">
                  <c:v>2.9800000000000102</c:v>
                </c:pt>
                <c:pt idx="298">
                  <c:v>2.99000000000001</c:v>
                </c:pt>
                <c:pt idx="299">
                  <c:v>3.0000000000000102</c:v>
                </c:pt>
                <c:pt idx="300">
                  <c:v>3.01000000000001</c:v>
                </c:pt>
                <c:pt idx="301">
                  <c:v>3.0200000000000098</c:v>
                </c:pt>
                <c:pt idx="302">
                  <c:v>3.03000000000001</c:v>
                </c:pt>
                <c:pt idx="303">
                  <c:v>3.0400000000000098</c:v>
                </c:pt>
                <c:pt idx="304">
                  <c:v>3.05000000000001</c:v>
                </c:pt>
                <c:pt idx="305">
                  <c:v>3.0600000000000098</c:v>
                </c:pt>
                <c:pt idx="306">
                  <c:v>3.0700000000000101</c:v>
                </c:pt>
                <c:pt idx="307">
                  <c:v>3.0800000000000201</c:v>
                </c:pt>
                <c:pt idx="308">
                  <c:v>3.0900000000000101</c:v>
                </c:pt>
                <c:pt idx="309">
                  <c:v>3.1000000000000099</c:v>
                </c:pt>
                <c:pt idx="310">
                  <c:v>3.1100000000000101</c:v>
                </c:pt>
                <c:pt idx="311">
                  <c:v>3.1200000000000201</c:v>
                </c:pt>
                <c:pt idx="312">
                  <c:v>3.1300000000000199</c:v>
                </c:pt>
                <c:pt idx="313">
                  <c:v>3.1400000000000201</c:v>
                </c:pt>
                <c:pt idx="314">
                  <c:v>3.1500000000000199</c:v>
                </c:pt>
                <c:pt idx="315">
                  <c:v>3.1600000000000201</c:v>
                </c:pt>
                <c:pt idx="316">
                  <c:v>3.1700000000000199</c:v>
                </c:pt>
                <c:pt idx="317">
                  <c:v>3.1800000000000201</c:v>
                </c:pt>
                <c:pt idx="318">
                  <c:v>3.1900000000000199</c:v>
                </c:pt>
                <c:pt idx="319">
                  <c:v>3.2000000000000202</c:v>
                </c:pt>
                <c:pt idx="320">
                  <c:v>3.2100000000000199</c:v>
                </c:pt>
                <c:pt idx="321">
                  <c:v>3.2200000000000202</c:v>
                </c:pt>
                <c:pt idx="322">
                  <c:v>3.23000000000002</c:v>
                </c:pt>
                <c:pt idx="323">
                  <c:v>3.2400000000000202</c:v>
                </c:pt>
                <c:pt idx="324">
                  <c:v>3.25000000000002</c:v>
                </c:pt>
                <c:pt idx="325">
                  <c:v>3.2600000000000202</c:v>
                </c:pt>
                <c:pt idx="326">
                  <c:v>3.27000000000002</c:v>
                </c:pt>
                <c:pt idx="327">
                  <c:v>3.2800000000000198</c:v>
                </c:pt>
                <c:pt idx="328">
                  <c:v>3.29000000000002</c:v>
                </c:pt>
                <c:pt idx="329">
                  <c:v>3.3000000000000198</c:v>
                </c:pt>
                <c:pt idx="330">
                  <c:v>3.31000000000002</c:v>
                </c:pt>
                <c:pt idx="331">
                  <c:v>3.3200000000000198</c:v>
                </c:pt>
                <c:pt idx="332">
                  <c:v>3.3300000000000201</c:v>
                </c:pt>
                <c:pt idx="333">
                  <c:v>3.3400000000000198</c:v>
                </c:pt>
                <c:pt idx="334">
                  <c:v>3.3500000000000201</c:v>
                </c:pt>
                <c:pt idx="335">
                  <c:v>3.3600000000000199</c:v>
                </c:pt>
                <c:pt idx="336">
                  <c:v>3.3700000000000201</c:v>
                </c:pt>
                <c:pt idx="337">
                  <c:v>3.3800000000000199</c:v>
                </c:pt>
                <c:pt idx="338">
                  <c:v>3.3900000000000201</c:v>
                </c:pt>
                <c:pt idx="339">
                  <c:v>3.4000000000000199</c:v>
                </c:pt>
                <c:pt idx="340">
                  <c:v>3.4100000000000201</c:v>
                </c:pt>
                <c:pt idx="341">
                  <c:v>3.4200000000000199</c:v>
                </c:pt>
                <c:pt idx="342">
                  <c:v>3.4300000000000201</c:v>
                </c:pt>
                <c:pt idx="343">
                  <c:v>3.4400000000000199</c:v>
                </c:pt>
                <c:pt idx="344">
                  <c:v>3.4500000000000202</c:v>
                </c:pt>
                <c:pt idx="345">
                  <c:v>3.4600000000000199</c:v>
                </c:pt>
                <c:pt idx="346">
                  <c:v>3.4700000000000202</c:v>
                </c:pt>
                <c:pt idx="347">
                  <c:v>3.48000000000002</c:v>
                </c:pt>
                <c:pt idx="348">
                  <c:v>3.4900000000000202</c:v>
                </c:pt>
                <c:pt idx="349">
                  <c:v>3.50000000000002</c:v>
                </c:pt>
                <c:pt idx="350">
                  <c:v>3.5100000000000202</c:v>
                </c:pt>
                <c:pt idx="351">
                  <c:v>3.52000000000002</c:v>
                </c:pt>
                <c:pt idx="352">
                  <c:v>3.53000000000003</c:v>
                </c:pt>
                <c:pt idx="353">
                  <c:v>3.5400000000000298</c:v>
                </c:pt>
                <c:pt idx="354">
                  <c:v>3.55000000000003</c:v>
                </c:pt>
                <c:pt idx="355">
                  <c:v>3.5600000000000298</c:v>
                </c:pt>
                <c:pt idx="356">
                  <c:v>3.57000000000003</c:v>
                </c:pt>
                <c:pt idx="357">
                  <c:v>3.5800000000000298</c:v>
                </c:pt>
                <c:pt idx="358">
                  <c:v>3.5900000000000301</c:v>
                </c:pt>
                <c:pt idx="359">
                  <c:v>3.6000000000000298</c:v>
                </c:pt>
                <c:pt idx="360">
                  <c:v>3.6100000000000301</c:v>
                </c:pt>
                <c:pt idx="361">
                  <c:v>3.6200000000000299</c:v>
                </c:pt>
                <c:pt idx="362">
                  <c:v>3.6300000000000301</c:v>
                </c:pt>
                <c:pt idx="363">
                  <c:v>3.6400000000000299</c:v>
                </c:pt>
                <c:pt idx="364">
                  <c:v>3.6500000000000301</c:v>
                </c:pt>
                <c:pt idx="365">
                  <c:v>3.6600000000000299</c:v>
                </c:pt>
                <c:pt idx="366">
                  <c:v>3.6700000000000301</c:v>
                </c:pt>
                <c:pt idx="367">
                  <c:v>3.6800000000000299</c:v>
                </c:pt>
                <c:pt idx="368">
                  <c:v>3.6900000000000301</c:v>
                </c:pt>
                <c:pt idx="369">
                  <c:v>3.7000000000000299</c:v>
                </c:pt>
                <c:pt idx="370">
                  <c:v>3.7100000000000302</c:v>
                </c:pt>
                <c:pt idx="371">
                  <c:v>3.7200000000000299</c:v>
                </c:pt>
                <c:pt idx="372">
                  <c:v>3.7300000000000302</c:v>
                </c:pt>
                <c:pt idx="373">
                  <c:v>3.74000000000003</c:v>
                </c:pt>
                <c:pt idx="374">
                  <c:v>3.7500000000000302</c:v>
                </c:pt>
                <c:pt idx="375">
                  <c:v>3.76000000000003</c:v>
                </c:pt>
                <c:pt idx="376">
                  <c:v>3.7700000000000302</c:v>
                </c:pt>
                <c:pt idx="377">
                  <c:v>3.78000000000003</c:v>
                </c:pt>
                <c:pt idx="378">
                  <c:v>3.7900000000000298</c:v>
                </c:pt>
                <c:pt idx="379">
                  <c:v>3.80000000000003</c:v>
                </c:pt>
                <c:pt idx="380">
                  <c:v>3.8100000000000298</c:v>
                </c:pt>
                <c:pt idx="381">
                  <c:v>3.82000000000003</c:v>
                </c:pt>
                <c:pt idx="382">
                  <c:v>3.8300000000000298</c:v>
                </c:pt>
                <c:pt idx="383">
                  <c:v>3.8400000000000301</c:v>
                </c:pt>
                <c:pt idx="384">
                  <c:v>3.8500000000000298</c:v>
                </c:pt>
                <c:pt idx="385">
                  <c:v>3.8600000000000301</c:v>
                </c:pt>
                <c:pt idx="386">
                  <c:v>3.8700000000000299</c:v>
                </c:pt>
                <c:pt idx="387">
                  <c:v>3.8800000000000301</c:v>
                </c:pt>
                <c:pt idx="388">
                  <c:v>3.8900000000000299</c:v>
                </c:pt>
                <c:pt idx="389">
                  <c:v>3.9000000000000301</c:v>
                </c:pt>
                <c:pt idx="390">
                  <c:v>3.9100000000000299</c:v>
                </c:pt>
                <c:pt idx="391">
                  <c:v>3.9200000000000301</c:v>
                </c:pt>
                <c:pt idx="392">
                  <c:v>3.9300000000000299</c:v>
                </c:pt>
                <c:pt idx="393">
                  <c:v>3.9400000000000301</c:v>
                </c:pt>
                <c:pt idx="394">
                  <c:v>3.9500000000000299</c:v>
                </c:pt>
                <c:pt idx="395">
                  <c:v>3.9600000000000399</c:v>
                </c:pt>
                <c:pt idx="396">
                  <c:v>3.9700000000000402</c:v>
                </c:pt>
                <c:pt idx="397">
                  <c:v>3.98000000000004</c:v>
                </c:pt>
                <c:pt idx="398">
                  <c:v>3.9900000000000402</c:v>
                </c:pt>
                <c:pt idx="399">
                  <c:v>4.00000000000004</c:v>
                </c:pt>
                <c:pt idx="400">
                  <c:v>4.0100000000000398</c:v>
                </c:pt>
                <c:pt idx="401">
                  <c:v>4.0200000000000404</c:v>
                </c:pt>
                <c:pt idx="402">
                  <c:v>4.0300000000000402</c:v>
                </c:pt>
                <c:pt idx="403">
                  <c:v>4.04000000000004</c:v>
                </c:pt>
                <c:pt idx="404">
                  <c:v>4.0500000000000398</c:v>
                </c:pt>
                <c:pt idx="405">
                  <c:v>4.0600000000000396</c:v>
                </c:pt>
                <c:pt idx="406">
                  <c:v>4.0700000000000403</c:v>
                </c:pt>
                <c:pt idx="407">
                  <c:v>4.08000000000004</c:v>
                </c:pt>
                <c:pt idx="408">
                  <c:v>4.0900000000000398</c:v>
                </c:pt>
                <c:pt idx="409">
                  <c:v>4.1000000000000396</c:v>
                </c:pt>
                <c:pt idx="410">
                  <c:v>4.1100000000000403</c:v>
                </c:pt>
                <c:pt idx="411">
                  <c:v>4.1200000000000401</c:v>
                </c:pt>
                <c:pt idx="412">
                  <c:v>4.1300000000000399</c:v>
                </c:pt>
                <c:pt idx="413">
                  <c:v>4.1400000000000396</c:v>
                </c:pt>
                <c:pt idx="414">
                  <c:v>4.1500000000000403</c:v>
                </c:pt>
                <c:pt idx="415">
                  <c:v>4.1600000000000401</c:v>
                </c:pt>
                <c:pt idx="416">
                  <c:v>4.1700000000000399</c:v>
                </c:pt>
                <c:pt idx="417">
                  <c:v>4.1800000000000397</c:v>
                </c:pt>
                <c:pt idx="418">
                  <c:v>4.1900000000000404</c:v>
                </c:pt>
                <c:pt idx="419">
                  <c:v>4.2000000000000401</c:v>
                </c:pt>
                <c:pt idx="420">
                  <c:v>4.2100000000000399</c:v>
                </c:pt>
                <c:pt idx="421">
                  <c:v>4.2200000000000397</c:v>
                </c:pt>
                <c:pt idx="422">
                  <c:v>4.2300000000000404</c:v>
                </c:pt>
                <c:pt idx="423">
                  <c:v>4.2400000000000402</c:v>
                </c:pt>
                <c:pt idx="424">
                  <c:v>4.25000000000004</c:v>
                </c:pt>
                <c:pt idx="425">
                  <c:v>4.2600000000000398</c:v>
                </c:pt>
                <c:pt idx="426">
                  <c:v>4.2700000000000404</c:v>
                </c:pt>
                <c:pt idx="427">
                  <c:v>4.2800000000000402</c:v>
                </c:pt>
                <c:pt idx="428">
                  <c:v>4.29000000000004</c:v>
                </c:pt>
                <c:pt idx="429">
                  <c:v>4.3000000000000398</c:v>
                </c:pt>
                <c:pt idx="430">
                  <c:v>4.3100000000000396</c:v>
                </c:pt>
                <c:pt idx="431">
                  <c:v>4.3200000000000403</c:v>
                </c:pt>
                <c:pt idx="432">
                  <c:v>4.33000000000004</c:v>
                </c:pt>
                <c:pt idx="433">
                  <c:v>4.3400000000000398</c:v>
                </c:pt>
                <c:pt idx="434">
                  <c:v>4.3500000000000396</c:v>
                </c:pt>
                <c:pt idx="435">
                  <c:v>4.3600000000000403</c:v>
                </c:pt>
                <c:pt idx="436">
                  <c:v>4.3700000000000401</c:v>
                </c:pt>
                <c:pt idx="437">
                  <c:v>4.3800000000000399</c:v>
                </c:pt>
                <c:pt idx="438">
                  <c:v>4.3900000000000503</c:v>
                </c:pt>
                <c:pt idx="439">
                  <c:v>4.4000000000000501</c:v>
                </c:pt>
                <c:pt idx="440">
                  <c:v>4.4100000000000499</c:v>
                </c:pt>
                <c:pt idx="441">
                  <c:v>4.4200000000000497</c:v>
                </c:pt>
                <c:pt idx="442">
                  <c:v>4.4300000000000503</c:v>
                </c:pt>
                <c:pt idx="443">
                  <c:v>4.4400000000000501</c:v>
                </c:pt>
                <c:pt idx="444">
                  <c:v>4.4500000000000499</c:v>
                </c:pt>
                <c:pt idx="445">
                  <c:v>4.4600000000000497</c:v>
                </c:pt>
                <c:pt idx="446">
                  <c:v>4.4700000000000504</c:v>
                </c:pt>
                <c:pt idx="447">
                  <c:v>4.4800000000000502</c:v>
                </c:pt>
                <c:pt idx="448">
                  <c:v>4.49000000000005</c:v>
                </c:pt>
                <c:pt idx="449">
                  <c:v>4.5000000000000497</c:v>
                </c:pt>
                <c:pt idx="450">
                  <c:v>4.5100000000000504</c:v>
                </c:pt>
                <c:pt idx="451">
                  <c:v>4.5200000000000502</c:v>
                </c:pt>
                <c:pt idx="452">
                  <c:v>4.53000000000005</c:v>
                </c:pt>
                <c:pt idx="453">
                  <c:v>4.5400000000000498</c:v>
                </c:pt>
                <c:pt idx="454">
                  <c:v>4.5500000000000496</c:v>
                </c:pt>
                <c:pt idx="455">
                  <c:v>4.5600000000000502</c:v>
                </c:pt>
                <c:pt idx="456">
                  <c:v>4.57000000000005</c:v>
                </c:pt>
                <c:pt idx="457">
                  <c:v>4.5800000000000498</c:v>
                </c:pt>
                <c:pt idx="458">
                  <c:v>4.5900000000000496</c:v>
                </c:pt>
                <c:pt idx="459">
                  <c:v>4.6000000000000503</c:v>
                </c:pt>
                <c:pt idx="460">
                  <c:v>4.6100000000000501</c:v>
                </c:pt>
                <c:pt idx="461">
                  <c:v>4.6200000000000498</c:v>
                </c:pt>
                <c:pt idx="462">
                  <c:v>4.6300000000000496</c:v>
                </c:pt>
                <c:pt idx="463">
                  <c:v>4.6400000000000503</c:v>
                </c:pt>
                <c:pt idx="464">
                  <c:v>4.6500000000000501</c:v>
                </c:pt>
                <c:pt idx="465">
                  <c:v>4.6600000000000499</c:v>
                </c:pt>
                <c:pt idx="466">
                  <c:v>4.6700000000000497</c:v>
                </c:pt>
                <c:pt idx="467">
                  <c:v>4.6800000000000503</c:v>
                </c:pt>
                <c:pt idx="468">
                  <c:v>4.6900000000000501</c:v>
                </c:pt>
                <c:pt idx="469">
                  <c:v>4.7000000000000499</c:v>
                </c:pt>
                <c:pt idx="470">
                  <c:v>4.7100000000000497</c:v>
                </c:pt>
                <c:pt idx="471">
                  <c:v>4.7200000000000504</c:v>
                </c:pt>
                <c:pt idx="472">
                  <c:v>4.7300000000000502</c:v>
                </c:pt>
                <c:pt idx="473">
                  <c:v>4.74000000000005</c:v>
                </c:pt>
                <c:pt idx="474">
                  <c:v>4.7500000000000497</c:v>
                </c:pt>
                <c:pt idx="475">
                  <c:v>4.7600000000000504</c:v>
                </c:pt>
                <c:pt idx="476">
                  <c:v>4.7700000000000502</c:v>
                </c:pt>
                <c:pt idx="477">
                  <c:v>4.78000000000005</c:v>
                </c:pt>
                <c:pt idx="478">
                  <c:v>4.7900000000000498</c:v>
                </c:pt>
                <c:pt idx="479">
                  <c:v>4.8000000000000496</c:v>
                </c:pt>
                <c:pt idx="480">
                  <c:v>4.8100000000000502</c:v>
                </c:pt>
                <c:pt idx="481">
                  <c:v>4.82000000000005</c:v>
                </c:pt>
                <c:pt idx="482">
                  <c:v>4.8300000000000596</c:v>
                </c:pt>
                <c:pt idx="483">
                  <c:v>4.8400000000000603</c:v>
                </c:pt>
                <c:pt idx="484">
                  <c:v>4.85000000000006</c:v>
                </c:pt>
                <c:pt idx="485">
                  <c:v>4.8600000000000598</c:v>
                </c:pt>
                <c:pt idx="486">
                  <c:v>4.8700000000000596</c:v>
                </c:pt>
                <c:pt idx="487">
                  <c:v>4.8800000000000603</c:v>
                </c:pt>
                <c:pt idx="488">
                  <c:v>4.8900000000000601</c:v>
                </c:pt>
                <c:pt idx="489">
                  <c:v>4.9000000000000599</c:v>
                </c:pt>
                <c:pt idx="490">
                  <c:v>4.9100000000000597</c:v>
                </c:pt>
                <c:pt idx="491">
                  <c:v>4.9200000000000603</c:v>
                </c:pt>
                <c:pt idx="492">
                  <c:v>4.9300000000000601</c:v>
                </c:pt>
                <c:pt idx="493">
                  <c:v>4.9400000000000599</c:v>
                </c:pt>
                <c:pt idx="494">
                  <c:v>4.9500000000000597</c:v>
                </c:pt>
                <c:pt idx="495">
                  <c:v>4.9600000000000604</c:v>
                </c:pt>
                <c:pt idx="496">
                  <c:v>4.9700000000000601</c:v>
                </c:pt>
                <c:pt idx="497">
                  <c:v>4.9800000000000599</c:v>
                </c:pt>
                <c:pt idx="498">
                  <c:v>4.9900000000000597</c:v>
                </c:pt>
                <c:pt idx="499">
                  <c:v>5.0000000000000604</c:v>
                </c:pt>
                <c:pt idx="500">
                  <c:v>5.0100000000000602</c:v>
                </c:pt>
                <c:pt idx="501">
                  <c:v>5.02000000000006</c:v>
                </c:pt>
                <c:pt idx="502">
                  <c:v>5.0300000000000598</c:v>
                </c:pt>
                <c:pt idx="503">
                  <c:v>5.0400000000000604</c:v>
                </c:pt>
                <c:pt idx="504">
                  <c:v>5.0500000000000602</c:v>
                </c:pt>
                <c:pt idx="505">
                  <c:v>5.06000000000006</c:v>
                </c:pt>
                <c:pt idx="506">
                  <c:v>5.0700000000000598</c:v>
                </c:pt>
                <c:pt idx="507">
                  <c:v>5.0800000000000596</c:v>
                </c:pt>
                <c:pt idx="508">
                  <c:v>5.0900000000000603</c:v>
                </c:pt>
                <c:pt idx="509">
                  <c:v>5.10000000000006</c:v>
                </c:pt>
                <c:pt idx="510">
                  <c:v>5.1100000000000598</c:v>
                </c:pt>
                <c:pt idx="511">
                  <c:v>5.1200000000000596</c:v>
                </c:pt>
                <c:pt idx="512">
                  <c:v>5.1300000000000603</c:v>
                </c:pt>
                <c:pt idx="513">
                  <c:v>5.1400000000000601</c:v>
                </c:pt>
                <c:pt idx="514">
                  <c:v>5.1500000000000599</c:v>
                </c:pt>
                <c:pt idx="515">
                  <c:v>5.1600000000000597</c:v>
                </c:pt>
                <c:pt idx="516">
                  <c:v>5.1700000000000603</c:v>
                </c:pt>
                <c:pt idx="517">
                  <c:v>5.1800000000000601</c:v>
                </c:pt>
                <c:pt idx="518">
                  <c:v>5.1900000000000599</c:v>
                </c:pt>
                <c:pt idx="519">
                  <c:v>5.2000000000000597</c:v>
                </c:pt>
                <c:pt idx="520">
                  <c:v>5.2100000000000604</c:v>
                </c:pt>
                <c:pt idx="521">
                  <c:v>5.2200000000000504</c:v>
                </c:pt>
                <c:pt idx="522">
                  <c:v>5.2300000000000502</c:v>
                </c:pt>
                <c:pt idx="523">
                  <c:v>5.24000000000005</c:v>
                </c:pt>
                <c:pt idx="524">
                  <c:v>5.2500000000000497</c:v>
                </c:pt>
                <c:pt idx="525">
                  <c:v>5.2600000000000504</c:v>
                </c:pt>
                <c:pt idx="526">
                  <c:v>5.2700000000000502</c:v>
                </c:pt>
                <c:pt idx="527">
                  <c:v>5.28000000000005</c:v>
                </c:pt>
                <c:pt idx="528">
                  <c:v>5.2900000000000498</c:v>
                </c:pt>
                <c:pt idx="529">
                  <c:v>5.3000000000000496</c:v>
                </c:pt>
                <c:pt idx="530">
                  <c:v>5.3100000000000502</c:v>
                </c:pt>
                <c:pt idx="531">
                  <c:v>5.32000000000005</c:v>
                </c:pt>
                <c:pt idx="532">
                  <c:v>5.3300000000000498</c:v>
                </c:pt>
                <c:pt idx="533">
                  <c:v>5.3400000000000496</c:v>
                </c:pt>
                <c:pt idx="534">
                  <c:v>5.3500000000000503</c:v>
                </c:pt>
                <c:pt idx="535">
                  <c:v>5.3600000000000501</c:v>
                </c:pt>
                <c:pt idx="536">
                  <c:v>5.3700000000000498</c:v>
                </c:pt>
                <c:pt idx="537">
                  <c:v>5.3800000000000496</c:v>
                </c:pt>
                <c:pt idx="538">
                  <c:v>5.3900000000000503</c:v>
                </c:pt>
                <c:pt idx="539">
                  <c:v>5.4000000000000501</c:v>
                </c:pt>
                <c:pt idx="540">
                  <c:v>5.4100000000000499</c:v>
                </c:pt>
                <c:pt idx="541">
                  <c:v>5.4200000000000497</c:v>
                </c:pt>
                <c:pt idx="542">
                  <c:v>5.4300000000000503</c:v>
                </c:pt>
                <c:pt idx="543">
                  <c:v>5.4400000000000501</c:v>
                </c:pt>
                <c:pt idx="544">
                  <c:v>5.4500000000000499</c:v>
                </c:pt>
                <c:pt idx="545">
                  <c:v>5.4600000000000497</c:v>
                </c:pt>
                <c:pt idx="546">
                  <c:v>5.4700000000000504</c:v>
                </c:pt>
                <c:pt idx="547">
                  <c:v>5.4800000000000502</c:v>
                </c:pt>
                <c:pt idx="548">
                  <c:v>5.49000000000005</c:v>
                </c:pt>
                <c:pt idx="549">
                  <c:v>5.5000000000000497</c:v>
                </c:pt>
                <c:pt idx="550">
                  <c:v>5.5100000000000504</c:v>
                </c:pt>
                <c:pt idx="551">
                  <c:v>5.5200000000000502</c:v>
                </c:pt>
                <c:pt idx="552">
                  <c:v>5.53000000000005</c:v>
                </c:pt>
                <c:pt idx="553">
                  <c:v>5.5400000000000498</c:v>
                </c:pt>
                <c:pt idx="554">
                  <c:v>5.5500000000000496</c:v>
                </c:pt>
                <c:pt idx="555">
                  <c:v>5.5600000000000502</c:v>
                </c:pt>
                <c:pt idx="556">
                  <c:v>5.57000000000005</c:v>
                </c:pt>
                <c:pt idx="557">
                  <c:v>5.5800000000000498</c:v>
                </c:pt>
                <c:pt idx="558">
                  <c:v>5.5900000000000496</c:v>
                </c:pt>
                <c:pt idx="559">
                  <c:v>5.6000000000000503</c:v>
                </c:pt>
                <c:pt idx="560">
                  <c:v>5.6100000000000501</c:v>
                </c:pt>
                <c:pt idx="561">
                  <c:v>5.6200000000000498</c:v>
                </c:pt>
                <c:pt idx="562">
                  <c:v>5.6300000000000496</c:v>
                </c:pt>
                <c:pt idx="563">
                  <c:v>5.6400000000000503</c:v>
                </c:pt>
                <c:pt idx="564">
                  <c:v>5.6500000000000501</c:v>
                </c:pt>
                <c:pt idx="565">
                  <c:v>5.6600000000000499</c:v>
                </c:pt>
                <c:pt idx="566">
                  <c:v>5.6700000000000497</c:v>
                </c:pt>
                <c:pt idx="567">
                  <c:v>5.6800000000000503</c:v>
                </c:pt>
                <c:pt idx="568">
                  <c:v>5.6900000000000404</c:v>
                </c:pt>
                <c:pt idx="569">
                  <c:v>5.7000000000000401</c:v>
                </c:pt>
                <c:pt idx="570">
                  <c:v>5.7100000000000399</c:v>
                </c:pt>
                <c:pt idx="571">
                  <c:v>5.7200000000000397</c:v>
                </c:pt>
                <c:pt idx="572">
                  <c:v>5.7300000000000404</c:v>
                </c:pt>
                <c:pt idx="573">
                  <c:v>5.7400000000000402</c:v>
                </c:pt>
                <c:pt idx="574">
                  <c:v>5.75000000000004</c:v>
                </c:pt>
                <c:pt idx="575">
                  <c:v>5.7600000000000398</c:v>
                </c:pt>
                <c:pt idx="576">
                  <c:v>5.7700000000000404</c:v>
                </c:pt>
                <c:pt idx="577">
                  <c:v>5.7800000000000402</c:v>
                </c:pt>
                <c:pt idx="578">
                  <c:v>5.79000000000004</c:v>
                </c:pt>
                <c:pt idx="579">
                  <c:v>5.8000000000000398</c:v>
                </c:pt>
                <c:pt idx="580">
                  <c:v>5.8100000000000396</c:v>
                </c:pt>
                <c:pt idx="581">
                  <c:v>5.8200000000000403</c:v>
                </c:pt>
                <c:pt idx="582">
                  <c:v>5.83000000000004</c:v>
                </c:pt>
                <c:pt idx="583">
                  <c:v>5.8400000000000398</c:v>
                </c:pt>
                <c:pt idx="584">
                  <c:v>5.8500000000000396</c:v>
                </c:pt>
                <c:pt idx="585">
                  <c:v>5.8600000000000403</c:v>
                </c:pt>
                <c:pt idx="586">
                  <c:v>5.8700000000000401</c:v>
                </c:pt>
                <c:pt idx="587">
                  <c:v>5.8800000000000399</c:v>
                </c:pt>
                <c:pt idx="588">
                  <c:v>5.8900000000000396</c:v>
                </c:pt>
                <c:pt idx="589">
                  <c:v>5.9000000000000403</c:v>
                </c:pt>
                <c:pt idx="590">
                  <c:v>5.9100000000000401</c:v>
                </c:pt>
                <c:pt idx="591">
                  <c:v>5.9200000000000399</c:v>
                </c:pt>
                <c:pt idx="592">
                  <c:v>5.9300000000000397</c:v>
                </c:pt>
                <c:pt idx="593">
                  <c:v>5.9400000000000404</c:v>
                </c:pt>
                <c:pt idx="594">
                  <c:v>5.9500000000000401</c:v>
                </c:pt>
                <c:pt idx="595">
                  <c:v>5.9600000000000399</c:v>
                </c:pt>
                <c:pt idx="596">
                  <c:v>5.9700000000000397</c:v>
                </c:pt>
                <c:pt idx="597">
                  <c:v>5.9800000000000404</c:v>
                </c:pt>
                <c:pt idx="598">
                  <c:v>5.9900000000000402</c:v>
                </c:pt>
                <c:pt idx="599">
                  <c:v>6.00000000000004</c:v>
                </c:pt>
                <c:pt idx="600">
                  <c:v>6.0100000000000398</c:v>
                </c:pt>
                <c:pt idx="601">
                  <c:v>6.0200000000000404</c:v>
                </c:pt>
                <c:pt idx="602">
                  <c:v>6.0300000000000402</c:v>
                </c:pt>
              </c:numCache>
            </c:numRef>
          </c:xVal>
          <c:yVal>
            <c:numRef>
              <c:f>'Risk Analysis Result'!$U$12:$U$614</c:f>
              <c:numCache>
                <c:formatCode>General</c:formatCode>
                <c:ptCount val="603"/>
                <c:pt idx="0">
                  <c:v>0.96281743508702067</c:v>
                </c:pt>
                <c:pt idx="1">
                  <c:v>0.96224284378405101</c:v>
                </c:pt>
                <c:pt idx="2">
                  <c:v>0.96166102560186917</c:v>
                </c:pt>
                <c:pt idx="3">
                  <c:v>0.96107191878034803</c:v>
                </c:pt>
                <c:pt idx="4">
                  <c:v>0.96047546151109731</c:v>
                </c:pt>
                <c:pt idx="5">
                  <c:v>0.95987159194608651</c:v>
                </c:pt>
                <c:pt idx="6">
                  <c:v>0.95926024820638556</c:v>
                </c:pt>
                <c:pt idx="7">
                  <c:v>0.95864136839101777</c:v>
                </c:pt>
                <c:pt idx="8">
                  <c:v>0.95801489058592837</c:v>
                </c:pt>
                <c:pt idx="9">
                  <c:v>0.95738075287306601</c:v>
                </c:pt>
                <c:pt idx="10">
                  <c:v>0.95673889333957596</c:v>
                </c:pt>
                <c:pt idx="11">
                  <c:v>0.95608925008710499</c:v>
                </c:pt>
                <c:pt idx="12">
                  <c:v>0.95543176124121698</c:v>
                </c:pt>
                <c:pt idx="13">
                  <c:v>0.95476636496091727</c:v>
                </c:pt>
                <c:pt idx="14">
                  <c:v>0.95409299944828629</c:v>
                </c:pt>
                <c:pt idx="15">
                  <c:v>0.95341160295821914</c:v>
                </c:pt>
                <c:pt idx="16">
                  <c:v>0.9527221138082731</c:v>
                </c:pt>
                <c:pt idx="17">
                  <c:v>0.95202447038861826</c:v>
                </c:pt>
                <c:pt idx="18">
                  <c:v>0.95131861117209326</c:v>
                </c:pt>
                <c:pt idx="19">
                  <c:v>0.95060447472436271</c:v>
                </c:pt>
                <c:pt idx="20">
                  <c:v>0.94988199971417664</c:v>
                </c:pt>
                <c:pt idx="21">
                  <c:v>0.949151124923728</c:v>
                </c:pt>
                <c:pt idx="22">
                  <c:v>0.94841178925911096</c:v>
                </c:pt>
                <c:pt idx="23">
                  <c:v>0.94766393176087382</c:v>
                </c:pt>
                <c:pt idx="24">
                  <c:v>0.94690749161466903</c:v>
                </c:pt>
                <c:pt idx="25">
                  <c:v>0.94614240816199602</c:v>
                </c:pt>
                <c:pt idx="26">
                  <c:v>0.94536862091103713</c:v>
                </c:pt>
                <c:pt idx="27">
                  <c:v>0.94458606954758317</c:v>
                </c:pt>
                <c:pt idx="28">
                  <c:v>0.94379469394604953</c:v>
                </c:pt>
                <c:pt idx="29">
                  <c:v>0.94299443418057738</c:v>
                </c:pt>
                <c:pt idx="30">
                  <c:v>0.94218523053622238</c:v>
                </c:pt>
                <c:pt idx="31">
                  <c:v>0.94136702352022583</c:v>
                </c:pt>
                <c:pt idx="32">
                  <c:v>0.94053975387336797</c:v>
                </c:pt>
                <c:pt idx="33">
                  <c:v>0.93970336258140064</c:v>
                </c:pt>
                <c:pt idx="34">
                  <c:v>0.93885779088655941</c:v>
                </c:pt>
                <c:pt idx="35">
                  <c:v>0.93800298029914919</c:v>
                </c:pt>
                <c:pt idx="36">
                  <c:v>0.93713887260920581</c:v>
                </c:pt>
                <c:pt idx="37">
                  <c:v>0.9362654098982286</c:v>
                </c:pt>
                <c:pt idx="38">
                  <c:v>0.93538253455098175</c:v>
                </c:pt>
                <c:pt idx="39">
                  <c:v>0.93449018926736527</c:v>
                </c:pt>
                <c:pt idx="40">
                  <c:v>0.93358831707434842</c:v>
                </c:pt>
                <c:pt idx="41">
                  <c:v>0.93267686133796868</c:v>
                </c:pt>
                <c:pt idx="42">
                  <c:v>0.93175576577538965</c:v>
                </c:pt>
                <c:pt idx="43">
                  <c:v>0.93082497446701817</c:v>
                </c:pt>
                <c:pt idx="44">
                  <c:v>0.92988443186867664</c:v>
                </c:pt>
                <c:pt idx="45">
                  <c:v>0.92893408282382961</c:v>
                </c:pt>
                <c:pt idx="46">
                  <c:v>0.92797387257586106</c:v>
                </c:pt>
                <c:pt idx="47">
                  <c:v>0.92700374678039932</c:v>
                </c:pt>
                <c:pt idx="48">
                  <c:v>0.92602365151768973</c:v>
                </c:pt>
                <c:pt idx="49">
                  <c:v>0.92503353330500904</c:v>
                </c:pt>
                <c:pt idx="50">
                  <c:v>0.92403333910912056</c:v>
                </c:pt>
                <c:pt idx="51">
                  <c:v>0.92302301635876882</c:v>
                </c:pt>
                <c:pt idx="52">
                  <c:v>0.92200251295720781</c:v>
                </c:pt>
                <c:pt idx="53">
                  <c:v>0.9209717772947621</c:v>
                </c:pt>
                <c:pt idx="54">
                  <c:v>0.91993075826141912</c:v>
                </c:pt>
                <c:pt idx="55">
                  <c:v>0.91887940525944634</c:v>
                </c:pt>
                <c:pt idx="56">
                  <c:v>0.91781766821603339</c:v>
                </c:pt>
                <c:pt idx="57">
                  <c:v>0.91674549759595603</c:v>
                </c:pt>
                <c:pt idx="58">
                  <c:v>0.91566284441425694</c:v>
                </c:pt>
                <c:pt idx="59">
                  <c:v>0.91456966024894282</c:v>
                </c:pt>
                <c:pt idx="60">
                  <c:v>0.91346589725369332</c:v>
                </c:pt>
                <c:pt idx="61">
                  <c:v>0.91235150817057875</c:v>
                </c:pt>
                <c:pt idx="62">
                  <c:v>0.91122644634278505</c:v>
                </c:pt>
                <c:pt idx="63">
                  <c:v>0.91009066572734043</c:v>
                </c:pt>
                <c:pt idx="64">
                  <c:v>0.90894412090784282</c:v>
                </c:pt>
                <c:pt idx="65">
                  <c:v>0.90778676710718342</c:v>
                </c:pt>
                <c:pt idx="66">
                  <c:v>0.90661856020026477</c:v>
                </c:pt>
                <c:pt idx="67">
                  <c:v>0.90543945672670745</c:v>
                </c:pt>
                <c:pt idx="68">
                  <c:v>0.90424941390354574</c:v>
                </c:pt>
                <c:pt idx="69">
                  <c:v>0.90304838963790557</c:v>
                </c:pt>
                <c:pt idx="70">
                  <c:v>0.90183634253966405</c:v>
                </c:pt>
                <c:pt idx="71">
                  <c:v>0.90061323193408493</c:v>
                </c:pt>
                <c:pt idx="72">
                  <c:v>0.89937901787442931</c:v>
                </c:pt>
                <c:pt idx="73">
                  <c:v>0.89813366115453563</c:v>
                </c:pt>
                <c:pt idx="74">
                  <c:v>0.89687712332136704</c:v>
                </c:pt>
                <c:pt idx="75">
                  <c:v>0.89560936668752322</c:v>
                </c:pt>
                <c:pt idx="76">
                  <c:v>0.89433035434371055</c:v>
                </c:pt>
                <c:pt idx="77">
                  <c:v>0.89304005017117094</c:v>
                </c:pt>
                <c:pt idx="78">
                  <c:v>0.89173841885406302</c:v>
                </c:pt>
                <c:pt idx="79">
                  <c:v>0.89042542589179274</c:v>
                </c:pt>
                <c:pt idx="80">
                  <c:v>0.88910103761129122</c:v>
                </c:pt>
                <c:pt idx="81">
                  <c:v>0.88776522117923473</c:v>
                </c:pt>
                <c:pt idx="82">
                  <c:v>0.88641794461420365</c:v>
                </c:pt>
                <c:pt idx="83">
                  <c:v>0.88505917679877788</c:v>
                </c:pt>
                <c:pt idx="84">
                  <c:v>0.88368888749156382</c:v>
                </c:pt>
                <c:pt idx="85">
                  <c:v>0.88230704733914977</c:v>
                </c:pt>
                <c:pt idx="86">
                  <c:v>0.88091362788798699</c:v>
                </c:pt>
                <c:pt idx="87">
                  <c:v>0.87950860159619138</c:v>
                </c:pt>
                <c:pt idx="88">
                  <c:v>0.8780919418452634</c:v>
                </c:pt>
                <c:pt idx="89">
                  <c:v>0.87666362295172195</c:v>
                </c:pt>
                <c:pt idx="90">
                  <c:v>0.87522362017864963</c:v>
                </c:pt>
                <c:pt idx="91">
                  <c:v>0.87377190974714336</c:v>
                </c:pt>
                <c:pt idx="92">
                  <c:v>0.87230846884766999</c:v>
                </c:pt>
                <c:pt idx="93">
                  <c:v>0.87083327565132118</c:v>
                </c:pt>
                <c:pt idx="94">
                  <c:v>0.86934630932096402</c:v>
                </c:pt>
                <c:pt idx="95">
                  <c:v>0.86784755002228464</c:v>
                </c:pt>
                <c:pt idx="96">
                  <c:v>0.86633697893472095</c:v>
                </c:pt>
                <c:pt idx="97">
                  <c:v>0.86481457826228048</c:v>
                </c:pt>
                <c:pt idx="98">
                  <c:v>0.86328033124423964</c:v>
                </c:pt>
                <c:pt idx="99">
                  <c:v>0.86173422216572204</c:v>
                </c:pt>
                <c:pt idx="100">
                  <c:v>0.86017623636815099</c:v>
                </c:pt>
                <c:pt idx="101">
                  <c:v>0.85860636025957238</c:v>
                </c:pt>
                <c:pt idx="102">
                  <c:v>0.85702458132484671</c:v>
                </c:pt>
                <c:pt idx="103">
                  <c:v>0.85543088813570334</c:v>
                </c:pt>
                <c:pt idx="104">
                  <c:v>0.85382527036065592</c:v>
                </c:pt>
                <c:pt idx="105">
                  <c:v>0.85220771877477508</c:v>
                </c:pt>
                <c:pt idx="106">
                  <c:v>0.85057822526931393</c:v>
                </c:pt>
                <c:pt idx="107">
                  <c:v>0.84893678286118379</c:v>
                </c:pt>
                <c:pt idx="108">
                  <c:v>0.84728338570227624</c:v>
                </c:pt>
                <c:pt idx="109">
                  <c:v>0.84561802908862815</c:v>
                </c:pt>
                <c:pt idx="110">
                  <c:v>0.84394070946942645</c:v>
                </c:pt>
                <c:pt idx="111">
                  <c:v>0.84225142445584922</c:v>
                </c:pt>
                <c:pt idx="112">
                  <c:v>0.84055017282973921</c:v>
                </c:pt>
                <c:pt idx="113">
                  <c:v>0.83883695455210738</c:v>
                </c:pt>
                <c:pt idx="114">
                  <c:v>0.83711177077146171</c:v>
                </c:pt>
                <c:pt idx="115">
                  <c:v>0.83537462383195982</c:v>
                </c:pt>
                <c:pt idx="116">
                  <c:v>0.83362551728138079</c:v>
                </c:pt>
                <c:pt idx="117">
                  <c:v>0.83186445587891344</c:v>
                </c:pt>
                <c:pt idx="118">
                  <c:v>0.83009144560275716</c:v>
                </c:pt>
                <c:pt idx="119">
                  <c:v>0.8283064936575335</c:v>
                </c:pt>
                <c:pt idx="120">
                  <c:v>0.8265096084815049</c:v>
                </c:pt>
                <c:pt idx="121">
                  <c:v>0.82470079975359556</c:v>
                </c:pt>
                <c:pt idx="122">
                  <c:v>0.82288007840021515</c:v>
                </c:pt>
                <c:pt idx="123">
                  <c:v>0.82104745660187839</c:v>
                </c:pt>
                <c:pt idx="124">
                  <c:v>0.81920294779962055</c:v>
                </c:pt>
                <c:pt idx="125">
                  <c:v>0.81734656670120365</c:v>
                </c:pt>
                <c:pt idx="126">
                  <c:v>0.81547832928711317</c:v>
                </c:pt>
                <c:pt idx="127">
                  <c:v>0.81359825281633857</c:v>
                </c:pt>
                <c:pt idx="128">
                  <c:v>0.81170635583193884</c:v>
                </c:pt>
                <c:pt idx="129">
                  <c:v>0.80980265816638775</c:v>
                </c:pt>
                <c:pt idx="130">
                  <c:v>0.80788718094669687</c:v>
                </c:pt>
                <c:pt idx="131">
                  <c:v>0.8059599465993138</c:v>
                </c:pt>
                <c:pt idx="132">
                  <c:v>0.80402097885479273</c:v>
                </c:pt>
                <c:pt idx="133">
                  <c:v>0.80207030275223501</c:v>
                </c:pt>
                <c:pt idx="134">
                  <c:v>0.8001079446434971</c:v>
                </c:pt>
                <c:pt idx="135">
                  <c:v>0.79813393219716322</c:v>
                </c:pt>
                <c:pt idx="136">
                  <c:v>0.7961482944022813</c:v>
                </c:pt>
                <c:pt idx="137">
                  <c:v>0.79415106157185789</c:v>
                </c:pt>
                <c:pt idx="138">
                  <c:v>0.7921422653461121</c:v>
                </c:pt>
                <c:pt idx="139">
                  <c:v>0.79012193869548497</c:v>
                </c:pt>
                <c:pt idx="140">
                  <c:v>0.78809011592340195</c:v>
                </c:pt>
                <c:pt idx="141">
                  <c:v>0.78604683266878705</c:v>
                </c:pt>
                <c:pt idx="142">
                  <c:v>0.78399212590832645</c:v>
                </c:pt>
                <c:pt idx="143">
                  <c:v>0.78192603395847959</c:v>
                </c:pt>
                <c:pt idx="144">
                  <c:v>0.77984859647723526</c:v>
                </c:pt>
                <c:pt idx="145">
                  <c:v>0.77775985446561147</c:v>
                </c:pt>
                <c:pt idx="146">
                  <c:v>0.77565985026889828</c:v>
                </c:pt>
                <c:pt idx="147">
                  <c:v>0.77354862757763843</c:v>
                </c:pt>
                <c:pt idx="148">
                  <c:v>0.77142623142834921</c:v>
                </c:pt>
                <c:pt idx="149">
                  <c:v>0.7692927082039781</c:v>
                </c:pt>
                <c:pt idx="150">
                  <c:v>0.76714810563409708</c:v>
                </c:pt>
                <c:pt idx="151">
                  <c:v>0.7649924727948284</c:v>
                </c:pt>
                <c:pt idx="152">
                  <c:v>0.76282586010850373</c:v>
                </c:pt>
                <c:pt idx="153">
                  <c:v>0.7606483193430551</c:v>
                </c:pt>
                <c:pt idx="154">
                  <c:v>0.75845990361113502</c:v>
                </c:pt>
                <c:pt idx="155">
                  <c:v>0.7562606673689658</c:v>
                </c:pt>
                <c:pt idx="156">
                  <c:v>0.75405066641491691</c:v>
                </c:pt>
                <c:pt idx="157">
                  <c:v>0.75182995788780915</c:v>
                </c:pt>
                <c:pt idx="158">
                  <c:v>0.74959860026494396</c:v>
                </c:pt>
                <c:pt idx="159">
                  <c:v>0.74735665335985879</c:v>
                </c:pt>
                <c:pt idx="160">
                  <c:v>0.74510417831980635</c:v>
                </c:pt>
                <c:pt idx="161">
                  <c:v>0.7428412376229574</c:v>
                </c:pt>
                <c:pt idx="162">
                  <c:v>0.74056789507532594</c:v>
                </c:pt>
                <c:pt idx="163">
                  <c:v>0.73828421580741799</c:v>
                </c:pt>
                <c:pt idx="164">
                  <c:v>0.7359902662706016</c:v>
                </c:pt>
                <c:pt idx="165">
                  <c:v>0.73368611423319874</c:v>
                </c:pt>
                <c:pt idx="166">
                  <c:v>0.73137182877629803</c:v>
                </c:pt>
                <c:pt idx="167">
                  <c:v>0.72904748028928945</c:v>
                </c:pt>
                <c:pt idx="168">
                  <c:v>0.72671314046511948</c:v>
                </c:pt>
                <c:pt idx="169">
                  <c:v>0.72436888229526675</c:v>
                </c:pt>
                <c:pt idx="170">
                  <c:v>0.72201478006443998</c:v>
                </c:pt>
                <c:pt idx="171">
                  <c:v>0.71965090934499565</c:v>
                </c:pt>
                <c:pt idx="172">
                  <c:v>0.71727734699107792</c:v>
                </c:pt>
                <c:pt idx="173">
                  <c:v>0.71489417113247955</c:v>
                </c:pt>
                <c:pt idx="174">
                  <c:v>0.71250146116822499</c:v>
                </c:pt>
                <c:pt idx="175">
                  <c:v>0.71009929775987635</c:v>
                </c:pt>
                <c:pt idx="176">
                  <c:v>0.70768776282456147</c:v>
                </c:pt>
                <c:pt idx="177">
                  <c:v>0.70526693952772646</c:v>
                </c:pt>
                <c:pt idx="178">
                  <c:v>0.70283691227561174</c:v>
                </c:pt>
                <c:pt idx="179">
                  <c:v>0.70039776670745391</c:v>
                </c:pt>
                <c:pt idx="180">
                  <c:v>0.69794958968741305</c:v>
                </c:pt>
                <c:pt idx="181">
                  <c:v>0.69549246929622743</c:v>
                </c:pt>
                <c:pt idx="182">
                  <c:v>0.6930264948225956</c:v>
                </c:pt>
                <c:pt idx="183">
                  <c:v>0.69055175675428848</c:v>
                </c:pt>
                <c:pt idx="184">
                  <c:v>0.68806834676899098</c:v>
                </c:pt>
                <c:pt idx="185">
                  <c:v>0.68557635772487546</c:v>
                </c:pt>
                <c:pt idx="186">
                  <c:v>0.68307588365090899</c:v>
                </c:pt>
                <c:pt idx="187">
                  <c:v>0.68056701973689349</c:v>
                </c:pt>
                <c:pt idx="188">
                  <c:v>0.67804986232324416</c:v>
                </c:pt>
                <c:pt idx="189">
                  <c:v>0.67552450889050342</c:v>
                </c:pt>
                <c:pt idx="190">
                  <c:v>0.67299105804859594</c:v>
                </c:pt>
                <c:pt idx="191">
                  <c:v>0.67044960952582366</c:v>
                </c:pt>
                <c:pt idx="192">
                  <c:v>0.66790026415760517</c:v>
                </c:pt>
                <c:pt idx="193">
                  <c:v>0.66534312387495886</c:v>
                </c:pt>
                <c:pt idx="194">
                  <c:v>0.66277829169273472</c:v>
                </c:pt>
                <c:pt idx="195">
                  <c:v>0.66020587169759359</c:v>
                </c:pt>
                <c:pt idx="196">
                  <c:v>0.65762596903574</c:v>
                </c:pt>
                <c:pt idx="197">
                  <c:v>0.65503868990040703</c:v>
                </c:pt>
                <c:pt idx="198">
                  <c:v>0.65244414151909835</c:v>
                </c:pt>
                <c:pt idx="199">
                  <c:v>0.64984243214058868</c:v>
                </c:pt>
                <c:pt idx="200">
                  <c:v>0.64723367102168528</c:v>
                </c:pt>
                <c:pt idx="201">
                  <c:v>0.64461796841375285</c:v>
                </c:pt>
                <c:pt idx="202">
                  <c:v>0.64199543554900662</c:v>
                </c:pt>
                <c:pt idx="203">
                  <c:v>0.63936618462657169</c:v>
                </c:pt>
                <c:pt idx="204">
                  <c:v>0.63673032879831792</c:v>
                </c:pt>
                <c:pt idx="205">
                  <c:v>0.6340879821544666</c:v>
                </c:pt>
                <c:pt idx="206">
                  <c:v>0.63143925970897763</c:v>
                </c:pt>
                <c:pt idx="207">
                  <c:v>0.62878427738471609</c:v>
                </c:pt>
                <c:pt idx="208">
                  <c:v>0.62612315199840429</c:v>
                </c:pt>
                <c:pt idx="209">
                  <c:v>0.62345600124535938</c:v>
                </c:pt>
                <c:pt idx="210">
                  <c:v>0.62078294368402476</c:v>
                </c:pt>
                <c:pt idx="211">
                  <c:v>0.61810409872029148</c:v>
                </c:pt>
                <c:pt idx="212">
                  <c:v>0.61541958659162077</c:v>
                </c:pt>
                <c:pt idx="213">
                  <c:v>0.6127295283509655</c:v>
                </c:pt>
                <c:pt idx="214">
                  <c:v>0.61003404585049636</c:v>
                </c:pt>
                <c:pt idx="215">
                  <c:v>0.6073332617251368</c:v>
                </c:pt>
                <c:pt idx="216">
                  <c:v>0.6046272993759092</c:v>
                </c:pt>
                <c:pt idx="217">
                  <c:v>0.60191628295309685</c:v>
                </c:pt>
                <c:pt idx="218">
                  <c:v>0.59920033733922529</c:v>
                </c:pt>
                <c:pt idx="219">
                  <c:v>0.59647958813186652</c:v>
                </c:pt>
                <c:pt idx="220">
                  <c:v>0.59375416162627104</c:v>
                </c:pt>
                <c:pt idx="221">
                  <c:v>0.59102418479783037</c:v>
                </c:pt>
                <c:pt idx="222">
                  <c:v>0.58828978528437537</c:v>
                </c:pt>
                <c:pt idx="223">
                  <c:v>0.58555109136831307</c:v>
                </c:pt>
                <c:pt idx="224">
                  <c:v>0.58280823195860809</c:v>
                </c:pt>
                <c:pt idx="225">
                  <c:v>0.58006133657261005</c:v>
                </c:pt>
                <c:pt idx="226">
                  <c:v>0.57731053531773502</c:v>
                </c:pt>
                <c:pt idx="227">
                  <c:v>0.57455595887300148</c:v>
                </c:pt>
                <c:pt idx="228">
                  <c:v>0.57179773847042747</c:v>
                </c:pt>
                <c:pt idx="229">
                  <c:v>0.56903600587629311</c:v>
                </c:pt>
                <c:pt idx="230">
                  <c:v>0.56627089337227154</c:v>
                </c:pt>
                <c:pt idx="231">
                  <c:v>0.56350253373643544</c:v>
                </c:pt>
                <c:pt idx="232">
                  <c:v>0.56073106022414021</c:v>
                </c:pt>
                <c:pt idx="233">
                  <c:v>0.55795660654879209</c:v>
                </c:pt>
                <c:pt idx="234">
                  <c:v>0.55517930686250172</c:v>
                </c:pt>
                <c:pt idx="235">
                  <c:v>0.55239929573663282</c:v>
                </c:pt>
                <c:pt idx="236">
                  <c:v>0.54961670814224528</c:v>
                </c:pt>
                <c:pt idx="237">
                  <c:v>0.54683167943044242</c:v>
                </c:pt>
                <c:pt idx="238">
                  <c:v>0.54404434531262225</c:v>
                </c:pt>
                <c:pt idx="239">
                  <c:v>0.54125484184064332</c:v>
                </c:pt>
                <c:pt idx="240">
                  <c:v>0.5384633053869029</c:v>
                </c:pt>
                <c:pt idx="241">
                  <c:v>0.53566987262434029</c:v>
                </c:pt>
                <c:pt idx="242">
                  <c:v>0.53287468050636289</c:v>
                </c:pt>
                <c:pt idx="243">
                  <c:v>0.53007786624670461</c:v>
                </c:pt>
                <c:pt idx="244">
                  <c:v>0.52727956729921965</c:v>
                </c:pt>
                <c:pt idx="245">
                  <c:v>0.52447992133761812</c:v>
                </c:pt>
                <c:pt idx="246">
                  <c:v>0.52167906623514493</c:v>
                </c:pt>
                <c:pt idx="247">
                  <c:v>0.51887714004421248</c:v>
                </c:pt>
                <c:pt idx="248">
                  <c:v>0.5160742809759864</c:v>
                </c:pt>
                <c:pt idx="249">
                  <c:v>0.51327062737993434</c:v>
                </c:pt>
                <c:pt idx="250">
                  <c:v>0.51046631772333861</c:v>
                </c:pt>
                <c:pt idx="251">
                  <c:v>0.50766149057078114</c:v>
                </c:pt>
                <c:pt idx="252">
                  <c:v>0.50485628456360365</c:v>
                </c:pt>
                <c:pt idx="253">
                  <c:v>0.50205083839934894</c:v>
                </c:pt>
                <c:pt idx="254">
                  <c:v>0.49924529081118918</c:v>
                </c:pt>
                <c:pt idx="255">
                  <c:v>0.49643978054734317</c:v>
                </c:pt>
                <c:pt idx="256">
                  <c:v>0.49363444635049292</c:v>
                </c:pt>
                <c:pt idx="257">
                  <c:v>0.49082942693719867</c:v>
                </c:pt>
                <c:pt idx="258">
                  <c:v>0.48802486097732256</c:v>
                </c:pt>
                <c:pt idx="259">
                  <c:v>0.48522088707346245</c:v>
                </c:pt>
                <c:pt idx="260">
                  <c:v>0.48241764374040352</c:v>
                </c:pt>
                <c:pt idx="261">
                  <c:v>0.4796152693845902</c:v>
                </c:pt>
                <c:pt idx="262">
                  <c:v>0.4768139022836263</c:v>
                </c:pt>
                <c:pt idx="263">
                  <c:v>0.47401368056580306</c:v>
                </c:pt>
                <c:pt idx="264">
                  <c:v>0.4712147421896814</c:v>
                </c:pt>
                <c:pt idx="265">
                  <c:v>0.46841722492367166</c:v>
                </c:pt>
                <c:pt idx="266">
                  <c:v>0.4656212663257322</c:v>
                </c:pt>
                <c:pt idx="267">
                  <c:v>0.46282700372303376</c:v>
                </c:pt>
                <c:pt idx="268">
                  <c:v>0.4600345741917673</c:v>
                </c:pt>
                <c:pt idx="269">
                  <c:v>0.45724411453694158</c:v>
                </c:pt>
                <c:pt idx="270">
                  <c:v>0.45445576127229104</c:v>
                </c:pt>
                <c:pt idx="271">
                  <c:v>0.45166965060024034</c:v>
                </c:pt>
                <c:pt idx="272">
                  <c:v>0.44888591839194691</c:v>
                </c:pt>
                <c:pt idx="273">
                  <c:v>0.44610470016742609</c:v>
                </c:pt>
                <c:pt idx="274">
                  <c:v>0.44332613107576213</c:v>
                </c:pt>
                <c:pt idx="275">
                  <c:v>0.44055034587541053</c:v>
                </c:pt>
                <c:pt idx="276">
                  <c:v>0.43777747891459651</c:v>
                </c:pt>
                <c:pt idx="277">
                  <c:v>0.43500766411181346</c:v>
                </c:pt>
                <c:pt idx="278">
                  <c:v>0.43224103493642918</c:v>
                </c:pt>
                <c:pt idx="279">
                  <c:v>0.42947772438939824</c:v>
                </c:pt>
                <c:pt idx="280">
                  <c:v>0.42671786498409348</c:v>
                </c:pt>
                <c:pt idx="281">
                  <c:v>0.42396158872725376</c:v>
                </c:pt>
                <c:pt idx="282">
                  <c:v>0.42120902710005725</c:v>
                </c:pt>
                <c:pt idx="283">
                  <c:v>0.41846031103932269</c:v>
                </c:pt>
                <c:pt idx="284">
                  <c:v>0.41571557091884337</c:v>
                </c:pt>
                <c:pt idx="285">
                  <c:v>0.41297493653085904</c:v>
                </c:pt>
                <c:pt idx="286">
                  <c:v>0.41023853706766933</c:v>
                </c:pt>
                <c:pt idx="287">
                  <c:v>0.4075065011033927</c:v>
                </c:pt>
                <c:pt idx="288">
                  <c:v>0.40477895657587704</c:v>
                </c:pt>
                <c:pt idx="289">
                  <c:v>0.40205603076876373</c:v>
                </c:pt>
                <c:pt idx="290">
                  <c:v>0.39933785029371072</c:v>
                </c:pt>
                <c:pt idx="291">
                  <c:v>0.39662454107277889</c:v>
                </c:pt>
                <c:pt idx="292">
                  <c:v>0.39391622832098561</c:v>
                </c:pt>
                <c:pt idx="293">
                  <c:v>0.39121303652902761</c:v>
                </c:pt>
                <c:pt idx="294">
                  <c:v>0.38851508944618207</c:v>
                </c:pt>
                <c:pt idx="295">
                  <c:v>0.38582251006338275</c:v>
                </c:pt>
                <c:pt idx="296">
                  <c:v>0.38313542059648176</c:v>
                </c:pt>
                <c:pt idx="297">
                  <c:v>0.3804539424696961</c:v>
                </c:pt>
                <c:pt idx="298">
                  <c:v>0.37777819629924592</c:v>
                </c:pt>
                <c:pt idx="299">
                  <c:v>0.37510830187718425</c:v>
                </c:pt>
                <c:pt idx="300">
                  <c:v>0.37244437815542708</c:v>
                </c:pt>
                <c:pt idx="301">
                  <c:v>0.36978654322998195</c:v>
                </c:pt>
                <c:pt idx="302">
                  <c:v>0.36713491432538192</c:v>
                </c:pt>
                <c:pt idx="303">
                  <c:v>0.36448960777932826</c:v>
                </c:pt>
                <c:pt idx="304">
                  <c:v>0.36185073902754139</c:v>
                </c:pt>
                <c:pt idx="305">
                  <c:v>0.3592184225888303</c:v>
                </c:pt>
                <c:pt idx="306">
                  <c:v>0.35659277205037476</c:v>
                </c:pt>
                <c:pt idx="307">
                  <c:v>0.35397390005323015</c:v>
                </c:pt>
                <c:pt idx="308">
                  <c:v>0.35136191827806762</c:v>
                </c:pt>
                <c:pt idx="309">
                  <c:v>0.34875693743110425</c:v>
                </c:pt>
                <c:pt idx="310">
                  <c:v>0.34615906723031387</c:v>
                </c:pt>
                <c:pt idx="311">
                  <c:v>0.34356841639182867</c:v>
                </c:pt>
                <c:pt idx="312">
                  <c:v>0.34098509261660404</c:v>
                </c:pt>
                <c:pt idx="313">
                  <c:v>0.33840920257729268</c:v>
                </c:pt>
                <c:pt idx="314">
                  <c:v>0.33584085190538548</c:v>
                </c:pt>
                <c:pt idx="315">
                  <c:v>0.33328014517858084</c:v>
                </c:pt>
                <c:pt idx="316">
                  <c:v>0.33072718590840311</c:v>
                </c:pt>
                <c:pt idx="317">
                  <c:v>0.32818207652806697</c:v>
                </c:pt>
                <c:pt idx="318">
                  <c:v>0.32564491838059351</c:v>
                </c:pt>
                <c:pt idx="319">
                  <c:v>0.32311581170717574</c:v>
                </c:pt>
                <c:pt idx="320">
                  <c:v>0.32059485563580015</c:v>
                </c:pt>
                <c:pt idx="321">
                  <c:v>0.31808214817012281</c:v>
                </c:pt>
                <c:pt idx="322">
                  <c:v>0.31557778617860466</c:v>
                </c:pt>
                <c:pt idx="323">
                  <c:v>0.31308186538390514</c:v>
                </c:pt>
                <c:pt idx="324">
                  <c:v>0.31059448035253867</c:v>
                </c:pt>
                <c:pt idx="325">
                  <c:v>0.30811572448479296</c:v>
                </c:pt>
                <c:pt idx="326">
                  <c:v>0.30564569000491371</c:v>
                </c:pt>
                <c:pt idx="327">
                  <c:v>0.30318446795155363</c:v>
                </c:pt>
                <c:pt idx="328">
                  <c:v>0.30073214816849103</c:v>
                </c:pt>
                <c:pt idx="329">
                  <c:v>0.2982888192956169</c:v>
                </c:pt>
                <c:pt idx="330">
                  <c:v>0.29585456876019089</c:v>
                </c:pt>
                <c:pt idx="331">
                  <c:v>0.29342948276837122</c:v>
                </c:pt>
                <c:pt idx="332">
                  <c:v>0.29101364629701554</c:v>
                </c:pt>
                <c:pt idx="333">
                  <c:v>0.2886071430857553</c:v>
                </c:pt>
                <c:pt idx="334">
                  <c:v>0.28621005562934565</c:v>
                </c:pt>
                <c:pt idx="335">
                  <c:v>0.28382246517029031</c:v>
                </c:pt>
                <c:pt idx="336">
                  <c:v>0.28144445169174126</c:v>
                </c:pt>
                <c:pt idx="337">
                  <c:v>0.27907609391067745</c:v>
                </c:pt>
                <c:pt idx="338">
                  <c:v>0.27671746927135876</c:v>
                </c:pt>
                <c:pt idx="339">
                  <c:v>0.27436865393905951</c:v>
                </c:pt>
                <c:pt idx="340">
                  <c:v>0.27202972279407833</c:v>
                </c:pt>
                <c:pt idx="341">
                  <c:v>0.26970074942602884</c:v>
                </c:pt>
                <c:pt idx="342">
                  <c:v>0.26738180612840667</c:v>
                </c:pt>
                <c:pt idx="343">
                  <c:v>0.26507296389343793</c:v>
                </c:pt>
                <c:pt idx="344">
                  <c:v>0.26277429240720429</c:v>
                </c:pt>
                <c:pt idx="345">
                  <c:v>0.26048586004504959</c:v>
                </c:pt>
                <c:pt idx="346">
                  <c:v>0.25820773386726303</c:v>
                </c:pt>
                <c:pt idx="347">
                  <c:v>0.25593997961504322</c:v>
                </c:pt>
                <c:pt idx="348">
                  <c:v>0.25368266170673859</c:v>
                </c:pt>
                <c:pt idx="349">
                  <c:v>0.25143584323436863</c:v>
                </c:pt>
                <c:pt idx="350">
                  <c:v>0.24919958596042036</c:v>
                </c:pt>
                <c:pt idx="351">
                  <c:v>0.24697395031492353</c:v>
                </c:pt>
                <c:pt idx="352">
                  <c:v>0.24475899539280022</c:v>
                </c:pt>
                <c:pt idx="353">
                  <c:v>0.24255477895150124</c:v>
                </c:pt>
                <c:pt idx="354">
                  <c:v>0.24036135740889497</c:v>
                </c:pt>
                <c:pt idx="355">
                  <c:v>0.23817878584145558</c:v>
                </c:pt>
                <c:pt idx="356">
                  <c:v>0.23600711798270979</c:v>
                </c:pt>
                <c:pt idx="357">
                  <c:v>0.23384640622196207</c:v>
                </c:pt>
                <c:pt idx="358">
                  <c:v>0.23169670160328926</c:v>
                </c:pt>
                <c:pt idx="359">
                  <c:v>0.22955805382480698</c:v>
                </c:pt>
                <c:pt idx="360">
                  <c:v>0.22743051123820424</c:v>
                </c:pt>
                <c:pt idx="361">
                  <c:v>0.22531412084854729</c:v>
                </c:pt>
                <c:pt idx="362">
                  <c:v>0.2232089283143488</c:v>
                </c:pt>
                <c:pt idx="363">
                  <c:v>0.22111497794790425</c:v>
                </c:pt>
                <c:pt idx="364">
                  <c:v>0.21903231271588985</c:v>
                </c:pt>
                <c:pt idx="365">
                  <c:v>0.21696097424022442</c:v>
                </c:pt>
                <c:pt idx="366">
                  <c:v>0.21490100279919144</c:v>
                </c:pt>
                <c:pt idx="367">
                  <c:v>0.21285243732882009</c:v>
                </c:pt>
                <c:pt idx="368">
                  <c:v>0.2108153154245227</c:v>
                </c:pt>
                <c:pt idx="369">
                  <c:v>0.20878967334298959</c:v>
                </c:pt>
                <c:pt idx="370">
                  <c:v>0.20677554600433501</c:v>
                </c:pt>
                <c:pt idx="371">
                  <c:v>0.20477296699449654</c:v>
                </c:pt>
                <c:pt idx="372">
                  <c:v>0.20278196856788244</c:v>
                </c:pt>
                <c:pt idx="373">
                  <c:v>0.20080258165026821</c:v>
                </c:pt>
                <c:pt idx="374">
                  <c:v>0.19883483584193651</c:v>
                </c:pt>
                <c:pt idx="375">
                  <c:v>0.19687875942106248</c:v>
                </c:pt>
                <c:pt idx="376">
                  <c:v>0.19493437934733737</c:v>
                </c:pt>
                <c:pt idx="377">
                  <c:v>0.19300172126583282</c:v>
                </c:pt>
                <c:pt idx="378">
                  <c:v>0.19108080951110007</c:v>
                </c:pt>
                <c:pt idx="379">
                  <c:v>0.18917166711150368</c:v>
                </c:pt>
                <c:pt idx="380">
                  <c:v>0.18727431579378595</c:v>
                </c:pt>
                <c:pt idx="381">
                  <c:v>0.18538877598786041</c:v>
                </c:pt>
                <c:pt idx="382">
                  <c:v>0.18351506683183116</c:v>
                </c:pt>
                <c:pt idx="383">
                  <c:v>0.18165320617723579</c:v>
                </c:pt>
                <c:pt idx="384">
                  <c:v>0.17980321059450988</c:v>
                </c:pt>
                <c:pt idx="385">
                  <c:v>0.17796509537866778</c:v>
                </c:pt>
                <c:pt idx="386">
                  <c:v>0.17613887455520083</c:v>
                </c:pt>
                <c:pt idx="387">
                  <c:v>0.17432456088618598</c:v>
                </c:pt>
                <c:pt idx="388">
                  <c:v>0.17252216587660596</c:v>
                </c:pt>
                <c:pt idx="389">
                  <c:v>0.17073169978087421</c:v>
                </c:pt>
                <c:pt idx="390">
                  <c:v>0.16895317160956536</c:v>
                </c:pt>
                <c:pt idx="391">
                  <c:v>0.16718658913634465</c:v>
                </c:pt>
                <c:pt idx="392">
                  <c:v>0.16543195890509654</c:v>
                </c:pt>
                <c:pt idx="393">
                  <c:v>0.1636892862372461</c:v>
                </c:pt>
                <c:pt idx="394">
                  <c:v>0.16195857523927459</c:v>
                </c:pt>
                <c:pt idx="395">
                  <c:v>0.16023982881041854</c:v>
                </c:pt>
                <c:pt idx="396">
                  <c:v>0.15853304865056461</c:v>
                </c:pt>
                <c:pt idx="397">
                  <c:v>0.15683823526830887</c:v>
                </c:pt>
                <c:pt idx="398">
                  <c:v>0.15515538798921069</c:v>
                </c:pt>
                <c:pt idx="399">
                  <c:v>0.15348450496421551</c:v>
                </c:pt>
                <c:pt idx="400">
                  <c:v>0.15182558317824912</c:v>
                </c:pt>
                <c:pt idx="401">
                  <c:v>0.15017861845898206</c:v>
                </c:pt>
                <c:pt idx="402">
                  <c:v>0.14854360548576007</c:v>
                </c:pt>
                <c:pt idx="403">
                  <c:v>0.14692053779869407</c:v>
                </c:pt>
                <c:pt idx="404">
                  <c:v>0.14530940780791091</c:v>
                </c:pt>
                <c:pt idx="405">
                  <c:v>0.14371020680295854</c:v>
                </c:pt>
                <c:pt idx="406">
                  <c:v>0.14212292496236245</c:v>
                </c:pt>
                <c:pt idx="407">
                  <c:v>0.14054755136333152</c:v>
                </c:pt>
                <c:pt idx="408">
                  <c:v>0.13898407399160673</c:v>
                </c:pt>
                <c:pt idx="409">
                  <c:v>0.13743247975145256</c:v>
                </c:pt>
                <c:pt idx="410">
                  <c:v>0.13589275447578575</c:v>
                </c:pt>
                <c:pt idx="411">
                  <c:v>0.13436488293643778</c:v>
                </c:pt>
                <c:pt idx="412">
                  <c:v>0.13284884885454862</c:v>
                </c:pt>
                <c:pt idx="413">
                  <c:v>0.13134463491108661</c:v>
                </c:pt>
                <c:pt idx="414">
                  <c:v>0.12985222275749231</c:v>
                </c:pt>
                <c:pt idx="415">
                  <c:v>0.12837159302644319</c:v>
                </c:pt>
                <c:pt idx="416">
                  <c:v>0.12690272534273228</c:v>
                </c:pt>
                <c:pt idx="417">
                  <c:v>0.12544559833426139</c:v>
                </c:pt>
                <c:pt idx="418">
                  <c:v>0.12400018964314319</c:v>
                </c:pt>
                <c:pt idx="419">
                  <c:v>0.12256647593690839</c:v>
                </c:pt>
                <c:pt idx="420">
                  <c:v>0.12114443291981447</c:v>
                </c:pt>
                <c:pt idx="421">
                  <c:v>0.11973403534425353</c:v>
                </c:pt>
                <c:pt idx="422">
                  <c:v>0.11833525702225434</c:v>
                </c:pt>
                <c:pt idx="423">
                  <c:v>0.11694807083707537</c:v>
                </c:pt>
                <c:pt idx="424">
                  <c:v>0.11557244875488526</c:v>
                </c:pt>
                <c:pt idx="425">
                  <c:v>0.11420836183652794</c:v>
                </c:pt>
                <c:pt idx="426">
                  <c:v>0.11285578024936649</c:v>
                </c:pt>
                <c:pt idx="427">
                  <c:v>0.11151467327920561</c:v>
                </c:pt>
                <c:pt idx="428">
                  <c:v>0.11018500934228515</c:v>
                </c:pt>
                <c:pt idx="429">
                  <c:v>0.10886675599734486</c:v>
                </c:pt>
                <c:pt idx="430">
                  <c:v>0.10755987995775396</c:v>
                </c:pt>
                <c:pt idx="431">
                  <c:v>0.10626434710370392</c:v>
                </c:pt>
                <c:pt idx="432">
                  <c:v>0.10498012249445998</c:v>
                </c:pt>
                <c:pt idx="433">
                  <c:v>0.10370717038066712</c:v>
                </c:pt>
                <c:pt idx="434">
                  <c:v>0.10244545421670936</c:v>
                </c:pt>
                <c:pt idx="435">
                  <c:v>0.10119493667311563</c:v>
                </c:pt>
                <c:pt idx="436">
                  <c:v>9.9955579649012916E-2</c:v>
                </c:pt>
                <c:pt idx="437">
                  <c:v>9.8727344284618046E-2</c:v>
                </c:pt>
                <c:pt idx="438">
                  <c:v>9.7510190973768007E-2</c:v>
                </c:pt>
                <c:pt idx="439">
                  <c:v>9.6304079376491103E-2</c:v>
                </c:pt>
                <c:pt idx="440">
                  <c:v>9.5108968431595109E-2</c:v>
                </c:pt>
                <c:pt idx="441">
                  <c:v>9.3924816369297837E-2</c:v>
                </c:pt>
                <c:pt idx="442">
                  <c:v>9.2751580723873794E-2</c:v>
                </c:pt>
                <c:pt idx="443">
                  <c:v>9.1589218346325163E-2</c:v>
                </c:pt>
                <c:pt idx="444">
                  <c:v>9.0437685417068425E-2</c:v>
                </c:pt>
                <c:pt idx="445">
                  <c:v>8.9296937458637204E-2</c:v>
                </c:pt>
                <c:pt idx="446">
                  <c:v>8.8166929348395207E-2</c:v>
                </c:pt>
                <c:pt idx="447">
                  <c:v>8.7047615331257711E-2</c:v>
                </c:pt>
                <c:pt idx="448">
                  <c:v>8.59389490324175E-2</c:v>
                </c:pt>
                <c:pt idx="449">
                  <c:v>8.4840883470072459E-2</c:v>
                </c:pt>
                <c:pt idx="450">
                  <c:v>8.3753371068151172E-2</c:v>
                </c:pt>
                <c:pt idx="451">
                  <c:v>8.2676363669035635E-2</c:v>
                </c:pt>
                <c:pt idx="452">
                  <c:v>8.1609812546272753E-2</c:v>
                </c:pt>
                <c:pt idx="453">
                  <c:v>8.0553668417279178E-2</c:v>
                </c:pt>
                <c:pt idx="454">
                  <c:v>7.9507881456028384E-2</c:v>
                </c:pt>
                <c:pt idx="455">
                  <c:v>7.8472401305724193E-2</c:v>
                </c:pt>
                <c:pt idx="456">
                  <c:v>7.7447177091452102E-2</c:v>
                </c:pt>
                <c:pt idx="457">
                  <c:v>7.6432157432809289E-2</c:v>
                </c:pt>
                <c:pt idx="458">
                  <c:v>7.54272904565082E-2</c:v>
                </c:pt>
                <c:pt idx="459">
                  <c:v>7.4432523808952489E-2</c:v>
                </c:pt>
                <c:pt idx="460">
                  <c:v>7.3447804668781314E-2</c:v>
                </c:pt>
                <c:pt idx="461">
                  <c:v>7.2473079759379E-2</c:v>
                </c:pt>
                <c:pt idx="462">
                  <c:v>7.1508295361349394E-2</c:v>
                </c:pt>
                <c:pt idx="463">
                  <c:v>7.0553397324949141E-2</c:v>
                </c:pt>
                <c:pt idx="464">
                  <c:v>6.9608331082480324E-2</c:v>
                </c:pt>
                <c:pt idx="465">
                  <c:v>6.8673041660637035E-2</c:v>
                </c:pt>
                <c:pt idx="466">
                  <c:v>6.7747473692805871E-2</c:v>
                </c:pt>
                <c:pt idx="467">
                  <c:v>6.6831571431315462E-2</c:v>
                </c:pt>
                <c:pt idx="468">
                  <c:v>6.592527875963472E-2</c:v>
                </c:pt>
                <c:pt idx="469">
                  <c:v>6.5028539204515456E-2</c:v>
                </c:pt>
                <c:pt idx="470">
                  <c:v>6.414129594807827E-2</c:v>
                </c:pt>
                <c:pt idx="471">
                  <c:v>6.3263491839838371E-2</c:v>
                </c:pt>
                <c:pt idx="472">
                  <c:v>6.2395069408670345E-2</c:v>
                </c:pt>
                <c:pt idx="473">
                  <c:v>6.1535970874707968E-2</c:v>
                </c:pt>
                <c:pt idx="474">
                  <c:v>6.0686138161177405E-2</c:v>
                </c:pt>
                <c:pt idx="475">
                  <c:v>5.9845512906163023E-2</c:v>
                </c:pt>
                <c:pt idx="476">
                  <c:v>5.9014036474301035E-2</c:v>
                </c:pt>
                <c:pt idx="477">
                  <c:v>5.819164996840076E-2</c:v>
                </c:pt>
                <c:pt idx="478">
                  <c:v>5.7378294240991279E-2</c:v>
                </c:pt>
                <c:pt idx="479">
                  <c:v>5.6573909905790476E-2</c:v>
                </c:pt>
                <c:pt idx="480">
                  <c:v>5.5778437349095489E-2</c:v>
                </c:pt>
                <c:pt idx="481">
                  <c:v>5.4991816741092547E-2</c:v>
                </c:pt>
                <c:pt idx="482">
                  <c:v>5.4213988047082218E-2</c:v>
                </c:pt>
                <c:pt idx="483">
                  <c:v>5.3444891038625375E-2</c:v>
                </c:pt>
                <c:pt idx="484">
                  <c:v>5.2684465304593364E-2</c:v>
                </c:pt>
                <c:pt idx="485">
                  <c:v>5.1932650262139335E-2</c:v>
                </c:pt>
                <c:pt idx="486">
                  <c:v>5.118938516757443E-2</c:v>
                </c:pt>
                <c:pt idx="487">
                  <c:v>5.0454609127154604E-2</c:v>
                </c:pt>
                <c:pt idx="488">
                  <c:v>4.9728261107772842E-2</c:v>
                </c:pt>
                <c:pt idx="489">
                  <c:v>4.90102799475578E-2</c:v>
                </c:pt>
                <c:pt idx="490">
                  <c:v>4.830060436637551E-2</c:v>
                </c:pt>
                <c:pt idx="491">
                  <c:v>4.7599172976233728E-2</c:v>
                </c:pt>
                <c:pt idx="492">
                  <c:v>4.6905924291587464E-2</c:v>
                </c:pt>
                <c:pt idx="493">
                  <c:v>4.6220796739542935E-2</c:v>
                </c:pt>
                <c:pt idx="494">
                  <c:v>4.5543728669960593E-2</c:v>
                </c:pt>
                <c:pt idx="495">
                  <c:v>4.4874658365454678E-2</c:v>
                </c:pt>
                <c:pt idx="496">
                  <c:v>4.4213524051288755E-2</c:v>
                </c:pt>
                <c:pt idx="497">
                  <c:v>4.356026390516432E-2</c:v>
                </c:pt>
                <c:pt idx="498">
                  <c:v>4.2914816066904726E-2</c:v>
                </c:pt>
                <c:pt idx="499">
                  <c:v>4.227711864802941E-2</c:v>
                </c:pt>
                <c:pt idx="500">
                  <c:v>4.1647109741220212E-2</c:v>
                </c:pt>
                <c:pt idx="501">
                  <c:v>4.102472742967711E-2</c:v>
                </c:pt>
                <c:pt idx="502">
                  <c:v>4.0409909796363497E-2</c:v>
                </c:pt>
                <c:pt idx="503">
                  <c:v>3.9802594933139535E-2</c:v>
                </c:pt>
                <c:pt idx="504">
                  <c:v>3.9202720949782388E-2</c:v>
                </c:pt>
                <c:pt idx="505">
                  <c:v>3.8610225982893209E-2</c:v>
                </c:pt>
                <c:pt idx="506">
                  <c:v>3.8025048204689771E-2</c:v>
                </c:pt>
                <c:pt idx="507">
                  <c:v>3.7447125831683192E-2</c:v>
                </c:pt>
                <c:pt idx="508">
                  <c:v>3.6876397133240202E-2</c:v>
                </c:pt>
                <c:pt idx="509">
                  <c:v>3.6312800440027715E-2</c:v>
                </c:pt>
                <c:pt idx="510">
                  <c:v>3.5756274152339951E-2</c:v>
                </c:pt>
                <c:pt idx="511">
                  <c:v>3.5206756748309642E-2</c:v>
                </c:pt>
                <c:pt idx="512">
                  <c:v>3.4664186791998564E-2</c:v>
                </c:pt>
                <c:pt idx="513">
                  <c:v>3.4128502941371153E-2</c:v>
                </c:pt>
                <c:pt idx="514">
                  <c:v>3.3599643956148117E-2</c:v>
                </c:pt>
                <c:pt idx="515">
                  <c:v>3.3077548705539916E-2</c:v>
                </c:pt>
                <c:pt idx="516">
                  <c:v>3.2562156175861112E-2</c:v>
                </c:pt>
                <c:pt idx="517">
                  <c:v>3.2053405478023711E-2</c:v>
                </c:pt>
                <c:pt idx="518">
                  <c:v>3.1551235854910265E-2</c:v>
                </c:pt>
                <c:pt idx="519">
                  <c:v>3.1055586688625181E-2</c:v>
                </c:pt>
                <c:pt idx="520">
                  <c:v>3.056639750762602E-2</c:v>
                </c:pt>
                <c:pt idx="521">
                  <c:v>3.0083607993733108E-2</c:v>
                </c:pt>
                <c:pt idx="522">
                  <c:v>2.9607157989015698E-2</c:v>
                </c:pt>
                <c:pt idx="523">
                  <c:v>2.9136987502560441E-2</c:v>
                </c:pt>
                <c:pt idx="524">
                  <c:v>2.8673036717114853E-2</c:v>
                </c:pt>
                <c:pt idx="525">
                  <c:v>2.8215245995610427E-2</c:v>
                </c:pt>
                <c:pt idx="526">
                  <c:v>2.7763555887563962E-2</c:v>
                </c:pt>
                <c:pt idx="527">
                  <c:v>2.7317907135356534E-2</c:v>
                </c:pt>
                <c:pt idx="528">
                  <c:v>2.6878240680392351E-2</c:v>
                </c:pt>
                <c:pt idx="529">
                  <c:v>2.6444497669134703E-2</c:v>
                </c:pt>
                <c:pt idx="530">
                  <c:v>2.6016619459021006E-2</c:v>
                </c:pt>
                <c:pt idx="531">
                  <c:v>2.5594547624257724E-2</c:v>
                </c:pt>
                <c:pt idx="532">
                  <c:v>2.5178223961492274E-2</c:v>
                </c:pt>
                <c:pt idx="533">
                  <c:v>2.4767590495366587E-2</c:v>
                </c:pt>
                <c:pt idx="534">
                  <c:v>2.4362589483948094E-2</c:v>
                </c:pt>
                <c:pt idx="535">
                  <c:v>2.3963163424042588E-2</c:v>
                </c:pt>
                <c:pt idx="536">
                  <c:v>2.356925505638563E-2</c:v>
                </c:pt>
                <c:pt idx="537">
                  <c:v>2.3180807370715928E-2</c:v>
                </c:pt>
                <c:pt idx="538">
                  <c:v>2.2797763610728605E-2</c:v>
                </c:pt>
                <c:pt idx="539">
                  <c:v>2.242006727891066E-2</c:v>
                </c:pt>
                <c:pt idx="540">
                  <c:v>2.2047662141257973E-2</c:v>
                </c:pt>
                <c:pt idx="541">
                  <c:v>2.168049223187507E-2</c:v>
                </c:pt>
                <c:pt idx="542">
                  <c:v>2.1318501857457095E-2</c:v>
                </c:pt>
                <c:pt idx="543">
                  <c:v>2.0961635601656092E-2</c:v>
                </c:pt>
                <c:pt idx="544">
                  <c:v>2.060983832933061E-2</c:v>
                </c:pt>
                <c:pt idx="545">
                  <c:v>2.0263055190680168E-2</c:v>
                </c:pt>
                <c:pt idx="546">
                  <c:v>1.9921231625265046E-2</c:v>
                </c:pt>
                <c:pt idx="547">
                  <c:v>1.9584313365912043E-2</c:v>
                </c:pt>
                <c:pt idx="548">
                  <c:v>1.9252246442506227E-2</c:v>
                </c:pt>
                <c:pt idx="549">
                  <c:v>1.8924977185670322E-2</c:v>
                </c:pt>
                <c:pt idx="550">
                  <c:v>1.8602452230332744E-2</c:v>
                </c:pt>
                <c:pt idx="551">
                  <c:v>1.8284618519182616E-2</c:v>
                </c:pt>
                <c:pt idx="552">
                  <c:v>1.7971423306015977E-2</c:v>
                </c:pt>
                <c:pt idx="553">
                  <c:v>1.7662814158971196E-2</c:v>
                </c:pt>
                <c:pt idx="554">
                  <c:v>1.7358738963656029E-2</c:v>
                </c:pt>
                <c:pt idx="555">
                  <c:v>1.7059145926165864E-2</c:v>
                </c:pt>
                <c:pt idx="556">
                  <c:v>1.6763983575995511E-2</c:v>
                </c:pt>
                <c:pt idx="557">
                  <c:v>1.6473200768844176E-2</c:v>
                </c:pt>
                <c:pt idx="558">
                  <c:v>1.6186746689314413E-2</c:v>
                </c:pt>
                <c:pt idx="559">
                  <c:v>1.5904570853507605E-2</c:v>
                </c:pt>
                <c:pt idx="560">
                  <c:v>1.5626623111514748E-2</c:v>
                </c:pt>
                <c:pt idx="561">
                  <c:v>1.5352853649804432E-2</c:v>
                </c:pt>
                <c:pt idx="562">
                  <c:v>1.5083212993509898E-2</c:v>
                </c:pt>
                <c:pt idx="563">
                  <c:v>1.4817652008614512E-2</c:v>
                </c:pt>
                <c:pt idx="564">
                  <c:v>1.4556121904037322E-2</c:v>
                </c:pt>
                <c:pt idx="565">
                  <c:v>1.4298574233620021E-2</c:v>
                </c:pt>
                <c:pt idx="566">
                  <c:v>1.4044960898016101E-2</c:v>
                </c:pt>
                <c:pt idx="567">
                  <c:v>1.3795234146482871E-2</c:v>
                </c:pt>
                <c:pt idx="568">
                  <c:v>1.3549346578578092E-2</c:v>
                </c:pt>
                <c:pt idx="569">
                  <c:v>1.330725114576059E-2</c:v>
                </c:pt>
                <c:pt idx="570">
                  <c:v>1.3068901152899493E-2</c:v>
                </c:pt>
                <c:pt idx="571">
                  <c:v>1.2834250259688873E-2</c:v>
                </c:pt>
                <c:pt idx="572">
                  <c:v>1.2603252481971361E-2</c:v>
                </c:pt>
                <c:pt idx="573">
                  <c:v>1.2375862192971709E-2</c:v>
                </c:pt>
                <c:pt idx="574">
                  <c:v>1.2152034124440325E-2</c:v>
                </c:pt>
                <c:pt idx="575">
                  <c:v>1.1931723367709535E-2</c:v>
                </c:pt>
                <c:pt idx="576">
                  <c:v>1.1714885374661699E-2</c:v>
                </c:pt>
                <c:pt idx="577">
                  <c:v>1.1501475958612173E-2</c:v>
                </c:pt>
                <c:pt idx="578">
                  <c:v>1.1291451295106891E-2</c:v>
                </c:pt>
                <c:pt idx="579">
                  <c:v>1.1084767922636685E-2</c:v>
                </c:pt>
                <c:pt idx="580">
                  <c:v>1.0881382743268109E-2</c:v>
                </c:pt>
                <c:pt idx="581">
                  <c:v>1.0681253023194559E-2</c:v>
                </c:pt>
                <c:pt idx="582">
                  <c:v>1.0484336393205451E-2</c:v>
                </c:pt>
                <c:pt idx="583">
                  <c:v>1.0290590849077352E-2</c:v>
                </c:pt>
                <c:pt idx="584">
                  <c:v>1.0099974751886953E-2</c:v>
                </c:pt>
                <c:pt idx="585">
                  <c:v>9.9124468282469902E-3</c:v>
                </c:pt>
                <c:pt idx="586">
                  <c:v>9.7279661704672282E-3</c:v>
                </c:pt>
                <c:pt idx="587">
                  <c:v>9.5464922366406135E-3</c:v>
                </c:pt>
                <c:pt idx="588">
                  <c:v>9.3679848506565966E-3</c:v>
                </c:pt>
                <c:pt idx="589">
                  <c:v>9.1924042021421792E-3</c:v>
                </c:pt>
                <c:pt idx="590">
                  <c:v>9.0197108463321296E-3</c:v>
                </c:pt>
                <c:pt idx="591">
                  <c:v>8.8498657038702522E-3</c:v>
                </c:pt>
                <c:pt idx="592">
                  <c:v>8.6828300605411579E-3</c:v>
                </c:pt>
                <c:pt idx="593">
                  <c:v>8.5185655669358651E-3</c:v>
                </c:pt>
                <c:pt idx="594">
                  <c:v>8.3570342380505647E-3</c:v>
                </c:pt>
                <c:pt idx="595">
                  <c:v>8.1981984528213259E-3</c:v>
                </c:pt>
                <c:pt idx="596">
                  <c:v>8.0420209535942977E-3</c:v>
                </c:pt>
                <c:pt idx="597">
                  <c:v>7.8884648455340711E-3</c:v>
                </c:pt>
                <c:pt idx="598">
                  <c:v>7.7374935959706459E-3</c:v>
                </c:pt>
                <c:pt idx="599">
                  <c:v>7.5890710336864453E-3</c:v>
                </c:pt>
                <c:pt idx="600">
                  <c:v>7.443161348143601E-3</c:v>
                </c:pt>
                <c:pt idx="601">
                  <c:v>7.2997290886549493E-3</c:v>
                </c:pt>
                <c:pt idx="602">
                  <c:v>7.1587391634975184E-3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ED-4CA4-92DB-B467307B5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12736"/>
        <c:axId val="1515513216"/>
      </c:scatterChart>
      <c:valAx>
        <c:axId val="15155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800" b="1"/>
                  <a:t>BCR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3216"/>
        <c:crosses val="autoZero"/>
        <c:crossBetween val="midCat"/>
      </c:valAx>
      <c:valAx>
        <c:axId val="15155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400" b="1"/>
                  <a:t>Treshold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1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62189726893644"/>
          <c:y val="0.18551058080740521"/>
          <c:w val="0.10783701487685579"/>
          <c:h val="0.444972539967055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'Composite - SIMDEC'!$AS$6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'Composite - SIMDEC'!$AR$7:$AR$10</c:f>
              <c:strCache>
                <c:ptCount val="4"/>
                <c:pt idx="0">
                  <c:v>SC1</c:v>
                </c:pt>
                <c:pt idx="1">
                  <c:v>SC10</c:v>
                </c:pt>
                <c:pt idx="2">
                  <c:v>SC18</c:v>
                </c:pt>
                <c:pt idx="3">
                  <c:v>SC20</c:v>
                </c:pt>
              </c:strCache>
            </c:strRef>
          </c:cat>
          <c:val>
            <c:numRef>
              <c:f>'Composite - SIMDEC'!$AS$7:$AS$10</c:f>
              <c:numCache>
                <c:formatCode>General</c:formatCode>
                <c:ptCount val="4"/>
                <c:pt idx="0">
                  <c:v>11.202223875962595</c:v>
                </c:pt>
                <c:pt idx="1">
                  <c:v>1.7579971369325122</c:v>
                </c:pt>
                <c:pt idx="2">
                  <c:v>38.9421497409758</c:v>
                </c:pt>
                <c:pt idx="3">
                  <c:v>48.097629246129081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B-4A51-AF81-8E8234FCFA00}"/>
            </c:ext>
          </c:extLst>
        </c:ser>
        <c:ser>
          <c:idx val="1"/>
          <c:order val="1"/>
          <c:tx>
            <c:strRef>
              <c:f>'Composite - SIMDEC'!$AT$6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'Composite - SIMDEC'!$AR$7:$AR$10</c:f>
              <c:strCache>
                <c:ptCount val="4"/>
                <c:pt idx="0">
                  <c:v>SC1</c:v>
                </c:pt>
                <c:pt idx="1">
                  <c:v>SC10</c:v>
                </c:pt>
                <c:pt idx="2">
                  <c:v>SC18</c:v>
                </c:pt>
                <c:pt idx="3">
                  <c:v>SC20</c:v>
                </c:pt>
              </c:strCache>
            </c:strRef>
          </c:cat>
          <c:val>
            <c:numRef>
              <c:f>'Composite - SIMDEC'!$AT$7:$AT$10</c:f>
              <c:numCache>
                <c:formatCode>General</c:formatCode>
                <c:ptCount val="4"/>
                <c:pt idx="0">
                  <c:v>8.6314210852693325</c:v>
                </c:pt>
                <c:pt idx="1">
                  <c:v>1.6958390875709606</c:v>
                </c:pt>
                <c:pt idx="2">
                  <c:v>20.463729801274539</c:v>
                </c:pt>
                <c:pt idx="3">
                  <c:v>69.209010025885163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B-4A51-AF81-8E8234FCF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6815408"/>
        <c:axId val="586810608"/>
      </c:barChart>
      <c:catAx>
        <c:axId val="58681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810608"/>
        <c:crosses val="autoZero"/>
        <c:auto val="1"/>
        <c:lblAlgn val="ctr"/>
        <c:lblOffset val="100"/>
        <c:noMultiLvlLbl val="0"/>
      </c:catAx>
      <c:valAx>
        <c:axId val="58681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81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'COSIMA - SC10 Ref'!$B$26</c:f>
              <c:strCache>
                <c:ptCount val="1"/>
                <c:pt idx="0">
                  <c:v>SC1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'COSIMA - SC10 Ref'!$C$25:$J$25</c:f>
              <c:numCache>
                <c:formatCode>0%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cat>
          <c:val>
            <c:numRef>
              <c:f>'COSIMA - SC10 Ref'!$C$26:$J$26</c:f>
              <c:numCache>
                <c:formatCode>General</c:formatCode>
                <c:ptCount val="8"/>
                <c:pt idx="0">
                  <c:v>0.3345268542774002</c:v>
                </c:pt>
                <c:pt idx="1">
                  <c:v>1.0734732511243847</c:v>
                </c:pt>
                <c:pt idx="2">
                  <c:v>1.9971562471831152</c:v>
                </c:pt>
                <c:pt idx="3">
                  <c:v>3.1847486706871981</c:v>
                </c:pt>
                <c:pt idx="4">
                  <c:v>4.7682052353593072</c:v>
                </c:pt>
                <c:pt idx="5">
                  <c:v>6.9850444259002602</c:v>
                </c:pt>
                <c:pt idx="6">
                  <c:v>10.310303211711689</c:v>
                </c:pt>
                <c:pt idx="7">
                  <c:v>15.852401188064073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3-4D7F-A7AD-8041105295CC}"/>
            </c:ext>
          </c:extLst>
        </c:ser>
        <c:ser>
          <c:idx val="2"/>
          <c:order val="1"/>
          <c:tx>
            <c:strRef>
              <c:f>'COSIMA - SC10 Ref'!$B$27</c:f>
              <c:strCache>
                <c:ptCount val="1"/>
                <c:pt idx="0">
                  <c:v>SC10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'COSIMA - SC10 Ref'!$C$25:$J$25</c:f>
              <c:numCache>
                <c:formatCode>0%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cat>
          <c:val>
            <c:numRef>
              <c:f>'COSIMA - SC10 Ref'!$C$27:$J$27</c:f>
              <c:numCache>
                <c:formatCode>General</c:formatCode>
                <c:ptCount val="8"/>
                <c:pt idx="0">
                  <c:v>1.5416527644679483</c:v>
                </c:pt>
                <c:pt idx="1">
                  <c:v>1.7129475160754981</c:v>
                </c:pt>
                <c:pt idx="2">
                  <c:v>1.9270659555849352</c:v>
                </c:pt>
                <c:pt idx="3">
                  <c:v>2.2023610920970689</c:v>
                </c:pt>
                <c:pt idx="4">
                  <c:v>2.5694212741132469</c:v>
                </c:pt>
                <c:pt idx="5">
                  <c:v>3.0833055289358957</c:v>
                </c:pt>
                <c:pt idx="6">
                  <c:v>3.8541319111698695</c:v>
                </c:pt>
                <c:pt idx="7">
                  <c:v>5.1388425482264939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83-4D7F-A7AD-8041105295CC}"/>
            </c:ext>
          </c:extLst>
        </c:ser>
        <c:ser>
          <c:idx val="3"/>
          <c:order val="2"/>
          <c:tx>
            <c:strRef>
              <c:f>'COSIMA - SC10 Ref'!$B$28</c:f>
              <c:strCache>
                <c:ptCount val="1"/>
                <c:pt idx="0">
                  <c:v>SC18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'COSIMA - SC10 Ref'!$C$25:$J$25</c:f>
              <c:numCache>
                <c:formatCode>0%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cat>
          <c:val>
            <c:numRef>
              <c:f>'COSIMA - SC10 Ref'!$C$28:$J$28</c:f>
              <c:numCache>
                <c:formatCode>General</c:formatCode>
                <c:ptCount val="8"/>
                <c:pt idx="0">
                  <c:v>1.0404314679033202</c:v>
                </c:pt>
                <c:pt idx="1">
                  <c:v>5.5465786021916479</c:v>
                </c:pt>
                <c:pt idx="2">
                  <c:v>11.179262520052056</c:v>
                </c:pt>
                <c:pt idx="3">
                  <c:v>18.421284700158299</c:v>
                </c:pt>
                <c:pt idx="4">
                  <c:v>28.077314273633295</c:v>
                </c:pt>
                <c:pt idx="5">
                  <c:v>41.595755676498257</c:v>
                </c:pt>
                <c:pt idx="6">
                  <c:v>61.873417780795748</c:v>
                </c:pt>
                <c:pt idx="7">
                  <c:v>95.669521287958204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83-4D7F-A7AD-8041105295CC}"/>
            </c:ext>
          </c:extLst>
        </c:ser>
        <c:ser>
          <c:idx val="4"/>
          <c:order val="3"/>
          <c:tx>
            <c:strRef>
              <c:f>'COSIMA - SC10 Ref'!$B$29</c:f>
              <c:strCache>
                <c:ptCount val="1"/>
                <c:pt idx="0">
                  <c:v>SC20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'COSIMA - SC10 Ref'!$C$25:$J$25</c:f>
              <c:numCache>
                <c:formatCode>0%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cat>
          <c:val>
            <c:numRef>
              <c:f>'COSIMA - SC10 Ref'!$C$29:$J$29</c:f>
              <c:numCache>
                <c:formatCode>General</c:formatCode>
                <c:ptCount val="8"/>
                <c:pt idx="0">
                  <c:v>1.3969514298281474</c:v>
                </c:pt>
                <c:pt idx="1">
                  <c:v>17.751360885693689</c:v>
                </c:pt>
                <c:pt idx="2">
                  <c:v>38.194372705525616</c:v>
                </c:pt>
                <c:pt idx="3">
                  <c:v>64.478245045309535</c:v>
                </c:pt>
                <c:pt idx="4">
                  <c:v>99.523408165021408</c:v>
                </c:pt>
                <c:pt idx="5">
                  <c:v>148.58663653261803</c:v>
                </c:pt>
                <c:pt idx="6">
                  <c:v>222.18147908401289</c:v>
                </c:pt>
                <c:pt idx="7">
                  <c:v>344.83955000300455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83-4D7F-A7AD-804110529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514191"/>
        <c:axId val="1436589151"/>
      </c:lineChart>
      <c:catAx>
        <c:axId val="136151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MCDA%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89151"/>
        <c:crosses val="autoZero"/>
        <c:auto val="1"/>
        <c:lblAlgn val="ctr"/>
        <c:lblOffset val="100"/>
        <c:noMultiLvlLbl val="0"/>
      </c:catAx>
      <c:valAx>
        <c:axId val="143658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1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'COSIMA - SC20 Ref'!$E$26</c:f>
              <c:strCache>
                <c:ptCount val="1"/>
                <c:pt idx="0">
                  <c:v>SC1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'COSIMA - SC20 Ref'!$F$25:$T$25</c:f>
              <c:numCache>
                <c:formatCode>0%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</c:numCache>
            </c:numRef>
          </c:cat>
          <c:val>
            <c:numRef>
              <c:f>'COSIMA - SC20 Ref'!$F$26:$T$26</c:f>
              <c:numCache>
                <c:formatCode>General</c:formatCode>
                <c:ptCount val="15"/>
                <c:pt idx="0">
                  <c:v>0.3345268542774002</c:v>
                </c:pt>
                <c:pt idx="1">
                  <c:v>0.33784890129387346</c:v>
                </c:pt>
                <c:pt idx="2">
                  <c:v>0.34154006464551034</c:v>
                </c:pt>
                <c:pt idx="3">
                  <c:v>0.3456654825091045</c:v>
                </c:pt>
                <c:pt idx="4">
                  <c:v>0.3503065776056481</c:v>
                </c:pt>
                <c:pt idx="5">
                  <c:v>0.35556648538173058</c:v>
                </c:pt>
                <c:pt idx="6">
                  <c:v>0.36157780855439647</c:v>
                </c:pt>
                <c:pt idx="7">
                  <c:v>0.36851395067670323</c:v>
                </c:pt>
                <c:pt idx="8">
                  <c:v>0.37660611648606107</c:v>
                </c:pt>
                <c:pt idx="9">
                  <c:v>0.38616958516984762</c:v>
                </c:pt>
                <c:pt idx="10">
                  <c:v>0.39764574759039145</c:v>
                </c:pt>
                <c:pt idx="11">
                  <c:v>0.41167216832661174</c:v>
                </c:pt>
                <c:pt idx="12">
                  <c:v>0.42920519424688708</c:v>
                </c:pt>
                <c:pt idx="13">
                  <c:v>0.45174765614438406</c:v>
                </c:pt>
                <c:pt idx="14">
                  <c:v>0.4818042720077132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4-4504-A6FB-01639E168C46}"/>
            </c:ext>
          </c:extLst>
        </c:ser>
        <c:ser>
          <c:idx val="2"/>
          <c:order val="1"/>
          <c:tx>
            <c:strRef>
              <c:f>'COSIMA - SC20 Ref'!$E$27</c:f>
              <c:strCache>
                <c:ptCount val="1"/>
                <c:pt idx="0">
                  <c:v>SC20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'COSIMA - SC20 Ref'!$F$25:$T$25</c:f>
              <c:numCache>
                <c:formatCode>0%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</c:numCache>
            </c:numRef>
          </c:cat>
          <c:val>
            <c:numRef>
              <c:f>'COSIMA - SC20 Ref'!$F$27:$T$27</c:f>
              <c:numCache>
                <c:formatCode>General</c:formatCode>
                <c:ptCount val="15"/>
                <c:pt idx="0">
                  <c:v>1.3969514298281474</c:v>
                </c:pt>
                <c:pt idx="1">
                  <c:v>1.4704751892927865</c:v>
                </c:pt>
                <c:pt idx="2">
                  <c:v>1.5521682553646083</c:v>
                </c:pt>
                <c:pt idx="3">
                  <c:v>1.6434722703860558</c:v>
                </c:pt>
                <c:pt idx="4">
                  <c:v>1.7461892872851841</c:v>
                </c:pt>
                <c:pt idx="5">
                  <c:v>1.8626019064375297</c:v>
                </c:pt>
                <c:pt idx="6">
                  <c:v>1.9956448997544964</c:v>
                </c:pt>
                <c:pt idx="7">
                  <c:v>2.1491560458894572</c:v>
                </c:pt>
                <c:pt idx="8">
                  <c:v>2.3282523830469124</c:v>
                </c:pt>
                <c:pt idx="9">
                  <c:v>2.539911690596631</c:v>
                </c:pt>
                <c:pt idx="10">
                  <c:v>2.7939028596562947</c:v>
                </c:pt>
                <c:pt idx="11">
                  <c:v>3.1043365107292162</c:v>
                </c:pt>
                <c:pt idx="12">
                  <c:v>3.4923785745703682</c:v>
                </c:pt>
                <c:pt idx="13">
                  <c:v>3.9912897995089929</c:v>
                </c:pt>
                <c:pt idx="14">
                  <c:v>4.6565047660938239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E4-4504-A6FB-01639E168C46}"/>
            </c:ext>
          </c:extLst>
        </c:ser>
        <c:ser>
          <c:idx val="3"/>
          <c:order val="2"/>
          <c:tx>
            <c:strRef>
              <c:f>'COSIMA - SC20 Ref'!$E$28</c:f>
              <c:strCache>
                <c:ptCount val="1"/>
                <c:pt idx="0">
                  <c:v>SC18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'COSIMA - SC20 Ref'!$F$25:$T$25</c:f>
              <c:numCache>
                <c:formatCode>0%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</c:numCache>
            </c:numRef>
          </c:cat>
          <c:val>
            <c:numRef>
              <c:f>'COSIMA - SC20 Ref'!$F$28:$T$28</c:f>
              <c:numCache>
                <c:formatCode>General</c:formatCode>
                <c:ptCount val="15"/>
                <c:pt idx="0">
                  <c:v>1.0404314679033202</c:v>
                </c:pt>
                <c:pt idx="1">
                  <c:v>1.060689544412152</c:v>
                </c:pt>
                <c:pt idx="2">
                  <c:v>1.0831985183108543</c:v>
                </c:pt>
                <c:pt idx="3">
                  <c:v>1.1083556067858746</c:v>
                </c:pt>
                <c:pt idx="4">
                  <c:v>1.1366573313202719</c:v>
                </c:pt>
                <c:pt idx="5">
                  <c:v>1.1687326191259224</c:v>
                </c:pt>
                <c:pt idx="6">
                  <c:v>1.2053900909038087</c:v>
                </c:pt>
                <c:pt idx="7">
                  <c:v>1.2476871737244473</c:v>
                </c:pt>
                <c:pt idx="8">
                  <c:v>1.2970337703485251</c:v>
                </c:pt>
                <c:pt idx="9">
                  <c:v>1.3553524754497077</c:v>
                </c:pt>
                <c:pt idx="10">
                  <c:v>1.4253349215711268</c:v>
                </c:pt>
                <c:pt idx="11">
                  <c:v>1.5108690223861956</c:v>
                </c:pt>
                <c:pt idx="12">
                  <c:v>1.6177866484050305</c:v>
                </c:pt>
                <c:pt idx="13">
                  <c:v>1.7552521675721049</c:v>
                </c:pt>
                <c:pt idx="14">
                  <c:v>1.9385395264615364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E4-4504-A6FB-01639E168C46}"/>
            </c:ext>
          </c:extLst>
        </c:ser>
        <c:ser>
          <c:idx val="4"/>
          <c:order val="3"/>
          <c:tx>
            <c:strRef>
              <c:f>'COSIMA - SC20 Ref'!$E$29</c:f>
              <c:strCache>
                <c:ptCount val="1"/>
                <c:pt idx="0">
                  <c:v>SC10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'COSIMA - SC20 Ref'!$F$25:$T$25</c:f>
              <c:numCache>
                <c:formatCode>0%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</c:numCache>
            </c:numRef>
          </c:cat>
          <c:val>
            <c:numRef>
              <c:f>'COSIMA - SC20 Ref'!$F$29:$T$29</c:f>
              <c:numCache>
                <c:formatCode>General</c:formatCode>
                <c:ptCount val="15"/>
                <c:pt idx="0">
                  <c:v>1.5416527644679483</c:v>
                </c:pt>
                <c:pt idx="1">
                  <c:v>1.5424228463317253</c:v>
                </c:pt>
                <c:pt idx="2">
                  <c:v>1.5432784928470336</c:v>
                </c:pt>
                <c:pt idx="3">
                  <c:v>1.5442348036582603</c:v>
                </c:pt>
                <c:pt idx="4">
                  <c:v>1.5453106533208898</c:v>
                </c:pt>
                <c:pt idx="5">
                  <c:v>1.5465299496052041</c:v>
                </c:pt>
                <c:pt idx="6">
                  <c:v>1.5479234310729917</c:v>
                </c:pt>
                <c:pt idx="7">
                  <c:v>1.5495312943050539</c:v>
                </c:pt>
                <c:pt idx="8">
                  <c:v>1.5514071347424596</c:v>
                </c:pt>
                <c:pt idx="9">
                  <c:v>1.553624037077576</c:v>
                </c:pt>
                <c:pt idx="10">
                  <c:v>1.5562843198797154</c:v>
                </c:pt>
                <c:pt idx="11">
                  <c:v>1.5595357766378861</c:v>
                </c:pt>
                <c:pt idx="12">
                  <c:v>1.563600097585599</c:v>
                </c:pt>
                <c:pt idx="13">
                  <c:v>1.5688256530898013</c:v>
                </c:pt>
                <c:pt idx="14">
                  <c:v>1.5757930604287382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E4-4504-A6FB-01639E16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514191"/>
        <c:axId val="1436589151"/>
      </c:lineChart>
      <c:catAx>
        <c:axId val="136151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MCDA%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89151"/>
        <c:crosses val="autoZero"/>
        <c:auto val="1"/>
        <c:lblAlgn val="ctr"/>
        <c:lblOffset val="100"/>
        <c:noMultiLvlLbl val="0"/>
      </c:catAx>
      <c:valAx>
        <c:axId val="143658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TRR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1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_xlchart.v1.1</cx:f>
      </cx:numDim>
    </cx:data>
    <cx:data id="3">
      <cx:numDim type="val">
        <cx:f>_xlchart.v1.3</cx:f>
      </cx:numDim>
    </cx:data>
  </cx:chartData>
  <cx:chart>
    <cx:plotArea>
      <cx:plotAreaRegion>
        <cx:series layoutId="boxWhisker" uniqueId="{B02E2940-5A39-4BE6-B810-B5BF37D9ED04}">
          <cx:tx>
            <cx:txData>
              <cx:f>_xlchart.v1.4</cx:f>
              <cx:v>BCR - S01</cx:v>
            </cx:txData>
          </cx:tx>
          <cx:dataLabels pos="b">
            <cx:visibility seriesName="0" categoryName="0" value="0"/>
            <cx:separator>, </cx:separator>
          </cx:dataLabels>
          <cx:dataId val="0"/>
          <cx:layoutPr>
            <cx:visibility meanLine="0" meanMarker="1" nonoutliers="0" outliers="0"/>
            <cx:statistics quartileMethod="exclusive"/>
          </cx:layoutPr>
        </cx:series>
        <cx:series layoutId="boxWhisker" uniqueId="{00000001-5342-44DF-A969-CFCC4D9B8B4A}">
          <cx:tx>
            <cx:txData>
              <cx:f>_xlchart.v1.6</cx:f>
              <cx:v>BCR - S10</cx:v>
            </cx:txData>
          </cx:tx>
          <cx:dataLabels pos="b">
            <cx:visibility seriesName="0" categoryName="0" value="0"/>
            <cx:separator>, </cx:separator>
          </cx:dataLabels>
          <cx:dataId val="1"/>
          <cx:layoutPr>
            <cx:visibility nonoutliers="0" outliers="0"/>
            <cx:statistics quartileMethod="exclusive"/>
          </cx:layoutPr>
        </cx:series>
        <cx:series layoutId="boxWhisker" uniqueId="{00000002-5342-44DF-A969-CFCC4D9B8B4A}">
          <cx:tx>
            <cx:txData>
              <cx:f>_xlchart.v1.0</cx:f>
              <cx:v>BCR - S18</cx:v>
            </cx:txData>
          </cx:tx>
          <cx:dataLabels pos="b">
            <cx:visibility seriesName="0" categoryName="0" value="0"/>
            <cx:separator>, </cx:separator>
          </cx:dataLabels>
          <cx:dataId val="2"/>
          <cx:layoutPr>
            <cx:visibility nonoutliers="0" outliers="0"/>
            <cx:statistics quartileMethod="exclusive"/>
          </cx:layoutPr>
        </cx:series>
        <cx:series layoutId="boxWhisker" uniqueId="{00000003-5342-44DF-A969-CFCC4D9B8B4A}">
          <cx:tx>
            <cx:txData>
              <cx:f>_xlchart.v1.2</cx:f>
              <cx:v>BCR - S20</cx:v>
            </cx:txData>
          </cx:tx>
          <cx:dataLabels pos="b">
            <cx:visibility seriesName="0" categoryName="0" value="0"/>
            <cx:separator>, </cx:separator>
          </cx:dataLabels>
          <cx:dataId val="3"/>
          <cx:layoutPr>
            <cx:visibility meanMarker="1" nonoutliers="0" outliers="0"/>
            <cx:statistics quartileMethod="exclusive"/>
          </cx:layoutPr>
        </cx:series>
      </cx:plotAreaRegion>
      <cx:axis id="0" hidden="1">
        <cx:catScaling gapWidth="0.0299999993"/>
        <cx:tickLabels/>
      </cx:axis>
      <cx:axis id="1">
        <cx:valScaling/>
        <cx:title>
          <cx:tx>
            <cx:txData>
              <cx:v>BCR</cx:v>
            </cx:txData>
          </cx:tx>
          <cx:spPr>
            <a:ln>
              <a:solidFill>
                <a:schemeClr val="accent1">
                  <a:alpha val="98000"/>
                </a:schemeClr>
              </a:solidFill>
            </a:ln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 b="1"/>
              </a:pPr>
              <a:r>
                <a:rPr lang="en-US" sz="16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BCR</a:t>
              </a:r>
            </a:p>
          </cx:txPr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 b="1"/>
          </a:pPr>
          <a:endParaRPr lang="en-US" sz="14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7.xml"/><Relationship Id="rId7" Type="http://schemas.openxmlformats.org/officeDocument/2006/relationships/chart" Target="../charts/chart10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microsoft.com/office/2014/relationships/chartEx" Target="../charts/chartEx1.xml"/><Relationship Id="rId11" Type="http://schemas.openxmlformats.org/officeDocument/2006/relationships/chart" Target="../charts/chart14.xml"/><Relationship Id="rId5" Type="http://schemas.openxmlformats.org/officeDocument/2006/relationships/chart" Target="../charts/chart9.xml"/><Relationship Id="rId10" Type="http://schemas.openxmlformats.org/officeDocument/2006/relationships/chart" Target="../charts/chart13.xml"/><Relationship Id="rId4" Type="http://schemas.openxmlformats.org/officeDocument/2006/relationships/chart" Target="../charts/chart8.xml"/><Relationship Id="rId9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15.xml"/><Relationship Id="rId1" Type="http://schemas.openxmlformats.org/officeDocument/2006/relationships/image" Target="../media/image3.png"/><Relationship Id="rId4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5</xdr:col>
      <xdr:colOff>413346</xdr:colOff>
      <xdr:row>29</xdr:row>
      <xdr:rowOff>102935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AE112-AEC4-4F11-884C-1F353C2D4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55420"/>
          <a:ext cx="4718646" cy="3303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89647</xdr:colOff>
      <xdr:row>8</xdr:row>
      <xdr:rowOff>134471</xdr:rowOff>
    </xdr:from>
    <xdr:to>
      <xdr:col>4</xdr:col>
      <xdr:colOff>576903</xdr:colOff>
      <xdr:row>29</xdr:row>
      <xdr:rowOff>110556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A967A-B894-2F13-A6FE-EF3311DB6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247" y="1425389"/>
          <a:ext cx="5373021" cy="3364743"/>
        </a:xfrm>
        <a:prstGeom prst="rect">
          <a:avLst/>
        </a:prstGeom>
      </xdr:spPr>
    </xdr:pic>
    <xdr:clientData/>
  </xdr:twoCellAnchor>
  <xdr:twoCellAnchor>
    <xdr:from>
      <xdr:col>1</xdr:col>
      <xdr:colOff>12246</xdr:colOff>
      <xdr:row>38</xdr:row>
      <xdr:rowOff>0</xdr:rowOff>
    </xdr:from>
    <xdr:to>
      <xdr:col>5</xdr:col>
      <xdr:colOff>1284514</xdr:colOff>
      <xdr:row>56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441364-7A86-D732-4FEE-58444124F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487256</xdr:colOff>
      <xdr:row>21</xdr:row>
      <xdr:rowOff>137449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CDEE9D-8E2A-4A67-8CF2-F6B2A47F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0020"/>
          <a:ext cx="5371676" cy="3337849"/>
        </a:xfrm>
        <a:prstGeom prst="rect">
          <a:avLst/>
        </a:prstGeom>
      </xdr:spPr>
    </xdr:pic>
    <xdr:clientData/>
  </xdr:twoCellAnchor>
  <xdr:twoCellAnchor>
    <xdr:from>
      <xdr:col>1</xdr:col>
      <xdr:colOff>12246</xdr:colOff>
      <xdr:row>38</xdr:row>
      <xdr:rowOff>0</xdr:rowOff>
    </xdr:from>
    <xdr:to>
      <xdr:col>5</xdr:col>
      <xdr:colOff>1284514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E7411-0842-46F5-BAA6-4B2E8247B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487256</xdr:colOff>
      <xdr:row>21</xdr:row>
      <xdr:rowOff>137449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8A63A-834E-4EC2-8F89-C5AB1740E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0020"/>
          <a:ext cx="5371676" cy="3337849"/>
        </a:xfrm>
        <a:prstGeom prst="rect">
          <a:avLst/>
        </a:prstGeom>
      </xdr:spPr>
    </xdr:pic>
    <xdr:clientData/>
  </xdr:twoCellAnchor>
  <xdr:twoCellAnchor>
    <xdr:from>
      <xdr:col>1</xdr:col>
      <xdr:colOff>12246</xdr:colOff>
      <xdr:row>38</xdr:row>
      <xdr:rowOff>0</xdr:rowOff>
    </xdr:from>
    <xdr:to>
      <xdr:col>5</xdr:col>
      <xdr:colOff>1284514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4A7F5-0351-4ECA-9314-91507934E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487256</xdr:colOff>
      <xdr:row>21</xdr:row>
      <xdr:rowOff>137449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67985-6723-4215-B06C-66BE42A6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0020"/>
          <a:ext cx="5371676" cy="3337849"/>
        </a:xfrm>
        <a:prstGeom prst="rect">
          <a:avLst/>
        </a:prstGeom>
      </xdr:spPr>
    </xdr:pic>
    <xdr:clientData/>
  </xdr:twoCellAnchor>
  <xdr:twoCellAnchor>
    <xdr:from>
      <xdr:col>1</xdr:col>
      <xdr:colOff>12246</xdr:colOff>
      <xdr:row>38</xdr:row>
      <xdr:rowOff>0</xdr:rowOff>
    </xdr:from>
    <xdr:to>
      <xdr:col>5</xdr:col>
      <xdr:colOff>1284514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368904-1D46-44D7-875D-71C1F8C39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150050</xdr:colOff>
      <xdr:row>19</xdr:row>
      <xdr:rowOff>112222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654BF-B239-4E68-821D-4BA5FE52D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13</xdr:col>
      <xdr:colOff>150050</xdr:colOff>
      <xdr:row>38</xdr:row>
      <xdr:rowOff>112222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6AC48-4284-48AA-8A9A-683E489DE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13</xdr:col>
      <xdr:colOff>150050</xdr:colOff>
      <xdr:row>57</xdr:row>
      <xdr:rowOff>112222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52CE7C-C1AF-4727-A8AA-8FC9DCD59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13</xdr:col>
      <xdr:colOff>150050</xdr:colOff>
      <xdr:row>76</xdr:row>
      <xdr:rowOff>88017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95E064-C8FF-49A8-B7C6-4E0413046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8906</xdr:colOff>
      <xdr:row>77</xdr:row>
      <xdr:rowOff>103910</xdr:rowOff>
    </xdr:from>
    <xdr:to>
      <xdr:col>14</xdr:col>
      <xdr:colOff>83127</xdr:colOff>
      <xdr:row>94</xdr:row>
      <xdr:rowOff>38595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08DF89-09AB-57FD-2B6E-74B5DF419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41560</xdr:colOff>
      <xdr:row>168</xdr:row>
      <xdr:rowOff>83127</xdr:rowOff>
    </xdr:from>
    <xdr:to>
      <xdr:col>8</xdr:col>
      <xdr:colOff>193963</xdr:colOff>
      <xdr:row>185</xdr:row>
      <xdr:rowOff>27709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12312802-AD80-4FEF-B797-5B9E9565E8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1160" y="26966487"/>
              <a:ext cx="4419603" cy="26649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95</xdr:row>
      <xdr:rowOff>159328</xdr:rowOff>
    </xdr:from>
    <xdr:to>
      <xdr:col>13</xdr:col>
      <xdr:colOff>512618</xdr:colOff>
      <xdr:row>112</xdr:row>
      <xdr:rowOff>76201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1BECB6-8212-F386-0EFF-188608FB3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13</xdr:col>
      <xdr:colOff>512618</xdr:colOff>
      <xdr:row>131</xdr:row>
      <xdr:rowOff>83128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4E70A9-BEAB-4646-94EF-F3E3D9945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133</xdr:row>
      <xdr:rowOff>0</xdr:rowOff>
    </xdr:from>
    <xdr:to>
      <xdr:col>13</xdr:col>
      <xdr:colOff>512618</xdr:colOff>
      <xdr:row>149</xdr:row>
      <xdr:rowOff>83128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BD0DC8-D1E8-4D00-A2D6-C0AFE1450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151</xdr:row>
      <xdr:rowOff>0</xdr:rowOff>
    </xdr:from>
    <xdr:to>
      <xdr:col>13</xdr:col>
      <xdr:colOff>512618</xdr:colOff>
      <xdr:row>167</xdr:row>
      <xdr:rowOff>83127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98C888-880D-467F-84CF-A79B1B058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186</xdr:row>
      <xdr:rowOff>0</xdr:rowOff>
    </xdr:from>
    <xdr:to>
      <xdr:col>13</xdr:col>
      <xdr:colOff>512618</xdr:colOff>
      <xdr:row>202</xdr:row>
      <xdr:rowOff>83127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E20FE02-AE03-4D1E-9FCE-ABC44E5ED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640768</xdr:colOff>
      <xdr:row>9</xdr:row>
      <xdr:rowOff>37407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0F505-0E16-3E3B-D89D-2F85D0216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0020"/>
          <a:ext cx="6127168" cy="138684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13</xdr:col>
      <xdr:colOff>483920</xdr:colOff>
      <xdr:row>36</xdr:row>
      <xdr:rowOff>3958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C5EE2D-F8B0-46C1-B2B4-D781D7DA1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9</xdr:col>
      <xdr:colOff>450965</xdr:colOff>
      <xdr:row>57</xdr:row>
      <xdr:rowOff>888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21C9F4B6-F740-4E36-8FD5-55931C0C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150429"/>
          <a:ext cx="5327765" cy="3266602"/>
        </a:xfrm>
        <a:prstGeom prst="rect">
          <a:avLst/>
        </a:prstGeom>
      </xdr:spPr>
    </xdr:pic>
    <xdr:clientData/>
  </xdr:twoCellAnchor>
  <xdr:twoCellAnchor>
    <xdr:from>
      <xdr:col>20</xdr:col>
      <xdr:colOff>42257</xdr:colOff>
      <xdr:row>14</xdr:row>
      <xdr:rowOff>41563</xdr:rowOff>
    </xdr:from>
    <xdr:to>
      <xdr:col>22</xdr:col>
      <xdr:colOff>354677</xdr:colOff>
      <xdr:row>18</xdr:row>
      <xdr:rowOff>37407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10DB0C8-76A8-4E99-93E5-948A54E48DC6}"/>
            </a:ext>
          </a:extLst>
        </xdr:cNvPr>
        <xdr:cNvSpPr/>
      </xdr:nvSpPr>
      <xdr:spPr>
        <a:xfrm>
          <a:off x="12317384" y="2493818"/>
          <a:ext cx="1531620" cy="716280"/>
        </a:xfrm>
        <a:prstGeom prst="roundRect">
          <a:avLst/>
        </a:prstGeom>
        <a:solidFill>
          <a:srgbClr val="7030A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/>
            <a:t>CRITERIA</a:t>
          </a:r>
        </a:p>
      </xdr:txBody>
    </xdr:sp>
    <xdr:clientData/>
  </xdr:twoCellAnchor>
  <xdr:twoCellAnchor>
    <xdr:from>
      <xdr:col>20</xdr:col>
      <xdr:colOff>42257</xdr:colOff>
      <xdr:row>22</xdr:row>
      <xdr:rowOff>35329</xdr:rowOff>
    </xdr:from>
    <xdr:to>
      <xdr:col>22</xdr:col>
      <xdr:colOff>354677</xdr:colOff>
      <xdr:row>25</xdr:row>
      <xdr:rowOff>108065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A0BD9EC-1E7A-40EA-868F-F70EEEEB4E41}"/>
            </a:ext>
          </a:extLst>
        </xdr:cNvPr>
        <xdr:cNvSpPr/>
      </xdr:nvSpPr>
      <xdr:spPr>
        <a:xfrm>
          <a:off x="12317384" y="3873038"/>
          <a:ext cx="1531620" cy="571500"/>
        </a:xfrm>
        <a:prstGeom prst="roundRect">
          <a:avLst/>
        </a:prstGeom>
        <a:solidFill>
          <a:schemeClr val="accent6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/>
            <a:t>2</a:t>
          </a:r>
          <a:r>
            <a:rPr lang="en-ID" sz="1400" baseline="0"/>
            <a:t> Environmental</a:t>
          </a:r>
          <a:endParaRPr lang="en-ID" sz="1400"/>
        </a:p>
      </xdr:txBody>
    </xdr:sp>
    <xdr:clientData/>
  </xdr:twoCellAnchor>
  <xdr:twoCellAnchor>
    <xdr:from>
      <xdr:col>16</xdr:col>
      <xdr:colOff>164177</xdr:colOff>
      <xdr:row>22</xdr:row>
      <xdr:rowOff>20089</xdr:rowOff>
    </xdr:from>
    <xdr:to>
      <xdr:col>18</xdr:col>
      <xdr:colOff>476597</xdr:colOff>
      <xdr:row>25</xdr:row>
      <xdr:rowOff>92825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25EC691-5009-470C-82A0-B21B56DBB679}"/>
            </a:ext>
          </a:extLst>
        </xdr:cNvPr>
        <xdr:cNvSpPr/>
      </xdr:nvSpPr>
      <xdr:spPr>
        <a:xfrm>
          <a:off x="10000904" y="3857798"/>
          <a:ext cx="1531620" cy="571500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/>
            <a:t>1.</a:t>
          </a:r>
          <a:r>
            <a:rPr lang="en-ID" sz="1400" baseline="0"/>
            <a:t> Economic</a:t>
          </a:r>
          <a:endParaRPr lang="en-ID" sz="1400"/>
        </a:p>
      </xdr:txBody>
    </xdr:sp>
    <xdr:clientData/>
  </xdr:twoCellAnchor>
  <xdr:twoCellAnchor>
    <xdr:from>
      <xdr:col>23</xdr:col>
      <xdr:colOff>583277</xdr:colOff>
      <xdr:row>22</xdr:row>
      <xdr:rowOff>58189</xdr:rowOff>
    </xdr:from>
    <xdr:to>
      <xdr:col>27</xdr:col>
      <xdr:colOff>286097</xdr:colOff>
      <xdr:row>25</xdr:row>
      <xdr:rowOff>130925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AB55863-2BE6-43B6-A7F9-6E6EAF268184}"/>
            </a:ext>
          </a:extLst>
        </xdr:cNvPr>
        <xdr:cNvSpPr/>
      </xdr:nvSpPr>
      <xdr:spPr>
        <a:xfrm>
          <a:off x="14687204" y="3895898"/>
          <a:ext cx="1531620" cy="571500"/>
        </a:xfrm>
        <a:prstGeom prst="roundRec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/>
            <a:t>3. Social</a:t>
          </a:r>
        </a:p>
      </xdr:txBody>
    </xdr:sp>
    <xdr:clientData/>
  </xdr:twoCellAnchor>
  <xdr:twoCellAnchor>
    <xdr:from>
      <xdr:col>17</xdr:col>
      <xdr:colOff>320387</xdr:colOff>
      <xdr:row>18</xdr:row>
      <xdr:rowOff>37407</xdr:rowOff>
    </xdr:from>
    <xdr:to>
      <xdr:col>21</xdr:col>
      <xdr:colOff>198467</xdr:colOff>
      <xdr:row>22</xdr:row>
      <xdr:rowOff>20089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4C96AB87-7FEB-4DCF-B406-114C0F40775A}"/>
            </a:ext>
          </a:extLst>
        </xdr:cNvPr>
        <xdr:cNvCxnSpPr>
          <a:stCxn id="5" idx="2"/>
          <a:endCxn id="7" idx="0"/>
        </xdr:cNvCxnSpPr>
      </xdr:nvCxnSpPr>
      <xdr:spPr>
        <a:xfrm rot="5400000">
          <a:off x="11601104" y="2375708"/>
          <a:ext cx="647700" cy="2316480"/>
        </a:xfrm>
        <a:prstGeom prst="bentConnector3">
          <a:avLst>
            <a:gd name="adj1" fmla="val 50000"/>
          </a:avLst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118457</xdr:colOff>
      <xdr:row>26</xdr:row>
      <xdr:rowOff>10391</xdr:rowOff>
    </xdr:from>
    <xdr:to>
      <xdr:col>18</xdr:col>
      <xdr:colOff>430877</xdr:colOff>
      <xdr:row>29</xdr:row>
      <xdr:rowOff>83127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21E71C8-F8F5-4023-BF60-6F350273340A}"/>
            </a:ext>
          </a:extLst>
        </xdr:cNvPr>
        <xdr:cNvSpPr/>
      </xdr:nvSpPr>
      <xdr:spPr>
        <a:xfrm>
          <a:off x="9955184" y="4513118"/>
          <a:ext cx="1531620" cy="571500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C1:</a:t>
          </a:r>
          <a:r>
            <a:rPr lang="en-ID" sz="1100" baseline="0"/>
            <a:t> </a:t>
          </a:r>
          <a:r>
            <a:rPr lang="en-ID" sz="1100"/>
            <a:t>Integration of European transport Market</a:t>
          </a:r>
        </a:p>
      </xdr:txBody>
    </xdr:sp>
    <xdr:clientData/>
  </xdr:twoCellAnchor>
  <xdr:twoCellAnchor>
    <xdr:from>
      <xdr:col>16</xdr:col>
      <xdr:colOff>110837</xdr:colOff>
      <xdr:row>30</xdr:row>
      <xdr:rowOff>23553</xdr:rowOff>
    </xdr:from>
    <xdr:to>
      <xdr:col>18</xdr:col>
      <xdr:colOff>423257</xdr:colOff>
      <xdr:row>35</xdr:row>
      <xdr:rowOff>22860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DC2312C7-9630-48F0-831C-834E611A6C92}"/>
            </a:ext>
          </a:extLst>
        </xdr:cNvPr>
        <xdr:cNvSpPr/>
      </xdr:nvSpPr>
      <xdr:spPr>
        <a:xfrm>
          <a:off x="9947564" y="5191298"/>
          <a:ext cx="1531620" cy="830580"/>
        </a:xfrm>
        <a:prstGeom prst="round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C2: Location of Companies and logistic centers</a:t>
          </a:r>
        </a:p>
      </xdr:txBody>
    </xdr:sp>
    <xdr:clientData/>
  </xdr:twoCellAnchor>
  <xdr:twoCellAnchor>
    <xdr:from>
      <xdr:col>19</xdr:col>
      <xdr:colOff>358487</xdr:colOff>
      <xdr:row>30</xdr:row>
      <xdr:rowOff>34983</xdr:rowOff>
    </xdr:from>
    <xdr:to>
      <xdr:col>22</xdr:col>
      <xdr:colOff>602327</xdr:colOff>
      <xdr:row>33</xdr:row>
      <xdr:rowOff>100099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860056C-0C38-4C91-9B7B-456F6D35AFA1}"/>
            </a:ext>
          </a:extLst>
        </xdr:cNvPr>
        <xdr:cNvSpPr/>
      </xdr:nvSpPr>
      <xdr:spPr>
        <a:xfrm>
          <a:off x="12024014" y="5202728"/>
          <a:ext cx="2072640" cy="563880"/>
        </a:xfrm>
        <a:prstGeom prst="roundRect">
          <a:avLst/>
        </a:prstGeom>
        <a:solidFill>
          <a:schemeClr val="accent6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C4: Non-renewable dependence - (construction + operational)</a:t>
          </a:r>
        </a:p>
      </xdr:txBody>
    </xdr:sp>
    <xdr:clientData/>
  </xdr:twoCellAnchor>
  <xdr:twoCellAnchor>
    <xdr:from>
      <xdr:col>20</xdr:col>
      <xdr:colOff>4157</xdr:colOff>
      <xdr:row>26</xdr:row>
      <xdr:rowOff>33251</xdr:rowOff>
    </xdr:from>
    <xdr:to>
      <xdr:col>22</xdr:col>
      <xdr:colOff>316577</xdr:colOff>
      <xdr:row>29</xdr:row>
      <xdr:rowOff>105987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ECB7402-9C39-4BAA-B566-2A6AFA3489E0}"/>
            </a:ext>
          </a:extLst>
        </xdr:cNvPr>
        <xdr:cNvSpPr/>
      </xdr:nvSpPr>
      <xdr:spPr>
        <a:xfrm>
          <a:off x="12279284" y="4535978"/>
          <a:ext cx="1531620" cy="571500"/>
        </a:xfrm>
        <a:prstGeom prst="roundRect">
          <a:avLst/>
        </a:prstGeom>
        <a:solidFill>
          <a:schemeClr val="accent6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050"/>
            <a:t>C3: Ecosystem and Biodiversity Loss</a:t>
          </a:r>
        </a:p>
      </xdr:txBody>
    </xdr:sp>
    <xdr:clientData/>
  </xdr:twoCellAnchor>
  <xdr:twoCellAnchor>
    <xdr:from>
      <xdr:col>23</xdr:col>
      <xdr:colOff>575657</xdr:colOff>
      <xdr:row>26</xdr:row>
      <xdr:rowOff>86591</xdr:rowOff>
    </xdr:from>
    <xdr:to>
      <xdr:col>27</xdr:col>
      <xdr:colOff>278477</xdr:colOff>
      <xdr:row>29</xdr:row>
      <xdr:rowOff>159327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AA79AF2-662F-4914-A1DE-A1CBB704F8C5}"/>
            </a:ext>
          </a:extLst>
        </xdr:cNvPr>
        <xdr:cNvSpPr/>
      </xdr:nvSpPr>
      <xdr:spPr>
        <a:xfrm>
          <a:off x="14679584" y="4589318"/>
          <a:ext cx="1531620" cy="571500"/>
        </a:xfrm>
        <a:prstGeom prst="roundRec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900"/>
            <a:t>C5: Labour market</a:t>
          </a:r>
          <a:r>
            <a:rPr lang="en-ID" sz="900" baseline="0"/>
            <a:t> and sociographic job distribution</a:t>
          </a:r>
          <a:endParaRPr lang="en-ID" sz="900"/>
        </a:p>
      </xdr:txBody>
    </xdr:sp>
    <xdr:clientData/>
  </xdr:twoCellAnchor>
  <xdr:twoCellAnchor>
    <xdr:from>
      <xdr:col>23</xdr:col>
      <xdr:colOff>575657</xdr:colOff>
      <xdr:row>30</xdr:row>
      <xdr:rowOff>46413</xdr:rowOff>
    </xdr:from>
    <xdr:to>
      <xdr:col>27</xdr:col>
      <xdr:colOff>278477</xdr:colOff>
      <xdr:row>33</xdr:row>
      <xdr:rowOff>119149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888260CA-7D4E-4806-B2E6-6C60EA2E54C3}"/>
            </a:ext>
          </a:extLst>
        </xdr:cNvPr>
        <xdr:cNvSpPr/>
      </xdr:nvSpPr>
      <xdr:spPr>
        <a:xfrm>
          <a:off x="14679584" y="5214158"/>
          <a:ext cx="1531620" cy="571500"/>
        </a:xfrm>
        <a:prstGeom prst="roundRect">
          <a:avLst/>
        </a:prstGeom>
        <a:solidFill>
          <a:schemeClr val="accent2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900"/>
            <a:t>C6: Territorial</a:t>
          </a:r>
          <a:r>
            <a:rPr lang="en-ID" sz="900" baseline="0"/>
            <a:t> cohesion</a:t>
          </a:r>
          <a:endParaRPr lang="en-ID" sz="900"/>
        </a:p>
      </xdr:txBody>
    </xdr:sp>
    <xdr:clientData/>
  </xdr:twoCellAnchor>
  <xdr:twoCellAnchor>
    <xdr:from>
      <xdr:col>21</xdr:col>
      <xdr:colOff>198467</xdr:colOff>
      <xdr:row>18</xdr:row>
      <xdr:rowOff>37407</xdr:rowOff>
    </xdr:from>
    <xdr:to>
      <xdr:col>26</xdr:col>
      <xdr:colOff>129887</xdr:colOff>
      <xdr:row>22</xdr:row>
      <xdr:rowOff>58189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107F515E-A66F-46E6-A17D-DA44E8C4AF45}"/>
            </a:ext>
          </a:extLst>
        </xdr:cNvPr>
        <xdr:cNvCxnSpPr>
          <a:stCxn id="5" idx="2"/>
          <a:endCxn id="8" idx="0"/>
        </xdr:cNvCxnSpPr>
      </xdr:nvCxnSpPr>
      <xdr:spPr>
        <a:xfrm rot="16200000" flipH="1">
          <a:off x="13925204" y="2368088"/>
          <a:ext cx="685800" cy="2369820"/>
        </a:xfrm>
        <a:prstGeom prst="bentConnector3">
          <a:avLst>
            <a:gd name="adj1" fmla="val 50000"/>
          </a:avLst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192117</xdr:colOff>
      <xdr:row>18</xdr:row>
      <xdr:rowOff>43757</xdr:rowOff>
    </xdr:from>
    <xdr:to>
      <xdr:col>21</xdr:col>
      <xdr:colOff>204817</xdr:colOff>
      <xdr:row>22</xdr:row>
      <xdr:rowOff>41679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7BB14BA6-D2FA-4D5A-89B4-BBBFA94346A8}"/>
            </a:ext>
          </a:extLst>
        </xdr:cNvPr>
        <xdr:cNvCxnSpPr>
          <a:stCxn id="5" idx="2"/>
          <a:endCxn id="6" idx="0"/>
        </xdr:cNvCxnSpPr>
      </xdr:nvCxnSpPr>
      <xdr:spPr>
        <a:xfrm rot="5400000">
          <a:off x="12751724" y="3541568"/>
          <a:ext cx="662940" cy="12700"/>
        </a:xfrm>
        <a:prstGeom prst="bentConnector3">
          <a:avLst>
            <a:gd name="adj1" fmla="val 50000"/>
          </a:avLst>
        </a:prstGeom>
        <a:ln w="28575">
          <a:solidFill>
            <a:srgbClr val="7030A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261257</xdr:colOff>
      <xdr:row>15</xdr:row>
      <xdr:rowOff>157843</xdr:rowOff>
    </xdr:from>
    <xdr:to>
      <xdr:col>42</xdr:col>
      <xdr:colOff>43542</xdr:colOff>
      <xdr:row>32</xdr:row>
      <xdr:rowOff>59872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6E547F0-B20B-D595-86ED-F27A4BFBF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6</xdr:col>
      <xdr:colOff>643285</xdr:colOff>
      <xdr:row>8</xdr:row>
      <xdr:rowOff>30580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B894A4-FA36-A6C1-A1F0-822320AE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0020"/>
          <a:ext cx="5959356" cy="11507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1732</xdr:colOff>
      <xdr:row>29</xdr:row>
      <xdr:rowOff>173181</xdr:rowOff>
    </xdr:from>
    <xdr:to>
      <xdr:col>9</xdr:col>
      <xdr:colOff>34636</xdr:colOff>
      <xdr:row>50</xdr:row>
      <xdr:rowOff>1154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9BC3921-45F0-45E2-97B6-C3D244B0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463550</xdr:colOff>
      <xdr:row>31</xdr:row>
      <xdr:rowOff>127000</xdr:rowOff>
    </xdr:from>
    <xdr:to>
      <xdr:col>11</xdr:col>
      <xdr:colOff>2216728</xdr:colOff>
      <xdr:row>51</xdr:row>
      <xdr:rowOff>139700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4728488-AF06-4F78-8F98-5EDC152A5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161636</xdr:colOff>
      <xdr:row>0</xdr:row>
      <xdr:rowOff>173182</xdr:rowOff>
    </xdr:from>
    <xdr:to>
      <xdr:col>3</xdr:col>
      <xdr:colOff>438727</xdr:colOff>
      <xdr:row>16</xdr:row>
      <xdr:rowOff>173182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B70159-61BB-92EC-BE7D-7B40F2248705}"/>
            </a:ext>
          </a:extLst>
        </xdr:cNvPr>
        <xdr:cNvSpPr/>
      </xdr:nvSpPr>
      <xdr:spPr>
        <a:xfrm>
          <a:off x="161636" y="173182"/>
          <a:ext cx="2632364" cy="2955636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600">
              <a:solidFill>
                <a:schemeClr val="tx1"/>
              </a:solidFill>
            </a:rPr>
            <a:t>Since the COSIMA</a:t>
          </a:r>
          <a:r>
            <a:rPr lang="en-ID" sz="1600" baseline="0">
              <a:solidFill>
                <a:schemeClr val="tx1"/>
              </a:solidFill>
            </a:rPr>
            <a:t> result with SC10 as a reference did not create a coherent result for comparison, we decided to change the calibration scenario to the next largest BCR with is SC20.</a:t>
          </a:r>
          <a:endParaRPr lang="en-ID" sz="16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f%20Haidar\Downloads\Group%2049%20-%20ELECTRE.xlsx" TargetMode="External"/><Relationship Id="rId1" Type="http://schemas.openxmlformats.org/officeDocument/2006/relationships/externalLinkPath" Target="Group%2049%20-%20ELEC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ECTRE - Alif"/>
      <sheetName val="ELECTRE - Levente"/>
      <sheetName val="ELECTRE - Joao"/>
      <sheetName val="ELECTRE - Dante"/>
      <sheetName val="ELECTRE - Average"/>
      <sheetName val="Rank Key"/>
      <sheetName val="Electre csv"/>
      <sheetName val="Ranking csv"/>
      <sheetName val="Outranking Graph Result"/>
      <sheetName val="MCDA - AHP"/>
      <sheetName val="AHP Vs. REMBRANDT"/>
      <sheetName val="MCDA - Environment"/>
      <sheetName val="MCDA - Social"/>
      <sheetName val="MCDA - Economic"/>
      <sheetName val="MCDA - REMBRANDT"/>
      <sheetName val="REMBRANDT Sensitivity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2">
          <cell r="BF52" t="str">
            <v>C1</v>
          </cell>
        </row>
        <row r="53">
          <cell r="BF53" t="str">
            <v>C2</v>
          </cell>
        </row>
        <row r="54">
          <cell r="BF54" t="str">
            <v>C3</v>
          </cell>
        </row>
        <row r="55">
          <cell r="BF55" t="str">
            <v>C4</v>
          </cell>
        </row>
        <row r="56">
          <cell r="BF56" t="str">
            <v>C5</v>
          </cell>
        </row>
        <row r="57">
          <cell r="BF57" t="str">
            <v>C6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0857-8FE5-46C4-BA04-9450E4E0F0DB}">
  <sheetPr>
    <tabColor theme="2" tint="-9.9978637043366805E-2"/>
  </sheetPr>
  <dimension ref="A1:T44"/>
  <sheetViews>
    <sheetView zoomScale="80" zoomScaleNormal="80" workbookViewId="0">
      <selection activeCell="G26" sqref="G26"/>
    </sheetView>
  </sheetViews>
  <sheetFormatPr defaultColWidth="9.109375" defaultRowHeight="14.4" x14ac:dyDescent="0.3"/>
  <cols>
    <col min="1" max="1" width="9.109375" style="22"/>
    <col min="2" max="2" width="21.6640625" style="22" bestFit="1" customWidth="1"/>
    <col min="3" max="3" width="15.33203125" style="22" bestFit="1" customWidth="1"/>
    <col min="4" max="4" width="13.44140625" style="22" bestFit="1" customWidth="1"/>
    <col min="5" max="5" width="15.109375" style="22" bestFit="1" customWidth="1"/>
    <col min="6" max="6" width="14.44140625" style="22" bestFit="1" customWidth="1"/>
    <col min="7" max="7" width="25.6640625" style="22" bestFit="1" customWidth="1"/>
    <col min="8" max="8" width="22.44140625" style="22" bestFit="1" customWidth="1"/>
    <col min="9" max="9" width="20.6640625" style="22" bestFit="1" customWidth="1"/>
    <col min="10" max="10" width="17.109375" style="22" bestFit="1" customWidth="1"/>
    <col min="11" max="16384" width="9.109375" style="22"/>
  </cols>
  <sheetData>
    <row r="1" spans="1:20" x14ac:dyDescent="0.3">
      <c r="A1" s="22" t="s">
        <v>99</v>
      </c>
      <c r="C1" s="23" t="s">
        <v>190</v>
      </c>
      <c r="D1" s="23" t="s">
        <v>191</v>
      </c>
      <c r="E1" s="23" t="s">
        <v>192</v>
      </c>
      <c r="F1" s="23" t="s">
        <v>193</v>
      </c>
      <c r="G1" s="23" t="s">
        <v>194</v>
      </c>
      <c r="H1" s="23" t="s">
        <v>195</v>
      </c>
      <c r="I1" s="23" t="s">
        <v>196</v>
      </c>
      <c r="J1" s="23" t="s">
        <v>197</v>
      </c>
    </row>
    <row r="2" spans="1:20" x14ac:dyDescent="0.3">
      <c r="B2" s="22" t="s">
        <v>110</v>
      </c>
      <c r="C2" s="32" t="s">
        <v>198</v>
      </c>
      <c r="D2" s="32" t="s">
        <v>199</v>
      </c>
      <c r="E2" s="32" t="s">
        <v>198</v>
      </c>
      <c r="F2" s="32" t="s">
        <v>199</v>
      </c>
      <c r="G2" s="32" t="s">
        <v>200</v>
      </c>
      <c r="H2" s="32" t="s">
        <v>200</v>
      </c>
      <c r="I2" s="32" t="s">
        <v>201</v>
      </c>
      <c r="J2" s="32" t="s">
        <v>201</v>
      </c>
    </row>
    <row r="3" spans="1:20" x14ac:dyDescent="0.3">
      <c r="A3" s="22" t="s">
        <v>112</v>
      </c>
      <c r="B3" s="25" t="s">
        <v>113</v>
      </c>
      <c r="C3" s="27">
        <v>2.1000000000000001E-2</v>
      </c>
      <c r="D3" s="27">
        <v>1.9E-2</v>
      </c>
      <c r="E3" s="27">
        <v>0.152</v>
      </c>
      <c r="F3" s="27">
        <v>8.6999999999999994E-2</v>
      </c>
      <c r="G3" s="27">
        <v>5.1999999999999998E-2</v>
      </c>
      <c r="H3" s="27">
        <v>0.14499999999999999</v>
      </c>
      <c r="I3" s="27">
        <v>2.7E-2</v>
      </c>
      <c r="J3" s="27">
        <v>3.9E-2</v>
      </c>
      <c r="M3" s="28"/>
      <c r="N3" s="28"/>
      <c r="O3" s="28"/>
      <c r="P3" s="28"/>
      <c r="Q3" s="28"/>
      <c r="R3" s="28"/>
      <c r="S3" s="28"/>
      <c r="T3" s="28"/>
    </row>
    <row r="4" spans="1:20" x14ac:dyDescent="0.3">
      <c r="A4" s="22" t="s">
        <v>114</v>
      </c>
      <c r="B4" s="22" t="s">
        <v>115</v>
      </c>
      <c r="C4" s="27">
        <v>3.2000000000000001E-2</v>
      </c>
      <c r="D4" s="27">
        <v>1.0999999999999999E-2</v>
      </c>
      <c r="E4" s="27">
        <v>0.152</v>
      </c>
      <c r="F4" s="27">
        <v>8.6999999999999994E-2</v>
      </c>
      <c r="G4" s="27">
        <v>0.112</v>
      </c>
      <c r="H4" s="27">
        <v>0.114</v>
      </c>
      <c r="I4" s="27">
        <v>3.1E-2</v>
      </c>
      <c r="J4" s="27">
        <v>0.14099999999999999</v>
      </c>
      <c r="M4" s="28"/>
      <c r="N4" s="28"/>
      <c r="O4" s="28"/>
      <c r="P4" s="28"/>
      <c r="Q4" s="28"/>
      <c r="R4" s="28"/>
      <c r="S4" s="28"/>
      <c r="T4" s="28"/>
    </row>
    <row r="5" spans="1:20" x14ac:dyDescent="0.3">
      <c r="A5" s="22" t="s">
        <v>116</v>
      </c>
      <c r="B5" s="25" t="s">
        <v>117</v>
      </c>
      <c r="C5" s="27">
        <v>7.8E-2</v>
      </c>
      <c r="D5" s="27">
        <v>4.4999999999999998E-2</v>
      </c>
      <c r="E5" s="27">
        <v>0.152</v>
      </c>
      <c r="F5" s="27">
        <v>8.6999999999999994E-2</v>
      </c>
      <c r="G5" s="27">
        <v>7.3999999999999996E-2</v>
      </c>
      <c r="H5" s="27">
        <v>0.13400000000000001</v>
      </c>
      <c r="I5" s="27">
        <v>2.7E-2</v>
      </c>
      <c r="J5" s="27">
        <v>3.7999999999999999E-2</v>
      </c>
      <c r="M5" s="28"/>
      <c r="N5" s="28"/>
      <c r="O5" s="28"/>
      <c r="P5" s="28"/>
      <c r="Q5" s="28"/>
      <c r="R5" s="28"/>
      <c r="S5" s="28"/>
      <c r="T5" s="28"/>
    </row>
    <row r="6" spans="1:20" x14ac:dyDescent="0.3">
      <c r="A6" s="22" t="s">
        <v>118</v>
      </c>
      <c r="B6" s="22" t="s">
        <v>119</v>
      </c>
      <c r="C6" s="27">
        <v>0.36599999999999999</v>
      </c>
      <c r="D6" s="27">
        <v>0.21099999999999999</v>
      </c>
      <c r="E6" s="27">
        <v>0.152</v>
      </c>
      <c r="F6" s="27">
        <v>8.6999999999999994E-2</v>
      </c>
      <c r="G6" s="27">
        <v>7.0999999999999994E-2</v>
      </c>
      <c r="H6" s="27">
        <v>0.04</v>
      </c>
      <c r="I6" s="27">
        <v>2.5000000000000001E-2</v>
      </c>
      <c r="J6" s="27">
        <v>6.6000000000000003E-2</v>
      </c>
      <c r="M6" s="28"/>
      <c r="N6" s="28"/>
      <c r="O6" s="28"/>
      <c r="P6" s="28"/>
      <c r="Q6" s="28"/>
      <c r="R6" s="28"/>
      <c r="S6" s="28"/>
      <c r="T6" s="28"/>
    </row>
    <row r="7" spans="1:20" x14ac:dyDescent="0.3">
      <c r="A7" s="22" t="s">
        <v>120</v>
      </c>
      <c r="B7" s="25" t="s">
        <v>121</v>
      </c>
      <c r="C7" s="27">
        <v>4.7E-2</v>
      </c>
      <c r="D7" s="27">
        <v>2.7E-2</v>
      </c>
      <c r="E7" s="27">
        <v>0.152</v>
      </c>
      <c r="F7" s="27">
        <v>8.6999999999999994E-2</v>
      </c>
      <c r="G7" s="27">
        <v>8.5000000000000006E-2</v>
      </c>
      <c r="H7" s="27">
        <v>0.215</v>
      </c>
      <c r="I7" s="27">
        <v>2.7E-2</v>
      </c>
      <c r="J7" s="27">
        <v>0.03</v>
      </c>
      <c r="M7" s="28"/>
      <c r="N7" s="28"/>
      <c r="O7" s="28"/>
      <c r="P7" s="28"/>
      <c r="Q7" s="28"/>
      <c r="R7" s="28"/>
      <c r="S7" s="28"/>
      <c r="T7" s="28"/>
    </row>
    <row r="8" spans="1:20" x14ac:dyDescent="0.3">
      <c r="A8" s="22" t="s">
        <v>122</v>
      </c>
      <c r="B8" s="25" t="s">
        <v>123</v>
      </c>
      <c r="C8" s="27">
        <v>7.3999999999999996E-2</v>
      </c>
      <c r="D8" s="27">
        <v>4.3999999999999997E-2</v>
      </c>
      <c r="E8" s="27">
        <v>0.152</v>
      </c>
      <c r="F8" s="27">
        <v>8.6999999999999994E-2</v>
      </c>
      <c r="G8" s="27">
        <v>7.0999999999999994E-2</v>
      </c>
      <c r="H8" s="27">
        <v>3.1E-2</v>
      </c>
      <c r="I8" s="27">
        <v>2.7E-2</v>
      </c>
      <c r="J8" s="27">
        <v>3.4000000000000002E-2</v>
      </c>
      <c r="M8" s="28"/>
      <c r="N8" s="28"/>
      <c r="O8" s="28"/>
      <c r="P8" s="28"/>
      <c r="Q8" s="28"/>
      <c r="R8" s="28"/>
      <c r="S8" s="28"/>
      <c r="T8" s="28"/>
    </row>
    <row r="9" spans="1:20" x14ac:dyDescent="0.3">
      <c r="A9" s="22" t="s">
        <v>124</v>
      </c>
      <c r="B9" s="22" t="s">
        <v>125</v>
      </c>
      <c r="C9" s="27">
        <v>0.04</v>
      </c>
      <c r="D9" s="27">
        <v>2.3E-2</v>
      </c>
      <c r="E9" s="27">
        <v>0.152</v>
      </c>
      <c r="F9" s="27">
        <v>8.6999999999999994E-2</v>
      </c>
      <c r="G9" s="27">
        <v>0.13800000000000001</v>
      </c>
      <c r="H9" s="27">
        <v>0.22</v>
      </c>
      <c r="I9" s="27">
        <v>1.4E-2</v>
      </c>
      <c r="J9" s="27">
        <v>5.8999999999999997E-2</v>
      </c>
      <c r="M9" s="28"/>
      <c r="N9" s="28"/>
      <c r="O9" s="28"/>
      <c r="P9" s="28"/>
      <c r="Q9" s="28"/>
      <c r="R9" s="28"/>
      <c r="S9" s="28"/>
      <c r="T9" s="28"/>
    </row>
    <row r="10" spans="1:20" x14ac:dyDescent="0.3">
      <c r="A10" s="22" t="s">
        <v>126</v>
      </c>
      <c r="B10" s="22" t="s">
        <v>127</v>
      </c>
      <c r="C10" s="27">
        <v>8.1000000000000003E-2</v>
      </c>
      <c r="D10" s="27">
        <v>4.2999999999999997E-2</v>
      </c>
      <c r="E10" s="27">
        <v>0.152</v>
      </c>
      <c r="F10" s="27">
        <v>8.6999999999999994E-2</v>
      </c>
      <c r="G10" s="27">
        <v>5.5E-2</v>
      </c>
      <c r="H10" s="27">
        <v>0.1</v>
      </c>
      <c r="I10" s="27">
        <v>2.8000000000000001E-2</v>
      </c>
      <c r="J10" s="27">
        <v>0.128</v>
      </c>
      <c r="M10" s="28"/>
      <c r="N10" s="28"/>
      <c r="O10" s="28"/>
      <c r="P10" s="28"/>
      <c r="Q10" s="28"/>
      <c r="R10" s="28"/>
      <c r="S10" s="28"/>
      <c r="T10" s="28"/>
    </row>
    <row r="11" spans="1:20" x14ac:dyDescent="0.3">
      <c r="A11" s="22" t="s">
        <v>128</v>
      </c>
      <c r="B11" s="22" t="s">
        <v>129</v>
      </c>
      <c r="C11" s="27">
        <v>3.5000000000000003E-2</v>
      </c>
      <c r="D11" s="27">
        <v>0.02</v>
      </c>
      <c r="E11" s="27">
        <v>0.152</v>
      </c>
      <c r="F11" s="27">
        <v>8.6999999999999994E-2</v>
      </c>
      <c r="G11" s="27">
        <v>8.5000000000000006E-2</v>
      </c>
      <c r="H11" s="27">
        <v>0.14299999999999999</v>
      </c>
      <c r="I11" s="27">
        <v>2.7E-2</v>
      </c>
      <c r="J11" s="27">
        <v>3.7999999999999999E-2</v>
      </c>
      <c r="M11" s="28"/>
      <c r="N11" s="28"/>
      <c r="O11" s="28"/>
      <c r="P11" s="28"/>
      <c r="Q11" s="28"/>
      <c r="R11" s="28"/>
      <c r="S11" s="28"/>
      <c r="T11" s="28"/>
    </row>
    <row r="12" spans="1:20" x14ac:dyDescent="0.3">
      <c r="A12" s="22" t="s">
        <v>130</v>
      </c>
      <c r="B12" s="22" t="s">
        <v>131</v>
      </c>
      <c r="C12" s="27">
        <v>4.5999999999999999E-2</v>
      </c>
      <c r="D12" s="27">
        <v>3.1E-2</v>
      </c>
      <c r="E12" s="27">
        <v>0.152</v>
      </c>
      <c r="F12" s="27">
        <v>8.6999999999999994E-2</v>
      </c>
      <c r="G12" s="27">
        <v>5.7000000000000002E-2</v>
      </c>
      <c r="H12" s="27">
        <v>5.2999999999999999E-2</v>
      </c>
      <c r="I12" s="27">
        <v>3.1E-2</v>
      </c>
      <c r="J12" s="27">
        <v>0.128</v>
      </c>
      <c r="M12" s="28"/>
      <c r="N12" s="28"/>
      <c r="O12" s="28"/>
      <c r="P12" s="28"/>
      <c r="Q12" s="28"/>
      <c r="R12" s="28"/>
      <c r="S12" s="28"/>
      <c r="T12" s="28"/>
    </row>
    <row r="13" spans="1:20" x14ac:dyDescent="0.3">
      <c r="A13" s="22" t="s">
        <v>132</v>
      </c>
      <c r="B13" s="22" t="s">
        <v>133</v>
      </c>
      <c r="C13" s="27">
        <v>0.318</v>
      </c>
      <c r="D13" s="27">
        <v>0.183</v>
      </c>
      <c r="E13" s="27">
        <v>0.152</v>
      </c>
      <c r="F13" s="27">
        <v>8.6999999999999994E-2</v>
      </c>
      <c r="G13" s="27">
        <v>7.0999999999999994E-2</v>
      </c>
      <c r="H13" s="27">
        <v>3.7999999999999999E-2</v>
      </c>
      <c r="I13" s="27">
        <v>3.4000000000000002E-2</v>
      </c>
      <c r="J13" s="27">
        <v>0.19800000000000001</v>
      </c>
      <c r="M13" s="28"/>
      <c r="N13" s="28"/>
      <c r="O13" s="28"/>
      <c r="P13" s="28"/>
      <c r="Q13" s="28"/>
      <c r="R13" s="28"/>
      <c r="S13" s="28"/>
      <c r="T13" s="28"/>
    </row>
    <row r="14" spans="1:20" x14ac:dyDescent="0.3">
      <c r="A14" s="22" t="s">
        <v>134</v>
      </c>
      <c r="B14" s="22" t="s">
        <v>135</v>
      </c>
      <c r="C14" s="27">
        <v>3.3000000000000002E-2</v>
      </c>
      <c r="D14" s="27">
        <v>1.9E-2</v>
      </c>
      <c r="E14" s="27">
        <v>0.152</v>
      </c>
      <c r="F14" s="27">
        <v>8.6999999999999994E-2</v>
      </c>
      <c r="G14" s="27">
        <v>6.4000000000000001E-2</v>
      </c>
      <c r="H14" s="27">
        <v>0.16300000000000001</v>
      </c>
      <c r="I14" s="27">
        <v>2.7E-2</v>
      </c>
      <c r="J14" s="27">
        <v>2.9000000000000001E-2</v>
      </c>
      <c r="M14" s="28"/>
      <c r="N14" s="28"/>
      <c r="O14" s="28"/>
      <c r="P14" s="28"/>
      <c r="Q14" s="28"/>
      <c r="R14" s="28"/>
      <c r="S14" s="28"/>
      <c r="T14" s="28"/>
    </row>
    <row r="15" spans="1:20" x14ac:dyDescent="0.3">
      <c r="A15" s="22" t="s">
        <v>136</v>
      </c>
      <c r="B15" s="22" t="s">
        <v>137</v>
      </c>
      <c r="C15" s="27">
        <v>3.6999999999999998E-2</v>
      </c>
      <c r="D15" s="27">
        <v>3.5000000000000003E-2</v>
      </c>
      <c r="E15" s="27">
        <v>0.152</v>
      </c>
      <c r="F15" s="27">
        <v>8.6999999999999994E-2</v>
      </c>
      <c r="G15" s="27">
        <v>9.2999999999999999E-2</v>
      </c>
      <c r="H15" s="27">
        <v>0.111</v>
      </c>
      <c r="I15" s="27">
        <v>4.2999999999999997E-2</v>
      </c>
      <c r="J15" s="27">
        <v>0.13300000000000001</v>
      </c>
      <c r="M15" s="28"/>
      <c r="N15" s="28"/>
      <c r="O15" s="28"/>
      <c r="P15" s="28"/>
      <c r="Q15" s="28"/>
      <c r="R15" s="28"/>
      <c r="S15" s="28"/>
      <c r="T15" s="28"/>
    </row>
    <row r="16" spans="1:20" x14ac:dyDescent="0.3">
      <c r="A16" s="22" t="s">
        <v>138</v>
      </c>
      <c r="B16" s="22" t="s">
        <v>139</v>
      </c>
      <c r="C16" s="27">
        <v>3.5999999999999997E-2</v>
      </c>
      <c r="D16" s="27">
        <v>2.5000000000000001E-2</v>
      </c>
      <c r="E16" s="27">
        <v>0.152</v>
      </c>
      <c r="F16" s="27">
        <v>8.6999999999999994E-2</v>
      </c>
      <c r="G16" s="27">
        <v>7.0999999999999994E-2</v>
      </c>
      <c r="H16" s="27">
        <v>2.5000000000000001E-2</v>
      </c>
      <c r="I16" s="27">
        <v>1.9E-2</v>
      </c>
      <c r="J16" s="27">
        <v>8.7999999999999995E-2</v>
      </c>
      <c r="M16" s="28"/>
      <c r="N16" s="28"/>
      <c r="O16" s="28"/>
      <c r="P16" s="28"/>
      <c r="Q16" s="28"/>
      <c r="R16" s="28"/>
      <c r="S16" s="28"/>
      <c r="T16" s="28"/>
    </row>
    <row r="17" spans="1:20" x14ac:dyDescent="0.3">
      <c r="A17" s="22" t="s">
        <v>140</v>
      </c>
      <c r="B17" s="22" t="s">
        <v>141</v>
      </c>
      <c r="C17" s="27">
        <v>3.7999999999999999E-2</v>
      </c>
      <c r="D17" s="27">
        <v>2.1999999999999999E-2</v>
      </c>
      <c r="E17" s="27">
        <v>0.152</v>
      </c>
      <c r="F17" s="27">
        <v>8.6999999999999994E-2</v>
      </c>
      <c r="G17" s="27">
        <v>7.0999999999999994E-2</v>
      </c>
      <c r="H17" s="27">
        <v>2.5000000000000001E-2</v>
      </c>
      <c r="I17" s="27">
        <v>3.2000000000000001E-2</v>
      </c>
      <c r="J17" s="27">
        <v>0.13800000000000001</v>
      </c>
      <c r="M17" s="28"/>
      <c r="N17" s="28"/>
      <c r="O17" s="28"/>
      <c r="P17" s="28"/>
      <c r="Q17" s="28"/>
      <c r="R17" s="28"/>
      <c r="S17" s="28"/>
      <c r="T17" s="28"/>
    </row>
    <row r="18" spans="1:20" x14ac:dyDescent="0.3">
      <c r="A18" s="22" t="s">
        <v>142</v>
      </c>
      <c r="B18" s="25" t="s">
        <v>143</v>
      </c>
      <c r="C18" s="27">
        <v>0.215</v>
      </c>
      <c r="D18" s="27">
        <v>4.3999999999999997E-2</v>
      </c>
      <c r="E18" s="27">
        <v>0.152</v>
      </c>
      <c r="F18" s="27">
        <v>8.6999999999999994E-2</v>
      </c>
      <c r="G18" s="27">
        <v>0.16700000000000001</v>
      </c>
      <c r="H18" s="27">
        <v>0.307</v>
      </c>
      <c r="I18" s="27">
        <v>2.5999999999999999E-2</v>
      </c>
      <c r="J18" s="27">
        <v>0.06</v>
      </c>
      <c r="M18" s="28"/>
      <c r="N18" s="28"/>
      <c r="O18" s="28"/>
      <c r="P18" s="28"/>
      <c r="Q18" s="28"/>
      <c r="R18" s="28"/>
      <c r="S18" s="28"/>
      <c r="T18" s="28"/>
    </row>
    <row r="19" spans="1:20" x14ac:dyDescent="0.3">
      <c r="A19" s="22" t="s">
        <v>144</v>
      </c>
      <c r="B19" s="22" t="s">
        <v>145</v>
      </c>
      <c r="C19" s="27">
        <v>9.7000000000000003E-2</v>
      </c>
      <c r="D19" s="27">
        <v>2.1999999999999999E-2</v>
      </c>
      <c r="E19" s="27">
        <v>0.152</v>
      </c>
      <c r="F19" s="27">
        <v>8.6999999999999994E-2</v>
      </c>
      <c r="G19" s="27">
        <v>0.155</v>
      </c>
      <c r="H19" s="27">
        <v>0.29899999999999999</v>
      </c>
      <c r="I19" s="27">
        <v>2.7E-2</v>
      </c>
      <c r="J19" s="27">
        <v>5.2999999999999999E-2</v>
      </c>
      <c r="M19" s="28"/>
      <c r="N19" s="28"/>
      <c r="O19" s="28"/>
      <c r="P19" s="28"/>
      <c r="Q19" s="28"/>
      <c r="R19" s="28"/>
      <c r="S19" s="28"/>
      <c r="T19" s="28"/>
    </row>
    <row r="20" spans="1:20" x14ac:dyDescent="0.3">
      <c r="A20" s="22" t="s">
        <v>146</v>
      </c>
      <c r="B20" s="22" t="s">
        <v>147</v>
      </c>
      <c r="C20" s="27">
        <v>0.224</v>
      </c>
      <c r="D20" s="27">
        <v>5.1999999999999998E-2</v>
      </c>
      <c r="E20" s="27">
        <v>0.152</v>
      </c>
      <c r="F20" s="27">
        <v>8.6999999999999994E-2</v>
      </c>
      <c r="G20" s="27">
        <v>7.3999999999999996E-2</v>
      </c>
      <c r="H20" s="27">
        <v>5.2999999999999999E-2</v>
      </c>
      <c r="I20" s="27">
        <v>2.7E-2</v>
      </c>
      <c r="J20" s="27">
        <v>3.5999999999999997E-2</v>
      </c>
      <c r="M20" s="28"/>
      <c r="N20" s="28"/>
      <c r="O20" s="28"/>
      <c r="P20" s="28"/>
      <c r="Q20" s="28"/>
      <c r="R20" s="28"/>
      <c r="S20" s="28"/>
      <c r="T20" s="28"/>
    </row>
    <row r="21" spans="1:20" x14ac:dyDescent="0.3">
      <c r="A21" s="22" t="s">
        <v>148</v>
      </c>
      <c r="B21" s="22" t="s">
        <v>149</v>
      </c>
      <c r="C21" s="27">
        <v>0.34300000000000003</v>
      </c>
      <c r="D21" s="27">
        <v>0.19700000000000001</v>
      </c>
      <c r="E21" s="27">
        <v>0.152</v>
      </c>
      <c r="F21" s="27">
        <v>8.6999999999999994E-2</v>
      </c>
      <c r="G21" s="27">
        <v>7.0999999999999994E-2</v>
      </c>
      <c r="H21" s="27">
        <v>2.7E-2</v>
      </c>
      <c r="I21" s="27">
        <v>0.04</v>
      </c>
      <c r="J21" s="27">
        <v>0.24</v>
      </c>
      <c r="M21" s="28"/>
      <c r="N21" s="28"/>
      <c r="O21" s="28"/>
      <c r="P21" s="28"/>
      <c r="Q21" s="28"/>
      <c r="R21" s="28"/>
      <c r="S21" s="28"/>
      <c r="T21" s="28"/>
    </row>
    <row r="22" spans="1:20" x14ac:dyDescent="0.3">
      <c r="A22" s="22" t="s">
        <v>150</v>
      </c>
      <c r="B22" s="25" t="s">
        <v>151</v>
      </c>
      <c r="C22" s="27">
        <v>0.1</v>
      </c>
      <c r="D22" s="27">
        <v>5.7000000000000002E-2</v>
      </c>
      <c r="E22" s="27">
        <v>0.152</v>
      </c>
      <c r="F22" s="27">
        <v>8.6999999999999994E-2</v>
      </c>
      <c r="G22" s="27">
        <v>3.6999999999999998E-2</v>
      </c>
      <c r="H22" s="27">
        <v>3.5000000000000003E-2</v>
      </c>
      <c r="I22" s="27">
        <v>2.8000000000000001E-2</v>
      </c>
      <c r="J22" s="27">
        <v>0.126</v>
      </c>
      <c r="M22" s="28"/>
      <c r="N22" s="28"/>
      <c r="O22" s="28"/>
      <c r="P22" s="28"/>
      <c r="Q22" s="28"/>
      <c r="R22" s="28"/>
      <c r="S22" s="28"/>
      <c r="T22" s="28"/>
    </row>
    <row r="23" spans="1:20" x14ac:dyDescent="0.3">
      <c r="A23" s="22" t="s">
        <v>152</v>
      </c>
      <c r="B23" s="22" t="s">
        <v>153</v>
      </c>
      <c r="C23" s="27">
        <v>7.8E-2</v>
      </c>
      <c r="D23" s="27">
        <v>4.4999999999999998E-2</v>
      </c>
      <c r="E23" s="27">
        <v>0.152</v>
      </c>
      <c r="F23" s="27">
        <v>8.6999999999999994E-2</v>
      </c>
      <c r="G23" s="27">
        <v>7.0999999999999994E-2</v>
      </c>
      <c r="H23" s="27">
        <v>2.5000000000000001E-2</v>
      </c>
      <c r="I23" s="27">
        <v>4.2999999999999997E-2</v>
      </c>
      <c r="J23" s="27">
        <v>0.159</v>
      </c>
      <c r="M23" s="28"/>
      <c r="N23" s="28"/>
      <c r="O23" s="28"/>
      <c r="P23" s="28"/>
      <c r="Q23" s="28"/>
      <c r="R23" s="28"/>
      <c r="S23" s="28"/>
      <c r="T23" s="28"/>
    </row>
    <row r="24" spans="1:20" x14ac:dyDescent="0.3">
      <c r="A24" s="22" t="s">
        <v>154</v>
      </c>
      <c r="B24" s="22" t="s">
        <v>155</v>
      </c>
      <c r="C24" s="27">
        <v>3.5000000000000003E-2</v>
      </c>
      <c r="D24" s="27">
        <v>3.3000000000000002E-2</v>
      </c>
      <c r="E24" s="27">
        <v>0.152</v>
      </c>
      <c r="F24" s="27">
        <v>8.6999999999999994E-2</v>
      </c>
      <c r="G24" s="27">
        <v>7.0999999999999994E-2</v>
      </c>
      <c r="H24" s="27">
        <v>5.8999999999999997E-2</v>
      </c>
      <c r="I24" s="27">
        <v>2.7E-2</v>
      </c>
      <c r="J24" s="27">
        <v>0.115</v>
      </c>
      <c r="M24" s="28"/>
      <c r="N24" s="28"/>
      <c r="O24" s="28"/>
      <c r="P24" s="28"/>
      <c r="Q24" s="28"/>
      <c r="R24" s="28"/>
      <c r="S24" s="28"/>
      <c r="T24" s="28"/>
    </row>
    <row r="25" spans="1:20" x14ac:dyDescent="0.3">
      <c r="A25" s="22" t="s">
        <v>156</v>
      </c>
      <c r="B25" s="22" t="s">
        <v>157</v>
      </c>
      <c r="C25" s="27">
        <v>2.1000000000000001E-2</v>
      </c>
      <c r="D25" s="27">
        <v>3.7999999999999999E-2</v>
      </c>
      <c r="E25" s="27">
        <v>0.152</v>
      </c>
      <c r="F25" s="27">
        <v>8.6999999999999994E-2</v>
      </c>
      <c r="G25" s="27">
        <v>6.8000000000000005E-2</v>
      </c>
      <c r="H25" s="27">
        <v>7.5999999999999998E-2</v>
      </c>
      <c r="I25" s="27">
        <v>2.7E-2</v>
      </c>
      <c r="J25" s="27">
        <v>2.3E-2</v>
      </c>
      <c r="M25" s="28"/>
      <c r="N25" s="28"/>
      <c r="O25" s="28"/>
      <c r="P25" s="28"/>
      <c r="Q25" s="28"/>
      <c r="R25" s="28"/>
      <c r="S25" s="28"/>
      <c r="T25" s="28"/>
    </row>
    <row r="26" spans="1:20" x14ac:dyDescent="0.3">
      <c r="A26" s="22" t="s">
        <v>158</v>
      </c>
      <c r="B26" s="25" t="s">
        <v>159</v>
      </c>
      <c r="C26" s="27">
        <v>8.6999999999999994E-2</v>
      </c>
      <c r="D26" s="27">
        <v>3.6999999999999998E-2</v>
      </c>
      <c r="E26" s="27">
        <v>0.152</v>
      </c>
      <c r="F26" s="27">
        <v>8.6999999999999994E-2</v>
      </c>
      <c r="G26" s="27">
        <v>0.113</v>
      </c>
      <c r="H26" s="27">
        <v>0.193</v>
      </c>
      <c r="I26" s="27">
        <v>2.5999999999999999E-2</v>
      </c>
      <c r="J26" s="27">
        <v>0.16300000000000001</v>
      </c>
      <c r="M26" s="28"/>
      <c r="N26" s="28"/>
      <c r="O26" s="28"/>
      <c r="P26" s="28"/>
      <c r="Q26" s="28"/>
      <c r="R26" s="28"/>
      <c r="S26" s="28"/>
      <c r="T26" s="28"/>
    </row>
    <row r="27" spans="1:20" x14ac:dyDescent="0.3">
      <c r="A27" s="22" t="s">
        <v>160</v>
      </c>
      <c r="B27" s="22" t="s">
        <v>161</v>
      </c>
      <c r="C27" s="27">
        <v>3.3000000000000002E-2</v>
      </c>
      <c r="D27" s="27">
        <v>1.9E-2</v>
      </c>
      <c r="E27" s="27">
        <v>0.152</v>
      </c>
      <c r="F27" s="27">
        <v>8.6999999999999994E-2</v>
      </c>
      <c r="G27" s="27">
        <v>6.9000000000000006E-2</v>
      </c>
      <c r="H27" s="27">
        <v>0.13500000000000001</v>
      </c>
      <c r="I27" s="27">
        <v>2.7E-2</v>
      </c>
      <c r="J27" s="27">
        <v>2.3E-2</v>
      </c>
      <c r="M27" s="28"/>
      <c r="N27" s="28"/>
      <c r="O27" s="28"/>
      <c r="P27" s="28"/>
      <c r="Q27" s="28"/>
      <c r="R27" s="28"/>
      <c r="S27" s="28"/>
      <c r="T27" s="28"/>
    </row>
    <row r="28" spans="1:20" x14ac:dyDescent="0.3">
      <c r="A28" s="22" t="s">
        <v>162</v>
      </c>
      <c r="B28" s="25" t="s">
        <v>163</v>
      </c>
      <c r="C28" s="27">
        <v>2.3E-2</v>
      </c>
      <c r="D28" s="27">
        <v>6.0000000000000001E-3</v>
      </c>
      <c r="E28" s="27">
        <v>0.152</v>
      </c>
      <c r="F28" s="27">
        <v>8.6999999999999994E-2</v>
      </c>
      <c r="G28" s="27">
        <v>4.9000000000000002E-2</v>
      </c>
      <c r="H28" s="27">
        <v>8.2000000000000003E-2</v>
      </c>
      <c r="I28" s="27">
        <v>2.7E-2</v>
      </c>
      <c r="J28" s="27">
        <v>0.03</v>
      </c>
      <c r="M28" s="28"/>
      <c r="N28" s="28"/>
      <c r="O28" s="28"/>
      <c r="P28" s="28"/>
      <c r="Q28" s="28"/>
      <c r="R28" s="28"/>
      <c r="S28" s="28"/>
      <c r="T28" s="28"/>
    </row>
    <row r="29" spans="1:20" x14ac:dyDescent="0.3">
      <c r="A29" s="22" t="s">
        <v>164</v>
      </c>
      <c r="B29" s="22" t="s">
        <v>165</v>
      </c>
      <c r="C29" s="27">
        <v>2.5999999999999999E-2</v>
      </c>
      <c r="D29" s="27">
        <v>2.8000000000000001E-2</v>
      </c>
      <c r="E29" s="27">
        <v>0.152</v>
      </c>
      <c r="F29" s="27">
        <v>8.6999999999999994E-2</v>
      </c>
      <c r="G29" s="27">
        <v>7.0999999999999994E-2</v>
      </c>
      <c r="H29" s="27">
        <v>0.04</v>
      </c>
      <c r="I29" s="27">
        <v>2.8000000000000001E-2</v>
      </c>
      <c r="J29" s="27">
        <v>3.7999999999999999E-2</v>
      </c>
      <c r="M29" s="28"/>
      <c r="N29" s="28"/>
      <c r="O29" s="28"/>
      <c r="P29" s="28"/>
      <c r="Q29" s="28"/>
      <c r="R29" s="28"/>
      <c r="S29" s="28"/>
      <c r="T29" s="28"/>
    </row>
    <row r="30" spans="1:20" x14ac:dyDescent="0.3">
      <c r="A30" s="22" t="s">
        <v>166</v>
      </c>
      <c r="B30" s="25" t="s">
        <v>167</v>
      </c>
      <c r="C30" s="27">
        <v>0.125</v>
      </c>
      <c r="D30" s="27">
        <v>7.1999999999999995E-2</v>
      </c>
      <c r="E30" s="27">
        <v>0.152</v>
      </c>
      <c r="F30" s="27">
        <v>8.6999999999999994E-2</v>
      </c>
      <c r="G30" s="27">
        <v>7.0999999999999994E-2</v>
      </c>
      <c r="H30" s="27">
        <v>4.1000000000000002E-2</v>
      </c>
      <c r="I30" s="27">
        <v>2.7E-2</v>
      </c>
      <c r="J30" s="27">
        <v>3.2000000000000001E-2</v>
      </c>
      <c r="M30" s="28"/>
      <c r="N30" s="28"/>
      <c r="O30" s="28"/>
      <c r="P30" s="28"/>
      <c r="Q30" s="28"/>
      <c r="R30" s="28"/>
      <c r="S30" s="28"/>
      <c r="T30" s="28"/>
    </row>
    <row r="31" spans="1:20" x14ac:dyDescent="0.3">
      <c r="A31" s="22" t="s">
        <v>168</v>
      </c>
      <c r="B31" s="22" t="s">
        <v>169</v>
      </c>
      <c r="C31" s="27">
        <v>4.2999999999999997E-2</v>
      </c>
      <c r="D31" s="27">
        <v>2.5000000000000001E-2</v>
      </c>
      <c r="E31" s="27">
        <v>0.152</v>
      </c>
      <c r="F31" s="27">
        <v>8.6999999999999994E-2</v>
      </c>
      <c r="G31" s="27">
        <v>7.0999999999999994E-2</v>
      </c>
      <c r="H31" s="27">
        <v>3.2000000000000001E-2</v>
      </c>
      <c r="I31" s="27">
        <v>2.4E-2</v>
      </c>
      <c r="J31" s="27">
        <v>0.107</v>
      </c>
      <c r="M31" s="28"/>
      <c r="N31" s="28"/>
      <c r="O31" s="28"/>
      <c r="P31" s="28"/>
      <c r="Q31" s="28"/>
      <c r="R31" s="28"/>
      <c r="S31" s="28"/>
      <c r="T31" s="28"/>
    </row>
    <row r="32" spans="1:20" x14ac:dyDescent="0.3">
      <c r="A32" s="22" t="s">
        <v>170</v>
      </c>
      <c r="B32" s="22" t="s">
        <v>171</v>
      </c>
      <c r="C32" s="27">
        <v>4.1000000000000002E-2</v>
      </c>
      <c r="D32" s="27">
        <v>2.4E-2</v>
      </c>
      <c r="E32" s="27">
        <v>0.152</v>
      </c>
      <c r="F32" s="27">
        <v>8.6999999999999994E-2</v>
      </c>
      <c r="G32" s="27">
        <v>7.0999999999999994E-2</v>
      </c>
      <c r="H32" s="27">
        <v>3.5999999999999997E-2</v>
      </c>
      <c r="I32" s="27">
        <v>2.8000000000000001E-2</v>
      </c>
      <c r="J32" s="27">
        <v>5.0999999999999997E-2</v>
      </c>
      <c r="M32" s="28"/>
      <c r="N32" s="28"/>
      <c r="O32" s="28"/>
      <c r="P32" s="28"/>
      <c r="Q32" s="28"/>
      <c r="R32" s="28"/>
      <c r="S32" s="28"/>
      <c r="T32" s="28"/>
    </row>
    <row r="33" spans="1:20" x14ac:dyDescent="0.3">
      <c r="A33" s="22" t="s">
        <v>172</v>
      </c>
      <c r="B33" s="25" t="s">
        <v>173</v>
      </c>
      <c r="C33" s="27">
        <v>3.6999999999999998E-2</v>
      </c>
      <c r="D33" s="27">
        <v>2.1000000000000001E-2</v>
      </c>
      <c r="E33" s="27">
        <v>0.152</v>
      </c>
      <c r="F33" s="27">
        <v>8.6999999999999994E-2</v>
      </c>
      <c r="G33" s="27">
        <v>7.0999999999999994E-2</v>
      </c>
      <c r="H33" s="27">
        <v>5.6000000000000001E-2</v>
      </c>
      <c r="I33" s="27">
        <v>2.7E-2</v>
      </c>
      <c r="J33" s="27">
        <v>0.114</v>
      </c>
      <c r="M33" s="28"/>
      <c r="N33" s="28"/>
      <c r="O33" s="28"/>
      <c r="P33" s="28"/>
      <c r="Q33" s="28"/>
      <c r="R33" s="28"/>
      <c r="S33" s="28"/>
      <c r="T33" s="28"/>
    </row>
    <row r="34" spans="1:20" x14ac:dyDescent="0.3">
      <c r="A34" s="22" t="s">
        <v>174</v>
      </c>
      <c r="B34" s="25" t="s">
        <v>175</v>
      </c>
      <c r="C34" s="27">
        <v>5.8000000000000003E-2</v>
      </c>
      <c r="D34" s="27">
        <v>3.3000000000000002E-2</v>
      </c>
      <c r="E34" s="27">
        <v>0.152</v>
      </c>
      <c r="F34" s="27">
        <v>8.6999999999999994E-2</v>
      </c>
      <c r="G34" s="27">
        <v>7.3999999999999996E-2</v>
      </c>
      <c r="H34" s="27">
        <v>0.13300000000000001</v>
      </c>
      <c r="I34" s="27">
        <v>2.7E-2</v>
      </c>
      <c r="J34" s="27">
        <v>2.5999999999999999E-2</v>
      </c>
      <c r="M34" s="28"/>
      <c r="N34" s="28"/>
      <c r="O34" s="28"/>
      <c r="P34" s="28"/>
      <c r="Q34" s="28"/>
      <c r="R34" s="28"/>
      <c r="S34" s="28"/>
      <c r="T34" s="28"/>
    </row>
    <row r="35" spans="1:20" x14ac:dyDescent="0.3">
      <c r="A35" s="22" t="s">
        <v>176</v>
      </c>
      <c r="B35" s="22" t="s">
        <v>177</v>
      </c>
      <c r="C35" s="27">
        <v>3.5000000000000003E-2</v>
      </c>
      <c r="D35" s="27">
        <v>0.02</v>
      </c>
      <c r="E35" s="27">
        <v>0.152</v>
      </c>
      <c r="F35" s="27">
        <v>8.6999999999999994E-2</v>
      </c>
      <c r="G35" s="27">
        <v>7.0999999999999994E-2</v>
      </c>
      <c r="H35" s="27">
        <v>0.121</v>
      </c>
      <c r="I35" s="27">
        <v>4.4999999999999998E-2</v>
      </c>
      <c r="J35" s="27">
        <v>9.4E-2</v>
      </c>
      <c r="M35" s="28"/>
      <c r="N35" s="28"/>
      <c r="O35" s="28"/>
      <c r="P35" s="28"/>
      <c r="Q35" s="28"/>
      <c r="R35" s="28"/>
      <c r="S35" s="28"/>
      <c r="T35" s="28"/>
    </row>
    <row r="36" spans="1:20" x14ac:dyDescent="0.3">
      <c r="A36" s="22" t="s">
        <v>178</v>
      </c>
      <c r="B36" s="22" t="s">
        <v>179</v>
      </c>
      <c r="C36" s="27">
        <v>0.126</v>
      </c>
      <c r="D36" s="27">
        <v>7.2999999999999995E-2</v>
      </c>
      <c r="E36" s="27">
        <v>0.152</v>
      </c>
      <c r="F36" s="27">
        <v>8.6999999999999994E-2</v>
      </c>
      <c r="G36" s="27">
        <v>7.0999999999999994E-2</v>
      </c>
      <c r="H36" s="27">
        <v>3.2000000000000001E-2</v>
      </c>
      <c r="I36" s="27">
        <v>3.3000000000000002E-2</v>
      </c>
      <c r="J36" s="27">
        <v>4.3999999999999997E-2</v>
      </c>
      <c r="M36" s="28"/>
      <c r="N36" s="28"/>
      <c r="O36" s="28"/>
      <c r="P36" s="28"/>
      <c r="Q36" s="28"/>
      <c r="R36" s="28"/>
      <c r="S36" s="28"/>
      <c r="T36" s="28"/>
    </row>
    <row r="37" spans="1:20" x14ac:dyDescent="0.3">
      <c r="A37" s="22" t="s">
        <v>180</v>
      </c>
      <c r="B37" s="22" t="s">
        <v>181</v>
      </c>
      <c r="C37" s="27">
        <v>0.14000000000000001</v>
      </c>
      <c r="D37" s="27">
        <v>0.08</v>
      </c>
      <c r="E37" s="27">
        <v>0.152</v>
      </c>
      <c r="F37" s="27">
        <v>8.6999999999999994E-2</v>
      </c>
      <c r="G37" s="27">
        <v>7.3999999999999996E-2</v>
      </c>
      <c r="H37" s="27">
        <v>0.04</v>
      </c>
      <c r="I37" s="27">
        <v>2.7E-2</v>
      </c>
      <c r="J37" s="27">
        <v>3.5999999999999997E-2</v>
      </c>
      <c r="M37" s="28"/>
      <c r="N37" s="28"/>
      <c r="O37" s="28"/>
      <c r="P37" s="28"/>
      <c r="Q37" s="28"/>
      <c r="R37" s="28"/>
      <c r="S37" s="28"/>
      <c r="T37" s="28"/>
    </row>
    <row r="38" spans="1:20" x14ac:dyDescent="0.3">
      <c r="A38" s="22" t="s">
        <v>182</v>
      </c>
      <c r="B38" s="25" t="s">
        <v>183</v>
      </c>
      <c r="C38" s="27">
        <v>5.3999999999999999E-2</v>
      </c>
      <c r="D38" s="27">
        <v>3.1E-2</v>
      </c>
      <c r="E38" s="27">
        <v>0.152</v>
      </c>
      <c r="F38" s="27">
        <v>8.6999999999999994E-2</v>
      </c>
      <c r="G38" s="27">
        <v>7.0999999999999994E-2</v>
      </c>
      <c r="H38" s="27">
        <v>3.3000000000000002E-2</v>
      </c>
      <c r="I38" s="27">
        <v>2.1000000000000001E-2</v>
      </c>
      <c r="J38" s="27">
        <v>0.10299999999999999</v>
      </c>
      <c r="M38" s="28"/>
      <c r="N38" s="28"/>
      <c r="O38" s="28"/>
      <c r="P38" s="28"/>
      <c r="Q38" s="28"/>
      <c r="R38" s="28"/>
      <c r="S38" s="28"/>
      <c r="T38" s="28"/>
    </row>
    <row r="39" spans="1:20" x14ac:dyDescent="0.3">
      <c r="A39" s="22" t="s">
        <v>184</v>
      </c>
      <c r="B39" s="25" t="s">
        <v>185</v>
      </c>
      <c r="C39" s="27">
        <v>3.3000000000000002E-2</v>
      </c>
      <c r="D39" s="27">
        <v>1.9E-2</v>
      </c>
      <c r="E39" s="27">
        <v>0.152</v>
      </c>
      <c r="F39" s="27">
        <v>8.6999999999999994E-2</v>
      </c>
      <c r="G39" s="27">
        <v>7.0999999999999994E-2</v>
      </c>
      <c r="H39" s="27">
        <v>0.12</v>
      </c>
      <c r="I39" s="27">
        <v>2.7E-2</v>
      </c>
      <c r="J39" s="27">
        <v>5.6000000000000001E-2</v>
      </c>
      <c r="M39" s="28"/>
      <c r="N39" s="28"/>
      <c r="O39" s="28"/>
      <c r="P39" s="28"/>
      <c r="Q39" s="28"/>
      <c r="R39" s="28"/>
      <c r="S39" s="28"/>
      <c r="T39" s="28"/>
    </row>
    <row r="40" spans="1:20" x14ac:dyDescent="0.3">
      <c r="A40" s="22" t="s">
        <v>186</v>
      </c>
      <c r="B40" s="22" t="s">
        <v>187</v>
      </c>
      <c r="C40" s="27">
        <v>3.6999999999999998E-2</v>
      </c>
      <c r="D40" s="27">
        <v>2.1000000000000001E-2</v>
      </c>
      <c r="E40" s="27">
        <v>0.152</v>
      </c>
      <c r="F40" s="27">
        <v>8.6999999999999994E-2</v>
      </c>
      <c r="G40" s="27">
        <v>4.7E-2</v>
      </c>
      <c r="H40" s="27">
        <v>3.7999999999999999E-2</v>
      </c>
      <c r="I40" s="27">
        <v>2.7E-2</v>
      </c>
      <c r="J40" s="27">
        <v>2.3E-2</v>
      </c>
      <c r="M40" s="28"/>
      <c r="N40" s="28"/>
      <c r="O40" s="28"/>
      <c r="P40" s="28"/>
      <c r="Q40" s="28"/>
      <c r="R40" s="28"/>
      <c r="S40" s="28"/>
      <c r="T40" s="28"/>
    </row>
    <row r="41" spans="1:20" x14ac:dyDescent="0.3">
      <c r="A41" s="22" t="s">
        <v>188</v>
      </c>
      <c r="B41" s="25" t="s">
        <v>189</v>
      </c>
      <c r="C41" s="27">
        <v>4.2000000000000003E-2</v>
      </c>
      <c r="D41" s="27">
        <v>2.4E-2</v>
      </c>
      <c r="E41" s="27">
        <v>0.152</v>
      </c>
      <c r="F41" s="27">
        <v>8.6999999999999994E-2</v>
      </c>
      <c r="G41" s="27">
        <v>7.0999999999999994E-2</v>
      </c>
      <c r="H41" s="27">
        <v>3.7999999999999999E-2</v>
      </c>
      <c r="I41" s="27">
        <v>2.7E-2</v>
      </c>
      <c r="J41" s="27">
        <v>4.9000000000000002E-2</v>
      </c>
      <c r="M41" s="28"/>
      <c r="N41" s="28"/>
      <c r="O41" s="28"/>
      <c r="P41" s="28"/>
      <c r="Q41" s="28"/>
      <c r="R41" s="28"/>
      <c r="S41" s="28"/>
      <c r="T41" s="28"/>
    </row>
    <row r="42" spans="1:20" x14ac:dyDescent="0.3">
      <c r="C42" s="33"/>
      <c r="D42" s="33"/>
      <c r="E42" s="34"/>
      <c r="F42" s="34"/>
      <c r="G42" s="28"/>
      <c r="H42" s="28"/>
      <c r="I42" s="28"/>
      <c r="J42" s="28"/>
    </row>
    <row r="43" spans="1:20" x14ac:dyDescent="0.3">
      <c r="C43" s="33"/>
      <c r="D43" s="33"/>
      <c r="E43" s="34"/>
      <c r="F43" s="34"/>
      <c r="G43" s="28"/>
      <c r="H43" s="28"/>
      <c r="I43" s="28"/>
      <c r="J43" s="28"/>
    </row>
    <row r="44" spans="1:20" x14ac:dyDescent="0.3">
      <c r="C44" s="33"/>
      <c r="D44" s="33"/>
      <c r="E44" s="34"/>
      <c r="F44" s="3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7EBC-932D-4578-B96D-287C897E9CC6}">
  <dimension ref="A1:I40"/>
  <sheetViews>
    <sheetView zoomScale="85" zoomScaleNormal="85" workbookViewId="0">
      <selection activeCell="E14" sqref="E14"/>
    </sheetView>
  </sheetViews>
  <sheetFormatPr defaultColWidth="8.6640625" defaultRowHeight="13.2" x14ac:dyDescent="0.25"/>
  <cols>
    <col min="1" max="1" width="8.6640625" style="36" customWidth="1"/>
    <col min="2" max="2" width="43.44140625" style="36" bestFit="1" customWidth="1"/>
    <col min="3" max="3" width="16.6640625" style="36" bestFit="1" customWidth="1"/>
    <col min="4" max="4" width="48.6640625" style="36" bestFit="1" customWidth="1"/>
    <col min="5" max="5" width="36.44140625" style="36" bestFit="1" customWidth="1"/>
    <col min="6" max="6" width="2.33203125" style="36" customWidth="1"/>
    <col min="7" max="7" width="13.44140625" style="36" bestFit="1" customWidth="1"/>
    <col min="8" max="8" width="24.6640625" style="36" bestFit="1" customWidth="1"/>
    <col min="9" max="9" width="9.44140625" style="36" customWidth="1"/>
    <col min="10" max="257" width="8.6640625" style="36"/>
    <col min="258" max="258" width="43.44140625" style="36" bestFit="1" customWidth="1"/>
    <col min="259" max="259" width="16.6640625" style="36" bestFit="1" customWidth="1"/>
    <col min="260" max="260" width="19.44140625" style="36" bestFit="1" customWidth="1"/>
    <col min="261" max="261" width="36.44140625" style="36" bestFit="1" customWidth="1"/>
    <col min="262" max="262" width="2.33203125" style="36" customWidth="1"/>
    <col min="263" max="263" width="13.44140625" style="36" bestFit="1" customWidth="1"/>
    <col min="264" max="264" width="24.6640625" style="36" bestFit="1" customWidth="1"/>
    <col min="265" max="265" width="9.44140625" style="36" customWidth="1"/>
    <col min="266" max="513" width="8.6640625" style="36"/>
    <col min="514" max="514" width="43.44140625" style="36" bestFit="1" customWidth="1"/>
    <col min="515" max="515" width="16.6640625" style="36" bestFit="1" customWidth="1"/>
    <col min="516" max="516" width="19.44140625" style="36" bestFit="1" customWidth="1"/>
    <col min="517" max="517" width="36.44140625" style="36" bestFit="1" customWidth="1"/>
    <col min="518" max="518" width="2.33203125" style="36" customWidth="1"/>
    <col min="519" max="519" width="13.44140625" style="36" bestFit="1" customWidth="1"/>
    <col min="520" max="520" width="24.6640625" style="36" bestFit="1" customWidth="1"/>
    <col min="521" max="521" width="9.44140625" style="36" customWidth="1"/>
    <col min="522" max="769" width="8.6640625" style="36"/>
    <col min="770" max="770" width="43.44140625" style="36" bestFit="1" customWidth="1"/>
    <col min="771" max="771" width="16.6640625" style="36" bestFit="1" customWidth="1"/>
    <col min="772" max="772" width="19.44140625" style="36" bestFit="1" customWidth="1"/>
    <col min="773" max="773" width="36.44140625" style="36" bestFit="1" customWidth="1"/>
    <col min="774" max="774" width="2.33203125" style="36" customWidth="1"/>
    <col min="775" max="775" width="13.44140625" style="36" bestFit="1" customWidth="1"/>
    <col min="776" max="776" width="24.6640625" style="36" bestFit="1" customWidth="1"/>
    <col min="777" max="777" width="9.44140625" style="36" customWidth="1"/>
    <col min="778" max="1025" width="8.6640625" style="36"/>
    <col min="1026" max="1026" width="43.44140625" style="36" bestFit="1" customWidth="1"/>
    <col min="1027" max="1027" width="16.6640625" style="36" bestFit="1" customWidth="1"/>
    <col min="1028" max="1028" width="19.44140625" style="36" bestFit="1" customWidth="1"/>
    <col min="1029" max="1029" width="36.44140625" style="36" bestFit="1" customWidth="1"/>
    <col min="1030" max="1030" width="2.33203125" style="36" customWidth="1"/>
    <col min="1031" max="1031" width="13.44140625" style="36" bestFit="1" customWidth="1"/>
    <col min="1032" max="1032" width="24.6640625" style="36" bestFit="1" customWidth="1"/>
    <col min="1033" max="1033" width="9.44140625" style="36" customWidth="1"/>
    <col min="1034" max="1281" width="8.6640625" style="36"/>
    <col min="1282" max="1282" width="43.44140625" style="36" bestFit="1" customWidth="1"/>
    <col min="1283" max="1283" width="16.6640625" style="36" bestFit="1" customWidth="1"/>
    <col min="1284" max="1284" width="19.44140625" style="36" bestFit="1" customWidth="1"/>
    <col min="1285" max="1285" width="36.44140625" style="36" bestFit="1" customWidth="1"/>
    <col min="1286" max="1286" width="2.33203125" style="36" customWidth="1"/>
    <col min="1287" max="1287" width="13.44140625" style="36" bestFit="1" customWidth="1"/>
    <col min="1288" max="1288" width="24.6640625" style="36" bestFit="1" customWidth="1"/>
    <col min="1289" max="1289" width="9.44140625" style="36" customWidth="1"/>
    <col min="1290" max="1537" width="8.6640625" style="36"/>
    <col min="1538" max="1538" width="43.44140625" style="36" bestFit="1" customWidth="1"/>
    <col min="1539" max="1539" width="16.6640625" style="36" bestFit="1" customWidth="1"/>
    <col min="1540" max="1540" width="19.44140625" style="36" bestFit="1" customWidth="1"/>
    <col min="1541" max="1541" width="36.44140625" style="36" bestFit="1" customWidth="1"/>
    <col min="1542" max="1542" width="2.33203125" style="36" customWidth="1"/>
    <col min="1543" max="1543" width="13.44140625" style="36" bestFit="1" customWidth="1"/>
    <col min="1544" max="1544" width="24.6640625" style="36" bestFit="1" customWidth="1"/>
    <col min="1545" max="1545" width="9.44140625" style="36" customWidth="1"/>
    <col min="1546" max="1793" width="8.6640625" style="36"/>
    <col min="1794" max="1794" width="43.44140625" style="36" bestFit="1" customWidth="1"/>
    <col min="1795" max="1795" width="16.6640625" style="36" bestFit="1" customWidth="1"/>
    <col min="1796" max="1796" width="19.44140625" style="36" bestFit="1" customWidth="1"/>
    <col min="1797" max="1797" width="36.44140625" style="36" bestFit="1" customWidth="1"/>
    <col min="1798" max="1798" width="2.33203125" style="36" customWidth="1"/>
    <col min="1799" max="1799" width="13.44140625" style="36" bestFit="1" customWidth="1"/>
    <col min="1800" max="1800" width="24.6640625" style="36" bestFit="1" customWidth="1"/>
    <col min="1801" max="1801" width="9.44140625" style="36" customWidth="1"/>
    <col min="1802" max="2049" width="8.6640625" style="36"/>
    <col min="2050" max="2050" width="43.44140625" style="36" bestFit="1" customWidth="1"/>
    <col min="2051" max="2051" width="16.6640625" style="36" bestFit="1" customWidth="1"/>
    <col min="2052" max="2052" width="19.44140625" style="36" bestFit="1" customWidth="1"/>
    <col min="2053" max="2053" width="36.44140625" style="36" bestFit="1" customWidth="1"/>
    <col min="2054" max="2054" width="2.33203125" style="36" customWidth="1"/>
    <col min="2055" max="2055" width="13.44140625" style="36" bestFit="1" customWidth="1"/>
    <col min="2056" max="2056" width="24.6640625" style="36" bestFit="1" customWidth="1"/>
    <col min="2057" max="2057" width="9.44140625" style="36" customWidth="1"/>
    <col min="2058" max="2305" width="8.6640625" style="36"/>
    <col min="2306" max="2306" width="43.44140625" style="36" bestFit="1" customWidth="1"/>
    <col min="2307" max="2307" width="16.6640625" style="36" bestFit="1" customWidth="1"/>
    <col min="2308" max="2308" width="19.44140625" style="36" bestFit="1" customWidth="1"/>
    <col min="2309" max="2309" width="36.44140625" style="36" bestFit="1" customWidth="1"/>
    <col min="2310" max="2310" width="2.33203125" style="36" customWidth="1"/>
    <col min="2311" max="2311" width="13.44140625" style="36" bestFit="1" customWidth="1"/>
    <col min="2312" max="2312" width="24.6640625" style="36" bestFit="1" customWidth="1"/>
    <col min="2313" max="2313" width="9.44140625" style="36" customWidth="1"/>
    <col min="2314" max="2561" width="8.6640625" style="36"/>
    <col min="2562" max="2562" width="43.44140625" style="36" bestFit="1" customWidth="1"/>
    <col min="2563" max="2563" width="16.6640625" style="36" bestFit="1" customWidth="1"/>
    <col min="2564" max="2564" width="19.44140625" style="36" bestFit="1" customWidth="1"/>
    <col min="2565" max="2565" width="36.44140625" style="36" bestFit="1" customWidth="1"/>
    <col min="2566" max="2566" width="2.33203125" style="36" customWidth="1"/>
    <col min="2567" max="2567" width="13.44140625" style="36" bestFit="1" customWidth="1"/>
    <col min="2568" max="2568" width="24.6640625" style="36" bestFit="1" customWidth="1"/>
    <col min="2569" max="2569" width="9.44140625" style="36" customWidth="1"/>
    <col min="2570" max="2817" width="8.6640625" style="36"/>
    <col min="2818" max="2818" width="43.44140625" style="36" bestFit="1" customWidth="1"/>
    <col min="2819" max="2819" width="16.6640625" style="36" bestFit="1" customWidth="1"/>
    <col min="2820" max="2820" width="19.44140625" style="36" bestFit="1" customWidth="1"/>
    <col min="2821" max="2821" width="36.44140625" style="36" bestFit="1" customWidth="1"/>
    <col min="2822" max="2822" width="2.33203125" style="36" customWidth="1"/>
    <col min="2823" max="2823" width="13.44140625" style="36" bestFit="1" customWidth="1"/>
    <col min="2824" max="2824" width="24.6640625" style="36" bestFit="1" customWidth="1"/>
    <col min="2825" max="2825" width="9.44140625" style="36" customWidth="1"/>
    <col min="2826" max="3073" width="8.6640625" style="36"/>
    <col min="3074" max="3074" width="43.44140625" style="36" bestFit="1" customWidth="1"/>
    <col min="3075" max="3075" width="16.6640625" style="36" bestFit="1" customWidth="1"/>
    <col min="3076" max="3076" width="19.44140625" style="36" bestFit="1" customWidth="1"/>
    <col min="3077" max="3077" width="36.44140625" style="36" bestFit="1" customWidth="1"/>
    <col min="3078" max="3078" width="2.33203125" style="36" customWidth="1"/>
    <col min="3079" max="3079" width="13.44140625" style="36" bestFit="1" customWidth="1"/>
    <col min="3080" max="3080" width="24.6640625" style="36" bestFit="1" customWidth="1"/>
    <col min="3081" max="3081" width="9.44140625" style="36" customWidth="1"/>
    <col min="3082" max="3329" width="8.6640625" style="36"/>
    <col min="3330" max="3330" width="43.44140625" style="36" bestFit="1" customWidth="1"/>
    <col min="3331" max="3331" width="16.6640625" style="36" bestFit="1" customWidth="1"/>
    <col min="3332" max="3332" width="19.44140625" style="36" bestFit="1" customWidth="1"/>
    <col min="3333" max="3333" width="36.44140625" style="36" bestFit="1" customWidth="1"/>
    <col min="3334" max="3334" width="2.33203125" style="36" customWidth="1"/>
    <col min="3335" max="3335" width="13.44140625" style="36" bestFit="1" customWidth="1"/>
    <col min="3336" max="3336" width="24.6640625" style="36" bestFit="1" customWidth="1"/>
    <col min="3337" max="3337" width="9.44140625" style="36" customWidth="1"/>
    <col min="3338" max="3585" width="8.6640625" style="36"/>
    <col min="3586" max="3586" width="43.44140625" style="36" bestFit="1" customWidth="1"/>
    <col min="3587" max="3587" width="16.6640625" style="36" bestFit="1" customWidth="1"/>
    <col min="3588" max="3588" width="19.44140625" style="36" bestFit="1" customWidth="1"/>
    <col min="3589" max="3589" width="36.44140625" style="36" bestFit="1" customWidth="1"/>
    <col min="3590" max="3590" width="2.33203125" style="36" customWidth="1"/>
    <col min="3591" max="3591" width="13.44140625" style="36" bestFit="1" customWidth="1"/>
    <col min="3592" max="3592" width="24.6640625" style="36" bestFit="1" customWidth="1"/>
    <col min="3593" max="3593" width="9.44140625" style="36" customWidth="1"/>
    <col min="3594" max="3841" width="8.6640625" style="36"/>
    <col min="3842" max="3842" width="43.44140625" style="36" bestFit="1" customWidth="1"/>
    <col min="3843" max="3843" width="16.6640625" style="36" bestFit="1" customWidth="1"/>
    <col min="3844" max="3844" width="19.44140625" style="36" bestFit="1" customWidth="1"/>
    <col min="3845" max="3845" width="36.44140625" style="36" bestFit="1" customWidth="1"/>
    <col min="3846" max="3846" width="2.33203125" style="36" customWidth="1"/>
    <col min="3847" max="3847" width="13.44140625" style="36" bestFit="1" customWidth="1"/>
    <col min="3848" max="3848" width="24.6640625" style="36" bestFit="1" customWidth="1"/>
    <col min="3849" max="3849" width="9.44140625" style="36" customWidth="1"/>
    <col min="3850" max="4097" width="8.6640625" style="36"/>
    <col min="4098" max="4098" width="43.44140625" style="36" bestFit="1" customWidth="1"/>
    <col min="4099" max="4099" width="16.6640625" style="36" bestFit="1" customWidth="1"/>
    <col min="4100" max="4100" width="19.44140625" style="36" bestFit="1" customWidth="1"/>
    <col min="4101" max="4101" width="36.44140625" style="36" bestFit="1" customWidth="1"/>
    <col min="4102" max="4102" width="2.33203125" style="36" customWidth="1"/>
    <col min="4103" max="4103" width="13.44140625" style="36" bestFit="1" customWidth="1"/>
    <col min="4104" max="4104" width="24.6640625" style="36" bestFit="1" customWidth="1"/>
    <col min="4105" max="4105" width="9.44140625" style="36" customWidth="1"/>
    <col min="4106" max="4353" width="8.6640625" style="36"/>
    <col min="4354" max="4354" width="43.44140625" style="36" bestFit="1" customWidth="1"/>
    <col min="4355" max="4355" width="16.6640625" style="36" bestFit="1" customWidth="1"/>
    <col min="4356" max="4356" width="19.44140625" style="36" bestFit="1" customWidth="1"/>
    <col min="4357" max="4357" width="36.44140625" style="36" bestFit="1" customWidth="1"/>
    <col min="4358" max="4358" width="2.33203125" style="36" customWidth="1"/>
    <col min="4359" max="4359" width="13.44140625" style="36" bestFit="1" customWidth="1"/>
    <col min="4360" max="4360" width="24.6640625" style="36" bestFit="1" customWidth="1"/>
    <col min="4361" max="4361" width="9.44140625" style="36" customWidth="1"/>
    <col min="4362" max="4609" width="8.6640625" style="36"/>
    <col min="4610" max="4610" width="43.44140625" style="36" bestFit="1" customWidth="1"/>
    <col min="4611" max="4611" width="16.6640625" style="36" bestFit="1" customWidth="1"/>
    <col min="4612" max="4612" width="19.44140625" style="36" bestFit="1" customWidth="1"/>
    <col min="4613" max="4613" width="36.44140625" style="36" bestFit="1" customWidth="1"/>
    <col min="4614" max="4614" width="2.33203125" style="36" customWidth="1"/>
    <col min="4615" max="4615" width="13.44140625" style="36" bestFit="1" customWidth="1"/>
    <col min="4616" max="4616" width="24.6640625" style="36" bestFit="1" customWidth="1"/>
    <col min="4617" max="4617" width="9.44140625" style="36" customWidth="1"/>
    <col min="4618" max="4865" width="8.6640625" style="36"/>
    <col min="4866" max="4866" width="43.44140625" style="36" bestFit="1" customWidth="1"/>
    <col min="4867" max="4867" width="16.6640625" style="36" bestFit="1" customWidth="1"/>
    <col min="4868" max="4868" width="19.44140625" style="36" bestFit="1" customWidth="1"/>
    <col min="4869" max="4869" width="36.44140625" style="36" bestFit="1" customWidth="1"/>
    <col min="4870" max="4870" width="2.33203125" style="36" customWidth="1"/>
    <col min="4871" max="4871" width="13.44140625" style="36" bestFit="1" customWidth="1"/>
    <col min="4872" max="4872" width="24.6640625" style="36" bestFit="1" customWidth="1"/>
    <col min="4873" max="4873" width="9.44140625" style="36" customWidth="1"/>
    <col min="4874" max="5121" width="8.6640625" style="36"/>
    <col min="5122" max="5122" width="43.44140625" style="36" bestFit="1" customWidth="1"/>
    <col min="5123" max="5123" width="16.6640625" style="36" bestFit="1" customWidth="1"/>
    <col min="5124" max="5124" width="19.44140625" style="36" bestFit="1" customWidth="1"/>
    <col min="5125" max="5125" width="36.44140625" style="36" bestFit="1" customWidth="1"/>
    <col min="5126" max="5126" width="2.33203125" style="36" customWidth="1"/>
    <col min="5127" max="5127" width="13.44140625" style="36" bestFit="1" customWidth="1"/>
    <col min="5128" max="5128" width="24.6640625" style="36" bestFit="1" customWidth="1"/>
    <col min="5129" max="5129" width="9.44140625" style="36" customWidth="1"/>
    <col min="5130" max="5377" width="8.6640625" style="36"/>
    <col min="5378" max="5378" width="43.44140625" style="36" bestFit="1" customWidth="1"/>
    <col min="5379" max="5379" width="16.6640625" style="36" bestFit="1" customWidth="1"/>
    <col min="5380" max="5380" width="19.44140625" style="36" bestFit="1" customWidth="1"/>
    <col min="5381" max="5381" width="36.44140625" style="36" bestFit="1" customWidth="1"/>
    <col min="5382" max="5382" width="2.33203125" style="36" customWidth="1"/>
    <col min="5383" max="5383" width="13.44140625" style="36" bestFit="1" customWidth="1"/>
    <col min="5384" max="5384" width="24.6640625" style="36" bestFit="1" customWidth="1"/>
    <col min="5385" max="5385" width="9.44140625" style="36" customWidth="1"/>
    <col min="5386" max="5633" width="8.6640625" style="36"/>
    <col min="5634" max="5634" width="43.44140625" style="36" bestFit="1" customWidth="1"/>
    <col min="5635" max="5635" width="16.6640625" style="36" bestFit="1" customWidth="1"/>
    <col min="5636" max="5636" width="19.44140625" style="36" bestFit="1" customWidth="1"/>
    <col min="5637" max="5637" width="36.44140625" style="36" bestFit="1" customWidth="1"/>
    <col min="5638" max="5638" width="2.33203125" style="36" customWidth="1"/>
    <col min="5639" max="5639" width="13.44140625" style="36" bestFit="1" customWidth="1"/>
    <col min="5640" max="5640" width="24.6640625" style="36" bestFit="1" customWidth="1"/>
    <col min="5641" max="5641" width="9.44140625" style="36" customWidth="1"/>
    <col min="5642" max="5889" width="8.6640625" style="36"/>
    <col min="5890" max="5890" width="43.44140625" style="36" bestFit="1" customWidth="1"/>
    <col min="5891" max="5891" width="16.6640625" style="36" bestFit="1" customWidth="1"/>
    <col min="5892" max="5892" width="19.44140625" style="36" bestFit="1" customWidth="1"/>
    <col min="5893" max="5893" width="36.44140625" style="36" bestFit="1" customWidth="1"/>
    <col min="5894" max="5894" width="2.33203125" style="36" customWidth="1"/>
    <col min="5895" max="5895" width="13.44140625" style="36" bestFit="1" customWidth="1"/>
    <col min="5896" max="5896" width="24.6640625" style="36" bestFit="1" customWidth="1"/>
    <col min="5897" max="5897" width="9.44140625" style="36" customWidth="1"/>
    <col min="5898" max="6145" width="8.6640625" style="36"/>
    <col min="6146" max="6146" width="43.44140625" style="36" bestFit="1" customWidth="1"/>
    <col min="6147" max="6147" width="16.6640625" style="36" bestFit="1" customWidth="1"/>
    <col min="6148" max="6148" width="19.44140625" style="36" bestFit="1" customWidth="1"/>
    <col min="6149" max="6149" width="36.44140625" style="36" bestFit="1" customWidth="1"/>
    <col min="6150" max="6150" width="2.33203125" style="36" customWidth="1"/>
    <col min="6151" max="6151" width="13.44140625" style="36" bestFit="1" customWidth="1"/>
    <col min="6152" max="6152" width="24.6640625" style="36" bestFit="1" customWidth="1"/>
    <col min="6153" max="6153" width="9.44140625" style="36" customWidth="1"/>
    <col min="6154" max="6401" width="8.6640625" style="36"/>
    <col min="6402" max="6402" width="43.44140625" style="36" bestFit="1" customWidth="1"/>
    <col min="6403" max="6403" width="16.6640625" style="36" bestFit="1" customWidth="1"/>
    <col min="6404" max="6404" width="19.44140625" style="36" bestFit="1" customWidth="1"/>
    <col min="6405" max="6405" width="36.44140625" style="36" bestFit="1" customWidth="1"/>
    <col min="6406" max="6406" width="2.33203125" style="36" customWidth="1"/>
    <col min="6407" max="6407" width="13.44140625" style="36" bestFit="1" customWidth="1"/>
    <col min="6408" max="6408" width="24.6640625" style="36" bestFit="1" customWidth="1"/>
    <col min="6409" max="6409" width="9.44140625" style="36" customWidth="1"/>
    <col min="6410" max="6657" width="8.6640625" style="36"/>
    <col min="6658" max="6658" width="43.44140625" style="36" bestFit="1" customWidth="1"/>
    <col min="6659" max="6659" width="16.6640625" style="36" bestFit="1" customWidth="1"/>
    <col min="6660" max="6660" width="19.44140625" style="36" bestFit="1" customWidth="1"/>
    <col min="6661" max="6661" width="36.44140625" style="36" bestFit="1" customWidth="1"/>
    <col min="6662" max="6662" width="2.33203125" style="36" customWidth="1"/>
    <col min="6663" max="6663" width="13.44140625" style="36" bestFit="1" customWidth="1"/>
    <col min="6664" max="6664" width="24.6640625" style="36" bestFit="1" customWidth="1"/>
    <col min="6665" max="6665" width="9.44140625" style="36" customWidth="1"/>
    <col min="6666" max="6913" width="8.6640625" style="36"/>
    <col min="6914" max="6914" width="43.44140625" style="36" bestFit="1" customWidth="1"/>
    <col min="6915" max="6915" width="16.6640625" style="36" bestFit="1" customWidth="1"/>
    <col min="6916" max="6916" width="19.44140625" style="36" bestFit="1" customWidth="1"/>
    <col min="6917" max="6917" width="36.44140625" style="36" bestFit="1" customWidth="1"/>
    <col min="6918" max="6918" width="2.33203125" style="36" customWidth="1"/>
    <col min="6919" max="6919" width="13.44140625" style="36" bestFit="1" customWidth="1"/>
    <col min="6920" max="6920" width="24.6640625" style="36" bestFit="1" customWidth="1"/>
    <col min="6921" max="6921" width="9.44140625" style="36" customWidth="1"/>
    <col min="6922" max="7169" width="8.6640625" style="36"/>
    <col min="7170" max="7170" width="43.44140625" style="36" bestFit="1" customWidth="1"/>
    <col min="7171" max="7171" width="16.6640625" style="36" bestFit="1" customWidth="1"/>
    <col min="7172" max="7172" width="19.44140625" style="36" bestFit="1" customWidth="1"/>
    <col min="7173" max="7173" width="36.44140625" style="36" bestFit="1" customWidth="1"/>
    <col min="7174" max="7174" width="2.33203125" style="36" customWidth="1"/>
    <col min="7175" max="7175" width="13.44140625" style="36" bestFit="1" customWidth="1"/>
    <col min="7176" max="7176" width="24.6640625" style="36" bestFit="1" customWidth="1"/>
    <col min="7177" max="7177" width="9.44140625" style="36" customWidth="1"/>
    <col min="7178" max="7425" width="8.6640625" style="36"/>
    <col min="7426" max="7426" width="43.44140625" style="36" bestFit="1" customWidth="1"/>
    <col min="7427" max="7427" width="16.6640625" style="36" bestFit="1" customWidth="1"/>
    <col min="7428" max="7428" width="19.44140625" style="36" bestFit="1" customWidth="1"/>
    <col min="7429" max="7429" width="36.44140625" style="36" bestFit="1" customWidth="1"/>
    <col min="7430" max="7430" width="2.33203125" style="36" customWidth="1"/>
    <col min="7431" max="7431" width="13.44140625" style="36" bestFit="1" customWidth="1"/>
    <col min="7432" max="7432" width="24.6640625" style="36" bestFit="1" customWidth="1"/>
    <col min="7433" max="7433" width="9.44140625" style="36" customWidth="1"/>
    <col min="7434" max="7681" width="8.6640625" style="36"/>
    <col min="7682" max="7682" width="43.44140625" style="36" bestFit="1" customWidth="1"/>
    <col min="7683" max="7683" width="16.6640625" style="36" bestFit="1" customWidth="1"/>
    <col min="7684" max="7684" width="19.44140625" style="36" bestFit="1" customWidth="1"/>
    <col min="7685" max="7685" width="36.44140625" style="36" bestFit="1" customWidth="1"/>
    <col min="7686" max="7686" width="2.33203125" style="36" customWidth="1"/>
    <col min="7687" max="7687" width="13.44140625" style="36" bestFit="1" customWidth="1"/>
    <col min="7688" max="7688" width="24.6640625" style="36" bestFit="1" customWidth="1"/>
    <col min="7689" max="7689" width="9.44140625" style="36" customWidth="1"/>
    <col min="7690" max="7937" width="8.6640625" style="36"/>
    <col min="7938" max="7938" width="43.44140625" style="36" bestFit="1" customWidth="1"/>
    <col min="7939" max="7939" width="16.6640625" style="36" bestFit="1" customWidth="1"/>
    <col min="7940" max="7940" width="19.44140625" style="36" bestFit="1" customWidth="1"/>
    <col min="7941" max="7941" width="36.44140625" style="36" bestFit="1" customWidth="1"/>
    <col min="7942" max="7942" width="2.33203125" style="36" customWidth="1"/>
    <col min="7943" max="7943" width="13.44140625" style="36" bestFit="1" customWidth="1"/>
    <col min="7944" max="7944" width="24.6640625" style="36" bestFit="1" customWidth="1"/>
    <col min="7945" max="7945" width="9.44140625" style="36" customWidth="1"/>
    <col min="7946" max="8193" width="8.6640625" style="36"/>
    <col min="8194" max="8194" width="43.44140625" style="36" bestFit="1" customWidth="1"/>
    <col min="8195" max="8195" width="16.6640625" style="36" bestFit="1" customWidth="1"/>
    <col min="8196" max="8196" width="19.44140625" style="36" bestFit="1" customWidth="1"/>
    <col min="8197" max="8197" width="36.44140625" style="36" bestFit="1" customWidth="1"/>
    <col min="8198" max="8198" width="2.33203125" style="36" customWidth="1"/>
    <col min="8199" max="8199" width="13.44140625" style="36" bestFit="1" customWidth="1"/>
    <col min="8200" max="8200" width="24.6640625" style="36" bestFit="1" customWidth="1"/>
    <col min="8201" max="8201" width="9.44140625" style="36" customWidth="1"/>
    <col min="8202" max="8449" width="8.6640625" style="36"/>
    <col min="8450" max="8450" width="43.44140625" style="36" bestFit="1" customWidth="1"/>
    <col min="8451" max="8451" width="16.6640625" style="36" bestFit="1" customWidth="1"/>
    <col min="8452" max="8452" width="19.44140625" style="36" bestFit="1" customWidth="1"/>
    <col min="8453" max="8453" width="36.44140625" style="36" bestFit="1" customWidth="1"/>
    <col min="8454" max="8454" width="2.33203125" style="36" customWidth="1"/>
    <col min="8455" max="8455" width="13.44140625" style="36" bestFit="1" customWidth="1"/>
    <col min="8456" max="8456" width="24.6640625" style="36" bestFit="1" customWidth="1"/>
    <col min="8457" max="8457" width="9.44140625" style="36" customWidth="1"/>
    <col min="8458" max="8705" width="8.6640625" style="36"/>
    <col min="8706" max="8706" width="43.44140625" style="36" bestFit="1" customWidth="1"/>
    <col min="8707" max="8707" width="16.6640625" style="36" bestFit="1" customWidth="1"/>
    <col min="8708" max="8708" width="19.44140625" style="36" bestFit="1" customWidth="1"/>
    <col min="8709" max="8709" width="36.44140625" style="36" bestFit="1" customWidth="1"/>
    <col min="8710" max="8710" width="2.33203125" style="36" customWidth="1"/>
    <col min="8711" max="8711" width="13.44140625" style="36" bestFit="1" customWidth="1"/>
    <col min="8712" max="8712" width="24.6640625" style="36" bestFit="1" customWidth="1"/>
    <col min="8713" max="8713" width="9.44140625" style="36" customWidth="1"/>
    <col min="8714" max="8961" width="8.6640625" style="36"/>
    <col min="8962" max="8962" width="43.44140625" style="36" bestFit="1" customWidth="1"/>
    <col min="8963" max="8963" width="16.6640625" style="36" bestFit="1" customWidth="1"/>
    <col min="8964" max="8964" width="19.44140625" style="36" bestFit="1" customWidth="1"/>
    <col min="8965" max="8965" width="36.44140625" style="36" bestFit="1" customWidth="1"/>
    <col min="8966" max="8966" width="2.33203125" style="36" customWidth="1"/>
    <col min="8967" max="8967" width="13.44140625" style="36" bestFit="1" customWidth="1"/>
    <col min="8968" max="8968" width="24.6640625" style="36" bestFit="1" customWidth="1"/>
    <col min="8969" max="8969" width="9.44140625" style="36" customWidth="1"/>
    <col min="8970" max="9217" width="8.6640625" style="36"/>
    <col min="9218" max="9218" width="43.44140625" style="36" bestFit="1" customWidth="1"/>
    <col min="9219" max="9219" width="16.6640625" style="36" bestFit="1" customWidth="1"/>
    <col min="9220" max="9220" width="19.44140625" style="36" bestFit="1" customWidth="1"/>
    <col min="9221" max="9221" width="36.44140625" style="36" bestFit="1" customWidth="1"/>
    <col min="9222" max="9222" width="2.33203125" style="36" customWidth="1"/>
    <col min="9223" max="9223" width="13.44140625" style="36" bestFit="1" customWidth="1"/>
    <col min="9224" max="9224" width="24.6640625" style="36" bestFit="1" customWidth="1"/>
    <col min="9225" max="9225" width="9.44140625" style="36" customWidth="1"/>
    <col min="9226" max="9473" width="8.6640625" style="36"/>
    <col min="9474" max="9474" width="43.44140625" style="36" bestFit="1" customWidth="1"/>
    <col min="9475" max="9475" width="16.6640625" style="36" bestFit="1" customWidth="1"/>
    <col min="9476" max="9476" width="19.44140625" style="36" bestFit="1" customWidth="1"/>
    <col min="9477" max="9477" width="36.44140625" style="36" bestFit="1" customWidth="1"/>
    <col min="9478" max="9478" width="2.33203125" style="36" customWidth="1"/>
    <col min="9479" max="9479" width="13.44140625" style="36" bestFit="1" customWidth="1"/>
    <col min="9480" max="9480" width="24.6640625" style="36" bestFit="1" customWidth="1"/>
    <col min="9481" max="9481" width="9.44140625" style="36" customWidth="1"/>
    <col min="9482" max="9729" width="8.6640625" style="36"/>
    <col min="9730" max="9730" width="43.44140625" style="36" bestFit="1" customWidth="1"/>
    <col min="9731" max="9731" width="16.6640625" style="36" bestFit="1" customWidth="1"/>
    <col min="9732" max="9732" width="19.44140625" style="36" bestFit="1" customWidth="1"/>
    <col min="9733" max="9733" width="36.44140625" style="36" bestFit="1" customWidth="1"/>
    <col min="9734" max="9734" width="2.33203125" style="36" customWidth="1"/>
    <col min="9735" max="9735" width="13.44140625" style="36" bestFit="1" customWidth="1"/>
    <col min="9736" max="9736" width="24.6640625" style="36" bestFit="1" customWidth="1"/>
    <col min="9737" max="9737" width="9.44140625" style="36" customWidth="1"/>
    <col min="9738" max="9985" width="8.6640625" style="36"/>
    <col min="9986" max="9986" width="43.44140625" style="36" bestFit="1" customWidth="1"/>
    <col min="9987" max="9987" width="16.6640625" style="36" bestFit="1" customWidth="1"/>
    <col min="9988" max="9988" width="19.44140625" style="36" bestFit="1" customWidth="1"/>
    <col min="9989" max="9989" width="36.44140625" style="36" bestFit="1" customWidth="1"/>
    <col min="9990" max="9990" width="2.33203125" style="36" customWidth="1"/>
    <col min="9991" max="9991" width="13.44140625" style="36" bestFit="1" customWidth="1"/>
    <col min="9992" max="9992" width="24.6640625" style="36" bestFit="1" customWidth="1"/>
    <col min="9993" max="9993" width="9.44140625" style="36" customWidth="1"/>
    <col min="9994" max="10241" width="8.6640625" style="36"/>
    <col min="10242" max="10242" width="43.44140625" style="36" bestFit="1" customWidth="1"/>
    <col min="10243" max="10243" width="16.6640625" style="36" bestFit="1" customWidth="1"/>
    <col min="10244" max="10244" width="19.44140625" style="36" bestFit="1" customWidth="1"/>
    <col min="10245" max="10245" width="36.44140625" style="36" bestFit="1" customWidth="1"/>
    <col min="10246" max="10246" width="2.33203125" style="36" customWidth="1"/>
    <col min="10247" max="10247" width="13.44140625" style="36" bestFit="1" customWidth="1"/>
    <col min="10248" max="10248" width="24.6640625" style="36" bestFit="1" customWidth="1"/>
    <col min="10249" max="10249" width="9.44140625" style="36" customWidth="1"/>
    <col min="10250" max="10497" width="8.6640625" style="36"/>
    <col min="10498" max="10498" width="43.44140625" style="36" bestFit="1" customWidth="1"/>
    <col min="10499" max="10499" width="16.6640625" style="36" bestFit="1" customWidth="1"/>
    <col min="10500" max="10500" width="19.44140625" style="36" bestFit="1" customWidth="1"/>
    <col min="10501" max="10501" width="36.44140625" style="36" bestFit="1" customWidth="1"/>
    <col min="10502" max="10502" width="2.33203125" style="36" customWidth="1"/>
    <col min="10503" max="10503" width="13.44140625" style="36" bestFit="1" customWidth="1"/>
    <col min="10504" max="10504" width="24.6640625" style="36" bestFit="1" customWidth="1"/>
    <col min="10505" max="10505" width="9.44140625" style="36" customWidth="1"/>
    <col min="10506" max="10753" width="8.6640625" style="36"/>
    <col min="10754" max="10754" width="43.44140625" style="36" bestFit="1" customWidth="1"/>
    <col min="10755" max="10755" width="16.6640625" style="36" bestFit="1" customWidth="1"/>
    <col min="10756" max="10756" width="19.44140625" style="36" bestFit="1" customWidth="1"/>
    <col min="10757" max="10757" width="36.44140625" style="36" bestFit="1" customWidth="1"/>
    <col min="10758" max="10758" width="2.33203125" style="36" customWidth="1"/>
    <col min="10759" max="10759" width="13.44140625" style="36" bestFit="1" customWidth="1"/>
    <col min="10760" max="10760" width="24.6640625" style="36" bestFit="1" customWidth="1"/>
    <col min="10761" max="10761" width="9.44140625" style="36" customWidth="1"/>
    <col min="10762" max="11009" width="8.6640625" style="36"/>
    <col min="11010" max="11010" width="43.44140625" style="36" bestFit="1" customWidth="1"/>
    <col min="11011" max="11011" width="16.6640625" style="36" bestFit="1" customWidth="1"/>
    <col min="11012" max="11012" width="19.44140625" style="36" bestFit="1" customWidth="1"/>
    <col min="11013" max="11013" width="36.44140625" style="36" bestFit="1" customWidth="1"/>
    <col min="11014" max="11014" width="2.33203125" style="36" customWidth="1"/>
    <col min="11015" max="11015" width="13.44140625" style="36" bestFit="1" customWidth="1"/>
    <col min="11016" max="11016" width="24.6640625" style="36" bestFit="1" customWidth="1"/>
    <col min="11017" max="11017" width="9.44140625" style="36" customWidth="1"/>
    <col min="11018" max="11265" width="8.6640625" style="36"/>
    <col min="11266" max="11266" width="43.44140625" style="36" bestFit="1" customWidth="1"/>
    <col min="11267" max="11267" width="16.6640625" style="36" bestFit="1" customWidth="1"/>
    <col min="11268" max="11268" width="19.44140625" style="36" bestFit="1" customWidth="1"/>
    <col min="11269" max="11269" width="36.44140625" style="36" bestFit="1" customWidth="1"/>
    <col min="11270" max="11270" width="2.33203125" style="36" customWidth="1"/>
    <col min="11271" max="11271" width="13.44140625" style="36" bestFit="1" customWidth="1"/>
    <col min="11272" max="11272" width="24.6640625" style="36" bestFit="1" customWidth="1"/>
    <col min="11273" max="11273" width="9.44140625" style="36" customWidth="1"/>
    <col min="11274" max="11521" width="8.6640625" style="36"/>
    <col min="11522" max="11522" width="43.44140625" style="36" bestFit="1" customWidth="1"/>
    <col min="11523" max="11523" width="16.6640625" style="36" bestFit="1" customWidth="1"/>
    <col min="11524" max="11524" width="19.44140625" style="36" bestFit="1" customWidth="1"/>
    <col min="11525" max="11525" width="36.44140625" style="36" bestFit="1" customWidth="1"/>
    <col min="11526" max="11526" width="2.33203125" style="36" customWidth="1"/>
    <col min="11527" max="11527" width="13.44140625" style="36" bestFit="1" customWidth="1"/>
    <col min="11528" max="11528" width="24.6640625" style="36" bestFit="1" customWidth="1"/>
    <col min="11529" max="11529" width="9.44140625" style="36" customWidth="1"/>
    <col min="11530" max="11777" width="8.6640625" style="36"/>
    <col min="11778" max="11778" width="43.44140625" style="36" bestFit="1" customWidth="1"/>
    <col min="11779" max="11779" width="16.6640625" style="36" bestFit="1" customWidth="1"/>
    <col min="11780" max="11780" width="19.44140625" style="36" bestFit="1" customWidth="1"/>
    <col min="11781" max="11781" width="36.44140625" style="36" bestFit="1" customWidth="1"/>
    <col min="11782" max="11782" width="2.33203125" style="36" customWidth="1"/>
    <col min="11783" max="11783" width="13.44140625" style="36" bestFit="1" customWidth="1"/>
    <col min="11784" max="11784" width="24.6640625" style="36" bestFit="1" customWidth="1"/>
    <col min="11785" max="11785" width="9.44140625" style="36" customWidth="1"/>
    <col min="11786" max="12033" width="8.6640625" style="36"/>
    <col min="12034" max="12034" width="43.44140625" style="36" bestFit="1" customWidth="1"/>
    <col min="12035" max="12035" width="16.6640625" style="36" bestFit="1" customWidth="1"/>
    <col min="12036" max="12036" width="19.44140625" style="36" bestFit="1" customWidth="1"/>
    <col min="12037" max="12037" width="36.44140625" style="36" bestFit="1" customWidth="1"/>
    <col min="12038" max="12038" width="2.33203125" style="36" customWidth="1"/>
    <col min="12039" max="12039" width="13.44140625" style="36" bestFit="1" customWidth="1"/>
    <col min="12040" max="12040" width="24.6640625" style="36" bestFit="1" customWidth="1"/>
    <col min="12041" max="12041" width="9.44140625" style="36" customWidth="1"/>
    <col min="12042" max="12289" width="8.6640625" style="36"/>
    <col min="12290" max="12290" width="43.44140625" style="36" bestFit="1" customWidth="1"/>
    <col min="12291" max="12291" width="16.6640625" style="36" bestFit="1" customWidth="1"/>
    <col min="12292" max="12292" width="19.44140625" style="36" bestFit="1" customWidth="1"/>
    <col min="12293" max="12293" width="36.44140625" style="36" bestFit="1" customWidth="1"/>
    <col min="12294" max="12294" width="2.33203125" style="36" customWidth="1"/>
    <col min="12295" max="12295" width="13.44140625" style="36" bestFit="1" customWidth="1"/>
    <col min="12296" max="12296" width="24.6640625" style="36" bestFit="1" customWidth="1"/>
    <col min="12297" max="12297" width="9.44140625" style="36" customWidth="1"/>
    <col min="12298" max="12545" width="8.6640625" style="36"/>
    <col min="12546" max="12546" width="43.44140625" style="36" bestFit="1" customWidth="1"/>
    <col min="12547" max="12547" width="16.6640625" style="36" bestFit="1" customWidth="1"/>
    <col min="12548" max="12548" width="19.44140625" style="36" bestFit="1" customWidth="1"/>
    <col min="12549" max="12549" width="36.44140625" style="36" bestFit="1" customWidth="1"/>
    <col min="12550" max="12550" width="2.33203125" style="36" customWidth="1"/>
    <col min="12551" max="12551" width="13.44140625" style="36" bestFit="1" customWidth="1"/>
    <col min="12552" max="12552" width="24.6640625" style="36" bestFit="1" customWidth="1"/>
    <col min="12553" max="12553" width="9.44140625" style="36" customWidth="1"/>
    <col min="12554" max="12801" width="8.6640625" style="36"/>
    <col min="12802" max="12802" width="43.44140625" style="36" bestFit="1" customWidth="1"/>
    <col min="12803" max="12803" width="16.6640625" style="36" bestFit="1" customWidth="1"/>
    <col min="12804" max="12804" width="19.44140625" style="36" bestFit="1" customWidth="1"/>
    <col min="12805" max="12805" width="36.44140625" style="36" bestFit="1" customWidth="1"/>
    <col min="12806" max="12806" width="2.33203125" style="36" customWidth="1"/>
    <col min="12807" max="12807" width="13.44140625" style="36" bestFit="1" customWidth="1"/>
    <col min="12808" max="12808" width="24.6640625" style="36" bestFit="1" customWidth="1"/>
    <col min="12809" max="12809" width="9.44140625" style="36" customWidth="1"/>
    <col min="12810" max="13057" width="8.6640625" style="36"/>
    <col min="13058" max="13058" width="43.44140625" style="36" bestFit="1" customWidth="1"/>
    <col min="13059" max="13059" width="16.6640625" style="36" bestFit="1" customWidth="1"/>
    <col min="13060" max="13060" width="19.44140625" style="36" bestFit="1" customWidth="1"/>
    <col min="13061" max="13061" width="36.44140625" style="36" bestFit="1" customWidth="1"/>
    <col min="13062" max="13062" width="2.33203125" style="36" customWidth="1"/>
    <col min="13063" max="13063" width="13.44140625" style="36" bestFit="1" customWidth="1"/>
    <col min="13064" max="13064" width="24.6640625" style="36" bestFit="1" customWidth="1"/>
    <col min="13065" max="13065" width="9.44140625" style="36" customWidth="1"/>
    <col min="13066" max="13313" width="8.6640625" style="36"/>
    <col min="13314" max="13314" width="43.44140625" style="36" bestFit="1" customWidth="1"/>
    <col min="13315" max="13315" width="16.6640625" style="36" bestFit="1" customWidth="1"/>
    <col min="13316" max="13316" width="19.44140625" style="36" bestFit="1" customWidth="1"/>
    <col min="13317" max="13317" width="36.44140625" style="36" bestFit="1" customWidth="1"/>
    <col min="13318" max="13318" width="2.33203125" style="36" customWidth="1"/>
    <col min="13319" max="13319" width="13.44140625" style="36" bestFit="1" customWidth="1"/>
    <col min="13320" max="13320" width="24.6640625" style="36" bestFit="1" customWidth="1"/>
    <col min="13321" max="13321" width="9.44140625" style="36" customWidth="1"/>
    <col min="13322" max="13569" width="8.6640625" style="36"/>
    <col min="13570" max="13570" width="43.44140625" style="36" bestFit="1" customWidth="1"/>
    <col min="13571" max="13571" width="16.6640625" style="36" bestFit="1" customWidth="1"/>
    <col min="13572" max="13572" width="19.44140625" style="36" bestFit="1" customWidth="1"/>
    <col min="13573" max="13573" width="36.44140625" style="36" bestFit="1" customWidth="1"/>
    <col min="13574" max="13574" width="2.33203125" style="36" customWidth="1"/>
    <col min="13575" max="13575" width="13.44140625" style="36" bestFit="1" customWidth="1"/>
    <col min="13576" max="13576" width="24.6640625" style="36" bestFit="1" customWidth="1"/>
    <col min="13577" max="13577" width="9.44140625" style="36" customWidth="1"/>
    <col min="13578" max="13825" width="8.6640625" style="36"/>
    <col min="13826" max="13826" width="43.44140625" style="36" bestFit="1" customWidth="1"/>
    <col min="13827" max="13827" width="16.6640625" style="36" bestFit="1" customWidth="1"/>
    <col min="13828" max="13828" width="19.44140625" style="36" bestFit="1" customWidth="1"/>
    <col min="13829" max="13829" width="36.44140625" style="36" bestFit="1" customWidth="1"/>
    <col min="13830" max="13830" width="2.33203125" style="36" customWidth="1"/>
    <col min="13831" max="13831" width="13.44140625" style="36" bestFit="1" customWidth="1"/>
    <col min="13832" max="13832" width="24.6640625" style="36" bestFit="1" customWidth="1"/>
    <col min="13833" max="13833" width="9.44140625" style="36" customWidth="1"/>
    <col min="13834" max="14081" width="8.6640625" style="36"/>
    <col min="14082" max="14082" width="43.44140625" style="36" bestFit="1" customWidth="1"/>
    <col min="14083" max="14083" width="16.6640625" style="36" bestFit="1" customWidth="1"/>
    <col min="14084" max="14084" width="19.44140625" style="36" bestFit="1" customWidth="1"/>
    <col min="14085" max="14085" width="36.44140625" style="36" bestFit="1" customWidth="1"/>
    <col min="14086" max="14086" width="2.33203125" style="36" customWidth="1"/>
    <col min="14087" max="14087" width="13.44140625" style="36" bestFit="1" customWidth="1"/>
    <col min="14088" max="14088" width="24.6640625" style="36" bestFit="1" customWidth="1"/>
    <col min="14089" max="14089" width="9.44140625" style="36" customWidth="1"/>
    <col min="14090" max="14337" width="8.6640625" style="36"/>
    <col min="14338" max="14338" width="43.44140625" style="36" bestFit="1" customWidth="1"/>
    <col min="14339" max="14339" width="16.6640625" style="36" bestFit="1" customWidth="1"/>
    <col min="14340" max="14340" width="19.44140625" style="36" bestFit="1" customWidth="1"/>
    <col min="14341" max="14341" width="36.44140625" style="36" bestFit="1" customWidth="1"/>
    <col min="14342" max="14342" width="2.33203125" style="36" customWidth="1"/>
    <col min="14343" max="14343" width="13.44140625" style="36" bestFit="1" customWidth="1"/>
    <col min="14344" max="14344" width="24.6640625" style="36" bestFit="1" customWidth="1"/>
    <col min="14345" max="14345" width="9.44140625" style="36" customWidth="1"/>
    <col min="14346" max="14593" width="8.6640625" style="36"/>
    <col min="14594" max="14594" width="43.44140625" style="36" bestFit="1" customWidth="1"/>
    <col min="14595" max="14595" width="16.6640625" style="36" bestFit="1" customWidth="1"/>
    <col min="14596" max="14596" width="19.44140625" style="36" bestFit="1" customWidth="1"/>
    <col min="14597" max="14597" width="36.44140625" style="36" bestFit="1" customWidth="1"/>
    <col min="14598" max="14598" width="2.33203125" style="36" customWidth="1"/>
    <col min="14599" max="14599" width="13.44140625" style="36" bestFit="1" customWidth="1"/>
    <col min="14600" max="14600" width="24.6640625" style="36" bestFit="1" customWidth="1"/>
    <col min="14601" max="14601" width="9.44140625" style="36" customWidth="1"/>
    <col min="14602" max="14849" width="8.6640625" style="36"/>
    <col min="14850" max="14850" width="43.44140625" style="36" bestFit="1" customWidth="1"/>
    <col min="14851" max="14851" width="16.6640625" style="36" bestFit="1" customWidth="1"/>
    <col min="14852" max="14852" width="19.44140625" style="36" bestFit="1" customWidth="1"/>
    <col min="14853" max="14853" width="36.44140625" style="36" bestFit="1" customWidth="1"/>
    <col min="14854" max="14854" width="2.33203125" style="36" customWidth="1"/>
    <col min="14855" max="14855" width="13.44140625" style="36" bestFit="1" customWidth="1"/>
    <col min="14856" max="14856" width="24.6640625" style="36" bestFit="1" customWidth="1"/>
    <col min="14857" max="14857" width="9.44140625" style="36" customWidth="1"/>
    <col min="14858" max="15105" width="8.6640625" style="36"/>
    <col min="15106" max="15106" width="43.44140625" style="36" bestFit="1" customWidth="1"/>
    <col min="15107" max="15107" width="16.6640625" style="36" bestFit="1" customWidth="1"/>
    <col min="15108" max="15108" width="19.44140625" style="36" bestFit="1" customWidth="1"/>
    <col min="15109" max="15109" width="36.44140625" style="36" bestFit="1" customWidth="1"/>
    <col min="15110" max="15110" width="2.33203125" style="36" customWidth="1"/>
    <col min="15111" max="15111" width="13.44140625" style="36" bestFit="1" customWidth="1"/>
    <col min="15112" max="15112" width="24.6640625" style="36" bestFit="1" customWidth="1"/>
    <col min="15113" max="15113" width="9.44140625" style="36" customWidth="1"/>
    <col min="15114" max="15361" width="8.6640625" style="36"/>
    <col min="15362" max="15362" width="43.44140625" style="36" bestFit="1" customWidth="1"/>
    <col min="15363" max="15363" width="16.6640625" style="36" bestFit="1" customWidth="1"/>
    <col min="15364" max="15364" width="19.44140625" style="36" bestFit="1" customWidth="1"/>
    <col min="15365" max="15365" width="36.44140625" style="36" bestFit="1" customWidth="1"/>
    <col min="15366" max="15366" width="2.33203125" style="36" customWidth="1"/>
    <col min="15367" max="15367" width="13.44140625" style="36" bestFit="1" customWidth="1"/>
    <col min="15368" max="15368" width="24.6640625" style="36" bestFit="1" customWidth="1"/>
    <col min="15369" max="15369" width="9.44140625" style="36" customWidth="1"/>
    <col min="15370" max="15617" width="8.6640625" style="36"/>
    <col min="15618" max="15618" width="43.44140625" style="36" bestFit="1" customWidth="1"/>
    <col min="15619" max="15619" width="16.6640625" style="36" bestFit="1" customWidth="1"/>
    <col min="15620" max="15620" width="19.44140625" style="36" bestFit="1" customWidth="1"/>
    <col min="15621" max="15621" width="36.44140625" style="36" bestFit="1" customWidth="1"/>
    <col min="15622" max="15622" width="2.33203125" style="36" customWidth="1"/>
    <col min="15623" max="15623" width="13.44140625" style="36" bestFit="1" customWidth="1"/>
    <col min="15624" max="15624" width="24.6640625" style="36" bestFit="1" customWidth="1"/>
    <col min="15625" max="15625" width="9.44140625" style="36" customWidth="1"/>
    <col min="15626" max="15873" width="8.6640625" style="36"/>
    <col min="15874" max="15874" width="43.44140625" style="36" bestFit="1" customWidth="1"/>
    <col min="15875" max="15875" width="16.6640625" style="36" bestFit="1" customWidth="1"/>
    <col min="15876" max="15876" width="19.44140625" style="36" bestFit="1" customWidth="1"/>
    <col min="15877" max="15877" width="36.44140625" style="36" bestFit="1" customWidth="1"/>
    <col min="15878" max="15878" width="2.33203125" style="36" customWidth="1"/>
    <col min="15879" max="15879" width="13.44140625" style="36" bestFit="1" customWidth="1"/>
    <col min="15880" max="15880" width="24.6640625" style="36" bestFit="1" customWidth="1"/>
    <col min="15881" max="15881" width="9.44140625" style="36" customWidth="1"/>
    <col min="15882" max="16129" width="8.6640625" style="36"/>
    <col min="16130" max="16130" width="43.44140625" style="36" bestFit="1" customWidth="1"/>
    <col min="16131" max="16131" width="16.6640625" style="36" bestFit="1" customWidth="1"/>
    <col min="16132" max="16132" width="19.44140625" style="36" bestFit="1" customWidth="1"/>
    <col min="16133" max="16133" width="36.44140625" style="36" bestFit="1" customWidth="1"/>
    <col min="16134" max="16134" width="2.33203125" style="36" customWidth="1"/>
    <col min="16135" max="16135" width="13.44140625" style="36" bestFit="1" customWidth="1"/>
    <col min="16136" max="16136" width="24.6640625" style="36" bestFit="1" customWidth="1"/>
    <col min="16137" max="16137" width="9.44140625" style="36" customWidth="1"/>
    <col min="16138" max="16384" width="8.6640625" style="36"/>
  </cols>
  <sheetData>
    <row r="1" spans="1:9" s="35" customFormat="1" x14ac:dyDescent="0.25">
      <c r="A1" s="35" t="s">
        <v>0</v>
      </c>
      <c r="C1" s="35" t="s">
        <v>1</v>
      </c>
      <c r="D1" s="35" t="s">
        <v>2</v>
      </c>
      <c r="E1" s="35" t="s">
        <v>3</v>
      </c>
      <c r="G1" s="35" t="s">
        <v>4</v>
      </c>
      <c r="H1" s="35" t="s">
        <v>5</v>
      </c>
    </row>
    <row r="2" spans="1:9" x14ac:dyDescent="0.25">
      <c r="A2" s="39">
        <v>1</v>
      </c>
      <c r="B2" s="39" t="s">
        <v>6</v>
      </c>
      <c r="C2" s="39" t="s">
        <v>7</v>
      </c>
      <c r="D2" s="39">
        <v>14000</v>
      </c>
      <c r="E2" s="39">
        <v>7.4</v>
      </c>
      <c r="F2" s="39"/>
      <c r="G2" s="39">
        <v>2030</v>
      </c>
      <c r="H2" s="40">
        <v>10</v>
      </c>
      <c r="I2" s="37"/>
    </row>
    <row r="3" spans="1:9" x14ac:dyDescent="0.25">
      <c r="A3" s="36">
        <v>2</v>
      </c>
      <c r="B3" s="36" t="s">
        <v>8</v>
      </c>
      <c r="C3" s="36" t="s">
        <v>7</v>
      </c>
      <c r="D3" s="36">
        <v>6770</v>
      </c>
      <c r="E3" s="36">
        <v>4.7</v>
      </c>
      <c r="F3" s="36" t="s">
        <v>9</v>
      </c>
      <c r="G3" s="36">
        <v>2026</v>
      </c>
      <c r="H3" s="37">
        <v>7</v>
      </c>
      <c r="I3" s="37"/>
    </row>
    <row r="4" spans="1:9" x14ac:dyDescent="0.25">
      <c r="A4" s="36">
        <v>3</v>
      </c>
      <c r="B4" s="36" t="s">
        <v>10</v>
      </c>
      <c r="C4" s="36" t="s">
        <v>11</v>
      </c>
      <c r="D4" s="36">
        <v>3870</v>
      </c>
      <c r="E4" s="36">
        <v>9.9</v>
      </c>
      <c r="G4" s="36">
        <v>2028</v>
      </c>
      <c r="H4" s="37">
        <v>7</v>
      </c>
      <c r="I4" s="37"/>
    </row>
    <row r="5" spans="1:9" x14ac:dyDescent="0.25">
      <c r="A5" s="36">
        <v>4</v>
      </c>
      <c r="B5" s="36" t="s">
        <v>12</v>
      </c>
      <c r="C5" s="36" t="s">
        <v>13</v>
      </c>
      <c r="D5" s="36">
        <v>870</v>
      </c>
      <c r="E5" s="36">
        <v>9.1</v>
      </c>
      <c r="G5" s="36">
        <v>2026</v>
      </c>
      <c r="H5" s="37">
        <v>6</v>
      </c>
      <c r="I5" s="37"/>
    </row>
    <row r="6" spans="1:9" x14ac:dyDescent="0.25">
      <c r="A6" s="36">
        <v>5</v>
      </c>
      <c r="B6" s="36" t="s">
        <v>14</v>
      </c>
      <c r="C6" s="36" t="s">
        <v>11</v>
      </c>
      <c r="D6" s="36">
        <v>5570</v>
      </c>
      <c r="E6" s="36">
        <v>14.2</v>
      </c>
      <c r="G6" s="36">
        <v>2027</v>
      </c>
      <c r="H6" s="37">
        <v>7</v>
      </c>
      <c r="I6" s="37"/>
    </row>
    <row r="7" spans="1:9" x14ac:dyDescent="0.25">
      <c r="A7" s="36">
        <v>6</v>
      </c>
      <c r="B7" s="36" t="s">
        <v>15</v>
      </c>
      <c r="C7" s="36" t="s">
        <v>11</v>
      </c>
      <c r="D7" s="36">
        <v>7670</v>
      </c>
      <c r="E7" s="36">
        <v>8.1999999999999993</v>
      </c>
      <c r="G7" s="36">
        <v>2029</v>
      </c>
      <c r="H7" s="37">
        <v>7</v>
      </c>
      <c r="I7" s="37"/>
    </row>
    <row r="8" spans="1:9" x14ac:dyDescent="0.25">
      <c r="A8" s="36">
        <v>7</v>
      </c>
      <c r="B8" s="36" t="s">
        <v>16</v>
      </c>
      <c r="C8" s="36" t="s">
        <v>7</v>
      </c>
      <c r="D8" s="36">
        <v>930</v>
      </c>
      <c r="E8" s="36">
        <v>2.8</v>
      </c>
      <c r="G8" s="36">
        <v>2026</v>
      </c>
      <c r="H8" s="37">
        <v>6</v>
      </c>
      <c r="I8" s="37"/>
    </row>
    <row r="9" spans="1:9" x14ac:dyDescent="0.25">
      <c r="A9" s="36">
        <v>8</v>
      </c>
      <c r="B9" s="36" t="s">
        <v>17</v>
      </c>
      <c r="C9" s="36" t="s">
        <v>7</v>
      </c>
      <c r="D9" s="36">
        <v>6020</v>
      </c>
      <c r="E9" s="36">
        <v>1.7</v>
      </c>
      <c r="G9" s="36">
        <v>2027</v>
      </c>
      <c r="H9" s="37">
        <v>7</v>
      </c>
      <c r="I9" s="37"/>
    </row>
    <row r="10" spans="1:9" x14ac:dyDescent="0.25">
      <c r="A10" s="36">
        <v>9</v>
      </c>
      <c r="B10" s="36" t="s">
        <v>18</v>
      </c>
      <c r="C10" s="36" t="s">
        <v>7</v>
      </c>
      <c r="D10" s="36">
        <v>23380</v>
      </c>
      <c r="E10" s="36">
        <v>7.6</v>
      </c>
      <c r="G10" s="36">
        <v>2030</v>
      </c>
      <c r="H10" s="37">
        <v>10</v>
      </c>
      <c r="I10" s="37"/>
    </row>
    <row r="11" spans="1:9" x14ac:dyDescent="0.25">
      <c r="A11" s="39">
        <v>10</v>
      </c>
      <c r="B11" s="39" t="s">
        <v>19</v>
      </c>
      <c r="C11" s="39" t="s">
        <v>11</v>
      </c>
      <c r="D11" s="39">
        <v>9870</v>
      </c>
      <c r="E11" s="39">
        <v>2.4</v>
      </c>
      <c r="F11" s="39"/>
      <c r="G11" s="39">
        <v>2028</v>
      </c>
      <c r="H11" s="40">
        <v>8</v>
      </c>
      <c r="I11" s="37"/>
    </row>
    <row r="12" spans="1:9" x14ac:dyDescent="0.25">
      <c r="A12" s="36">
        <v>11</v>
      </c>
      <c r="B12" s="36" t="s">
        <v>20</v>
      </c>
      <c r="C12" s="36" t="s">
        <v>11</v>
      </c>
      <c r="D12" s="36">
        <v>4740</v>
      </c>
      <c r="E12" s="36">
        <v>1.8</v>
      </c>
      <c r="G12" s="36">
        <v>2028</v>
      </c>
      <c r="H12" s="37">
        <v>7</v>
      </c>
      <c r="I12" s="37"/>
    </row>
    <row r="13" spans="1:9" x14ac:dyDescent="0.25">
      <c r="A13" s="36">
        <v>12</v>
      </c>
      <c r="B13" s="36" t="s">
        <v>21</v>
      </c>
      <c r="C13" s="36" t="s">
        <v>11</v>
      </c>
      <c r="D13" s="36">
        <v>2740</v>
      </c>
      <c r="E13" s="36">
        <v>1.7</v>
      </c>
      <c r="G13" s="36">
        <v>2027</v>
      </c>
      <c r="H13" s="37">
        <v>6</v>
      </c>
      <c r="I13" s="37"/>
    </row>
    <row r="14" spans="1:9" x14ac:dyDescent="0.25">
      <c r="A14" s="36">
        <v>13</v>
      </c>
      <c r="B14" s="36" t="s">
        <v>22</v>
      </c>
      <c r="C14" s="36" t="s">
        <v>7</v>
      </c>
      <c r="D14" s="36">
        <v>2300</v>
      </c>
      <c r="E14" s="36">
        <v>0</v>
      </c>
      <c r="G14" s="36">
        <v>2026</v>
      </c>
      <c r="H14" s="37">
        <v>6</v>
      </c>
      <c r="I14" s="37"/>
    </row>
    <row r="15" spans="1:9" x14ac:dyDescent="0.25">
      <c r="A15" s="36">
        <v>14</v>
      </c>
      <c r="B15" s="36" t="s">
        <v>23</v>
      </c>
      <c r="C15" s="36" t="s">
        <v>11</v>
      </c>
      <c r="D15" s="36">
        <v>6240</v>
      </c>
      <c r="E15" s="36">
        <v>0.2</v>
      </c>
      <c r="G15" s="36">
        <v>2027</v>
      </c>
      <c r="H15" s="37">
        <v>7</v>
      </c>
      <c r="I15" s="37"/>
    </row>
    <row r="16" spans="1:9" x14ac:dyDescent="0.25">
      <c r="A16" s="36">
        <v>15</v>
      </c>
      <c r="B16" s="36" t="s">
        <v>24</v>
      </c>
      <c r="C16" s="36" t="s">
        <v>11</v>
      </c>
      <c r="D16" s="36">
        <v>1960</v>
      </c>
      <c r="E16" s="36">
        <v>0.1</v>
      </c>
      <c r="G16" s="36">
        <v>2027</v>
      </c>
      <c r="H16" s="37">
        <v>6</v>
      </c>
      <c r="I16" s="37"/>
    </row>
    <row r="17" spans="1:9" x14ac:dyDescent="0.25">
      <c r="A17" s="36">
        <v>16</v>
      </c>
      <c r="B17" s="36" t="s">
        <v>25</v>
      </c>
      <c r="C17" s="36" t="s">
        <v>7</v>
      </c>
      <c r="D17" s="36">
        <v>2490</v>
      </c>
      <c r="E17" s="36">
        <v>15.8</v>
      </c>
      <c r="G17" s="36">
        <v>2028</v>
      </c>
      <c r="H17" s="37">
        <v>6</v>
      </c>
      <c r="I17" s="37"/>
    </row>
    <row r="18" spans="1:9" x14ac:dyDescent="0.25">
      <c r="A18" s="36">
        <v>17</v>
      </c>
      <c r="B18" s="36" t="s">
        <v>26</v>
      </c>
      <c r="C18" s="36" t="s">
        <v>7</v>
      </c>
      <c r="D18" s="36">
        <v>470</v>
      </c>
      <c r="E18" s="36">
        <v>0</v>
      </c>
      <c r="G18" s="36">
        <v>2027</v>
      </c>
      <c r="H18" s="37">
        <v>6</v>
      </c>
      <c r="I18" s="37"/>
    </row>
    <row r="19" spans="1:9" x14ac:dyDescent="0.25">
      <c r="A19" s="39">
        <v>18</v>
      </c>
      <c r="B19" s="39" t="s">
        <v>27</v>
      </c>
      <c r="C19" s="39" t="s">
        <v>11</v>
      </c>
      <c r="D19" s="39">
        <v>6550</v>
      </c>
      <c r="E19" s="39">
        <v>4</v>
      </c>
      <c r="F19" s="39"/>
      <c r="G19" s="39">
        <v>2029</v>
      </c>
      <c r="H19" s="40">
        <v>7</v>
      </c>
      <c r="I19" s="37"/>
    </row>
    <row r="20" spans="1:9" x14ac:dyDescent="0.25">
      <c r="A20" s="36">
        <v>19</v>
      </c>
      <c r="B20" s="36" t="s">
        <v>28</v>
      </c>
      <c r="C20" s="36" t="s">
        <v>7</v>
      </c>
      <c r="D20" s="36">
        <v>670</v>
      </c>
      <c r="E20" s="36">
        <v>0</v>
      </c>
      <c r="G20" s="36">
        <v>2026</v>
      </c>
      <c r="H20" s="37">
        <v>6</v>
      </c>
      <c r="I20" s="37"/>
    </row>
    <row r="21" spans="1:9" x14ac:dyDescent="0.25">
      <c r="A21" s="39">
        <v>20</v>
      </c>
      <c r="B21" s="39" t="s">
        <v>29</v>
      </c>
      <c r="C21" s="39" t="s">
        <v>11</v>
      </c>
      <c r="D21" s="39">
        <v>2470</v>
      </c>
      <c r="E21" s="39">
        <v>1.9</v>
      </c>
      <c r="F21" s="39"/>
      <c r="G21" s="39">
        <v>2027</v>
      </c>
      <c r="H21" s="40">
        <v>6</v>
      </c>
      <c r="I21" s="37"/>
    </row>
    <row r="22" spans="1:9" x14ac:dyDescent="0.25">
      <c r="A22" s="36">
        <v>21</v>
      </c>
      <c r="B22" s="36" t="s">
        <v>30</v>
      </c>
      <c r="C22" s="36" t="s">
        <v>11</v>
      </c>
      <c r="D22" s="36">
        <v>2520</v>
      </c>
      <c r="E22" s="36">
        <v>0.8</v>
      </c>
      <c r="G22" s="36">
        <v>2027</v>
      </c>
      <c r="H22" s="37">
        <v>6</v>
      </c>
      <c r="I22" s="37"/>
    </row>
    <row r="23" spans="1:9" x14ac:dyDescent="0.25">
      <c r="A23" s="36">
        <v>22</v>
      </c>
      <c r="B23" s="36" t="s">
        <v>31</v>
      </c>
      <c r="C23" s="36" t="s">
        <v>11</v>
      </c>
      <c r="D23" s="36">
        <v>8240</v>
      </c>
      <c r="E23" s="36">
        <v>0.2</v>
      </c>
      <c r="G23" s="36">
        <v>2028</v>
      </c>
      <c r="H23" s="37">
        <v>7</v>
      </c>
      <c r="I23" s="37"/>
    </row>
    <row r="24" spans="1:9" x14ac:dyDescent="0.25">
      <c r="A24" s="36">
        <v>23</v>
      </c>
      <c r="B24" s="36" t="s">
        <v>32</v>
      </c>
      <c r="C24" s="36" t="s">
        <v>11</v>
      </c>
      <c r="D24" s="36">
        <v>2070</v>
      </c>
      <c r="E24" s="36">
        <v>0.9</v>
      </c>
      <c r="G24" s="36">
        <v>2027</v>
      </c>
      <c r="H24" s="37">
        <v>6</v>
      </c>
      <c r="I24" s="37"/>
    </row>
    <row r="25" spans="1:9" x14ac:dyDescent="0.25">
      <c r="A25" s="36">
        <v>24</v>
      </c>
      <c r="B25" s="36" t="s">
        <v>33</v>
      </c>
      <c r="C25" s="36" t="s">
        <v>11</v>
      </c>
      <c r="D25" s="36">
        <v>2050</v>
      </c>
      <c r="E25" s="36">
        <v>2.5</v>
      </c>
      <c r="G25" s="36">
        <v>2026</v>
      </c>
      <c r="H25" s="37">
        <v>6</v>
      </c>
      <c r="I25" s="37"/>
    </row>
    <row r="26" spans="1:9" x14ac:dyDescent="0.25">
      <c r="A26" s="36">
        <v>25</v>
      </c>
      <c r="B26" s="36" t="s">
        <v>34</v>
      </c>
      <c r="C26" s="36" t="s">
        <v>11</v>
      </c>
      <c r="D26" s="36">
        <v>1800</v>
      </c>
      <c r="E26" s="36">
        <v>1.2</v>
      </c>
      <c r="G26" s="36">
        <v>2027</v>
      </c>
      <c r="H26" s="37">
        <v>6</v>
      </c>
      <c r="I26" s="37"/>
    </row>
    <row r="27" spans="1:9" x14ac:dyDescent="0.25">
      <c r="A27" s="36">
        <v>26</v>
      </c>
      <c r="B27" s="36" t="s">
        <v>35</v>
      </c>
      <c r="C27" s="36" t="s">
        <v>11</v>
      </c>
      <c r="D27" s="36">
        <v>820</v>
      </c>
      <c r="E27" s="36">
        <v>0.5</v>
      </c>
      <c r="G27" s="36">
        <v>2026</v>
      </c>
      <c r="H27" s="37">
        <v>6</v>
      </c>
      <c r="I27" s="37"/>
    </row>
    <row r="28" spans="1:9" x14ac:dyDescent="0.25">
      <c r="A28" s="36">
        <v>27</v>
      </c>
      <c r="B28" s="36" t="s">
        <v>36</v>
      </c>
      <c r="C28" s="36" t="s">
        <v>37</v>
      </c>
      <c r="D28" s="36">
        <v>1330</v>
      </c>
      <c r="E28" s="36">
        <v>1.5</v>
      </c>
      <c r="G28" s="36">
        <v>2026</v>
      </c>
      <c r="H28" s="37">
        <v>6</v>
      </c>
      <c r="I28" s="37"/>
    </row>
    <row r="29" spans="1:9" x14ac:dyDescent="0.25">
      <c r="A29" s="36">
        <v>28</v>
      </c>
      <c r="B29" s="36" t="s">
        <v>38</v>
      </c>
      <c r="C29" s="36" t="s">
        <v>11</v>
      </c>
      <c r="D29" s="36">
        <v>1290</v>
      </c>
      <c r="E29" s="36">
        <v>2.8</v>
      </c>
      <c r="G29" s="36">
        <v>2027</v>
      </c>
      <c r="H29" s="37">
        <v>6</v>
      </c>
      <c r="I29" s="37"/>
    </row>
    <row r="30" spans="1:9" x14ac:dyDescent="0.25">
      <c r="A30" s="36">
        <v>29</v>
      </c>
      <c r="B30" s="36" t="s">
        <v>39</v>
      </c>
      <c r="C30" s="36" t="s">
        <v>11</v>
      </c>
      <c r="D30" s="36">
        <v>1120</v>
      </c>
      <c r="E30" s="36">
        <v>0.7</v>
      </c>
      <c r="G30" s="36">
        <v>2028</v>
      </c>
      <c r="H30" s="37">
        <v>6</v>
      </c>
      <c r="I30" s="37"/>
    </row>
    <row r="31" spans="1:9" x14ac:dyDescent="0.25">
      <c r="A31" s="36">
        <v>30</v>
      </c>
      <c r="B31" s="36" t="s">
        <v>40</v>
      </c>
      <c r="C31" s="36" t="s">
        <v>11</v>
      </c>
      <c r="D31" s="36">
        <v>480</v>
      </c>
      <c r="E31" s="36">
        <v>0.2</v>
      </c>
      <c r="G31" s="36">
        <v>2027</v>
      </c>
      <c r="H31" s="37">
        <v>6</v>
      </c>
      <c r="I31" s="37"/>
    </row>
    <row r="32" spans="1:9" x14ac:dyDescent="0.25">
      <c r="A32" s="36">
        <v>31</v>
      </c>
      <c r="B32" s="36" t="s">
        <v>41</v>
      </c>
      <c r="C32" s="36" t="s">
        <v>11</v>
      </c>
      <c r="D32" s="36">
        <v>2030</v>
      </c>
      <c r="E32" s="36">
        <v>0.5</v>
      </c>
      <c r="G32" s="36">
        <v>2027</v>
      </c>
      <c r="H32" s="37">
        <v>6</v>
      </c>
      <c r="I32" s="37"/>
    </row>
    <row r="33" spans="1:9" x14ac:dyDescent="0.25">
      <c r="A33" s="36">
        <v>32</v>
      </c>
      <c r="B33" s="36" t="s">
        <v>42</v>
      </c>
      <c r="C33" s="36" t="s">
        <v>11</v>
      </c>
      <c r="D33" s="36">
        <v>1230</v>
      </c>
      <c r="E33" s="36">
        <v>1.6</v>
      </c>
      <c r="G33" s="36">
        <v>2028</v>
      </c>
      <c r="H33" s="37">
        <v>6</v>
      </c>
      <c r="I33" s="37"/>
    </row>
    <row r="34" spans="1:9" x14ac:dyDescent="0.25">
      <c r="A34" s="36">
        <v>33</v>
      </c>
      <c r="B34" s="36" t="s">
        <v>43</v>
      </c>
      <c r="C34" s="36" t="s">
        <v>37</v>
      </c>
      <c r="D34" s="36">
        <v>350</v>
      </c>
      <c r="E34" s="36">
        <v>0.3</v>
      </c>
      <c r="G34" s="36">
        <v>2026</v>
      </c>
      <c r="H34" s="37">
        <v>6</v>
      </c>
      <c r="I34" s="37"/>
    </row>
    <row r="35" spans="1:9" x14ac:dyDescent="0.25">
      <c r="A35" s="36">
        <v>34</v>
      </c>
      <c r="B35" s="36" t="s">
        <v>44</v>
      </c>
      <c r="C35" s="36" t="s">
        <v>37</v>
      </c>
      <c r="D35" s="36">
        <v>860</v>
      </c>
      <c r="E35" s="36">
        <v>0.7</v>
      </c>
      <c r="G35" s="36">
        <v>2027</v>
      </c>
      <c r="H35" s="37">
        <v>6</v>
      </c>
      <c r="I35" s="37"/>
    </row>
    <row r="36" spans="1:9" x14ac:dyDescent="0.25">
      <c r="A36" s="36">
        <v>35</v>
      </c>
      <c r="B36" s="36" t="s">
        <v>45</v>
      </c>
      <c r="C36" s="36" t="s">
        <v>46</v>
      </c>
      <c r="D36" s="36">
        <v>2290</v>
      </c>
      <c r="E36" s="36">
        <v>3</v>
      </c>
      <c r="G36" s="36">
        <v>2026</v>
      </c>
      <c r="H36" s="37">
        <v>6</v>
      </c>
      <c r="I36" s="37"/>
    </row>
    <row r="37" spans="1:9" x14ac:dyDescent="0.25">
      <c r="A37" s="36">
        <v>36</v>
      </c>
      <c r="B37" s="36" t="s">
        <v>47</v>
      </c>
      <c r="C37" s="36" t="s">
        <v>48</v>
      </c>
      <c r="D37" s="36">
        <v>1250</v>
      </c>
      <c r="E37" s="36">
        <v>2.5</v>
      </c>
      <c r="G37" s="36">
        <v>2028</v>
      </c>
      <c r="H37" s="37">
        <v>6</v>
      </c>
      <c r="I37" s="37"/>
    </row>
    <row r="40" spans="1:9" x14ac:dyDescent="0.25">
      <c r="A40" s="38" t="s">
        <v>9</v>
      </c>
      <c r="B40" s="38"/>
      <c r="C40" s="38"/>
      <c r="D40" s="36" t="s">
        <v>49</v>
      </c>
    </row>
  </sheetData>
  <pageMargins left="0.75" right="0.75" top="1" bottom="1" header="0.4921259845" footer="0.492125984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GT38"/>
  <sheetViews>
    <sheetView zoomScale="85" zoomScaleNormal="85" workbookViewId="0">
      <selection activeCell="M2" sqref="M2"/>
    </sheetView>
  </sheetViews>
  <sheetFormatPr defaultColWidth="9" defaultRowHeight="12.6" x14ac:dyDescent="0.25"/>
  <cols>
    <col min="1" max="1" width="9.6640625" bestFit="1" customWidth="1"/>
    <col min="2" max="2" width="12.6640625" bestFit="1" customWidth="1"/>
    <col min="3" max="3" width="14" bestFit="1" customWidth="1"/>
    <col min="4" max="5" width="12.33203125" bestFit="1" customWidth="1"/>
    <col min="6" max="6" width="11.33203125" bestFit="1" customWidth="1"/>
    <col min="7" max="8" width="12.33203125" bestFit="1" customWidth="1"/>
    <col min="9" max="9" width="15.6640625" bestFit="1" customWidth="1"/>
    <col min="10" max="10" width="14.109375" bestFit="1" customWidth="1"/>
    <col min="11" max="11" width="15" bestFit="1" customWidth="1"/>
    <col min="12" max="12" width="12" bestFit="1" customWidth="1"/>
    <col min="13" max="13" width="10.6640625" bestFit="1" customWidth="1"/>
    <col min="14" max="14" width="11.6640625" customWidth="1"/>
    <col min="15" max="15" width="9" customWidth="1"/>
    <col min="16" max="16" width="9.6640625" bestFit="1" customWidth="1"/>
    <col min="17" max="17" width="9" customWidth="1"/>
    <col min="18" max="18" width="11.109375" bestFit="1" customWidth="1"/>
  </cols>
  <sheetData>
    <row r="1" spans="1:202" ht="22.8" x14ac:dyDescent="0.4">
      <c r="A1" s="4" t="s">
        <v>50</v>
      </c>
      <c r="B1" s="4"/>
      <c r="C1" s="4"/>
      <c r="D1" s="4"/>
      <c r="E1" s="4">
        <v>2035</v>
      </c>
      <c r="F1" s="4"/>
      <c r="G1" s="4"/>
      <c r="H1" s="4"/>
      <c r="I1" s="4"/>
      <c r="J1" s="4"/>
      <c r="K1" s="4"/>
    </row>
    <row r="2" spans="1:202" x14ac:dyDescent="0.25">
      <c r="A2" s="1" t="s">
        <v>51</v>
      </c>
      <c r="B2" s="3" t="s">
        <v>4</v>
      </c>
      <c r="C2" s="5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5" t="s">
        <v>57</v>
      </c>
      <c r="I2" s="1" t="s">
        <v>58</v>
      </c>
      <c r="J2" s="1" t="s">
        <v>59</v>
      </c>
      <c r="K2" s="14" t="s">
        <v>60</v>
      </c>
      <c r="M2" s="20" t="s">
        <v>61</v>
      </c>
    </row>
    <row r="3" spans="1:202" s="7" customFormat="1" ht="13.2" x14ac:dyDescent="0.25">
      <c r="A3" s="64" t="s">
        <v>62</v>
      </c>
      <c r="B3" s="65">
        <v>2030</v>
      </c>
      <c r="C3" s="66">
        <f>SUM(D3:G3)</f>
        <v>25814638.626671083</v>
      </c>
      <c r="D3" s="67">
        <v>3292020.0859306133</v>
      </c>
      <c r="E3" s="67">
        <v>779110.84426895948</v>
      </c>
      <c r="F3" s="67">
        <v>523558.62556182418</v>
      </c>
      <c r="G3" s="67">
        <v>21219949.070909686</v>
      </c>
      <c r="H3" s="67">
        <f>SUM(I3:K3)</f>
        <v>43975545.484229818</v>
      </c>
      <c r="I3" s="67">
        <v>41181338.986357294</v>
      </c>
      <c r="J3" s="67">
        <v>2794206.4978725258</v>
      </c>
      <c r="K3" s="68">
        <v>0</v>
      </c>
      <c r="L3" s="17"/>
      <c r="M3" s="11"/>
      <c r="N3" s="11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</row>
    <row r="4" spans="1:202" s="7" customFormat="1" ht="13.2" x14ac:dyDescent="0.25">
      <c r="A4" s="9" t="s">
        <v>63</v>
      </c>
      <c r="B4" s="13">
        <v>2026</v>
      </c>
      <c r="C4" s="8">
        <f t="shared" ref="C4:C38" si="0">SUM(D4:G4)</f>
        <v>35989223.745187566</v>
      </c>
      <c r="D4" s="10">
        <v>874796.51104228583</v>
      </c>
      <c r="E4" s="10">
        <v>9256946.2412453406</v>
      </c>
      <c r="F4" s="10">
        <v>474148.15689914906</v>
      </c>
      <c r="G4" s="10">
        <v>25383332.836000789</v>
      </c>
      <c r="H4" s="6">
        <f t="shared" ref="H4:H38" si="1">SUM(I4:K4)</f>
        <v>346361.50682057341</v>
      </c>
      <c r="I4" s="10">
        <v>0</v>
      </c>
      <c r="J4" s="10">
        <v>346361.50682057341</v>
      </c>
      <c r="K4" s="15">
        <v>0</v>
      </c>
      <c r="L4" s="17"/>
      <c r="M4" s="21" t="s">
        <v>64</v>
      </c>
      <c r="N4" s="11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</row>
    <row r="5" spans="1:202" ht="13.2" x14ac:dyDescent="0.25">
      <c r="A5" s="1" t="s">
        <v>65</v>
      </c>
      <c r="B5" s="13">
        <v>2028</v>
      </c>
      <c r="C5" s="8">
        <f t="shared" si="0"/>
        <v>28491754.148344669</v>
      </c>
      <c r="D5" s="2">
        <v>25427347.109595947</v>
      </c>
      <c r="E5" s="2">
        <v>-4651241.1025840249</v>
      </c>
      <c r="F5" s="2">
        <v>1534941.8260745055</v>
      </c>
      <c r="G5" s="2">
        <v>6180706.3152582422</v>
      </c>
      <c r="H5" s="6">
        <f t="shared" si="1"/>
        <v>64500019.576986633</v>
      </c>
      <c r="I5" s="2">
        <v>64507209.155685373</v>
      </c>
      <c r="J5" s="2">
        <v>-7189.5786987408246</v>
      </c>
      <c r="K5" s="16">
        <v>0</v>
      </c>
      <c r="M5" s="11"/>
      <c r="N5" s="11"/>
    </row>
    <row r="6" spans="1:202" ht="13.2" x14ac:dyDescent="0.25">
      <c r="A6" s="1" t="s">
        <v>66</v>
      </c>
      <c r="B6" s="13">
        <v>2026</v>
      </c>
      <c r="C6" s="8">
        <f t="shared" si="0"/>
        <v>12321236.725200001</v>
      </c>
      <c r="D6" s="2">
        <v>18800697.41</v>
      </c>
      <c r="E6" s="2">
        <v>-10653149.539999999</v>
      </c>
      <c r="F6" s="2">
        <v>830984.58519999997</v>
      </c>
      <c r="G6" s="2">
        <v>3342704.27</v>
      </c>
      <c r="H6" s="6">
        <v>12232478.560000001</v>
      </c>
      <c r="I6" s="2">
        <v>12201237.68</v>
      </c>
      <c r="J6" s="2">
        <v>31240.880580000001</v>
      </c>
      <c r="K6" s="16">
        <v>0</v>
      </c>
      <c r="M6" s="11"/>
      <c r="N6" s="11"/>
    </row>
    <row r="7" spans="1:202" ht="13.2" x14ac:dyDescent="0.25">
      <c r="A7" s="1" t="s">
        <v>67</v>
      </c>
      <c r="B7" s="13">
        <v>2027</v>
      </c>
      <c r="C7" s="8">
        <f t="shared" si="0"/>
        <v>92462354.294811606</v>
      </c>
      <c r="D7" s="2">
        <v>41582638.541054338</v>
      </c>
      <c r="E7" s="2">
        <v>9523842.3740787879</v>
      </c>
      <c r="F7" s="2">
        <v>2780312.5523950858</v>
      </c>
      <c r="G7" s="2">
        <v>38575560.827283397</v>
      </c>
      <c r="H7" s="6">
        <f t="shared" si="1"/>
        <v>12146614.341506325</v>
      </c>
      <c r="I7" s="2">
        <v>11835689.291371956</v>
      </c>
      <c r="J7" s="2">
        <v>310925.0501343676</v>
      </c>
      <c r="K7" s="16">
        <v>0</v>
      </c>
      <c r="M7" s="11"/>
      <c r="N7" s="11"/>
    </row>
    <row r="8" spans="1:202" ht="13.2" x14ac:dyDescent="0.25">
      <c r="A8" s="1" t="s">
        <v>68</v>
      </c>
      <c r="B8" s="13">
        <v>2029</v>
      </c>
      <c r="C8" s="8">
        <f t="shared" si="0"/>
        <v>380888794.23740733</v>
      </c>
      <c r="D8" s="2">
        <v>251561445.6327354</v>
      </c>
      <c r="E8" s="2">
        <v>102120764.38762905</v>
      </c>
      <c r="F8" s="2">
        <v>1673009.3046236145</v>
      </c>
      <c r="G8" s="2">
        <v>25533574.91241923</v>
      </c>
      <c r="H8" s="6">
        <f t="shared" si="1"/>
        <v>16361880.025272807</v>
      </c>
      <c r="I8" s="2">
        <v>13158877.294235691</v>
      </c>
      <c r="J8" s="2">
        <v>3203002.7310371157</v>
      </c>
      <c r="K8" s="16">
        <v>0</v>
      </c>
      <c r="M8" s="11"/>
      <c r="N8" s="11"/>
    </row>
    <row r="9" spans="1:202" s="7" customFormat="1" ht="13.2" x14ac:dyDescent="0.25">
      <c r="A9" s="9" t="s">
        <v>69</v>
      </c>
      <c r="B9" s="13">
        <v>2026</v>
      </c>
      <c r="C9" s="8">
        <f t="shared" si="0"/>
        <v>16376221.770421844</v>
      </c>
      <c r="D9" s="10">
        <v>-8352863.8269367944</v>
      </c>
      <c r="E9" s="10">
        <v>8436954.0408932716</v>
      </c>
      <c r="F9" s="10">
        <v>2642290.2489123857</v>
      </c>
      <c r="G9" s="10">
        <v>13649841.307552982</v>
      </c>
      <c r="H9" s="6">
        <f t="shared" si="1"/>
        <v>2041798.9605998353</v>
      </c>
      <c r="I9" s="10">
        <v>0</v>
      </c>
      <c r="J9" s="10">
        <v>2041798.9605998353</v>
      </c>
      <c r="K9" s="15">
        <v>0</v>
      </c>
      <c r="L9" s="17"/>
      <c r="M9" s="11"/>
      <c r="N9" s="11"/>
      <c r="O9"/>
      <c r="P9" s="11"/>
      <c r="Q9"/>
      <c r="R9" s="12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2" s="7" customFormat="1" ht="13.2" x14ac:dyDescent="0.25">
      <c r="A10" s="9" t="s">
        <v>70</v>
      </c>
      <c r="B10" s="13">
        <v>2027</v>
      </c>
      <c r="C10" s="8">
        <f t="shared" si="0"/>
        <v>32671111.552700341</v>
      </c>
      <c r="D10" s="10">
        <v>11078106.418644898</v>
      </c>
      <c r="E10" s="10">
        <v>5293693.5047308374</v>
      </c>
      <c r="F10" s="10">
        <v>1487545.9812878063</v>
      </c>
      <c r="G10" s="10">
        <v>14811765.648036802</v>
      </c>
      <c r="H10" s="6">
        <f t="shared" si="1"/>
        <v>342465.87430443463</v>
      </c>
      <c r="I10" s="10">
        <v>0</v>
      </c>
      <c r="J10" s="10">
        <v>342465.87430443463</v>
      </c>
      <c r="K10" s="15">
        <v>0</v>
      </c>
      <c r="L10" s="17"/>
      <c r="M10" s="11"/>
      <c r="N10" s="11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2" ht="13.2" x14ac:dyDescent="0.25">
      <c r="A11" s="1" t="s">
        <v>71</v>
      </c>
      <c r="B11" s="13">
        <v>2030</v>
      </c>
      <c r="C11" s="8">
        <f t="shared" si="0"/>
        <v>806707498.51165545</v>
      </c>
      <c r="D11" s="2">
        <v>229531283.05800012</v>
      </c>
      <c r="E11" s="2">
        <v>107801957.65802087</v>
      </c>
      <c r="F11" s="2">
        <v>9569089.9555634875</v>
      </c>
      <c r="G11" s="2">
        <v>459805167.84007096</v>
      </c>
      <c r="H11" s="6">
        <f t="shared" si="1"/>
        <v>162446223.27294248</v>
      </c>
      <c r="I11" s="2">
        <v>0</v>
      </c>
      <c r="J11" s="2">
        <v>162446223.27294248</v>
      </c>
      <c r="K11" s="16">
        <v>0</v>
      </c>
      <c r="M11" s="11"/>
      <c r="N11" s="11"/>
    </row>
    <row r="12" spans="1:202" ht="13.2" x14ac:dyDescent="0.25">
      <c r="A12" s="64" t="s">
        <v>72</v>
      </c>
      <c r="B12" s="65">
        <v>2028</v>
      </c>
      <c r="C12" s="66">
        <f t="shared" si="0"/>
        <v>286344809.97056282</v>
      </c>
      <c r="D12" s="67">
        <v>138850247.34472758</v>
      </c>
      <c r="E12" s="67">
        <v>48792285.672723688</v>
      </c>
      <c r="F12" s="67">
        <v>3049162.8902225024</v>
      </c>
      <c r="G12" s="67">
        <v>95653114.06288904</v>
      </c>
      <c r="H12" s="69">
        <v>183071755.2471</v>
      </c>
      <c r="I12" s="69">
        <v>65226931.267800003</v>
      </c>
      <c r="J12" s="69">
        <v>117844823.97930001</v>
      </c>
      <c r="K12" s="70">
        <v>0</v>
      </c>
      <c r="M12" s="11"/>
      <c r="N12" s="11"/>
    </row>
    <row r="13" spans="1:202" ht="13.2" x14ac:dyDescent="0.25">
      <c r="A13" s="1" t="s">
        <v>73</v>
      </c>
      <c r="B13" s="13">
        <v>2028</v>
      </c>
      <c r="C13" s="8">
        <f t="shared" si="0"/>
        <v>140240065.44322097</v>
      </c>
      <c r="D13" s="2">
        <v>98022962.220836386</v>
      </c>
      <c r="E13" s="2">
        <v>22920118.177196827</v>
      </c>
      <c r="F13" s="2">
        <v>-376642.74436553614</v>
      </c>
      <c r="G13" s="2">
        <v>19673627.789553288</v>
      </c>
      <c r="H13" s="6">
        <f t="shared" si="1"/>
        <v>145639443.82703716</v>
      </c>
      <c r="I13" s="2">
        <v>91542938.929634526</v>
      </c>
      <c r="J13" s="2">
        <v>54096504.897402637</v>
      </c>
      <c r="K13" s="16">
        <v>0</v>
      </c>
      <c r="M13" s="11"/>
      <c r="N13" s="11"/>
    </row>
    <row r="14" spans="1:202" ht="13.2" x14ac:dyDescent="0.25">
      <c r="A14" s="1" t="s">
        <v>74</v>
      </c>
      <c r="B14" s="13">
        <v>2027</v>
      </c>
      <c r="C14" s="8">
        <f t="shared" si="0"/>
        <v>36250560.77048853</v>
      </c>
      <c r="D14" s="2">
        <v>5327724.8486132966</v>
      </c>
      <c r="E14" s="2">
        <v>10082210.101587515</v>
      </c>
      <c r="F14" s="2">
        <v>361984.49377558741</v>
      </c>
      <c r="G14" s="2">
        <v>20478641.326512128</v>
      </c>
      <c r="H14" s="6">
        <f t="shared" si="1"/>
        <v>62457048.107861742</v>
      </c>
      <c r="I14" s="2">
        <v>35941453.517141372</v>
      </c>
      <c r="J14" s="2">
        <v>26515594.59072037</v>
      </c>
      <c r="K14" s="16">
        <v>0</v>
      </c>
      <c r="M14" s="11"/>
      <c r="N14" s="11"/>
    </row>
    <row r="15" spans="1:202" s="7" customFormat="1" ht="13.2" x14ac:dyDescent="0.25">
      <c r="A15" s="9" t="s">
        <v>75</v>
      </c>
      <c r="B15" s="13">
        <v>2026</v>
      </c>
      <c r="C15" s="8">
        <f t="shared" si="0"/>
        <v>27000734.656957783</v>
      </c>
      <c r="D15" s="10">
        <v>14593104.859931732</v>
      </c>
      <c r="E15" s="10">
        <v>-1147100.2220834577</v>
      </c>
      <c r="F15" s="10">
        <v>1137161.1970985732</v>
      </c>
      <c r="G15" s="10">
        <v>12417568.822010934</v>
      </c>
      <c r="H15" s="6">
        <f t="shared" si="1"/>
        <v>2794206.4978725258</v>
      </c>
      <c r="I15" s="10">
        <v>0</v>
      </c>
      <c r="J15" s="10">
        <v>2794206.4978725258</v>
      </c>
      <c r="K15" s="15">
        <v>0</v>
      </c>
      <c r="L15" s="17"/>
      <c r="M15" s="11"/>
      <c r="N15" s="11"/>
      <c r="O15"/>
      <c r="P15" s="11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2" ht="13.2" x14ac:dyDescent="0.25">
      <c r="A16" s="1" t="s">
        <v>76</v>
      </c>
      <c r="B16" s="13">
        <v>2027</v>
      </c>
      <c r="C16" s="8">
        <f t="shared" si="0"/>
        <v>57227569.549540669</v>
      </c>
      <c r="D16" s="2">
        <v>-2400919.9083885006</v>
      </c>
      <c r="E16" s="2">
        <v>-11566816.988173412</v>
      </c>
      <c r="F16" s="2">
        <v>7157099.4253964052</v>
      </c>
      <c r="G16" s="2">
        <v>64038207.020706177</v>
      </c>
      <c r="H16" s="6">
        <f t="shared" si="1"/>
        <v>36832502.356228814</v>
      </c>
      <c r="I16" s="2">
        <v>-5395036.1441114694</v>
      </c>
      <c r="J16" s="2">
        <v>42227538.500340283</v>
      </c>
      <c r="K16" s="16">
        <v>0</v>
      </c>
      <c r="M16" s="11"/>
      <c r="N16" s="11"/>
    </row>
    <row r="17" spans="1:202" ht="13.2" x14ac:dyDescent="0.25">
      <c r="A17" s="1" t="s">
        <v>77</v>
      </c>
      <c r="B17" s="13">
        <v>2027</v>
      </c>
      <c r="C17" s="8">
        <f t="shared" si="0"/>
        <v>111251333.54844937</v>
      </c>
      <c r="D17" s="2">
        <v>36128921.241054609</v>
      </c>
      <c r="E17" s="2">
        <v>3885548.1617436726</v>
      </c>
      <c r="F17" s="2">
        <v>10084066.703435754</v>
      </c>
      <c r="G17" s="2">
        <v>61152797.442215323</v>
      </c>
      <c r="H17" s="6">
        <f t="shared" si="1"/>
        <v>260811700.72912386</v>
      </c>
      <c r="I17" s="2">
        <v>99676380.11234808</v>
      </c>
      <c r="J17" s="2">
        <v>161135320.61677578</v>
      </c>
      <c r="K17" s="16">
        <v>0</v>
      </c>
      <c r="M17" s="11"/>
      <c r="N17" s="11"/>
    </row>
    <row r="18" spans="1:202" s="7" customFormat="1" ht="13.2" x14ac:dyDescent="0.25">
      <c r="A18" s="9" t="s">
        <v>78</v>
      </c>
      <c r="B18" s="13">
        <v>2028</v>
      </c>
      <c r="C18" s="8">
        <f t="shared" si="0"/>
        <v>31295837.178004511</v>
      </c>
      <c r="D18" s="10">
        <v>17677532.799393419</v>
      </c>
      <c r="E18" s="10">
        <v>7315689.2800143594</v>
      </c>
      <c r="F18" s="10">
        <v>1086287.4748685202</v>
      </c>
      <c r="G18" s="10">
        <v>5216327.623728212</v>
      </c>
      <c r="H18" s="6">
        <f t="shared" si="1"/>
        <v>416020.15140088298</v>
      </c>
      <c r="I18" s="10">
        <v>0</v>
      </c>
      <c r="J18" s="10">
        <v>416020.15140088298</v>
      </c>
      <c r="K18" s="15">
        <v>0</v>
      </c>
      <c r="L18" s="17"/>
      <c r="M18" s="11"/>
      <c r="N18" s="11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7" customFormat="1" ht="13.2" x14ac:dyDescent="0.25">
      <c r="A19" s="9" t="s">
        <v>79</v>
      </c>
      <c r="B19" s="13">
        <v>2027</v>
      </c>
      <c r="C19" s="8">
        <f t="shared" si="0"/>
        <v>18260970.480169266</v>
      </c>
      <c r="D19" s="10">
        <v>11938867.894754233</v>
      </c>
      <c r="E19" s="10">
        <v>3977513.7158433259</v>
      </c>
      <c r="F19" s="10">
        <v>1545219.6903676358</v>
      </c>
      <c r="G19" s="10">
        <v>799369.17920407432</v>
      </c>
      <c r="H19" s="6">
        <f t="shared" si="1"/>
        <v>1387938.3624017329</v>
      </c>
      <c r="I19" s="10">
        <v>0</v>
      </c>
      <c r="J19" s="10">
        <v>1387938.3624017329</v>
      </c>
      <c r="K19" s="15">
        <v>0</v>
      </c>
      <c r="L19" s="17"/>
      <c r="M19" s="11"/>
      <c r="N19" s="11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ht="13.2" x14ac:dyDescent="0.25">
      <c r="A20" s="64" t="s">
        <v>80</v>
      </c>
      <c r="B20" s="65">
        <v>2029</v>
      </c>
      <c r="C20" s="66">
        <f t="shared" si="0"/>
        <v>100902583.83743629</v>
      </c>
      <c r="D20" s="67">
        <v>-2604051.594519543</v>
      </c>
      <c r="E20" s="67">
        <v>332222.06838209077</v>
      </c>
      <c r="F20" s="67">
        <v>1076177.2223307032</v>
      </c>
      <c r="G20" s="67">
        <v>102098236.14124304</v>
      </c>
      <c r="H20" s="67">
        <f t="shared" si="1"/>
        <v>49153274.317915216</v>
      </c>
      <c r="I20" s="67">
        <v>41883980.13032189</v>
      </c>
      <c r="J20" s="67">
        <v>7269294.1875933232</v>
      </c>
      <c r="K20" s="68">
        <v>0</v>
      </c>
      <c r="L20" s="17"/>
      <c r="M20" s="11"/>
      <c r="N20" s="11"/>
    </row>
    <row r="21" spans="1:202" s="7" customFormat="1" ht="13.2" x14ac:dyDescent="0.25">
      <c r="A21" s="9" t="s">
        <v>81</v>
      </c>
      <c r="B21" s="13">
        <v>2026</v>
      </c>
      <c r="C21" s="8">
        <f t="shared" si="0"/>
        <v>38326681.538035966</v>
      </c>
      <c r="D21" s="10">
        <v>15194979.988072077</v>
      </c>
      <c r="E21" s="10">
        <v>-9255131.1963109262</v>
      </c>
      <c r="F21" s="10">
        <v>860433.36247593886</v>
      </c>
      <c r="G21" s="10">
        <v>31526399.383798879</v>
      </c>
      <c r="H21" s="6">
        <f t="shared" si="1"/>
        <v>15557413.825063325</v>
      </c>
      <c r="I21" s="10">
        <v>3618021.2510393783</v>
      </c>
      <c r="J21" s="10">
        <v>11939392.574023947</v>
      </c>
      <c r="K21" s="15">
        <v>0</v>
      </c>
      <c r="L21" s="17"/>
      <c r="M21" s="11"/>
      <c r="N21" s="1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ht="13.2" x14ac:dyDescent="0.25">
      <c r="A22" s="64" t="s">
        <v>82</v>
      </c>
      <c r="B22" s="65">
        <v>2027</v>
      </c>
      <c r="C22" s="66">
        <f t="shared" si="0"/>
        <v>67568116.018084154</v>
      </c>
      <c r="D22" s="67">
        <v>38349040.116961606</v>
      </c>
      <c r="E22" s="67">
        <v>3310327.9234758816</v>
      </c>
      <c r="F22" s="67">
        <v>1475435.0537333172</v>
      </c>
      <c r="G22" s="67">
        <v>24433312.923913345</v>
      </c>
      <c r="H22" s="67">
        <f t="shared" si="1"/>
        <v>26603746.013353489</v>
      </c>
      <c r="I22" s="67">
        <v>22160113.301455893</v>
      </c>
      <c r="J22" s="67">
        <v>4443632.7118975958</v>
      </c>
      <c r="K22" s="68">
        <v>0</v>
      </c>
      <c r="M22" s="11"/>
      <c r="N22" s="11"/>
    </row>
    <row r="23" spans="1:202" ht="13.2" x14ac:dyDescent="0.25">
      <c r="A23" s="1" t="s">
        <v>83</v>
      </c>
      <c r="B23" s="13">
        <v>2027</v>
      </c>
      <c r="C23" s="8">
        <f t="shared" si="0"/>
        <v>156419852.69320238</v>
      </c>
      <c r="D23" s="2">
        <v>55571259.589342453</v>
      </c>
      <c r="E23" s="2">
        <v>29590106.169763349</v>
      </c>
      <c r="F23" s="2">
        <v>1230879.8323442405</v>
      </c>
      <c r="G23" s="2">
        <v>70027607.101752326</v>
      </c>
      <c r="H23" s="6">
        <f t="shared" si="1"/>
        <v>343208033.94667637</v>
      </c>
      <c r="I23" s="2">
        <v>218044849.48661321</v>
      </c>
      <c r="J23" s="2">
        <v>125163184.46006319</v>
      </c>
      <c r="K23" s="16">
        <v>0</v>
      </c>
      <c r="M23" s="11"/>
      <c r="N23" s="11"/>
    </row>
    <row r="24" spans="1:202" ht="13.2" x14ac:dyDescent="0.25">
      <c r="A24" s="1" t="s">
        <v>84</v>
      </c>
      <c r="B24" s="13">
        <v>2028</v>
      </c>
      <c r="C24" s="8">
        <f t="shared" si="0"/>
        <v>36230828.430164345</v>
      </c>
      <c r="D24" s="2">
        <v>22710529.030370761</v>
      </c>
      <c r="E24" s="2">
        <v>6437491.6598961642</v>
      </c>
      <c r="F24" s="2">
        <v>1656655.4038233513</v>
      </c>
      <c r="G24" s="2">
        <v>5426152.3360740663</v>
      </c>
      <c r="H24" s="6">
        <f t="shared" si="1"/>
        <v>-26444395.902903613</v>
      </c>
      <c r="I24" s="2">
        <v>-26525364.547060974</v>
      </c>
      <c r="J24" s="2">
        <v>80968.64415736025</v>
      </c>
      <c r="K24" s="16">
        <v>0</v>
      </c>
      <c r="M24" s="11"/>
      <c r="N24" s="11"/>
    </row>
    <row r="25" spans="1:202" ht="13.2" x14ac:dyDescent="0.25">
      <c r="A25" s="1" t="s">
        <v>85</v>
      </c>
      <c r="B25" s="13">
        <v>2027</v>
      </c>
      <c r="C25" s="8">
        <f t="shared" si="0"/>
        <v>97804397.77798225</v>
      </c>
      <c r="D25" s="2">
        <v>62362512.912859134</v>
      </c>
      <c r="E25" s="2">
        <v>19792752.245673195</v>
      </c>
      <c r="F25" s="2">
        <v>2499620.9253991209</v>
      </c>
      <c r="G25" s="2">
        <v>13149511.694050808</v>
      </c>
      <c r="H25" s="6">
        <f t="shared" si="1"/>
        <v>-15213040.136997256</v>
      </c>
      <c r="I25" s="2">
        <v>-14972957.096961938</v>
      </c>
      <c r="J25" s="2">
        <v>-240083.04003531946</v>
      </c>
      <c r="K25" s="2">
        <v>0</v>
      </c>
      <c r="M25" s="11"/>
      <c r="N25" s="11"/>
    </row>
    <row r="26" spans="1:202" ht="13.2" x14ac:dyDescent="0.25">
      <c r="A26" s="1" t="s">
        <v>86</v>
      </c>
      <c r="B26" s="13">
        <v>2026</v>
      </c>
      <c r="C26" s="8">
        <f t="shared" si="0"/>
        <v>738954111.63243687</v>
      </c>
      <c r="D26" s="2">
        <v>608056861.76837003</v>
      </c>
      <c r="E26" s="2">
        <v>129722496.99149759</v>
      </c>
      <c r="F26" s="2">
        <v>1910374.4643295738</v>
      </c>
      <c r="G26" s="2">
        <v>-735621.59176043735</v>
      </c>
      <c r="H26" s="6">
        <f t="shared" si="1"/>
        <v>45620461.812849693</v>
      </c>
      <c r="I26" s="2">
        <v>45846899.980374657</v>
      </c>
      <c r="J26" s="2">
        <v>-226438.16752496533</v>
      </c>
      <c r="K26" s="2">
        <v>0</v>
      </c>
      <c r="M26" s="11"/>
      <c r="N26" s="11"/>
    </row>
    <row r="27" spans="1:202" ht="13.2" x14ac:dyDescent="0.25">
      <c r="A27" s="1" t="s">
        <v>87</v>
      </c>
      <c r="B27" s="13">
        <v>2027</v>
      </c>
      <c r="C27" s="8">
        <f t="shared" si="0"/>
        <v>34385255.983625889</v>
      </c>
      <c r="D27" s="2">
        <v>19728608.319590285</v>
      </c>
      <c r="E27" s="2">
        <v>11149208.939752238</v>
      </c>
      <c r="F27" s="2">
        <v>387612.49841142714</v>
      </c>
      <c r="G27" s="2">
        <v>3119826.2258719425</v>
      </c>
      <c r="H27" s="6">
        <f t="shared" si="1"/>
        <v>53884659.794515051</v>
      </c>
      <c r="I27" s="2">
        <v>54088381.024335392</v>
      </c>
      <c r="J27" s="2">
        <v>-203721.2298203416</v>
      </c>
      <c r="K27" s="2">
        <v>0</v>
      </c>
      <c r="M27" s="11"/>
      <c r="N27" s="11"/>
    </row>
    <row r="28" spans="1:202" ht="13.2" x14ac:dyDescent="0.25">
      <c r="A28" s="1" t="s">
        <v>88</v>
      </c>
      <c r="B28" s="13">
        <v>2026</v>
      </c>
      <c r="C28" s="8">
        <f t="shared" si="0"/>
        <v>48859707.297940992</v>
      </c>
      <c r="D28" s="2">
        <v>32828692.230374511</v>
      </c>
      <c r="E28" s="2">
        <v>15323137.034496019</v>
      </c>
      <c r="F28" s="2">
        <v>256622.9876957594</v>
      </c>
      <c r="G28" s="2">
        <v>451255.04537469847</v>
      </c>
      <c r="H28" s="6">
        <f t="shared" si="1"/>
        <v>88329927.705980167</v>
      </c>
      <c r="I28" s="2">
        <v>87573171.425177753</v>
      </c>
      <c r="J28" s="2">
        <v>756756.28080241533</v>
      </c>
      <c r="K28" s="2">
        <v>0</v>
      </c>
      <c r="M28" s="11"/>
      <c r="N28" s="11"/>
    </row>
    <row r="29" spans="1:202" ht="13.2" x14ac:dyDescent="0.25">
      <c r="A29" s="1" t="s">
        <v>89</v>
      </c>
      <c r="B29" s="13">
        <v>2026</v>
      </c>
      <c r="C29" s="8">
        <f t="shared" si="0"/>
        <v>12724941.981960554</v>
      </c>
      <c r="D29" s="2">
        <v>7773956.249330651</v>
      </c>
      <c r="E29" s="2">
        <v>3754230.7757279864</v>
      </c>
      <c r="F29" s="2">
        <v>843448.48850685079</v>
      </c>
      <c r="G29" s="2">
        <v>353306.46839506458</v>
      </c>
      <c r="H29" s="6">
        <f t="shared" si="1"/>
        <v>-35202863.343962051</v>
      </c>
      <c r="I29" s="2">
        <v>-35275171.28684184</v>
      </c>
      <c r="J29" s="2">
        <v>72307.942879786016</v>
      </c>
      <c r="K29" s="2">
        <v>0</v>
      </c>
      <c r="M29" s="11"/>
      <c r="N29" s="11"/>
    </row>
    <row r="30" spans="1:202" ht="13.2" x14ac:dyDescent="0.25">
      <c r="A30" s="1" t="s">
        <v>90</v>
      </c>
      <c r="B30" s="13">
        <v>2027</v>
      </c>
      <c r="C30" s="8">
        <f t="shared" si="0"/>
        <v>82253171.672638193</v>
      </c>
      <c r="D30" s="2">
        <v>61644188.385005176</v>
      </c>
      <c r="E30" s="2">
        <v>17017522.432959046</v>
      </c>
      <c r="F30" s="2">
        <v>291707.85179879266</v>
      </c>
      <c r="G30" s="2">
        <v>3299753.00287518</v>
      </c>
      <c r="H30" s="6">
        <f t="shared" si="1"/>
        <v>-31966913.09219186</v>
      </c>
      <c r="I30" s="2">
        <v>-121207365.3168869</v>
      </c>
      <c r="J30" s="2">
        <v>89240452.224695042</v>
      </c>
      <c r="K30" s="2">
        <v>0</v>
      </c>
      <c r="M30" s="11"/>
      <c r="N30" s="11"/>
    </row>
    <row r="31" spans="1:202" ht="13.2" x14ac:dyDescent="0.25">
      <c r="A31" s="1" t="s">
        <v>91</v>
      </c>
      <c r="B31" s="13">
        <v>2028</v>
      </c>
      <c r="C31" s="8">
        <f t="shared" si="0"/>
        <v>66696025.345275059</v>
      </c>
      <c r="D31" s="2">
        <v>42956612.191294238</v>
      </c>
      <c r="E31" s="2">
        <v>22664759.63917733</v>
      </c>
      <c r="F31" s="2">
        <v>786933.86963318416</v>
      </c>
      <c r="G31" s="2">
        <v>287719.64517030702</v>
      </c>
      <c r="H31" s="6">
        <f t="shared" si="1"/>
        <v>112787572.04888579</v>
      </c>
      <c r="I31" s="2">
        <v>111506325.80211604</v>
      </c>
      <c r="J31" s="2">
        <v>1281246.2467697538</v>
      </c>
      <c r="K31" s="2">
        <v>0</v>
      </c>
      <c r="M31" s="11"/>
      <c r="N31" s="11"/>
    </row>
    <row r="32" spans="1:202" ht="13.2" x14ac:dyDescent="0.25">
      <c r="A32" s="1" t="s">
        <v>92</v>
      </c>
      <c r="B32" s="13">
        <v>2027</v>
      </c>
      <c r="C32" s="8">
        <f t="shared" si="0"/>
        <v>97765215.686119244</v>
      </c>
      <c r="D32" s="2">
        <v>44783100.693357296</v>
      </c>
      <c r="E32" s="2">
        <v>11102669.030060966</v>
      </c>
      <c r="F32" s="2">
        <v>1229509.6152386647</v>
      </c>
      <c r="G32" s="2">
        <v>40649936.347462311</v>
      </c>
      <c r="H32" s="6">
        <f t="shared" si="1"/>
        <v>140774941.49812838</v>
      </c>
      <c r="I32" s="2">
        <v>133452425.78557338</v>
      </c>
      <c r="J32" s="2">
        <v>7322515.712555008</v>
      </c>
      <c r="K32" s="2">
        <v>0</v>
      </c>
      <c r="M32" s="11"/>
      <c r="N32" s="11"/>
    </row>
    <row r="33" spans="1:14" ht="13.2" x14ac:dyDescent="0.25">
      <c r="A33" s="1" t="s">
        <v>93</v>
      </c>
      <c r="B33" s="13">
        <v>2027</v>
      </c>
      <c r="C33" s="8">
        <f t="shared" si="0"/>
        <v>154505857.05457661</v>
      </c>
      <c r="D33" s="2">
        <v>113953378.35106367</v>
      </c>
      <c r="E33" s="2">
        <v>35479994.627016895</v>
      </c>
      <c r="F33" s="2">
        <v>1226419.9747293787</v>
      </c>
      <c r="G33" s="2">
        <v>3846064.1017666468</v>
      </c>
      <c r="H33" s="6">
        <f t="shared" si="1"/>
        <v>238156626.09982288</v>
      </c>
      <c r="I33" s="2">
        <v>163460004.20972082</v>
      </c>
      <c r="J33" s="2">
        <v>74696621.890102044</v>
      </c>
      <c r="K33" s="2">
        <v>0</v>
      </c>
      <c r="M33" s="11"/>
      <c r="N33" s="11"/>
    </row>
    <row r="34" spans="1:14" ht="13.2" x14ac:dyDescent="0.25">
      <c r="A34" s="1" t="s">
        <v>94</v>
      </c>
      <c r="B34" s="13">
        <v>2028</v>
      </c>
      <c r="C34" s="8">
        <f t="shared" si="0"/>
        <v>272273956.91050637</v>
      </c>
      <c r="D34" s="2">
        <v>107544981.69379479</v>
      </c>
      <c r="E34" s="2">
        <v>32832161.546000142</v>
      </c>
      <c r="F34" s="2">
        <v>1646297.0746090356</v>
      </c>
      <c r="G34" s="2">
        <v>130250516.59610237</v>
      </c>
      <c r="H34" s="6">
        <f t="shared" si="1"/>
        <v>55780608.740222111</v>
      </c>
      <c r="I34" s="2">
        <v>28141847.52483964</v>
      </c>
      <c r="J34" s="2">
        <v>27638761.215382468</v>
      </c>
      <c r="K34" s="2">
        <v>0</v>
      </c>
      <c r="M34" s="11"/>
      <c r="N34" s="11"/>
    </row>
    <row r="35" spans="1:14" ht="13.2" x14ac:dyDescent="0.25">
      <c r="A35" s="1" t="s">
        <v>95</v>
      </c>
      <c r="B35" s="13">
        <v>2026</v>
      </c>
      <c r="C35" s="8">
        <f t="shared" si="0"/>
        <v>20480398.617261112</v>
      </c>
      <c r="D35" s="2">
        <v>21379157.29228485</v>
      </c>
      <c r="E35" s="2">
        <v>-227815.49506464961</v>
      </c>
      <c r="F35" s="2">
        <v>242297.14630543411</v>
      </c>
      <c r="G35" s="2">
        <v>-913240.32626452448</v>
      </c>
      <c r="H35" s="6">
        <f t="shared" si="1"/>
        <v>-295615.54896518332</v>
      </c>
      <c r="I35" s="2">
        <v>-387744.10836997628</v>
      </c>
      <c r="J35" s="2">
        <v>92128.559404792977</v>
      </c>
      <c r="K35" s="2">
        <v>0</v>
      </c>
      <c r="M35" s="11"/>
      <c r="N35" s="11"/>
    </row>
    <row r="36" spans="1:14" ht="13.2" x14ac:dyDescent="0.25">
      <c r="A36" s="1" t="s">
        <v>96</v>
      </c>
      <c r="B36" s="13">
        <v>2027</v>
      </c>
      <c r="C36" s="8">
        <f t="shared" si="0"/>
        <v>23342310.996293809</v>
      </c>
      <c r="D36" s="2">
        <v>18505632.362711467</v>
      </c>
      <c r="E36" s="2">
        <v>4565857.7163992515</v>
      </c>
      <c r="F36" s="2">
        <v>869793.72976761579</v>
      </c>
      <c r="G36" s="2">
        <v>-598972.81258452754</v>
      </c>
      <c r="H36" s="6">
        <f t="shared" si="1"/>
        <v>18830249.32764069</v>
      </c>
      <c r="I36" s="2">
        <v>18639701.466712549</v>
      </c>
      <c r="J36" s="2">
        <v>190547.86092814169</v>
      </c>
      <c r="K36" s="2">
        <v>0</v>
      </c>
      <c r="M36" s="11"/>
      <c r="N36" s="11"/>
    </row>
    <row r="37" spans="1:14" ht="13.2" x14ac:dyDescent="0.25">
      <c r="A37" s="1" t="s">
        <v>97</v>
      </c>
      <c r="B37" s="13">
        <v>2026</v>
      </c>
      <c r="C37" s="8">
        <f t="shared" si="0"/>
        <v>37536934.475307904</v>
      </c>
      <c r="D37" s="2">
        <v>-11066339.39332932</v>
      </c>
      <c r="E37" s="2">
        <v>-206419.30386557966</v>
      </c>
      <c r="F37" s="2">
        <v>51564613.251077399</v>
      </c>
      <c r="G37" s="2">
        <v>-2754920.0785745895</v>
      </c>
      <c r="H37" s="6">
        <f t="shared" si="1"/>
        <v>0</v>
      </c>
      <c r="I37" s="2">
        <v>0</v>
      </c>
      <c r="J37" s="2">
        <v>0</v>
      </c>
      <c r="K37" s="2">
        <v>0</v>
      </c>
      <c r="M37" s="11"/>
      <c r="N37" s="11"/>
    </row>
    <row r="38" spans="1:14" ht="13.2" x14ac:dyDescent="0.25">
      <c r="A38" s="1" t="s">
        <v>98</v>
      </c>
      <c r="B38" s="13">
        <v>2028</v>
      </c>
      <c r="C38" s="8">
        <f t="shared" si="0"/>
        <v>13987887.531579575</v>
      </c>
      <c r="D38" s="2">
        <v>1804712.670972744</v>
      </c>
      <c r="E38" s="2">
        <v>9426554.10992066</v>
      </c>
      <c r="F38" s="2">
        <v>1749114.5708053266</v>
      </c>
      <c r="G38" s="2">
        <v>1007506.1798808442</v>
      </c>
      <c r="H38" s="6">
        <f t="shared" si="1"/>
        <v>18428154.161006808</v>
      </c>
      <c r="I38" s="2">
        <v>0</v>
      </c>
      <c r="J38" s="2">
        <v>0</v>
      </c>
      <c r="K38" s="2">
        <v>18428154.161006808</v>
      </c>
      <c r="M38" s="11"/>
      <c r="N38" s="11"/>
    </row>
  </sheetData>
  <phoneticPr fontId="4" type="noConversion"/>
  <pageMargins left="0.75" right="0.75" top="1" bottom="1" header="0.5" footer="0.5"/>
  <pageSetup paperSize="9" scale="45" orientation="landscape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A9DA-834C-468A-8C25-829A5DD35391}">
  <sheetPr>
    <tabColor theme="2" tint="-9.9978637043366805E-2"/>
  </sheetPr>
  <dimension ref="A1:AD44"/>
  <sheetViews>
    <sheetView zoomScale="80" zoomScaleNormal="80" workbookViewId="0">
      <selection activeCell="E3" sqref="E3"/>
    </sheetView>
  </sheetViews>
  <sheetFormatPr defaultColWidth="8.6640625" defaultRowHeight="14.4" x14ac:dyDescent="0.3"/>
  <cols>
    <col min="1" max="1" width="8.6640625" style="22"/>
    <col min="2" max="2" width="21.6640625" style="22" bestFit="1" customWidth="1"/>
    <col min="3" max="3" width="8.6640625" style="22"/>
    <col min="4" max="4" width="14.6640625" style="22" bestFit="1" customWidth="1"/>
    <col min="5" max="5" width="15.109375" style="22" bestFit="1" customWidth="1"/>
    <col min="6" max="6" width="15.33203125" style="22" bestFit="1" customWidth="1"/>
    <col min="7" max="7" width="13.6640625" style="22" bestFit="1" customWidth="1"/>
    <col min="8" max="8" width="13" style="22" bestFit="1" customWidth="1"/>
    <col min="9" max="9" width="13.6640625" style="22" bestFit="1" customWidth="1"/>
    <col min="10" max="10" width="12.6640625" style="22" bestFit="1" customWidth="1"/>
    <col min="11" max="11" width="9.33203125" style="22" bestFit="1" customWidth="1"/>
    <col min="12" max="12" width="15.44140625" style="22" bestFit="1" customWidth="1"/>
    <col min="13" max="13" width="11.6640625" style="22" bestFit="1" customWidth="1"/>
    <col min="14" max="16384" width="8.6640625" style="22"/>
  </cols>
  <sheetData>
    <row r="1" spans="1:30" x14ac:dyDescent="0.3">
      <c r="A1" s="22" t="s">
        <v>99</v>
      </c>
      <c r="D1" s="22" t="s">
        <v>100</v>
      </c>
      <c r="E1" s="22" t="s">
        <v>101</v>
      </c>
      <c r="F1" s="22" t="s">
        <v>102</v>
      </c>
      <c r="G1" s="23" t="s">
        <v>103</v>
      </c>
      <c r="H1" s="23" t="s">
        <v>104</v>
      </c>
      <c r="I1" s="23" t="s">
        <v>105</v>
      </c>
      <c r="J1" s="23" t="s">
        <v>106</v>
      </c>
      <c r="K1" s="23" t="s">
        <v>107</v>
      </c>
      <c r="L1" s="23" t="s">
        <v>108</v>
      </c>
      <c r="M1" s="23" t="s">
        <v>109</v>
      </c>
    </row>
    <row r="2" spans="1:30" x14ac:dyDescent="0.3">
      <c r="B2" s="22" t="s">
        <v>110</v>
      </c>
      <c r="D2" s="24" t="s">
        <v>111</v>
      </c>
      <c r="E2" s="24" t="s">
        <v>111</v>
      </c>
      <c r="F2" s="24" t="s">
        <v>111</v>
      </c>
      <c r="G2" s="24" t="s">
        <v>111</v>
      </c>
      <c r="H2" s="24" t="s">
        <v>111</v>
      </c>
      <c r="I2" s="24" t="s">
        <v>111</v>
      </c>
      <c r="J2" s="24" t="s">
        <v>111</v>
      </c>
      <c r="K2" s="24" t="s">
        <v>111</v>
      </c>
      <c r="L2" s="24" t="s">
        <v>111</v>
      </c>
      <c r="M2" s="24" t="s">
        <v>111</v>
      </c>
    </row>
    <row r="3" spans="1:30" x14ac:dyDescent="0.3">
      <c r="A3" s="22" t="s">
        <v>112</v>
      </c>
      <c r="B3" s="25" t="s">
        <v>113</v>
      </c>
      <c r="D3" s="26">
        <v>0.105</v>
      </c>
      <c r="E3" s="26">
        <v>0.29699999999999999</v>
      </c>
      <c r="F3" s="26">
        <v>0.95899999999999996</v>
      </c>
      <c r="G3" s="26">
        <v>0.95599999999999996</v>
      </c>
      <c r="H3" s="26">
        <v>2.2690000000000001</v>
      </c>
      <c r="I3" s="27">
        <v>4.4530000000000003</v>
      </c>
      <c r="J3" s="26">
        <v>0.41299999999999998</v>
      </c>
      <c r="K3" s="26">
        <v>0.34</v>
      </c>
      <c r="L3" s="26">
        <v>1.3129999999999999</v>
      </c>
      <c r="M3" s="26">
        <v>2.9489999999999998</v>
      </c>
      <c r="P3" s="28"/>
      <c r="Q3" s="28"/>
      <c r="R3" s="28"/>
      <c r="S3" s="28"/>
      <c r="T3" s="28"/>
      <c r="U3" s="28"/>
      <c r="V3" s="28"/>
      <c r="W3" s="28"/>
      <c r="X3" s="28"/>
      <c r="Y3" s="28"/>
      <c r="Z3" s="29"/>
      <c r="AA3" s="29"/>
      <c r="AB3" s="29"/>
      <c r="AC3" s="29"/>
      <c r="AD3" s="29"/>
    </row>
    <row r="4" spans="1:30" x14ac:dyDescent="0.3">
      <c r="A4" s="22" t="s">
        <v>114</v>
      </c>
      <c r="B4" s="22" t="s">
        <v>115</v>
      </c>
      <c r="D4" s="26">
        <v>0.16500000000000001</v>
      </c>
      <c r="E4" s="26">
        <v>0.64900000000000002</v>
      </c>
      <c r="F4" s="26">
        <v>0.96</v>
      </c>
      <c r="G4" s="26">
        <v>0.95499999999999996</v>
      </c>
      <c r="H4" s="26">
        <v>5.1849999999999996</v>
      </c>
      <c r="I4" s="26">
        <v>4.4530000000000003</v>
      </c>
      <c r="J4" s="26">
        <v>0.5</v>
      </c>
      <c r="K4" s="26">
        <v>0.71299999999999997</v>
      </c>
      <c r="L4" s="26">
        <v>5.024</v>
      </c>
      <c r="M4" s="26">
        <v>4.7069999999999999</v>
      </c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30" x14ac:dyDescent="0.3">
      <c r="A5" s="22" t="s">
        <v>116</v>
      </c>
      <c r="B5" s="25" t="s">
        <v>117</v>
      </c>
      <c r="D5" s="26">
        <v>0.09</v>
      </c>
      <c r="E5" s="26">
        <v>0.25600000000000001</v>
      </c>
      <c r="F5" s="26">
        <v>0.95899999999999996</v>
      </c>
      <c r="G5" s="26">
        <v>0.95599999999999996</v>
      </c>
      <c r="H5" s="26">
        <v>1.95</v>
      </c>
      <c r="I5" s="27">
        <v>4.4530000000000003</v>
      </c>
      <c r="J5" s="26">
        <v>0.35499999999999998</v>
      </c>
      <c r="K5" s="26">
        <v>0.29299999999999998</v>
      </c>
      <c r="L5" s="26">
        <v>1.1279999999999999</v>
      </c>
      <c r="M5" s="26">
        <v>2.5339999999999998</v>
      </c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30" x14ac:dyDescent="0.3">
      <c r="A6" s="22" t="s">
        <v>118</v>
      </c>
      <c r="B6" s="22" t="s">
        <v>119</v>
      </c>
      <c r="D6" s="26">
        <v>0.161</v>
      </c>
      <c r="E6" s="26">
        <v>0.46200000000000002</v>
      </c>
      <c r="F6" s="26">
        <v>0.96</v>
      </c>
      <c r="G6" s="26">
        <v>0.95499999999999996</v>
      </c>
      <c r="H6" s="26">
        <v>3.4670000000000001</v>
      </c>
      <c r="I6" s="26">
        <v>4.4530000000000003</v>
      </c>
      <c r="J6" s="26">
        <v>0.57299999999999995</v>
      </c>
      <c r="K6" s="26">
        <v>0.65800000000000003</v>
      </c>
      <c r="L6" s="26">
        <v>9.7289999999999992</v>
      </c>
      <c r="M6" s="26">
        <v>4.3449999999999998</v>
      </c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30" x14ac:dyDescent="0.3">
      <c r="A7" s="22" t="s">
        <v>120</v>
      </c>
      <c r="B7" s="25" t="s">
        <v>121</v>
      </c>
      <c r="D7" s="26">
        <v>0.08</v>
      </c>
      <c r="E7" s="26">
        <v>0.22700000000000001</v>
      </c>
      <c r="F7" s="26">
        <v>0.95899999999999996</v>
      </c>
      <c r="G7" s="26">
        <v>0.95599999999999996</v>
      </c>
      <c r="H7" s="26">
        <v>1.7350000000000001</v>
      </c>
      <c r="I7" s="27">
        <v>4.4530000000000003</v>
      </c>
      <c r="J7" s="26">
        <v>0.315</v>
      </c>
      <c r="K7" s="26">
        <v>0.26</v>
      </c>
      <c r="L7" s="26">
        <v>1.004</v>
      </c>
      <c r="M7" s="26">
        <v>2.2549999999999999</v>
      </c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30" x14ac:dyDescent="0.3">
      <c r="A8" s="22" t="s">
        <v>122</v>
      </c>
      <c r="B8" s="25" t="s">
        <v>123</v>
      </c>
      <c r="D8" s="26">
        <v>0.10100000000000001</v>
      </c>
      <c r="E8" s="26">
        <v>0.28499999999999998</v>
      </c>
      <c r="F8" s="26">
        <v>0.95899999999999996</v>
      </c>
      <c r="G8" s="26">
        <v>0.95599999999999996</v>
      </c>
      <c r="H8" s="26">
        <v>2.177</v>
      </c>
      <c r="I8" s="27">
        <v>4.4530000000000003</v>
      </c>
      <c r="J8" s="26">
        <v>0.39600000000000002</v>
      </c>
      <c r="K8" s="26">
        <v>0.32700000000000001</v>
      </c>
      <c r="L8" s="26">
        <v>1.2589999999999999</v>
      </c>
      <c r="M8" s="26">
        <v>2.8290000000000002</v>
      </c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30" x14ac:dyDescent="0.3">
      <c r="A9" s="22" t="s">
        <v>124</v>
      </c>
      <c r="B9" s="22" t="s">
        <v>125</v>
      </c>
      <c r="D9" s="26">
        <v>0.309</v>
      </c>
      <c r="E9" s="26">
        <v>0.873</v>
      </c>
      <c r="F9" s="26">
        <v>0.95899999999999996</v>
      </c>
      <c r="G9" s="26">
        <v>0.95599999999999996</v>
      </c>
      <c r="H9" s="26">
        <v>6.6619999999999999</v>
      </c>
      <c r="I9" s="27">
        <v>4.4530000000000003</v>
      </c>
      <c r="J9" s="26">
        <v>1.2110000000000001</v>
      </c>
      <c r="K9" s="26">
        <v>1</v>
      </c>
      <c r="L9" s="26">
        <v>3.855</v>
      </c>
      <c r="M9" s="26">
        <v>8.6579999999999995</v>
      </c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30" x14ac:dyDescent="0.3">
      <c r="A10" s="22" t="s">
        <v>126</v>
      </c>
      <c r="B10" s="22" t="s">
        <v>127</v>
      </c>
      <c r="D10" s="26">
        <v>0.14499999999999999</v>
      </c>
      <c r="E10" s="26">
        <v>0.41399999999999998</v>
      </c>
      <c r="F10" s="26">
        <v>0.96</v>
      </c>
      <c r="G10" s="26">
        <v>0.95499999999999996</v>
      </c>
      <c r="H10" s="26">
        <v>3.1619999999999999</v>
      </c>
      <c r="I10" s="26">
        <v>4.4530000000000003</v>
      </c>
      <c r="J10" s="26">
        <v>0.222</v>
      </c>
      <c r="K10" s="26">
        <v>0.49399999999999999</v>
      </c>
      <c r="L10" s="26">
        <v>1.9470000000000001</v>
      </c>
      <c r="M10" s="26">
        <v>4.8410000000000002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30" x14ac:dyDescent="0.3">
      <c r="A11" s="22" t="s">
        <v>128</v>
      </c>
      <c r="B11" s="22" t="s">
        <v>129</v>
      </c>
      <c r="D11" s="26">
        <v>0.14799999999999999</v>
      </c>
      <c r="E11" s="26">
        <v>0.61199999999999999</v>
      </c>
      <c r="F11" s="26">
        <v>0.96</v>
      </c>
      <c r="G11" s="26">
        <v>0.95499999999999996</v>
      </c>
      <c r="H11" s="26">
        <v>4.9240000000000004</v>
      </c>
      <c r="I11" s="26">
        <v>4.4530000000000003</v>
      </c>
      <c r="J11" s="26">
        <v>0.38</v>
      </c>
      <c r="K11" s="26">
        <v>0.58399999999999996</v>
      </c>
      <c r="L11" s="26">
        <v>3.8530000000000002</v>
      </c>
      <c r="M11" s="26">
        <v>3.8559999999999999</v>
      </c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30" x14ac:dyDescent="0.3">
      <c r="A12" s="22" t="s">
        <v>130</v>
      </c>
      <c r="B12" s="22" t="s">
        <v>131</v>
      </c>
      <c r="D12" s="26">
        <v>0.13800000000000001</v>
      </c>
      <c r="E12" s="26">
        <v>0.36499999999999999</v>
      </c>
      <c r="F12" s="26">
        <v>0.96</v>
      </c>
      <c r="G12" s="26">
        <v>0.95499999999999996</v>
      </c>
      <c r="H12" s="26">
        <v>2.762</v>
      </c>
      <c r="I12" s="26">
        <v>4.4530000000000003</v>
      </c>
      <c r="J12" s="26">
        <v>0.39</v>
      </c>
      <c r="K12" s="26">
        <v>0.85799999999999998</v>
      </c>
      <c r="L12" s="26">
        <v>3.5830000000000002</v>
      </c>
      <c r="M12" s="26">
        <v>5.6630000000000003</v>
      </c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30" x14ac:dyDescent="0.3">
      <c r="A13" s="22" t="s">
        <v>132</v>
      </c>
      <c r="B13" s="22" t="s">
        <v>133</v>
      </c>
      <c r="D13" s="26">
        <v>0.20699999999999999</v>
      </c>
      <c r="E13" s="26">
        <v>0.58899999999999997</v>
      </c>
      <c r="F13" s="26">
        <v>0.96</v>
      </c>
      <c r="G13" s="26">
        <v>0.95499999999999996</v>
      </c>
      <c r="H13" s="26">
        <v>4.5</v>
      </c>
      <c r="I13" s="26">
        <v>4.4530000000000003</v>
      </c>
      <c r="J13" s="26">
        <v>0.22500000000000001</v>
      </c>
      <c r="K13" s="26">
        <v>0.70299999999999996</v>
      </c>
      <c r="L13" s="26">
        <v>2.7709999999999999</v>
      </c>
      <c r="M13" s="26">
        <v>6.8879999999999999</v>
      </c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30" x14ac:dyDescent="0.3">
      <c r="A14" s="22" t="s">
        <v>134</v>
      </c>
      <c r="B14" s="22" t="s">
        <v>135</v>
      </c>
      <c r="D14" s="26">
        <v>0.17</v>
      </c>
      <c r="E14" s="26">
        <v>0.34100000000000003</v>
      </c>
      <c r="F14" s="26">
        <v>0.96</v>
      </c>
      <c r="G14" s="26">
        <v>0.95499999999999996</v>
      </c>
      <c r="H14" s="26">
        <v>2.4329999999999998</v>
      </c>
      <c r="I14" s="26">
        <v>4.4530000000000003</v>
      </c>
      <c r="J14" s="26">
        <v>0.45100000000000001</v>
      </c>
      <c r="K14" s="26">
        <v>0.57399999999999995</v>
      </c>
      <c r="L14" s="26">
        <v>0.496</v>
      </c>
      <c r="M14" s="26">
        <v>3.7890000000000001</v>
      </c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30" x14ac:dyDescent="0.3">
      <c r="A15" s="22" t="s">
        <v>136</v>
      </c>
      <c r="B15" s="22" t="s">
        <v>137</v>
      </c>
      <c r="D15" s="26">
        <v>0.192</v>
      </c>
      <c r="E15" s="26">
        <v>0.54600000000000004</v>
      </c>
      <c r="F15" s="26">
        <v>0.96</v>
      </c>
      <c r="G15" s="26">
        <v>0.95499999999999996</v>
      </c>
      <c r="H15" s="26">
        <v>4.1689999999999996</v>
      </c>
      <c r="I15" s="26">
        <v>4.4530000000000003</v>
      </c>
      <c r="J15" s="26">
        <v>0.45200000000000001</v>
      </c>
      <c r="K15" s="26">
        <v>0.65100000000000002</v>
      </c>
      <c r="L15" s="26">
        <v>2.5670000000000002</v>
      </c>
      <c r="M15" s="26">
        <v>6.3819999999999997</v>
      </c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30" x14ac:dyDescent="0.3">
      <c r="A16" s="22" t="s">
        <v>138</v>
      </c>
      <c r="B16" s="22" t="s">
        <v>139</v>
      </c>
      <c r="D16" s="26">
        <v>0.16900000000000001</v>
      </c>
      <c r="E16" s="26">
        <v>0.621</v>
      </c>
      <c r="F16" s="26">
        <v>0.96</v>
      </c>
      <c r="G16" s="26">
        <v>0.95499999999999996</v>
      </c>
      <c r="H16" s="26">
        <v>4.899</v>
      </c>
      <c r="I16" s="26">
        <v>4.4530000000000003</v>
      </c>
      <c r="J16" s="26">
        <v>0.58499999999999996</v>
      </c>
      <c r="K16" s="26">
        <v>0.68</v>
      </c>
      <c r="L16" s="26">
        <v>0.67600000000000005</v>
      </c>
      <c r="M16" s="26">
        <v>4.4930000000000003</v>
      </c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x14ac:dyDescent="0.3">
      <c r="A17" s="22" t="s">
        <v>140</v>
      </c>
      <c r="B17" s="22" t="s">
        <v>141</v>
      </c>
      <c r="D17" s="26">
        <v>0.16800000000000001</v>
      </c>
      <c r="E17" s="26">
        <v>0.21299999999999999</v>
      </c>
      <c r="F17" s="26">
        <v>0.96</v>
      </c>
      <c r="G17" s="26">
        <v>0.95499999999999996</v>
      </c>
      <c r="H17" s="26">
        <v>1.2889999999999999</v>
      </c>
      <c r="I17" s="26">
        <v>4.4530000000000003</v>
      </c>
      <c r="J17" s="26">
        <v>0.46300000000000002</v>
      </c>
      <c r="K17" s="26">
        <v>0.45200000000000001</v>
      </c>
      <c r="L17" s="26">
        <v>1.339</v>
      </c>
      <c r="M17" s="26">
        <v>2.972</v>
      </c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x14ac:dyDescent="0.3">
      <c r="A18" s="22" t="s">
        <v>142</v>
      </c>
      <c r="B18" s="25" t="s">
        <v>143</v>
      </c>
      <c r="D18" s="26">
        <v>0.14199999999999999</v>
      </c>
      <c r="E18" s="26">
        <v>0.40200000000000002</v>
      </c>
      <c r="F18" s="26">
        <v>0.95899999999999996</v>
      </c>
      <c r="G18" s="26">
        <v>0.95599999999999996</v>
      </c>
      <c r="H18" s="26">
        <v>3.0670000000000002</v>
      </c>
      <c r="I18" s="27">
        <v>4.4530000000000003</v>
      </c>
      <c r="J18" s="26">
        <v>0.55800000000000005</v>
      </c>
      <c r="K18" s="26">
        <v>0.46</v>
      </c>
      <c r="L18" s="26">
        <v>1.7749999999999999</v>
      </c>
      <c r="M18" s="26">
        <v>3.9860000000000002</v>
      </c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x14ac:dyDescent="0.3">
      <c r="A19" s="22" t="s">
        <v>144</v>
      </c>
      <c r="B19" s="22" t="s">
        <v>145</v>
      </c>
      <c r="D19" s="26">
        <v>0.26700000000000002</v>
      </c>
      <c r="E19" s="26">
        <v>0.79300000000000004</v>
      </c>
      <c r="F19" s="26">
        <v>0.96</v>
      </c>
      <c r="G19" s="26">
        <v>0.95499999999999996</v>
      </c>
      <c r="H19" s="26">
        <v>6.1150000000000002</v>
      </c>
      <c r="I19" s="26">
        <v>4.4530000000000003</v>
      </c>
      <c r="J19" s="26">
        <v>0.24399999999999999</v>
      </c>
      <c r="K19" s="26">
        <v>0.32</v>
      </c>
      <c r="L19" s="26">
        <v>2.113</v>
      </c>
      <c r="M19" s="26">
        <v>2.1240000000000001</v>
      </c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x14ac:dyDescent="0.3">
      <c r="A20" s="22" t="s">
        <v>146</v>
      </c>
      <c r="B20" s="22" t="s">
        <v>147</v>
      </c>
      <c r="D20" s="26">
        <v>0.28100000000000003</v>
      </c>
      <c r="E20" s="26">
        <v>0.80200000000000005</v>
      </c>
      <c r="F20" s="26">
        <v>0.96</v>
      </c>
      <c r="G20" s="26">
        <v>0.95499999999999996</v>
      </c>
      <c r="H20" s="26">
        <v>6.1230000000000002</v>
      </c>
      <c r="I20" s="26">
        <v>4.4530000000000003</v>
      </c>
      <c r="J20" s="26">
        <v>0.46600000000000003</v>
      </c>
      <c r="K20" s="26">
        <v>0.95699999999999996</v>
      </c>
      <c r="L20" s="26">
        <v>3.77</v>
      </c>
      <c r="M20" s="26">
        <v>9.3729999999999993</v>
      </c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x14ac:dyDescent="0.3">
      <c r="A21" s="22" t="s">
        <v>148</v>
      </c>
      <c r="B21" s="22" t="s">
        <v>149</v>
      </c>
      <c r="D21" s="26">
        <v>0.15</v>
      </c>
      <c r="E21" s="26">
        <v>0.46300000000000002</v>
      </c>
      <c r="F21" s="26">
        <v>0.96</v>
      </c>
      <c r="G21" s="26">
        <v>0.95499999999999996</v>
      </c>
      <c r="H21" s="26">
        <v>3.5720000000000001</v>
      </c>
      <c r="I21" s="26">
        <v>4.4530000000000003</v>
      </c>
      <c r="J21" s="26">
        <v>0.41399999999999998</v>
      </c>
      <c r="K21" s="26">
        <v>0.56899999999999995</v>
      </c>
      <c r="L21" s="26">
        <v>0.374</v>
      </c>
      <c r="M21" s="26">
        <v>3.7509999999999999</v>
      </c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x14ac:dyDescent="0.3">
      <c r="A22" s="22" t="s">
        <v>150</v>
      </c>
      <c r="B22" s="25" t="s">
        <v>151</v>
      </c>
      <c r="D22" s="26">
        <v>0.309</v>
      </c>
      <c r="E22" s="26">
        <v>0.873</v>
      </c>
      <c r="F22" s="26">
        <v>0.95899999999999996</v>
      </c>
      <c r="G22" s="26">
        <v>0.95599999999999996</v>
      </c>
      <c r="H22" s="26">
        <v>6.6619999999999999</v>
      </c>
      <c r="I22" s="27">
        <v>4.4530000000000003</v>
      </c>
      <c r="J22" s="26">
        <v>1.2110000000000001</v>
      </c>
      <c r="K22" s="26">
        <v>1</v>
      </c>
      <c r="L22" s="26">
        <v>3.855</v>
      </c>
      <c r="M22" s="26">
        <v>8.6579999999999995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x14ac:dyDescent="0.3">
      <c r="A23" s="22" t="s">
        <v>152</v>
      </c>
      <c r="B23" s="22" t="s">
        <v>153</v>
      </c>
      <c r="D23" s="26">
        <v>0.216</v>
      </c>
      <c r="E23" s="26">
        <v>0.61499999999999999</v>
      </c>
      <c r="F23" s="26">
        <v>0.96</v>
      </c>
      <c r="G23" s="26">
        <v>0.95499999999999996</v>
      </c>
      <c r="H23" s="26">
        <v>4.6959999999999997</v>
      </c>
      <c r="I23" s="26">
        <v>4.4530000000000003</v>
      </c>
      <c r="J23" s="26">
        <v>0.189</v>
      </c>
      <c r="K23" s="26">
        <v>0.73399999999999999</v>
      </c>
      <c r="L23" s="26">
        <v>2.891</v>
      </c>
      <c r="M23" s="26">
        <v>7.1879999999999997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x14ac:dyDescent="0.3">
      <c r="A24" s="22" t="s">
        <v>154</v>
      </c>
      <c r="B24" s="22" t="s">
        <v>155</v>
      </c>
      <c r="D24" s="26">
        <v>0.29499999999999998</v>
      </c>
      <c r="E24" s="26">
        <v>0.83899999999999997</v>
      </c>
      <c r="F24" s="26">
        <v>0.96</v>
      </c>
      <c r="G24" s="26">
        <v>0.95499999999999996</v>
      </c>
      <c r="H24" s="26">
        <v>6.41</v>
      </c>
      <c r="I24" s="26">
        <v>4.4530000000000003</v>
      </c>
      <c r="J24" s="26">
        <v>0.42699999999999999</v>
      </c>
      <c r="K24" s="26">
        <v>1.0009999999999999</v>
      </c>
      <c r="L24" s="26">
        <v>3.9470000000000001</v>
      </c>
      <c r="M24" s="26">
        <v>9.8119999999999994</v>
      </c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x14ac:dyDescent="0.3">
      <c r="A25" s="22" t="s">
        <v>156</v>
      </c>
      <c r="B25" s="22" t="s">
        <v>157</v>
      </c>
      <c r="D25" s="26">
        <v>0.219</v>
      </c>
      <c r="E25" s="26">
        <v>0.624</v>
      </c>
      <c r="F25" s="26">
        <v>0.96</v>
      </c>
      <c r="G25" s="26">
        <v>0.95499999999999996</v>
      </c>
      <c r="H25" s="26">
        <v>4.7610000000000001</v>
      </c>
      <c r="I25" s="26">
        <v>4.4530000000000003</v>
      </c>
      <c r="J25" s="26">
        <v>0.182</v>
      </c>
      <c r="K25" s="26">
        <v>0.74399999999999999</v>
      </c>
      <c r="L25" s="26">
        <v>2.9319999999999999</v>
      </c>
      <c r="M25" s="26">
        <v>7.2880000000000003</v>
      </c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x14ac:dyDescent="0.3">
      <c r="A26" s="22" t="s">
        <v>158</v>
      </c>
      <c r="B26" s="25" t="s">
        <v>159</v>
      </c>
      <c r="D26" s="26">
        <v>0.08</v>
      </c>
      <c r="E26" s="26">
        <v>0.22700000000000001</v>
      </c>
      <c r="F26" s="26">
        <v>0.95899999999999996</v>
      </c>
      <c r="G26" s="26">
        <v>0.95599999999999996</v>
      </c>
      <c r="H26" s="26">
        <v>1.7350000000000001</v>
      </c>
      <c r="I26" s="27">
        <v>4.4530000000000003</v>
      </c>
      <c r="J26" s="26">
        <v>0.315</v>
      </c>
      <c r="K26" s="26">
        <v>0.26</v>
      </c>
      <c r="L26" s="26">
        <v>1.004</v>
      </c>
      <c r="M26" s="26">
        <v>2.2549999999999999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x14ac:dyDescent="0.3">
      <c r="A27" s="22" t="s">
        <v>160</v>
      </c>
      <c r="B27" s="22" t="s">
        <v>161</v>
      </c>
      <c r="D27" s="26">
        <v>9.9000000000000005E-2</v>
      </c>
      <c r="E27" s="26">
        <v>0.28100000000000003</v>
      </c>
      <c r="F27" s="26">
        <v>0.95899999999999996</v>
      </c>
      <c r="G27" s="26">
        <v>0.95599999999999996</v>
      </c>
      <c r="H27" s="26">
        <v>2.1429999999999998</v>
      </c>
      <c r="I27" s="27">
        <v>4.4530000000000003</v>
      </c>
      <c r="J27" s="26">
        <v>0.39</v>
      </c>
      <c r="K27" s="26">
        <v>0.32200000000000001</v>
      </c>
      <c r="L27" s="26">
        <v>1.24</v>
      </c>
      <c r="M27" s="26">
        <v>2.7850000000000001</v>
      </c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x14ac:dyDescent="0.3">
      <c r="A28" s="22" t="s">
        <v>162</v>
      </c>
      <c r="B28" s="25" t="s">
        <v>163</v>
      </c>
      <c r="D28" s="26">
        <v>8.5000000000000006E-2</v>
      </c>
      <c r="E28" s="26">
        <v>0.24099999999999999</v>
      </c>
      <c r="F28" s="26">
        <v>0.95899999999999996</v>
      </c>
      <c r="G28" s="26">
        <v>0.95599999999999996</v>
      </c>
      <c r="H28" s="26">
        <v>1.835</v>
      </c>
      <c r="I28" s="27">
        <v>4.4530000000000003</v>
      </c>
      <c r="J28" s="26">
        <v>0.33400000000000002</v>
      </c>
      <c r="K28" s="26">
        <v>0.27500000000000002</v>
      </c>
      <c r="L28" s="26">
        <v>1.0620000000000001</v>
      </c>
      <c r="M28" s="26">
        <v>2.3849999999999998</v>
      </c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x14ac:dyDescent="0.3">
      <c r="A29" s="22" t="s">
        <v>164</v>
      </c>
      <c r="B29" s="22" t="s">
        <v>165</v>
      </c>
      <c r="D29" s="26">
        <v>0.157</v>
      </c>
      <c r="E29" s="26">
        <v>0.51400000000000001</v>
      </c>
      <c r="F29" s="26">
        <v>0.96</v>
      </c>
      <c r="G29" s="26">
        <v>0.95499999999999996</v>
      </c>
      <c r="H29" s="26">
        <v>3.976</v>
      </c>
      <c r="I29" s="26">
        <v>4.4530000000000003</v>
      </c>
      <c r="J29" s="26">
        <v>0.50600000000000001</v>
      </c>
      <c r="K29" s="26">
        <v>0.68899999999999995</v>
      </c>
      <c r="L29" s="26">
        <v>1.3460000000000001</v>
      </c>
      <c r="M29" s="26">
        <v>4.5449999999999999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x14ac:dyDescent="0.3">
      <c r="A30" s="22" t="s">
        <v>166</v>
      </c>
      <c r="B30" s="25" t="s">
        <v>167</v>
      </c>
      <c r="D30" s="26">
        <v>0.30599999999999999</v>
      </c>
      <c r="E30" s="26">
        <v>0.86499999999999999</v>
      </c>
      <c r="F30" s="26">
        <v>0.95899999999999996</v>
      </c>
      <c r="G30" s="26">
        <v>0.95599999999999996</v>
      </c>
      <c r="H30" s="26">
        <v>6.5990000000000002</v>
      </c>
      <c r="I30" s="27">
        <v>4.4530000000000003</v>
      </c>
      <c r="J30" s="26">
        <v>1.2</v>
      </c>
      <c r="K30" s="26">
        <v>0.99</v>
      </c>
      <c r="L30" s="26">
        <v>3.8180000000000001</v>
      </c>
      <c r="M30" s="26">
        <v>8.577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x14ac:dyDescent="0.3">
      <c r="A31" s="22" t="s">
        <v>168</v>
      </c>
      <c r="B31" s="22" t="s">
        <v>169</v>
      </c>
      <c r="D31" s="26">
        <v>0.27500000000000002</v>
      </c>
      <c r="E31" s="26">
        <v>0.68500000000000005</v>
      </c>
      <c r="F31" s="26">
        <v>0.96</v>
      </c>
      <c r="G31" s="26">
        <v>0.95499999999999996</v>
      </c>
      <c r="H31" s="26">
        <v>5.0990000000000002</v>
      </c>
      <c r="I31" s="26">
        <v>4.4530000000000003</v>
      </c>
      <c r="J31" s="26">
        <v>0.28000000000000003</v>
      </c>
      <c r="K31" s="26">
        <v>0.27200000000000002</v>
      </c>
      <c r="L31" s="26">
        <v>7.2999999999999995E-2</v>
      </c>
      <c r="M31" s="26">
        <v>1.7829999999999999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x14ac:dyDescent="0.3">
      <c r="A32" s="22" t="s">
        <v>170</v>
      </c>
      <c r="B32" s="22" t="s">
        <v>171</v>
      </c>
      <c r="D32" s="26">
        <v>0.16500000000000001</v>
      </c>
      <c r="E32" s="26">
        <v>0.46899999999999997</v>
      </c>
      <c r="F32" s="26">
        <v>0.96</v>
      </c>
      <c r="G32" s="26">
        <v>0.95499999999999996</v>
      </c>
      <c r="H32" s="26">
        <v>3.5830000000000002</v>
      </c>
      <c r="I32" s="26">
        <v>4.4530000000000003</v>
      </c>
      <c r="J32" s="26">
        <v>0.33200000000000002</v>
      </c>
      <c r="K32" s="26">
        <v>0.56000000000000005</v>
      </c>
      <c r="L32" s="26">
        <v>2.206</v>
      </c>
      <c r="M32" s="26">
        <v>5.4850000000000003</v>
      </c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x14ac:dyDescent="0.3">
      <c r="A33" s="22" t="s">
        <v>172</v>
      </c>
      <c r="B33" s="25" t="s">
        <v>173</v>
      </c>
      <c r="D33" s="26">
        <v>9.8000000000000004E-2</v>
      </c>
      <c r="E33" s="26">
        <v>0.27700000000000002</v>
      </c>
      <c r="F33" s="26">
        <v>0.95899999999999996</v>
      </c>
      <c r="G33" s="26">
        <v>0.95599999999999996</v>
      </c>
      <c r="H33" s="26">
        <v>2.113</v>
      </c>
      <c r="I33" s="27">
        <v>4.4530000000000003</v>
      </c>
      <c r="J33" s="26">
        <v>0.38400000000000001</v>
      </c>
      <c r="K33" s="26">
        <v>0.317</v>
      </c>
      <c r="L33" s="26">
        <v>1.2230000000000001</v>
      </c>
      <c r="M33" s="26">
        <v>2.7469999999999999</v>
      </c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x14ac:dyDescent="0.3">
      <c r="A34" s="22" t="s">
        <v>174</v>
      </c>
      <c r="B34" s="25" t="s">
        <v>175</v>
      </c>
      <c r="D34" s="26">
        <v>9.8000000000000004E-2</v>
      </c>
      <c r="E34" s="26">
        <v>0.27700000000000002</v>
      </c>
      <c r="F34" s="26">
        <v>0.95899999999999996</v>
      </c>
      <c r="G34" s="26">
        <v>0.95599999999999996</v>
      </c>
      <c r="H34" s="26">
        <v>2.113</v>
      </c>
      <c r="I34" s="27">
        <v>4.4530000000000003</v>
      </c>
      <c r="J34" s="26">
        <v>0.38400000000000001</v>
      </c>
      <c r="K34" s="26">
        <v>0.317</v>
      </c>
      <c r="L34" s="26">
        <v>1.2230000000000001</v>
      </c>
      <c r="M34" s="26">
        <v>2.7469999999999999</v>
      </c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x14ac:dyDescent="0.3">
      <c r="A35" s="22" t="s">
        <v>176</v>
      </c>
      <c r="B35" s="22" t="s">
        <v>177</v>
      </c>
      <c r="D35" s="26">
        <v>0.13900000000000001</v>
      </c>
      <c r="E35" s="26">
        <v>0.25700000000000001</v>
      </c>
      <c r="F35" s="26">
        <v>0.96</v>
      </c>
      <c r="G35" s="26">
        <v>0.95499999999999996</v>
      </c>
      <c r="H35" s="26">
        <v>1.788</v>
      </c>
      <c r="I35" s="26">
        <v>4.4530000000000003</v>
      </c>
      <c r="J35" s="26">
        <v>0.23200000000000001</v>
      </c>
      <c r="K35" s="26">
        <v>0.80200000000000005</v>
      </c>
      <c r="L35" s="26">
        <v>1.7949999999999999</v>
      </c>
      <c r="M35" s="26">
        <v>5.2960000000000003</v>
      </c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x14ac:dyDescent="0.3">
      <c r="A36" s="22" t="s">
        <v>178</v>
      </c>
      <c r="B36" s="22" t="s">
        <v>179</v>
      </c>
      <c r="D36" s="26">
        <v>0.20399999999999999</v>
      </c>
      <c r="E36" s="26">
        <v>0.68600000000000005</v>
      </c>
      <c r="F36" s="26">
        <v>0.96</v>
      </c>
      <c r="G36" s="26">
        <v>0.95499999999999996</v>
      </c>
      <c r="H36" s="26">
        <v>5.39</v>
      </c>
      <c r="I36" s="26">
        <v>4.4530000000000003</v>
      </c>
      <c r="J36" s="26">
        <v>0.42399999999999999</v>
      </c>
      <c r="K36" s="26">
        <v>0.40600000000000003</v>
      </c>
      <c r="L36" s="26">
        <v>1.7090000000000001</v>
      </c>
      <c r="M36" s="26">
        <v>10.007999999999999</v>
      </c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x14ac:dyDescent="0.3">
      <c r="A37" s="22" t="s">
        <v>180</v>
      </c>
      <c r="B37" s="22" t="s">
        <v>181</v>
      </c>
      <c r="D37" s="26">
        <v>0.27</v>
      </c>
      <c r="E37" s="26">
        <v>0.79</v>
      </c>
      <c r="F37" s="26">
        <v>0.96</v>
      </c>
      <c r="G37" s="26">
        <v>0.95499999999999996</v>
      </c>
      <c r="H37" s="26">
        <v>6.0720000000000001</v>
      </c>
      <c r="I37" s="26">
        <v>4.4530000000000003</v>
      </c>
      <c r="J37" s="26">
        <v>0.17199999999999999</v>
      </c>
      <c r="K37" s="26">
        <v>0.22900000000000001</v>
      </c>
      <c r="L37" s="26">
        <v>1.0309999999999999</v>
      </c>
      <c r="M37" s="26">
        <v>1.512</v>
      </c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x14ac:dyDescent="0.3">
      <c r="A38" s="22" t="s">
        <v>182</v>
      </c>
      <c r="B38" s="25" t="s">
        <v>183</v>
      </c>
      <c r="D38" s="26">
        <v>0.13200000000000001</v>
      </c>
      <c r="E38" s="26">
        <v>0.373</v>
      </c>
      <c r="F38" s="26">
        <v>0.95899999999999996</v>
      </c>
      <c r="G38" s="26">
        <v>0.95599999999999996</v>
      </c>
      <c r="H38" s="26">
        <v>2.8479999999999999</v>
      </c>
      <c r="I38" s="27">
        <v>4.4530000000000003</v>
      </c>
      <c r="J38" s="26">
        <v>0.51800000000000002</v>
      </c>
      <c r="K38" s="26">
        <v>0.42699999999999999</v>
      </c>
      <c r="L38" s="26">
        <v>1.6479999999999999</v>
      </c>
      <c r="M38" s="26">
        <v>3.7010000000000001</v>
      </c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x14ac:dyDescent="0.3">
      <c r="A39" s="22" t="s">
        <v>184</v>
      </c>
      <c r="B39" s="25" t="s">
        <v>185</v>
      </c>
      <c r="D39" s="26">
        <v>0.08</v>
      </c>
      <c r="E39" s="26">
        <v>0.22700000000000001</v>
      </c>
      <c r="F39" s="26">
        <v>0.95899999999999996</v>
      </c>
      <c r="G39" s="26">
        <v>0.95599999999999996</v>
      </c>
      <c r="H39" s="26">
        <v>1.7350000000000001</v>
      </c>
      <c r="I39" s="27">
        <v>4.4530000000000003</v>
      </c>
      <c r="J39" s="26">
        <v>0.315</v>
      </c>
      <c r="K39" s="26">
        <v>0.26</v>
      </c>
      <c r="L39" s="26">
        <v>1.004</v>
      </c>
      <c r="M39" s="26">
        <v>2.2549999999999999</v>
      </c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x14ac:dyDescent="0.3">
      <c r="A40" s="22" t="s">
        <v>186</v>
      </c>
      <c r="B40" s="22" t="s">
        <v>187</v>
      </c>
      <c r="D40" s="26">
        <v>0.316</v>
      </c>
      <c r="E40" s="26">
        <v>0.66100000000000003</v>
      </c>
      <c r="F40" s="26">
        <v>0.96</v>
      </c>
      <c r="G40" s="26">
        <v>0.95499999999999996</v>
      </c>
      <c r="H40" s="26">
        <v>4.843</v>
      </c>
      <c r="I40" s="26">
        <v>4.4530000000000003</v>
      </c>
      <c r="J40" s="26">
        <v>0.23200000000000001</v>
      </c>
      <c r="K40" s="26">
        <v>1.0860000000000001</v>
      </c>
      <c r="L40" s="26">
        <v>0.32400000000000001</v>
      </c>
      <c r="M40" s="26">
        <v>7.1609999999999996</v>
      </c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x14ac:dyDescent="0.3">
      <c r="A41" s="22" t="s">
        <v>188</v>
      </c>
      <c r="B41" s="25" t="s">
        <v>189</v>
      </c>
      <c r="D41" s="26">
        <v>0.09</v>
      </c>
      <c r="E41" s="26">
        <v>0.25600000000000001</v>
      </c>
      <c r="F41" s="26">
        <v>0.95899999999999996</v>
      </c>
      <c r="G41" s="26">
        <v>0.95599999999999996</v>
      </c>
      <c r="H41" s="26">
        <v>1.95</v>
      </c>
      <c r="I41" s="27">
        <v>4.4530000000000003</v>
      </c>
      <c r="J41" s="26">
        <v>0.35499999999999998</v>
      </c>
      <c r="K41" s="26">
        <v>0.29299999999999998</v>
      </c>
      <c r="L41" s="26">
        <v>1.1279999999999999</v>
      </c>
      <c r="M41" s="26">
        <v>2.5339999999999998</v>
      </c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x14ac:dyDescent="0.3">
      <c r="G42" s="30"/>
      <c r="H42" s="30"/>
      <c r="I42" s="30"/>
      <c r="J42" s="30"/>
      <c r="K42" s="30"/>
      <c r="L42" s="30"/>
      <c r="M42" s="30"/>
    </row>
    <row r="43" spans="1:25" x14ac:dyDescent="0.3">
      <c r="G43" s="30"/>
      <c r="H43" s="30"/>
      <c r="I43" s="30"/>
      <c r="J43" s="30"/>
      <c r="K43" s="30"/>
      <c r="L43" s="30"/>
      <c r="M43" s="30"/>
    </row>
    <row r="44" spans="1:25" x14ac:dyDescent="0.3">
      <c r="G44" s="30"/>
      <c r="H44" s="30"/>
      <c r="I44" s="31"/>
      <c r="J44" s="30"/>
      <c r="K44" s="30"/>
      <c r="L44" s="30"/>
      <c r="M44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80116-7F87-48A1-B987-983118E0B1A1}">
  <sheetPr>
    <tabColor theme="2" tint="-9.9978637043366805E-2"/>
  </sheetPr>
  <dimension ref="A1:I41"/>
  <sheetViews>
    <sheetView zoomScale="80" zoomScaleNormal="80" workbookViewId="0">
      <selection activeCell="G26" sqref="G26"/>
    </sheetView>
  </sheetViews>
  <sheetFormatPr defaultColWidth="8.6640625" defaultRowHeight="14.4" x14ac:dyDescent="0.3"/>
  <cols>
    <col min="1" max="1" width="8.6640625" style="22"/>
    <col min="2" max="2" width="20.44140625" style="22" bestFit="1" customWidth="1"/>
    <col min="3" max="3" width="14.44140625" style="22" bestFit="1" customWidth="1"/>
    <col min="4" max="4" width="18.109375" style="22" bestFit="1" customWidth="1"/>
    <col min="5" max="16384" width="8.6640625" style="22"/>
  </cols>
  <sheetData>
    <row r="1" spans="1:9" x14ac:dyDescent="0.3">
      <c r="A1" s="22" t="s">
        <v>99</v>
      </c>
      <c r="C1" s="23" t="s">
        <v>202</v>
      </c>
      <c r="D1" s="23" t="s">
        <v>203</v>
      </c>
    </row>
    <row r="2" spans="1:9" x14ac:dyDescent="0.3">
      <c r="B2" s="22" t="s">
        <v>110</v>
      </c>
      <c r="C2" s="32" t="s">
        <v>200</v>
      </c>
      <c r="D2" s="32" t="s">
        <v>200</v>
      </c>
    </row>
    <row r="3" spans="1:9" x14ac:dyDescent="0.3">
      <c r="B3" s="25" t="s">
        <v>204</v>
      </c>
      <c r="C3" s="28">
        <v>0.68799999999999994</v>
      </c>
      <c r="D3" s="28">
        <v>0.499</v>
      </c>
      <c r="H3" s="28"/>
      <c r="I3" s="28"/>
    </row>
    <row r="5" spans="1:9" x14ac:dyDescent="0.3">
      <c r="B5" s="25"/>
    </row>
    <row r="7" spans="1:9" x14ac:dyDescent="0.3">
      <c r="B7" s="25"/>
    </row>
    <row r="8" spans="1:9" x14ac:dyDescent="0.3">
      <c r="B8" s="25"/>
    </row>
    <row r="18" spans="2:2" x14ac:dyDescent="0.3">
      <c r="B18" s="25"/>
    </row>
    <row r="22" spans="2:2" x14ac:dyDescent="0.3">
      <c r="B22" s="25"/>
    </row>
    <row r="26" spans="2:2" x14ac:dyDescent="0.3">
      <c r="B26" s="25"/>
    </row>
    <row r="28" spans="2:2" x14ac:dyDescent="0.3">
      <c r="B28" s="25"/>
    </row>
    <row r="30" spans="2:2" x14ac:dyDescent="0.3">
      <c r="B30" s="25"/>
    </row>
    <row r="33" spans="2:2" x14ac:dyDescent="0.3">
      <c r="B33" s="25"/>
    </row>
    <row r="34" spans="2:2" x14ac:dyDescent="0.3">
      <c r="B34" s="25"/>
    </row>
    <row r="38" spans="2:2" x14ac:dyDescent="0.3">
      <c r="B38" s="25"/>
    </row>
    <row r="39" spans="2:2" x14ac:dyDescent="0.3">
      <c r="B39" s="25"/>
    </row>
    <row r="41" spans="2:2" x14ac:dyDescent="0.3">
      <c r="B41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BA4B-7174-44C5-85DC-A90F24A6EC20}">
  <sheetPr>
    <tabColor theme="2" tint="-9.9978637043366805E-2"/>
  </sheetPr>
  <dimension ref="A1:H43"/>
  <sheetViews>
    <sheetView zoomScale="80" zoomScaleNormal="80" workbookViewId="0">
      <selection activeCell="G26" sqref="G26"/>
    </sheetView>
  </sheetViews>
  <sheetFormatPr defaultColWidth="8.6640625" defaultRowHeight="14.4" x14ac:dyDescent="0.3"/>
  <cols>
    <col min="1" max="1" width="8.6640625" style="22"/>
    <col min="2" max="2" width="20.44140625" style="22" bestFit="1" customWidth="1"/>
    <col min="3" max="3" width="17.109375" style="22" bestFit="1" customWidth="1"/>
    <col min="4" max="4" width="19.44140625" style="22" bestFit="1" customWidth="1"/>
    <col min="5" max="16384" width="8.6640625" style="22"/>
  </cols>
  <sheetData>
    <row r="1" spans="1:8" x14ac:dyDescent="0.3">
      <c r="A1" s="22" t="s">
        <v>99</v>
      </c>
      <c r="C1" s="23" t="s">
        <v>205</v>
      </c>
      <c r="D1" s="23" t="s">
        <v>206</v>
      </c>
    </row>
    <row r="2" spans="1:8" x14ac:dyDescent="0.3">
      <c r="B2" s="22" t="s">
        <v>110</v>
      </c>
      <c r="C2" s="32" t="s">
        <v>201</v>
      </c>
      <c r="D2" s="32" t="s">
        <v>201</v>
      </c>
    </row>
    <row r="3" spans="1:8" x14ac:dyDescent="0.3">
      <c r="A3" s="22" t="s">
        <v>112</v>
      </c>
      <c r="B3" s="25" t="s">
        <v>113</v>
      </c>
      <c r="C3" s="27">
        <v>1.8759999999999999</v>
      </c>
      <c r="D3" s="28">
        <v>0.27200000000000002</v>
      </c>
      <c r="G3" s="28"/>
      <c r="H3" s="28"/>
    </row>
    <row r="4" spans="1:8" x14ac:dyDescent="0.3">
      <c r="A4" s="22" t="s">
        <v>114</v>
      </c>
      <c r="B4" s="22" t="s">
        <v>115</v>
      </c>
      <c r="C4" s="27">
        <v>2.5209999999999999</v>
      </c>
      <c r="D4" s="28">
        <v>0.27200000000000002</v>
      </c>
      <c r="G4" s="28"/>
      <c r="H4" s="28"/>
    </row>
    <row r="5" spans="1:8" x14ac:dyDescent="0.3">
      <c r="A5" s="22" t="s">
        <v>116</v>
      </c>
      <c r="B5" s="25" t="s">
        <v>117</v>
      </c>
      <c r="C5" s="27">
        <v>1.8759999999999999</v>
      </c>
      <c r="D5" s="28">
        <v>0.27200000000000002</v>
      </c>
      <c r="G5" s="28"/>
      <c r="H5" s="28"/>
    </row>
    <row r="6" spans="1:8" x14ac:dyDescent="0.3">
      <c r="A6" s="22" t="s">
        <v>118</v>
      </c>
      <c r="B6" s="22" t="s">
        <v>119</v>
      </c>
      <c r="C6" s="27">
        <v>2.2360000000000002</v>
      </c>
      <c r="D6" s="28">
        <v>0.27200000000000002</v>
      </c>
      <c r="G6" s="28"/>
      <c r="H6" s="28"/>
    </row>
    <row r="7" spans="1:8" x14ac:dyDescent="0.3">
      <c r="A7" s="22" t="s">
        <v>120</v>
      </c>
      <c r="B7" s="25" t="s">
        <v>121</v>
      </c>
      <c r="C7" s="27">
        <v>0.47</v>
      </c>
      <c r="D7" s="28">
        <v>0.27200000000000002</v>
      </c>
      <c r="G7" s="28"/>
      <c r="H7" s="28"/>
    </row>
    <row r="8" spans="1:8" x14ac:dyDescent="0.3">
      <c r="A8" s="22" t="s">
        <v>122</v>
      </c>
      <c r="B8" s="25" t="s">
        <v>123</v>
      </c>
      <c r="C8" s="27">
        <v>1.8759999999999999</v>
      </c>
      <c r="D8" s="28">
        <v>0.27200000000000002</v>
      </c>
      <c r="G8" s="28"/>
      <c r="H8" s="28"/>
    </row>
    <row r="9" spans="1:8" x14ac:dyDescent="0.3">
      <c r="A9" s="22" t="s">
        <v>124</v>
      </c>
      <c r="B9" s="22" t="s">
        <v>125</v>
      </c>
      <c r="C9" s="27">
        <v>1.8759999999999999</v>
      </c>
      <c r="D9" s="28">
        <v>0.27200000000000002</v>
      </c>
      <c r="G9" s="28"/>
      <c r="H9" s="28"/>
    </row>
    <row r="10" spans="1:8" x14ac:dyDescent="0.3">
      <c r="A10" s="22" t="s">
        <v>126</v>
      </c>
      <c r="B10" s="22" t="s">
        <v>127</v>
      </c>
      <c r="C10" s="27">
        <v>1.8759999999999999</v>
      </c>
      <c r="D10" s="28">
        <v>0.27200000000000002</v>
      </c>
      <c r="G10" s="28"/>
      <c r="H10" s="28"/>
    </row>
    <row r="11" spans="1:8" x14ac:dyDescent="0.3">
      <c r="A11" s="22" t="s">
        <v>128</v>
      </c>
      <c r="B11" s="22" t="s">
        <v>129</v>
      </c>
      <c r="C11" s="27">
        <v>2.4289999999999998</v>
      </c>
      <c r="D11" s="28">
        <v>0.27200000000000002</v>
      </c>
      <c r="G11" s="28"/>
      <c r="H11" s="28"/>
    </row>
    <row r="12" spans="1:8" x14ac:dyDescent="0.3">
      <c r="A12" s="22" t="s">
        <v>130</v>
      </c>
      <c r="B12" s="22" t="s">
        <v>131</v>
      </c>
      <c r="C12" s="27">
        <v>2.6840000000000002</v>
      </c>
      <c r="D12" s="28">
        <v>0.27200000000000002</v>
      </c>
      <c r="G12" s="28"/>
      <c r="H12" s="28"/>
    </row>
    <row r="13" spans="1:8" x14ac:dyDescent="0.3">
      <c r="A13" s="22" t="s">
        <v>132</v>
      </c>
      <c r="B13" s="22" t="s">
        <v>133</v>
      </c>
      <c r="C13" s="27">
        <v>1.8759999999999999</v>
      </c>
      <c r="D13" s="28">
        <v>0.27200000000000002</v>
      </c>
      <c r="G13" s="28"/>
      <c r="H13" s="28"/>
    </row>
    <row r="14" spans="1:8" x14ac:dyDescent="0.3">
      <c r="A14" s="22" t="s">
        <v>134</v>
      </c>
      <c r="B14" s="22" t="s">
        <v>135</v>
      </c>
      <c r="C14" s="27">
        <v>1.8759999999999999</v>
      </c>
      <c r="D14" s="28">
        <v>0.27200000000000002</v>
      </c>
      <c r="G14" s="28"/>
      <c r="H14" s="28"/>
    </row>
    <row r="15" spans="1:8" x14ac:dyDescent="0.3">
      <c r="A15" s="22" t="s">
        <v>136</v>
      </c>
      <c r="B15" s="22" t="s">
        <v>137</v>
      </c>
      <c r="C15" s="27">
        <v>1.8759999999999999</v>
      </c>
      <c r="D15" s="28">
        <v>0.27200000000000002</v>
      </c>
      <c r="G15" s="28"/>
      <c r="H15" s="28"/>
    </row>
    <row r="16" spans="1:8" x14ac:dyDescent="0.3">
      <c r="A16" s="22" t="s">
        <v>138</v>
      </c>
      <c r="B16" s="22" t="s">
        <v>139</v>
      </c>
      <c r="C16" s="27">
        <v>1.8759999999999999</v>
      </c>
      <c r="D16" s="28">
        <v>0.27200000000000002</v>
      </c>
      <c r="G16" s="28"/>
      <c r="H16" s="28"/>
    </row>
    <row r="17" spans="1:8" x14ac:dyDescent="0.3">
      <c r="A17" s="22" t="s">
        <v>140</v>
      </c>
      <c r="B17" s="22" t="s">
        <v>141</v>
      </c>
      <c r="C17" s="27">
        <v>2.5720000000000001</v>
      </c>
      <c r="D17" s="28">
        <v>0.27200000000000002</v>
      </c>
      <c r="G17" s="28"/>
      <c r="H17" s="28"/>
    </row>
    <row r="18" spans="1:8" x14ac:dyDescent="0.3">
      <c r="A18" s="22" t="s">
        <v>142</v>
      </c>
      <c r="B18" s="25" t="s">
        <v>143</v>
      </c>
      <c r="C18" s="27">
        <v>1.8759999999999999</v>
      </c>
      <c r="D18" s="28">
        <v>0.27200000000000002</v>
      </c>
      <c r="G18" s="28"/>
      <c r="H18" s="28"/>
    </row>
    <row r="19" spans="1:8" x14ac:dyDescent="0.3">
      <c r="A19" s="22" t="s">
        <v>144</v>
      </c>
      <c r="B19" s="22" t="s">
        <v>145</v>
      </c>
      <c r="C19" s="27">
        <v>1.8759999999999999</v>
      </c>
      <c r="D19" s="28">
        <v>0.27200000000000002</v>
      </c>
      <c r="G19" s="28"/>
      <c r="H19" s="28"/>
    </row>
    <row r="20" spans="1:8" x14ac:dyDescent="0.3">
      <c r="A20" s="22" t="s">
        <v>146</v>
      </c>
      <c r="B20" s="22" t="s">
        <v>147</v>
      </c>
      <c r="C20" s="27">
        <v>2.1429999999999998</v>
      </c>
      <c r="D20" s="28">
        <v>0.27200000000000002</v>
      </c>
      <c r="G20" s="28"/>
      <c r="H20" s="28"/>
    </row>
    <row r="21" spans="1:8" x14ac:dyDescent="0.3">
      <c r="A21" s="22" t="s">
        <v>148</v>
      </c>
      <c r="B21" s="22" t="s">
        <v>149</v>
      </c>
      <c r="C21" s="27">
        <v>1.8759999999999999</v>
      </c>
      <c r="D21" s="28">
        <v>0.27200000000000002</v>
      </c>
      <c r="G21" s="28"/>
      <c r="H21" s="28"/>
    </row>
    <row r="22" spans="1:8" x14ac:dyDescent="0.3">
      <c r="A22" s="22" t="s">
        <v>150</v>
      </c>
      <c r="B22" s="25" t="s">
        <v>151</v>
      </c>
      <c r="C22" s="27">
        <v>1.8759999999999999</v>
      </c>
      <c r="D22" s="28">
        <v>0.27200000000000002</v>
      </c>
      <c r="G22" s="28"/>
      <c r="H22" s="28"/>
    </row>
    <row r="23" spans="1:8" x14ac:dyDescent="0.3">
      <c r="A23" s="22" t="s">
        <v>152</v>
      </c>
      <c r="B23" s="22" t="s">
        <v>153</v>
      </c>
      <c r="C23" s="27">
        <v>1.8759999999999999</v>
      </c>
      <c r="D23" s="28">
        <v>0.27200000000000002</v>
      </c>
      <c r="G23" s="28"/>
      <c r="H23" s="28"/>
    </row>
    <row r="24" spans="1:8" x14ac:dyDescent="0.3">
      <c r="A24" s="22" t="s">
        <v>154</v>
      </c>
      <c r="B24" s="22" t="s">
        <v>155</v>
      </c>
      <c r="C24" s="27">
        <v>1.8759999999999999</v>
      </c>
      <c r="D24" s="28">
        <v>0.27200000000000002</v>
      </c>
      <c r="G24" s="28"/>
      <c r="H24" s="28"/>
    </row>
    <row r="25" spans="1:8" x14ac:dyDescent="0.3">
      <c r="A25" s="22" t="s">
        <v>156</v>
      </c>
      <c r="B25" s="22" t="s">
        <v>157</v>
      </c>
      <c r="C25" s="27">
        <v>1.8759999999999999</v>
      </c>
      <c r="D25" s="28">
        <v>0.27200000000000002</v>
      </c>
      <c r="G25" s="28"/>
      <c r="H25" s="28"/>
    </row>
    <row r="26" spans="1:8" x14ac:dyDescent="0.3">
      <c r="A26" s="22" t="s">
        <v>158</v>
      </c>
      <c r="B26" s="25" t="s">
        <v>159</v>
      </c>
      <c r="C26" s="27">
        <v>1.8759999999999999</v>
      </c>
      <c r="D26" s="28">
        <v>0.27200000000000002</v>
      </c>
      <c r="G26" s="28"/>
      <c r="H26" s="28"/>
    </row>
    <row r="27" spans="1:8" x14ac:dyDescent="0.3">
      <c r="A27" s="22" t="s">
        <v>160</v>
      </c>
      <c r="B27" s="22" t="s">
        <v>161</v>
      </c>
      <c r="C27" s="27">
        <v>1.8759999999999999</v>
      </c>
      <c r="D27" s="28">
        <v>0.27200000000000002</v>
      </c>
      <c r="G27" s="28"/>
      <c r="H27" s="28"/>
    </row>
    <row r="28" spans="1:8" x14ac:dyDescent="0.3">
      <c r="A28" s="22" t="s">
        <v>162</v>
      </c>
      <c r="B28" s="25" t="s">
        <v>163</v>
      </c>
      <c r="C28" s="27">
        <v>1.8759999999999999</v>
      </c>
      <c r="D28" s="28">
        <v>0.27200000000000002</v>
      </c>
      <c r="G28" s="28"/>
      <c r="H28" s="28"/>
    </row>
    <row r="29" spans="1:8" x14ac:dyDescent="0.3">
      <c r="A29" s="22" t="s">
        <v>164</v>
      </c>
      <c r="B29" s="22" t="s">
        <v>165</v>
      </c>
      <c r="C29" s="27">
        <v>1.8759999999999999</v>
      </c>
      <c r="D29" s="28">
        <v>0.27200000000000002</v>
      </c>
      <c r="G29" s="28"/>
      <c r="H29" s="28"/>
    </row>
    <row r="30" spans="1:8" x14ac:dyDescent="0.3">
      <c r="A30" s="22" t="s">
        <v>166</v>
      </c>
      <c r="B30" s="25" t="s">
        <v>167</v>
      </c>
      <c r="C30" s="27">
        <v>1.8759999999999999</v>
      </c>
      <c r="D30" s="28">
        <v>0.27200000000000002</v>
      </c>
      <c r="G30" s="28"/>
      <c r="H30" s="28"/>
    </row>
    <row r="31" spans="1:8" x14ac:dyDescent="0.3">
      <c r="A31" s="22" t="s">
        <v>168</v>
      </c>
      <c r="B31" s="22" t="s">
        <v>169</v>
      </c>
      <c r="C31" s="27">
        <v>1.8759999999999999</v>
      </c>
      <c r="D31" s="28">
        <v>0.27200000000000002</v>
      </c>
      <c r="G31" s="28"/>
      <c r="H31" s="28"/>
    </row>
    <row r="32" spans="1:8" x14ac:dyDescent="0.3">
      <c r="A32" s="22" t="s">
        <v>170</v>
      </c>
      <c r="B32" s="22" t="s">
        <v>171</v>
      </c>
      <c r="C32" s="27">
        <v>2.2370000000000001</v>
      </c>
      <c r="D32" s="28">
        <v>0.27200000000000002</v>
      </c>
      <c r="G32" s="28"/>
      <c r="H32" s="28"/>
    </row>
    <row r="33" spans="1:8" x14ac:dyDescent="0.3">
      <c r="A33" s="22" t="s">
        <v>172</v>
      </c>
      <c r="B33" s="25" t="s">
        <v>173</v>
      </c>
      <c r="C33" s="27">
        <v>1.8759999999999999</v>
      </c>
      <c r="D33" s="28">
        <v>0.27200000000000002</v>
      </c>
      <c r="G33" s="28"/>
      <c r="H33" s="28"/>
    </row>
    <row r="34" spans="1:8" x14ac:dyDescent="0.3">
      <c r="A34" s="22" t="s">
        <v>174</v>
      </c>
      <c r="B34" s="25" t="s">
        <v>175</v>
      </c>
      <c r="C34" s="27">
        <v>1.57</v>
      </c>
      <c r="D34" s="28">
        <v>0.27200000000000002</v>
      </c>
      <c r="G34" s="28"/>
      <c r="H34" s="28"/>
    </row>
    <row r="35" spans="1:8" x14ac:dyDescent="0.3">
      <c r="A35" s="22" t="s">
        <v>176</v>
      </c>
      <c r="B35" s="22" t="s">
        <v>177</v>
      </c>
      <c r="C35" s="27">
        <v>1.8759999999999999</v>
      </c>
      <c r="D35" s="28">
        <v>0.27200000000000002</v>
      </c>
      <c r="G35" s="28"/>
      <c r="H35" s="28"/>
    </row>
    <row r="36" spans="1:8" x14ac:dyDescent="0.3">
      <c r="A36" s="22" t="s">
        <v>178</v>
      </c>
      <c r="B36" s="22" t="s">
        <v>179</v>
      </c>
      <c r="C36" s="27">
        <v>0.51200000000000001</v>
      </c>
      <c r="D36" s="28">
        <v>0.27200000000000002</v>
      </c>
      <c r="G36" s="28"/>
      <c r="H36" s="28"/>
    </row>
    <row r="37" spans="1:8" x14ac:dyDescent="0.3">
      <c r="A37" s="22" t="s">
        <v>180</v>
      </c>
      <c r="B37" s="22" t="s">
        <v>181</v>
      </c>
      <c r="C37" s="27">
        <v>1.8759999999999999</v>
      </c>
      <c r="D37" s="28">
        <v>0.27200000000000002</v>
      </c>
      <c r="G37" s="28"/>
      <c r="H37" s="28"/>
    </row>
    <row r="38" spans="1:8" x14ac:dyDescent="0.3">
      <c r="A38" s="22" t="s">
        <v>182</v>
      </c>
      <c r="B38" s="25" t="s">
        <v>183</v>
      </c>
      <c r="C38" s="27">
        <v>1.8759999999999999</v>
      </c>
      <c r="D38" s="28">
        <v>0.27200000000000002</v>
      </c>
      <c r="G38" s="28"/>
      <c r="H38" s="28"/>
    </row>
    <row r="39" spans="1:8" x14ac:dyDescent="0.3">
      <c r="A39" s="22" t="s">
        <v>184</v>
      </c>
      <c r="B39" s="25" t="s">
        <v>185</v>
      </c>
      <c r="C39" s="27">
        <v>1.8759999999999999</v>
      </c>
      <c r="D39" s="28">
        <v>0.27200000000000002</v>
      </c>
      <c r="G39" s="28"/>
      <c r="H39" s="28"/>
    </row>
    <row r="40" spans="1:8" x14ac:dyDescent="0.3">
      <c r="A40" s="22" t="s">
        <v>186</v>
      </c>
      <c r="B40" s="22" t="s">
        <v>187</v>
      </c>
      <c r="C40" s="27">
        <v>1.861</v>
      </c>
      <c r="D40" s="28">
        <v>0.27200000000000002</v>
      </c>
      <c r="G40" s="28"/>
      <c r="H40" s="28"/>
    </row>
    <row r="41" spans="1:8" x14ac:dyDescent="0.3">
      <c r="A41" s="22" t="s">
        <v>188</v>
      </c>
      <c r="B41" s="25" t="s">
        <v>189</v>
      </c>
      <c r="C41" s="27">
        <v>1.272</v>
      </c>
      <c r="D41" s="28">
        <v>0.27200000000000002</v>
      </c>
      <c r="G41" s="28"/>
      <c r="H41" s="28"/>
    </row>
    <row r="42" spans="1:8" x14ac:dyDescent="0.3">
      <c r="C42" s="28"/>
      <c r="D42" s="28"/>
    </row>
    <row r="43" spans="1:8" x14ac:dyDescent="0.3">
      <c r="C43" s="28"/>
      <c r="D43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B939-6117-447C-AD37-6D3F03F6505C}">
  <sheetPr>
    <tabColor theme="6" tint="0.79998168889431442"/>
  </sheetPr>
  <dimension ref="A1:L40"/>
  <sheetViews>
    <sheetView zoomScale="70" zoomScaleNormal="70" workbookViewId="0">
      <selection activeCell="A42" sqref="A42"/>
    </sheetView>
  </sheetViews>
  <sheetFormatPr defaultColWidth="9" defaultRowHeight="12.6" x14ac:dyDescent="0.25"/>
  <cols>
    <col min="1" max="1" width="8" bestFit="1" customWidth="1"/>
    <col min="2" max="2" width="11.33203125" bestFit="1" customWidth="1"/>
    <col min="3" max="3" width="22" bestFit="1" customWidth="1"/>
    <col min="4" max="4" width="22.109375" bestFit="1" customWidth="1"/>
    <col min="5" max="5" width="14.5546875" bestFit="1" customWidth="1"/>
    <col min="6" max="6" width="16.44140625" bestFit="1" customWidth="1"/>
    <col min="7" max="7" width="21.88671875" bestFit="1" customWidth="1"/>
    <col min="8" max="8" width="16.33203125" bestFit="1" customWidth="1"/>
    <col min="10" max="10" width="7.5546875" bestFit="1" customWidth="1"/>
    <col min="11" max="11" width="8" bestFit="1" customWidth="1"/>
    <col min="12" max="12" width="12.33203125" bestFit="1" customWidth="1"/>
  </cols>
  <sheetData>
    <row r="1" spans="1:12" x14ac:dyDescent="0.25">
      <c r="A1" s="18" t="s">
        <v>0</v>
      </c>
      <c r="B1" s="19" t="s">
        <v>207</v>
      </c>
      <c r="C1" s="19" t="s">
        <v>208</v>
      </c>
      <c r="D1" s="19" t="s">
        <v>209</v>
      </c>
      <c r="E1" s="19" t="s">
        <v>210</v>
      </c>
      <c r="F1" s="19" t="s">
        <v>211</v>
      </c>
      <c r="G1" s="19" t="s">
        <v>212</v>
      </c>
      <c r="H1" s="19" t="s">
        <v>213</v>
      </c>
      <c r="J1" s="19" t="s">
        <v>214</v>
      </c>
      <c r="K1" s="19" t="s">
        <v>215</v>
      </c>
      <c r="L1" s="19" t="s">
        <v>216</v>
      </c>
    </row>
    <row r="2" spans="1:12" x14ac:dyDescent="0.25">
      <c r="A2" s="18">
        <v>0</v>
      </c>
      <c r="B2" s="19" t="s">
        <v>112</v>
      </c>
      <c r="C2" s="19">
        <v>2198066587.6714282</v>
      </c>
      <c r="D2" s="19">
        <v>543756939.47256112</v>
      </c>
      <c r="E2" s="19">
        <v>777221203.08556962</v>
      </c>
      <c r="G2" s="19">
        <v>126971036.17035067</v>
      </c>
      <c r="H2" s="19">
        <v>595578509.50138593</v>
      </c>
      <c r="J2" s="19">
        <v>0</v>
      </c>
      <c r="K2" s="19">
        <v>3153</v>
      </c>
      <c r="L2" s="19">
        <v>839293801438.05164</v>
      </c>
    </row>
    <row r="3" spans="1:12" x14ac:dyDescent="0.25">
      <c r="A3" s="18">
        <v>0</v>
      </c>
      <c r="B3" s="19" t="s">
        <v>114</v>
      </c>
      <c r="C3" s="19">
        <v>43085971023.276108</v>
      </c>
      <c r="D3" s="19">
        <v>27049782272.840927</v>
      </c>
      <c r="E3" s="19">
        <v>6885318710.4635525</v>
      </c>
      <c r="F3" s="19">
        <v>7106424795.9187803</v>
      </c>
      <c r="G3" s="19">
        <v>15860344442.663074</v>
      </c>
      <c r="H3" s="19">
        <v>24759775096.954556</v>
      </c>
    </row>
    <row r="4" spans="1:12" x14ac:dyDescent="0.25">
      <c r="A4" s="18">
        <v>0</v>
      </c>
      <c r="B4" s="19" t="s">
        <v>116</v>
      </c>
      <c r="C4" s="19">
        <v>5027797169.3712435</v>
      </c>
      <c r="D4" s="19">
        <v>1233582153.802449</v>
      </c>
      <c r="E4" s="19">
        <v>843493599.86652482</v>
      </c>
      <c r="F4" s="19">
        <v>738717753.06224191</v>
      </c>
      <c r="G4" s="19">
        <v>599998370.62210369</v>
      </c>
      <c r="H4" s="19">
        <v>1208454192.1584556</v>
      </c>
    </row>
    <row r="5" spans="1:12" x14ac:dyDescent="0.25">
      <c r="A5" s="18">
        <v>0</v>
      </c>
      <c r="B5" s="19" t="s">
        <v>118</v>
      </c>
      <c r="C5" s="19">
        <v>42897807442.405876</v>
      </c>
      <c r="D5" s="19">
        <v>32553789751.050781</v>
      </c>
      <c r="E5" s="19">
        <v>8407811728.9680948</v>
      </c>
      <c r="F5" s="19">
        <v>9588655720.3630981</v>
      </c>
      <c r="G5" s="19">
        <v>14152909321.153799</v>
      </c>
      <c r="H5" s="19">
        <v>9815037090.8580818</v>
      </c>
    </row>
    <row r="6" spans="1:12" x14ac:dyDescent="0.25">
      <c r="A6" s="18">
        <v>0</v>
      </c>
      <c r="B6" s="19" t="s">
        <v>120</v>
      </c>
      <c r="C6" s="19">
        <v>27971419042.076496</v>
      </c>
      <c r="D6" s="19">
        <v>6835117288.5879316</v>
      </c>
      <c r="E6" s="19">
        <v>3840698194.0361414</v>
      </c>
      <c r="F6" s="19">
        <v>2100634486.8814371</v>
      </c>
      <c r="G6" s="19">
        <v>17009960396.463802</v>
      </c>
      <c r="H6" s="19">
        <v>23009822898.254501</v>
      </c>
    </row>
    <row r="7" spans="1:12" x14ac:dyDescent="0.25">
      <c r="A7" s="18">
        <v>0</v>
      </c>
      <c r="B7" s="19" t="s">
        <v>122</v>
      </c>
      <c r="C7" s="19">
        <v>19233008883.042603</v>
      </c>
      <c r="D7" s="19">
        <v>4636389728.1734266</v>
      </c>
      <c r="E7" s="19">
        <v>10435219921.683098</v>
      </c>
      <c r="G7" s="19">
        <v>7711612313.5945673</v>
      </c>
      <c r="H7" s="19">
        <v>26951465733.488541</v>
      </c>
    </row>
    <row r="8" spans="1:12" x14ac:dyDescent="0.25">
      <c r="A8" s="18">
        <v>0</v>
      </c>
      <c r="B8" s="19" t="s">
        <v>124</v>
      </c>
      <c r="C8" s="19">
        <v>39946537085.13604</v>
      </c>
      <c r="D8" s="19">
        <v>5712937149.4948568</v>
      </c>
      <c r="E8" s="19">
        <v>3643506648.7169757</v>
      </c>
      <c r="F8" s="19">
        <v>38941402.011262625</v>
      </c>
      <c r="G8" s="19">
        <v>11678970821.27878</v>
      </c>
      <c r="H8" s="19">
        <v>11557304284.868198</v>
      </c>
    </row>
    <row r="9" spans="1:12" x14ac:dyDescent="0.25">
      <c r="A9" s="18">
        <v>0</v>
      </c>
      <c r="B9" s="19" t="s">
        <v>126</v>
      </c>
      <c r="C9" s="19">
        <v>31730503340.740971</v>
      </c>
      <c r="D9" s="19">
        <v>6890501850.2934284</v>
      </c>
      <c r="E9" s="19">
        <v>8547687987.9477224</v>
      </c>
      <c r="F9" s="19">
        <v>45302166.102079406</v>
      </c>
      <c r="G9" s="19">
        <v>9360773303.6488819</v>
      </c>
      <c r="H9" s="19">
        <v>35367292148.762611</v>
      </c>
    </row>
    <row r="10" spans="1:12" x14ac:dyDescent="0.25">
      <c r="A10" s="18">
        <v>0</v>
      </c>
      <c r="B10" s="19" t="s">
        <v>128</v>
      </c>
      <c r="C10" s="19">
        <v>380009608562.98724</v>
      </c>
      <c r="D10" s="19">
        <v>88671910288.502518</v>
      </c>
      <c r="E10" s="19">
        <v>46527679505.886307</v>
      </c>
      <c r="F10" s="19">
        <v>75684748122.826492</v>
      </c>
      <c r="G10" s="19">
        <v>114899674414.39136</v>
      </c>
      <c r="H10" s="19">
        <v>110110371258.83928</v>
      </c>
    </row>
    <row r="11" spans="1:12" x14ac:dyDescent="0.25">
      <c r="A11" s="18">
        <v>0</v>
      </c>
      <c r="B11" s="19" t="s">
        <v>130</v>
      </c>
      <c r="C11" s="19">
        <v>37244766876.601166</v>
      </c>
      <c r="D11" s="19">
        <v>3865846674.6070766</v>
      </c>
      <c r="E11" s="19">
        <v>7242730556.3525229</v>
      </c>
      <c r="G11" s="19">
        <v>6384748372.4325857</v>
      </c>
      <c r="H11" s="19">
        <v>3395010484.1285467</v>
      </c>
    </row>
    <row r="12" spans="1:12" x14ac:dyDescent="0.25">
      <c r="A12" s="18">
        <v>0</v>
      </c>
      <c r="B12" s="19" t="s">
        <v>132</v>
      </c>
      <c r="C12" s="19">
        <v>3356648931.429575</v>
      </c>
      <c r="D12" s="19">
        <v>609642916.05160952</v>
      </c>
      <c r="E12" s="19">
        <v>1819968540.5464718</v>
      </c>
      <c r="G12" s="19">
        <v>290241631.57466251</v>
      </c>
      <c r="H12" s="19">
        <v>30995576388.341362</v>
      </c>
    </row>
    <row r="13" spans="1:12" x14ac:dyDescent="0.25">
      <c r="A13" s="18">
        <v>0</v>
      </c>
      <c r="B13" s="19" t="s">
        <v>134</v>
      </c>
      <c r="C13" s="19">
        <v>176105762544.49094</v>
      </c>
      <c r="D13" s="19">
        <v>94465085669.096771</v>
      </c>
      <c r="E13" s="19">
        <v>48189132687.785774</v>
      </c>
      <c r="G13" s="19">
        <v>29510204596.454639</v>
      </c>
      <c r="H13" s="19">
        <v>24316357539.46703</v>
      </c>
    </row>
    <row r="14" spans="1:12" x14ac:dyDescent="0.25">
      <c r="A14" s="18">
        <v>0</v>
      </c>
      <c r="B14" s="19" t="s">
        <v>136</v>
      </c>
      <c r="C14" s="19">
        <v>29660485877.611755</v>
      </c>
      <c r="D14" s="19">
        <v>4329604264.0473423</v>
      </c>
      <c r="E14" s="19">
        <v>5653968810.748085</v>
      </c>
      <c r="G14" s="19">
        <v>7655092176.4219856</v>
      </c>
      <c r="H14" s="19">
        <v>22105140771.235615</v>
      </c>
    </row>
    <row r="15" spans="1:12" x14ac:dyDescent="0.25">
      <c r="A15" s="18">
        <v>0</v>
      </c>
      <c r="B15" s="19" t="s">
        <v>138</v>
      </c>
      <c r="C15" s="19">
        <v>245352921892.30872</v>
      </c>
      <c r="D15" s="19">
        <v>167729499075.36911</v>
      </c>
      <c r="E15" s="19">
        <v>44047509615.948669</v>
      </c>
      <c r="F15" s="19">
        <v>12023247333.993101</v>
      </c>
      <c r="G15" s="19">
        <v>95137533292.271286</v>
      </c>
      <c r="H15" s="19">
        <v>55777392152.298256</v>
      </c>
    </row>
    <row r="16" spans="1:12" x14ac:dyDescent="0.25">
      <c r="A16" s="18">
        <v>0</v>
      </c>
      <c r="B16" s="19" t="s">
        <v>140</v>
      </c>
      <c r="C16" s="19">
        <v>27384386347.525627</v>
      </c>
      <c r="D16" s="19">
        <v>6779242622.176363</v>
      </c>
      <c r="E16" s="19">
        <v>6284560548.8050213</v>
      </c>
      <c r="G16" s="19">
        <v>2931596326.3151779</v>
      </c>
      <c r="H16" s="19">
        <v>1428385096.7106311</v>
      </c>
    </row>
    <row r="17" spans="1:8" x14ac:dyDescent="0.25">
      <c r="A17" s="18">
        <v>0</v>
      </c>
      <c r="B17" s="19" t="s">
        <v>142</v>
      </c>
      <c r="C17" s="19">
        <v>22445419305.389202</v>
      </c>
      <c r="D17" s="19">
        <v>5576919616.015357</v>
      </c>
      <c r="E17" s="19">
        <v>2670384436.3321781</v>
      </c>
      <c r="F17" s="19">
        <v>311895128.19924515</v>
      </c>
      <c r="G17" s="19">
        <v>9156131179.3622169</v>
      </c>
      <c r="H17" s="19">
        <v>7506877549.2894955</v>
      </c>
    </row>
    <row r="18" spans="1:8" x14ac:dyDescent="0.25">
      <c r="A18" s="18">
        <v>0</v>
      </c>
      <c r="B18" s="19" t="s">
        <v>144</v>
      </c>
      <c r="C18" s="19">
        <v>29563781303.234493</v>
      </c>
      <c r="D18" s="19">
        <v>6074378919.5094757</v>
      </c>
      <c r="E18" s="19">
        <v>5396885515.8655949</v>
      </c>
      <c r="F18" s="19">
        <v>11182448778.462492</v>
      </c>
      <c r="G18" s="19">
        <v>15426045378.577965</v>
      </c>
      <c r="H18" s="19">
        <v>23852046253.319798</v>
      </c>
    </row>
    <row r="19" spans="1:8" x14ac:dyDescent="0.25">
      <c r="A19" s="18">
        <v>0</v>
      </c>
      <c r="B19" s="19" t="s">
        <v>146</v>
      </c>
      <c r="C19" s="19">
        <v>27587363106.61216</v>
      </c>
      <c r="D19" s="19">
        <v>4773782727.0764132</v>
      </c>
      <c r="E19" s="19">
        <v>4870776480.930233</v>
      </c>
      <c r="G19" s="19">
        <v>1939275352.0490229</v>
      </c>
      <c r="H19" s="19">
        <v>655379161.15787566</v>
      </c>
    </row>
    <row r="20" spans="1:8" x14ac:dyDescent="0.25">
      <c r="A20" s="18">
        <v>0</v>
      </c>
      <c r="B20" s="19" t="s">
        <v>148</v>
      </c>
      <c r="C20" s="19">
        <v>211596441984.63425</v>
      </c>
      <c r="D20" s="19">
        <v>55783952589.473518</v>
      </c>
      <c r="E20" s="19">
        <v>36794525169.738304</v>
      </c>
      <c r="G20" s="19">
        <v>51018835009.883423</v>
      </c>
      <c r="H20" s="19">
        <v>35835678625.478218</v>
      </c>
    </row>
    <row r="21" spans="1:8" x14ac:dyDescent="0.25">
      <c r="A21" s="18">
        <v>0</v>
      </c>
      <c r="B21" s="19" t="s">
        <v>150</v>
      </c>
      <c r="C21" s="19">
        <v>79960872.227494419</v>
      </c>
      <c r="D21" s="19">
        <v>23695145.256654248</v>
      </c>
      <c r="E21" s="19">
        <v>17673163.12165688</v>
      </c>
      <c r="G21" s="19">
        <v>13065986.804047443</v>
      </c>
      <c r="H21" s="19">
        <v>27023258.913549442</v>
      </c>
    </row>
    <row r="22" spans="1:8" x14ac:dyDescent="0.25">
      <c r="A22" s="18">
        <v>0</v>
      </c>
      <c r="B22" s="19" t="s">
        <v>152</v>
      </c>
      <c r="C22" s="19">
        <v>8541370664.5678205</v>
      </c>
      <c r="D22" s="19">
        <v>2035272761.8680837</v>
      </c>
      <c r="E22" s="19">
        <v>4647743251.0086975</v>
      </c>
      <c r="F22" s="19">
        <v>1945882.943965785</v>
      </c>
      <c r="G22" s="19">
        <v>13133661829.016092</v>
      </c>
      <c r="H22" s="19">
        <v>36824130330.317924</v>
      </c>
    </row>
    <row r="23" spans="1:8" x14ac:dyDescent="0.25">
      <c r="A23" s="18">
        <v>0</v>
      </c>
      <c r="B23" s="19" t="s">
        <v>154</v>
      </c>
      <c r="C23" s="19">
        <v>5550919725.7885923</v>
      </c>
      <c r="D23" s="19">
        <v>2630558671.8911567</v>
      </c>
      <c r="E23" s="19">
        <v>903457691.47491002</v>
      </c>
      <c r="G23" s="19">
        <v>158397219.43667242</v>
      </c>
      <c r="H23" s="19">
        <v>574870310.1890986</v>
      </c>
    </row>
    <row r="24" spans="1:8" x14ac:dyDescent="0.25">
      <c r="A24" s="18">
        <v>0</v>
      </c>
      <c r="B24" s="19" t="s">
        <v>156</v>
      </c>
      <c r="C24" s="19">
        <v>7229481949.1099396</v>
      </c>
      <c r="D24" s="19">
        <v>1438646966.3008785</v>
      </c>
      <c r="E24" s="19">
        <v>2599006571.5768313</v>
      </c>
      <c r="F24" s="19">
        <v>3057704.2583619663</v>
      </c>
      <c r="G24" s="19">
        <v>8056356933.8090649</v>
      </c>
      <c r="H24" s="19">
        <v>50294595757.679657</v>
      </c>
    </row>
    <row r="25" spans="1:8" x14ac:dyDescent="0.25">
      <c r="A25" s="18">
        <v>0</v>
      </c>
      <c r="B25" s="19" t="s">
        <v>158</v>
      </c>
      <c r="C25" s="19">
        <v>5605122953.6969652</v>
      </c>
      <c r="D25" s="19">
        <v>1383321121.9694176</v>
      </c>
      <c r="E25" s="19">
        <v>1618291931.79214</v>
      </c>
      <c r="G25" s="19">
        <v>1412250401.8533008</v>
      </c>
      <c r="H25" s="19">
        <v>3462909677.7781978</v>
      </c>
    </row>
    <row r="26" spans="1:8" x14ac:dyDescent="0.25">
      <c r="A26" s="18">
        <v>0</v>
      </c>
      <c r="B26" s="19" t="s">
        <v>160</v>
      </c>
      <c r="C26" s="19">
        <v>1515772532.8521206</v>
      </c>
      <c r="D26" s="19">
        <v>374882579.92712891</v>
      </c>
      <c r="E26" s="19">
        <v>189442826.95534262</v>
      </c>
      <c r="G26" s="19">
        <v>135159230.64214832</v>
      </c>
      <c r="H26" s="19">
        <v>1899399711.6337183</v>
      </c>
    </row>
    <row r="27" spans="1:8" x14ac:dyDescent="0.25">
      <c r="A27" s="18">
        <v>0</v>
      </c>
      <c r="B27" s="19" t="s">
        <v>162</v>
      </c>
      <c r="C27" s="19">
        <v>4799690842.9917393</v>
      </c>
      <c r="D27" s="19">
        <v>1188801674.555541</v>
      </c>
      <c r="E27" s="19">
        <v>1354947359.2635972</v>
      </c>
      <c r="G27" s="19">
        <v>733830160.60077095</v>
      </c>
      <c r="H27" s="19">
        <v>414917952.84979361</v>
      </c>
    </row>
    <row r="28" spans="1:8" x14ac:dyDescent="0.25">
      <c r="A28" s="18">
        <v>0</v>
      </c>
      <c r="B28" s="19" t="s">
        <v>164</v>
      </c>
      <c r="C28" s="19">
        <v>95300016066.836639</v>
      </c>
      <c r="D28" s="19">
        <v>19265209296.230846</v>
      </c>
      <c r="E28" s="19">
        <v>10286574412.33149</v>
      </c>
      <c r="F28" s="19">
        <v>39737084736.614586</v>
      </c>
      <c r="G28" s="19">
        <v>12558822564.743479</v>
      </c>
      <c r="H28" s="19">
        <v>6571852761.5849771</v>
      </c>
    </row>
    <row r="29" spans="1:8" x14ac:dyDescent="0.25">
      <c r="A29" s="18">
        <v>0</v>
      </c>
      <c r="B29" s="19" t="s">
        <v>166</v>
      </c>
      <c r="C29" s="19">
        <v>40194211089.467354</v>
      </c>
      <c r="D29" s="19">
        <v>9403871463.9616947</v>
      </c>
      <c r="E29" s="19">
        <v>3860302535.4703431</v>
      </c>
      <c r="G29" s="19">
        <v>4528023915.3994923</v>
      </c>
      <c r="H29" s="19">
        <v>4756462457.6112165</v>
      </c>
    </row>
    <row r="30" spans="1:8" x14ac:dyDescent="0.25">
      <c r="A30" s="18">
        <v>0</v>
      </c>
      <c r="B30" s="19" t="s">
        <v>168</v>
      </c>
      <c r="C30" s="19">
        <v>96095814000.711121</v>
      </c>
      <c r="D30" s="19">
        <v>18900619149.387089</v>
      </c>
      <c r="E30" s="19">
        <v>30156034407.713264</v>
      </c>
      <c r="F30" s="19">
        <v>883070320.02961922</v>
      </c>
      <c r="G30" s="19">
        <v>53870261562.804535</v>
      </c>
      <c r="H30" s="19">
        <v>131673237464.73344</v>
      </c>
    </row>
    <row r="31" spans="1:8" x14ac:dyDescent="0.25">
      <c r="A31" s="18">
        <v>0</v>
      </c>
      <c r="B31" s="19" t="s">
        <v>170</v>
      </c>
      <c r="C31" s="19">
        <v>37367256348.501015</v>
      </c>
      <c r="D31" s="19">
        <v>9777746558.201992</v>
      </c>
      <c r="E31" s="19">
        <v>6717896614.6599417</v>
      </c>
      <c r="G31" s="19">
        <v>4717636802.5048485</v>
      </c>
      <c r="H31" s="19">
        <v>4654175808.4291477</v>
      </c>
    </row>
    <row r="32" spans="1:8" x14ac:dyDescent="0.25">
      <c r="A32" s="18">
        <v>0</v>
      </c>
      <c r="B32" s="19" t="s">
        <v>172</v>
      </c>
      <c r="C32" s="19">
        <v>38572847079.541885</v>
      </c>
      <c r="D32" s="19">
        <v>9424124357.6029167</v>
      </c>
      <c r="E32" s="19">
        <v>13976914293.393774</v>
      </c>
      <c r="F32" s="19">
        <v>21604111222.089111</v>
      </c>
      <c r="G32" s="19">
        <v>11339483896.935127</v>
      </c>
      <c r="H32" s="19">
        <v>57844965226.126129</v>
      </c>
    </row>
    <row r="33" spans="1:8" x14ac:dyDescent="0.25">
      <c r="A33" s="18">
        <v>0</v>
      </c>
      <c r="B33" s="19" t="s">
        <v>174</v>
      </c>
      <c r="C33" s="19">
        <v>158107680576.05679</v>
      </c>
      <c r="D33" s="19">
        <v>38793216185.957581</v>
      </c>
      <c r="E33" s="19">
        <v>90632809279.267227</v>
      </c>
      <c r="G33" s="19">
        <v>105348240254.05782</v>
      </c>
      <c r="H33" s="19">
        <v>232852791560.09299</v>
      </c>
    </row>
    <row r="34" spans="1:8" x14ac:dyDescent="0.25">
      <c r="A34" s="18">
        <v>0</v>
      </c>
      <c r="B34" s="19" t="s">
        <v>176</v>
      </c>
      <c r="C34" s="19">
        <v>57554852548.037682</v>
      </c>
      <c r="D34" s="19">
        <v>4488326451.2511435</v>
      </c>
      <c r="E34" s="19">
        <v>8431172179.0648317</v>
      </c>
      <c r="G34" s="19">
        <v>17913194334.050701</v>
      </c>
      <c r="H34" s="19">
        <v>35584287482.430649</v>
      </c>
    </row>
    <row r="35" spans="1:8" x14ac:dyDescent="0.25">
      <c r="A35" s="18">
        <v>0</v>
      </c>
      <c r="B35" s="19" t="s">
        <v>178</v>
      </c>
      <c r="C35" s="19">
        <v>11790024713.383091</v>
      </c>
      <c r="D35" s="19">
        <v>3085947061.6440401</v>
      </c>
      <c r="E35" s="19">
        <v>2334983760.8450103</v>
      </c>
      <c r="G35" s="19">
        <v>5738166068.174572</v>
      </c>
      <c r="H35" s="19">
        <v>9988556230.7364845</v>
      </c>
    </row>
    <row r="36" spans="1:8" x14ac:dyDescent="0.25">
      <c r="A36" s="18">
        <v>0</v>
      </c>
      <c r="B36" s="19" t="s">
        <v>180</v>
      </c>
      <c r="C36" s="19">
        <v>12780130581.962334</v>
      </c>
      <c r="D36" s="19">
        <v>3096643950.3120961</v>
      </c>
      <c r="E36" s="19">
        <v>4069192401.5839586</v>
      </c>
      <c r="F36" s="19">
        <v>706201278.85526741</v>
      </c>
      <c r="G36" s="19">
        <v>2520588074.4070473</v>
      </c>
      <c r="H36" s="19">
        <v>23498612920.5924</v>
      </c>
    </row>
    <row r="37" spans="1:8" x14ac:dyDescent="0.25">
      <c r="A37" s="18">
        <v>0</v>
      </c>
      <c r="B37" s="19" t="s">
        <v>182</v>
      </c>
      <c r="C37" s="19">
        <v>114109529095.88631</v>
      </c>
      <c r="D37" s="19">
        <v>27980098824.071457</v>
      </c>
      <c r="E37" s="19">
        <v>11229697802.922588</v>
      </c>
      <c r="G37" s="19">
        <v>50477638654.224213</v>
      </c>
      <c r="H37" s="19">
        <v>13378092439.373325</v>
      </c>
    </row>
    <row r="38" spans="1:8" x14ac:dyDescent="0.25">
      <c r="A38" s="18">
        <v>0</v>
      </c>
      <c r="B38" s="19" t="s">
        <v>184</v>
      </c>
      <c r="C38" s="19">
        <v>74014816516.397156</v>
      </c>
      <c r="D38" s="19">
        <v>18038035609.719807</v>
      </c>
      <c r="E38" s="19">
        <v>22515409331.99395</v>
      </c>
      <c r="G38" s="19">
        <v>35592575321.058144</v>
      </c>
      <c r="H38" s="19">
        <v>77262588010.717163</v>
      </c>
    </row>
    <row r="39" spans="1:8" x14ac:dyDescent="0.25">
      <c r="A39" s="18">
        <v>0</v>
      </c>
      <c r="B39" s="19" t="s">
        <v>186</v>
      </c>
      <c r="C39" s="19">
        <v>330507753205.04639</v>
      </c>
      <c r="D39" s="19">
        <v>75070056793.75853</v>
      </c>
      <c r="E39" s="19">
        <v>26289449495.794144</v>
      </c>
      <c r="F39" s="19">
        <v>326382649.27730197</v>
      </c>
      <c r="G39" s="19">
        <v>48531516568.626892</v>
      </c>
      <c r="H39" s="19">
        <v>37357668506.375969</v>
      </c>
    </row>
    <row r="40" spans="1:8" x14ac:dyDescent="0.25">
      <c r="A40" s="18">
        <v>0</v>
      </c>
      <c r="B40" s="19" t="s">
        <v>188</v>
      </c>
      <c r="C40" s="19">
        <v>20537373837.899681</v>
      </c>
      <c r="D40" s="19">
        <v>5018813425.9896898</v>
      </c>
      <c r="E40" s="19">
        <v>2144024091.6264639</v>
      </c>
      <c r="F40" s="19">
        <v>13212523344.908693</v>
      </c>
      <c r="G40" s="19">
        <v>20572184090.802483</v>
      </c>
      <c r="H40" s="19">
        <v>9339879397.161602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96E4-E13B-4431-A44F-E6B56F2249AE}">
  <sheetPr>
    <tabColor theme="5" tint="0.79998168889431442"/>
  </sheetPr>
  <dimension ref="A1:AL83"/>
  <sheetViews>
    <sheetView topLeftCell="N1" zoomScale="70" zoomScaleNormal="70" workbookViewId="0">
      <selection activeCell="L19" sqref="L19"/>
    </sheetView>
  </sheetViews>
  <sheetFormatPr defaultColWidth="9" defaultRowHeight="12.6" x14ac:dyDescent="0.25"/>
  <cols>
    <col min="1" max="1" width="8" bestFit="1" customWidth="1"/>
    <col min="2" max="2" width="11.33203125" bestFit="1" customWidth="1"/>
    <col min="3" max="3" width="22" bestFit="1" customWidth="1"/>
    <col min="4" max="4" width="22.109375" bestFit="1" customWidth="1"/>
    <col min="5" max="5" width="14.5546875" bestFit="1" customWidth="1"/>
    <col min="6" max="6" width="16.44140625" bestFit="1" customWidth="1"/>
    <col min="7" max="7" width="21.88671875" bestFit="1" customWidth="1"/>
    <col min="8" max="8" width="16.33203125" bestFit="1" customWidth="1"/>
    <col min="12" max="12" width="12.33203125" bestFit="1" customWidth="1"/>
    <col min="14" max="14" width="8" bestFit="1" customWidth="1"/>
    <col min="15" max="15" width="11.33203125" bestFit="1" customWidth="1"/>
    <col min="16" max="17" width="12.6640625" bestFit="1" customWidth="1"/>
    <col min="18" max="21" width="13.6640625" bestFit="1" customWidth="1"/>
    <col min="22" max="22" width="15.33203125" bestFit="1" customWidth="1"/>
    <col min="23" max="29" width="15.6640625" bestFit="1" customWidth="1"/>
    <col min="30" max="34" width="13.6640625" bestFit="1" customWidth="1"/>
    <col min="35" max="35" width="14.33203125" bestFit="1" customWidth="1"/>
    <col min="36" max="37" width="13.6640625" bestFit="1" customWidth="1"/>
    <col min="38" max="38" width="15.6640625" bestFit="1" customWidth="1"/>
  </cols>
  <sheetData>
    <row r="1" spans="1:37" x14ac:dyDescent="0.25">
      <c r="A1" s="20" t="s">
        <v>217</v>
      </c>
      <c r="N1" s="20"/>
      <c r="O1" s="3" t="s">
        <v>1</v>
      </c>
      <c r="P1" s="41" t="s">
        <v>218</v>
      </c>
      <c r="Q1" s="41" t="s">
        <v>218</v>
      </c>
      <c r="R1" s="41" t="s">
        <v>218</v>
      </c>
      <c r="S1" s="41" t="s">
        <v>218</v>
      </c>
      <c r="T1" s="41" t="s">
        <v>218</v>
      </c>
      <c r="U1" s="41" t="s">
        <v>218</v>
      </c>
      <c r="V1" s="41" t="s">
        <v>218</v>
      </c>
      <c r="W1" s="44" t="s">
        <v>219</v>
      </c>
      <c r="X1" s="44" t="s">
        <v>219</v>
      </c>
      <c r="Y1" s="44" t="s">
        <v>219</v>
      </c>
      <c r="Z1" s="44" t="s">
        <v>219</v>
      </c>
      <c r="AA1" s="44" t="s">
        <v>219</v>
      </c>
      <c r="AB1" s="44" t="s">
        <v>219</v>
      </c>
      <c r="AC1" s="44" t="s">
        <v>219</v>
      </c>
      <c r="AD1" s="47" t="s">
        <v>220</v>
      </c>
      <c r="AE1" s="47" t="s">
        <v>220</v>
      </c>
      <c r="AF1" s="47" t="s">
        <v>220</v>
      </c>
      <c r="AG1" s="47" t="s">
        <v>220</v>
      </c>
      <c r="AH1" s="50" t="s">
        <v>221</v>
      </c>
      <c r="AI1" s="50" t="s">
        <v>221</v>
      </c>
      <c r="AJ1" s="50" t="s">
        <v>221</v>
      </c>
      <c r="AK1" s="50" t="s">
        <v>221</v>
      </c>
    </row>
    <row r="2" spans="1:37" x14ac:dyDescent="0.25">
      <c r="A2" s="1" t="s">
        <v>0</v>
      </c>
      <c r="B2" s="1" t="s">
        <v>207</v>
      </c>
      <c r="C2" s="1" t="s">
        <v>208</v>
      </c>
      <c r="D2" s="1" t="s">
        <v>209</v>
      </c>
      <c r="E2" s="1" t="s">
        <v>210</v>
      </c>
      <c r="F2" s="1" t="s">
        <v>211</v>
      </c>
      <c r="G2" s="1" t="s">
        <v>212</v>
      </c>
      <c r="H2" s="1" t="s">
        <v>213</v>
      </c>
      <c r="I2" s="19"/>
      <c r="J2" s="1" t="s">
        <v>214</v>
      </c>
      <c r="K2" s="1" t="s">
        <v>215</v>
      </c>
      <c r="L2" s="1" t="s">
        <v>216</v>
      </c>
      <c r="N2" s="3" t="s">
        <v>0</v>
      </c>
      <c r="O2" s="3" t="s">
        <v>207</v>
      </c>
      <c r="P2" s="42" t="s">
        <v>222</v>
      </c>
      <c r="Q2" s="42" t="s">
        <v>223</v>
      </c>
      <c r="R2" s="42" t="s">
        <v>224</v>
      </c>
      <c r="S2" s="42" t="s">
        <v>225</v>
      </c>
      <c r="T2" s="42" t="s">
        <v>226</v>
      </c>
      <c r="U2" s="42" t="s">
        <v>227</v>
      </c>
      <c r="V2" s="42" t="s">
        <v>228</v>
      </c>
      <c r="W2" s="45" t="s">
        <v>222</v>
      </c>
      <c r="X2" s="45" t="s">
        <v>223</v>
      </c>
      <c r="Y2" s="45" t="s">
        <v>224</v>
      </c>
      <c r="Z2" s="45" t="s">
        <v>225</v>
      </c>
      <c r="AA2" s="45" t="s">
        <v>226</v>
      </c>
      <c r="AB2" s="45" t="s">
        <v>227</v>
      </c>
      <c r="AC2" s="45" t="s">
        <v>228</v>
      </c>
      <c r="AD2" s="48" t="s">
        <v>229</v>
      </c>
      <c r="AE2" s="48" t="s">
        <v>230</v>
      </c>
      <c r="AF2" s="48" t="s">
        <v>225</v>
      </c>
      <c r="AG2" s="48" t="s">
        <v>226</v>
      </c>
      <c r="AH2" s="51" t="s">
        <v>229</v>
      </c>
      <c r="AI2" s="51" t="s">
        <v>230</v>
      </c>
      <c r="AJ2" s="51" t="s">
        <v>225</v>
      </c>
      <c r="AK2" s="51" t="s">
        <v>226</v>
      </c>
    </row>
    <row r="3" spans="1:37" x14ac:dyDescent="0.25">
      <c r="A3" s="3">
        <f t="shared" ref="A3:A41" si="0">A45</f>
        <v>1</v>
      </c>
      <c r="B3" s="3" t="str">
        <f>IF(B45='S00 Impact'!B2,B45,0)</f>
        <v>AL</v>
      </c>
      <c r="C3" s="3">
        <f>-(C45-'S00 Impact'!C2)</f>
        <v>3436050.7175550461</v>
      </c>
      <c r="D3" s="3">
        <f>-(D45-'S00 Impact'!D2)</f>
        <v>852927.48721337318</v>
      </c>
      <c r="E3" s="3">
        <f>-(E45-'S00 Impact'!E2)</f>
        <v>-146086.33334243298</v>
      </c>
      <c r="F3" s="3">
        <f>-(F45-'S00 Impact'!F2)</f>
        <v>0</v>
      </c>
      <c r="G3" s="3">
        <f>-(G45-'S00 Impact'!G2)</f>
        <v>-2224575.1524015963</v>
      </c>
      <c r="H3" s="3">
        <f>-(H45-'S00 Impact'!H2)</f>
        <v>-53539.545196294785</v>
      </c>
      <c r="J3" s="3">
        <f>J45</f>
        <v>0</v>
      </c>
      <c r="K3" s="3">
        <f>K45</f>
        <v>3153</v>
      </c>
      <c r="L3" s="3">
        <f>-(L45-'S00 Impact'!L2)</f>
        <v>1820372367.9445801</v>
      </c>
      <c r="N3" s="3">
        <f>A3</f>
        <v>1</v>
      </c>
      <c r="O3" s="3" t="str">
        <f>B3</f>
        <v>AL</v>
      </c>
      <c r="P3" s="43">
        <f>C3*Road!D3/100</f>
        <v>3607.8532534327983</v>
      </c>
      <c r="Q3" s="43">
        <f>D3*Road!E3/100</f>
        <v>2533.1946370237183</v>
      </c>
      <c r="R3" s="43">
        <f>E3*Road!H3/100</f>
        <v>-3314.6989035398042</v>
      </c>
      <c r="S3" s="43">
        <f>G3*Rail!C3/100</f>
        <v>-467.16078200433526</v>
      </c>
      <c r="T3" s="43">
        <f>H3*Rail!D3/100</f>
        <v>-10.172513587296008</v>
      </c>
      <c r="U3" s="43">
        <f>F3*IWW!C3/100</f>
        <v>0</v>
      </c>
      <c r="V3" s="43"/>
      <c r="W3" s="46">
        <f>C3*Road!F3/100</f>
        <v>32951.726381352892</v>
      </c>
      <c r="X3" s="46">
        <f>D3*Road!G3/100</f>
        <v>8153.9867777598474</v>
      </c>
      <c r="Y3" s="46">
        <f>E3*Road!I3/100</f>
        <v>-6505.2244237385412</v>
      </c>
      <c r="Z3" s="46">
        <f>G3*Rail!E3/100</f>
        <v>-3381.3542316504263</v>
      </c>
      <c r="AA3" s="46">
        <f>H3*Rail!F3/100</f>
        <v>-46.579404320776455</v>
      </c>
      <c r="AB3" s="46">
        <f>F3*IWW!D3/100</f>
        <v>0</v>
      </c>
      <c r="AC3" s="46"/>
      <c r="AD3" s="49">
        <f>(C3+D3)*Road!J3/100</f>
        <v>17713.479985693572</v>
      </c>
      <c r="AE3" s="49">
        <f>E3*Road!L3/100</f>
        <v>-1918.113556786145</v>
      </c>
      <c r="AF3" s="49">
        <f>G3*Rail!G3/100</f>
        <v>-1156.7790792488302</v>
      </c>
      <c r="AG3" s="49">
        <f>H3*Rail!I3/100</f>
        <v>-14.45567720299959</v>
      </c>
      <c r="AH3" s="52">
        <f>(C3+D3)*Road!K3/100</f>
        <v>14582.525896212626</v>
      </c>
      <c r="AI3" s="52">
        <f>E3*Road!M3/100</f>
        <v>-4308.0859702683483</v>
      </c>
      <c r="AJ3" s="52">
        <f>G3*Rail!H3/100</f>
        <v>-3225.6339709823142</v>
      </c>
      <c r="AK3" s="52">
        <f>H3*Rail!J3/100</f>
        <v>-20.880422626554964</v>
      </c>
    </row>
    <row r="4" spans="1:37" x14ac:dyDescent="0.25">
      <c r="A4" s="3">
        <f t="shared" si="0"/>
        <v>1</v>
      </c>
      <c r="B4" s="3" t="str">
        <f>IF(B46='S00 Impact'!B3,B46,0)</f>
        <v>AT</v>
      </c>
      <c r="C4" s="3">
        <f>-(C46-'S00 Impact'!C3)</f>
        <v>24900594.95149231</v>
      </c>
      <c r="D4" s="3">
        <f>-(D46-'S00 Impact'!D3)</f>
        <v>8721566.5199699402</v>
      </c>
      <c r="E4" s="3">
        <f>-(E46-'S00 Impact'!E3)</f>
        <v>-16192405.503867149</v>
      </c>
      <c r="F4" s="3">
        <f>-(F46-'S00 Impact'!F3)</f>
        <v>-5011676.6422748566</v>
      </c>
      <c r="G4" s="3">
        <f>-(G46-'S00 Impact'!G3)</f>
        <v>-128455238.08487129</v>
      </c>
      <c r="H4" s="3">
        <f>-(H46-'S00 Impact'!H3)</f>
        <v>-86278390.819869995</v>
      </c>
      <c r="N4" s="3">
        <f t="shared" ref="N4:N41" si="1">A4</f>
        <v>1</v>
      </c>
      <c r="O4" s="3" t="str">
        <f t="shared" ref="O4:O41" si="2">B4</f>
        <v>AT</v>
      </c>
      <c r="P4" s="43">
        <f>C4*Road!D4/100</f>
        <v>41085.981669962312</v>
      </c>
      <c r="Q4" s="43">
        <f>D4*Road!E4/100</f>
        <v>56602.966714604918</v>
      </c>
      <c r="R4" s="43">
        <f>E4*Road!H4/100</f>
        <v>-839576.22537551168</v>
      </c>
      <c r="S4" s="43">
        <f>G4*Rail!C4/100</f>
        <v>-41105.676187158817</v>
      </c>
      <c r="T4" s="43">
        <f>H4*Rail!D4/100</f>
        <v>-9490.6229901856987</v>
      </c>
      <c r="U4" s="43">
        <f>F4*IWW!C4/100</f>
        <v>-126344.36815174913</v>
      </c>
      <c r="V4" s="43"/>
      <c r="W4" s="46">
        <f>C4*Road!F4/100</f>
        <v>239045.71153432614</v>
      </c>
      <c r="X4" s="46">
        <f>D4*Road!G4/100</f>
        <v>83290.960265712929</v>
      </c>
      <c r="Y4" s="46">
        <f>E4*Road!I4/100</f>
        <v>-721047.8170872042</v>
      </c>
      <c r="Z4" s="46">
        <f>G4*Rail!E4/100</f>
        <v>-195251.96188900436</v>
      </c>
      <c r="AA4" s="46">
        <f>H4*Rail!F4/100</f>
        <v>-75062.200013286885</v>
      </c>
      <c r="AB4" s="46">
        <f>F4*IWW!D4/100</f>
        <v>-13631.760466987611</v>
      </c>
      <c r="AC4" s="46"/>
      <c r="AD4" s="49">
        <f>(C4+D4)*Road!J4/100</f>
        <v>168110.80735731125</v>
      </c>
      <c r="AE4" s="49">
        <f>E4*Road!L4/100</f>
        <v>-813506.45251428557</v>
      </c>
      <c r="AF4" s="49">
        <f>G4*Rail!G4/100</f>
        <v>-143869.86665505584</v>
      </c>
      <c r="AG4" s="49">
        <f>H4*Rail!I4/100</f>
        <v>-26746.301154159697</v>
      </c>
      <c r="AH4" s="52">
        <f>(C4+D4)*Road!K4/100</f>
        <v>239726.01129152585</v>
      </c>
      <c r="AI4" s="52">
        <f>E4*Road!M4/100</f>
        <v>-762176.52706702659</v>
      </c>
      <c r="AJ4" s="52">
        <f>G4*Rail!H4/100</f>
        <v>-146438.97141675328</v>
      </c>
      <c r="AK4" s="52">
        <f>H4*Rail!J4/100</f>
        <v>-121652.53105601668</v>
      </c>
    </row>
    <row r="5" spans="1:37" x14ac:dyDescent="0.25">
      <c r="A5" s="3">
        <f t="shared" si="0"/>
        <v>1</v>
      </c>
      <c r="B5" s="3" t="str">
        <f>IF(B47='S00 Impact'!B4,B47,0)</f>
        <v>BA</v>
      </c>
      <c r="C5" s="3">
        <f>-(C47-'S00 Impact'!C4)</f>
        <v>9108102.1456460953</v>
      </c>
      <c r="D5" s="3">
        <f>-(D47-'S00 Impact'!D4)</f>
        <v>2118000.403305769</v>
      </c>
      <c r="E5" s="3">
        <f>-(E47-'S00 Impact'!E4)</f>
        <v>-460906.79693031311</v>
      </c>
      <c r="F5" s="3">
        <f>-(F47-'S00 Impact'!F4)</f>
        <v>-4170066.2934947014</v>
      </c>
      <c r="G5" s="3">
        <f>-(G47-'S00 Impact'!G4)</f>
        <v>3835422.8161507845</v>
      </c>
      <c r="H5" s="3">
        <f>-(H47-'S00 Impact'!H4)</f>
        <v>-1636312.3198013306</v>
      </c>
      <c r="N5" s="3">
        <f t="shared" si="1"/>
        <v>1</v>
      </c>
      <c r="O5" s="3" t="str">
        <f t="shared" si="2"/>
        <v>BA</v>
      </c>
      <c r="P5" s="43">
        <f>C5*Road!D5/100</f>
        <v>8197.291931081485</v>
      </c>
      <c r="Q5" s="43">
        <f>D5*Road!E5/100</f>
        <v>5422.0810324627682</v>
      </c>
      <c r="R5" s="43">
        <f>E5*Road!H5/100</f>
        <v>-8987.6825401411061</v>
      </c>
      <c r="S5" s="43">
        <f>G5*Rail!C5/100</f>
        <v>2991.6297965976119</v>
      </c>
      <c r="T5" s="43">
        <f>H5*Rail!D5/100</f>
        <v>-736.34054391059874</v>
      </c>
      <c r="U5" s="43">
        <f>F5*IWW!C5/100</f>
        <v>-78230.443665960585</v>
      </c>
      <c r="V5" s="43"/>
      <c r="W5" s="46">
        <f>C5*Road!F5/100</f>
        <v>87346.699576746061</v>
      </c>
      <c r="X5" s="46">
        <f>D5*Road!G5/100</f>
        <v>20248.083855603152</v>
      </c>
      <c r="Y5" s="46">
        <f>E5*Road!I5/100</f>
        <v>-20524.179667306846</v>
      </c>
      <c r="Z5" s="46">
        <f>G5*Rail!E5/100</f>
        <v>5829.8426805491918</v>
      </c>
      <c r="AA5" s="46">
        <f>H5*Rail!F5/100</f>
        <v>-1423.5917182271576</v>
      </c>
      <c r="AB5" s="46">
        <f>F5*IWW!D5/100</f>
        <v>-11342.580318305589</v>
      </c>
      <c r="AC5" s="46"/>
      <c r="AD5" s="49">
        <f>(C5+D5)*Road!J5/100</f>
        <v>39852.664048779116</v>
      </c>
      <c r="AE5" s="49">
        <f>E5*Road!L5/100</f>
        <v>-5199.0286693739317</v>
      </c>
      <c r="AF5" s="49">
        <f>G5*Rail!G5/100</f>
        <v>2838.2128839515804</v>
      </c>
      <c r="AG5" s="49">
        <f>H5*Rail!I5/100</f>
        <v>-441.80432634635923</v>
      </c>
      <c r="AH5" s="52">
        <f>(C5+D5)*Road!K5/100</f>
        <v>32892.480468428956</v>
      </c>
      <c r="AI5" s="52">
        <f>E5*Road!M5/100</f>
        <v>-11679.378234214133</v>
      </c>
      <c r="AJ5" s="52">
        <f>G5*Rail!H5/100</f>
        <v>5139.466573642052</v>
      </c>
      <c r="AK5" s="52">
        <f>H5*Rail!J5/100</f>
        <v>-621.79868152450558</v>
      </c>
    </row>
    <row r="6" spans="1:37" x14ac:dyDescent="0.25">
      <c r="A6" s="3">
        <f t="shared" si="0"/>
        <v>1</v>
      </c>
      <c r="B6" s="3" t="str">
        <f>IF(B48='S00 Impact'!B5,B48,0)</f>
        <v>BE</v>
      </c>
      <c r="C6" s="3">
        <f>-(C48-'S00 Impact'!C5)</f>
        <v>7574831.9916610718</v>
      </c>
      <c r="D6" s="3">
        <f>-(D48-'S00 Impact'!D5)</f>
        <v>-417678.52763366699</v>
      </c>
      <c r="E6" s="3">
        <f>-(E48-'S00 Impact'!E5)</f>
        <v>-5325689.8380079269</v>
      </c>
      <c r="F6" s="3">
        <f>-(F48-'S00 Impact'!F5)</f>
        <v>2932680.9287509918</v>
      </c>
      <c r="G6" s="3">
        <f>-(G48-'S00 Impact'!G5)</f>
        <v>-41281184.068397522</v>
      </c>
      <c r="H6" s="3">
        <f>-(H48-'S00 Impact'!H5)</f>
        <v>3236667.0780487061</v>
      </c>
      <c r="N6" s="3">
        <f t="shared" si="1"/>
        <v>1</v>
      </c>
      <c r="O6" s="3" t="str">
        <f t="shared" si="2"/>
        <v>BE</v>
      </c>
      <c r="P6" s="43">
        <f>C6*Road!D6/100</f>
        <v>12195.479506574327</v>
      </c>
      <c r="Q6" s="43">
        <f>D6*Road!E6/100</f>
        <v>-1929.6747976675417</v>
      </c>
      <c r="R6" s="43">
        <f>E6*Road!H6/100</f>
        <v>-184641.66668373483</v>
      </c>
      <c r="S6" s="43">
        <f>G6*Rail!C6/100</f>
        <v>-151089.13369033494</v>
      </c>
      <c r="T6" s="43">
        <f>H6*Rail!D6/100</f>
        <v>6829.3675346827695</v>
      </c>
      <c r="U6" s="43">
        <f>F6*IWW!C6/100</f>
        <v>65574.745566872181</v>
      </c>
      <c r="V6" s="43"/>
      <c r="W6" s="46">
        <f>C6*Road!F6/100</f>
        <v>72718.387119946288</v>
      </c>
      <c r="X6" s="46">
        <f>D6*Road!G6/100</f>
        <v>-3988.8299389015197</v>
      </c>
      <c r="Y6" s="46">
        <f>E6*Road!I6/100</f>
        <v>-237152.96848649302</v>
      </c>
      <c r="Z6" s="46">
        <f>G6*Rail!E6/100</f>
        <v>-62747.399783964232</v>
      </c>
      <c r="AA6" s="46">
        <f>H6*Rail!F6/100</f>
        <v>2815.9003579023743</v>
      </c>
      <c r="AB6" s="46">
        <f>F6*IWW!D6/100</f>
        <v>7976.8921262026988</v>
      </c>
      <c r="AC6" s="46"/>
      <c r="AD6" s="49">
        <f>(C6+D6)*Road!J6/100</f>
        <v>41010.489348877025</v>
      </c>
      <c r="AE6" s="49">
        <f>E6*Road!L6/100</f>
        <v>-518136.36433979118</v>
      </c>
      <c r="AF6" s="49">
        <f>G6*Rail!G6/100</f>
        <v>-29309.640688562238</v>
      </c>
      <c r="AG6" s="49">
        <f>H6*Rail!I6/100</f>
        <v>809.16676951217653</v>
      </c>
      <c r="AH6" s="52">
        <f>(C6+D6)*Road!K6/100</f>
        <v>47094.069793300325</v>
      </c>
      <c r="AI6" s="52">
        <f>E6*Road!M6/100</f>
        <v>-231401.2234614444</v>
      </c>
      <c r="AJ6" s="52">
        <f>G6*Rail!H6/100</f>
        <v>-16512.47362735901</v>
      </c>
      <c r="AK6" s="52">
        <f>H6*Rail!J6/100</f>
        <v>2136.2002715121462</v>
      </c>
    </row>
    <row r="7" spans="1:37" x14ac:dyDescent="0.25">
      <c r="A7" s="3">
        <f t="shared" si="0"/>
        <v>1</v>
      </c>
      <c r="B7" s="3" t="str">
        <f>IF(B49='S00 Impact'!B6,B49,0)</f>
        <v>BG</v>
      </c>
      <c r="C7" s="3">
        <f>-(C49-'S00 Impact'!C6)</f>
        <v>-412367.81317138672</v>
      </c>
      <c r="D7" s="3">
        <f>-(D49-'S00 Impact'!D6)</f>
        <v>-996611.55148220062</v>
      </c>
      <c r="E7" s="3">
        <f>-(E49-'S00 Impact'!E6)</f>
        <v>-1665044.6296224594</v>
      </c>
      <c r="F7" s="3">
        <f>-(F49-'S00 Impact'!F6)</f>
        <v>-1347452.4405941963</v>
      </c>
      <c r="G7" s="3">
        <f>-(G49-'S00 Impact'!G6)</f>
        <v>-5180360.770942688</v>
      </c>
      <c r="H7" s="3">
        <f>-(H49-'S00 Impact'!H6)</f>
        <v>-10124818.864875793</v>
      </c>
      <c r="N7" s="3">
        <f t="shared" si="1"/>
        <v>1</v>
      </c>
      <c r="O7" s="3" t="str">
        <f t="shared" si="2"/>
        <v>BG</v>
      </c>
      <c r="P7" s="43">
        <f>C7*Road!D7/100</f>
        <v>-329.89425053710943</v>
      </c>
      <c r="Q7" s="43">
        <f>D7*Road!E7/100</f>
        <v>-2262.3082218645955</v>
      </c>
      <c r="R7" s="43">
        <f>E7*Road!H7/100</f>
        <v>-28888.524323949674</v>
      </c>
      <c r="S7" s="43">
        <f>G7*Rail!C7/100</f>
        <v>-2434.7695623430632</v>
      </c>
      <c r="T7" s="43">
        <f>H7*Rail!D7/100</f>
        <v>-2733.7010935164644</v>
      </c>
      <c r="U7" s="43">
        <f>F7*IWW!C7/100</f>
        <v>-6333.0264707927217</v>
      </c>
      <c r="V7" s="43"/>
      <c r="W7" s="46">
        <f>C7*Road!F7/100</f>
        <v>-3954.6073283135984</v>
      </c>
      <c r="X7" s="46">
        <f>D7*Road!G7/100</f>
        <v>-9527.6064321698377</v>
      </c>
      <c r="Y7" s="46">
        <f>E7*Road!I7/100</f>
        <v>-74144.437357088129</v>
      </c>
      <c r="Z7" s="46">
        <f>G7*Rail!E7/100</f>
        <v>-7874.1483718328855</v>
      </c>
      <c r="AA7" s="46">
        <f>H7*Rail!F7/100</f>
        <v>-8808.5924124419398</v>
      </c>
      <c r="AB7" s="46">
        <f>F7*IWW!D7/100</f>
        <v>-3665.0706384162145</v>
      </c>
      <c r="AC7" s="46"/>
      <c r="AD7" s="49">
        <f>(C7+D7)*Road!J7/100</f>
        <v>-4438.2849986587999</v>
      </c>
      <c r="AE7" s="49">
        <f>E7*Road!L7/100</f>
        <v>-16717.048081409492</v>
      </c>
      <c r="AF7" s="49">
        <f>G7*Rail!G7/100</f>
        <v>-4403.306655301285</v>
      </c>
      <c r="AG7" s="49">
        <f>H7*Rail!I7/100</f>
        <v>-2733.7010935164644</v>
      </c>
      <c r="AH7" s="52">
        <f>(C7+D7)*Road!K7/100</f>
        <v>-3663.3463480993273</v>
      </c>
      <c r="AI7" s="52">
        <f>E7*Road!M7/100</f>
        <v>-37546.756397986457</v>
      </c>
      <c r="AJ7" s="52">
        <f>G7*Rail!H7/100</f>
        <v>-11137.775657526778</v>
      </c>
      <c r="AK7" s="52">
        <f>H7*Rail!J7/100</f>
        <v>-3037.4456594627381</v>
      </c>
    </row>
    <row r="8" spans="1:37" x14ac:dyDescent="0.25">
      <c r="A8" s="3">
        <f t="shared" si="0"/>
        <v>1</v>
      </c>
      <c r="B8" s="3" t="str">
        <f>IF(B50='S00 Impact'!B7,B50,0)</f>
        <v>BY</v>
      </c>
      <c r="C8" s="3">
        <f>-(C50-'S00 Impact'!C7)</f>
        <v>15745076.006134033</v>
      </c>
      <c r="D8" s="3">
        <f>-(D50-'S00 Impact'!D7)</f>
        <v>3926119.972735405</v>
      </c>
      <c r="E8" s="3">
        <f>-(E50-'S00 Impact'!E7)</f>
        <v>27352080.839044571</v>
      </c>
      <c r="F8" s="3">
        <f>-(F50-'S00 Impact'!F7)</f>
        <v>0</v>
      </c>
      <c r="G8" s="3">
        <f>-(G50-'S00 Impact'!G7)</f>
        <v>84498664.575688362</v>
      </c>
      <c r="H8" s="3">
        <f>-(H50-'S00 Impact'!H7)</f>
        <v>-98858063.681030273</v>
      </c>
      <c r="N8" s="3">
        <f t="shared" si="1"/>
        <v>1</v>
      </c>
      <c r="O8" s="3" t="str">
        <f t="shared" si="2"/>
        <v>BY</v>
      </c>
      <c r="P8" s="43">
        <f>C8*Road!D8/100</f>
        <v>15902.526766195375</v>
      </c>
      <c r="Q8" s="43">
        <f>D8*Road!E8/100</f>
        <v>11189.441922295904</v>
      </c>
      <c r="R8" s="43">
        <f>E8*Road!H8/100</f>
        <v>595454.79986600031</v>
      </c>
      <c r="S8" s="43">
        <f>G8*Rail!C8/100</f>
        <v>62529.011786009381</v>
      </c>
      <c r="T8" s="43">
        <f>H8*Rail!D8/100</f>
        <v>-43497.548019653317</v>
      </c>
      <c r="U8" s="43">
        <f>F8*IWW!C8/100</f>
        <v>0</v>
      </c>
      <c r="V8" s="43"/>
      <c r="W8" s="46">
        <f>C8*Road!F8/100</f>
        <v>150995.27889882537</v>
      </c>
      <c r="X8" s="46">
        <f>D8*Road!G8/100</f>
        <v>37533.706939350472</v>
      </c>
      <c r="Y8" s="46">
        <f>E8*Road!I8/100</f>
        <v>1217988.1597626547</v>
      </c>
      <c r="Z8" s="46">
        <f>G8*Rail!E8/100</f>
        <v>128437.97015504631</v>
      </c>
      <c r="AA8" s="46">
        <f>H8*Rail!F8/100</f>
        <v>-86006.515402496327</v>
      </c>
      <c r="AB8" s="46">
        <f>F8*IWW!D8/100</f>
        <v>0</v>
      </c>
      <c r="AC8" s="46"/>
      <c r="AD8" s="49">
        <f>(C8+D8)*Road!J8/100</f>
        <v>77897.936076322978</v>
      </c>
      <c r="AE8" s="49">
        <f>E8*Road!L8/100</f>
        <v>344362.69776357117</v>
      </c>
      <c r="AF8" s="49">
        <f>G8*Rail!G8/100</f>
        <v>59994.051848738731</v>
      </c>
      <c r="AG8" s="49">
        <f>H8*Rail!I8/100</f>
        <v>-26691.677193878171</v>
      </c>
      <c r="AH8" s="52">
        <f>(C8+D8)*Road!K8/100</f>
        <v>64324.810850903064</v>
      </c>
      <c r="AI8" s="52">
        <f>E8*Road!M8/100</f>
        <v>773790.36693657096</v>
      </c>
      <c r="AJ8" s="52">
        <f>G8*Rail!H8/100</f>
        <v>26194.586018463393</v>
      </c>
      <c r="AK8" s="52">
        <f>H8*Rail!J8/100</f>
        <v>-33611.741651550292</v>
      </c>
    </row>
    <row r="9" spans="1:37" x14ac:dyDescent="0.25">
      <c r="A9" s="3">
        <f t="shared" si="0"/>
        <v>1</v>
      </c>
      <c r="B9" s="3" t="str">
        <f>IF(B51='S00 Impact'!B8,B51,0)</f>
        <v>CH</v>
      </c>
      <c r="C9" s="3">
        <f>-(C51-'S00 Impact'!C8)</f>
        <v>1850019.3057861328</v>
      </c>
      <c r="D9" s="3">
        <f>-(D51-'S00 Impact'!D8)</f>
        <v>-563102.87927246094</v>
      </c>
      <c r="E9" s="3">
        <f>-(E51-'S00 Impact'!E8)</f>
        <v>-325735.81198358536</v>
      </c>
      <c r="F9" s="3">
        <f>-(F51-'S00 Impact'!F8)</f>
        <v>-28417.494179576635</v>
      </c>
      <c r="G9" s="3">
        <f>-(G51-'S00 Impact'!G8)</f>
        <v>-43362142.738046646</v>
      </c>
      <c r="H9" s="3">
        <f>-(H51-'S00 Impact'!H8)</f>
        <v>63328448.151397705</v>
      </c>
      <c r="N9" s="3">
        <f t="shared" si="1"/>
        <v>1</v>
      </c>
      <c r="O9" s="3" t="str">
        <f t="shared" si="2"/>
        <v>CH</v>
      </c>
      <c r="P9" s="43">
        <f>C9*Road!D9/100</f>
        <v>5716.5596548791509</v>
      </c>
      <c r="Q9" s="43">
        <f>D9*Road!E9/100</f>
        <v>-4915.8881360485839</v>
      </c>
      <c r="R9" s="43">
        <f>E9*Road!H9/100</f>
        <v>-21700.519794346459</v>
      </c>
      <c r="S9" s="43">
        <f>G9*Rail!C9/100</f>
        <v>-17344.85709521866</v>
      </c>
      <c r="T9" s="43">
        <f>H9*Rail!D9/100</f>
        <v>14565.543074821471</v>
      </c>
      <c r="U9" s="43">
        <f>F9*IWW!C9/100</f>
        <v>-533.11219080885758</v>
      </c>
      <c r="V9" s="43"/>
      <c r="W9" s="46">
        <f>C9*Road!F9/100</f>
        <v>17741.685142489012</v>
      </c>
      <c r="X9" s="46">
        <f>D9*Road!G9/100</f>
        <v>-5383.2635258447262</v>
      </c>
      <c r="Y9" s="46">
        <f>E9*Road!I9/100</f>
        <v>-14505.015707629058</v>
      </c>
      <c r="Z9" s="46">
        <f>G9*Rail!E9/100</f>
        <v>-65910.456961830903</v>
      </c>
      <c r="AA9" s="46">
        <f>H9*Rail!F9/100</f>
        <v>55095.749891715997</v>
      </c>
      <c r="AB9" s="46">
        <f>F9*IWW!D9/100</f>
        <v>-77.295584168448443</v>
      </c>
      <c r="AC9" s="46"/>
      <c r="AD9" s="49">
        <f>(C9+D9)*Road!J9/100</f>
        <v>15584.557925080568</v>
      </c>
      <c r="AE9" s="49">
        <f>E9*Road!L9/100</f>
        <v>-12557.115551967216</v>
      </c>
      <c r="AF9" s="49">
        <f>G9*Rail!G9/100</f>
        <v>-59839.756978504382</v>
      </c>
      <c r="AG9" s="49">
        <f>H9*Rail!I9/100</f>
        <v>8865.9827411956794</v>
      </c>
      <c r="AH9" s="52">
        <f>(C9+D9)*Road!K9/100</f>
        <v>12869.164265136718</v>
      </c>
      <c r="AI9" s="52">
        <f>E9*Road!M9/100</f>
        <v>-28202.206601538815</v>
      </c>
      <c r="AJ9" s="52">
        <f>G9*Rail!H9/100</f>
        <v>-95396.714023702632</v>
      </c>
      <c r="AK9" s="52">
        <f>H9*Rail!J9/100</f>
        <v>37363.784409324646</v>
      </c>
    </row>
    <row r="10" spans="1:37" x14ac:dyDescent="0.25">
      <c r="A10" s="3">
        <f t="shared" si="0"/>
        <v>1</v>
      </c>
      <c r="B10" s="3" t="str">
        <f>IF(B52='S00 Impact'!B9,B52,0)</f>
        <v>CZ</v>
      </c>
      <c r="C10" s="3">
        <f>-(C52-'S00 Impact'!C9)</f>
        <v>12752684.957660675</v>
      </c>
      <c r="D10" s="3">
        <f>-(D52-'S00 Impact'!D9)</f>
        <v>2284276.8114700317</v>
      </c>
      <c r="E10" s="3">
        <f>-(E52-'S00 Impact'!E9)</f>
        <v>-7910937.5643339157</v>
      </c>
      <c r="F10" s="3">
        <f>-(F52-'S00 Impact'!F9)</f>
        <v>-9640.8314011022449</v>
      </c>
      <c r="G10" s="3">
        <f>-(G52-'S00 Impact'!G9)</f>
        <v>-22446281.214206696</v>
      </c>
      <c r="H10" s="3">
        <f>-(H52-'S00 Impact'!H9)</f>
        <v>-41236606.64667511</v>
      </c>
      <c r="N10" s="3">
        <f t="shared" si="1"/>
        <v>1</v>
      </c>
      <c r="O10" s="3" t="str">
        <f t="shared" si="2"/>
        <v>CZ</v>
      </c>
      <c r="P10" s="43">
        <f>C10*Road!D10/100</f>
        <v>18491.393188607977</v>
      </c>
      <c r="Q10" s="43">
        <f>D10*Road!E10/100</f>
        <v>9456.9059994859308</v>
      </c>
      <c r="R10" s="43">
        <f>E10*Road!H10/100</f>
        <v>-250143.84578423839</v>
      </c>
      <c r="S10" s="43">
        <f>G10*Rail!C10/100</f>
        <v>-18181.487783507422</v>
      </c>
      <c r="T10" s="43">
        <f>H10*Rail!D10/100</f>
        <v>-17731.740858070298</v>
      </c>
      <c r="U10" s="43">
        <f>F10*IWW!C10/100</f>
        <v>-180.86199708467811</v>
      </c>
      <c r="V10" s="43"/>
      <c r="W10" s="46">
        <f>C10*Road!F10/100</f>
        <v>122425.77559354248</v>
      </c>
      <c r="X10" s="46">
        <f>D10*Road!G10/100</f>
        <v>21814.843549538804</v>
      </c>
      <c r="Y10" s="46">
        <f>E10*Road!I10/100</f>
        <v>-352274.04973978928</v>
      </c>
      <c r="Z10" s="46">
        <f>G10*Rail!E10/100</f>
        <v>-34118.347445594176</v>
      </c>
      <c r="AA10" s="46">
        <f>H10*Rail!F10/100</f>
        <v>-35875.847782607343</v>
      </c>
      <c r="AB10" s="46">
        <f>F10*IWW!D10/100</f>
        <v>-26.223061410998106</v>
      </c>
      <c r="AC10" s="46"/>
      <c r="AD10" s="49">
        <f>(C10+D10)*Road!J10/100</f>
        <v>33382.055127470165</v>
      </c>
      <c r="AE10" s="49">
        <f>E10*Road!L10/100</f>
        <v>-154025.95437758134</v>
      </c>
      <c r="AF10" s="49">
        <f>G10*Rail!G10/100</f>
        <v>-12345.454667813683</v>
      </c>
      <c r="AG10" s="49">
        <f>H10*Rail!I10/100</f>
        <v>-11546.249861069031</v>
      </c>
      <c r="AH10" s="52">
        <f>(C10+D10)*Road!K10/100</f>
        <v>74282.59113950569</v>
      </c>
      <c r="AI10" s="52">
        <f>E10*Road!M10/100</f>
        <v>-382968.48748940491</v>
      </c>
      <c r="AJ10" s="52">
        <f>G10*Rail!H10/100</f>
        <v>-22446.281214206698</v>
      </c>
      <c r="AK10" s="52">
        <f>H10*Rail!J10/100</f>
        <v>-52782.856507744138</v>
      </c>
    </row>
    <row r="11" spans="1:37" x14ac:dyDescent="0.25">
      <c r="A11" s="3">
        <f t="shared" si="0"/>
        <v>1</v>
      </c>
      <c r="B11" s="3" t="str">
        <f>IF(B53='S00 Impact'!B10,B53,0)</f>
        <v>DE</v>
      </c>
      <c r="C11" s="3">
        <f>-(C53-'S00 Impact'!C10)</f>
        <v>120265858.49475098</v>
      </c>
      <c r="D11" s="3">
        <f>-(D53-'S00 Impact'!D10)</f>
        <v>20035440.077011108</v>
      </c>
      <c r="E11" s="3">
        <f>-(E53-'S00 Impact'!E10)</f>
        <v>5792555.7537612915</v>
      </c>
      <c r="F11" s="3">
        <f>-(F53-'S00 Impact'!F10)</f>
        <v>-23129189.392471313</v>
      </c>
      <c r="G11" s="3">
        <f>-(G53-'S00 Impact'!G10)</f>
        <v>-403883734.70169067</v>
      </c>
      <c r="H11" s="3">
        <f>-(H53-'S00 Impact'!H10)</f>
        <v>216278516.51470947</v>
      </c>
      <c r="N11" s="3">
        <f t="shared" si="1"/>
        <v>1</v>
      </c>
      <c r="O11" s="3" t="str">
        <f t="shared" si="2"/>
        <v>DE</v>
      </c>
      <c r="P11" s="43">
        <f>C11*Road!D11/100</f>
        <v>177993.47057223145</v>
      </c>
      <c r="Q11" s="43">
        <f>D11*Road!E11/100</f>
        <v>122616.89327130798</v>
      </c>
      <c r="R11" s="43">
        <f>E11*Road!H11/100</f>
        <v>285225.44531520602</v>
      </c>
      <c r="S11" s="43">
        <f>G11*Rail!C11/100</f>
        <v>-141359.30714559174</v>
      </c>
      <c r="T11" s="43">
        <f>H11*Rail!D11/100</f>
        <v>43255.703302941896</v>
      </c>
      <c r="U11" s="43">
        <f>F11*IWW!C11/100</f>
        <v>-561808.01034312812</v>
      </c>
      <c r="V11" s="43"/>
      <c r="W11" s="46">
        <f>C11*Road!F11/100</f>
        <v>1154552.2415496092</v>
      </c>
      <c r="X11" s="46">
        <f>D11*Road!G11/100</f>
        <v>191338.45273545609</v>
      </c>
      <c r="Y11" s="46">
        <f>E11*Road!I11/100</f>
        <v>257942.50771499035</v>
      </c>
      <c r="Z11" s="46">
        <f>G11*Rail!E11/100</f>
        <v>-613903.27674656978</v>
      </c>
      <c r="AA11" s="46">
        <f>H11*Rail!F11/100</f>
        <v>188162.30936779722</v>
      </c>
      <c r="AB11" s="46">
        <f>F11*IWW!D11/100</f>
        <v>-62911.39514752198</v>
      </c>
      <c r="AC11" s="46"/>
      <c r="AD11" s="49">
        <f>(C11+D11)*Road!J11/100</f>
        <v>533144.93457269599</v>
      </c>
      <c r="AE11" s="49">
        <f>E11*Road!L11/100</f>
        <v>223187.17319242258</v>
      </c>
      <c r="AF11" s="49">
        <f>G11*Rail!G11/100</f>
        <v>-343301.17449643707</v>
      </c>
      <c r="AG11" s="49">
        <f>H11*Rail!I11/100</f>
        <v>58395.199458971554</v>
      </c>
      <c r="AH11" s="52">
        <f>(C11+D11)*Road!K11/100</f>
        <v>819359.58365909057</v>
      </c>
      <c r="AI11" s="52">
        <f>E11*Road!M11/100</f>
        <v>223360.94986503536</v>
      </c>
      <c r="AJ11" s="52">
        <f>G11*Rail!H11/100</f>
        <v>-577553.74062341766</v>
      </c>
      <c r="AK11" s="52">
        <f>H11*Rail!J11/100</f>
        <v>82185.836275589594</v>
      </c>
    </row>
    <row r="12" spans="1:37" x14ac:dyDescent="0.25">
      <c r="A12" s="3">
        <f t="shared" si="0"/>
        <v>1</v>
      </c>
      <c r="B12" s="3" t="str">
        <f>IF(B54='S00 Impact'!B11,B54,0)</f>
        <v>DK</v>
      </c>
      <c r="C12" s="3">
        <f>-(C54-'S00 Impact'!C11)</f>
        <v>-56184322.474197388</v>
      </c>
      <c r="D12" s="3">
        <f>-(D54-'S00 Impact'!D11)</f>
        <v>-10097752.496377945</v>
      </c>
      <c r="E12" s="3">
        <f>-(E54-'S00 Impact'!E11)</f>
        <v>-14845244.541424751</v>
      </c>
      <c r="F12" s="3">
        <f>-(F54-'S00 Impact'!F11)</f>
        <v>0</v>
      </c>
      <c r="G12" s="3">
        <f>-(G54-'S00 Impact'!G11)</f>
        <v>-19383864.890955925</v>
      </c>
      <c r="H12" s="3">
        <f>-(H54-'S00 Impact'!H11)</f>
        <v>-42.930384159088135</v>
      </c>
      <c r="N12" s="3">
        <f t="shared" si="1"/>
        <v>1</v>
      </c>
      <c r="O12" s="3" t="str">
        <f t="shared" si="2"/>
        <v>DK</v>
      </c>
      <c r="P12" s="43">
        <f>C12*Road!D12/100</f>
        <v>-77534.365014392402</v>
      </c>
      <c r="Q12" s="43">
        <f>D12*Road!E12/100</f>
        <v>-36856.7966117795</v>
      </c>
      <c r="R12" s="43">
        <f>E12*Road!H12/100</f>
        <v>-410025.65423415159</v>
      </c>
      <c r="S12" s="43">
        <f>G12*Rail!C12/100</f>
        <v>-8916.5778498397249</v>
      </c>
      <c r="T12" s="43">
        <f>H12*Rail!D12/100</f>
        <v>-1.3308419089317323E-2</v>
      </c>
      <c r="U12" s="43">
        <f>F12*IWW!C12/100</f>
        <v>0</v>
      </c>
      <c r="V12" s="43"/>
      <c r="W12" s="46">
        <f>C12*Road!F12/100</f>
        <v>-539369.4957522949</v>
      </c>
      <c r="X12" s="46">
        <f>D12*Road!G12/100</f>
        <v>-96433.536340409366</v>
      </c>
      <c r="Y12" s="46">
        <f>E12*Road!I12/100</f>
        <v>-661058.73942964419</v>
      </c>
      <c r="Z12" s="46">
        <f>G12*Rail!E12/100</f>
        <v>-29463.474634253005</v>
      </c>
      <c r="AA12" s="46">
        <f>H12*Rail!F12/100</f>
        <v>-3.7349434218406675E-2</v>
      </c>
      <c r="AB12" s="46">
        <f>F12*IWW!D12/100</f>
        <v>0</v>
      </c>
      <c r="AC12" s="46"/>
      <c r="AD12" s="49">
        <f>(C12+D12)*Road!J12/100</f>
        <v>-258500.0923852438</v>
      </c>
      <c r="AE12" s="49">
        <f>E12*Road!L12/100</f>
        <v>-531905.11191924883</v>
      </c>
      <c r="AF12" s="49">
        <f>G12*Rail!G12/100</f>
        <v>-11048.802987844876</v>
      </c>
      <c r="AG12" s="49">
        <f>H12*Rail!I12/100</f>
        <v>-1.3308419089317323E-2</v>
      </c>
      <c r="AH12" s="52">
        <f>(C12+D12)*Road!K12/100</f>
        <v>-568700.20324753632</v>
      </c>
      <c r="AI12" s="52">
        <f>E12*Road!M12/100</f>
        <v>-840686.19838088367</v>
      </c>
      <c r="AJ12" s="52">
        <f>G12*Rail!H12/100</f>
        <v>-10273.448392206639</v>
      </c>
      <c r="AK12" s="52">
        <f>H12*Rail!J12/100</f>
        <v>-5.4950891723632808E-2</v>
      </c>
    </row>
    <row r="13" spans="1:37" x14ac:dyDescent="0.25">
      <c r="A13" s="3">
        <f t="shared" si="0"/>
        <v>1</v>
      </c>
      <c r="B13" s="3" t="str">
        <f>IF(B55='S00 Impact'!B12,B55,0)</f>
        <v>EE</v>
      </c>
      <c r="C13" s="3">
        <f>-(C55-'S00 Impact'!C12)</f>
        <v>4151031.881726265</v>
      </c>
      <c r="D13" s="3">
        <f>-(D55-'S00 Impact'!D12)</f>
        <v>670432.58213853836</v>
      </c>
      <c r="E13" s="3">
        <f>-(E55-'S00 Impact'!E12)</f>
        <v>-544644.71883225441</v>
      </c>
      <c r="F13" s="3">
        <f>-(F55-'S00 Impact'!F12)</f>
        <v>0</v>
      </c>
      <c r="G13" s="3">
        <f>-(G55-'S00 Impact'!G12)</f>
        <v>398593.2848290801</v>
      </c>
      <c r="H13" s="3">
        <f>-(H55-'S00 Impact'!H12)</f>
        <v>32445610.043167114</v>
      </c>
      <c r="N13" s="3">
        <f t="shared" si="1"/>
        <v>1</v>
      </c>
      <c r="O13" s="3" t="str">
        <f t="shared" si="2"/>
        <v>EE</v>
      </c>
      <c r="P13" s="43">
        <f>C13*Road!D13/100</f>
        <v>8592.6359951733684</v>
      </c>
      <c r="Q13" s="43">
        <f>D13*Road!E13/100</f>
        <v>3948.8479087959904</v>
      </c>
      <c r="R13" s="43">
        <f>E13*Road!H13/100</f>
        <v>-24509.012347451448</v>
      </c>
      <c r="S13" s="43">
        <f>G13*Rail!C13/100</f>
        <v>1267.5266457564749</v>
      </c>
      <c r="T13" s="43">
        <f>H13*Rail!D13/100</f>
        <v>59375.466378995814</v>
      </c>
      <c r="U13" s="43">
        <f>F13*IWW!C13/100</f>
        <v>0</v>
      </c>
      <c r="V13" s="43"/>
      <c r="W13" s="46">
        <f>C13*Road!F13/100</f>
        <v>39849.90606457214</v>
      </c>
      <c r="X13" s="46">
        <f>D13*Road!G13/100</f>
        <v>6402.631159423041</v>
      </c>
      <c r="Y13" s="46">
        <f>E13*Road!I13/100</f>
        <v>-24253.029329600293</v>
      </c>
      <c r="Z13" s="46">
        <f>G13*Rail!E13/100</f>
        <v>605.86179294020178</v>
      </c>
      <c r="AA13" s="46">
        <f>H13*Rail!F13/100</f>
        <v>28227.680737555387</v>
      </c>
      <c r="AB13" s="46">
        <f>F13*IWW!D13/100</f>
        <v>0</v>
      </c>
      <c r="AC13" s="46"/>
      <c r="AD13" s="49">
        <f>(C13+D13)*Road!J13/100</f>
        <v>10848.295043695809</v>
      </c>
      <c r="AE13" s="49">
        <f>E13*Road!L13/100</f>
        <v>-15092.105158841769</v>
      </c>
      <c r="AF13" s="49">
        <f>G13*Rail!G13/100</f>
        <v>283.00123222864681</v>
      </c>
      <c r="AG13" s="49">
        <f>H13*Rail!I13/100</f>
        <v>11031.50741467682</v>
      </c>
      <c r="AH13" s="52">
        <f>(C13+D13)*Road!K13/100</f>
        <v>33894.895180969565</v>
      </c>
      <c r="AI13" s="52">
        <f>E13*Road!M13/100</f>
        <v>-37515.128233165684</v>
      </c>
      <c r="AJ13" s="52">
        <f>G13*Rail!H13/100</f>
        <v>151.46544823505045</v>
      </c>
      <c r="AK13" s="52">
        <f>H13*Rail!J13/100</f>
        <v>64242.307885470895</v>
      </c>
    </row>
    <row r="14" spans="1:37" x14ac:dyDescent="0.25">
      <c r="A14" s="3">
        <f t="shared" si="0"/>
        <v>1</v>
      </c>
      <c r="B14" s="3" t="str">
        <f>IF(B56='S00 Impact'!B13,B56,0)</f>
        <v>ES</v>
      </c>
      <c r="C14" s="3">
        <f>-(C56-'S00 Impact'!C13)</f>
        <v>-67647315.731811523</v>
      </c>
      <c r="D14" s="3">
        <f>-(D56-'S00 Impact'!D13)</f>
        <v>-42966738.702362061</v>
      </c>
      <c r="E14" s="3">
        <f>-(E56-'S00 Impact'!E13)</f>
        <v>-1694350.6038284302</v>
      </c>
      <c r="F14" s="3">
        <f>-(F56-'S00 Impact'!F13)</f>
        <v>0</v>
      </c>
      <c r="G14" s="3">
        <f>-(G56-'S00 Impact'!G13)</f>
        <v>60637427.790092468</v>
      </c>
      <c r="H14" s="3">
        <f>-(H56-'S00 Impact'!H13)</f>
        <v>1055334.0246658325</v>
      </c>
      <c r="N14" s="3">
        <f t="shared" si="1"/>
        <v>1</v>
      </c>
      <c r="O14" s="3" t="str">
        <f t="shared" si="2"/>
        <v>ES</v>
      </c>
      <c r="P14" s="43">
        <f>C14*Road!D14/100</f>
        <v>-115000.43674407959</v>
      </c>
      <c r="Q14" s="43">
        <f>D14*Road!E14/100</f>
        <v>-146516.57897505464</v>
      </c>
      <c r="R14" s="43">
        <f>E14*Road!H14/100</f>
        <v>-41223.550191145703</v>
      </c>
      <c r="S14" s="43">
        <f>G14*Rail!C14/100</f>
        <v>20010.351170730515</v>
      </c>
      <c r="T14" s="43">
        <f>H14*Rail!D14/100</f>
        <v>200.51346468650817</v>
      </c>
      <c r="U14" s="43">
        <f>F14*IWW!C14/100</f>
        <v>0</v>
      </c>
      <c r="V14" s="43"/>
      <c r="W14" s="46">
        <f>C14*Road!F14/100</f>
        <v>-649414.23102539068</v>
      </c>
      <c r="X14" s="46">
        <f>D14*Road!G14/100</f>
        <v>-410332.35460755765</v>
      </c>
      <c r="Y14" s="46">
        <f>E14*Road!I14/100</f>
        <v>-75449.432388479996</v>
      </c>
      <c r="Z14" s="46">
        <f>G14*Rail!E14/100</f>
        <v>92168.890240940542</v>
      </c>
      <c r="AA14" s="46">
        <f>H14*Rail!F14/100</f>
        <v>918.14060145927419</v>
      </c>
      <c r="AB14" s="46">
        <f>F14*IWW!D14/100</f>
        <v>0</v>
      </c>
      <c r="AC14" s="46"/>
      <c r="AD14" s="49">
        <f>(C14+D14)*Road!J14/100</f>
        <v>-498869.38549812289</v>
      </c>
      <c r="AE14" s="49">
        <f>E14*Road!L14/100</f>
        <v>-8403.9789949890128</v>
      </c>
      <c r="AF14" s="49">
        <f>G14*Rail!G14/100</f>
        <v>38807.953785659185</v>
      </c>
      <c r="AG14" s="49">
        <f>H14*Rail!I14/100</f>
        <v>284.94018665977478</v>
      </c>
      <c r="AH14" s="52">
        <f>(C14+D14)*Road!K14/100</f>
        <v>-634924.67245215632</v>
      </c>
      <c r="AI14" s="52">
        <f>E14*Road!M14/100</f>
        <v>-64198.944379059227</v>
      </c>
      <c r="AJ14" s="52">
        <f>G14*Rail!H14/100</f>
        <v>98839.007297850738</v>
      </c>
      <c r="AK14" s="52">
        <f>H14*Rail!J14/100</f>
        <v>306.04686715309145</v>
      </c>
    </row>
    <row r="15" spans="1:37" x14ac:dyDescent="0.25">
      <c r="A15" s="3">
        <f t="shared" si="0"/>
        <v>1</v>
      </c>
      <c r="B15" s="3" t="str">
        <f>IF(B57='S00 Impact'!B14,B57,0)</f>
        <v>FI</v>
      </c>
      <c r="C15" s="3">
        <f>-(C57-'S00 Impact'!C14)</f>
        <v>24519108.370868683</v>
      </c>
      <c r="D15" s="3">
        <f>-(D57-'S00 Impact'!D14)</f>
        <v>4529216.4693050385</v>
      </c>
      <c r="E15" s="3">
        <f>-(E57-'S00 Impact'!E14)</f>
        <v>-2258745.0188264847</v>
      </c>
      <c r="F15" s="3">
        <f>-(F57-'S00 Impact'!F14)</f>
        <v>0</v>
      </c>
      <c r="G15" s="3">
        <f>-(G57-'S00 Impact'!G14)</f>
        <v>-30883793.228024483</v>
      </c>
      <c r="H15" s="3">
        <f>-(H57-'S00 Impact'!H14)</f>
        <v>-7269170.7915115356</v>
      </c>
      <c r="N15" s="3">
        <f t="shared" si="1"/>
        <v>1</v>
      </c>
      <c r="O15" s="3" t="str">
        <f t="shared" si="2"/>
        <v>FI</v>
      </c>
      <c r="P15" s="43">
        <f>C15*Road!D15/100</f>
        <v>47076.688072067875</v>
      </c>
      <c r="Q15" s="43">
        <f>D15*Road!E15/100</f>
        <v>24729.521922405511</v>
      </c>
      <c r="R15" s="43">
        <f>E15*Road!H15/100</f>
        <v>-94167.079834876131</v>
      </c>
      <c r="S15" s="43">
        <f>G15*Rail!C15/100</f>
        <v>-11427.003494369057</v>
      </c>
      <c r="T15" s="43">
        <f>H15*Rail!D15/100</f>
        <v>-2544.2097770290375</v>
      </c>
      <c r="U15" s="43">
        <f>F15*IWW!C15/100</f>
        <v>0</v>
      </c>
      <c r="V15" s="43"/>
      <c r="W15" s="46">
        <f>C15*Road!F15/100</f>
        <v>235383.44036033936</v>
      </c>
      <c r="X15" s="46">
        <f>D15*Road!G15/100</f>
        <v>43254.017281863111</v>
      </c>
      <c r="Y15" s="46">
        <f>E15*Road!I15/100</f>
        <v>-100581.91568834336</v>
      </c>
      <c r="Z15" s="46">
        <f>G15*Rail!E15/100</f>
        <v>-46943.365706597215</v>
      </c>
      <c r="AA15" s="46">
        <f>H15*Rail!F15/100</f>
        <v>-6324.1785886150356</v>
      </c>
      <c r="AB15" s="46">
        <f>F15*IWW!D15/100</f>
        <v>0</v>
      </c>
      <c r="AC15" s="46"/>
      <c r="AD15" s="49">
        <f>(C15+D15)*Road!J15/100</f>
        <v>131298.42827758522</v>
      </c>
      <c r="AE15" s="49">
        <f>E15*Road!L15/100</f>
        <v>-57981.984633275868</v>
      </c>
      <c r="AF15" s="49">
        <f>G15*Rail!G15/100</f>
        <v>-28721.927702062767</v>
      </c>
      <c r="AG15" s="49">
        <f>H15*Rail!I15/100</f>
        <v>-3125.7434403499601</v>
      </c>
      <c r="AH15" s="52">
        <f>(C15+D15)*Road!K15/100</f>
        <v>189104.59470953091</v>
      </c>
      <c r="AI15" s="52">
        <f>E15*Road!M15/100</f>
        <v>-144153.10710150623</v>
      </c>
      <c r="AJ15" s="52">
        <f>G15*Rail!H15/100</f>
        <v>-34281.010483107173</v>
      </c>
      <c r="AK15" s="52">
        <f>H15*Rail!J15/100</f>
        <v>-9667.9971527103426</v>
      </c>
    </row>
    <row r="16" spans="1:37" x14ac:dyDescent="0.25">
      <c r="A16" s="3">
        <f t="shared" si="0"/>
        <v>1</v>
      </c>
      <c r="B16" s="3" t="str">
        <f>IF(B58='S00 Impact'!B15,B58,0)</f>
        <v>FR</v>
      </c>
      <c r="C16" s="3">
        <f>-(C58-'S00 Impact'!C15)</f>
        <v>-27219158.845733643</v>
      </c>
      <c r="D16" s="3">
        <f>-(D58-'S00 Impact'!D15)</f>
        <v>-35557822.261383057</v>
      </c>
      <c r="E16" s="3">
        <f>-(E58-'S00 Impact'!E15)</f>
        <v>-4738203.4358825684</v>
      </c>
      <c r="F16" s="3">
        <f>-(F58-'S00 Impact'!F15)</f>
        <v>-332918.51213264465</v>
      </c>
      <c r="G16" s="3">
        <f>-(G58-'S00 Impact'!G15)</f>
        <v>-90879693.816116333</v>
      </c>
      <c r="H16" s="3">
        <f>-(H58-'S00 Impact'!H15)</f>
        <v>5275814.33959198</v>
      </c>
      <c r="N16" s="3">
        <f t="shared" si="1"/>
        <v>1</v>
      </c>
      <c r="O16" s="3" t="str">
        <f t="shared" si="2"/>
        <v>FR</v>
      </c>
      <c r="P16" s="43">
        <f>C16*Road!D16/100</f>
        <v>-46000.378449289856</v>
      </c>
      <c r="Q16" s="43">
        <f>D16*Road!E16/100</f>
        <v>-220814.07624318879</v>
      </c>
      <c r="R16" s="43">
        <f>E16*Road!H16/100</f>
        <v>-232124.58632388702</v>
      </c>
      <c r="S16" s="43">
        <f>G16*Rail!C16/100</f>
        <v>-32716.689773801878</v>
      </c>
      <c r="T16" s="43">
        <f>H16*Rail!D16/100</f>
        <v>1318.9535848979951</v>
      </c>
      <c r="U16" s="43">
        <f>F16*IWW!C16/100</f>
        <v>-6245.5512876084131</v>
      </c>
      <c r="V16" s="43"/>
      <c r="W16" s="46">
        <f>C16*Road!F16/100</f>
        <v>-261303.92491904297</v>
      </c>
      <c r="X16" s="46">
        <f>D16*Road!G16/100</f>
        <v>-339577.20259620814</v>
      </c>
      <c r="Y16" s="46">
        <f>E16*Road!I16/100</f>
        <v>-210992.19899985078</v>
      </c>
      <c r="Z16" s="46">
        <f>G16*Rail!E16/100</f>
        <v>-138137.13460049682</v>
      </c>
      <c r="AA16" s="46">
        <f>H16*Rail!F16/100</f>
        <v>4589.9584754450225</v>
      </c>
      <c r="AB16" s="46">
        <f>F16*IWW!D16/100</f>
        <v>-905.53835300079356</v>
      </c>
      <c r="AC16" s="46"/>
      <c r="AD16" s="49">
        <f>(C16+D16)*Road!J16/100</f>
        <v>-367245.33947663271</v>
      </c>
      <c r="AE16" s="49">
        <f>E16*Road!L16/100</f>
        <v>-32030.255226566162</v>
      </c>
      <c r="AF16" s="49">
        <f>G16*Rail!G16/100</f>
        <v>-64524.582609442594</v>
      </c>
      <c r="AG16" s="49">
        <f>H16*Rail!I16/100</f>
        <v>1002.4047245224762</v>
      </c>
      <c r="AH16" s="52">
        <f>(C16+D16)*Road!K16/100</f>
        <v>-426883.47152839357</v>
      </c>
      <c r="AI16" s="52">
        <f>E16*Road!M16/100</f>
        <v>-212887.48037420382</v>
      </c>
      <c r="AJ16" s="52">
        <f>G16*Rail!H16/100</f>
        <v>-22719.923454029085</v>
      </c>
      <c r="AK16" s="52">
        <f>H16*Rail!J16/100</f>
        <v>4642.7166188409428</v>
      </c>
    </row>
    <row r="17" spans="1:37" x14ac:dyDescent="0.25">
      <c r="A17" s="3">
        <f t="shared" si="0"/>
        <v>1</v>
      </c>
      <c r="B17" s="3" t="str">
        <f>IF(B59='S00 Impact'!B16,B59,0)</f>
        <v>GR</v>
      </c>
      <c r="C17" s="3">
        <f>-(C59-'S00 Impact'!C16)</f>
        <v>17010278.54334259</v>
      </c>
      <c r="D17" s="3">
        <f>-(D59-'S00 Impact'!D16)</f>
        <v>4236496.0392169952</v>
      </c>
      <c r="E17" s="3">
        <f>-(E59-'S00 Impact'!E16)</f>
        <v>4376764.5983810425</v>
      </c>
      <c r="F17" s="3">
        <f>-(F59-'S00 Impact'!F16)</f>
        <v>0</v>
      </c>
      <c r="G17" s="3">
        <f>-(G59-'S00 Impact'!G16)</f>
        <v>21746192.308027267</v>
      </c>
      <c r="H17" s="3">
        <f>-(H59-'S00 Impact'!H16)</f>
        <v>-7021674.7730615139</v>
      </c>
      <c r="N17" s="3">
        <f t="shared" si="1"/>
        <v>1</v>
      </c>
      <c r="O17" s="3" t="str">
        <f t="shared" si="2"/>
        <v>GR</v>
      </c>
      <c r="P17" s="43">
        <f>C17*Road!D17/100</f>
        <v>28577.267952815557</v>
      </c>
      <c r="Q17" s="43">
        <f>D17*Road!E17/100</f>
        <v>9023.7365635322003</v>
      </c>
      <c r="R17" s="43">
        <f>E17*Road!H17/100</f>
        <v>56416.495673131634</v>
      </c>
      <c r="S17" s="43">
        <f>G17*Rail!C17/100</f>
        <v>8263.553077050361</v>
      </c>
      <c r="T17" s="43">
        <f>H17*Rail!D17/100</f>
        <v>-1544.7684500735329</v>
      </c>
      <c r="U17" s="43">
        <f>F17*IWW!C17/100</f>
        <v>0</v>
      </c>
      <c r="V17" s="43"/>
      <c r="W17" s="46">
        <f>C17*Road!F17/100</f>
        <v>163298.67401608886</v>
      </c>
      <c r="X17" s="46">
        <f>D17*Road!G17/100</f>
        <v>40458.537174522302</v>
      </c>
      <c r="Y17" s="46">
        <f>E17*Road!I17/100</f>
        <v>194897.32756590785</v>
      </c>
      <c r="Z17" s="46">
        <f>G17*Rail!E17/100</f>
        <v>33054.212308201444</v>
      </c>
      <c r="AA17" s="46">
        <f>H17*Rail!F17/100</f>
        <v>-6108.8570525635159</v>
      </c>
      <c r="AB17" s="46">
        <f>F17*IWW!D17/100</f>
        <v>0</v>
      </c>
      <c r="AC17" s="46"/>
      <c r="AD17" s="49">
        <f>(C17+D17)*Road!J17/100</f>
        <v>98372.566317250879</v>
      </c>
      <c r="AE17" s="49">
        <f>E17*Road!L17/100</f>
        <v>58604.877972322152</v>
      </c>
      <c r="AF17" s="49">
        <f>G17*Rail!G17/100</f>
        <v>15439.796538699358</v>
      </c>
      <c r="AG17" s="49">
        <f>H17*Rail!I17/100</f>
        <v>-2246.9359273796845</v>
      </c>
      <c r="AH17" s="52">
        <f>(C17+D17)*Road!K17/100</f>
        <v>96035.42111316933</v>
      </c>
      <c r="AI17" s="52">
        <f>E17*Road!M17/100</f>
        <v>130077.44386388459</v>
      </c>
      <c r="AJ17" s="52">
        <f>G17*Rail!H17/100</f>
        <v>5436.548077006817</v>
      </c>
      <c r="AK17" s="52">
        <f>H17*Rail!J17/100</f>
        <v>-9689.911186824891</v>
      </c>
    </row>
    <row r="18" spans="1:37" x14ac:dyDescent="0.25">
      <c r="A18" s="3">
        <f t="shared" si="0"/>
        <v>1</v>
      </c>
      <c r="B18" s="3" t="str">
        <f>IF(B60='S00 Impact'!B17,B60,0)</f>
        <v>HR</v>
      </c>
      <c r="C18" s="3">
        <f>-(C60-'S00 Impact'!C17)</f>
        <v>3282193.7888336182</v>
      </c>
      <c r="D18" s="3">
        <f>-(D60-'S00 Impact'!D17)</f>
        <v>445127.6718044281</v>
      </c>
      <c r="E18" s="3">
        <f>-(E60-'S00 Impact'!E17)</f>
        <v>-3551168.996383667</v>
      </c>
      <c r="F18" s="3">
        <f>-(F60-'S00 Impact'!F17)</f>
        <v>-1809853.5485115647</v>
      </c>
      <c r="G18" s="3">
        <f>-(G60-'S00 Impact'!G17)</f>
        <v>-98951084.045993805</v>
      </c>
      <c r="H18" s="3">
        <f>-(H60-'S00 Impact'!H17)</f>
        <v>-12545028.983466148</v>
      </c>
      <c r="N18" s="3">
        <f t="shared" si="1"/>
        <v>1</v>
      </c>
      <c r="O18" s="3" t="str">
        <f t="shared" si="2"/>
        <v>HR</v>
      </c>
      <c r="P18" s="43">
        <f>C18*Road!D18/100</f>
        <v>4660.7151801437376</v>
      </c>
      <c r="Q18" s="43">
        <f>D18*Road!E18/100</f>
        <v>1789.4132406538013</v>
      </c>
      <c r="R18" s="43">
        <f>E18*Road!H18/100</f>
        <v>-108914.35311908707</v>
      </c>
      <c r="S18" s="43">
        <f>G18*Rail!C18/100</f>
        <v>-212744.83069888665</v>
      </c>
      <c r="T18" s="43">
        <f>H18*Rail!D18/100</f>
        <v>-5519.8127527251045</v>
      </c>
      <c r="U18" s="43">
        <f>F18*IWW!C18/100</f>
        <v>-33952.852570076953</v>
      </c>
      <c r="V18" s="43"/>
      <c r="W18" s="46">
        <f>C18*Road!F18/100</f>
        <v>31476.238434914398</v>
      </c>
      <c r="X18" s="46">
        <f>D18*Road!G18/100</f>
        <v>4255.4205424503325</v>
      </c>
      <c r="Y18" s="46">
        <f>E18*Road!I18/100</f>
        <v>-158133.55540896469</v>
      </c>
      <c r="Z18" s="46">
        <f>G18*Rail!E18/100</f>
        <v>-150405.64774991057</v>
      </c>
      <c r="AA18" s="46">
        <f>H18*Rail!F18/100</f>
        <v>-10914.175215615549</v>
      </c>
      <c r="AB18" s="46">
        <f>F18*IWW!D18/100</f>
        <v>-4922.8016519514567</v>
      </c>
      <c r="AC18" s="46"/>
      <c r="AD18" s="49">
        <f>(C18+D18)*Road!J18/100</f>
        <v>20798.453750360302</v>
      </c>
      <c r="AE18" s="49">
        <f>E18*Road!L18/100</f>
        <v>-63033.249685810086</v>
      </c>
      <c r="AF18" s="49">
        <f>G18*Rail!G18/100</f>
        <v>-165248.31035680967</v>
      </c>
      <c r="AG18" s="49">
        <f>H18*Rail!I18/100</f>
        <v>-3261.7075357011986</v>
      </c>
      <c r="AH18" s="52">
        <f>(C18+D18)*Road!K18/100</f>
        <v>17145.678718935014</v>
      </c>
      <c r="AI18" s="52">
        <f>E18*Road!M18/100</f>
        <v>-141549.59619585297</v>
      </c>
      <c r="AJ18" s="52">
        <f>G18*Rail!H18/100</f>
        <v>-303779.82802120096</v>
      </c>
      <c r="AK18" s="52">
        <f>H18*Rail!J18/100</f>
        <v>-7527.017390079689</v>
      </c>
    </row>
    <row r="19" spans="1:37" x14ac:dyDescent="0.25">
      <c r="A19" s="3">
        <f t="shared" si="0"/>
        <v>1</v>
      </c>
      <c r="B19" s="3" t="str">
        <f>IF(B61='S00 Impact'!B18,B61,0)</f>
        <v>HU</v>
      </c>
      <c r="C19" s="3">
        <f>-(C61-'S00 Impact'!C18)</f>
        <v>-907617.5973739624</v>
      </c>
      <c r="D19" s="3">
        <f>-(D61-'S00 Impact'!D18)</f>
        <v>-268591.9899892807</v>
      </c>
      <c r="E19" s="3">
        <f>-(E61-'S00 Impact'!E18)</f>
        <v>4218676.1606388092</v>
      </c>
      <c r="F19" s="3">
        <f>-(F61-'S00 Impact'!F18)</f>
        <v>-7400036.5331401825</v>
      </c>
      <c r="G19" s="3">
        <f>-(G61-'S00 Impact'!G18)</f>
        <v>111724228.60386276</v>
      </c>
      <c r="H19" s="3">
        <f>-(H61-'S00 Impact'!H18)</f>
        <v>122086478.26821899</v>
      </c>
      <c r="N19" s="3">
        <f t="shared" si="1"/>
        <v>1</v>
      </c>
      <c r="O19" s="3" t="str">
        <f t="shared" si="2"/>
        <v>HU</v>
      </c>
      <c r="P19" s="43">
        <f>C19*Road!D19/100</f>
        <v>-2423.3389849884798</v>
      </c>
      <c r="Q19" s="43">
        <f>D19*Road!E19/100</f>
        <v>-2129.9344806149961</v>
      </c>
      <c r="R19" s="43">
        <f>E19*Road!H19/100</f>
        <v>257972.04722306319</v>
      </c>
      <c r="S19" s="43">
        <f>G19*Rail!C19/100</f>
        <v>108372.50174574688</v>
      </c>
      <c r="T19" s="43">
        <f>H19*Rail!D19/100</f>
        <v>26859.025219008177</v>
      </c>
      <c r="U19" s="43">
        <f>F19*IWW!C19/100</f>
        <v>-138824.68536170982</v>
      </c>
      <c r="V19" s="43"/>
      <c r="W19" s="46">
        <f>C19*Road!F19/100</f>
        <v>-8713.1289347900383</v>
      </c>
      <c r="X19" s="46">
        <f>D19*Road!G19/100</f>
        <v>-2565.0535043976306</v>
      </c>
      <c r="Y19" s="46">
        <f>E19*Road!I19/100</f>
        <v>187857.64943324617</v>
      </c>
      <c r="Z19" s="46">
        <f>G19*Rail!E19/100</f>
        <v>169820.82747787141</v>
      </c>
      <c r="AA19" s="46">
        <f>H19*Rail!F19/100</f>
        <v>106215.23609335051</v>
      </c>
      <c r="AB19" s="46">
        <f>F19*IWW!D19/100</f>
        <v>-20128.099370141295</v>
      </c>
      <c r="AC19" s="46"/>
      <c r="AD19" s="49">
        <f>(C19+D19)*Road!J19/100</f>
        <v>-2869.9513931663132</v>
      </c>
      <c r="AE19" s="49">
        <f>E19*Road!L19/100</f>
        <v>89140.627274298036</v>
      </c>
      <c r="AF19" s="49">
        <f>G19*Rail!G19/100</f>
        <v>173172.55433598728</v>
      </c>
      <c r="AG19" s="49">
        <f>H19*Rail!I19/100</f>
        <v>32963.349132419127</v>
      </c>
      <c r="AH19" s="52">
        <f>(C19+D19)*Road!K19/100</f>
        <v>-3763.8706795623784</v>
      </c>
      <c r="AI19" s="52">
        <f>E19*Road!M19/100</f>
        <v>89604.681651968305</v>
      </c>
      <c r="AJ19" s="52">
        <f>G19*Rail!H19/100</f>
        <v>334055.44352554966</v>
      </c>
      <c r="AK19" s="52">
        <f>H19*Rail!J19/100</f>
        <v>64705.833482156064</v>
      </c>
    </row>
    <row r="20" spans="1:37" x14ac:dyDescent="0.25">
      <c r="A20" s="3">
        <f t="shared" si="0"/>
        <v>1</v>
      </c>
      <c r="B20" s="3" t="str">
        <f>IF(B62='S00 Impact'!B19,B62,0)</f>
        <v>IE</v>
      </c>
      <c r="C20" s="3">
        <f>-(C62-'S00 Impact'!C19)</f>
        <v>-8154014.2200698853</v>
      </c>
      <c r="D20" s="3">
        <f>-(D62-'S00 Impact'!D19)</f>
        <v>-1227019.1654272079</v>
      </c>
      <c r="E20" s="3">
        <f>-(E62-'S00 Impact'!E19)</f>
        <v>4872917.8435020447</v>
      </c>
      <c r="F20" s="3">
        <f>-(F62-'S00 Impact'!F19)</f>
        <v>0</v>
      </c>
      <c r="G20" s="3">
        <f>-(G62-'S00 Impact'!G19)</f>
        <v>-1530052.6051955223</v>
      </c>
      <c r="H20" s="3">
        <f>-(H62-'S00 Impact'!H19)</f>
        <v>15628.373664975166</v>
      </c>
      <c r="N20" s="3">
        <f t="shared" si="1"/>
        <v>1</v>
      </c>
      <c r="O20" s="3" t="str">
        <f t="shared" si="2"/>
        <v>IE</v>
      </c>
      <c r="P20" s="43">
        <f>C20*Road!D20/100</f>
        <v>-22912.779958396382</v>
      </c>
      <c r="Q20" s="43">
        <f>D20*Road!E20/100</f>
        <v>-9840.6937067262079</v>
      </c>
      <c r="R20" s="43">
        <f>E20*Road!H20/100</f>
        <v>298368.75955763017</v>
      </c>
      <c r="S20" s="43">
        <f>G20*Rail!C20/100</f>
        <v>-3427.3178356379703</v>
      </c>
      <c r="T20" s="43">
        <f>H20*Rail!D20/100</f>
        <v>8.1267543057870864</v>
      </c>
      <c r="U20" s="43">
        <f>F20*IWW!C20/100</f>
        <v>0</v>
      </c>
      <c r="V20" s="43"/>
      <c r="W20" s="46">
        <f>C20*Road!F20/100</f>
        <v>-78278.536512670893</v>
      </c>
      <c r="X20" s="46">
        <f>D20*Road!G20/100</f>
        <v>-11718.033029829836</v>
      </c>
      <c r="Y20" s="46">
        <f>E20*Road!I20/100</f>
        <v>216991.03157114607</v>
      </c>
      <c r="Z20" s="46">
        <f>G20*Rail!E20/100</f>
        <v>-2325.6799598971938</v>
      </c>
      <c r="AA20" s="46">
        <f>H20*Rail!F20/100</f>
        <v>13.596685088528393</v>
      </c>
      <c r="AB20" s="46">
        <f>F20*IWW!D20/100</f>
        <v>0</v>
      </c>
      <c r="AC20" s="46"/>
      <c r="AD20" s="49">
        <f>(C20+D20)*Road!J20/100</f>
        <v>-43715.615576416458</v>
      </c>
      <c r="AE20" s="49">
        <f>E20*Road!L20/100</f>
        <v>183709.00270002708</v>
      </c>
      <c r="AF20" s="49">
        <f>G20*Rail!G20/100</f>
        <v>-1132.2389278446865</v>
      </c>
      <c r="AG20" s="49">
        <f>H20*Rail!I20/100</f>
        <v>4.2196608895432952</v>
      </c>
      <c r="AH20" s="52">
        <f>(C20+D20)*Road!K20/100</f>
        <v>-89776.489499207179</v>
      </c>
      <c r="AI20" s="52">
        <f>E20*Road!M20/100</f>
        <v>456738.58947144664</v>
      </c>
      <c r="AJ20" s="52">
        <f>G20*Rail!H20/100</f>
        <v>-810.92788075362682</v>
      </c>
      <c r="AK20" s="52">
        <f>H20*Rail!J20/100</f>
        <v>5.6262145193910591</v>
      </c>
    </row>
    <row r="21" spans="1:37" x14ac:dyDescent="0.25">
      <c r="A21" s="3">
        <f t="shared" si="0"/>
        <v>1</v>
      </c>
      <c r="B21" s="3" t="str">
        <f>IF(B63='S00 Impact'!B20,B63,0)</f>
        <v>IT</v>
      </c>
      <c r="C21" s="3">
        <f>-(C63-'S00 Impact'!C20)</f>
        <v>97581379.363647461</v>
      </c>
      <c r="D21" s="3">
        <f>-(D63-'S00 Impact'!D20)</f>
        <v>33320525.779388428</v>
      </c>
      <c r="E21" s="3">
        <f>-(E63-'S00 Impact'!E20)</f>
        <v>-2146560.8965835571</v>
      </c>
      <c r="F21" s="3">
        <f>-(F63-'S00 Impact'!F20)</f>
        <v>0</v>
      </c>
      <c r="G21" s="3">
        <f>-(G63-'S00 Impact'!G20)</f>
        <v>38126739.384475708</v>
      </c>
      <c r="H21" s="3">
        <f>-(H63-'S00 Impact'!H20)</f>
        <v>-123186360.06166077</v>
      </c>
      <c r="N21" s="3">
        <f t="shared" si="1"/>
        <v>1</v>
      </c>
      <c r="O21" s="3" t="str">
        <f t="shared" si="2"/>
        <v>IT</v>
      </c>
      <c r="P21" s="43">
        <f>C21*Road!D21/100</f>
        <v>146372.0690454712</v>
      </c>
      <c r="Q21" s="43">
        <f>D21*Road!E21/100</f>
        <v>154274.03435856843</v>
      </c>
      <c r="R21" s="43">
        <f>E21*Road!H21/100</f>
        <v>-76675.155225964671</v>
      </c>
      <c r="S21" s="43">
        <f>G21*Rail!C21/100</f>
        <v>130774.71608875168</v>
      </c>
      <c r="T21" s="43">
        <f>H21*Rail!D21/100</f>
        <v>-242677.1293214717</v>
      </c>
      <c r="U21" s="43">
        <f>F21*IWW!C21/100</f>
        <v>0</v>
      </c>
      <c r="V21" s="43"/>
      <c r="W21" s="46">
        <f>C21*Road!F21/100</f>
        <v>936781.24189101567</v>
      </c>
      <c r="X21" s="46">
        <f>D21*Road!G21/100</f>
        <v>318211.02119315951</v>
      </c>
      <c r="Y21" s="46">
        <f>E21*Road!I21/100</f>
        <v>-95586.356724865807</v>
      </c>
      <c r="Z21" s="46">
        <f>G21*Rail!E21/100</f>
        <v>57952.643864403079</v>
      </c>
      <c r="AA21" s="46">
        <f>H21*Rail!F21/100</f>
        <v>-107172.13325364486</v>
      </c>
      <c r="AB21" s="46">
        <f>F21*IWW!D21/100</f>
        <v>0</v>
      </c>
      <c r="AC21" s="46"/>
      <c r="AD21" s="49">
        <f>(C21+D21)*Road!J21/100</f>
        <v>541933.88729216857</v>
      </c>
      <c r="AE21" s="49">
        <f>E21*Road!L21/100</f>
        <v>-8028.1377532225033</v>
      </c>
      <c r="AF21" s="49">
        <f>G21*Rail!G21/100</f>
        <v>27069.984962977749</v>
      </c>
      <c r="AG21" s="49">
        <f>H21*Rail!I21/100</f>
        <v>-49274.544024664305</v>
      </c>
      <c r="AH21" s="52">
        <f>(C21+D21)*Road!K21/100</f>
        <v>744831.84026387404</v>
      </c>
      <c r="AI21" s="52">
        <f>E21*Road!M21/100</f>
        <v>-80517.499230849222</v>
      </c>
      <c r="AJ21" s="52">
        <f>G21*Rail!H21/100</f>
        <v>10294.219633808441</v>
      </c>
      <c r="AK21" s="52">
        <f>H21*Rail!J21/100</f>
        <v>-295647.26414798584</v>
      </c>
    </row>
    <row r="22" spans="1:37" x14ac:dyDescent="0.25">
      <c r="A22" s="3">
        <f t="shared" si="0"/>
        <v>1</v>
      </c>
      <c r="B22" s="3" t="str">
        <f>IF(B64='S00 Impact'!B21,B64,0)</f>
        <v>LI</v>
      </c>
      <c r="C22" s="3">
        <f>-(C64-'S00 Impact'!C21)</f>
        <v>72932.587588086724</v>
      </c>
      <c r="D22" s="3">
        <f>-(D64-'S00 Impact'!D21)</f>
        <v>193669.41453141719</v>
      </c>
      <c r="E22" s="3">
        <f>-(E64-'S00 Impact'!E21)</f>
        <v>-374693.14003809914</v>
      </c>
      <c r="F22" s="3">
        <f>-(F64-'S00 Impact'!F21)</f>
        <v>0</v>
      </c>
      <c r="G22" s="3">
        <f>-(G64-'S00 Impact'!G21)</f>
        <v>-2533840.1746375542</v>
      </c>
      <c r="H22" s="3">
        <f>-(H64-'S00 Impact'!H21)</f>
        <v>-2477992.6820344068</v>
      </c>
      <c r="N22" s="3">
        <f t="shared" si="1"/>
        <v>1</v>
      </c>
      <c r="O22" s="3" t="str">
        <f t="shared" si="2"/>
        <v>LI</v>
      </c>
      <c r="P22" s="43">
        <f>C22*Road!D22/100</f>
        <v>225.36169564718799</v>
      </c>
      <c r="Q22" s="43">
        <f>D22*Road!E22/100</f>
        <v>1690.7339888592721</v>
      </c>
      <c r="R22" s="43">
        <f>E22*Road!H22/100</f>
        <v>-24962.056989338165</v>
      </c>
      <c r="S22" s="43">
        <f>G22*Rail!C22/100</f>
        <v>-2533.8401746375544</v>
      </c>
      <c r="T22" s="43">
        <f>H22*Rail!D22/100</f>
        <v>-1412.4558287596121</v>
      </c>
      <c r="U22" s="43">
        <f>F22*IWW!C22/100</f>
        <v>0</v>
      </c>
      <c r="V22" s="43"/>
      <c r="W22" s="46">
        <f>C22*Road!F22/100</f>
        <v>699.42351496975175</v>
      </c>
      <c r="X22" s="46">
        <f>D22*Road!G22/100</f>
        <v>1851.4796029203485</v>
      </c>
      <c r="Y22" s="46">
        <f>E22*Road!I22/100</f>
        <v>-16685.085525896557</v>
      </c>
      <c r="Z22" s="46">
        <f>G22*Rail!E22/100</f>
        <v>-3851.4370654490822</v>
      </c>
      <c r="AA22" s="46">
        <f>H22*Rail!F22/100</f>
        <v>-2155.853633369934</v>
      </c>
      <c r="AB22" s="46">
        <f>F22*IWW!D22/100</f>
        <v>0</v>
      </c>
      <c r="AC22" s="46"/>
      <c r="AD22" s="49">
        <f>(C22+D22)*Road!J22/100</f>
        <v>3228.5502456671925</v>
      </c>
      <c r="AE22" s="49">
        <f>E22*Road!L22/100</f>
        <v>-14444.420548468721</v>
      </c>
      <c r="AF22" s="49">
        <f>G22*Rail!G22/100</f>
        <v>-937.52086461589499</v>
      </c>
      <c r="AG22" s="49">
        <f>H22*Rail!I22/100</f>
        <v>-693.83795096963399</v>
      </c>
      <c r="AH22" s="52">
        <f>(C22+D22)*Road!K22/100</f>
        <v>2666.0200211950391</v>
      </c>
      <c r="AI22" s="52">
        <f>E22*Road!M22/100</f>
        <v>-32440.932064498622</v>
      </c>
      <c r="AJ22" s="52">
        <f>G22*Rail!H22/100</f>
        <v>-886.844061123144</v>
      </c>
      <c r="AK22" s="52">
        <f>H22*Rail!J22/100</f>
        <v>-3122.2707793633522</v>
      </c>
    </row>
    <row r="23" spans="1:37" x14ac:dyDescent="0.25">
      <c r="A23" s="3">
        <f t="shared" si="0"/>
        <v>1</v>
      </c>
      <c r="B23" s="3" t="str">
        <f>IF(B65='S00 Impact'!B22,B65,0)</f>
        <v>LT</v>
      </c>
      <c r="C23" s="3">
        <f>-(C65-'S00 Impact'!C22)</f>
        <v>3813690.4362373352</v>
      </c>
      <c r="D23" s="3">
        <f>-(D65-'S00 Impact'!D22)</f>
        <v>1251189.8977210522</v>
      </c>
      <c r="E23" s="3">
        <f>-(E65-'S00 Impact'!E22)</f>
        <v>-2025340.7257318497</v>
      </c>
      <c r="F23" s="3">
        <f>-(F65-'S00 Impact'!F22)</f>
        <v>0</v>
      </c>
      <c r="G23" s="3">
        <f>-(G65-'S00 Impact'!G22)</f>
        <v>-166045094.9200058</v>
      </c>
      <c r="H23" s="3">
        <f>-(H65-'S00 Impact'!H22)</f>
        <v>45335951.163375854</v>
      </c>
      <c r="N23" s="3">
        <f t="shared" si="1"/>
        <v>1</v>
      </c>
      <c r="O23" s="3" t="str">
        <f t="shared" si="2"/>
        <v>LT</v>
      </c>
      <c r="P23" s="43">
        <f>C23*Road!D23/100</f>
        <v>8237.571342272644</v>
      </c>
      <c r="Q23" s="43">
        <f>D23*Road!E23/100</f>
        <v>7694.8178709844706</v>
      </c>
      <c r="R23" s="43">
        <f>E23*Road!H23/100</f>
        <v>-95110.000480367657</v>
      </c>
      <c r="S23" s="43">
        <f>G23*Rail!C23/100</f>
        <v>-129515.17403760452</v>
      </c>
      <c r="T23" s="43">
        <f>H23*Rail!D23/100</f>
        <v>20401.178023519133</v>
      </c>
      <c r="U23" s="43">
        <f>F23*IWW!C23/100</f>
        <v>0</v>
      </c>
      <c r="V23" s="43"/>
      <c r="W23" s="46">
        <f>C23*Road!F23/100</f>
        <v>36611.428187878417</v>
      </c>
      <c r="X23" s="46">
        <f>D23*Road!G23/100</f>
        <v>11948.863523236047</v>
      </c>
      <c r="Y23" s="46">
        <f>E23*Road!I23/100</f>
        <v>-90188.422516839288</v>
      </c>
      <c r="Z23" s="46">
        <f>G23*Rail!E23/100</f>
        <v>-252388.54427840881</v>
      </c>
      <c r="AA23" s="46">
        <f>H23*Rail!F23/100</f>
        <v>39442.277512136992</v>
      </c>
      <c r="AB23" s="46">
        <f>F23*IWW!D23/100</f>
        <v>0</v>
      </c>
      <c r="AC23" s="46"/>
      <c r="AD23" s="49">
        <f>(C23+D23)*Road!J23/100</f>
        <v>9572.6238311813522</v>
      </c>
      <c r="AE23" s="49">
        <f>E23*Road!L23/100</f>
        <v>-58552.600380907774</v>
      </c>
      <c r="AF23" s="49">
        <f>G23*Rail!G23/100</f>
        <v>-117892.01739320411</v>
      </c>
      <c r="AG23" s="49">
        <f>H23*Rail!I23/100</f>
        <v>19494.459000251616</v>
      </c>
      <c r="AH23" s="52">
        <f>(C23+D23)*Road!K23/100</f>
        <v>37176.221651254564</v>
      </c>
      <c r="AI23" s="52">
        <f>E23*Road!M23/100</f>
        <v>-145581.49136560535</v>
      </c>
      <c r="AJ23" s="52">
        <f>G23*Rail!H23/100</f>
        <v>-41511.273730001449</v>
      </c>
      <c r="AK23" s="52">
        <f>H23*Rail!J23/100</f>
        <v>72084.162349767605</v>
      </c>
    </row>
    <row r="24" spans="1:37" x14ac:dyDescent="0.25">
      <c r="A24" s="3">
        <f t="shared" si="0"/>
        <v>1</v>
      </c>
      <c r="B24" s="3" t="str">
        <f>IF(B66='S00 Impact'!B23,B66,0)</f>
        <v>LU</v>
      </c>
      <c r="C24" s="3">
        <f>-(C66-'S00 Impact'!C23)</f>
        <v>-5372629.9604444504</v>
      </c>
      <c r="D24" s="3">
        <f>-(D66-'S00 Impact'!D23)</f>
        <v>-858763.62552547455</v>
      </c>
      <c r="E24" s="3">
        <f>-(E66-'S00 Impact'!E23)</f>
        <v>831047.70302057266</v>
      </c>
      <c r="F24" s="3">
        <f>-(F66-'S00 Impact'!F23)</f>
        <v>0</v>
      </c>
      <c r="G24" s="3">
        <f>-(G66-'S00 Impact'!G23)</f>
        <v>-66084.414009958506</v>
      </c>
      <c r="H24" s="3">
        <f>-(H66-'S00 Impact'!H23)</f>
        <v>-770967.82007801533</v>
      </c>
      <c r="N24" s="3">
        <f t="shared" si="1"/>
        <v>1</v>
      </c>
      <c r="O24" s="3" t="str">
        <f t="shared" si="2"/>
        <v>LU</v>
      </c>
      <c r="P24" s="43">
        <f>C24*Road!D24/100</f>
        <v>-15849.258383311129</v>
      </c>
      <c r="Q24" s="43">
        <f>D24*Road!E24/100</f>
        <v>-7205.0268181587317</v>
      </c>
      <c r="R24" s="43">
        <f>E24*Road!H24/100</f>
        <v>53270.157763618707</v>
      </c>
      <c r="S24" s="43">
        <f>G24*Rail!C24/100</f>
        <v>-23.129544903485481</v>
      </c>
      <c r="T24" s="43">
        <f>H24*Rail!D24/100</f>
        <v>-254.41938062574508</v>
      </c>
      <c r="U24" s="43">
        <f>F24*IWW!C24/100</f>
        <v>0</v>
      </c>
      <c r="V24" s="43"/>
      <c r="W24" s="46">
        <f>C24*Road!F24/100</f>
        <v>-51577.247620266724</v>
      </c>
      <c r="X24" s="46">
        <f>D24*Road!G24/100</f>
        <v>-8201.1926237682819</v>
      </c>
      <c r="Y24" s="46">
        <f>E24*Road!I24/100</f>
        <v>37006.554215506098</v>
      </c>
      <c r="Z24" s="46">
        <f>G24*Rail!E24/100</f>
        <v>-100.44830929513694</v>
      </c>
      <c r="AA24" s="46">
        <f>H24*Rail!F24/100</f>
        <v>-670.74200346787325</v>
      </c>
      <c r="AB24" s="46">
        <f>F24*IWW!D24/100</f>
        <v>0</v>
      </c>
      <c r="AC24" s="46"/>
      <c r="AD24" s="49">
        <f>(C24+D24)*Road!J24/100</f>
        <v>-26608.050612091582</v>
      </c>
      <c r="AE24" s="49">
        <f>E24*Road!L24/100</f>
        <v>32801.452838222001</v>
      </c>
      <c r="AF24" s="49">
        <f>G24*Rail!G24/100</f>
        <v>-46.919933947070533</v>
      </c>
      <c r="AG24" s="49">
        <f>H24*Rail!I24/100</f>
        <v>-208.16131142106414</v>
      </c>
      <c r="AH24" s="52">
        <f>(C24+D24)*Road!K24/100</f>
        <v>-62376.24979555895</v>
      </c>
      <c r="AI24" s="52">
        <f>E24*Road!M24/100</f>
        <v>81542.400620378583</v>
      </c>
      <c r="AJ24" s="52">
        <f>G24*Rail!H24/100</f>
        <v>-38.98980426587552</v>
      </c>
      <c r="AK24" s="52">
        <f>H24*Rail!J24/100</f>
        <v>-886.61299308971763</v>
      </c>
    </row>
    <row r="25" spans="1:37" x14ac:dyDescent="0.25">
      <c r="A25" s="3">
        <f t="shared" si="0"/>
        <v>1</v>
      </c>
      <c r="B25" s="3" t="str">
        <f>IF(B67='S00 Impact'!B24,B67,0)</f>
        <v>LV</v>
      </c>
      <c r="C25" s="3">
        <f>-(C67-'S00 Impact'!C24)</f>
        <v>-5393813.8380384445</v>
      </c>
      <c r="D25" s="3">
        <f>-(D67-'S00 Impact'!D24)</f>
        <v>-1232869.961537838</v>
      </c>
      <c r="E25" s="3">
        <f>-(E67-'S00 Impact'!E24)</f>
        <v>808999.63197755814</v>
      </c>
      <c r="F25" s="3">
        <f>-(F67-'S00 Impact'!F24)</f>
        <v>0</v>
      </c>
      <c r="G25" s="3">
        <f>-(G67-'S00 Impact'!G24)</f>
        <v>-91268730.243581772</v>
      </c>
      <c r="H25" s="3">
        <f>-(H67-'S00 Impact'!H24)</f>
        <v>107946780.28697968</v>
      </c>
      <c r="N25" s="3">
        <f t="shared" si="1"/>
        <v>1</v>
      </c>
      <c r="O25" s="3" t="str">
        <f t="shared" si="2"/>
        <v>LV</v>
      </c>
      <c r="P25" s="43">
        <f>C25*Road!D25/100</f>
        <v>-11812.452305304194</v>
      </c>
      <c r="Q25" s="43">
        <f>D25*Road!E25/100</f>
        <v>-7693.1085599961089</v>
      </c>
      <c r="R25" s="43">
        <f>E25*Road!H25/100</f>
        <v>38516.472478451542</v>
      </c>
      <c r="S25" s="43">
        <f>G25*Rail!C25/100</f>
        <v>-19166.433351152173</v>
      </c>
      <c r="T25" s="43">
        <f>H25*Rail!D25/100</f>
        <v>41019.776509052281</v>
      </c>
      <c r="U25" s="43">
        <f>F25*IWW!C25/100</f>
        <v>0</v>
      </c>
      <c r="V25" s="43"/>
      <c r="W25" s="46">
        <f>C25*Road!F25/100</f>
        <v>-51780.61284516906</v>
      </c>
      <c r="X25" s="46">
        <f>D25*Road!G25/100</f>
        <v>-11773.908132686352</v>
      </c>
      <c r="Y25" s="46">
        <f>E25*Road!I25/100</f>
        <v>36024.753611960667</v>
      </c>
      <c r="Z25" s="46">
        <f>G25*Rail!E25/100</f>
        <v>-138728.46997024427</v>
      </c>
      <c r="AA25" s="46">
        <f>H25*Rail!F25/100</f>
        <v>93913.698849672306</v>
      </c>
      <c r="AB25" s="46">
        <f>F25*IWW!D25/100</f>
        <v>0</v>
      </c>
      <c r="AC25" s="46"/>
      <c r="AD25" s="49">
        <f>(C25+D25)*Road!J25/100</f>
        <v>-12060.564515228834</v>
      </c>
      <c r="AE25" s="49">
        <f>E25*Road!L25/100</f>
        <v>23719.869209582004</v>
      </c>
      <c r="AF25" s="49">
        <f>G25*Rail!G25/100</f>
        <v>-62062.736565635605</v>
      </c>
      <c r="AG25" s="49">
        <f>H25*Rail!I25/100</f>
        <v>29145.630677484511</v>
      </c>
      <c r="AH25" s="52">
        <f>(C25+D25)*Road!K25/100</f>
        <v>-49302.52746884754</v>
      </c>
      <c r="AI25" s="52">
        <f>E25*Road!M25/100</f>
        <v>58959.893178524442</v>
      </c>
      <c r="AJ25" s="52">
        <f>G25*Rail!H25/100</f>
        <v>-69364.234985122137</v>
      </c>
      <c r="AK25" s="52">
        <f>H25*Rail!J25/100</f>
        <v>24827.759466005326</v>
      </c>
    </row>
    <row r="26" spans="1:37" x14ac:dyDescent="0.25">
      <c r="A26" s="3">
        <f t="shared" si="0"/>
        <v>1</v>
      </c>
      <c r="B26" s="3" t="str">
        <f>IF(B68='S00 Impact'!B25,B68,0)</f>
        <v>MD</v>
      </c>
      <c r="C26" s="3">
        <f>-(C68-'S00 Impact'!C25)</f>
        <v>9807503.5137453079</v>
      </c>
      <c r="D26" s="3">
        <f>-(D68-'S00 Impact'!D25)</f>
        <v>1963110.0304758549</v>
      </c>
      <c r="E26" s="3">
        <f>-(E68-'S00 Impact'!E25)</f>
        <v>-172173.02998971939</v>
      </c>
      <c r="F26" s="3">
        <f>-(F68-'S00 Impact'!F25)</f>
        <v>0</v>
      </c>
      <c r="G26" s="3">
        <f>-(G68-'S00 Impact'!G25)</f>
        <v>-1210650.5297963619</v>
      </c>
      <c r="H26" s="3">
        <f>-(H68-'S00 Impact'!H25)</f>
        <v>5925663.0347480774</v>
      </c>
      <c r="N26" s="3">
        <f t="shared" si="1"/>
        <v>1</v>
      </c>
      <c r="O26" s="3" t="str">
        <f t="shared" si="2"/>
        <v>MD</v>
      </c>
      <c r="P26" s="43">
        <f>C26*Road!D26/100</f>
        <v>7846.0028109962468</v>
      </c>
      <c r="Q26" s="43">
        <f>D26*Road!E26/100</f>
        <v>4456.2597691801902</v>
      </c>
      <c r="R26" s="43">
        <f>E26*Road!H26/100</f>
        <v>-2987.2020703216317</v>
      </c>
      <c r="S26" s="43">
        <f>G26*Rail!C26/100</f>
        <v>-1053.2659609228349</v>
      </c>
      <c r="T26" s="43">
        <f>H26*Rail!D26/100</f>
        <v>2192.4953228567883</v>
      </c>
      <c r="U26" s="43">
        <f>F26*IWW!C26/100</f>
        <v>0</v>
      </c>
      <c r="V26" s="43"/>
      <c r="W26" s="46">
        <f>C26*Road!F26/100</f>
        <v>94053.958696817499</v>
      </c>
      <c r="X26" s="46">
        <f>D26*Road!G26/100</f>
        <v>18767.331891349171</v>
      </c>
      <c r="Y26" s="46">
        <f>E26*Road!I26/100</f>
        <v>-7666.8650254422055</v>
      </c>
      <c r="Z26" s="46">
        <f>G26*Rail!E26/100</f>
        <v>-1840.1888052904701</v>
      </c>
      <c r="AA26" s="46">
        <f>H26*Rail!F26/100</f>
        <v>5155.3268402308277</v>
      </c>
      <c r="AB26" s="46">
        <f>F26*IWW!D26/100</f>
        <v>0</v>
      </c>
      <c r="AC26" s="46"/>
      <c r="AD26" s="49">
        <f>(C26+D26)*Road!J26/100</f>
        <v>37077.432664296663</v>
      </c>
      <c r="AE26" s="49">
        <f>E26*Road!L26/100</f>
        <v>-1728.6172210967825</v>
      </c>
      <c r="AF26" s="49">
        <f>G26*Rail!G26/100</f>
        <v>-1368.0350986698891</v>
      </c>
      <c r="AG26" s="49">
        <f>H26*Rail!I26/100</f>
        <v>1540.6723890344999</v>
      </c>
      <c r="AH26" s="52">
        <f>(C26+D26)*Road!K26/100</f>
        <v>30603.595214975023</v>
      </c>
      <c r="AI26" s="52">
        <f>E26*Road!M26/100</f>
        <v>-3882.501826268172</v>
      </c>
      <c r="AJ26" s="52">
        <f>G26*Rail!H26/100</f>
        <v>-2336.5555225069784</v>
      </c>
      <c r="AK26" s="52">
        <f>H26*Rail!J26/100</f>
        <v>9658.8307466393671</v>
      </c>
    </row>
    <row r="27" spans="1:37" x14ac:dyDescent="0.25">
      <c r="A27" s="3">
        <f t="shared" si="0"/>
        <v>1</v>
      </c>
      <c r="B27" s="3" t="str">
        <f>IF(B69='S00 Impact'!B26,B69,0)</f>
        <v>ME</v>
      </c>
      <c r="C27" s="3">
        <f>-(C69-'S00 Impact'!C26)</f>
        <v>-1254597.4821648598</v>
      </c>
      <c r="D27" s="3">
        <f>-(D69-'S00 Impact'!D26)</f>
        <v>-320981.84273529053</v>
      </c>
      <c r="E27" s="3">
        <f>-(E69-'S00 Impact'!E26)</f>
        <v>809082.54251605272</v>
      </c>
      <c r="F27" s="3">
        <f>-(F69-'S00 Impact'!F26)</f>
        <v>0</v>
      </c>
      <c r="G27" s="3">
        <f>-(G69-'S00 Impact'!G26)</f>
        <v>-2406814.0884189904</v>
      </c>
      <c r="H27" s="3">
        <f>-(H69-'S00 Impact'!H26)</f>
        <v>16519.868674993515</v>
      </c>
      <c r="N27" s="3">
        <f t="shared" si="1"/>
        <v>1</v>
      </c>
      <c r="O27" s="3" t="str">
        <f t="shared" si="2"/>
        <v>ME</v>
      </c>
      <c r="P27" s="43">
        <f>C27*Road!D27/100</f>
        <v>-1242.0515073432114</v>
      </c>
      <c r="Q27" s="43">
        <f>D27*Road!E27/100</f>
        <v>-901.95897808616644</v>
      </c>
      <c r="R27" s="43">
        <f>E27*Road!H27/100</f>
        <v>17338.63888611901</v>
      </c>
      <c r="S27" s="43">
        <f>G27*Rail!C27/100</f>
        <v>-794.24864917826699</v>
      </c>
      <c r="T27" s="43">
        <f>H27*Rail!D27/100</f>
        <v>3.138775048248768</v>
      </c>
      <c r="U27" s="43">
        <f>F27*IWW!C27/100</f>
        <v>0</v>
      </c>
      <c r="V27" s="43"/>
      <c r="W27" s="46">
        <f>C27*Road!F27/100</f>
        <v>-12031.589853961004</v>
      </c>
      <c r="X27" s="46">
        <f>D27*Road!G27/100</f>
        <v>-3068.5864165493772</v>
      </c>
      <c r="Y27" s="46">
        <f>E27*Road!I27/100</f>
        <v>36028.445618239835</v>
      </c>
      <c r="Z27" s="46">
        <f>G27*Rail!E27/100</f>
        <v>-3658.3574143968649</v>
      </c>
      <c r="AA27" s="46">
        <f>H27*Rail!F27/100</f>
        <v>14.372285747244357</v>
      </c>
      <c r="AB27" s="46">
        <f>F27*IWW!D27/100</f>
        <v>0</v>
      </c>
      <c r="AC27" s="46"/>
      <c r="AD27" s="49">
        <f>(C27+D27)*Road!J27/100</f>
        <v>-6144.759367110586</v>
      </c>
      <c r="AE27" s="49">
        <f>E27*Road!L27/100</f>
        <v>10032.623527199054</v>
      </c>
      <c r="AF27" s="49">
        <f>G27*Rail!G27/100</f>
        <v>-1660.7017210091037</v>
      </c>
      <c r="AG27" s="49">
        <f>H27*Rail!I27/100</f>
        <v>4.4603645422482492</v>
      </c>
      <c r="AH27" s="52">
        <f>(C27+D27)*Road!K27/100</f>
        <v>-5073.3654261784841</v>
      </c>
      <c r="AI27" s="52">
        <f>E27*Road!M27/100</f>
        <v>22532.94880907207</v>
      </c>
      <c r="AJ27" s="52">
        <f>G27*Rail!H27/100</f>
        <v>-3249.199019365637</v>
      </c>
      <c r="AK27" s="52">
        <f>H27*Rail!J27/100</f>
        <v>3.7995697952485084</v>
      </c>
    </row>
    <row r="28" spans="1:37" x14ac:dyDescent="0.25">
      <c r="A28" s="3">
        <f t="shared" si="0"/>
        <v>1</v>
      </c>
      <c r="B28" s="3" t="str">
        <f>IF(B70='S00 Impact'!B27,B70,0)</f>
        <v>MK</v>
      </c>
      <c r="C28" s="3">
        <f>-(C70-'S00 Impact'!C27)</f>
        <v>-1086291.4656944275</v>
      </c>
      <c r="D28" s="3">
        <f>-(D70-'S00 Impact'!D27)</f>
        <v>-247477.67541742325</v>
      </c>
      <c r="E28" s="3">
        <f>-(E70-'S00 Impact'!E27)</f>
        <v>-983733.4490404129</v>
      </c>
      <c r="F28" s="3">
        <f>-(F70-'S00 Impact'!F27)</f>
        <v>0</v>
      </c>
      <c r="G28" s="3">
        <f>-(G70-'S00 Impact'!G27)</f>
        <v>9226613.8091205359</v>
      </c>
      <c r="H28" s="3">
        <f>-(H70-'S00 Impact'!H27)</f>
        <v>-15096.095102369785</v>
      </c>
      <c r="N28" s="3">
        <f t="shared" si="1"/>
        <v>1</v>
      </c>
      <c r="O28" s="3" t="str">
        <f t="shared" si="2"/>
        <v>MK</v>
      </c>
      <c r="P28" s="43">
        <f>C28*Road!D28/100</f>
        <v>-923.34774584026343</v>
      </c>
      <c r="Q28" s="43">
        <f>D28*Road!E28/100</f>
        <v>-596.42119775598997</v>
      </c>
      <c r="R28" s="43">
        <f>E28*Road!H28/100</f>
        <v>-18051.508789891577</v>
      </c>
      <c r="S28" s="43">
        <f>G28*Rail!C28/100</f>
        <v>2122.121176097723</v>
      </c>
      <c r="T28" s="43">
        <f>H28*Rail!D28/100</f>
        <v>-0.9057657061421871</v>
      </c>
      <c r="U28" s="43">
        <f>F28*IWW!C28/100</f>
        <v>0</v>
      </c>
      <c r="V28" s="43"/>
      <c r="W28" s="46">
        <f>C28*Road!F28/100</f>
        <v>-10417.535156009559</v>
      </c>
      <c r="X28" s="46">
        <f>D28*Road!G28/100</f>
        <v>-2365.886576990566</v>
      </c>
      <c r="Y28" s="46">
        <f>E28*Road!I28/100</f>
        <v>-43805.650485769584</v>
      </c>
      <c r="Z28" s="46">
        <f>G28*Rail!E28/100</f>
        <v>14024.452989863214</v>
      </c>
      <c r="AA28" s="46">
        <f>H28*Rail!F28/100</f>
        <v>-13.133602739061711</v>
      </c>
      <c r="AB28" s="46">
        <f>F28*IWW!D28/100</f>
        <v>0</v>
      </c>
      <c r="AC28" s="46"/>
      <c r="AD28" s="49">
        <f>(C28+D28)*Road!J28/100</f>
        <v>-4454.788931313582</v>
      </c>
      <c r="AE28" s="49">
        <f>E28*Road!L28/100</f>
        <v>-10447.249228809185</v>
      </c>
      <c r="AF28" s="49">
        <f>G28*Rail!G28/100</f>
        <v>4521.0407664690629</v>
      </c>
      <c r="AG28" s="49">
        <f>H28*Rail!I28/100</f>
        <v>-4.0759456776398419</v>
      </c>
      <c r="AH28" s="52">
        <f>(C28+D28)*Road!K28/100</f>
        <v>-3667.8651380575898</v>
      </c>
      <c r="AI28" s="52">
        <f>E28*Road!M28/100</f>
        <v>-23462.042759613847</v>
      </c>
      <c r="AJ28" s="52">
        <f>G28*Rail!H28/100</f>
        <v>7565.8233234788395</v>
      </c>
      <c r="AK28" s="52">
        <f>H28*Rail!J28/100</f>
        <v>-4.5288285307109355</v>
      </c>
    </row>
    <row r="29" spans="1:37" x14ac:dyDescent="0.25">
      <c r="A29" s="3">
        <f t="shared" si="0"/>
        <v>1</v>
      </c>
      <c r="B29" s="3" t="str">
        <f>IF(B71='S00 Impact'!B28,B71,0)</f>
        <v>NL</v>
      </c>
      <c r="C29" s="3">
        <f>-(C71-'S00 Impact'!C28)</f>
        <v>38221539.58984375</v>
      </c>
      <c r="D29" s="3">
        <f>-(D71-'S00 Impact'!D28)</f>
        <v>7231575.2439193726</v>
      </c>
      <c r="E29" s="3">
        <f>-(E71-'S00 Impact'!E28)</f>
        <v>-284188.12057113647</v>
      </c>
      <c r="F29" s="3">
        <f>-(F71-'S00 Impact'!F28)</f>
        <v>-66652.213798522949</v>
      </c>
      <c r="G29" s="3">
        <f>-(G71-'S00 Impact'!G28)</f>
        <v>-38556880.337688446</v>
      </c>
      <c r="H29" s="3">
        <f>-(H71-'S00 Impact'!H28)</f>
        <v>-7777826.1543169022</v>
      </c>
      <c r="N29" s="3">
        <f t="shared" si="1"/>
        <v>1</v>
      </c>
      <c r="O29" s="3" t="str">
        <f t="shared" si="2"/>
        <v>NL</v>
      </c>
      <c r="P29" s="43">
        <f>C29*Road!D29/100</f>
        <v>60007.817156054683</v>
      </c>
      <c r="Q29" s="43">
        <f>D29*Road!E29/100</f>
        <v>37170.296753745577</v>
      </c>
      <c r="R29" s="43">
        <f>E29*Road!H29/100</f>
        <v>-11299.319673908385</v>
      </c>
      <c r="S29" s="43">
        <f>G29*Rail!C29/100</f>
        <v>-10024.788887798995</v>
      </c>
      <c r="T29" s="43">
        <f>H29*Rail!D29/100</f>
        <v>-2177.7913232087326</v>
      </c>
      <c r="U29" s="43">
        <f>F29*IWW!C29/100</f>
        <v>-1250.3955308602904</v>
      </c>
      <c r="V29" s="43"/>
      <c r="W29" s="46">
        <f>C29*Road!F29/100</f>
        <v>366926.78006250004</v>
      </c>
      <c r="X29" s="46">
        <f>D29*Road!G29/100</f>
        <v>69061.543579429999</v>
      </c>
      <c r="Y29" s="46">
        <f>E29*Road!I29/100</f>
        <v>-12654.897009032709</v>
      </c>
      <c r="Z29" s="46">
        <f>G29*Rail!E29/100</f>
        <v>-58606.45811328644</v>
      </c>
      <c r="AA29" s="46">
        <f>H29*Rail!F29/100</f>
        <v>-6766.7087542557038</v>
      </c>
      <c r="AB29" s="46">
        <f>F29*IWW!D29/100</f>
        <v>-181.29402153198242</v>
      </c>
      <c r="AC29" s="46"/>
      <c r="AD29" s="49">
        <f>(C29+D29)*Road!J29/100</f>
        <v>229992.7610588414</v>
      </c>
      <c r="AE29" s="49">
        <f>E29*Road!L29/100</f>
        <v>-3825.1721028874972</v>
      </c>
      <c r="AF29" s="49">
        <f>G29*Rail!G29/100</f>
        <v>-27375.385039758796</v>
      </c>
      <c r="AG29" s="49">
        <f>H29*Rail!I29/100</f>
        <v>-2177.7913232087326</v>
      </c>
      <c r="AH29" s="52">
        <f>(C29+D29)*Road!K29/100</f>
        <v>313171.96120462788</v>
      </c>
      <c r="AI29" s="52">
        <f>E29*Road!M29/100</f>
        <v>-12916.350079958152</v>
      </c>
      <c r="AJ29" s="52">
        <f>G29*Rail!H29/100</f>
        <v>-15422.75213507538</v>
      </c>
      <c r="AK29" s="52">
        <f>H29*Rail!J29/100</f>
        <v>-2955.573938640423</v>
      </c>
    </row>
    <row r="30" spans="1:37" x14ac:dyDescent="0.25">
      <c r="A30" s="3">
        <f t="shared" si="0"/>
        <v>1</v>
      </c>
      <c r="B30" s="3" t="str">
        <f>IF(B72='S00 Impact'!B29,B72,0)</f>
        <v>NO</v>
      </c>
      <c r="C30" s="3">
        <f>-(C72-'S00 Impact'!C29)</f>
        <v>-113433247.68793488</v>
      </c>
      <c r="D30" s="3">
        <f>-(D72-'S00 Impact'!D29)</f>
        <v>-24621865.338918686</v>
      </c>
      <c r="E30" s="3">
        <f>-(E72-'S00 Impact'!E29)</f>
        <v>-82503.343413829803</v>
      </c>
      <c r="F30" s="3">
        <f>-(F72-'S00 Impact'!F29)</f>
        <v>0</v>
      </c>
      <c r="G30" s="3">
        <f>-(G72-'S00 Impact'!G29)</f>
        <v>935397.34468746185</v>
      </c>
      <c r="H30" s="3">
        <f>-(H72-'S00 Impact'!H29)</f>
        <v>-1227415.8886480331</v>
      </c>
      <c r="N30" s="3">
        <f t="shared" si="1"/>
        <v>1</v>
      </c>
      <c r="O30" s="3" t="str">
        <f t="shared" si="2"/>
        <v>NO</v>
      </c>
      <c r="P30" s="43">
        <f>C30*Road!D30/100</f>
        <v>-347105.73792508076</v>
      </c>
      <c r="Q30" s="43">
        <f>D30*Road!E30/100</f>
        <v>-212979.13518164665</v>
      </c>
      <c r="R30" s="43">
        <f>E30*Road!H30/100</f>
        <v>-5444.3956318786286</v>
      </c>
      <c r="S30" s="43">
        <f>G30*Rail!C30/100</f>
        <v>1169.2466808593274</v>
      </c>
      <c r="T30" s="43">
        <f>H30*Rail!D30/100</f>
        <v>-883.73943982658386</v>
      </c>
      <c r="U30" s="43">
        <f>F30*IWW!C30/100</f>
        <v>0</v>
      </c>
      <c r="V30" s="43"/>
      <c r="W30" s="46">
        <f>C30*Road!F30/100</f>
        <v>-1087824.8453272954</v>
      </c>
      <c r="X30" s="46">
        <f>D30*Road!G30/100</f>
        <v>-235385.03264006265</v>
      </c>
      <c r="Y30" s="46">
        <f>E30*Road!I30/100</f>
        <v>-3673.8738822178416</v>
      </c>
      <c r="Z30" s="46">
        <f>G30*Rail!E30/100</f>
        <v>1421.8039639249421</v>
      </c>
      <c r="AA30" s="46">
        <f>H30*Rail!F30/100</f>
        <v>-1067.8518231237888</v>
      </c>
      <c r="AB30" s="46">
        <f>F30*IWW!D30/100</f>
        <v>0</v>
      </c>
      <c r="AC30" s="46"/>
      <c r="AD30" s="49">
        <f>(C30+D30)*Road!J30/100</f>
        <v>-1656661.3563222426</v>
      </c>
      <c r="AE30" s="49">
        <f>E30*Road!L30/100</f>
        <v>-3149.9776515400217</v>
      </c>
      <c r="AF30" s="49">
        <f>G30*Rail!G30/100</f>
        <v>664.1321147280978</v>
      </c>
      <c r="AG30" s="49">
        <f>H30*Rail!I30/100</f>
        <v>-331.40228993496896</v>
      </c>
      <c r="AH30" s="52">
        <f>(C30+D30)*Road!K30/100</f>
        <v>-1366745.6189658502</v>
      </c>
      <c r="AI30" s="52">
        <f>E30*Road!M30/100</f>
        <v>-7076.3117646041828</v>
      </c>
      <c r="AJ30" s="52">
        <f>G30*Rail!H30/100</f>
        <v>383.51291132185935</v>
      </c>
      <c r="AK30" s="52">
        <f>H30*Rail!J30/100</f>
        <v>-392.77308436737059</v>
      </c>
    </row>
    <row r="31" spans="1:37" x14ac:dyDescent="0.25">
      <c r="A31" s="3">
        <f t="shared" si="0"/>
        <v>1</v>
      </c>
      <c r="B31" s="3" t="str">
        <f>IF(B73='S00 Impact'!B30,B73,0)</f>
        <v>PL</v>
      </c>
      <c r="C31" s="3">
        <f>-(C73-'S00 Impact'!C30)</f>
        <v>70165967.383056641</v>
      </c>
      <c r="D31" s="3">
        <f>-(D73-'S00 Impact'!D30)</f>
        <v>15862041.041923523</v>
      </c>
      <c r="E31" s="3">
        <f>-(E73-'S00 Impact'!E30)</f>
        <v>-16346201.453456879</v>
      </c>
      <c r="F31" s="3">
        <f>-(F73-'S00 Impact'!F30)</f>
        <v>446343.39532458782</v>
      </c>
      <c r="G31" s="3">
        <f>-(G73-'S00 Impact'!G30)</f>
        <v>-213020981.49914551</v>
      </c>
      <c r="H31" s="3">
        <f>-(H73-'S00 Impact'!H30)</f>
        <v>92055168.046188354</v>
      </c>
      <c r="N31" s="3">
        <f t="shared" si="1"/>
        <v>1</v>
      </c>
      <c r="O31" s="3" t="str">
        <f t="shared" si="2"/>
        <v>PL</v>
      </c>
      <c r="P31" s="43">
        <f>C31*Road!D31/100</f>
        <v>192956.41030340578</v>
      </c>
      <c r="Q31" s="43">
        <f>D31*Road!E31/100</f>
        <v>108654.98113717613</v>
      </c>
      <c r="R31" s="43">
        <f>E31*Road!H31/100</f>
        <v>-833492.81211176631</v>
      </c>
      <c r="S31" s="43">
        <f>G31*Rail!C31/100</f>
        <v>-91599.022044632569</v>
      </c>
      <c r="T31" s="43">
        <f>H31*Rail!D31/100</f>
        <v>23013.792011547088</v>
      </c>
      <c r="U31" s="43">
        <f>F31*IWW!C31/100</f>
        <v>8373.4020962892664</v>
      </c>
      <c r="V31" s="43"/>
      <c r="W31" s="46">
        <f>C31*Road!F31/100</f>
        <v>673593.28687734366</v>
      </c>
      <c r="X31" s="46">
        <f>D31*Road!G31/100</f>
        <v>151482.49195036964</v>
      </c>
      <c r="Y31" s="46">
        <f>E31*Road!I31/100</f>
        <v>-727896.35072243481</v>
      </c>
      <c r="Z31" s="46">
        <f>G31*Rail!E31/100</f>
        <v>-323791.89187870116</v>
      </c>
      <c r="AA31" s="46">
        <f>H31*Rail!F31/100</f>
        <v>80087.996200183858</v>
      </c>
      <c r="AB31" s="46">
        <f>F31*IWW!D31/100</f>
        <v>1214.0540352828789</v>
      </c>
      <c r="AC31" s="46"/>
      <c r="AD31" s="49">
        <f>(C31+D31)*Road!J31/100</f>
        <v>240878.42358994446</v>
      </c>
      <c r="AE31" s="49">
        <f>E31*Road!L31/100</f>
        <v>-11932.727061023521</v>
      </c>
      <c r="AF31" s="49">
        <f>G31*Rail!G31/100</f>
        <v>-151244.89686439329</v>
      </c>
      <c r="AG31" s="49">
        <f>H31*Rail!I31/100</f>
        <v>22093.240331085202</v>
      </c>
      <c r="AH31" s="52">
        <f>(C31+D31)*Road!K31/100</f>
        <v>233996.18291594606</v>
      </c>
      <c r="AI31" s="52">
        <f>E31*Road!M31/100</f>
        <v>-291452.77191513614</v>
      </c>
      <c r="AJ31" s="52">
        <f>G31*Rail!H31/100</f>
        <v>-68166.71407972656</v>
      </c>
      <c r="AK31" s="52">
        <f>H31*Rail!J31/100</f>
        <v>98499.02980942154</v>
      </c>
    </row>
    <row r="32" spans="1:37" x14ac:dyDescent="0.25">
      <c r="A32" s="3">
        <f t="shared" si="0"/>
        <v>1</v>
      </c>
      <c r="B32" s="3" t="str">
        <f>IF(B74='S00 Impact'!B31,B74,0)</f>
        <v>PT</v>
      </c>
      <c r="C32" s="3">
        <f>-(C74-'S00 Impact'!C31)</f>
        <v>10620408.787597656</v>
      </c>
      <c r="D32" s="3">
        <f>-(D74-'S00 Impact'!D31)</f>
        <v>2227446.2528896332</v>
      </c>
      <c r="E32" s="3">
        <f>-(E74-'S00 Impact'!E31)</f>
        <v>-3655599.4485626221</v>
      </c>
      <c r="F32" s="3">
        <f>-(F74-'S00 Impact'!F31)</f>
        <v>0</v>
      </c>
      <c r="G32" s="3">
        <f>-(G74-'S00 Impact'!G31)</f>
        <v>7601231.8765954971</v>
      </c>
      <c r="H32" s="3">
        <f>-(H74-'S00 Impact'!H31)</f>
        <v>-2158215.7878541946</v>
      </c>
      <c r="N32" s="3">
        <f t="shared" si="1"/>
        <v>1</v>
      </c>
      <c r="O32" s="3" t="str">
        <f t="shared" si="2"/>
        <v>PT</v>
      </c>
      <c r="P32" s="43">
        <f>C32*Road!D32/100</f>
        <v>17523.674499536133</v>
      </c>
      <c r="Q32" s="43">
        <f>D32*Road!E32/100</f>
        <v>10446.72292605238</v>
      </c>
      <c r="R32" s="43">
        <f>E32*Road!H32/100</f>
        <v>-130980.12824199875</v>
      </c>
      <c r="S32" s="43">
        <f>G32*Rail!C32/100</f>
        <v>3116.5050694041543</v>
      </c>
      <c r="T32" s="43">
        <f>H32*Rail!D32/100</f>
        <v>-517.97178908500678</v>
      </c>
      <c r="U32" s="43">
        <f>F32*IWW!C32/100</f>
        <v>0</v>
      </c>
      <c r="V32" s="43"/>
      <c r="W32" s="46">
        <f>C32*Road!F32/100</f>
        <v>101955.9243609375</v>
      </c>
      <c r="X32" s="46">
        <f>D32*Road!G32/100</f>
        <v>21272.111715095998</v>
      </c>
      <c r="Y32" s="46">
        <f>E32*Road!I32/100</f>
        <v>-162783.84344449357</v>
      </c>
      <c r="Z32" s="46">
        <f>G32*Rail!E32/100</f>
        <v>11553.872452425156</v>
      </c>
      <c r="AA32" s="46">
        <f>H32*Rail!F32/100</f>
        <v>-1877.6477354331491</v>
      </c>
      <c r="AB32" s="46">
        <f>F32*IWW!D32/100</f>
        <v>0</v>
      </c>
      <c r="AC32" s="46"/>
      <c r="AD32" s="49">
        <f>(C32+D32)*Road!J32/100</f>
        <v>42654.878734417798</v>
      </c>
      <c r="AE32" s="49">
        <f>E32*Road!L32/100</f>
        <v>-80642.523835291446</v>
      </c>
      <c r="AF32" s="49">
        <f>G32*Rail!G32/100</f>
        <v>5396.8746323828027</v>
      </c>
      <c r="AG32" s="49">
        <f>H32*Rail!I32/100</f>
        <v>-604.30042059917457</v>
      </c>
      <c r="AH32" s="52">
        <f>(C32+D32)*Road!K32/100</f>
        <v>71947.988226728834</v>
      </c>
      <c r="AI32" s="52">
        <f>E32*Road!M32/100</f>
        <v>-200509.62975365983</v>
      </c>
      <c r="AJ32" s="52">
        <f>G32*Rail!H32/100</f>
        <v>2736.4434755743791</v>
      </c>
      <c r="AK32" s="52">
        <f>H32*Rail!J32/100</f>
        <v>-1100.6900518056393</v>
      </c>
    </row>
    <row r="33" spans="1:38" x14ac:dyDescent="0.25">
      <c r="A33" s="3">
        <f t="shared" si="0"/>
        <v>1</v>
      </c>
      <c r="B33" s="3" t="str">
        <f>IF(B75='S00 Impact'!B32,B75,0)</f>
        <v>RO</v>
      </c>
      <c r="C33" s="3">
        <f>-(C75-'S00 Impact'!C32)</f>
        <v>12488360.81174469</v>
      </c>
      <c r="D33" s="3">
        <f>-(D75-'S00 Impact'!D32)</f>
        <v>1782202.1801948547</v>
      </c>
      <c r="E33" s="3">
        <f>-(E75-'S00 Impact'!E32)</f>
        <v>-170658.91612625122</v>
      </c>
      <c r="F33" s="3">
        <f>-(F75-'S00 Impact'!F32)</f>
        <v>-14502360.118789673</v>
      </c>
      <c r="G33" s="3">
        <f>-(G75-'S00 Impact'!G32)</f>
        <v>-7531580.538230896</v>
      </c>
      <c r="H33" s="3">
        <f>-(H75-'S00 Impact'!H32)</f>
        <v>13591812.366165161</v>
      </c>
      <c r="N33" s="3">
        <f t="shared" si="1"/>
        <v>1</v>
      </c>
      <c r="O33" s="3" t="str">
        <f t="shared" si="2"/>
        <v>RO</v>
      </c>
      <c r="P33" s="43">
        <f>C33*Road!D33/100</f>
        <v>12238.593595509798</v>
      </c>
      <c r="Q33" s="43">
        <f>D33*Road!E33/100</f>
        <v>4936.7000391397478</v>
      </c>
      <c r="R33" s="43">
        <f>E33*Road!H33/100</f>
        <v>-3606.0228977476881</v>
      </c>
      <c r="S33" s="43">
        <f>G33*Rail!C33/100</f>
        <v>-2786.6847991454315</v>
      </c>
      <c r="T33" s="43">
        <f>H33*Rail!D33/100</f>
        <v>2854.2805968946841</v>
      </c>
      <c r="U33" s="43">
        <f>F33*IWW!C33/100</f>
        <v>-272064.27582849422</v>
      </c>
      <c r="V33" s="43"/>
      <c r="W33" s="46">
        <f>C33*Road!F33/100</f>
        <v>119763.38018463158</v>
      </c>
      <c r="X33" s="46">
        <f>D33*Road!G33/100</f>
        <v>17037.852842662811</v>
      </c>
      <c r="Y33" s="46">
        <f>E33*Road!I33/100</f>
        <v>-7599.441535101967</v>
      </c>
      <c r="Z33" s="46">
        <f>G33*Rail!E33/100</f>
        <v>-11448.002418110962</v>
      </c>
      <c r="AA33" s="46">
        <f>H33*Rail!F33/100</f>
        <v>11824.876758563689</v>
      </c>
      <c r="AB33" s="46">
        <f>F33*IWW!D33/100</f>
        <v>-39446.419523107914</v>
      </c>
      <c r="AC33" s="46"/>
      <c r="AD33" s="49">
        <f>(C33+D33)*Road!J33/100</f>
        <v>54798.961889047852</v>
      </c>
      <c r="AE33" s="49">
        <f>E33*Road!L33/100</f>
        <v>-2087.1585442240525</v>
      </c>
      <c r="AF33" s="49">
        <f>G33*Rail!G33/100</f>
        <v>-5347.422182143936</v>
      </c>
      <c r="AG33" s="49">
        <f>H33*Rail!I33/100</f>
        <v>3669.7893388645934</v>
      </c>
      <c r="AH33" s="52">
        <f>(C33+D33)*Road!K33/100</f>
        <v>45237.684684448352</v>
      </c>
      <c r="AI33" s="52">
        <f>E33*Road!M33/100</f>
        <v>-4688.0004259881207</v>
      </c>
      <c r="AJ33" s="52">
        <f>G33*Rail!H33/100</f>
        <v>-4217.6851014093018</v>
      </c>
      <c r="AK33" s="52">
        <f>H33*Rail!J33/100</f>
        <v>15494.666097428284</v>
      </c>
    </row>
    <row r="34" spans="1:38" x14ac:dyDescent="0.25">
      <c r="A34" s="3">
        <f t="shared" si="0"/>
        <v>1</v>
      </c>
      <c r="B34" s="3" t="str">
        <f>IF(B76='S00 Impact'!B33,B76,0)</f>
        <v>RU</v>
      </c>
      <c r="C34" s="3">
        <f>-(C76-'S00 Impact'!C33)</f>
        <v>94766635.10144043</v>
      </c>
      <c r="D34" s="3">
        <f>-(D76-'S00 Impact'!D33)</f>
        <v>23868448.267341614</v>
      </c>
      <c r="E34" s="3">
        <f>-(E76-'S00 Impact'!E33)</f>
        <v>-91233430.916900635</v>
      </c>
      <c r="F34" s="3">
        <f>-(F76-'S00 Impact'!F33)</f>
        <v>0</v>
      </c>
      <c r="G34" s="3">
        <f>-(G76-'S00 Impact'!G33)</f>
        <v>-1210953700.1671448</v>
      </c>
      <c r="H34" s="3">
        <f>-(H76-'S00 Impact'!H33)</f>
        <v>7804294.2928771973</v>
      </c>
      <c r="N34" s="3">
        <f t="shared" si="1"/>
        <v>1</v>
      </c>
      <c r="O34" s="3" t="str">
        <f t="shared" si="2"/>
        <v>RU</v>
      </c>
      <c r="P34" s="43">
        <f>C34*Road!D34/100</f>
        <v>92871.302399411623</v>
      </c>
      <c r="Q34" s="43">
        <f>D34*Road!E34/100</f>
        <v>66115.601700536266</v>
      </c>
      <c r="R34" s="43">
        <f>E34*Road!H34/100</f>
        <v>-1927762.3952741104</v>
      </c>
      <c r="S34" s="43">
        <f>G34*Rail!C34/100</f>
        <v>-702353.14609694411</v>
      </c>
      <c r="T34" s="43">
        <f>H34*Rail!D34/100</f>
        <v>2575.4171166494752</v>
      </c>
      <c r="U34" s="43">
        <f>F34*IWW!C34/100</f>
        <v>0</v>
      </c>
      <c r="V34" s="43"/>
      <c r="W34" s="46">
        <f>C34*Road!F34/100</f>
        <v>908812.03062281373</v>
      </c>
      <c r="X34" s="46">
        <f>D34*Road!G34/100</f>
        <v>228182.36543578579</v>
      </c>
      <c r="Y34" s="46">
        <f>E34*Road!I34/100</f>
        <v>-4062624.6787295854</v>
      </c>
      <c r="Z34" s="46">
        <f>G34*Rail!E34/100</f>
        <v>-1840649.62425406</v>
      </c>
      <c r="AA34" s="46">
        <f>H34*Rail!F34/100</f>
        <v>6789.7360348031616</v>
      </c>
      <c r="AB34" s="46">
        <f>F34*IWW!D34/100</f>
        <v>0</v>
      </c>
      <c r="AC34" s="46"/>
      <c r="AD34" s="49">
        <f>(C34+D34)*Road!J34/100</f>
        <v>455558.72013612307</v>
      </c>
      <c r="AE34" s="49">
        <f>E34*Road!L34/100</f>
        <v>-1115784.8601136948</v>
      </c>
      <c r="AF34" s="49">
        <f>G34*Rail!G34/100</f>
        <v>-896105.7381236871</v>
      </c>
      <c r="AG34" s="49">
        <f>H34*Rail!I34/100</f>
        <v>2107.1594590768432</v>
      </c>
      <c r="AH34" s="52">
        <f>(C34+D34)*Road!K34/100</f>
        <v>376073.21427903906</v>
      </c>
      <c r="AI34" s="52">
        <f>E34*Road!M34/100</f>
        <v>-2506182.3472872605</v>
      </c>
      <c r="AJ34" s="52">
        <f>G34*Rail!H34/100</f>
        <v>-1610568.4212223026</v>
      </c>
      <c r="AK34" s="52">
        <f>H34*Rail!J34/100</f>
        <v>2029.116516148071</v>
      </c>
    </row>
    <row r="35" spans="1:38" x14ac:dyDescent="0.25">
      <c r="A35" s="3">
        <f t="shared" si="0"/>
        <v>1</v>
      </c>
      <c r="B35" s="3" t="str">
        <f>IF(B77='S00 Impact'!B34,B77,0)</f>
        <v>SE</v>
      </c>
      <c r="C35" s="3">
        <f>-(C77-'S00 Impact'!C34)</f>
        <v>14362075.744430542</v>
      </c>
      <c r="D35" s="3">
        <f>-(D77-'S00 Impact'!D34)</f>
        <v>-478072.0049161911</v>
      </c>
      <c r="E35" s="3">
        <f>-(E77-'S00 Impact'!E34)</f>
        <v>39713506.62195015</v>
      </c>
      <c r="F35" s="3">
        <f>-(F77-'S00 Impact'!F34)</f>
        <v>0</v>
      </c>
      <c r="G35" s="3">
        <f>-(G77-'S00 Impact'!G34)</f>
        <v>-114320940.93544769</v>
      </c>
      <c r="H35" s="3">
        <f>-(H77-'S00 Impact'!H34)</f>
        <v>21204952.183990479</v>
      </c>
      <c r="N35" s="3">
        <f t="shared" si="1"/>
        <v>1</v>
      </c>
      <c r="O35" s="3" t="str">
        <f t="shared" si="2"/>
        <v>SE</v>
      </c>
      <c r="P35" s="43">
        <f>C35*Road!D35/100</f>
        <v>19963.285284758455</v>
      </c>
      <c r="Q35" s="43">
        <f>D35*Road!E35/100</f>
        <v>-1228.6450526346111</v>
      </c>
      <c r="R35" s="43">
        <f>E35*Road!H35/100</f>
        <v>710077.49840046873</v>
      </c>
      <c r="S35" s="43">
        <f>G35*Rail!C35/100</f>
        <v>-40012.329327406696</v>
      </c>
      <c r="T35" s="43">
        <f>H35*Rail!D35/100</f>
        <v>4240.9904367980962</v>
      </c>
      <c r="U35" s="43">
        <f>F35*IWW!C35/100</f>
        <v>0</v>
      </c>
      <c r="V35" s="43"/>
      <c r="W35" s="46">
        <f>C35*Road!F35/100</f>
        <v>137875.92714653321</v>
      </c>
      <c r="X35" s="46">
        <f>D35*Road!G35/100</f>
        <v>-4565.5876469496252</v>
      </c>
      <c r="Y35" s="46">
        <f>E35*Road!I35/100</f>
        <v>1768442.4498754402</v>
      </c>
      <c r="Z35" s="46">
        <f>G35*Rail!E35/100</f>
        <v>-173767.83022188049</v>
      </c>
      <c r="AA35" s="46">
        <f>H35*Rail!F35/100</f>
        <v>18448.308400071714</v>
      </c>
      <c r="AB35" s="46">
        <f>F35*IWW!D35/100</f>
        <v>0</v>
      </c>
      <c r="AC35" s="46"/>
      <c r="AD35" s="49">
        <f>(C35+D35)*Road!J35/100</f>
        <v>32210.888675673297</v>
      </c>
      <c r="AE35" s="49">
        <f>E35*Road!L35/100</f>
        <v>712857.44386400515</v>
      </c>
      <c r="AF35" s="49">
        <f>G35*Rail!G35/100</f>
        <v>-81167.868064167851</v>
      </c>
      <c r="AG35" s="49">
        <f>H35*Rail!I35/100</f>
        <v>9542.2284827957155</v>
      </c>
      <c r="AH35" s="52">
        <f>(C35+D35)*Road!K35/100</f>
        <v>111349.70999090509</v>
      </c>
      <c r="AI35" s="52">
        <f>E35*Road!M35/100</f>
        <v>2103227.3106984799</v>
      </c>
      <c r="AJ35" s="52">
        <f>G35*Rail!H35/100</f>
        <v>-138328.3385318917</v>
      </c>
      <c r="AK35" s="52">
        <f>H35*Rail!J35/100</f>
        <v>19932.65505295105</v>
      </c>
    </row>
    <row r="36" spans="1:38" x14ac:dyDescent="0.25">
      <c r="A36" s="3">
        <f t="shared" si="0"/>
        <v>1</v>
      </c>
      <c r="B36" s="3" t="str">
        <f>IF(B78='S00 Impact'!B35,B78,0)</f>
        <v>SI</v>
      </c>
      <c r="C36" s="3">
        <f>-(C78-'S00 Impact'!C35)</f>
        <v>1666886.045381546</v>
      </c>
      <c r="D36" s="3">
        <f>-(D78-'S00 Impact'!D35)</f>
        <v>-611789.75399923325</v>
      </c>
      <c r="E36" s="3">
        <f>-(E78-'S00 Impact'!E35)</f>
        <v>7865647.8386540413</v>
      </c>
      <c r="F36" s="3">
        <f>-(F78-'S00 Impact'!F35)</f>
        <v>0</v>
      </c>
      <c r="G36" s="3">
        <f>-(G78-'S00 Impact'!G35)</f>
        <v>-23034442.809801102</v>
      </c>
      <c r="H36" s="3">
        <f>-(H78-'S00 Impact'!H35)</f>
        <v>577566.32831573486</v>
      </c>
      <c r="N36" s="3">
        <f t="shared" si="1"/>
        <v>1</v>
      </c>
      <c r="O36" s="3" t="str">
        <f t="shared" si="2"/>
        <v>SI</v>
      </c>
      <c r="P36" s="43">
        <f>C36*Road!D36/100</f>
        <v>3400.4475325783533</v>
      </c>
      <c r="Q36" s="43">
        <f>D36*Road!E36/100</f>
        <v>-4196.8777124347407</v>
      </c>
      <c r="R36" s="43">
        <f>E36*Road!H36/100</f>
        <v>423958.41850345285</v>
      </c>
      <c r="S36" s="43">
        <f>G36*Rail!C36/100</f>
        <v>-29023.397940349387</v>
      </c>
      <c r="T36" s="43">
        <f>H36*Rail!D36/100</f>
        <v>421.62341967048638</v>
      </c>
      <c r="U36" s="43">
        <f>F36*IWW!C36/100</f>
        <v>0</v>
      </c>
      <c r="V36" s="43"/>
      <c r="W36" s="46">
        <f>C36*Road!F36/100</f>
        <v>16002.10603566284</v>
      </c>
      <c r="X36" s="46">
        <f>D36*Road!G36/100</f>
        <v>-5842.5921506926779</v>
      </c>
      <c r="Y36" s="46">
        <f>E36*Road!I36/100</f>
        <v>350257.29825526447</v>
      </c>
      <c r="Z36" s="46">
        <f>G36*Rail!E36/100</f>
        <v>-35012.353070897676</v>
      </c>
      <c r="AA36" s="46">
        <f>H36*Rail!F36/100</f>
        <v>502.48270563468924</v>
      </c>
      <c r="AB36" s="46">
        <f>F36*IWW!D36/100</f>
        <v>0</v>
      </c>
      <c r="AC36" s="46"/>
      <c r="AD36" s="49">
        <f>(C36+D36)*Road!J36/100</f>
        <v>4473.6082754610061</v>
      </c>
      <c r="AE36" s="49">
        <f>E36*Road!L36/100</f>
        <v>134423.92156259756</v>
      </c>
      <c r="AF36" s="49">
        <f>G36*Rail!G36/100</f>
        <v>-16354.454394958781</v>
      </c>
      <c r="AG36" s="49">
        <f>H36*Rail!I36/100</f>
        <v>190.59688834419251</v>
      </c>
      <c r="AH36" s="52">
        <f>(C36+D36)*Road!K36/100</f>
        <v>4283.6909430121905</v>
      </c>
      <c r="AI36" s="52">
        <f>E36*Road!M36/100</f>
        <v>787194.03569249646</v>
      </c>
      <c r="AJ36" s="52">
        <f>G36*Rail!H36/100</f>
        <v>-7371.0216991363523</v>
      </c>
      <c r="AK36" s="52">
        <f>H36*Rail!J36/100</f>
        <v>254.12918445892333</v>
      </c>
    </row>
    <row r="37" spans="1:38" x14ac:dyDescent="0.25">
      <c r="A37" s="3">
        <f t="shared" si="0"/>
        <v>1</v>
      </c>
      <c r="B37" s="3" t="str">
        <f>IF(B79='S00 Impact'!B36,B79,0)</f>
        <v>SK</v>
      </c>
      <c r="C37" s="3">
        <f>-(C79-'S00 Impact'!C36)</f>
        <v>28518271.220684052</v>
      </c>
      <c r="D37" s="3">
        <f>-(D79-'S00 Impact'!D36)</f>
        <v>6896967.4315958023</v>
      </c>
      <c r="E37" s="3">
        <f>-(E79-'S00 Impact'!E36)</f>
        <v>-7313060.8296470642</v>
      </c>
      <c r="F37" s="3">
        <f>-(F79-'S00 Impact'!F36)</f>
        <v>-496163.24206233025</v>
      </c>
      <c r="G37" s="3">
        <f>-(G79-'S00 Impact'!G36)</f>
        <v>1712265.187543869</v>
      </c>
      <c r="H37" s="3">
        <f>-(H79-'S00 Impact'!H36)</f>
        <v>-22246254.27179718</v>
      </c>
      <c r="N37" s="3">
        <f t="shared" si="1"/>
        <v>1</v>
      </c>
      <c r="O37" s="3" t="str">
        <f t="shared" si="2"/>
        <v>SK</v>
      </c>
      <c r="P37" s="43">
        <f>C37*Road!D37/100</f>
        <v>76999.332295846951</v>
      </c>
      <c r="Q37" s="43">
        <f>D37*Road!E37/100</f>
        <v>54486.042709606838</v>
      </c>
      <c r="R37" s="43">
        <f>E37*Road!H37/100</f>
        <v>-444049.05357616977</v>
      </c>
      <c r="S37" s="43">
        <f>G37*Rail!C37/100</f>
        <v>2397.1712625614168</v>
      </c>
      <c r="T37" s="43">
        <f>H37*Rail!D37/100</f>
        <v>-17797.003417437743</v>
      </c>
      <c r="U37" s="43">
        <f>F37*IWW!C37/100</f>
        <v>-9308.0224210893157</v>
      </c>
      <c r="V37" s="43"/>
      <c r="W37" s="46">
        <f>C37*Road!F37/100</f>
        <v>273775.40371856687</v>
      </c>
      <c r="X37" s="46">
        <f>D37*Road!G37/100</f>
        <v>65866.038971739908</v>
      </c>
      <c r="Y37" s="46">
        <f>E37*Road!I37/100</f>
        <v>-325650.59874418378</v>
      </c>
      <c r="Z37" s="46">
        <f>G37*Rail!E37/100</f>
        <v>2602.6430850666807</v>
      </c>
      <c r="AA37" s="46">
        <f>H37*Rail!F37/100</f>
        <v>-19354.241216463546</v>
      </c>
      <c r="AB37" s="46">
        <f>F37*IWW!D37/100</f>
        <v>-1349.5640184095382</v>
      </c>
      <c r="AC37" s="46"/>
      <c r="AD37" s="49">
        <f>(C37+D37)*Road!J37/100</f>
        <v>60914.210481921342</v>
      </c>
      <c r="AE37" s="49">
        <f>E37*Road!L37/100</f>
        <v>-75397.657153661217</v>
      </c>
      <c r="AF37" s="49">
        <f>G37*Rail!G37/100</f>
        <v>1267.076238782463</v>
      </c>
      <c r="AG37" s="49">
        <f>H37*Rail!I37/100</f>
        <v>-6006.4886533852386</v>
      </c>
      <c r="AH37" s="52">
        <f>(C37+D37)*Road!K37/100</f>
        <v>81100.896513720872</v>
      </c>
      <c r="AI37" s="52">
        <f>E37*Road!M37/100</f>
        <v>-110573.4797442636</v>
      </c>
      <c r="AJ37" s="52">
        <f>G37*Rail!H37/100</f>
        <v>684.90607501754755</v>
      </c>
      <c r="AK37" s="52">
        <f>H37*Rail!J37/100</f>
        <v>-8008.6515378469849</v>
      </c>
    </row>
    <row r="38" spans="1:38" x14ac:dyDescent="0.25">
      <c r="A38" s="3">
        <f t="shared" si="0"/>
        <v>1</v>
      </c>
      <c r="B38" s="3" t="str">
        <f>IF(B80='S00 Impact'!B37,B80,0)</f>
        <v>TR</v>
      </c>
      <c r="C38" s="3">
        <f>-(C80-'S00 Impact'!C37)</f>
        <v>80826251.652450562</v>
      </c>
      <c r="D38" s="3">
        <f>-(D80-'S00 Impact'!D37)</f>
        <v>18780799.901996613</v>
      </c>
      <c r="E38" s="3">
        <f>-(E80-'S00 Impact'!E37)</f>
        <v>10131030.43838501</v>
      </c>
      <c r="F38" s="3">
        <f>-(F80-'S00 Impact'!F37)</f>
        <v>0</v>
      </c>
      <c r="G38" s="3">
        <f>-(G80-'S00 Impact'!G37)</f>
        <v>-41090859.523239136</v>
      </c>
      <c r="H38" s="3">
        <f>-(H80-'S00 Impact'!H37)</f>
        <v>7130366.5690937042</v>
      </c>
      <c r="N38" s="3">
        <f t="shared" si="1"/>
        <v>1</v>
      </c>
      <c r="O38" s="3" t="str">
        <f t="shared" si="2"/>
        <v>TR</v>
      </c>
      <c r="P38" s="43">
        <f>C38*Road!D38/100</f>
        <v>106690.65218123475</v>
      </c>
      <c r="Q38" s="43">
        <f>D38*Road!E38/100</f>
        <v>70052.383634447368</v>
      </c>
      <c r="R38" s="43">
        <f>E38*Road!H38/100</f>
        <v>288531.74688520504</v>
      </c>
      <c r="S38" s="43">
        <f>G38*Rail!C38/100</f>
        <v>-22189.06414254913</v>
      </c>
      <c r="T38" s="43">
        <f>H38*Rail!D38/100</f>
        <v>2210.4136364190485</v>
      </c>
      <c r="U38" s="43">
        <f>F38*IWW!C38/100</f>
        <v>0</v>
      </c>
      <c r="V38" s="43"/>
      <c r="W38" s="46">
        <f>C38*Road!F38/100</f>
        <v>775123.75334700092</v>
      </c>
      <c r="X38" s="46">
        <f>D38*Road!G38/100</f>
        <v>179544.4470630876</v>
      </c>
      <c r="Y38" s="46">
        <f>E38*Road!I38/100</f>
        <v>451134.7854212845</v>
      </c>
      <c r="Z38" s="46">
        <f>G38*Rail!E38/100</f>
        <v>-62458.106475323482</v>
      </c>
      <c r="AA38" s="46">
        <f>H38*Rail!F38/100</f>
        <v>6203.4189151115224</v>
      </c>
      <c r="AB38" s="46">
        <f>F38*IWW!D38/100</f>
        <v>0</v>
      </c>
      <c r="AC38" s="46"/>
      <c r="AD38" s="49">
        <f>(C38+D38)*Road!J38/100</f>
        <v>515964.52705203637</v>
      </c>
      <c r="AE38" s="49">
        <f>E38*Road!L38/100</f>
        <v>166959.38162458493</v>
      </c>
      <c r="AF38" s="49">
        <f>G38*Rail!G38/100</f>
        <v>-29174.510261499785</v>
      </c>
      <c r="AG38" s="49">
        <f>H38*Rail!I38/100</f>
        <v>1497.376979509678</v>
      </c>
      <c r="AH38" s="52">
        <f>(C38+D38)*Road!K38/100</f>
        <v>425322.11013748945</v>
      </c>
      <c r="AI38" s="52">
        <f>E38*Road!M38/100</f>
        <v>374949.43652462924</v>
      </c>
      <c r="AJ38" s="52">
        <f>G38*Rail!H38/100</f>
        <v>-13559.983642668914</v>
      </c>
      <c r="AK38" s="52">
        <f>H38*Rail!J38/100</f>
        <v>7344.2775661665155</v>
      </c>
    </row>
    <row r="39" spans="1:38" x14ac:dyDescent="0.25">
      <c r="A39" s="3">
        <f t="shared" si="0"/>
        <v>1</v>
      </c>
      <c r="B39" s="3" t="str">
        <f>IF(B81='S00 Impact'!B38,B81,0)</f>
        <v>UA</v>
      </c>
      <c r="C39" s="3">
        <f>-(C81-'S00 Impact'!C38)</f>
        <v>109505280.96562195</v>
      </c>
      <c r="D39" s="3">
        <f>-(D81-'S00 Impact'!D38)</f>
        <v>26023355.830226898</v>
      </c>
      <c r="E39" s="3">
        <f>-(E81-'S00 Impact'!E38)</f>
        <v>-42442536.006252289</v>
      </c>
      <c r="F39" s="3">
        <f>-(F81-'S00 Impact'!F38)</f>
        <v>0</v>
      </c>
      <c r="G39" s="3">
        <f>-(G81-'S00 Impact'!G38)</f>
        <v>92193854.950820923</v>
      </c>
      <c r="H39" s="3">
        <f>-(H81-'S00 Impact'!H38)</f>
        <v>-115726199.18881226</v>
      </c>
      <c r="N39" s="3">
        <f t="shared" si="1"/>
        <v>1</v>
      </c>
      <c r="O39" s="3" t="str">
        <f t="shared" si="2"/>
        <v>UA</v>
      </c>
      <c r="P39" s="43">
        <f>C39*Road!D39/100</f>
        <v>87604.22477249756</v>
      </c>
      <c r="Q39" s="43">
        <f>D39*Road!E39/100</f>
        <v>59073.017734615059</v>
      </c>
      <c r="R39" s="43">
        <f>E39*Road!H39/100</f>
        <v>-736377.99970847729</v>
      </c>
      <c r="S39" s="43">
        <f>G39*Rail!C39/100</f>
        <v>30423.972133770905</v>
      </c>
      <c r="T39" s="43">
        <f>H39*Rail!D39/100</f>
        <v>-21987.977845874328</v>
      </c>
      <c r="U39" s="43">
        <f>F39*IWW!C39/100</f>
        <v>0</v>
      </c>
      <c r="V39" s="43"/>
      <c r="W39" s="46">
        <f>C39*Road!F39/100</f>
        <v>1050155.6444603144</v>
      </c>
      <c r="X39" s="46">
        <f>D39*Road!G39/100</f>
        <v>248783.28173696913</v>
      </c>
      <c r="Y39" s="46">
        <f>E39*Road!I39/100</f>
        <v>-1889966.1283584144</v>
      </c>
      <c r="Z39" s="46">
        <f>G39*Rail!E39/100</f>
        <v>140134.65952524779</v>
      </c>
      <c r="AA39" s="46">
        <f>H39*Rail!F39/100</f>
        <v>-100681.79329426665</v>
      </c>
      <c r="AB39" s="46">
        <f>F39*IWW!D39/100</f>
        <v>0</v>
      </c>
      <c r="AC39" s="46"/>
      <c r="AD39" s="49">
        <f>(C39+D39)*Road!J39/100</f>
        <v>426915.20590692386</v>
      </c>
      <c r="AE39" s="49">
        <f>E39*Road!L39/100</f>
        <v>-426123.06150277302</v>
      </c>
      <c r="AF39" s="49">
        <f>G39*Rail!G39/100</f>
        <v>65457.637015082844</v>
      </c>
      <c r="AG39" s="49">
        <f>H39*Rail!I39/100</f>
        <v>-31246.07378097931</v>
      </c>
      <c r="AH39" s="52">
        <f>(C39+D39)*Road!K39/100</f>
        <v>352374.45566920697</v>
      </c>
      <c r="AI39" s="52">
        <f>E39*Road!M39/100</f>
        <v>-957079.18694098899</v>
      </c>
      <c r="AJ39" s="52">
        <f>G39*Rail!H39/100</f>
        <v>110632.6259409851</v>
      </c>
      <c r="AK39" s="52">
        <f>H39*Rail!J39/100</f>
        <v>-64806.671545734862</v>
      </c>
    </row>
    <row r="40" spans="1:38" x14ac:dyDescent="0.25">
      <c r="A40" s="3">
        <f t="shared" si="0"/>
        <v>1</v>
      </c>
      <c r="B40" s="3" t="str">
        <f>IF(B82='S00 Impact'!B39,B82,0)</f>
        <v>UK</v>
      </c>
      <c r="C40" s="3">
        <f>-(C82-'S00 Impact'!C39)</f>
        <v>-91003758.952880859</v>
      </c>
      <c r="D40" s="3">
        <f>-(D82-'S00 Impact'!D39)</f>
        <v>-21768497.512237549</v>
      </c>
      <c r="E40" s="3">
        <f>-(E82-'S00 Impact'!E39)</f>
        <v>-5047393.2660102844</v>
      </c>
      <c r="F40" s="3">
        <f>-(F82-'S00 Impact'!F39)</f>
        <v>17211.717802166939</v>
      </c>
      <c r="G40" s="3">
        <f>-(G82-'S00 Impact'!G39)</f>
        <v>-122067958.50006104</v>
      </c>
      <c r="H40" s="3">
        <f>-(H82-'S00 Impact'!H39)</f>
        <v>-17664112.486701965</v>
      </c>
      <c r="N40" s="3">
        <f t="shared" si="1"/>
        <v>1</v>
      </c>
      <c r="O40" s="3" t="str">
        <f t="shared" si="2"/>
        <v>UK</v>
      </c>
      <c r="P40" s="43">
        <f>C40*Road!D40/100</f>
        <v>-287571.87829110352</v>
      </c>
      <c r="Q40" s="43">
        <f>D40*Road!E40/100</f>
        <v>-143889.76855589022</v>
      </c>
      <c r="R40" s="43">
        <f>E40*Road!H40/100</f>
        <v>-244445.25587287807</v>
      </c>
      <c r="S40" s="43">
        <f>G40*Rail!C40/100</f>
        <v>-45165.144645022585</v>
      </c>
      <c r="T40" s="43">
        <f>H40*Rail!D40/100</f>
        <v>-3709.4636222074128</v>
      </c>
      <c r="U40" s="43">
        <f>F40*IWW!C40/100</f>
        <v>320.31006829832671</v>
      </c>
      <c r="V40" s="43"/>
      <c r="W40" s="46">
        <f>C40*Road!F40/100</f>
        <v>-873636.08594765619</v>
      </c>
      <c r="X40" s="46">
        <f>D40*Road!G40/100</f>
        <v>-207889.15124186859</v>
      </c>
      <c r="Y40" s="46">
        <f>E40*Road!I40/100</f>
        <v>-224760.42213543798</v>
      </c>
      <c r="Z40" s="46">
        <f>G40*Rail!E40/100</f>
        <v>-185543.29692009278</v>
      </c>
      <c r="AA40" s="46">
        <f>H40*Rail!F40/100</f>
        <v>-15367.777863430709</v>
      </c>
      <c r="AB40" s="46">
        <f>F40*IWW!D40/100</f>
        <v>46.81587242189407</v>
      </c>
      <c r="AC40" s="46"/>
      <c r="AD40" s="49">
        <f>(C40+D40)*Road!J40/100</f>
        <v>-261631.63499907471</v>
      </c>
      <c r="AE40" s="49">
        <f>E40*Road!L40/100</f>
        <v>-16353.554181873322</v>
      </c>
      <c r="AF40" s="49">
        <f>G40*Rail!G40/100</f>
        <v>-57371.940495028684</v>
      </c>
      <c r="AG40" s="49">
        <f>H40*Rail!I40/100</f>
        <v>-4769.3103714095305</v>
      </c>
      <c r="AH40" s="52">
        <f>(C40+D40)*Road!K40/100</f>
        <v>-1224706.7052111859</v>
      </c>
      <c r="AI40" s="52">
        <f>E40*Road!M40/100</f>
        <v>-361443.83177899645</v>
      </c>
      <c r="AJ40" s="52">
        <f>G40*Rail!H40/100</f>
        <v>-46385.824230023194</v>
      </c>
      <c r="AK40" s="52">
        <f>H40*Rail!J40/100</f>
        <v>-4062.7458719414517</v>
      </c>
    </row>
    <row r="41" spans="1:38" ht="13.2" thickBot="1" x14ac:dyDescent="0.3">
      <c r="A41" s="3">
        <f t="shared" si="0"/>
        <v>1</v>
      </c>
      <c r="B41" s="3" t="str">
        <f>IF(B83='S00 Impact'!B40,B83,0)</f>
        <v>YU</v>
      </c>
      <c r="C41" s="3">
        <f>-(C83-'S00 Impact'!C40)</f>
        <v>12164319.787567139</v>
      </c>
      <c r="D41" s="3">
        <f>-(D83-'S00 Impact'!D40)</f>
        <v>1546728.3306264877</v>
      </c>
      <c r="E41" s="3">
        <f>-(E83-'S00 Impact'!E40)</f>
        <v>-1075056.1572637558</v>
      </c>
      <c r="F41" s="3">
        <f>-(F83-'S00 Impact'!F40)</f>
        <v>-8061478.1004257202</v>
      </c>
      <c r="G41" s="3">
        <f>-(G83-'S00 Impact'!G40)</f>
        <v>35107405.022136688</v>
      </c>
      <c r="H41" s="3">
        <f>-(H83-'S00 Impact'!H40)</f>
        <v>2417812.6259994507</v>
      </c>
      <c r="N41" s="53">
        <f t="shared" si="1"/>
        <v>1</v>
      </c>
      <c r="O41" s="53" t="str">
        <f t="shared" si="2"/>
        <v>YU</v>
      </c>
      <c r="P41" s="54">
        <f>C41*Road!D41/100</f>
        <v>10947.887808810423</v>
      </c>
      <c r="Q41" s="54">
        <f>D41*Road!E41/100</f>
        <v>3959.6245264038089</v>
      </c>
      <c r="R41" s="54">
        <f>E41*Road!H41/100</f>
        <v>-20963.59506664324</v>
      </c>
      <c r="S41" s="54">
        <f>G41*Rail!C41/100</f>
        <v>14745.11010929741</v>
      </c>
      <c r="T41" s="54">
        <f>H41*Rail!D41/100</f>
        <v>580.27503023986822</v>
      </c>
      <c r="U41" s="54">
        <f>F41*IWW!C41/100</f>
        <v>-102542.00143741517</v>
      </c>
      <c r="V41" s="54"/>
      <c r="W41" s="55">
        <f>C41*Road!F41/100</f>
        <v>116655.82676276885</v>
      </c>
      <c r="X41" s="55">
        <f>D41*Road!G41/100</f>
        <v>14786.722840789222</v>
      </c>
      <c r="Y41" s="55">
        <f>E41*Road!I41/100</f>
        <v>-47872.250682955048</v>
      </c>
      <c r="Z41" s="55">
        <f>G41*Rail!E41/100</f>
        <v>53363.255633647765</v>
      </c>
      <c r="AA41" s="55">
        <f>H41*Rail!F41/100</f>
        <v>2103.4969846195218</v>
      </c>
      <c r="AB41" s="55">
        <f>F41*IWW!D41/100</f>
        <v>-21927.220433157963</v>
      </c>
      <c r="AC41" s="55"/>
      <c r="AD41" s="56">
        <f>(C41+D41)*Road!J41/100</f>
        <v>48674.220819587375</v>
      </c>
      <c r="AE41" s="56">
        <f>E41*Road!L41/100</f>
        <v>-12126.633453935163</v>
      </c>
      <c r="AF41" s="56">
        <f>G41*Rail!G41/100</f>
        <v>24926.257565717046</v>
      </c>
      <c r="AG41" s="56">
        <f>H41*Rail!I41/100</f>
        <v>652.80940901985161</v>
      </c>
      <c r="AH41" s="57">
        <f>(C41+D41)*Road!K41/100</f>
        <v>40173.370986307324</v>
      </c>
      <c r="AI41" s="57">
        <f>E41*Road!M41/100</f>
        <v>-27241.92302506357</v>
      </c>
      <c r="AJ41" s="57">
        <f>G41*Rail!H41/100</f>
        <v>13340.813908411941</v>
      </c>
      <c r="AK41" s="57">
        <f>H41*Rail!J41/100</f>
        <v>1184.728186739731</v>
      </c>
    </row>
    <row r="42" spans="1:38" ht="13.8" thickTop="1" thickBot="1" x14ac:dyDescent="0.3">
      <c r="N42" s="58">
        <f>N41</f>
        <v>1</v>
      </c>
      <c r="O42" s="58" t="s">
        <v>231</v>
      </c>
      <c r="P42" s="59">
        <f>SUM(P3:P41)</f>
        <v>287276.57690753014</v>
      </c>
      <c r="Q42" s="59">
        <f t="shared" ref="Q42:U42" si="3">SUM(Q3:Q41)</f>
        <v>26367.327132336235</v>
      </c>
      <c r="R42" s="59">
        <f t="shared" si="3"/>
        <v>-3799293.8205151758</v>
      </c>
      <c r="S42" s="59">
        <f t="shared" si="3"/>
        <v>-1349271.0647583082</v>
      </c>
      <c r="T42" s="59">
        <f t="shared" si="3"/>
        <v>-123301.70784833781</v>
      </c>
      <c r="U42" s="59">
        <f t="shared" si="3"/>
        <v>-1263349.1495253185</v>
      </c>
      <c r="V42" s="59">
        <f>L3*Air!C3/100</f>
        <v>12524161.891458709</v>
      </c>
      <c r="W42" s="60">
        <f>SUM(W3:W41)</f>
        <v>4328270.0393196456</v>
      </c>
      <c r="X42" s="60">
        <f t="shared" ref="X42:AD42" si="4">SUM(X3:X41)</f>
        <v>444928.37522338843</v>
      </c>
      <c r="Y42" s="60">
        <f t="shared" si="4"/>
        <v>-5621466.4661911624</v>
      </c>
      <c r="Z42" s="60">
        <f t="shared" si="4"/>
        <v>-3731336.3211069116</v>
      </c>
      <c r="AA42" s="60">
        <f t="shared" si="4"/>
        <v>164826.10557728575</v>
      </c>
      <c r="AB42" s="60">
        <f t="shared" si="4"/>
        <v>-171277.50055420431</v>
      </c>
      <c r="AC42" s="60">
        <f>L3*Air!D3/100</f>
        <v>9083658.116043454</v>
      </c>
      <c r="AD42" s="61">
        <f t="shared" si="4"/>
        <v>749663.74440911168</v>
      </c>
      <c r="AE42" s="61">
        <f t="shared" ref="AE42" si="5">SUM(AE3:AE41)</f>
        <v>-2091332.0419145038</v>
      </c>
      <c r="AF42" s="61">
        <f t="shared" ref="AF42" si="6">SUM(AF3:AF41)</f>
        <v>-1893173.4148862432</v>
      </c>
      <c r="AG42" s="61">
        <f t="shared" ref="AG42" si="7">SUM(AG3:AG41)</f>
        <v>31170.617818583847</v>
      </c>
      <c r="AH42" s="62">
        <f t="shared" ref="AH42" si="8">SUM(AH3:AH41)</f>
        <v>72036.384028805711</v>
      </c>
      <c r="AI42" s="62">
        <f t="shared" ref="AI42" si="9">SUM(AI3:AI41)</f>
        <v>-2562343.3625368238</v>
      </c>
      <c r="AJ42" s="62">
        <f t="shared" ref="AJ42" si="10">SUM(AJ3:AJ41)</f>
        <v>-2650529.7043205192</v>
      </c>
      <c r="AK42" s="62">
        <f t="shared" ref="AK42" si="11">SUM(AK3:AK41)</f>
        <v>-112698.51086864945</v>
      </c>
      <c r="AL42" s="63">
        <f>SUM(P42:AK42)</f>
        <v>2342986.1128926924</v>
      </c>
    </row>
    <row r="43" spans="1:38" x14ac:dyDescent="0.25">
      <c r="V43" s="76">
        <f>SUM(P42:V42)</f>
        <v>6302590.0528514357</v>
      </c>
      <c r="AC43" s="76">
        <f>SUM(W42:AC42)</f>
        <v>4497602.348311496</v>
      </c>
      <c r="AG43" s="76">
        <f>SUM(AD42:AG42)</f>
        <v>-3203671.0945730517</v>
      </c>
      <c r="AK43" s="76">
        <f>SUM(AH42:AK42)</f>
        <v>-5253535.1936971862</v>
      </c>
    </row>
    <row r="44" spans="1:38" x14ac:dyDescent="0.25">
      <c r="A44" s="19" t="s">
        <v>0</v>
      </c>
      <c r="B44" s="19" t="s">
        <v>207</v>
      </c>
      <c r="C44" s="19" t="s">
        <v>208</v>
      </c>
      <c r="D44" s="19" t="s">
        <v>209</v>
      </c>
      <c r="E44" s="19" t="s">
        <v>210</v>
      </c>
      <c r="F44" s="19" t="s">
        <v>211</v>
      </c>
      <c r="G44" s="19" t="s">
        <v>212</v>
      </c>
      <c r="H44" s="19" t="s">
        <v>213</v>
      </c>
      <c r="I44" s="19"/>
      <c r="J44" s="19" t="s">
        <v>214</v>
      </c>
      <c r="K44" s="19" t="s">
        <v>215</v>
      </c>
      <c r="L44" s="19" t="s">
        <v>216</v>
      </c>
      <c r="M44" s="19"/>
    </row>
    <row r="45" spans="1:38" x14ac:dyDescent="0.25">
      <c r="A45" s="19">
        <v>1</v>
      </c>
      <c r="B45" s="19" t="s">
        <v>112</v>
      </c>
      <c r="C45" s="19">
        <v>2194630536.9538732</v>
      </c>
      <c r="D45" s="19">
        <v>542904011.98534775</v>
      </c>
      <c r="E45" s="19">
        <v>777367289.41891205</v>
      </c>
      <c r="G45" s="19">
        <v>129195611.32275227</v>
      </c>
      <c r="H45" s="19">
        <v>595632049.04658222</v>
      </c>
      <c r="J45" s="19">
        <v>0</v>
      </c>
      <c r="K45" s="19">
        <v>3153</v>
      </c>
      <c r="L45" s="19">
        <v>837473429070.10706</v>
      </c>
      <c r="M45" s="19"/>
    </row>
    <row r="46" spans="1:38" x14ac:dyDescent="0.25">
      <c r="A46" s="19">
        <v>1</v>
      </c>
      <c r="B46" s="19" t="s">
        <v>114</v>
      </c>
      <c r="C46" s="19">
        <v>43061070428.324615</v>
      </c>
      <c r="D46" s="19">
        <v>27041060706.320957</v>
      </c>
      <c r="E46" s="19">
        <v>6901511115.9674196</v>
      </c>
      <c r="F46" s="19">
        <v>7111436472.5610552</v>
      </c>
      <c r="G46" s="19">
        <v>15988799680.747946</v>
      </c>
      <c r="H46" s="19">
        <v>24846053487.774426</v>
      </c>
      <c r="I46" s="19"/>
      <c r="J46" s="19"/>
      <c r="K46" s="19"/>
      <c r="L46" s="19"/>
      <c r="M46" s="19"/>
    </row>
    <row r="47" spans="1:38" x14ac:dyDescent="0.25">
      <c r="A47" s="19">
        <v>1</v>
      </c>
      <c r="B47" s="19" t="s">
        <v>116</v>
      </c>
      <c r="C47" s="19">
        <v>5018689067.2255974</v>
      </c>
      <c r="D47" s="19">
        <v>1231464153.3991432</v>
      </c>
      <c r="E47" s="19">
        <v>843954506.66345513</v>
      </c>
      <c r="F47" s="19">
        <v>742887819.35573661</v>
      </c>
      <c r="G47" s="19">
        <v>596162947.80595291</v>
      </c>
      <c r="H47" s="19">
        <v>1210090504.4782569</v>
      </c>
      <c r="I47" s="19"/>
      <c r="J47" s="19"/>
      <c r="K47" s="19"/>
      <c r="L47" s="19"/>
      <c r="M47" s="19"/>
    </row>
    <row r="48" spans="1:38" x14ac:dyDescent="0.25">
      <c r="A48" s="19">
        <v>1</v>
      </c>
      <c r="B48" s="19" t="s">
        <v>118</v>
      </c>
      <c r="C48" s="19">
        <v>42890232610.414215</v>
      </c>
      <c r="D48" s="19">
        <v>32554207429.578415</v>
      </c>
      <c r="E48" s="19">
        <v>8413137418.8061028</v>
      </c>
      <c r="F48" s="19">
        <v>9585723039.4343472</v>
      </c>
      <c r="G48" s="19">
        <v>14194190505.222197</v>
      </c>
      <c r="H48" s="19">
        <v>9811800423.7800331</v>
      </c>
      <c r="I48" s="19"/>
      <c r="J48" s="19"/>
      <c r="K48" s="19"/>
      <c r="L48" s="19"/>
      <c r="M48" s="19"/>
    </row>
    <row r="49" spans="1:13" x14ac:dyDescent="0.25">
      <c r="A49" s="19">
        <v>1</v>
      </c>
      <c r="B49" s="19" t="s">
        <v>120</v>
      </c>
      <c r="C49" s="19">
        <v>27971831409.889668</v>
      </c>
      <c r="D49" s="19">
        <v>6836113900.1394138</v>
      </c>
      <c r="E49" s="19">
        <v>3842363238.6657639</v>
      </c>
      <c r="F49" s="19">
        <v>2101981939.3220313</v>
      </c>
      <c r="G49" s="19">
        <v>17015140757.234745</v>
      </c>
      <c r="H49" s="19">
        <v>23019947717.119377</v>
      </c>
      <c r="I49" s="19"/>
      <c r="J49" s="19"/>
      <c r="K49" s="19"/>
      <c r="L49" s="19"/>
      <c r="M49" s="19"/>
    </row>
    <row r="50" spans="1:13" x14ac:dyDescent="0.25">
      <c r="A50" s="19">
        <v>1</v>
      </c>
      <c r="B50" s="19" t="s">
        <v>122</v>
      </c>
      <c r="C50" s="19">
        <v>19217263807.036469</v>
      </c>
      <c r="D50" s="19">
        <v>4632463608.2006912</v>
      </c>
      <c r="E50" s="19">
        <v>10407867840.844053</v>
      </c>
      <c r="G50" s="19">
        <v>7627113649.0188789</v>
      </c>
      <c r="H50" s="19">
        <v>27050323797.169571</v>
      </c>
      <c r="L50" s="19"/>
      <c r="M50" s="19"/>
    </row>
    <row r="51" spans="1:13" x14ac:dyDescent="0.25">
      <c r="A51" s="19">
        <v>1</v>
      </c>
      <c r="B51" s="19" t="s">
        <v>124</v>
      </c>
      <c r="C51" s="19">
        <v>39944687065.830254</v>
      </c>
      <c r="D51" s="19">
        <v>5713500252.3741293</v>
      </c>
      <c r="E51" s="19">
        <v>3643832384.5289593</v>
      </c>
      <c r="F51" s="19">
        <v>38969819.505442202</v>
      </c>
      <c r="G51" s="19">
        <v>11722332964.016827</v>
      </c>
      <c r="H51" s="19">
        <v>11493975836.716801</v>
      </c>
      <c r="I51" s="19"/>
      <c r="J51" s="19"/>
      <c r="K51" s="19"/>
      <c r="L51" s="19"/>
      <c r="M51" s="19"/>
    </row>
    <row r="52" spans="1:13" x14ac:dyDescent="0.25">
      <c r="A52" s="19">
        <v>1</v>
      </c>
      <c r="B52" s="19" t="s">
        <v>126</v>
      </c>
      <c r="C52" s="19">
        <v>31717750655.78331</v>
      </c>
      <c r="D52" s="19">
        <v>6888217573.4819584</v>
      </c>
      <c r="E52" s="19">
        <v>8555598925.5120564</v>
      </c>
      <c r="F52" s="19">
        <v>45311806.933480509</v>
      </c>
      <c r="G52" s="19">
        <v>9383219584.8630886</v>
      </c>
      <c r="H52" s="19">
        <v>35408528755.409286</v>
      </c>
      <c r="I52" s="19"/>
      <c r="J52" s="19"/>
      <c r="K52" s="19"/>
      <c r="L52" s="19"/>
      <c r="M52" s="19"/>
    </row>
    <row r="53" spans="1:13" x14ac:dyDescent="0.25">
      <c r="A53" s="19">
        <v>1</v>
      </c>
      <c r="B53" s="19" t="s">
        <v>128</v>
      </c>
      <c r="C53" s="19">
        <v>379889342704.49249</v>
      </c>
      <c r="D53" s="19">
        <v>88651874848.425507</v>
      </c>
      <c r="E53" s="19">
        <v>46521886950.132545</v>
      </c>
      <c r="F53" s="19">
        <v>75707877312.218964</v>
      </c>
      <c r="G53" s="19">
        <v>115303558149.09305</v>
      </c>
      <c r="H53" s="19">
        <v>109894092742.32457</v>
      </c>
      <c r="I53" s="19"/>
      <c r="J53" s="19"/>
      <c r="K53" s="19"/>
      <c r="L53" s="19"/>
      <c r="M53" s="19"/>
    </row>
    <row r="54" spans="1:13" x14ac:dyDescent="0.25">
      <c r="A54" s="19">
        <v>1</v>
      </c>
      <c r="B54" s="19" t="s">
        <v>130</v>
      </c>
      <c r="C54" s="19">
        <v>37300951199.075363</v>
      </c>
      <c r="D54" s="19">
        <v>3875944427.1034546</v>
      </c>
      <c r="E54" s="19">
        <v>7257575800.8939476</v>
      </c>
      <c r="G54" s="19">
        <v>6404132237.3235416</v>
      </c>
      <c r="H54" s="19">
        <v>3395010527.0589309</v>
      </c>
      <c r="L54" s="19"/>
      <c r="M54" s="19"/>
    </row>
    <row r="55" spans="1:13" x14ac:dyDescent="0.25">
      <c r="A55" s="19">
        <v>1</v>
      </c>
      <c r="B55" s="19" t="s">
        <v>132</v>
      </c>
      <c r="C55" s="19">
        <v>3352497899.5478487</v>
      </c>
      <c r="D55" s="19">
        <v>608972483.46947098</v>
      </c>
      <c r="E55" s="19">
        <v>1820513185.2653041</v>
      </c>
      <c r="G55" s="19">
        <v>289843038.28983343</v>
      </c>
      <c r="H55" s="19">
        <v>30963130778.298195</v>
      </c>
      <c r="L55" s="19"/>
      <c r="M55" s="19"/>
    </row>
    <row r="56" spans="1:13" x14ac:dyDescent="0.25">
      <c r="A56" s="19">
        <v>1</v>
      </c>
      <c r="B56" s="19" t="s">
        <v>134</v>
      </c>
      <c r="C56" s="19">
        <v>176173409860.22275</v>
      </c>
      <c r="D56" s="19">
        <v>94508052407.799133</v>
      </c>
      <c r="E56" s="19">
        <v>48190827038.389603</v>
      </c>
      <c r="G56" s="19">
        <v>29449567168.664547</v>
      </c>
      <c r="H56" s="19">
        <v>24315302205.442364</v>
      </c>
      <c r="L56" s="19"/>
      <c r="M56" s="19"/>
    </row>
    <row r="57" spans="1:13" x14ac:dyDescent="0.25">
      <c r="A57" s="19">
        <v>1</v>
      </c>
      <c r="B57" s="19" t="s">
        <v>136</v>
      </c>
      <c r="C57" s="19">
        <v>29635966769.240887</v>
      </c>
      <c r="D57" s="19">
        <v>4325075047.5780373</v>
      </c>
      <c r="E57" s="19">
        <v>5656227555.7669115</v>
      </c>
      <c r="G57" s="19">
        <v>7685975969.6500101</v>
      </c>
      <c r="H57" s="19">
        <v>22112409942.027126</v>
      </c>
      <c r="L57" s="19"/>
      <c r="M57" s="19"/>
    </row>
    <row r="58" spans="1:13" x14ac:dyDescent="0.25">
      <c r="A58" s="19">
        <v>1</v>
      </c>
      <c r="B58" s="19" t="s">
        <v>138</v>
      </c>
      <c r="C58" s="19">
        <v>245380141051.15445</v>
      </c>
      <c r="D58" s="19">
        <v>167765056897.63049</v>
      </c>
      <c r="E58" s="19">
        <v>44052247819.384552</v>
      </c>
      <c r="F58" s="19">
        <v>12023580252.505234</v>
      </c>
      <c r="G58" s="19">
        <v>95228412986.087402</v>
      </c>
      <c r="H58" s="19">
        <v>55772116337.958664</v>
      </c>
      <c r="I58" s="19"/>
      <c r="J58" s="19"/>
      <c r="K58" s="19"/>
      <c r="L58" s="19"/>
      <c r="M58" s="19"/>
    </row>
    <row r="59" spans="1:13" x14ac:dyDescent="0.25">
      <c r="A59" s="19">
        <v>1</v>
      </c>
      <c r="B59" s="19" t="s">
        <v>140</v>
      </c>
      <c r="C59" s="19">
        <v>27367376068.982285</v>
      </c>
      <c r="D59" s="19">
        <v>6775006126.137146</v>
      </c>
      <c r="E59" s="19">
        <v>6280183784.2066402</v>
      </c>
      <c r="G59" s="19">
        <v>2909850134.0071507</v>
      </c>
      <c r="H59" s="19">
        <v>1435406771.4836926</v>
      </c>
      <c r="L59" s="19"/>
      <c r="M59" s="19"/>
    </row>
    <row r="60" spans="1:13" x14ac:dyDescent="0.25">
      <c r="A60" s="19">
        <v>1</v>
      </c>
      <c r="B60" s="19" t="s">
        <v>142</v>
      </c>
      <c r="C60" s="19">
        <v>22442137111.600368</v>
      </c>
      <c r="D60" s="19">
        <v>5576474488.3435526</v>
      </c>
      <c r="E60" s="19">
        <v>2673935605.3285618</v>
      </c>
      <c r="F60" s="19">
        <v>313704981.74775672</v>
      </c>
      <c r="G60" s="19">
        <v>9255082263.4082108</v>
      </c>
      <c r="H60" s="19">
        <v>7519422578.2729616</v>
      </c>
      <c r="I60" s="19"/>
      <c r="J60" s="19"/>
      <c r="K60" s="19"/>
      <c r="L60" s="19"/>
      <c r="M60" s="19"/>
    </row>
    <row r="61" spans="1:13" x14ac:dyDescent="0.25">
      <c r="A61" s="19">
        <v>1</v>
      </c>
      <c r="B61" s="19" t="s">
        <v>144</v>
      </c>
      <c r="C61" s="19">
        <v>29564688920.831867</v>
      </c>
      <c r="D61" s="19">
        <v>6074647511.499465</v>
      </c>
      <c r="E61" s="19">
        <v>5392666839.7049561</v>
      </c>
      <c r="F61" s="19">
        <v>11189848814.995632</v>
      </c>
      <c r="G61" s="19">
        <v>15314321149.974102</v>
      </c>
      <c r="H61" s="19">
        <v>23729959775.051579</v>
      </c>
      <c r="I61" s="19"/>
      <c r="J61" s="19"/>
      <c r="K61" s="19"/>
      <c r="L61" s="19"/>
      <c r="M61" s="19"/>
    </row>
    <row r="62" spans="1:13" x14ac:dyDescent="0.25">
      <c r="A62" s="19">
        <v>1</v>
      </c>
      <c r="B62" s="19" t="s">
        <v>146</v>
      </c>
      <c r="C62" s="19">
        <v>27595517120.83223</v>
      </c>
      <c r="D62" s="19">
        <v>4775009746.2418404</v>
      </c>
      <c r="E62" s="19">
        <v>4865903563.086731</v>
      </c>
      <c r="G62" s="19">
        <v>1940805404.6542184</v>
      </c>
      <c r="H62" s="19">
        <v>655363532.78421068</v>
      </c>
      <c r="L62" s="19"/>
      <c r="M62" s="19"/>
    </row>
    <row r="63" spans="1:13" x14ac:dyDescent="0.25">
      <c r="A63" s="19">
        <v>1</v>
      </c>
      <c r="B63" s="19" t="s">
        <v>148</v>
      </c>
      <c r="C63" s="19">
        <v>211498860605.2706</v>
      </c>
      <c r="D63" s="19">
        <v>55750632063.69413</v>
      </c>
      <c r="E63" s="19">
        <v>36796671730.634888</v>
      </c>
      <c r="G63" s="19">
        <v>50980708270.498947</v>
      </c>
      <c r="H63" s="19">
        <v>35958864985.539879</v>
      </c>
      <c r="L63" s="19"/>
      <c r="M63" s="19"/>
    </row>
    <row r="64" spans="1:13" x14ac:dyDescent="0.25">
      <c r="A64" s="19">
        <v>1</v>
      </c>
      <c r="B64" s="19" t="s">
        <v>150</v>
      </c>
      <c r="C64" s="19">
        <v>79887939.639906332</v>
      </c>
      <c r="D64" s="19">
        <v>23501475.84212283</v>
      </c>
      <c r="E64" s="19">
        <v>18047856.261694979</v>
      </c>
      <c r="G64" s="19">
        <v>15599826.978684997</v>
      </c>
      <c r="H64" s="19">
        <v>29501251.595583849</v>
      </c>
      <c r="L64" s="19"/>
      <c r="M64" s="19"/>
    </row>
    <row r="65" spans="1:13" x14ac:dyDescent="0.25">
      <c r="A65" s="19">
        <v>1</v>
      </c>
      <c r="B65" s="19" t="s">
        <v>152</v>
      </c>
      <c r="C65" s="19">
        <v>8537556974.1315832</v>
      </c>
      <c r="D65" s="19">
        <v>2034021571.9703627</v>
      </c>
      <c r="E65" s="19">
        <v>4649768591.7344294</v>
      </c>
      <c r="F65" s="19">
        <v>1945882.943965785</v>
      </c>
      <c r="G65" s="19">
        <v>13299706923.936098</v>
      </c>
      <c r="H65" s="19">
        <v>36778794379.154549</v>
      </c>
      <c r="I65" s="19"/>
      <c r="J65" s="19"/>
      <c r="K65" s="19"/>
      <c r="L65" s="19"/>
      <c r="M65" s="19"/>
    </row>
    <row r="66" spans="1:13" x14ac:dyDescent="0.25">
      <c r="A66" s="19">
        <v>1</v>
      </c>
      <c r="B66" s="19" t="s">
        <v>154</v>
      </c>
      <c r="C66" s="19">
        <v>5556292355.7490368</v>
      </c>
      <c r="D66" s="19">
        <v>2631417435.5166821</v>
      </c>
      <c r="E66" s="19">
        <v>902626643.77188945</v>
      </c>
      <c r="G66" s="19">
        <v>158463303.85068238</v>
      </c>
      <c r="H66" s="19">
        <v>575641278.00917661</v>
      </c>
      <c r="L66" s="19"/>
      <c r="M66" s="19"/>
    </row>
    <row r="67" spans="1:13" x14ac:dyDescent="0.25">
      <c r="A67" s="19">
        <v>1</v>
      </c>
      <c r="B67" s="19" t="s">
        <v>156</v>
      </c>
      <c r="C67" s="19">
        <v>7234875762.947978</v>
      </c>
      <c r="D67" s="19">
        <v>1439879836.2624164</v>
      </c>
      <c r="E67" s="19">
        <v>2598197571.9448538</v>
      </c>
      <c r="F67" s="19">
        <v>3057704.2583619663</v>
      </c>
      <c r="G67" s="19">
        <v>8147625664.0526466</v>
      </c>
      <c r="H67" s="19">
        <v>50186648977.392677</v>
      </c>
      <c r="I67" s="19"/>
      <c r="J67" s="19"/>
      <c r="K67" s="19"/>
      <c r="L67" s="19"/>
      <c r="M67" s="19"/>
    </row>
    <row r="68" spans="1:13" x14ac:dyDescent="0.25">
      <c r="A68" s="19">
        <v>1</v>
      </c>
      <c r="B68" s="19" t="s">
        <v>158</v>
      </c>
      <c r="C68" s="19">
        <v>5595315450.1832199</v>
      </c>
      <c r="D68" s="19">
        <v>1381358011.9389417</v>
      </c>
      <c r="E68" s="19">
        <v>1618464104.8221297</v>
      </c>
      <c r="G68" s="19">
        <v>1413461052.3830972</v>
      </c>
      <c r="H68" s="19">
        <v>3456984014.7434497</v>
      </c>
      <c r="L68" s="19"/>
      <c r="M68" s="19"/>
    </row>
    <row r="69" spans="1:13" x14ac:dyDescent="0.25">
      <c r="A69" s="19">
        <v>1</v>
      </c>
      <c r="B69" s="19" t="s">
        <v>160</v>
      </c>
      <c r="C69" s="19">
        <v>1517027130.3342855</v>
      </c>
      <c r="D69" s="19">
        <v>375203561.7698642</v>
      </c>
      <c r="E69" s="19">
        <v>188633744.41282657</v>
      </c>
      <c r="G69" s="19">
        <v>137566044.73056731</v>
      </c>
      <c r="H69" s="19">
        <v>1899383191.7650433</v>
      </c>
      <c r="L69" s="19"/>
      <c r="M69" s="19"/>
    </row>
    <row r="70" spans="1:13" x14ac:dyDescent="0.25">
      <c r="A70" s="19">
        <v>1</v>
      </c>
      <c r="B70" s="19" t="s">
        <v>162</v>
      </c>
      <c r="C70" s="19">
        <v>4800777134.4574337</v>
      </c>
      <c r="D70" s="19">
        <v>1189049152.2309585</v>
      </c>
      <c r="E70" s="19">
        <v>1355931092.7126377</v>
      </c>
      <c r="G70" s="19">
        <v>724603546.79165041</v>
      </c>
      <c r="H70" s="19">
        <v>414933048.94489598</v>
      </c>
      <c r="L70" s="19"/>
      <c r="M70" s="19"/>
    </row>
    <row r="71" spans="1:13" x14ac:dyDescent="0.25">
      <c r="A71" s="19">
        <v>1</v>
      </c>
      <c r="B71" s="19" t="s">
        <v>164</v>
      </c>
      <c r="C71" s="19">
        <v>95261794527.246796</v>
      </c>
      <c r="D71" s="19">
        <v>19257977720.986927</v>
      </c>
      <c r="E71" s="19">
        <v>10286858600.452061</v>
      </c>
      <c r="F71" s="19">
        <v>39737151388.828384</v>
      </c>
      <c r="G71" s="19">
        <v>12597379445.081167</v>
      </c>
      <c r="H71" s="19">
        <v>6579630587.7392941</v>
      </c>
      <c r="I71" s="19"/>
      <c r="J71" s="19"/>
      <c r="K71" s="19"/>
      <c r="L71" s="19"/>
      <c r="M71" s="19"/>
    </row>
    <row r="72" spans="1:13" x14ac:dyDescent="0.25">
      <c r="A72" s="19">
        <v>1</v>
      </c>
      <c r="B72" s="19" t="s">
        <v>166</v>
      </c>
      <c r="C72" s="19">
        <v>40307644337.155289</v>
      </c>
      <c r="D72" s="19">
        <v>9428493329.3006134</v>
      </c>
      <c r="E72" s="19">
        <v>3860385038.8137569</v>
      </c>
      <c r="G72" s="19">
        <v>4527088518.0548048</v>
      </c>
      <c r="H72" s="19">
        <v>4757689873.4998646</v>
      </c>
      <c r="L72" s="19"/>
      <c r="M72" s="19"/>
    </row>
    <row r="73" spans="1:13" x14ac:dyDescent="0.25">
      <c r="A73" s="19">
        <v>1</v>
      </c>
      <c r="B73" s="19" t="s">
        <v>168</v>
      </c>
      <c r="C73" s="19">
        <v>96025648033.328064</v>
      </c>
      <c r="D73" s="19">
        <v>18884757108.345165</v>
      </c>
      <c r="E73" s="19">
        <v>30172380609.166721</v>
      </c>
      <c r="F73" s="19">
        <v>882623976.63429463</v>
      </c>
      <c r="G73" s="19">
        <v>54083282544.30368</v>
      </c>
      <c r="H73" s="19">
        <v>131581182296.68726</v>
      </c>
      <c r="I73" s="19"/>
      <c r="J73" s="19"/>
      <c r="K73" s="19"/>
      <c r="L73" s="19"/>
      <c r="M73" s="19"/>
    </row>
    <row r="74" spans="1:13" x14ac:dyDescent="0.25">
      <c r="A74" s="19">
        <v>1</v>
      </c>
      <c r="B74" s="19" t="s">
        <v>170</v>
      </c>
      <c r="C74" s="19">
        <v>37356635939.713417</v>
      </c>
      <c r="D74" s="19">
        <v>9775519111.9491024</v>
      </c>
      <c r="E74" s="19">
        <v>6721552214.1085043</v>
      </c>
      <c r="G74" s="19">
        <v>4710035570.628253</v>
      </c>
      <c r="H74" s="19">
        <v>4656334024.2170019</v>
      </c>
      <c r="L74" s="19"/>
      <c r="M74" s="19"/>
    </row>
    <row r="75" spans="1:13" x14ac:dyDescent="0.25">
      <c r="A75" s="19">
        <v>1</v>
      </c>
      <c r="B75" s="19" t="s">
        <v>172</v>
      </c>
      <c r="C75" s="19">
        <v>38560358718.730141</v>
      </c>
      <c r="D75" s="19">
        <v>9422342155.4227219</v>
      </c>
      <c r="E75" s="19">
        <v>13977084952.3099</v>
      </c>
      <c r="F75" s="19">
        <v>21618613582.207901</v>
      </c>
      <c r="G75" s="19">
        <v>11347015477.473358</v>
      </c>
      <c r="H75" s="19">
        <v>57831373413.759964</v>
      </c>
      <c r="I75" s="19"/>
      <c r="J75" s="19"/>
      <c r="K75" s="19"/>
      <c r="L75" s="19"/>
      <c r="M75" s="19"/>
    </row>
    <row r="76" spans="1:13" x14ac:dyDescent="0.25">
      <c r="A76" s="19">
        <v>1</v>
      </c>
      <c r="B76" s="19" t="s">
        <v>174</v>
      </c>
      <c r="C76" s="19">
        <v>158012913940.95535</v>
      </c>
      <c r="D76" s="19">
        <v>38769347737.690239</v>
      </c>
      <c r="E76" s="19">
        <v>90724042710.184128</v>
      </c>
      <c r="G76" s="19">
        <v>106559193954.22496</v>
      </c>
      <c r="H76" s="19">
        <v>232844987265.80011</v>
      </c>
      <c r="L76" s="19"/>
      <c r="M76" s="19"/>
    </row>
    <row r="77" spans="1:13" x14ac:dyDescent="0.25">
      <c r="A77" s="19">
        <v>1</v>
      </c>
      <c r="B77" s="19" t="s">
        <v>176</v>
      </c>
      <c r="C77" s="19">
        <v>57540490472.293251</v>
      </c>
      <c r="D77" s="19">
        <v>4488804523.2560596</v>
      </c>
      <c r="E77" s="19">
        <v>8391458672.4428816</v>
      </c>
      <c r="G77" s="19">
        <v>18027515274.986149</v>
      </c>
      <c r="H77" s="19">
        <v>35563082530.246658</v>
      </c>
      <c r="L77" s="19"/>
      <c r="M77" s="19"/>
    </row>
    <row r="78" spans="1:13" x14ac:dyDescent="0.25">
      <c r="A78" s="19">
        <v>1</v>
      </c>
      <c r="B78" s="19" t="s">
        <v>178</v>
      </c>
      <c r="C78" s="19">
        <v>11788357827.337709</v>
      </c>
      <c r="D78" s="19">
        <v>3086558851.3980393</v>
      </c>
      <c r="E78" s="19">
        <v>2327118113.0063562</v>
      </c>
      <c r="G78" s="19">
        <v>5761200510.9843731</v>
      </c>
      <c r="H78" s="19">
        <v>9987978664.4081688</v>
      </c>
      <c r="L78" s="19"/>
      <c r="M78" s="19"/>
    </row>
    <row r="79" spans="1:13" x14ac:dyDescent="0.25">
      <c r="A79" s="19">
        <v>1</v>
      </c>
      <c r="B79" s="19" t="s">
        <v>180</v>
      </c>
      <c r="C79" s="19">
        <v>12751612310.74165</v>
      </c>
      <c r="D79" s="19">
        <v>3089746982.8805003</v>
      </c>
      <c r="E79" s="19">
        <v>4076505462.4136057</v>
      </c>
      <c r="F79" s="19">
        <v>706697442.09732974</v>
      </c>
      <c r="G79" s="19">
        <v>2518875809.2195034</v>
      </c>
      <c r="H79" s="19">
        <v>23520859174.864197</v>
      </c>
      <c r="I79" s="19"/>
      <c r="J79" s="19"/>
      <c r="K79" s="19"/>
      <c r="L79" s="19"/>
      <c r="M79" s="19"/>
    </row>
    <row r="80" spans="1:13" x14ac:dyDescent="0.25">
      <c r="A80" s="19">
        <v>1</v>
      </c>
      <c r="B80" s="19" t="s">
        <v>182</v>
      </c>
      <c r="C80" s="19">
        <v>114028702844.23386</v>
      </c>
      <c r="D80" s="19">
        <v>27961318024.16946</v>
      </c>
      <c r="E80" s="19">
        <v>11219566772.484203</v>
      </c>
      <c r="G80" s="19">
        <v>50518729513.747452</v>
      </c>
      <c r="H80" s="19">
        <v>13370962072.804232</v>
      </c>
      <c r="L80" s="19"/>
      <c r="M80" s="19"/>
    </row>
    <row r="81" spans="1:13" x14ac:dyDescent="0.25">
      <c r="A81" s="19">
        <v>1</v>
      </c>
      <c r="B81" s="19" t="s">
        <v>184</v>
      </c>
      <c r="C81" s="19">
        <v>73905311235.431534</v>
      </c>
      <c r="D81" s="19">
        <v>18012012253.88958</v>
      </c>
      <c r="E81" s="19">
        <v>22557851868.000202</v>
      </c>
      <c r="G81" s="19">
        <v>35500381466.107323</v>
      </c>
      <c r="H81" s="19">
        <v>77378314209.905975</v>
      </c>
      <c r="L81" s="19"/>
      <c r="M81" s="19"/>
    </row>
    <row r="82" spans="1:13" x14ac:dyDescent="0.25">
      <c r="A82" s="19">
        <v>1</v>
      </c>
      <c r="B82" s="19" t="s">
        <v>186</v>
      </c>
      <c r="C82" s="19">
        <v>330598756963.99927</v>
      </c>
      <c r="D82" s="19">
        <v>75091825291.270767</v>
      </c>
      <c r="E82" s="19">
        <v>26294496889.060154</v>
      </c>
      <c r="F82" s="19">
        <v>326365437.5594998</v>
      </c>
      <c r="G82" s="19">
        <v>48653584527.126953</v>
      </c>
      <c r="H82" s="19">
        <v>37375332618.862671</v>
      </c>
      <c r="I82" s="19"/>
      <c r="J82" s="19"/>
      <c r="K82" s="19"/>
      <c r="L82" s="19"/>
      <c r="M82" s="19"/>
    </row>
    <row r="83" spans="1:13" x14ac:dyDescent="0.25">
      <c r="A83" s="19">
        <v>1</v>
      </c>
      <c r="B83" s="19" t="s">
        <v>188</v>
      </c>
      <c r="C83" s="19">
        <v>20525209518.112114</v>
      </c>
      <c r="D83" s="19">
        <v>5017266697.6590633</v>
      </c>
      <c r="E83" s="19">
        <v>2145099147.7837276</v>
      </c>
      <c r="F83" s="19">
        <v>13220584823.009119</v>
      </c>
      <c r="G83" s="19">
        <v>20537076685.780346</v>
      </c>
      <c r="H83" s="19">
        <v>9337461584.5356026</v>
      </c>
      <c r="I83" s="19"/>
      <c r="J83" s="19"/>
      <c r="K83" s="19"/>
      <c r="L83" s="19"/>
      <c r="M83" s="19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2039-382E-453D-944B-8BA428C2A3A6}">
  <sheetPr>
    <tabColor theme="8" tint="0.79998168889431442"/>
  </sheetPr>
  <dimension ref="A1:AL83"/>
  <sheetViews>
    <sheetView topLeftCell="A13" zoomScale="70" zoomScaleNormal="70" workbookViewId="0">
      <selection activeCell="L28" sqref="L28"/>
    </sheetView>
  </sheetViews>
  <sheetFormatPr defaultColWidth="9" defaultRowHeight="12.6" x14ac:dyDescent="0.25"/>
  <cols>
    <col min="1" max="1" width="7.6640625" bestFit="1" customWidth="1"/>
    <col min="2" max="2" width="11.33203125" bestFit="1" customWidth="1"/>
    <col min="3" max="3" width="22" bestFit="1" customWidth="1"/>
    <col min="4" max="4" width="22.109375" bestFit="1" customWidth="1"/>
    <col min="5" max="5" width="14.5546875" bestFit="1" customWidth="1"/>
    <col min="6" max="6" width="16.44140625" bestFit="1" customWidth="1"/>
    <col min="7" max="7" width="21.88671875" bestFit="1" customWidth="1"/>
    <col min="8" max="8" width="16.33203125" bestFit="1" customWidth="1"/>
    <col min="10" max="10" width="7.5546875" bestFit="1" customWidth="1"/>
    <col min="11" max="11" width="8" bestFit="1" customWidth="1"/>
    <col min="12" max="12" width="12.33203125" bestFit="1" customWidth="1"/>
    <col min="14" max="14" width="8" bestFit="1" customWidth="1"/>
    <col min="15" max="15" width="11.33203125" bestFit="1" customWidth="1"/>
    <col min="16" max="17" width="12.6640625" bestFit="1" customWidth="1"/>
    <col min="18" max="21" width="13.6640625" bestFit="1" customWidth="1"/>
    <col min="22" max="22" width="15.33203125" bestFit="1" customWidth="1"/>
    <col min="23" max="29" width="15.6640625" bestFit="1" customWidth="1"/>
    <col min="30" max="34" width="13.6640625" bestFit="1" customWidth="1"/>
    <col min="35" max="35" width="14.33203125" bestFit="1" customWidth="1"/>
    <col min="36" max="37" width="13.6640625" bestFit="1" customWidth="1"/>
    <col min="38" max="38" width="16.109375" bestFit="1" customWidth="1"/>
  </cols>
  <sheetData>
    <row r="1" spans="1:37" x14ac:dyDescent="0.25">
      <c r="A1" s="20" t="s">
        <v>217</v>
      </c>
      <c r="N1" s="20"/>
      <c r="O1" s="3" t="s">
        <v>1</v>
      </c>
      <c r="P1" s="41" t="s">
        <v>218</v>
      </c>
      <c r="Q1" s="41" t="s">
        <v>218</v>
      </c>
      <c r="R1" s="41" t="s">
        <v>218</v>
      </c>
      <c r="S1" s="41" t="s">
        <v>218</v>
      </c>
      <c r="T1" s="41" t="s">
        <v>218</v>
      </c>
      <c r="U1" s="41" t="s">
        <v>218</v>
      </c>
      <c r="V1" s="41" t="s">
        <v>218</v>
      </c>
      <c r="W1" s="44" t="s">
        <v>219</v>
      </c>
      <c r="X1" s="44" t="s">
        <v>219</v>
      </c>
      <c r="Y1" s="44" t="s">
        <v>219</v>
      </c>
      <c r="Z1" s="44" t="s">
        <v>219</v>
      </c>
      <c r="AA1" s="44" t="s">
        <v>219</v>
      </c>
      <c r="AB1" s="44" t="s">
        <v>219</v>
      </c>
      <c r="AC1" s="44" t="s">
        <v>219</v>
      </c>
      <c r="AD1" s="47" t="s">
        <v>220</v>
      </c>
      <c r="AE1" s="47" t="s">
        <v>220</v>
      </c>
      <c r="AF1" s="47" t="s">
        <v>220</v>
      </c>
      <c r="AG1" s="47" t="s">
        <v>220</v>
      </c>
      <c r="AH1" s="50" t="s">
        <v>221</v>
      </c>
      <c r="AI1" s="50" t="s">
        <v>221</v>
      </c>
      <c r="AJ1" s="50" t="s">
        <v>221</v>
      </c>
      <c r="AK1" s="50" t="s">
        <v>221</v>
      </c>
    </row>
    <row r="2" spans="1:37" x14ac:dyDescent="0.25">
      <c r="A2" s="1" t="s">
        <v>0</v>
      </c>
      <c r="B2" s="1" t="s">
        <v>207</v>
      </c>
      <c r="C2" s="1" t="s">
        <v>208</v>
      </c>
      <c r="D2" s="1" t="s">
        <v>209</v>
      </c>
      <c r="E2" s="1" t="s">
        <v>210</v>
      </c>
      <c r="F2" s="1" t="s">
        <v>211</v>
      </c>
      <c r="G2" s="1" t="s">
        <v>212</v>
      </c>
      <c r="H2" s="1" t="s">
        <v>213</v>
      </c>
      <c r="I2" s="19"/>
      <c r="J2" s="1" t="s">
        <v>214</v>
      </c>
      <c r="K2" s="1" t="s">
        <v>215</v>
      </c>
      <c r="L2" s="1" t="s">
        <v>216</v>
      </c>
      <c r="N2" s="3" t="s">
        <v>0</v>
      </c>
      <c r="O2" s="3" t="s">
        <v>207</v>
      </c>
      <c r="P2" s="42" t="s">
        <v>222</v>
      </c>
      <c r="Q2" s="42" t="s">
        <v>223</v>
      </c>
      <c r="R2" s="42" t="s">
        <v>224</v>
      </c>
      <c r="S2" s="42" t="s">
        <v>225</v>
      </c>
      <c r="T2" s="42" t="s">
        <v>226</v>
      </c>
      <c r="U2" s="42" t="s">
        <v>227</v>
      </c>
      <c r="V2" s="42" t="s">
        <v>228</v>
      </c>
      <c r="W2" s="45" t="s">
        <v>222</v>
      </c>
      <c r="X2" s="45" t="s">
        <v>223</v>
      </c>
      <c r="Y2" s="45" t="s">
        <v>224</v>
      </c>
      <c r="Z2" s="45" t="s">
        <v>225</v>
      </c>
      <c r="AA2" s="45" t="s">
        <v>226</v>
      </c>
      <c r="AB2" s="45" t="s">
        <v>227</v>
      </c>
      <c r="AC2" s="45" t="s">
        <v>228</v>
      </c>
      <c r="AD2" s="48" t="s">
        <v>229</v>
      </c>
      <c r="AE2" s="48" t="s">
        <v>230</v>
      </c>
      <c r="AF2" s="48" t="s">
        <v>225</v>
      </c>
      <c r="AG2" s="48" t="s">
        <v>226</v>
      </c>
      <c r="AH2" s="51" t="s">
        <v>229</v>
      </c>
      <c r="AI2" s="51" t="s">
        <v>230</v>
      </c>
      <c r="AJ2" s="51" t="s">
        <v>225</v>
      </c>
      <c r="AK2" s="51" t="s">
        <v>226</v>
      </c>
    </row>
    <row r="3" spans="1:37" x14ac:dyDescent="0.25">
      <c r="A3" s="3">
        <f t="shared" ref="A3:A41" si="0">A45</f>
        <v>10</v>
      </c>
      <c r="B3" s="3" t="str">
        <f>IF(B45='S00 Impact'!B2,B45,0)</f>
        <v>AL</v>
      </c>
      <c r="C3" s="3">
        <f>-(C45-'S00 Impact'!C2)</f>
        <v>9255162.2297625542</v>
      </c>
      <c r="D3" s="3">
        <f>-(D45-'S00 Impact'!D2)</f>
        <v>2143899.2955093384</v>
      </c>
      <c r="E3" s="3">
        <f>-(E45-'S00 Impact'!E2)</f>
        <v>-355285.60556733608</v>
      </c>
      <c r="F3" s="3">
        <f>-(F45-'S00 Impact'!F2)</f>
        <v>0</v>
      </c>
      <c r="G3" s="3">
        <f>-(G45-'S00 Impact'!G2)</f>
        <v>-433334.20094978809</v>
      </c>
      <c r="H3" s="3">
        <f>-(H45-'S00 Impact'!H2)</f>
        <v>-1685061.8911286592</v>
      </c>
      <c r="J3" s="3">
        <f>J45</f>
        <v>0</v>
      </c>
      <c r="K3" s="3">
        <f>K45</f>
        <v>3153</v>
      </c>
      <c r="L3" s="3">
        <f>-(L45-'S00 Impact'!L2)</f>
        <v>1438440301.4770508</v>
      </c>
      <c r="N3" s="3">
        <f>A3</f>
        <v>10</v>
      </c>
      <c r="O3" s="3" t="str">
        <f>B3</f>
        <v>AL</v>
      </c>
      <c r="P3" s="43">
        <f>C3*Road!D3/100</f>
        <v>9717.9203412506813</v>
      </c>
      <c r="Q3" s="43">
        <f>D3*Road!E3/100</f>
        <v>6367.380907662734</v>
      </c>
      <c r="R3" s="43">
        <f>E3*Road!H3/100</f>
        <v>-8061.4303903228556</v>
      </c>
      <c r="S3" s="43">
        <f>G3*Rail!C3/100</f>
        <v>-91.000182199455509</v>
      </c>
      <c r="T3" s="43">
        <f>H3*Rail!D3/100</f>
        <v>-320.16175931444525</v>
      </c>
      <c r="U3" s="43">
        <f>F3*IWW!C3/100</f>
        <v>0</v>
      </c>
      <c r="V3" s="43"/>
      <c r="W3" s="46">
        <f>C3*Road!F3/100</f>
        <v>88757.005783422894</v>
      </c>
      <c r="X3" s="46">
        <f>D3*Road!G3/100</f>
        <v>20495.677265069276</v>
      </c>
      <c r="Y3" s="46">
        <f>E3*Road!I3/100</f>
        <v>-15820.868015913476</v>
      </c>
      <c r="Z3" s="46">
        <f>G3*Rail!E3/100</f>
        <v>-658.66798544367794</v>
      </c>
      <c r="AA3" s="46">
        <f>H3*Rail!F3/100</f>
        <v>-1466.0038452819333</v>
      </c>
      <c r="AB3" s="46">
        <f>F3*IWW!D3/100</f>
        <v>0</v>
      </c>
      <c r="AC3" s="46"/>
      <c r="AD3" s="49">
        <f>(C3+D3)*Road!J3/100</f>
        <v>47078.124099372915</v>
      </c>
      <c r="AE3" s="49">
        <f>E3*Road!L3/100</f>
        <v>-4664.9000010991222</v>
      </c>
      <c r="AF3" s="49">
        <f>G3*Rail!G3/100</f>
        <v>-225.33378449388979</v>
      </c>
      <c r="AG3" s="49">
        <f>H3*Rail!I3/100</f>
        <v>-454.96671060473795</v>
      </c>
      <c r="AH3" s="52">
        <f>(C3+D3)*Road!K3/100</f>
        <v>38756.809185924438</v>
      </c>
      <c r="AI3" s="52">
        <f>E3*Road!M3/100</f>
        <v>-10477.372508180741</v>
      </c>
      <c r="AJ3" s="52">
        <f>G3*Rail!H3/100</f>
        <v>-628.33459137719274</v>
      </c>
      <c r="AK3" s="52">
        <f>H3*Rail!J3/100</f>
        <v>-657.17413754017707</v>
      </c>
    </row>
    <row r="4" spans="1:37" x14ac:dyDescent="0.25">
      <c r="A4" s="3">
        <f t="shared" si="0"/>
        <v>10</v>
      </c>
      <c r="B4" s="3" t="str">
        <f>IF(B46='S00 Impact'!B3,B46,0)</f>
        <v>AT</v>
      </c>
      <c r="C4" s="3">
        <f>-(C46-'S00 Impact'!C3)</f>
        <v>-57014963.038421631</v>
      </c>
      <c r="D4" s="3">
        <f>-(D46-'S00 Impact'!D3)</f>
        <v>-13069217.835472107</v>
      </c>
      <c r="E4" s="3">
        <f>-(E46-'S00 Impact'!E3)</f>
        <v>-30358889.326265335</v>
      </c>
      <c r="F4" s="3">
        <f>-(F46-'S00 Impact'!F3)</f>
        <v>-2630514.1706476212</v>
      </c>
      <c r="G4" s="3">
        <f>-(G46-'S00 Impact'!G3)</f>
        <v>-403851215.61182022</v>
      </c>
      <c r="H4" s="3">
        <f>-(H46-'S00 Impact'!H3)</f>
        <v>-44195055.904872894</v>
      </c>
      <c r="N4" s="3">
        <f t="shared" ref="N4:O41" si="1">A4</f>
        <v>10</v>
      </c>
      <c r="O4" s="3" t="str">
        <f t="shared" si="1"/>
        <v>AT</v>
      </c>
      <c r="P4" s="43">
        <f>C4*Road!D4/100</f>
        <v>-94074.689013395706</v>
      </c>
      <c r="Q4" s="43">
        <f>D4*Road!E4/100</f>
        <v>-84819.223752213977</v>
      </c>
      <c r="R4" s="43">
        <f>E4*Road!H4/100</f>
        <v>-1574108.4115668575</v>
      </c>
      <c r="S4" s="43">
        <f>G4*Rail!C4/100</f>
        <v>-129232.38899578247</v>
      </c>
      <c r="T4" s="43">
        <f>H4*Rail!D4/100</f>
        <v>-4861.4561495360176</v>
      </c>
      <c r="U4" s="43">
        <f>F4*IWW!C4/100</f>
        <v>-66315.262242026525</v>
      </c>
      <c r="V4" s="43"/>
      <c r="W4" s="46">
        <f>C4*Road!F4/100</f>
        <v>-547343.64516884764</v>
      </c>
      <c r="X4" s="46">
        <f>D4*Road!G4/100</f>
        <v>-124811.03032875861</v>
      </c>
      <c r="Y4" s="46">
        <f>E4*Road!I4/100</f>
        <v>-1351881.3416985956</v>
      </c>
      <c r="Z4" s="46">
        <f>G4*Rail!E4/100</f>
        <v>-613853.84772996674</v>
      </c>
      <c r="AA4" s="46">
        <f>H4*Rail!F4/100</f>
        <v>-38449.698637239417</v>
      </c>
      <c r="AB4" s="46">
        <f>F4*IWW!D4/100</f>
        <v>-7154.9985441615308</v>
      </c>
      <c r="AC4" s="46"/>
      <c r="AD4" s="49">
        <f>(C4+D4)*Road!J4/100</f>
        <v>-350420.90436946868</v>
      </c>
      <c r="AE4" s="49">
        <f>E4*Road!L4/100</f>
        <v>-1525230.5997515705</v>
      </c>
      <c r="AF4" s="49">
        <f>G4*Rail!G4/100</f>
        <v>-452313.36148523865</v>
      </c>
      <c r="AG4" s="49">
        <f>H4*Rail!I4/100</f>
        <v>-13700.467330510597</v>
      </c>
      <c r="AH4" s="52">
        <f>(C4+D4)*Road!K4/100</f>
        <v>-499700.20963086234</v>
      </c>
      <c r="AI4" s="52">
        <f>E4*Road!M4/100</f>
        <v>-1428992.9205873094</v>
      </c>
      <c r="AJ4" s="52">
        <f>G4*Rail!H4/100</f>
        <v>-460390.38579747506</v>
      </c>
      <c r="AK4" s="52">
        <f>H4*Rail!J4/100</f>
        <v>-62315.028825870773</v>
      </c>
    </row>
    <row r="5" spans="1:37" x14ac:dyDescent="0.25">
      <c r="A5" s="3">
        <f t="shared" si="0"/>
        <v>10</v>
      </c>
      <c r="B5" s="3" t="str">
        <f>IF(B47='S00 Impact'!B4,B47,0)</f>
        <v>BA</v>
      </c>
      <c r="C5" s="3">
        <f>-(C47-'S00 Impact'!C4)</f>
        <v>84872859.491737366</v>
      </c>
      <c r="D5" s="3">
        <f>-(D47-'S00 Impact'!D4)</f>
        <v>21485349.914592028</v>
      </c>
      <c r="E5" s="3">
        <f>-(E47-'S00 Impact'!E4)</f>
        <v>-29017172.229671717</v>
      </c>
      <c r="F5" s="3">
        <f>-(F47-'S00 Impact'!F4)</f>
        <v>-858931.96598982811</v>
      </c>
      <c r="G5" s="3">
        <f>-(G47-'S00 Impact'!G4)</f>
        <v>1740137.0773530006</v>
      </c>
      <c r="H5" s="3">
        <f>-(H47-'S00 Impact'!H4)</f>
        <v>-1691216.9976396561</v>
      </c>
      <c r="N5" s="3">
        <f t="shared" si="1"/>
        <v>10</v>
      </c>
      <c r="O5" s="3" t="str">
        <f t="shared" si="1"/>
        <v>BA</v>
      </c>
      <c r="P5" s="43">
        <f>C5*Road!D5/100</f>
        <v>76385.573542563623</v>
      </c>
      <c r="Q5" s="43">
        <f>D5*Road!E5/100</f>
        <v>55002.495781355596</v>
      </c>
      <c r="R5" s="43">
        <f>E5*Road!H5/100</f>
        <v>-565834.85847859841</v>
      </c>
      <c r="S5" s="43">
        <f>G5*Rail!C5/100</f>
        <v>1357.3069203353405</v>
      </c>
      <c r="T5" s="43">
        <f>H5*Rail!D5/100</f>
        <v>-761.04764893784522</v>
      </c>
      <c r="U5" s="43">
        <f>F5*IWW!C5/100</f>
        <v>-16113.563681969175</v>
      </c>
      <c r="V5" s="43"/>
      <c r="W5" s="46">
        <f>C5*Road!F5/100</f>
        <v>813930.72252576123</v>
      </c>
      <c r="X5" s="46">
        <f>D5*Road!G5/100</f>
        <v>205399.9451834998</v>
      </c>
      <c r="Y5" s="46">
        <f>E5*Road!I5/100</f>
        <v>-1292134.6793872816</v>
      </c>
      <c r="Z5" s="46">
        <f>G5*Rail!E5/100</f>
        <v>2645.0083575765607</v>
      </c>
      <c r="AA5" s="46">
        <f>H5*Rail!F5/100</f>
        <v>-1471.3587879465008</v>
      </c>
      <c r="AB5" s="46">
        <f>F5*IWW!D5/100</f>
        <v>-2336.2949474923325</v>
      </c>
      <c r="AC5" s="46"/>
      <c r="AD5" s="49">
        <f>(C5+D5)*Road!J5/100</f>
        <v>377571.64339246938</v>
      </c>
      <c r="AE5" s="49">
        <f>E5*Road!L5/100</f>
        <v>-327313.70275069698</v>
      </c>
      <c r="AF5" s="49">
        <f>G5*Rail!G5/100</f>
        <v>1287.7014372412204</v>
      </c>
      <c r="AG5" s="49">
        <f>H5*Rail!I5/100</f>
        <v>-456.62858936270715</v>
      </c>
      <c r="AH5" s="52">
        <f>(C5+D5)*Road!K5/100</f>
        <v>311629.55356054509</v>
      </c>
      <c r="AI5" s="52">
        <f>E5*Road!M5/100</f>
        <v>-735295.1442998813</v>
      </c>
      <c r="AJ5" s="52">
        <f>G5*Rail!H5/100</f>
        <v>2331.7836836530209</v>
      </c>
      <c r="AK5" s="52">
        <f>H5*Rail!J5/100</f>
        <v>-642.6624591030693</v>
      </c>
    </row>
    <row r="6" spans="1:37" x14ac:dyDescent="0.25">
      <c r="A6" s="3">
        <f t="shared" si="0"/>
        <v>10</v>
      </c>
      <c r="B6" s="3" t="str">
        <f>IF(B48='S00 Impact'!B5,B48,0)</f>
        <v>BE</v>
      </c>
      <c r="C6" s="3">
        <f>-(C48-'S00 Impact'!C5)</f>
        <v>12815893.884666443</v>
      </c>
      <c r="D6" s="3">
        <f>-(D48-'S00 Impact'!D5)</f>
        <v>2188291.5580749512</v>
      </c>
      <c r="E6" s="3">
        <f>-(E48-'S00 Impact'!E5)</f>
        <v>100125.86400985718</v>
      </c>
      <c r="F6" s="3">
        <f>-(F48-'S00 Impact'!F5)</f>
        <v>7455332.0288677216</v>
      </c>
      <c r="G6" s="3">
        <f>-(G48-'S00 Impact'!G5)</f>
        <v>-9214287.3875312805</v>
      </c>
      <c r="H6" s="3">
        <f>-(H48-'S00 Impact'!H5)</f>
        <v>4749826.2812976837</v>
      </c>
      <c r="N6" s="3">
        <f t="shared" si="1"/>
        <v>10</v>
      </c>
      <c r="O6" s="3" t="str">
        <f t="shared" si="1"/>
        <v>BE</v>
      </c>
      <c r="P6" s="43">
        <f>C6*Road!D6/100</f>
        <v>20633.589154312973</v>
      </c>
      <c r="Q6" s="43">
        <f>D6*Road!E6/100</f>
        <v>10109.906998306275</v>
      </c>
      <c r="R6" s="43">
        <f>E6*Road!H6/100</f>
        <v>3471.3637052217487</v>
      </c>
      <c r="S6" s="43">
        <f>G6*Rail!C6/100</f>
        <v>-33724.291838364486</v>
      </c>
      <c r="T6" s="43">
        <f>H6*Rail!D6/100</f>
        <v>10022.133453538112</v>
      </c>
      <c r="U6" s="43">
        <f>F6*IWW!C6/100</f>
        <v>166701.22416548227</v>
      </c>
      <c r="V6" s="43"/>
      <c r="W6" s="46">
        <f>C6*Road!F6/100</f>
        <v>123032.58129279785</v>
      </c>
      <c r="X6" s="46">
        <f>D6*Road!G6/100</f>
        <v>20898.184379615785</v>
      </c>
      <c r="Y6" s="46">
        <f>E6*Road!I6/100</f>
        <v>4458.6047243589401</v>
      </c>
      <c r="Z6" s="46">
        <f>G6*Rail!E6/100</f>
        <v>-14005.716829047546</v>
      </c>
      <c r="AA6" s="46">
        <f>H6*Rail!F6/100</f>
        <v>4132.3488647289851</v>
      </c>
      <c r="AB6" s="46">
        <f>F6*IWW!D6/100</f>
        <v>20278.503118520206</v>
      </c>
      <c r="AC6" s="46"/>
      <c r="AD6" s="49">
        <f>(C6+D6)*Road!J6/100</f>
        <v>85973.982586908169</v>
      </c>
      <c r="AE6" s="49">
        <f>E6*Road!L6/100</f>
        <v>9741.2453095190049</v>
      </c>
      <c r="AF6" s="49">
        <f>G6*Rail!G6/100</f>
        <v>-6542.144045147209</v>
      </c>
      <c r="AG6" s="49">
        <f>H6*Rail!I6/100</f>
        <v>1187.4565703244211</v>
      </c>
      <c r="AH6" s="52">
        <f>(C6+D6)*Road!K6/100</f>
        <v>98727.540213238375</v>
      </c>
      <c r="AI6" s="52">
        <f>E6*Road!M6/100</f>
        <v>4350.4687912282943</v>
      </c>
      <c r="AJ6" s="52">
        <f>G6*Rail!H6/100</f>
        <v>-3685.7149550125123</v>
      </c>
      <c r="AK6" s="52">
        <f>H6*Rail!J6/100</f>
        <v>3134.8853456564711</v>
      </c>
    </row>
    <row r="7" spans="1:37" x14ac:dyDescent="0.25">
      <c r="A7" s="3">
        <f t="shared" si="0"/>
        <v>10</v>
      </c>
      <c r="B7" s="3" t="str">
        <f>IF(B49='S00 Impact'!B6,B49,0)</f>
        <v>BG</v>
      </c>
      <c r="C7" s="3">
        <f>-(C49-'S00 Impact'!C6)</f>
        <v>-1803922191.5751724</v>
      </c>
      <c r="D7" s="3">
        <f>-(D49-'S00 Impact'!D6)</f>
        <v>-410587982.9476757</v>
      </c>
      <c r="E7" s="3">
        <f>-(E49-'S00 Impact'!E6)</f>
        <v>-11078411.843228817</v>
      </c>
      <c r="F7" s="3">
        <f>-(F49-'S00 Impact'!F6)</f>
        <v>67569.391246318817</v>
      </c>
      <c r="G7" s="3">
        <f>-(G49-'S00 Impact'!G6)</f>
        <v>-1240043840.5821419</v>
      </c>
      <c r="H7" s="3">
        <f>-(H49-'S00 Impact'!H6)</f>
        <v>1610852564.1000061</v>
      </c>
      <c r="N7" s="3">
        <f t="shared" si="1"/>
        <v>10</v>
      </c>
      <c r="O7" s="3" t="str">
        <f t="shared" si="1"/>
        <v>BG</v>
      </c>
      <c r="P7" s="43">
        <f>C7*Road!D7/100</f>
        <v>-1443137.753260138</v>
      </c>
      <c r="Q7" s="43">
        <f>D7*Road!E7/100</f>
        <v>-932034.72129122389</v>
      </c>
      <c r="R7" s="43">
        <f>E7*Road!H7/100</f>
        <v>-192210.44548001996</v>
      </c>
      <c r="S7" s="43">
        <f>G7*Rail!C7/100</f>
        <v>-582820.60507360671</v>
      </c>
      <c r="T7" s="43">
        <f>H7*Rail!D7/100</f>
        <v>434930.19230700168</v>
      </c>
      <c r="U7" s="43">
        <f>F7*IWW!C7/100</f>
        <v>317.57613885769842</v>
      </c>
      <c r="V7" s="43"/>
      <c r="W7" s="46">
        <f>C7*Road!F7/100</f>
        <v>-17299613.817205902</v>
      </c>
      <c r="X7" s="46">
        <f>D7*Road!G7/100</f>
        <v>-3925221.1169797797</v>
      </c>
      <c r="Y7" s="46">
        <f>E7*Road!I7/100</f>
        <v>-493321.67937897926</v>
      </c>
      <c r="Z7" s="46">
        <f>G7*Rail!E7/100</f>
        <v>-1884866.6376848554</v>
      </c>
      <c r="AA7" s="46">
        <f>H7*Rail!F7/100</f>
        <v>1401441.7307670051</v>
      </c>
      <c r="AB7" s="46">
        <f>F7*IWW!D7/100</f>
        <v>183.7887441899872</v>
      </c>
      <c r="AC7" s="46"/>
      <c r="AD7" s="49">
        <f>(C7+D7)*Road!J7/100</f>
        <v>-6975707.0497469716</v>
      </c>
      <c r="AE7" s="49">
        <f>E7*Road!L7/100</f>
        <v>-111227.25490601732</v>
      </c>
      <c r="AF7" s="49">
        <f>G7*Rail!G7/100</f>
        <v>-1054037.2644948207</v>
      </c>
      <c r="AG7" s="49">
        <f>H7*Rail!I7/100</f>
        <v>434930.19230700168</v>
      </c>
      <c r="AH7" s="52">
        <f>(C7+D7)*Road!K7/100</f>
        <v>-5757726.4537594058</v>
      </c>
      <c r="AI7" s="52">
        <f>E7*Road!M7/100</f>
        <v>-249818.18706480981</v>
      </c>
      <c r="AJ7" s="52">
        <f>G7*Rail!H7/100</f>
        <v>-2666094.2572516049</v>
      </c>
      <c r="AK7" s="52">
        <f>H7*Rail!J7/100</f>
        <v>483255.76923000178</v>
      </c>
    </row>
    <row r="8" spans="1:37" x14ac:dyDescent="0.25">
      <c r="A8" s="3">
        <f t="shared" si="0"/>
        <v>10</v>
      </c>
      <c r="B8" s="3" t="str">
        <f>IF(B50='S00 Impact'!B7,B50,0)</f>
        <v>BY</v>
      </c>
      <c r="C8" s="3">
        <f>-(C50-'S00 Impact'!C7)</f>
        <v>39995417.66286087</v>
      </c>
      <c r="D8" s="3">
        <f>-(D50-'S00 Impact'!D7)</f>
        <v>8085517.637008667</v>
      </c>
      <c r="E8" s="3">
        <f>-(E50-'S00 Impact'!E7)</f>
        <v>19546749.444911957</v>
      </c>
      <c r="F8" s="3">
        <f>-(F50-'S00 Impact'!F7)</f>
        <v>0</v>
      </c>
      <c r="G8" s="3">
        <f>-(G50-'S00 Impact'!G7)</f>
        <v>39937317.905817032</v>
      </c>
      <c r="H8" s="3">
        <f>-(H50-'S00 Impact'!H7)</f>
        <v>-60981352.341884613</v>
      </c>
      <c r="N8" s="3">
        <f t="shared" si="1"/>
        <v>10</v>
      </c>
      <c r="O8" s="3" t="str">
        <f t="shared" si="1"/>
        <v>BY</v>
      </c>
      <c r="P8" s="43">
        <f>C8*Road!D8/100</f>
        <v>40395.371839489482</v>
      </c>
      <c r="Q8" s="43">
        <f>D8*Road!E8/100</f>
        <v>23043.725265474695</v>
      </c>
      <c r="R8" s="43">
        <f>E8*Road!H8/100</f>
        <v>425532.7354157333</v>
      </c>
      <c r="S8" s="43">
        <f>G8*Rail!C8/100</f>
        <v>29553.615250304603</v>
      </c>
      <c r="T8" s="43">
        <f>H8*Rail!D8/100</f>
        <v>-26831.795030429228</v>
      </c>
      <c r="U8" s="43">
        <f>F8*IWW!C8/100</f>
        <v>0</v>
      </c>
      <c r="V8" s="43"/>
      <c r="W8" s="46">
        <f>C8*Road!F8/100</f>
        <v>383556.05538683571</v>
      </c>
      <c r="X8" s="46">
        <f>D8*Road!G8/100</f>
        <v>77297.548609802849</v>
      </c>
      <c r="Y8" s="46">
        <f>E8*Road!I8/100</f>
        <v>870416.75278192956</v>
      </c>
      <c r="Z8" s="46">
        <f>G8*Rail!E8/100</f>
        <v>60704.723216841892</v>
      </c>
      <c r="AA8" s="46">
        <f>H8*Rail!F8/100</f>
        <v>-53053.776537439611</v>
      </c>
      <c r="AB8" s="46">
        <f>F8*IWW!D8/100</f>
        <v>0</v>
      </c>
      <c r="AC8" s="46"/>
      <c r="AD8" s="49">
        <f>(C8+D8)*Road!J8/100</f>
        <v>190400.50378748338</v>
      </c>
      <c r="AE8" s="49">
        <f>E8*Road!L8/100</f>
        <v>246093.57551144154</v>
      </c>
      <c r="AF8" s="49">
        <f>G8*Rail!G8/100</f>
        <v>28355.495713130091</v>
      </c>
      <c r="AG8" s="49">
        <f>H8*Rail!I8/100</f>
        <v>-16464.965132308844</v>
      </c>
      <c r="AH8" s="52">
        <f>(C8+D8)*Road!K8/100</f>
        <v>157224.65843057341</v>
      </c>
      <c r="AI8" s="52">
        <f>E8*Road!M8/100</f>
        <v>552977.54179655935</v>
      </c>
      <c r="AJ8" s="52">
        <f>G8*Rail!H8/100</f>
        <v>12380.56855080328</v>
      </c>
      <c r="AK8" s="52">
        <f>H8*Rail!J8/100</f>
        <v>-20733.659796240769</v>
      </c>
    </row>
    <row r="9" spans="1:37" x14ac:dyDescent="0.25">
      <c r="A9" s="3">
        <f t="shared" si="0"/>
        <v>10</v>
      </c>
      <c r="B9" s="3" t="str">
        <f>IF(B51='S00 Impact'!B8,B51,0)</f>
        <v>CH</v>
      </c>
      <c r="C9" s="3">
        <f>-(C51-'S00 Impact'!C8)</f>
        <v>-9321981.3892440796</v>
      </c>
      <c r="D9" s="3">
        <f>-(D51-'S00 Impact'!D8)</f>
        <v>-5163097.7608289719</v>
      </c>
      <c r="E9" s="3">
        <f>-(E51-'S00 Impact'!E8)</f>
        <v>4601611.5813822746</v>
      </c>
      <c r="F9" s="3">
        <f>-(F51-'S00 Impact'!F8)</f>
        <v>343937.97781551629</v>
      </c>
      <c r="G9" s="3">
        <f>-(G51-'S00 Impact'!G8)</f>
        <v>5964163.8079051971</v>
      </c>
      <c r="H9" s="3">
        <f>-(H51-'S00 Impact'!H8)</f>
        <v>31123177.41283226</v>
      </c>
      <c r="N9" s="3">
        <f t="shared" si="1"/>
        <v>10</v>
      </c>
      <c r="O9" s="3" t="str">
        <f t="shared" si="1"/>
        <v>CH</v>
      </c>
      <c r="P9" s="43">
        <f>C9*Road!D9/100</f>
        <v>-28804.922492764206</v>
      </c>
      <c r="Q9" s="43">
        <f>D9*Road!E9/100</f>
        <v>-45073.843452036919</v>
      </c>
      <c r="R9" s="43">
        <f>E9*Road!H9/100</f>
        <v>306559.3635516871</v>
      </c>
      <c r="S9" s="43">
        <f>G9*Rail!C9/100</f>
        <v>2385.6655231620789</v>
      </c>
      <c r="T9" s="43">
        <f>H9*Rail!D9/100</f>
        <v>7158.3308049514199</v>
      </c>
      <c r="U9" s="43">
        <f>F9*IWW!C9/100</f>
        <v>6452.2764638190856</v>
      </c>
      <c r="V9" s="43"/>
      <c r="W9" s="46">
        <f>C9*Road!F9/100</f>
        <v>-89397.801522850714</v>
      </c>
      <c r="X9" s="46">
        <f>D9*Road!G9/100</f>
        <v>-49359.214593524972</v>
      </c>
      <c r="Y9" s="46">
        <f>E9*Road!I9/100</f>
        <v>204909.76371895269</v>
      </c>
      <c r="Z9" s="46">
        <f>G9*Rail!E9/100</f>
        <v>9065.5289880158998</v>
      </c>
      <c r="AA9" s="46">
        <f>H9*Rail!F9/100</f>
        <v>27077.164349164064</v>
      </c>
      <c r="AB9" s="46">
        <f>F9*IWW!D9/100</f>
        <v>935.51129965820439</v>
      </c>
      <c r="AC9" s="46"/>
      <c r="AD9" s="49">
        <f>(C9+D9)*Road!J9/100</f>
        <v>-175414.30850738465</v>
      </c>
      <c r="AE9" s="49">
        <f>E9*Road!L9/100</f>
        <v>177392.12646228669</v>
      </c>
      <c r="AF9" s="49">
        <f>G9*Rail!G9/100</f>
        <v>8230.5460549091731</v>
      </c>
      <c r="AG9" s="49">
        <f>H9*Rail!I9/100</f>
        <v>4357.2448377965165</v>
      </c>
      <c r="AH9" s="52">
        <f>(C9+D9)*Road!K9/100</f>
        <v>-144850.79150073053</v>
      </c>
      <c r="AI9" s="52">
        <f>E9*Road!M9/100</f>
        <v>398407.53071607731</v>
      </c>
      <c r="AJ9" s="52">
        <f>G9*Rail!H9/100</f>
        <v>13121.160377391434</v>
      </c>
      <c r="AK9" s="52">
        <f>H9*Rail!J9/100</f>
        <v>18362.674673571033</v>
      </c>
    </row>
    <row r="10" spans="1:37" x14ac:dyDescent="0.25">
      <c r="A10" s="3">
        <f t="shared" si="0"/>
        <v>10</v>
      </c>
      <c r="B10" s="3" t="str">
        <f>IF(B52='S00 Impact'!B9,B52,0)</f>
        <v>CZ</v>
      </c>
      <c r="C10" s="3">
        <f>-(C52-'S00 Impact'!C9)</f>
        <v>-368096022.68464661</v>
      </c>
      <c r="D10" s="3">
        <f>-(D52-'S00 Impact'!D9)</f>
        <v>-78279128.780546188</v>
      </c>
      <c r="E10" s="3">
        <f>-(E52-'S00 Impact'!E9)</f>
        <v>-6202531.115064621</v>
      </c>
      <c r="F10" s="3">
        <f>-(F52-'S00 Impact'!F9)</f>
        <v>-6167.3151491209865</v>
      </c>
      <c r="G10" s="3">
        <f>-(G52-'S00 Impact'!G9)</f>
        <v>18940931.065969467</v>
      </c>
      <c r="H10" s="3">
        <f>-(H52-'S00 Impact'!H9)</f>
        <v>-59988952.949401855</v>
      </c>
      <c r="N10" s="3">
        <f t="shared" si="1"/>
        <v>10</v>
      </c>
      <c r="O10" s="3" t="str">
        <f t="shared" si="1"/>
        <v>CZ</v>
      </c>
      <c r="P10" s="43">
        <f>C10*Road!D10/100</f>
        <v>-533739.23289273749</v>
      </c>
      <c r="Q10" s="43">
        <f>D10*Road!E10/100</f>
        <v>-324075.59315146122</v>
      </c>
      <c r="R10" s="43">
        <f>E10*Road!H10/100</f>
        <v>-196124.03385834332</v>
      </c>
      <c r="S10" s="43">
        <f>G10*Rail!C10/100</f>
        <v>15342.154163435269</v>
      </c>
      <c r="T10" s="43">
        <f>H10*Rail!D10/100</f>
        <v>-25795.249768242793</v>
      </c>
      <c r="U10" s="43">
        <f>F10*IWW!C10/100</f>
        <v>-115.69883219750969</v>
      </c>
      <c r="V10" s="43"/>
      <c r="W10" s="46">
        <f>C10*Road!F10/100</f>
        <v>-3533721.8177726073</v>
      </c>
      <c r="X10" s="46">
        <f>D10*Road!G10/100</f>
        <v>-747565.67985421617</v>
      </c>
      <c r="Y10" s="46">
        <f>E10*Road!I10/100</f>
        <v>-276198.71055382758</v>
      </c>
      <c r="Z10" s="46">
        <f>G10*Rail!E10/100</f>
        <v>28790.215220273589</v>
      </c>
      <c r="AA10" s="46">
        <f>H10*Rail!F10/100</f>
        <v>-52190.389065979609</v>
      </c>
      <c r="AB10" s="46">
        <f>F10*IWW!D10/100</f>
        <v>-16.775097205609082</v>
      </c>
      <c r="AC10" s="46"/>
      <c r="AD10" s="49">
        <f>(C10+D10)*Road!J10/100</f>
        <v>-990952.83625272801</v>
      </c>
      <c r="AE10" s="49">
        <f>E10*Road!L10/100</f>
        <v>-120763.28081030818</v>
      </c>
      <c r="AF10" s="49">
        <f>G10*Rail!G10/100</f>
        <v>10417.512086283206</v>
      </c>
      <c r="AG10" s="49">
        <f>H10*Rail!I10/100</f>
        <v>-16796.906825832521</v>
      </c>
      <c r="AH10" s="52">
        <f>(C10+D10)*Road!K10/100</f>
        <v>-2205093.2482380522</v>
      </c>
      <c r="AI10" s="52">
        <f>E10*Road!M10/100</f>
        <v>-300264.53128027829</v>
      </c>
      <c r="AJ10" s="52">
        <f>G10*Rail!H10/100</f>
        <v>18940.931065969467</v>
      </c>
      <c r="AK10" s="52">
        <f>H10*Rail!J10/100</f>
        <v>-76785.859775234378</v>
      </c>
    </row>
    <row r="11" spans="1:37" x14ac:dyDescent="0.25">
      <c r="A11" s="3">
        <f t="shared" si="0"/>
        <v>10</v>
      </c>
      <c r="B11" s="3" t="str">
        <f>IF(B53='S00 Impact'!B10,B53,0)</f>
        <v>DE</v>
      </c>
      <c r="C11" s="3">
        <f>-(C53-'S00 Impact'!C10)</f>
        <v>-447492345.92578125</v>
      </c>
      <c r="D11" s="3">
        <f>-(D53-'S00 Impact'!D10)</f>
        <v>-103269238.58924866</v>
      </c>
      <c r="E11" s="3">
        <f>-(E53-'S00 Impact'!E10)</f>
        <v>-38669.075813293457</v>
      </c>
      <c r="F11" s="3">
        <f>-(F53-'S00 Impact'!F10)</f>
        <v>-1550662.7111053467</v>
      </c>
      <c r="G11" s="3">
        <f>-(G53-'S00 Impact'!G10)</f>
        <v>-572455207.82080078</v>
      </c>
      <c r="H11" s="3">
        <f>-(H53-'S00 Impact'!H10)</f>
        <v>-34047.56120300293</v>
      </c>
      <c r="N11" s="3">
        <f t="shared" si="1"/>
        <v>10</v>
      </c>
      <c r="O11" s="3" t="str">
        <f t="shared" si="1"/>
        <v>DE</v>
      </c>
      <c r="P11" s="43">
        <f>C11*Road!D11/100</f>
        <v>-662288.67197015625</v>
      </c>
      <c r="Q11" s="43">
        <f>D11*Road!E11/100</f>
        <v>-632007.74016620172</v>
      </c>
      <c r="R11" s="43">
        <f>E11*Road!H11/100</f>
        <v>-1904.0652930465699</v>
      </c>
      <c r="S11" s="43">
        <f>G11*Rail!C11/100</f>
        <v>-200359.32273728028</v>
      </c>
      <c r="T11" s="43">
        <f>H11*Rail!D11/100</f>
        <v>-6.8095122406005864</v>
      </c>
      <c r="U11" s="43">
        <f>F11*IWW!C11/100</f>
        <v>-37665.59725274887</v>
      </c>
      <c r="V11" s="43"/>
      <c r="W11" s="46">
        <f>C11*Road!F11/100</f>
        <v>-4295926.5208874997</v>
      </c>
      <c r="X11" s="46">
        <f>D11*Road!G11/100</f>
        <v>-986221.22852732462</v>
      </c>
      <c r="Y11" s="46">
        <f>E11*Road!I11/100</f>
        <v>-1721.9339459659577</v>
      </c>
      <c r="Z11" s="46">
        <f>G11*Rail!E11/100</f>
        <v>-870131.91588761716</v>
      </c>
      <c r="AA11" s="46">
        <f>H11*Rail!F11/100</f>
        <v>-29.621378246612547</v>
      </c>
      <c r="AB11" s="46">
        <f>F11*IWW!D11/100</f>
        <v>-4217.8025742065438</v>
      </c>
      <c r="AC11" s="46"/>
      <c r="AD11" s="49">
        <f>(C11+D11)*Road!J11/100</f>
        <v>-2092894.0211571136</v>
      </c>
      <c r="AE11" s="49">
        <f>E11*Road!L11/100</f>
        <v>-1489.919491086197</v>
      </c>
      <c r="AF11" s="49">
        <f>G11*Rail!G11/100</f>
        <v>-486586.9266476807</v>
      </c>
      <c r="AG11" s="49">
        <f>H11*Rail!I11/100</f>
        <v>-9.1928415248107918</v>
      </c>
      <c r="AH11" s="52">
        <f>(C11+D11)*Road!K11/100</f>
        <v>-3216447.6535677742</v>
      </c>
      <c r="AI11" s="52">
        <f>E11*Road!M11/100</f>
        <v>-1491.0795633605958</v>
      </c>
      <c r="AJ11" s="52">
        <f>G11*Rail!H11/100</f>
        <v>-818610.9471837451</v>
      </c>
      <c r="AK11" s="52">
        <f>H11*Rail!J11/100</f>
        <v>-12.938073257141113</v>
      </c>
    </row>
    <row r="12" spans="1:37" x14ac:dyDescent="0.25">
      <c r="A12" s="3">
        <f t="shared" si="0"/>
        <v>10</v>
      </c>
      <c r="B12" s="3" t="str">
        <f>IF(B54='S00 Impact'!B11,B54,0)</f>
        <v>DK</v>
      </c>
      <c r="C12" s="3">
        <f>-(C54-'S00 Impact'!C11)</f>
        <v>-106439788.53242493</v>
      </c>
      <c r="D12" s="3">
        <f>-(D54-'S00 Impact'!D11)</f>
        <v>-25434360.269897938</v>
      </c>
      <c r="E12" s="3">
        <f>-(E54-'S00 Impact'!E11)</f>
        <v>8665957.0148935318</v>
      </c>
      <c r="F12" s="3">
        <f>-(F54-'S00 Impact'!F11)</f>
        <v>0</v>
      </c>
      <c r="G12" s="3">
        <f>-(G54-'S00 Impact'!G11)</f>
        <v>18040300.863225937</v>
      </c>
      <c r="H12" s="3">
        <f>-(H54-'S00 Impact'!H11)</f>
        <v>-21216.628574848175</v>
      </c>
      <c r="N12" s="3">
        <f t="shared" si="1"/>
        <v>10</v>
      </c>
      <c r="O12" s="3" t="str">
        <f t="shared" si="1"/>
        <v>DK</v>
      </c>
      <c r="P12" s="43">
        <f>C12*Road!D12/100</f>
        <v>-146886.90817474641</v>
      </c>
      <c r="Q12" s="43">
        <f>D12*Road!E12/100</f>
        <v>-92835.414985127471</v>
      </c>
      <c r="R12" s="43">
        <f>E12*Road!H12/100</f>
        <v>239353.73275135935</v>
      </c>
      <c r="S12" s="43">
        <f>G12*Rail!C12/100</f>
        <v>8298.5383970839302</v>
      </c>
      <c r="T12" s="43">
        <f>H12*Rail!D12/100</f>
        <v>-6.5771548582029347</v>
      </c>
      <c r="U12" s="43">
        <f>F12*IWW!C12/100</f>
        <v>0</v>
      </c>
      <c r="V12" s="43"/>
      <c r="W12" s="46">
        <f>C12*Road!F12/100</f>
        <v>-1021821.9699112793</v>
      </c>
      <c r="X12" s="46">
        <f>D12*Road!G12/100</f>
        <v>-242898.14057752531</v>
      </c>
      <c r="Y12" s="46">
        <f>E12*Road!I12/100</f>
        <v>385895.06587320904</v>
      </c>
      <c r="Z12" s="46">
        <f>G12*Rail!E12/100</f>
        <v>27421.257312103422</v>
      </c>
      <c r="AA12" s="46">
        <f>H12*Rail!F12/100</f>
        <v>-18.458466860117909</v>
      </c>
      <c r="AB12" s="46">
        <f>F12*IWW!D12/100</f>
        <v>0</v>
      </c>
      <c r="AC12" s="46"/>
      <c r="AD12" s="49">
        <f>(C12+D12)*Road!J12/100</f>
        <v>-514309.18032905919</v>
      </c>
      <c r="AE12" s="49">
        <f>E12*Road!L12/100</f>
        <v>310501.23984363524</v>
      </c>
      <c r="AF12" s="49">
        <f>G12*Rail!G12/100</f>
        <v>10282.971492038785</v>
      </c>
      <c r="AG12" s="49">
        <f>H12*Rail!I12/100</f>
        <v>-6.5771548582029347</v>
      </c>
      <c r="AH12" s="52">
        <f>(C12+D12)*Road!K12/100</f>
        <v>-1131480.1967239301</v>
      </c>
      <c r="AI12" s="52">
        <f>E12*Road!M12/100</f>
        <v>490753.14575342071</v>
      </c>
      <c r="AJ12" s="52">
        <f>G12*Rail!H12/100</f>
        <v>9561.359457509745</v>
      </c>
      <c r="AK12" s="52">
        <f>H12*Rail!J12/100</f>
        <v>-27.157284575805665</v>
      </c>
    </row>
    <row r="13" spans="1:37" x14ac:dyDescent="0.25">
      <c r="A13" s="3">
        <f t="shared" si="0"/>
        <v>10</v>
      </c>
      <c r="B13" s="3" t="str">
        <f>IF(B55='S00 Impact'!B12,B55,0)</f>
        <v>EE</v>
      </c>
      <c r="C13" s="3">
        <f>-(C55-'S00 Impact'!C12)</f>
        <v>-6252838.338745594</v>
      </c>
      <c r="D13" s="3">
        <f>-(D55-'S00 Impact'!D12)</f>
        <v>-151811.414737463</v>
      </c>
      <c r="E13" s="3">
        <f>-(E55-'S00 Impact'!E12)</f>
        <v>6535735.7594435215</v>
      </c>
      <c r="F13" s="3">
        <f>-(F55-'S00 Impact'!F12)</f>
        <v>0</v>
      </c>
      <c r="G13" s="3">
        <f>-(G55-'S00 Impact'!G12)</f>
        <v>-1480215.98522681</v>
      </c>
      <c r="H13" s="3">
        <f>-(H55-'S00 Impact'!H12)</f>
        <v>-26942453.509887695</v>
      </c>
      <c r="N13" s="3">
        <f t="shared" si="1"/>
        <v>10</v>
      </c>
      <c r="O13" s="3" t="str">
        <f t="shared" si="1"/>
        <v>EE</v>
      </c>
      <c r="P13" s="43">
        <f>C13*Road!D13/100</f>
        <v>-12943.37536120338</v>
      </c>
      <c r="Q13" s="43">
        <f>D13*Road!E13/100</f>
        <v>-894.16923280365711</v>
      </c>
      <c r="R13" s="43">
        <f>E13*Road!H13/100</f>
        <v>294108.10917495849</v>
      </c>
      <c r="S13" s="43">
        <f>G13*Rail!C13/100</f>
        <v>-4707.0868330212561</v>
      </c>
      <c r="T13" s="43">
        <f>H13*Rail!D13/100</f>
        <v>-49304.689923094484</v>
      </c>
      <c r="U13" s="43">
        <f>F13*IWW!C13/100</f>
        <v>0</v>
      </c>
      <c r="V13" s="43"/>
      <c r="W13" s="46">
        <f>C13*Road!F13/100</f>
        <v>-60027.2480519577</v>
      </c>
      <c r="X13" s="46">
        <f>D13*Road!G13/100</f>
        <v>-1449.7990107427715</v>
      </c>
      <c r="Y13" s="46">
        <f>E13*Road!I13/100</f>
        <v>291036.31336802</v>
      </c>
      <c r="Z13" s="46">
        <f>G13*Rail!E13/100</f>
        <v>-2249.9282975447509</v>
      </c>
      <c r="AA13" s="46">
        <f>H13*Rail!F13/100</f>
        <v>-23439.934553602292</v>
      </c>
      <c r="AB13" s="46">
        <f>F13*IWW!D13/100</f>
        <v>0</v>
      </c>
      <c r="AC13" s="46"/>
      <c r="AD13" s="49">
        <f>(C13+D13)*Road!J13/100</f>
        <v>-14410.461945336878</v>
      </c>
      <c r="AE13" s="49">
        <f>E13*Road!L13/100</f>
        <v>181105.23789417997</v>
      </c>
      <c r="AF13" s="49">
        <f>G13*Rail!G13/100</f>
        <v>-1050.953349511035</v>
      </c>
      <c r="AG13" s="49">
        <f>H13*Rail!I13/100</f>
        <v>-9160.434193361818</v>
      </c>
      <c r="AH13" s="52">
        <f>(C13+D13)*Road!K13/100</f>
        <v>-45024.68776698588</v>
      </c>
      <c r="AI13" s="52">
        <f>E13*Road!M13/100</f>
        <v>450181.47911046975</v>
      </c>
      <c r="AJ13" s="52">
        <f>G13*Rail!H13/100</f>
        <v>-562.48207438618772</v>
      </c>
      <c r="AK13" s="52">
        <f>H13*Rail!J13/100</f>
        <v>-53346.057949577633</v>
      </c>
    </row>
    <row r="14" spans="1:37" x14ac:dyDescent="0.25">
      <c r="A14" s="3">
        <f t="shared" si="0"/>
        <v>10</v>
      </c>
      <c r="B14" s="3" t="str">
        <f>IF(B56='S00 Impact'!B13,B56,0)</f>
        <v>ES</v>
      </c>
      <c r="C14" s="3">
        <f>-(C56-'S00 Impact'!C13)</f>
        <v>-116191145.36651611</v>
      </c>
      <c r="D14" s="3">
        <f>-(D56-'S00 Impact'!D13)</f>
        <v>-42747906.566665649</v>
      </c>
      <c r="E14" s="3">
        <f>-(E56-'S00 Impact'!E13)</f>
        <v>738890.52438354492</v>
      </c>
      <c r="F14" s="3">
        <f>-(F56-'S00 Impact'!F13)</f>
        <v>0</v>
      </c>
      <c r="G14" s="3">
        <f>-(G56-'S00 Impact'!G13)</f>
        <v>115020580.45436859</v>
      </c>
      <c r="H14" s="3">
        <f>-(H56-'S00 Impact'!H13)</f>
        <v>5801362.6000518799</v>
      </c>
      <c r="N14" s="3">
        <f t="shared" si="1"/>
        <v>10</v>
      </c>
      <c r="O14" s="3" t="str">
        <f t="shared" si="1"/>
        <v>ES</v>
      </c>
      <c r="P14" s="43">
        <f>C14*Road!D14/100</f>
        <v>-197524.94712307741</v>
      </c>
      <c r="Q14" s="43">
        <f>D14*Road!E14/100</f>
        <v>-145770.36139232988</v>
      </c>
      <c r="R14" s="43">
        <f>E14*Road!H14/100</f>
        <v>17977.206458251647</v>
      </c>
      <c r="S14" s="43">
        <f>G14*Rail!C14/100</f>
        <v>37956.791549941634</v>
      </c>
      <c r="T14" s="43">
        <f>H14*Rail!D14/100</f>
        <v>1102.2588940098572</v>
      </c>
      <c r="U14" s="43">
        <f>F14*IWW!C14/100</f>
        <v>0</v>
      </c>
      <c r="V14" s="43"/>
      <c r="W14" s="46">
        <f>C14*Road!F14/100</f>
        <v>-1115434.9955185547</v>
      </c>
      <c r="X14" s="46">
        <f>D14*Road!G14/100</f>
        <v>-408242.50771165692</v>
      </c>
      <c r="Y14" s="46">
        <f>E14*Road!I14/100</f>
        <v>32902.795050799257</v>
      </c>
      <c r="Z14" s="46">
        <f>G14*Rail!E14/100</f>
        <v>174831.28229064026</v>
      </c>
      <c r="AA14" s="46">
        <f>H14*Rail!F14/100</f>
        <v>5047.185462045135</v>
      </c>
      <c r="AB14" s="46">
        <f>F14*IWW!D14/100</f>
        <v>0</v>
      </c>
      <c r="AC14" s="46"/>
      <c r="AD14" s="49">
        <f>(C14+D14)*Road!J14/100</f>
        <v>-716815.1242186497</v>
      </c>
      <c r="AE14" s="49">
        <f>E14*Road!L14/100</f>
        <v>3664.8970009423829</v>
      </c>
      <c r="AF14" s="49">
        <f>G14*Rail!G14/100</f>
        <v>73613.171490795896</v>
      </c>
      <c r="AG14" s="49">
        <f>H14*Rail!I14/100</f>
        <v>1566.3679020140075</v>
      </c>
      <c r="AH14" s="52">
        <f>(C14+D14)*Road!K14/100</f>
        <v>-912310.15809646319</v>
      </c>
      <c r="AI14" s="52">
        <f>E14*Road!M14/100</f>
        <v>27996.561968892518</v>
      </c>
      <c r="AJ14" s="52">
        <f>G14*Rail!H14/100</f>
        <v>187483.54614062083</v>
      </c>
      <c r="AK14" s="52">
        <f>H14*Rail!J14/100</f>
        <v>1682.3951540150454</v>
      </c>
    </row>
    <row r="15" spans="1:37" x14ac:dyDescent="0.25">
      <c r="A15" s="3">
        <f t="shared" si="0"/>
        <v>10</v>
      </c>
      <c r="B15" s="3" t="str">
        <f>IF(B57='S00 Impact'!B14,B57,0)</f>
        <v>FI</v>
      </c>
      <c r="C15" s="3">
        <f>-(C57-'S00 Impact'!C14)</f>
        <v>16277406.352416992</v>
      </c>
      <c r="D15" s="3">
        <f>-(D57-'S00 Impact'!D14)</f>
        <v>4263409.9541549683</v>
      </c>
      <c r="E15" s="3">
        <f>-(E57-'S00 Impact'!E14)</f>
        <v>825545.87627696991</v>
      </c>
      <c r="F15" s="3">
        <f>-(F57-'S00 Impact'!F14)</f>
        <v>0</v>
      </c>
      <c r="G15" s="3">
        <f>-(G57-'S00 Impact'!G14)</f>
        <v>-1357643.50303936</v>
      </c>
      <c r="H15" s="3">
        <f>-(H57-'S00 Impact'!H14)</f>
        <v>-11146628.088748932</v>
      </c>
      <c r="N15" s="3">
        <f t="shared" si="1"/>
        <v>10</v>
      </c>
      <c r="O15" s="3" t="str">
        <f t="shared" si="1"/>
        <v>FI</v>
      </c>
      <c r="P15" s="43">
        <f>C15*Road!D15/100</f>
        <v>31252.620196640626</v>
      </c>
      <c r="Q15" s="43">
        <f>D15*Road!E15/100</f>
        <v>23278.218349686129</v>
      </c>
      <c r="R15" s="43">
        <f>E15*Road!H15/100</f>
        <v>34417.007581986873</v>
      </c>
      <c r="S15" s="43">
        <f>G15*Rail!C15/100</f>
        <v>-502.32809612456316</v>
      </c>
      <c r="T15" s="43">
        <f>H15*Rail!D15/100</f>
        <v>-3901.3198310621265</v>
      </c>
      <c r="U15" s="43">
        <f>F15*IWW!C15/100</f>
        <v>0</v>
      </c>
      <c r="V15" s="43"/>
      <c r="W15" s="46">
        <f>C15*Road!F15/100</f>
        <v>156263.10098320313</v>
      </c>
      <c r="X15" s="46">
        <f>D15*Road!G15/100</f>
        <v>40715.56506217995</v>
      </c>
      <c r="Y15" s="46">
        <f>E15*Road!I15/100</f>
        <v>36761.557870613469</v>
      </c>
      <c r="Z15" s="46">
        <f>G15*Rail!E15/100</f>
        <v>-2063.6181246198271</v>
      </c>
      <c r="AA15" s="46">
        <f>H15*Rail!F15/100</f>
        <v>-9697.5664372115698</v>
      </c>
      <c r="AB15" s="46">
        <f>F15*IWW!D15/100</f>
        <v>0</v>
      </c>
      <c r="AC15" s="46"/>
      <c r="AD15" s="49">
        <f>(C15+D15)*Road!J15/100</f>
        <v>92844.489705705273</v>
      </c>
      <c r="AE15" s="49">
        <f>E15*Road!L15/100</f>
        <v>21191.762644029819</v>
      </c>
      <c r="AF15" s="49">
        <f>G15*Rail!G15/100</f>
        <v>-1262.6084578266048</v>
      </c>
      <c r="AG15" s="49">
        <f>H15*Rail!I15/100</f>
        <v>-4793.0500781620403</v>
      </c>
      <c r="AH15" s="52">
        <f>(C15+D15)*Road!K15/100</f>
        <v>133720.71415578347</v>
      </c>
      <c r="AI15" s="52">
        <f>E15*Road!M15/100</f>
        <v>52686.337823996219</v>
      </c>
      <c r="AJ15" s="52">
        <f>G15*Rail!H15/100</f>
        <v>-1506.9842883736897</v>
      </c>
      <c r="AK15" s="52">
        <f>H15*Rail!J15/100</f>
        <v>-14825.015358036082</v>
      </c>
    </row>
    <row r="16" spans="1:37" x14ac:dyDescent="0.25">
      <c r="A16" s="3">
        <f t="shared" si="0"/>
        <v>10</v>
      </c>
      <c r="B16" s="3" t="str">
        <f>IF(B58='S00 Impact'!B15,B58,0)</f>
        <v>FR</v>
      </c>
      <c r="C16" s="3">
        <f>-(C58-'S00 Impact'!C15)</f>
        <v>-251046607.02249146</v>
      </c>
      <c r="D16" s="3">
        <f>-(D58-'S00 Impact'!D15)</f>
        <v>-109719872.79885864</v>
      </c>
      <c r="E16" s="3">
        <f>-(E58-'S00 Impact'!E15)</f>
        <v>-3244095.7795181274</v>
      </c>
      <c r="F16" s="3">
        <f>-(F58-'S00 Impact'!F15)</f>
        <v>10546007.643949509</v>
      </c>
      <c r="G16" s="3">
        <f>-(G58-'S00 Impact'!G15)</f>
        <v>-378871386.12846375</v>
      </c>
      <c r="H16" s="3">
        <f>-(H58-'S00 Impact'!H15)</f>
        <v>-9240841.5440292358</v>
      </c>
      <c r="N16" s="3">
        <f t="shared" si="1"/>
        <v>10</v>
      </c>
      <c r="O16" s="3" t="str">
        <f t="shared" si="1"/>
        <v>FR</v>
      </c>
      <c r="P16" s="43">
        <f>C16*Road!D16/100</f>
        <v>-424268.76586801058</v>
      </c>
      <c r="Q16" s="43">
        <f>D16*Road!E16/100</f>
        <v>-681360.41008091206</v>
      </c>
      <c r="R16" s="43">
        <f>E16*Road!H16/100</f>
        <v>-158928.25223859306</v>
      </c>
      <c r="S16" s="43">
        <f>G16*Rail!C16/100</f>
        <v>-136393.69900624696</v>
      </c>
      <c r="T16" s="43">
        <f>H16*Rail!D16/100</f>
        <v>-2310.2103860073094</v>
      </c>
      <c r="U16" s="43">
        <f>F16*IWW!C16/100</f>
        <v>197843.10340049278</v>
      </c>
      <c r="V16" s="43"/>
      <c r="W16" s="46">
        <f>C16*Road!F16/100</f>
        <v>-2410047.4274159176</v>
      </c>
      <c r="X16" s="46">
        <f>D16*Road!G16/100</f>
        <v>-1047824.7852291</v>
      </c>
      <c r="Y16" s="46">
        <f>E16*Road!I16/100</f>
        <v>-144459.58506194223</v>
      </c>
      <c r="Z16" s="46">
        <f>G16*Rail!E16/100</f>
        <v>-575884.50691526488</v>
      </c>
      <c r="AA16" s="46">
        <f>H16*Rail!F16/100</f>
        <v>-8039.5321433054341</v>
      </c>
      <c r="AB16" s="46">
        <f>F16*IWW!D16/100</f>
        <v>28685.140791542664</v>
      </c>
      <c r="AC16" s="46"/>
      <c r="AD16" s="49">
        <f>(C16+D16)*Road!J16/100</f>
        <v>-2110483.906954898</v>
      </c>
      <c r="AE16" s="49">
        <f>E16*Road!L16/100</f>
        <v>-21930.087469542545</v>
      </c>
      <c r="AF16" s="49">
        <f>G16*Rail!G16/100</f>
        <v>-268998.68415120919</v>
      </c>
      <c r="AG16" s="49">
        <f>H16*Rail!I16/100</f>
        <v>-1755.7598933655547</v>
      </c>
      <c r="AH16" s="52">
        <f>(C16+D16)*Road!K16/100</f>
        <v>-2453212.0627851808</v>
      </c>
      <c r="AI16" s="52">
        <f>E16*Road!M16/100</f>
        <v>-145757.22337374947</v>
      </c>
      <c r="AJ16" s="52">
        <f>G16*Rail!H16/100</f>
        <v>-94717.846532115931</v>
      </c>
      <c r="AK16" s="52">
        <f>H16*Rail!J16/100</f>
        <v>-8131.9405587457268</v>
      </c>
    </row>
    <row r="17" spans="1:37" x14ac:dyDescent="0.25">
      <c r="A17" s="3">
        <f t="shared" si="0"/>
        <v>10</v>
      </c>
      <c r="B17" s="3" t="str">
        <f>IF(B59='S00 Impact'!B16,B59,0)</f>
        <v>GR</v>
      </c>
      <c r="C17" s="3">
        <f>-(C59-'S00 Impact'!C16)</f>
        <v>-44631415.900245667</v>
      </c>
      <c r="D17" s="3">
        <f>-(D59-'S00 Impact'!D16)</f>
        <v>-11544401.345096588</v>
      </c>
      <c r="E17" s="3">
        <f>-(E59-'S00 Impact'!E16)</f>
        <v>28458355.338279724</v>
      </c>
      <c r="F17" s="3">
        <f>-(F59-'S00 Impact'!F16)</f>
        <v>0</v>
      </c>
      <c r="G17" s="3">
        <f>-(G59-'S00 Impact'!G16)</f>
        <v>-91923419.431773186</v>
      </c>
      <c r="H17" s="3">
        <f>-(H59-'S00 Impact'!H16)</f>
        <v>14552412.806328297</v>
      </c>
      <c r="N17" s="3">
        <f t="shared" si="1"/>
        <v>10</v>
      </c>
      <c r="O17" s="3" t="str">
        <f t="shared" si="1"/>
        <v>GR</v>
      </c>
      <c r="P17" s="43">
        <f>C17*Road!D17/100</f>
        <v>-74980.778712412721</v>
      </c>
      <c r="Q17" s="43">
        <f>D17*Road!E17/100</f>
        <v>-24589.574865055733</v>
      </c>
      <c r="R17" s="43">
        <f>E17*Road!H17/100</f>
        <v>366828.2003104256</v>
      </c>
      <c r="S17" s="43">
        <f>G17*Rail!C17/100</f>
        <v>-34930.899384073811</v>
      </c>
      <c r="T17" s="43">
        <f>H17*Rail!D17/100</f>
        <v>3201.5308173922253</v>
      </c>
      <c r="U17" s="43">
        <f>F17*IWW!C17/100</f>
        <v>0</v>
      </c>
      <c r="V17" s="43"/>
      <c r="W17" s="46">
        <f>C17*Road!F17/100</f>
        <v>-428461.59264235839</v>
      </c>
      <c r="X17" s="46">
        <f>D17*Road!G17/100</f>
        <v>-110249.03284567241</v>
      </c>
      <c r="Y17" s="46">
        <f>E17*Road!I17/100</f>
        <v>1267250.5632135961</v>
      </c>
      <c r="Z17" s="46">
        <f>G17*Rail!E17/100</f>
        <v>-139723.59753629524</v>
      </c>
      <c r="AA17" s="46">
        <f>H17*Rail!F17/100</f>
        <v>12660.599141505616</v>
      </c>
      <c r="AB17" s="46">
        <f>F17*IWW!D17/100</f>
        <v>0</v>
      </c>
      <c r="AC17" s="46"/>
      <c r="AD17" s="49">
        <f>(C17+D17)*Road!J17/100</f>
        <v>-260094.03384593464</v>
      </c>
      <c r="AE17" s="49">
        <f>E17*Road!L17/100</f>
        <v>381057.37797956547</v>
      </c>
      <c r="AF17" s="49">
        <f>G17*Rail!G17/100</f>
        <v>-65265.627796558954</v>
      </c>
      <c r="AG17" s="49">
        <f>H17*Rail!I17/100</f>
        <v>4656.7720980250551</v>
      </c>
      <c r="AH17" s="52">
        <f>(C17+D17)*Road!K17/100</f>
        <v>-253914.69394894701</v>
      </c>
      <c r="AI17" s="52">
        <f>E17*Road!M17/100</f>
        <v>845782.32065367338</v>
      </c>
      <c r="AJ17" s="52">
        <f>G17*Rail!H17/100</f>
        <v>-22980.854857943297</v>
      </c>
      <c r="AK17" s="52">
        <f>H17*Rail!J17/100</f>
        <v>20082.329672733053</v>
      </c>
    </row>
    <row r="18" spans="1:37" x14ac:dyDescent="0.25">
      <c r="A18" s="3">
        <f t="shared" si="0"/>
        <v>10</v>
      </c>
      <c r="B18" s="3" t="str">
        <f>IF(B60='S00 Impact'!B17,B60,0)</f>
        <v>HR</v>
      </c>
      <c r="C18" s="3">
        <f>-(C60-'S00 Impact'!C17)</f>
        <v>269226805.05305099</v>
      </c>
      <c r="D18" s="3">
        <f>-(D60-'S00 Impact'!D17)</f>
        <v>62757786.055745125</v>
      </c>
      <c r="E18" s="3">
        <f>-(E60-'S00 Impact'!E17)</f>
        <v>9206123.3890833855</v>
      </c>
      <c r="F18" s="3">
        <f>-(F60-'S00 Impact'!F17)</f>
        <v>-375408.72483485937</v>
      </c>
      <c r="G18" s="3">
        <f>-(G60-'S00 Impact'!G17)</f>
        <v>691485093.46086502</v>
      </c>
      <c r="H18" s="3">
        <f>-(H60-'S00 Impact'!H17)</f>
        <v>-521375881.98388958</v>
      </c>
      <c r="N18" s="3">
        <f t="shared" si="1"/>
        <v>10</v>
      </c>
      <c r="O18" s="3" t="str">
        <f t="shared" si="1"/>
        <v>HR</v>
      </c>
      <c r="P18" s="43">
        <f>C18*Road!D18/100</f>
        <v>382302.06317533238</v>
      </c>
      <c r="Q18" s="43">
        <f>D18*Road!E18/100</f>
        <v>252286.29994409543</v>
      </c>
      <c r="R18" s="43">
        <f>E18*Road!H18/100</f>
        <v>282351.80434318742</v>
      </c>
      <c r="S18" s="43">
        <f>G18*Rail!C18/100</f>
        <v>1486692.95094086</v>
      </c>
      <c r="T18" s="43">
        <f>H18*Rail!D18/100</f>
        <v>-229405.38807291139</v>
      </c>
      <c r="U18" s="43">
        <f>F18*IWW!C18/100</f>
        <v>-7042.6676779019608</v>
      </c>
      <c r="V18" s="43"/>
      <c r="W18" s="46">
        <f>C18*Road!F18/100</f>
        <v>2581885.0604587588</v>
      </c>
      <c r="X18" s="46">
        <f>D18*Road!G18/100</f>
        <v>599964.43469292333</v>
      </c>
      <c r="Y18" s="46">
        <f>E18*Road!I18/100</f>
        <v>409948.67451588321</v>
      </c>
      <c r="Z18" s="46">
        <f>G18*Rail!E18/100</f>
        <v>1051057.3420605147</v>
      </c>
      <c r="AA18" s="46">
        <f>H18*Rail!F18/100</f>
        <v>-453597.01732598385</v>
      </c>
      <c r="AB18" s="46">
        <f>F18*IWW!D18/100</f>
        <v>-1021.1117315508175</v>
      </c>
      <c r="AC18" s="46"/>
      <c r="AD18" s="49">
        <f>(C18+D18)*Road!J18/100</f>
        <v>1852474.0183870825</v>
      </c>
      <c r="AE18" s="49">
        <f>E18*Road!L18/100</f>
        <v>163408.69015623009</v>
      </c>
      <c r="AF18" s="49">
        <f>G18*Rail!G18/100</f>
        <v>1154780.1060796448</v>
      </c>
      <c r="AG18" s="49">
        <f>H18*Rail!I18/100</f>
        <v>-135557.72931581127</v>
      </c>
      <c r="AH18" s="52">
        <f>(C18+D18)*Road!K18/100</f>
        <v>1527129.1191004622</v>
      </c>
      <c r="AI18" s="52">
        <f>E18*Road!M18/100</f>
        <v>366956.07828886376</v>
      </c>
      <c r="AJ18" s="52">
        <f>G18*Rail!H18/100</f>
        <v>2122859.2369248555</v>
      </c>
      <c r="AK18" s="52">
        <f>H18*Rail!J18/100</f>
        <v>-312825.52919033373</v>
      </c>
    </row>
    <row r="19" spans="1:37" x14ac:dyDescent="0.25">
      <c r="A19" s="3">
        <f t="shared" si="0"/>
        <v>10</v>
      </c>
      <c r="B19" s="3" t="str">
        <f>IF(B61='S00 Impact'!B18,B61,0)</f>
        <v>HU</v>
      </c>
      <c r="C19" s="3">
        <f>-(C61-'S00 Impact'!C18)</f>
        <v>-1065414861.946888</v>
      </c>
      <c r="D19" s="3">
        <f>-(D61-'S00 Impact'!D18)</f>
        <v>-241249710.99435902</v>
      </c>
      <c r="E19" s="3">
        <f>-(E61-'S00 Impact'!E18)</f>
        <v>-12572003.104517937</v>
      </c>
      <c r="F19" s="3">
        <f>-(F61-'S00 Impact'!F18)</f>
        <v>-3091526.6557788849</v>
      </c>
      <c r="G19" s="3">
        <f>-(G61-'S00 Impact'!G18)</f>
        <v>-667229419.55958366</v>
      </c>
      <c r="H19" s="3">
        <f>-(H61-'S00 Impact'!H18)</f>
        <v>477571562.31472015</v>
      </c>
      <c r="N19" s="3">
        <f t="shared" si="1"/>
        <v>10</v>
      </c>
      <c r="O19" s="3" t="str">
        <f t="shared" si="1"/>
        <v>HU</v>
      </c>
      <c r="P19" s="43">
        <f>C19*Road!D19/100</f>
        <v>-2844657.681398191</v>
      </c>
      <c r="Q19" s="43">
        <f>D19*Road!E19/100</f>
        <v>-1913110.2081852672</v>
      </c>
      <c r="R19" s="43">
        <f>E19*Road!H19/100</f>
        <v>-768777.98984127177</v>
      </c>
      <c r="S19" s="43">
        <f>G19*Rail!C19/100</f>
        <v>-647212.5369727962</v>
      </c>
      <c r="T19" s="43">
        <f>H19*Rail!D19/100</f>
        <v>105065.74370923844</v>
      </c>
      <c r="U19" s="43">
        <f>F19*IWW!C19/100</f>
        <v>-57997.040062411877</v>
      </c>
      <c r="V19" s="43"/>
      <c r="W19" s="46">
        <f>C19*Road!F19/100</f>
        <v>-10227982.674690124</v>
      </c>
      <c r="X19" s="46">
        <f>D19*Road!G19/100</f>
        <v>-2303934.7399961282</v>
      </c>
      <c r="Y19" s="46">
        <f>E19*Road!I19/100</f>
        <v>-559831.29824418377</v>
      </c>
      <c r="Z19" s="46">
        <f>G19*Rail!E19/100</f>
        <v>-1014188.7177305672</v>
      </c>
      <c r="AA19" s="46">
        <f>H19*Rail!F19/100</f>
        <v>415487.25921380654</v>
      </c>
      <c r="AB19" s="46">
        <f>F19*IWW!D19/100</f>
        <v>-8408.9525037185667</v>
      </c>
      <c r="AC19" s="46"/>
      <c r="AD19" s="49">
        <f>(C19+D19)*Road!J19/100</f>
        <v>-3188261.5579766426</v>
      </c>
      <c r="AE19" s="49">
        <f>E19*Road!L19/100</f>
        <v>-265646.42559846403</v>
      </c>
      <c r="AF19" s="49">
        <f>G19*Rail!G19/100</f>
        <v>-1034205.6003173547</v>
      </c>
      <c r="AG19" s="49">
        <f>H19*Rail!I19/100</f>
        <v>128944.32182497444</v>
      </c>
      <c r="AH19" s="52">
        <f>(C19+D19)*Road!K19/100</f>
        <v>-4181326.6334119905</v>
      </c>
      <c r="AI19" s="52">
        <f>E19*Road!M19/100</f>
        <v>-267029.34593996103</v>
      </c>
      <c r="AJ19" s="52">
        <f>G19*Rail!H19/100</f>
        <v>-1995015.9644831549</v>
      </c>
      <c r="AK19" s="52">
        <f>H19*Rail!J19/100</f>
        <v>253112.92802680167</v>
      </c>
    </row>
    <row r="20" spans="1:37" x14ac:dyDescent="0.25">
      <c r="A20" s="3">
        <f t="shared" si="0"/>
        <v>10</v>
      </c>
      <c r="B20" s="3" t="str">
        <f>IF(B62='S00 Impact'!B19,B62,0)</f>
        <v>IE</v>
      </c>
      <c r="C20" s="3">
        <f>-(C62-'S00 Impact'!C19)</f>
        <v>12518543.283638</v>
      </c>
      <c r="D20" s="3">
        <f>-(D62-'S00 Impact'!D19)</f>
        <v>2229363.2181768417</v>
      </c>
      <c r="E20" s="3">
        <f>-(E62-'S00 Impact'!E19)</f>
        <v>1768254.0991039276</v>
      </c>
      <c r="F20" s="3">
        <f>-(F62-'S00 Impact'!F19)</f>
        <v>0</v>
      </c>
      <c r="G20" s="3">
        <f>-(G62-'S00 Impact'!G19)</f>
        <v>2655898.5533993244</v>
      </c>
      <c r="H20" s="3">
        <f>-(H62-'S00 Impact'!H19)</f>
        <v>150251.06253612041</v>
      </c>
      <c r="N20" s="3">
        <f t="shared" si="1"/>
        <v>10</v>
      </c>
      <c r="O20" s="3" t="str">
        <f t="shared" si="1"/>
        <v>IE</v>
      </c>
      <c r="P20" s="43">
        <f>C20*Road!D20/100</f>
        <v>35177.106627022789</v>
      </c>
      <c r="Q20" s="43">
        <f>D20*Road!E20/100</f>
        <v>17879.493009778274</v>
      </c>
      <c r="R20" s="43">
        <f>E20*Road!H20/100</f>
        <v>108270.19848813349</v>
      </c>
      <c r="S20" s="43">
        <f>G20*Rail!C20/100</f>
        <v>5949.2127596144865</v>
      </c>
      <c r="T20" s="43">
        <f>H20*Rail!D20/100</f>
        <v>78.130552518782622</v>
      </c>
      <c r="U20" s="43">
        <f>F20*IWW!C20/100</f>
        <v>0</v>
      </c>
      <c r="V20" s="43"/>
      <c r="W20" s="46">
        <f>C20*Road!F20/100</f>
        <v>120178.01552292479</v>
      </c>
      <c r="X20" s="46">
        <f>D20*Road!G20/100</f>
        <v>21290.418733588838</v>
      </c>
      <c r="Y20" s="46">
        <f>E20*Road!I20/100</f>
        <v>78740.355033097905</v>
      </c>
      <c r="Z20" s="46">
        <f>G20*Rail!E20/100</f>
        <v>4036.9658011669731</v>
      </c>
      <c r="AA20" s="46">
        <f>H20*Rail!F20/100</f>
        <v>130.71842440642476</v>
      </c>
      <c r="AB20" s="46">
        <f>F20*IWW!D20/100</f>
        <v>0</v>
      </c>
      <c r="AC20" s="46"/>
      <c r="AD20" s="49">
        <f>(C20+D20)*Road!J20/100</f>
        <v>68725.244298457168</v>
      </c>
      <c r="AE20" s="49">
        <f>E20*Road!L20/100</f>
        <v>66663.179536218071</v>
      </c>
      <c r="AF20" s="49">
        <f>G20*Rail!G20/100</f>
        <v>1965.3649295155001</v>
      </c>
      <c r="AG20" s="49">
        <f>H20*Rail!I20/100</f>
        <v>40.567786884752515</v>
      </c>
      <c r="AH20" s="52">
        <f>(C20+D20)*Road!K20/100</f>
        <v>141137.46522236805</v>
      </c>
      <c r="AI20" s="52">
        <f>E20*Road!M20/100</f>
        <v>165738.45670901111</v>
      </c>
      <c r="AJ20" s="52">
        <f>G20*Rail!H20/100</f>
        <v>1407.6262333016418</v>
      </c>
      <c r="AK20" s="52">
        <f>H20*Rail!J20/100</f>
        <v>54.090382513003341</v>
      </c>
    </row>
    <row r="21" spans="1:37" x14ac:dyDescent="0.25">
      <c r="A21" s="3">
        <f t="shared" si="0"/>
        <v>10</v>
      </c>
      <c r="B21" s="3" t="str">
        <f>IF(B63='S00 Impact'!B20,B63,0)</f>
        <v>IT</v>
      </c>
      <c r="C21" s="3">
        <f>-(C63-'S00 Impact'!C20)</f>
        <v>-57087593.762329102</v>
      </c>
      <c r="D21" s="3">
        <f>-(D63-'S00 Impact'!D20)</f>
        <v>-5406495.5480499268</v>
      </c>
      <c r="E21" s="3">
        <f>-(E63-'S00 Impact'!E20)</f>
        <v>42907262.777885437</v>
      </c>
      <c r="F21" s="3">
        <f>-(F63-'S00 Impact'!F20)</f>
        <v>0</v>
      </c>
      <c r="G21" s="3">
        <f>-(G63-'S00 Impact'!G20)</f>
        <v>673080801.30297852</v>
      </c>
      <c r="H21" s="3">
        <f>-(H63-'S00 Impact'!H20)</f>
        <v>43668406.198402405</v>
      </c>
      <c r="N21" s="3">
        <f t="shared" si="1"/>
        <v>10</v>
      </c>
      <c r="O21" s="3" t="str">
        <f t="shared" si="1"/>
        <v>IT</v>
      </c>
      <c r="P21" s="43">
        <f>C21*Road!D21/100</f>
        <v>-85631.390643493651</v>
      </c>
      <c r="Q21" s="43">
        <f>D21*Road!E21/100</f>
        <v>-25032.074387471162</v>
      </c>
      <c r="R21" s="43">
        <f>E21*Road!H21/100</f>
        <v>1532647.4264260679</v>
      </c>
      <c r="S21" s="43">
        <f>G21*Rail!C21/100</f>
        <v>2308667.1484692167</v>
      </c>
      <c r="T21" s="43">
        <f>H21*Rail!D21/100</f>
        <v>86026.760210852735</v>
      </c>
      <c r="U21" s="43">
        <f>F21*IWW!C21/100</f>
        <v>0</v>
      </c>
      <c r="V21" s="43"/>
      <c r="W21" s="46">
        <f>C21*Road!F21/100</f>
        <v>-548040.90011835936</v>
      </c>
      <c r="X21" s="46">
        <f>D21*Road!G21/100</f>
        <v>-51632.032483876792</v>
      </c>
      <c r="Y21" s="46">
        <f>E21*Road!I21/100</f>
        <v>1910660.4114992386</v>
      </c>
      <c r="Z21" s="46">
        <f>G21*Rail!E21/100</f>
        <v>1023082.8179805273</v>
      </c>
      <c r="AA21" s="46">
        <f>H21*Rail!F21/100</f>
        <v>37991.51339261009</v>
      </c>
      <c r="AB21" s="46">
        <f>F21*IWW!D21/100</f>
        <v>0</v>
      </c>
      <c r="AC21" s="46"/>
      <c r="AD21" s="49">
        <f>(C21+D21)*Road!J21/100</f>
        <v>-258725.52974496916</v>
      </c>
      <c r="AE21" s="49">
        <f>E21*Road!L21/100</f>
        <v>160473.16278929153</v>
      </c>
      <c r="AF21" s="49">
        <f>G21*Rail!G21/100</f>
        <v>477887.36892511474</v>
      </c>
      <c r="AG21" s="49">
        <f>H21*Rail!I21/100</f>
        <v>17467.362479360963</v>
      </c>
      <c r="AH21" s="52">
        <f>(C21+D21)*Road!K21/100</f>
        <v>-355591.36817605665</v>
      </c>
      <c r="AI21" s="52">
        <f>E21*Road!M21/100</f>
        <v>1609451.4267984829</v>
      </c>
      <c r="AJ21" s="52">
        <f>G21*Rail!H21/100</f>
        <v>181731.81635180421</v>
      </c>
      <c r="AK21" s="52">
        <f>H21*Rail!J21/100</f>
        <v>104804.17487616577</v>
      </c>
    </row>
    <row r="22" spans="1:37" x14ac:dyDescent="0.25">
      <c r="A22" s="3">
        <f t="shared" si="0"/>
        <v>10</v>
      </c>
      <c r="B22" s="3" t="str">
        <f>IF(B64='S00 Impact'!B21,B64,0)</f>
        <v>LI</v>
      </c>
      <c r="C22" s="3">
        <f>-(C64-'S00 Impact'!C21)</f>
        <v>-663443.20711910725</v>
      </c>
      <c r="D22" s="3">
        <f>-(D64-'S00 Impact'!D21)</f>
        <v>-202710.20045782626</v>
      </c>
      <c r="E22" s="3">
        <f>-(E64-'S00 Impact'!E21)</f>
        <v>-21652.137008160353</v>
      </c>
      <c r="F22" s="3">
        <f>-(F64-'S00 Impact'!F21)</f>
        <v>0</v>
      </c>
      <c r="G22" s="3">
        <f>-(G64-'S00 Impact'!G21)</f>
        <v>344407.79319960624</v>
      </c>
      <c r="H22" s="3">
        <f>-(H64-'S00 Impact'!H21)</f>
        <v>-1903303.3120337538</v>
      </c>
      <c r="N22" s="3">
        <f t="shared" si="1"/>
        <v>10</v>
      </c>
      <c r="O22" s="3" t="str">
        <f t="shared" si="1"/>
        <v>LI</v>
      </c>
      <c r="P22" s="43">
        <f>C22*Road!D22/100</f>
        <v>-2050.0395099980415</v>
      </c>
      <c r="Q22" s="43">
        <f>D22*Road!E22/100</f>
        <v>-1769.6600499968231</v>
      </c>
      <c r="R22" s="43">
        <f>E22*Road!H22/100</f>
        <v>-1442.4653674836427</v>
      </c>
      <c r="S22" s="43">
        <f>G22*Rail!C22/100</f>
        <v>344.40779319960626</v>
      </c>
      <c r="T22" s="43">
        <f>H22*Rail!D22/100</f>
        <v>-1084.8828878592396</v>
      </c>
      <c r="U22" s="43">
        <f>F22*IWW!C22/100</f>
        <v>0</v>
      </c>
      <c r="V22" s="43"/>
      <c r="W22" s="46">
        <f>C22*Road!F22/100</f>
        <v>-6362.4203562722378</v>
      </c>
      <c r="X22" s="46">
        <f>D22*Road!G22/100</f>
        <v>-1937.9095163768188</v>
      </c>
      <c r="Y22" s="46">
        <f>E22*Road!I22/100</f>
        <v>-964.16966097338047</v>
      </c>
      <c r="Z22" s="46">
        <f>G22*Rail!E22/100</f>
        <v>523.49984566340152</v>
      </c>
      <c r="AA22" s="46">
        <f>H22*Rail!F22/100</f>
        <v>-1655.8738814693656</v>
      </c>
      <c r="AB22" s="46">
        <f>F22*IWW!D22/100</f>
        <v>0</v>
      </c>
      <c r="AC22" s="46"/>
      <c r="AD22" s="49">
        <f>(C22+D22)*Road!J22/100</f>
        <v>-10489.117765756666</v>
      </c>
      <c r="AE22" s="49">
        <f>E22*Road!L22/100</f>
        <v>-834.68988166458166</v>
      </c>
      <c r="AF22" s="49">
        <f>G22*Rail!G22/100</f>
        <v>127.4308834838543</v>
      </c>
      <c r="AG22" s="49">
        <f>H22*Rail!I22/100</f>
        <v>-532.9249273694511</v>
      </c>
      <c r="AH22" s="52">
        <f>(C22+D22)*Road!K22/100</f>
        <v>-8661.5340757693357</v>
      </c>
      <c r="AI22" s="52">
        <f>E22*Road!M22/100</f>
        <v>-1874.642022166523</v>
      </c>
      <c r="AJ22" s="52">
        <f>G22*Rail!H22/100</f>
        <v>120.54272761986221</v>
      </c>
      <c r="AK22" s="52">
        <f>H22*Rail!J22/100</f>
        <v>-2398.1621731625301</v>
      </c>
    </row>
    <row r="23" spans="1:37" x14ac:dyDescent="0.25">
      <c r="A23" s="3">
        <f t="shared" si="0"/>
        <v>10</v>
      </c>
      <c r="B23" s="3" t="str">
        <f>IF(B65='S00 Impact'!B22,B65,0)</f>
        <v>LT</v>
      </c>
      <c r="C23" s="3">
        <f>-(C65-'S00 Impact'!C22)</f>
        <v>-3359300.4815778732</v>
      </c>
      <c r="D23" s="3">
        <f>-(D65-'S00 Impact'!D22)</f>
        <v>-2085048.6102013588</v>
      </c>
      <c r="E23" s="3">
        <f>-(E65-'S00 Impact'!E22)</f>
        <v>7971927.9495887756</v>
      </c>
      <c r="F23" s="3">
        <f>-(F65-'S00 Impact'!F22)</f>
        <v>0</v>
      </c>
      <c r="G23" s="3">
        <f>-(G65-'S00 Impact'!G22)</f>
        <v>-149302742.5519886</v>
      </c>
      <c r="H23" s="3">
        <f>-(H65-'S00 Impact'!H22)</f>
        <v>70304441.275253296</v>
      </c>
      <c r="N23" s="3">
        <f t="shared" si="1"/>
        <v>10</v>
      </c>
      <c r="O23" s="3" t="str">
        <f t="shared" si="1"/>
        <v>LT</v>
      </c>
      <c r="P23" s="43">
        <f>C23*Road!D23/100</f>
        <v>-7256.0890402082059</v>
      </c>
      <c r="Q23" s="43">
        <f>D23*Road!E23/100</f>
        <v>-12823.048952738356</v>
      </c>
      <c r="R23" s="43">
        <f>E23*Road!H23/100</f>
        <v>374361.73651268886</v>
      </c>
      <c r="S23" s="43">
        <f>G23*Rail!C23/100</f>
        <v>-116456.13919055111</v>
      </c>
      <c r="T23" s="43">
        <f>H23*Rail!D23/100</f>
        <v>31636.998573863981</v>
      </c>
      <c r="U23" s="43">
        <f>F23*IWW!C23/100</f>
        <v>0</v>
      </c>
      <c r="V23" s="43"/>
      <c r="W23" s="46">
        <f>C23*Road!F23/100</f>
        <v>-32249.284623147581</v>
      </c>
      <c r="X23" s="46">
        <f>D23*Road!G23/100</f>
        <v>-19912.214227422977</v>
      </c>
      <c r="Y23" s="46">
        <f>E23*Road!I23/100</f>
        <v>354989.95159518823</v>
      </c>
      <c r="Z23" s="46">
        <f>G23*Rail!E23/100</f>
        <v>-226940.16867902267</v>
      </c>
      <c r="AA23" s="46">
        <f>H23*Rail!F23/100</f>
        <v>61164.863909470361</v>
      </c>
      <c r="AB23" s="46">
        <f>F23*IWW!D23/100</f>
        <v>0</v>
      </c>
      <c r="AC23" s="46"/>
      <c r="AD23" s="49">
        <f>(C23+D23)*Road!J23/100</f>
        <v>-10289.819783462748</v>
      </c>
      <c r="AE23" s="49">
        <f>E23*Road!L23/100</f>
        <v>230468.4370226115</v>
      </c>
      <c r="AF23" s="49">
        <f>G23*Rail!G23/100</f>
        <v>-106004.9472119119</v>
      </c>
      <c r="AG23" s="49">
        <f>H23*Rail!I23/100</f>
        <v>30230.909748358914</v>
      </c>
      <c r="AH23" s="52">
        <f>(C23+D23)*Road!K23/100</f>
        <v>-39961.522333659559</v>
      </c>
      <c r="AI23" s="52">
        <f>E23*Road!M23/100</f>
        <v>573022.18101644109</v>
      </c>
      <c r="AJ23" s="52">
        <f>G23*Rail!H23/100</f>
        <v>-37325.68563799715</v>
      </c>
      <c r="AK23" s="52">
        <f>H23*Rail!J23/100</f>
        <v>111784.06162765274</v>
      </c>
    </row>
    <row r="24" spans="1:37" x14ac:dyDescent="0.25">
      <c r="A24" s="3">
        <f t="shared" si="0"/>
        <v>10</v>
      </c>
      <c r="B24" s="3" t="str">
        <f>IF(B66='S00 Impact'!B23,B66,0)</f>
        <v>LU</v>
      </c>
      <c r="C24" s="3">
        <f>-(C66-'S00 Impact'!C23)</f>
        <v>5150235.0937566757</v>
      </c>
      <c r="D24" s="3">
        <f>-(D66-'S00 Impact'!D23)</f>
        <v>695752.78089475632</v>
      </c>
      <c r="E24" s="3">
        <f>-(E66-'S00 Impact'!E23)</f>
        <v>674049.75030958652</v>
      </c>
      <c r="F24" s="3">
        <f>-(F66-'S00 Impact'!F23)</f>
        <v>0</v>
      </c>
      <c r="G24" s="3">
        <f>-(G66-'S00 Impact'!G23)</f>
        <v>108188.86707258224</v>
      </c>
      <c r="H24" s="3">
        <f>-(H66-'S00 Impact'!H23)</f>
        <v>1532363.8201920986</v>
      </c>
      <c r="N24" s="3">
        <f t="shared" si="1"/>
        <v>10</v>
      </c>
      <c r="O24" s="3" t="str">
        <f t="shared" si="1"/>
        <v>LU</v>
      </c>
      <c r="P24" s="43">
        <f>C24*Road!D24/100</f>
        <v>15193.193526582192</v>
      </c>
      <c r="Q24" s="43">
        <f>D24*Road!E24/100</f>
        <v>5837.3658317070058</v>
      </c>
      <c r="R24" s="43">
        <f>E24*Road!H24/100</f>
        <v>43206.588994844496</v>
      </c>
      <c r="S24" s="43">
        <f>G24*Rail!C24/100</f>
        <v>37.86610347540379</v>
      </c>
      <c r="T24" s="43">
        <f>H24*Rail!D24/100</f>
        <v>505.68006066339257</v>
      </c>
      <c r="U24" s="43">
        <f>F24*IWW!C24/100</f>
        <v>0</v>
      </c>
      <c r="V24" s="43"/>
      <c r="W24" s="46">
        <f>C24*Road!F24/100</f>
        <v>49442.256900064087</v>
      </c>
      <c r="X24" s="46">
        <f>D24*Road!G24/100</f>
        <v>6644.4390575449224</v>
      </c>
      <c r="Y24" s="46">
        <f>E24*Road!I24/100</f>
        <v>30015.43538128589</v>
      </c>
      <c r="Z24" s="46">
        <f>G24*Rail!E24/100</f>
        <v>164.447077950325</v>
      </c>
      <c r="AA24" s="46">
        <f>H24*Rail!F24/100</f>
        <v>1333.1565235671258</v>
      </c>
      <c r="AB24" s="46">
        <f>F24*IWW!D24/100</f>
        <v>0</v>
      </c>
      <c r="AC24" s="46"/>
      <c r="AD24" s="49">
        <f>(C24+D24)*Road!J24/100</f>
        <v>24962.368224761616</v>
      </c>
      <c r="AE24" s="49">
        <f>E24*Road!L24/100</f>
        <v>26604.74364471938</v>
      </c>
      <c r="AF24" s="49">
        <f>G24*Rail!G24/100</f>
        <v>76.814095621533383</v>
      </c>
      <c r="AG24" s="49">
        <f>H24*Rail!I24/100</f>
        <v>413.73823145186657</v>
      </c>
      <c r="AH24" s="52">
        <f>(C24+D24)*Road!K24/100</f>
        <v>58518.338625260825</v>
      </c>
      <c r="AI24" s="52">
        <f>E24*Road!M24/100</f>
        <v>66137.761500376626</v>
      </c>
      <c r="AJ24" s="52">
        <f>G24*Rail!H24/100</f>
        <v>63.831431572823519</v>
      </c>
      <c r="AK24" s="52">
        <f>H24*Rail!J24/100</f>
        <v>1762.2183932209134</v>
      </c>
    </row>
    <row r="25" spans="1:37" x14ac:dyDescent="0.25">
      <c r="A25" s="3">
        <f t="shared" si="0"/>
        <v>10</v>
      </c>
      <c r="B25" s="3" t="str">
        <f>IF(B67='S00 Impact'!B24,B67,0)</f>
        <v>LV</v>
      </c>
      <c r="C25" s="3">
        <f>-(C67-'S00 Impact'!C24)</f>
        <v>17290465.015323639</v>
      </c>
      <c r="D25" s="3">
        <f>-(D67-'S00 Impact'!D24)</f>
        <v>2743190.1133790016</v>
      </c>
      <c r="E25" s="3">
        <f>-(E67-'S00 Impact'!E24)</f>
        <v>-1452666.7138209343</v>
      </c>
      <c r="F25" s="3">
        <f>-(F67-'S00 Impact'!F24)</f>
        <v>0</v>
      </c>
      <c r="G25" s="3">
        <f>-(G67-'S00 Impact'!G24)</f>
        <v>-82368170.552911758</v>
      </c>
      <c r="H25" s="3">
        <f>-(H67-'S00 Impact'!H24)</f>
        <v>1809041.1817855835</v>
      </c>
      <c r="N25" s="3">
        <f t="shared" si="1"/>
        <v>10</v>
      </c>
      <c r="O25" s="3" t="str">
        <f t="shared" si="1"/>
        <v>LV</v>
      </c>
      <c r="P25" s="43">
        <f>C25*Road!D25/100</f>
        <v>37866.118383558773</v>
      </c>
      <c r="Q25" s="43">
        <f>D25*Road!E25/100</f>
        <v>17117.506307484971</v>
      </c>
      <c r="R25" s="43">
        <f>E25*Road!H25/100</f>
        <v>-69161.462245014685</v>
      </c>
      <c r="S25" s="43">
        <f>G25*Rail!C25/100</f>
        <v>-17297.31581611147</v>
      </c>
      <c r="T25" s="43">
        <f>H25*Rail!D25/100</f>
        <v>687.43564907852169</v>
      </c>
      <c r="U25" s="43">
        <f>F25*IWW!C25/100</f>
        <v>0</v>
      </c>
      <c r="V25" s="43"/>
      <c r="W25" s="46">
        <f>C25*Road!F25/100</f>
        <v>165988.46414710692</v>
      </c>
      <c r="X25" s="46">
        <f>D25*Road!G25/100</f>
        <v>26197.465582769466</v>
      </c>
      <c r="Y25" s="46">
        <f>E25*Road!I25/100</f>
        <v>-64687.24876644621</v>
      </c>
      <c r="Z25" s="46">
        <f>G25*Rail!E25/100</f>
        <v>-125199.61924042586</v>
      </c>
      <c r="AA25" s="46">
        <f>H25*Rail!F25/100</f>
        <v>1573.8658281534576</v>
      </c>
      <c r="AB25" s="46">
        <f>F25*IWW!D25/100</f>
        <v>0</v>
      </c>
      <c r="AC25" s="46"/>
      <c r="AD25" s="49">
        <f>(C25+D25)*Road!J25/100</f>
        <v>36461.252334238801</v>
      </c>
      <c r="AE25" s="49">
        <f>E25*Road!L25/100</f>
        <v>-42592.188049229793</v>
      </c>
      <c r="AF25" s="49">
        <f>G25*Rail!G25/100</f>
        <v>-56010.355975980005</v>
      </c>
      <c r="AG25" s="49">
        <f>H25*Rail!I25/100</f>
        <v>488.44111908210755</v>
      </c>
      <c r="AH25" s="52">
        <f>(C25+D25)*Road!K25/100</f>
        <v>149050.39415754765</v>
      </c>
      <c r="AI25" s="52">
        <f>E25*Road!M25/100</f>
        <v>-105870.35010326971</v>
      </c>
      <c r="AJ25" s="52">
        <f>G25*Rail!H25/100</f>
        <v>-62599.809620212931</v>
      </c>
      <c r="AK25" s="52">
        <f>H25*Rail!J25/100</f>
        <v>416.0794718106842</v>
      </c>
    </row>
    <row r="26" spans="1:37" x14ac:dyDescent="0.25">
      <c r="A26" s="3">
        <f t="shared" si="0"/>
        <v>10</v>
      </c>
      <c r="B26" s="3" t="str">
        <f>IF(B68='S00 Impact'!B25,B68,0)</f>
        <v>MD</v>
      </c>
      <c r="C26" s="3">
        <f>-(C68-'S00 Impact'!C25)</f>
        <v>32522990.512545586</v>
      </c>
      <c r="D26" s="3">
        <f>-(D68-'S00 Impact'!D25)</f>
        <v>7599247.5597162247</v>
      </c>
      <c r="E26" s="3">
        <f>-(E68-'S00 Impact'!E25)</f>
        <v>5394071.545427084</v>
      </c>
      <c r="F26" s="3">
        <f>-(F68-'S00 Impact'!F25)</f>
        <v>0</v>
      </c>
      <c r="G26" s="3">
        <f>-(G68-'S00 Impact'!G25)</f>
        <v>-4978410.3493022919</v>
      </c>
      <c r="H26" s="3">
        <f>-(H68-'S00 Impact'!H25)</f>
        <v>11042303.978684425</v>
      </c>
      <c r="N26" s="3">
        <f t="shared" si="1"/>
        <v>10</v>
      </c>
      <c r="O26" s="3" t="str">
        <f t="shared" si="1"/>
        <v>MD</v>
      </c>
      <c r="P26" s="43">
        <f>C26*Road!D26/100</f>
        <v>26018.392410036471</v>
      </c>
      <c r="Q26" s="43">
        <f>D26*Road!E26/100</f>
        <v>17250.291960555831</v>
      </c>
      <c r="R26" s="43">
        <f>E26*Road!H26/100</f>
        <v>93587.141313159911</v>
      </c>
      <c r="S26" s="43">
        <f>G26*Rail!C26/100</f>
        <v>-4331.2170038929935</v>
      </c>
      <c r="T26" s="43">
        <f>H26*Rail!D26/100</f>
        <v>4085.6524721132369</v>
      </c>
      <c r="U26" s="43">
        <f>F26*IWW!C26/100</f>
        <v>0</v>
      </c>
      <c r="V26" s="43"/>
      <c r="W26" s="46">
        <f>C26*Road!F26/100</f>
        <v>311895.47901531216</v>
      </c>
      <c r="X26" s="46">
        <f>D26*Road!G26/100</f>
        <v>72648.806670887105</v>
      </c>
      <c r="Y26" s="46">
        <f>E26*Road!I26/100</f>
        <v>240198.00591786805</v>
      </c>
      <c r="Z26" s="46">
        <f>G26*Rail!E26/100</f>
        <v>-7567.1837309394832</v>
      </c>
      <c r="AA26" s="46">
        <f>H26*Rail!F26/100</f>
        <v>9606.8044614554492</v>
      </c>
      <c r="AB26" s="46">
        <f>F26*IWW!D26/100</f>
        <v>0</v>
      </c>
      <c r="AC26" s="46"/>
      <c r="AD26" s="49">
        <f>(C26+D26)*Road!J26/100</f>
        <v>126385.0499276247</v>
      </c>
      <c r="AE26" s="49">
        <f>E26*Road!L26/100</f>
        <v>54156.478316087931</v>
      </c>
      <c r="AF26" s="49">
        <f>G26*Rail!G26/100</f>
        <v>-5625.6036947115899</v>
      </c>
      <c r="AG26" s="49">
        <f>H26*Rail!I26/100</f>
        <v>2870.9990344579505</v>
      </c>
      <c r="AH26" s="52">
        <f>(C26+D26)*Road!K26/100</f>
        <v>104317.8189878807</v>
      </c>
      <c r="AI26" s="52">
        <f>E26*Road!M26/100</f>
        <v>121636.31334938074</v>
      </c>
      <c r="AJ26" s="52">
        <f>G26*Rail!H26/100</f>
        <v>-9608.3319741534233</v>
      </c>
      <c r="AK26" s="52">
        <f>H26*Rail!J26/100</f>
        <v>17998.955485255614</v>
      </c>
    </row>
    <row r="27" spans="1:37" x14ac:dyDescent="0.25">
      <c r="A27" s="3">
        <f t="shared" si="0"/>
        <v>10</v>
      </c>
      <c r="B27" s="3" t="str">
        <f>IF(B69='S00 Impact'!B26,B69,0)</f>
        <v>ME</v>
      </c>
      <c r="C27" s="3">
        <f>-(C69-'S00 Impact'!C26)</f>
        <v>5551772.4242050648</v>
      </c>
      <c r="D27" s="3">
        <f>-(D69-'S00 Impact'!D26)</f>
        <v>1317248.0479102135</v>
      </c>
      <c r="E27" s="3">
        <f>-(E69-'S00 Impact'!E26)</f>
        <v>1175427.2491648197</v>
      </c>
      <c r="F27" s="3">
        <f>-(F69-'S00 Impact'!F26)</f>
        <v>0</v>
      </c>
      <c r="G27" s="3">
        <f>-(G69-'S00 Impact'!G26)</f>
        <v>-670259.78739577532</v>
      </c>
      <c r="H27" s="3">
        <f>-(H69-'S00 Impact'!H26)</f>
        <v>-1549985.1785573959</v>
      </c>
      <c r="N27" s="3">
        <f t="shared" si="1"/>
        <v>10</v>
      </c>
      <c r="O27" s="3" t="str">
        <f t="shared" si="1"/>
        <v>ME</v>
      </c>
      <c r="P27" s="43">
        <f>C27*Road!D27/100</f>
        <v>5496.2546999630149</v>
      </c>
      <c r="Q27" s="43">
        <f>D27*Road!E27/100</f>
        <v>3701.4670146276999</v>
      </c>
      <c r="R27" s="43">
        <f>E27*Road!H27/100</f>
        <v>25189.405949602085</v>
      </c>
      <c r="S27" s="43">
        <f>G27*Rail!C27/100</f>
        <v>-221.18572984060586</v>
      </c>
      <c r="T27" s="43">
        <f>H27*Rail!D27/100</f>
        <v>-294.49718392590523</v>
      </c>
      <c r="U27" s="43">
        <f>F27*IWW!C27/100</f>
        <v>0</v>
      </c>
      <c r="V27" s="43"/>
      <c r="W27" s="46">
        <f>C27*Road!F27/100</f>
        <v>53241.497548126572</v>
      </c>
      <c r="X27" s="46">
        <f>D27*Road!G27/100</f>
        <v>12592.891338021642</v>
      </c>
      <c r="Y27" s="46">
        <f>E27*Road!I27/100</f>
        <v>52341.775405309425</v>
      </c>
      <c r="Z27" s="46">
        <f>G27*Rail!E27/100</f>
        <v>-1018.7948768415786</v>
      </c>
      <c r="AA27" s="46">
        <f>H27*Rail!F27/100</f>
        <v>-1348.4871053449344</v>
      </c>
      <c r="AB27" s="46">
        <f>F27*IWW!D27/100</f>
        <v>0</v>
      </c>
      <c r="AC27" s="46"/>
      <c r="AD27" s="49">
        <f>(C27+D27)*Road!J27/100</f>
        <v>26789.179841249585</v>
      </c>
      <c r="AE27" s="49">
        <f>E27*Road!L27/100</f>
        <v>14575.297889643765</v>
      </c>
      <c r="AF27" s="49">
        <f>G27*Rail!G27/100</f>
        <v>-462.47925330308499</v>
      </c>
      <c r="AG27" s="49">
        <f>H27*Rail!I27/100</f>
        <v>-418.49599821049691</v>
      </c>
      <c r="AH27" s="52">
        <f>(C27+D27)*Road!K27/100</f>
        <v>22118.245920211197</v>
      </c>
      <c r="AI27" s="52">
        <f>E27*Road!M27/100</f>
        <v>32735.64888924023</v>
      </c>
      <c r="AJ27" s="52">
        <f>G27*Rail!H27/100</f>
        <v>-904.85071298429671</v>
      </c>
      <c r="AK27" s="52">
        <f>H27*Rail!J27/100</f>
        <v>-356.4965910682011</v>
      </c>
    </row>
    <row r="28" spans="1:37" x14ac:dyDescent="0.25">
      <c r="A28" s="3">
        <f t="shared" si="0"/>
        <v>10</v>
      </c>
      <c r="B28" s="3" t="str">
        <f>IF(B70='S00 Impact'!B27,B70,0)</f>
        <v>MK</v>
      </c>
      <c r="C28" s="3">
        <f>-(C70-'S00 Impact'!C27)</f>
        <v>56251379.211015701</v>
      </c>
      <c r="D28" s="3">
        <f>-(D70-'S00 Impact'!D27)</f>
        <v>12755996.774488926</v>
      </c>
      <c r="E28" s="3">
        <f>-(E70-'S00 Impact'!E27)</f>
        <v>3124848.872535944</v>
      </c>
      <c r="F28" s="3">
        <f>-(F70-'S00 Impact'!F27)</f>
        <v>0</v>
      </c>
      <c r="G28" s="3">
        <f>-(G70-'S00 Impact'!G27)</f>
        <v>94756944.923455596</v>
      </c>
      <c r="H28" s="3">
        <f>-(H70-'S00 Impact'!H27)</f>
        <v>5595871.8190898895</v>
      </c>
      <c r="N28" s="3">
        <f t="shared" si="1"/>
        <v>10</v>
      </c>
      <c r="O28" s="3" t="str">
        <f t="shared" si="1"/>
        <v>MK</v>
      </c>
      <c r="P28" s="43">
        <f>C28*Road!D28/100</f>
        <v>47813.672329363348</v>
      </c>
      <c r="Q28" s="43">
        <f>D28*Road!E28/100</f>
        <v>30741.952226518308</v>
      </c>
      <c r="R28" s="43">
        <f>E28*Road!H28/100</f>
        <v>57340.976811034569</v>
      </c>
      <c r="S28" s="43">
        <f>G28*Rail!C28/100</f>
        <v>21794.097332394787</v>
      </c>
      <c r="T28" s="43">
        <f>H28*Rail!D28/100</f>
        <v>335.75230914539338</v>
      </c>
      <c r="U28" s="43">
        <f>F28*IWW!C28/100</f>
        <v>0</v>
      </c>
      <c r="V28" s="43"/>
      <c r="W28" s="46">
        <f>C28*Road!F28/100</f>
        <v>539450.72663364047</v>
      </c>
      <c r="X28" s="46">
        <f>D28*Road!G28/100</f>
        <v>121947.32916411413</v>
      </c>
      <c r="Y28" s="46">
        <f>E28*Road!I28/100</f>
        <v>139149.5202940256</v>
      </c>
      <c r="Z28" s="46">
        <f>G28*Rail!E28/100</f>
        <v>144030.55628365249</v>
      </c>
      <c r="AA28" s="46">
        <f>H28*Rail!F28/100</f>
        <v>4868.4084826082035</v>
      </c>
      <c r="AB28" s="46">
        <f>F28*IWW!D28/100</f>
        <v>0</v>
      </c>
      <c r="AC28" s="46"/>
      <c r="AD28" s="49">
        <f>(C28+D28)*Road!J28/100</f>
        <v>230484.63579158549</v>
      </c>
      <c r="AE28" s="49">
        <f>E28*Road!L28/100</f>
        <v>33185.895026331724</v>
      </c>
      <c r="AF28" s="49">
        <f>G28*Rail!G28/100</f>
        <v>46430.903012493247</v>
      </c>
      <c r="AG28" s="49">
        <f>H28*Rail!I28/100</f>
        <v>1510.8853911542701</v>
      </c>
      <c r="AH28" s="52">
        <f>(C28+D28)*Road!K28/100</f>
        <v>189770.28396013775</v>
      </c>
      <c r="AI28" s="52">
        <f>E28*Road!M28/100</f>
        <v>74527.645609982254</v>
      </c>
      <c r="AJ28" s="52">
        <f>G28*Rail!H28/100</f>
        <v>77700.69483723359</v>
      </c>
      <c r="AK28" s="52">
        <f>H28*Rail!J28/100</f>
        <v>1678.7615457269669</v>
      </c>
    </row>
    <row r="29" spans="1:37" x14ac:dyDescent="0.25">
      <c r="A29" s="3">
        <f t="shared" si="0"/>
        <v>10</v>
      </c>
      <c r="B29" s="3" t="str">
        <f>IF(B71='S00 Impact'!B28,B71,0)</f>
        <v>NL</v>
      </c>
      <c r="C29" s="3">
        <f>-(C71-'S00 Impact'!C28)</f>
        <v>33504401.45664978</v>
      </c>
      <c r="D29" s="3">
        <f>-(D71-'S00 Impact'!D28)</f>
        <v>5772234.1084785461</v>
      </c>
      <c r="E29" s="3">
        <f>-(E71-'S00 Impact'!E28)</f>
        <v>-874986.50182533264</v>
      </c>
      <c r="F29" s="3">
        <f>-(F71-'S00 Impact'!F28)</f>
        <v>-892576.1897277832</v>
      </c>
      <c r="G29" s="3">
        <f>-(G71-'S00 Impact'!G28)</f>
        <v>900272.88455200195</v>
      </c>
      <c r="H29" s="3">
        <f>-(H71-'S00 Impact'!H28)</f>
        <v>-16905897.517827034</v>
      </c>
      <c r="N29" s="3">
        <f t="shared" si="1"/>
        <v>10</v>
      </c>
      <c r="O29" s="3" t="str">
        <f t="shared" si="1"/>
        <v>NL</v>
      </c>
      <c r="P29" s="43">
        <f>C29*Road!D29/100</f>
        <v>52601.910286940161</v>
      </c>
      <c r="Q29" s="43">
        <f>D29*Road!E29/100</f>
        <v>29669.283317579728</v>
      </c>
      <c r="R29" s="43">
        <f>E29*Road!H29/100</f>
        <v>-34789.463312575223</v>
      </c>
      <c r="S29" s="43">
        <f>G29*Rail!C29/100</f>
        <v>234.07094998352051</v>
      </c>
      <c r="T29" s="43">
        <f>H29*Rail!D29/100</f>
        <v>-4733.6513049915693</v>
      </c>
      <c r="U29" s="43">
        <f>F29*IWW!C29/100</f>
        <v>-16744.729319293212</v>
      </c>
      <c r="V29" s="43"/>
      <c r="W29" s="46">
        <f>C29*Road!F29/100</f>
        <v>321642.2539838379</v>
      </c>
      <c r="X29" s="46">
        <f>D29*Road!G29/100</f>
        <v>55124.835735970111</v>
      </c>
      <c r="Y29" s="46">
        <f>E29*Road!I29/100</f>
        <v>-38963.148926282061</v>
      </c>
      <c r="Z29" s="46">
        <f>G29*Rail!E29/100</f>
        <v>1368.4147845190428</v>
      </c>
      <c r="AA29" s="46">
        <f>H29*Rail!F29/100</f>
        <v>-14708.130840509517</v>
      </c>
      <c r="AB29" s="46">
        <f>F29*IWW!D29/100</f>
        <v>-2427.8072360595706</v>
      </c>
      <c r="AC29" s="46"/>
      <c r="AD29" s="49">
        <f>(C29+D29)*Road!J29/100</f>
        <v>198739.77595954933</v>
      </c>
      <c r="AE29" s="49">
        <f>E29*Road!L29/100</f>
        <v>-11777.318314568978</v>
      </c>
      <c r="AF29" s="49">
        <f>G29*Rail!G29/100</f>
        <v>639.19374803192136</v>
      </c>
      <c r="AG29" s="49">
        <f>H29*Rail!I29/100</f>
        <v>-4733.6513049915693</v>
      </c>
      <c r="AH29" s="52">
        <f>(C29+D29)*Road!K29/100</f>
        <v>270616.01904373412</v>
      </c>
      <c r="AI29" s="52">
        <f>E29*Road!M29/100</f>
        <v>-39768.136507961368</v>
      </c>
      <c r="AJ29" s="52">
        <f>G29*Rail!H29/100</f>
        <v>360.10915382080077</v>
      </c>
      <c r="AK29" s="52">
        <f>H29*Rail!J29/100</f>
        <v>-6424.2410567742727</v>
      </c>
    </row>
    <row r="30" spans="1:37" x14ac:dyDescent="0.25">
      <c r="A30" s="3">
        <f t="shared" si="0"/>
        <v>10</v>
      </c>
      <c r="B30" s="3" t="str">
        <f>IF(B72='S00 Impact'!B29,B72,0)</f>
        <v>NO</v>
      </c>
      <c r="C30" s="3">
        <f>-(C72-'S00 Impact'!C29)</f>
        <v>-27203876.60181427</v>
      </c>
      <c r="D30" s="3">
        <f>-(D72-'S00 Impact'!D29)</f>
        <v>-2216044.1390743256</v>
      </c>
      <c r="E30" s="3">
        <f>-(E72-'S00 Impact'!E29)</f>
        <v>-1788441.5863456726</v>
      </c>
      <c r="F30" s="3">
        <f>-(F72-'S00 Impact'!F29)</f>
        <v>0</v>
      </c>
      <c r="G30" s="3">
        <f>-(G72-'S00 Impact'!G29)</f>
        <v>44800092.389573097</v>
      </c>
      <c r="H30" s="3">
        <f>-(H72-'S00 Impact'!H29)</f>
        <v>-905015.81754875183</v>
      </c>
      <c r="N30" s="3">
        <f t="shared" si="1"/>
        <v>10</v>
      </c>
      <c r="O30" s="3" t="str">
        <f t="shared" si="1"/>
        <v>NO</v>
      </c>
      <c r="P30" s="43">
        <f>C30*Road!D30/100</f>
        <v>-83243.862401551654</v>
      </c>
      <c r="Q30" s="43">
        <f>D30*Road!E30/100</f>
        <v>-19168.781802992915</v>
      </c>
      <c r="R30" s="43">
        <f>E30*Road!H30/100</f>
        <v>-118019.26028295094</v>
      </c>
      <c r="S30" s="43">
        <f>G30*Rail!C30/100</f>
        <v>56000.115486966373</v>
      </c>
      <c r="T30" s="43">
        <f>H30*Rail!D30/100</f>
        <v>-651.61138863510121</v>
      </c>
      <c r="U30" s="43">
        <f>F30*IWW!C30/100</f>
        <v>0</v>
      </c>
      <c r="V30" s="43"/>
      <c r="W30" s="46">
        <f>C30*Road!F30/100</f>
        <v>-260885.17661139884</v>
      </c>
      <c r="X30" s="46">
        <f>D30*Road!G30/100</f>
        <v>-21185.381969550552</v>
      </c>
      <c r="Y30" s="46">
        <f>E30*Road!I30/100</f>
        <v>-79639.30383997281</v>
      </c>
      <c r="Z30" s="46">
        <f>G30*Rail!E30/100</f>
        <v>68096.140432151107</v>
      </c>
      <c r="AA30" s="46">
        <f>H30*Rail!F30/100</f>
        <v>-787.36376126741413</v>
      </c>
      <c r="AB30" s="46">
        <f>F30*IWW!D30/100</f>
        <v>0</v>
      </c>
      <c r="AC30" s="46"/>
      <c r="AD30" s="49">
        <f>(C30+D30)*Road!J30/100</f>
        <v>-353039.04889066314</v>
      </c>
      <c r="AE30" s="49">
        <f>E30*Road!L30/100</f>
        <v>-68282.69976667779</v>
      </c>
      <c r="AF30" s="49">
        <f>G30*Rail!G30/100</f>
        <v>31808.065596596898</v>
      </c>
      <c r="AG30" s="49">
        <f>H30*Rail!I30/100</f>
        <v>-244.354270738163</v>
      </c>
      <c r="AH30" s="52">
        <f>(C30+D30)*Road!K30/100</f>
        <v>-291257.2153347971</v>
      </c>
      <c r="AI30" s="52">
        <f>E30*Road!M30/100</f>
        <v>-153394.63486086833</v>
      </c>
      <c r="AJ30" s="52">
        <f>G30*Rail!H30/100</f>
        <v>18368.037879724972</v>
      </c>
      <c r="AK30" s="52">
        <f>H30*Rail!J30/100</f>
        <v>-289.60506161560062</v>
      </c>
    </row>
    <row r="31" spans="1:37" x14ac:dyDescent="0.25">
      <c r="A31" s="3">
        <f t="shared" si="0"/>
        <v>10</v>
      </c>
      <c r="B31" s="3" t="str">
        <f>IF(B73='S00 Impact'!B30,B73,0)</f>
        <v>PL</v>
      </c>
      <c r="C31" s="3">
        <f>-(C73-'S00 Impact'!C30)</f>
        <v>34965312.184524536</v>
      </c>
      <c r="D31" s="3">
        <f>-(D73-'S00 Impact'!D30)</f>
        <v>6669671.7605667114</v>
      </c>
      <c r="E31" s="3">
        <f>-(E73-'S00 Impact'!E30)</f>
        <v>-15400273.473667145</v>
      </c>
      <c r="F31" s="3">
        <f>-(F73-'S00 Impact'!F30)</f>
        <v>1297054.7635768652</v>
      </c>
      <c r="G31" s="3">
        <f>-(G73-'S00 Impact'!G30)</f>
        <v>-234776031.80858612</v>
      </c>
      <c r="H31" s="3">
        <f>-(H73-'S00 Impact'!H30)</f>
        <v>150766739.06745911</v>
      </c>
      <c r="N31" s="3">
        <f t="shared" si="1"/>
        <v>10</v>
      </c>
      <c r="O31" s="3" t="str">
        <f t="shared" si="1"/>
        <v>PL</v>
      </c>
      <c r="P31" s="43">
        <f>C31*Road!D31/100</f>
        <v>96154.608507442477</v>
      </c>
      <c r="Q31" s="43">
        <f>D31*Road!E31/100</f>
        <v>45687.251559881981</v>
      </c>
      <c r="R31" s="43">
        <f>E31*Road!H31/100</f>
        <v>-785259.94442228775</v>
      </c>
      <c r="S31" s="43">
        <f>G31*Rail!C31/100</f>
        <v>-100953.69367769202</v>
      </c>
      <c r="T31" s="43">
        <f>H31*Rail!D31/100</f>
        <v>37691.684766864775</v>
      </c>
      <c r="U31" s="43">
        <f>F31*IWW!C31/100</f>
        <v>24332.747364701991</v>
      </c>
      <c r="V31" s="43"/>
      <c r="W31" s="46">
        <f>C31*Road!F31/100</f>
        <v>335666.99697143555</v>
      </c>
      <c r="X31" s="46">
        <f>D31*Road!G31/100</f>
        <v>63695.36531341209</v>
      </c>
      <c r="Y31" s="46">
        <f>E31*Road!I31/100</f>
        <v>-685774.17778239807</v>
      </c>
      <c r="Z31" s="46">
        <f>G31*Rail!E31/100</f>
        <v>-356859.56834905088</v>
      </c>
      <c r="AA31" s="46">
        <f>H31*Rail!F31/100</f>
        <v>131167.0629886894</v>
      </c>
      <c r="AB31" s="46">
        <f>F31*IWW!D31/100</f>
        <v>3527.9889569290735</v>
      </c>
      <c r="AC31" s="46"/>
      <c r="AD31" s="49">
        <f>(C31+D31)*Road!J31/100</f>
        <v>116577.95504625549</v>
      </c>
      <c r="AE31" s="49">
        <f>E31*Road!L31/100</f>
        <v>-11242.199635777015</v>
      </c>
      <c r="AF31" s="49">
        <f>G31*Rail!G31/100</f>
        <v>-166690.98258409614</v>
      </c>
      <c r="AG31" s="49">
        <f>H31*Rail!I31/100</f>
        <v>36184.01737619019</v>
      </c>
      <c r="AH31" s="52">
        <f>(C31+D31)*Road!K31/100</f>
        <v>113247.1563306482</v>
      </c>
      <c r="AI31" s="52">
        <f>E31*Road!M31/100</f>
        <v>-274586.87603548518</v>
      </c>
      <c r="AJ31" s="52">
        <f>G31*Rail!H31/100</f>
        <v>-75128.330178747565</v>
      </c>
      <c r="AK31" s="52">
        <f>H31*Rail!J31/100</f>
        <v>161320.41080218123</v>
      </c>
    </row>
    <row r="32" spans="1:37" x14ac:dyDescent="0.25">
      <c r="A32" s="3">
        <f t="shared" si="0"/>
        <v>10</v>
      </c>
      <c r="B32" s="3" t="str">
        <f>IF(B74='S00 Impact'!B31,B74,0)</f>
        <v>PT</v>
      </c>
      <c r="C32" s="3">
        <f>-(C74-'S00 Impact'!C31)</f>
        <v>8960544.888053894</v>
      </c>
      <c r="D32" s="3">
        <f>-(D74-'S00 Impact'!D31)</f>
        <v>2094885.3649120331</v>
      </c>
      <c r="E32" s="3">
        <f>-(E74-'S00 Impact'!E31)</f>
        <v>-899093.76773929596</v>
      </c>
      <c r="F32" s="3">
        <f>-(F74-'S00 Impact'!F31)</f>
        <v>0</v>
      </c>
      <c r="G32" s="3">
        <f>-(G74-'S00 Impact'!G31)</f>
        <v>-3986016.1546859741</v>
      </c>
      <c r="H32" s="3">
        <f>-(H74-'S00 Impact'!H31)</f>
        <v>-2261211.363284111</v>
      </c>
      <c r="N32" s="3">
        <f t="shared" si="1"/>
        <v>10</v>
      </c>
      <c r="O32" s="3" t="str">
        <f t="shared" si="1"/>
        <v>PT</v>
      </c>
      <c r="P32" s="43">
        <f>C32*Road!D32/100</f>
        <v>14784.899065288926</v>
      </c>
      <c r="Q32" s="43">
        <f>D32*Road!E32/100</f>
        <v>9825.0123614374352</v>
      </c>
      <c r="R32" s="43">
        <f>E32*Road!H32/100</f>
        <v>-32214.529698098977</v>
      </c>
      <c r="S32" s="43">
        <f>G32*Rail!C32/100</f>
        <v>-1634.2666234212493</v>
      </c>
      <c r="T32" s="43">
        <f>H32*Rail!D32/100</f>
        <v>-542.69072718818666</v>
      </c>
      <c r="U32" s="43">
        <f>F32*IWW!C32/100</f>
        <v>0</v>
      </c>
      <c r="V32" s="43"/>
      <c r="W32" s="46">
        <f>C32*Road!F32/100</f>
        <v>86021.230925317388</v>
      </c>
      <c r="X32" s="46">
        <f>D32*Road!G32/100</f>
        <v>20006.155234909915</v>
      </c>
      <c r="Y32" s="46">
        <f>E32*Road!I32/100</f>
        <v>-40036.645477430851</v>
      </c>
      <c r="Z32" s="46">
        <f>G32*Rail!E32/100</f>
        <v>-6058.7445551226801</v>
      </c>
      <c r="AA32" s="46">
        <f>H32*Rail!F32/100</f>
        <v>-1967.2538860571765</v>
      </c>
      <c r="AB32" s="46">
        <f>F32*IWW!D32/100</f>
        <v>0</v>
      </c>
      <c r="AC32" s="46"/>
      <c r="AD32" s="49">
        <f>(C32+D32)*Road!J32/100</f>
        <v>36704.028439846879</v>
      </c>
      <c r="AE32" s="49">
        <f>E32*Road!L32/100</f>
        <v>-19834.008516328868</v>
      </c>
      <c r="AF32" s="49">
        <f>G32*Rail!G32/100</f>
        <v>-2830.0714698270413</v>
      </c>
      <c r="AG32" s="49">
        <f>H32*Rail!I32/100</f>
        <v>-633.13918171955117</v>
      </c>
      <c r="AH32" s="52">
        <f>(C32+D32)*Road!K32/100</f>
        <v>61910.409416609204</v>
      </c>
      <c r="AI32" s="52">
        <f>E32*Road!M32/100</f>
        <v>-49315.293160500383</v>
      </c>
      <c r="AJ32" s="52">
        <f>G32*Rail!H32/100</f>
        <v>-1434.9658156869505</v>
      </c>
      <c r="AK32" s="52">
        <f>H32*Rail!J32/100</f>
        <v>-1153.2177952748964</v>
      </c>
    </row>
    <row r="33" spans="1:38" x14ac:dyDescent="0.25">
      <c r="A33" s="3">
        <f t="shared" si="0"/>
        <v>10</v>
      </c>
      <c r="B33" s="3" t="str">
        <f>IF(B75='S00 Impact'!B32,B75,0)</f>
        <v>RO</v>
      </c>
      <c r="C33" s="3">
        <f>-(C75-'S00 Impact'!C32)</f>
        <v>-2245822967.0691681</v>
      </c>
      <c r="D33" s="3">
        <f>-(D75-'S00 Impact'!D32)</f>
        <v>-498471180.86202049</v>
      </c>
      <c r="E33" s="3">
        <f>-(E75-'S00 Impact'!E32)</f>
        <v>-32305231.305648804</v>
      </c>
      <c r="F33" s="3">
        <f>-(F75-'S00 Impact'!F32)</f>
        <v>173455.3745803833</v>
      </c>
      <c r="G33" s="3">
        <f>-(G75-'S00 Impact'!G32)</f>
        <v>-3927791864.10215</v>
      </c>
      <c r="H33" s="3">
        <f>-(H75-'S00 Impact'!H32)</f>
        <v>-3156221389.6658325</v>
      </c>
      <c r="N33" s="3">
        <f t="shared" si="1"/>
        <v>10</v>
      </c>
      <c r="O33" s="3" t="str">
        <f t="shared" si="1"/>
        <v>RO</v>
      </c>
      <c r="P33" s="43">
        <f>C33*Road!D33/100</f>
        <v>-2200906.507727785</v>
      </c>
      <c r="Q33" s="43">
        <f>D33*Road!E33/100</f>
        <v>-1380765.1709877967</v>
      </c>
      <c r="R33" s="43">
        <f>E33*Road!H33/100</f>
        <v>-682609.53748835926</v>
      </c>
      <c r="S33" s="43">
        <f>G33*Rail!C33/100</f>
        <v>-1453282.9897177955</v>
      </c>
      <c r="T33" s="43">
        <f>H33*Rail!D33/100</f>
        <v>-662806.49182982487</v>
      </c>
      <c r="U33" s="43">
        <f>F33*IWW!C33/100</f>
        <v>3254.0228271279902</v>
      </c>
      <c r="V33" s="43"/>
      <c r="W33" s="46">
        <f>C33*Road!F33/100</f>
        <v>-21537442.254193321</v>
      </c>
      <c r="X33" s="46">
        <f>D33*Road!G33/100</f>
        <v>-4765384.4890409159</v>
      </c>
      <c r="Y33" s="46">
        <f>E33*Road!I33/100</f>
        <v>-1438551.9500405414</v>
      </c>
      <c r="Z33" s="46">
        <f>G33*Rail!E33/100</f>
        <v>-5970243.633435267</v>
      </c>
      <c r="AA33" s="46">
        <f>H33*Rail!F33/100</f>
        <v>-2745912.6090092743</v>
      </c>
      <c r="AB33" s="46">
        <f>F33*IWW!D33/100</f>
        <v>471.79861885864261</v>
      </c>
      <c r="AC33" s="46"/>
      <c r="AD33" s="49">
        <f>(C33+D33)*Road!J33/100</f>
        <v>-10538089.528055765</v>
      </c>
      <c r="AE33" s="49">
        <f>E33*Road!L33/100</f>
        <v>-395092.9788680849</v>
      </c>
      <c r="AF33" s="49">
        <f>G33*Rail!G33/100</f>
        <v>-2788732.2235125261</v>
      </c>
      <c r="AG33" s="49">
        <f>H33*Rail!I33/100</f>
        <v>-852179.77520977485</v>
      </c>
      <c r="AH33" s="52">
        <f>(C33+D33)*Road!K33/100</f>
        <v>-8699412.4489418678</v>
      </c>
      <c r="AI33" s="52">
        <f>E33*Road!M33/100</f>
        <v>-887424.70396617264</v>
      </c>
      <c r="AJ33" s="52">
        <f>G33*Rail!H33/100</f>
        <v>-2199563.443897204</v>
      </c>
      <c r="AK33" s="52">
        <f>H33*Rail!J33/100</f>
        <v>-3598092.384219049</v>
      </c>
    </row>
    <row r="34" spans="1:38" x14ac:dyDescent="0.25">
      <c r="A34" s="3">
        <f t="shared" si="0"/>
        <v>10</v>
      </c>
      <c r="B34" s="3" t="str">
        <f>IF(B76='S00 Impact'!B33,B76,0)</f>
        <v>RU</v>
      </c>
      <c r="C34" s="3">
        <f>-(C76-'S00 Impact'!C33)</f>
        <v>-425898372.61828613</v>
      </c>
      <c r="D34" s="3">
        <f>-(D76-'S00 Impact'!D33)</f>
        <v>-106895401.71491241</v>
      </c>
      <c r="E34" s="3">
        <f>-(E76-'S00 Impact'!E33)</f>
        <v>327266561.23335266</v>
      </c>
      <c r="F34" s="3">
        <f>-(F76-'S00 Impact'!F33)</f>
        <v>0</v>
      </c>
      <c r="G34" s="3">
        <f>-(G76-'S00 Impact'!G33)</f>
        <v>-1005386006.7934723</v>
      </c>
      <c r="H34" s="3">
        <f>-(H76-'S00 Impact'!H33)</f>
        <v>48082561.393127441</v>
      </c>
      <c r="N34" s="3">
        <f t="shared" si="1"/>
        <v>10</v>
      </c>
      <c r="O34" s="3" t="str">
        <f t="shared" si="1"/>
        <v>RU</v>
      </c>
      <c r="P34" s="43">
        <f>C34*Road!D34/100</f>
        <v>-417380.40516592038</v>
      </c>
      <c r="Q34" s="43">
        <f>D34*Road!E34/100</f>
        <v>-296100.26275030739</v>
      </c>
      <c r="R34" s="43">
        <f>E34*Road!H34/100</f>
        <v>6915142.4388607414</v>
      </c>
      <c r="S34" s="43">
        <f>G34*Rail!C34/100</f>
        <v>-583123.88394021394</v>
      </c>
      <c r="T34" s="43">
        <f>H34*Rail!D34/100</f>
        <v>15867.245259732057</v>
      </c>
      <c r="U34" s="43">
        <f>F34*IWW!C34/100</f>
        <v>0</v>
      </c>
      <c r="V34" s="43"/>
      <c r="W34" s="46">
        <f>C34*Road!F34/100</f>
        <v>-4084365.3934093635</v>
      </c>
      <c r="X34" s="46">
        <f>D34*Road!G34/100</f>
        <v>-1021920.0403945626</v>
      </c>
      <c r="Y34" s="46">
        <f>E34*Road!I34/100</f>
        <v>14573179.971721195</v>
      </c>
      <c r="Z34" s="46">
        <f>G34*Rail!E34/100</f>
        <v>-1528186.7303260779</v>
      </c>
      <c r="AA34" s="46">
        <f>H34*Rail!F34/100</f>
        <v>41831.82841202087</v>
      </c>
      <c r="AB34" s="46">
        <f>F34*IWW!D34/100</f>
        <v>0</v>
      </c>
      <c r="AC34" s="46"/>
      <c r="AD34" s="49">
        <f>(C34+D34)*Road!J34/100</f>
        <v>-2045928.0934394824</v>
      </c>
      <c r="AE34" s="49">
        <f>E34*Road!L34/100</f>
        <v>4002470.0438839034</v>
      </c>
      <c r="AF34" s="49">
        <f>G34*Rail!G34/100</f>
        <v>-743985.64502716949</v>
      </c>
      <c r="AG34" s="49">
        <f>H34*Rail!I34/100</f>
        <v>12982.291576144409</v>
      </c>
      <c r="AH34" s="52">
        <f>(C34+D34)*Road!K34/100</f>
        <v>-1688956.2646362395</v>
      </c>
      <c r="AI34" s="52">
        <f>E34*Road!M34/100</f>
        <v>8990012.437080197</v>
      </c>
      <c r="AJ34" s="52">
        <f>G34*Rail!H34/100</f>
        <v>-1337163.3890353183</v>
      </c>
      <c r="AK34" s="52">
        <f>H34*Rail!J34/100</f>
        <v>12501.465962213133</v>
      </c>
    </row>
    <row r="35" spans="1:38" x14ac:dyDescent="0.25">
      <c r="A35" s="3">
        <f t="shared" si="0"/>
        <v>10</v>
      </c>
      <c r="B35" s="3" t="str">
        <f>IF(B77='S00 Impact'!B34,B77,0)</f>
        <v>SE</v>
      </c>
      <c r="C35" s="3">
        <f>-(C77-'S00 Impact'!C34)</f>
        <v>-103517908.43062592</v>
      </c>
      <c r="D35" s="3">
        <f>-(D77-'S00 Impact'!D34)</f>
        <v>-23190491.798830032</v>
      </c>
      <c r="E35" s="3">
        <f>-(E77-'S00 Impact'!E34)</f>
        <v>-272354.40366268158</v>
      </c>
      <c r="F35" s="3">
        <f>-(F77-'S00 Impact'!F34)</f>
        <v>0</v>
      </c>
      <c r="G35" s="3">
        <f>-(G77-'S00 Impact'!G34)</f>
        <v>4864242.388458252</v>
      </c>
      <c r="H35" s="3">
        <f>-(H77-'S00 Impact'!H34)</f>
        <v>24393929.567100525</v>
      </c>
      <c r="N35" s="3">
        <f t="shared" si="1"/>
        <v>10</v>
      </c>
      <c r="O35" s="3" t="str">
        <f t="shared" si="1"/>
        <v>SE</v>
      </c>
      <c r="P35" s="43">
        <f>C35*Road!D35/100</f>
        <v>-143889.89271857002</v>
      </c>
      <c r="Q35" s="43">
        <f>D35*Road!E35/100</f>
        <v>-59599.563922993184</v>
      </c>
      <c r="R35" s="43">
        <f>E35*Road!H35/100</f>
        <v>-4869.6967374887472</v>
      </c>
      <c r="S35" s="43">
        <f>G35*Rail!C35/100</f>
        <v>1702.4848359603884</v>
      </c>
      <c r="T35" s="43">
        <f>H35*Rail!D35/100</f>
        <v>4878.7859134201053</v>
      </c>
      <c r="U35" s="43">
        <f>F35*IWW!C35/100</f>
        <v>0</v>
      </c>
      <c r="V35" s="43"/>
      <c r="W35" s="46">
        <f>C35*Road!F35/100</f>
        <v>-993771.92093400878</v>
      </c>
      <c r="X35" s="46">
        <f>D35*Road!G35/100</f>
        <v>-221469.19667882682</v>
      </c>
      <c r="Y35" s="46">
        <f>E35*Road!I35/100</f>
        <v>-12127.941595099212</v>
      </c>
      <c r="Z35" s="46">
        <f>G35*Rail!E35/100</f>
        <v>7393.648430456542</v>
      </c>
      <c r="AA35" s="46">
        <f>H35*Rail!F35/100</f>
        <v>21222.718723377457</v>
      </c>
      <c r="AB35" s="46">
        <f>F35*IWW!D35/100</f>
        <v>0</v>
      </c>
      <c r="AC35" s="46"/>
      <c r="AD35" s="49">
        <f>(C35+D35)*Road!J35/100</f>
        <v>-293963.48853233783</v>
      </c>
      <c r="AE35" s="49">
        <f>E35*Road!L35/100</f>
        <v>-4888.7615457451348</v>
      </c>
      <c r="AF35" s="49">
        <f>G35*Rail!G35/100</f>
        <v>3453.6120958053589</v>
      </c>
      <c r="AG35" s="49">
        <f>H35*Rail!I35/100</f>
        <v>10977.268305195235</v>
      </c>
      <c r="AH35" s="52">
        <f>(C35+D35)*Road!K35/100</f>
        <v>-1016201.3698402367</v>
      </c>
      <c r="AI35" s="52">
        <f>E35*Road!M35/100</f>
        <v>-14423.889217975617</v>
      </c>
      <c r="AJ35" s="52">
        <f>G35*Rail!H35/100</f>
        <v>5885.7332900344845</v>
      </c>
      <c r="AK35" s="52">
        <f>H35*Rail!J35/100</f>
        <v>22930.293793074492</v>
      </c>
    </row>
    <row r="36" spans="1:38" x14ac:dyDescent="0.25">
      <c r="A36" s="3">
        <f t="shared" si="0"/>
        <v>10</v>
      </c>
      <c r="B36" s="3" t="str">
        <f>IF(B78='S00 Impact'!B35,B78,0)</f>
        <v>SI</v>
      </c>
      <c r="C36" s="3">
        <f>-(C78-'S00 Impact'!C35)</f>
        <v>18799081.420820236</v>
      </c>
      <c r="D36" s="3">
        <f>-(D78-'S00 Impact'!D35)</f>
        <v>2073318.7947587967</v>
      </c>
      <c r="E36" s="3">
        <f>-(E78-'S00 Impact'!E35)</f>
        <v>12118328.029765606</v>
      </c>
      <c r="F36" s="3">
        <f>-(F78-'S00 Impact'!F35)</f>
        <v>0</v>
      </c>
      <c r="G36" s="3">
        <f>-(G78-'S00 Impact'!G35)</f>
        <v>246921746.57983208</v>
      </c>
      <c r="H36" s="3">
        <f>-(H78-'S00 Impact'!H35)</f>
        <v>68088781.924266815</v>
      </c>
      <c r="N36" s="3">
        <f t="shared" si="1"/>
        <v>10</v>
      </c>
      <c r="O36" s="3" t="str">
        <f t="shared" si="1"/>
        <v>SI</v>
      </c>
      <c r="P36" s="43">
        <f>C36*Road!D36/100</f>
        <v>38350.12609847328</v>
      </c>
      <c r="Q36" s="43">
        <f>D36*Road!E36/100</f>
        <v>14222.966932045347</v>
      </c>
      <c r="R36" s="43">
        <f>E36*Road!H36/100</f>
        <v>653177.88080436608</v>
      </c>
      <c r="S36" s="43">
        <f>G36*Rail!C36/100</f>
        <v>311121.4006905884</v>
      </c>
      <c r="T36" s="43">
        <f>H36*Rail!D36/100</f>
        <v>49704.810804714776</v>
      </c>
      <c r="U36" s="43">
        <f>F36*IWW!C36/100</f>
        <v>0</v>
      </c>
      <c r="V36" s="43"/>
      <c r="W36" s="46">
        <f>C36*Road!F36/100</f>
        <v>180471.18163987427</v>
      </c>
      <c r="X36" s="46">
        <f>D36*Road!G36/100</f>
        <v>19800.194489946509</v>
      </c>
      <c r="Y36" s="46">
        <f>E36*Road!I36/100</f>
        <v>539629.14716546249</v>
      </c>
      <c r="Z36" s="46">
        <f>G36*Rail!E36/100</f>
        <v>375321.0548013447</v>
      </c>
      <c r="AA36" s="46">
        <f>H36*Rail!F36/100</f>
        <v>59237.240274112119</v>
      </c>
      <c r="AB36" s="46">
        <f>F36*IWW!D36/100</f>
        <v>0</v>
      </c>
      <c r="AC36" s="46"/>
      <c r="AD36" s="49">
        <f>(C36+D36)*Road!J36/100</f>
        <v>88498.976914055107</v>
      </c>
      <c r="AE36" s="49">
        <f>E36*Road!L36/100</f>
        <v>207102.22602869422</v>
      </c>
      <c r="AF36" s="49">
        <f>G36*Rail!G36/100</f>
        <v>175314.44007168076</v>
      </c>
      <c r="AG36" s="49">
        <f>H36*Rail!I36/100</f>
        <v>22469.298035008051</v>
      </c>
      <c r="AH36" s="52">
        <f>(C36+D36)*Road!K36/100</f>
        <v>84741.944875250891</v>
      </c>
      <c r="AI36" s="52">
        <f>E36*Road!M36/100</f>
        <v>1212802.2692189417</v>
      </c>
      <c r="AJ36" s="52">
        <f>G36*Rail!H36/100</f>
        <v>79014.958905546271</v>
      </c>
      <c r="AK36" s="52">
        <f>H36*Rail!J36/100</f>
        <v>29959.064046677398</v>
      </c>
    </row>
    <row r="37" spans="1:38" x14ac:dyDescent="0.25">
      <c r="A37" s="3">
        <f t="shared" si="0"/>
        <v>10</v>
      </c>
      <c r="B37" s="3" t="str">
        <f>IF(B79='S00 Impact'!B36,B79,0)</f>
        <v>SK</v>
      </c>
      <c r="C37" s="3">
        <f>-(C79-'S00 Impact'!C36)</f>
        <v>-113992154.16510391</v>
      </c>
      <c r="D37" s="3">
        <f>-(D79-'S00 Impact'!D36)</f>
        <v>-23525257.918591022</v>
      </c>
      <c r="E37" s="3">
        <f>-(E79-'S00 Impact'!E36)</f>
        <v>9042415.1784501076</v>
      </c>
      <c r="F37" s="3">
        <f>-(F79-'S00 Impact'!F36)</f>
        <v>-253465.87564992905</v>
      </c>
      <c r="G37" s="3">
        <f>-(G79-'S00 Impact'!G36)</f>
        <v>5503369.0562982559</v>
      </c>
      <c r="H37" s="3">
        <f>-(H79-'S00 Impact'!H36)</f>
        <v>-97734919.629440308</v>
      </c>
      <c r="N37" s="3">
        <f t="shared" si="1"/>
        <v>10</v>
      </c>
      <c r="O37" s="3" t="str">
        <f t="shared" si="1"/>
        <v>SK</v>
      </c>
      <c r="P37" s="43">
        <f>C37*Road!D37/100</f>
        <v>-307778.81624578056</v>
      </c>
      <c r="Q37" s="43">
        <f>D37*Road!E37/100</f>
        <v>-185849.53755686909</v>
      </c>
      <c r="R37" s="43">
        <f>E37*Road!H37/100</f>
        <v>549055.44963549054</v>
      </c>
      <c r="S37" s="43">
        <f>G37*Rail!C37/100</f>
        <v>7704.7166788175582</v>
      </c>
      <c r="T37" s="43">
        <f>H37*Rail!D37/100</f>
        <v>-78187.935703552241</v>
      </c>
      <c r="U37" s="43">
        <f>F37*IWW!C37/100</f>
        <v>-4755.0198271926683</v>
      </c>
      <c r="V37" s="43"/>
      <c r="W37" s="46">
        <f>C37*Road!F37/100</f>
        <v>-1094324.6799849975</v>
      </c>
      <c r="X37" s="46">
        <f>D37*Road!G37/100</f>
        <v>-224666.21312254426</v>
      </c>
      <c r="Y37" s="46">
        <f>E37*Road!I37/100</f>
        <v>402658.74789638334</v>
      </c>
      <c r="Z37" s="46">
        <f>G37*Rail!E37/100</f>
        <v>8365.1209655733492</v>
      </c>
      <c r="AA37" s="46">
        <f>H37*Rail!F37/100</f>
        <v>-85029.380077613067</v>
      </c>
      <c r="AB37" s="46">
        <f>F37*IWW!D37/100</f>
        <v>-689.42718176780704</v>
      </c>
      <c r="AC37" s="46"/>
      <c r="AD37" s="49">
        <f>(C37+D37)*Road!J37/100</f>
        <v>-236529.94878395527</v>
      </c>
      <c r="AE37" s="49">
        <f>E37*Road!L37/100</f>
        <v>93227.300489820598</v>
      </c>
      <c r="AF37" s="49">
        <f>G37*Rail!G37/100</f>
        <v>4072.4931016607093</v>
      </c>
      <c r="AG37" s="49">
        <f>H37*Rail!I37/100</f>
        <v>-26388.428299948879</v>
      </c>
      <c r="AH37" s="52">
        <f>(C37+D37)*Road!K37/100</f>
        <v>-314914.87367166142</v>
      </c>
      <c r="AI37" s="52">
        <f>E37*Road!M37/100</f>
        <v>136721.31749816562</v>
      </c>
      <c r="AJ37" s="52">
        <f>G37*Rail!H37/100</f>
        <v>2201.3476225193026</v>
      </c>
      <c r="AK37" s="52">
        <f>H37*Rail!J37/100</f>
        <v>-35184.57106659851</v>
      </c>
    </row>
    <row r="38" spans="1:38" x14ac:dyDescent="0.25">
      <c r="A38" s="3">
        <f t="shared" si="0"/>
        <v>10</v>
      </c>
      <c r="B38" s="3" t="str">
        <f>IF(B80='S00 Impact'!B37,B80,0)</f>
        <v>TR</v>
      </c>
      <c r="C38" s="3">
        <f>-(C80-'S00 Impact'!C37)</f>
        <v>-846748159.24278259</v>
      </c>
      <c r="D38" s="3">
        <f>-(D80-'S00 Impact'!D37)</f>
        <v>-190919851.76347351</v>
      </c>
      <c r="E38" s="3">
        <f>-(E80-'S00 Impact'!E37)</f>
        <v>125897.65613746643</v>
      </c>
      <c r="F38" s="3">
        <f>-(F80-'S00 Impact'!F37)</f>
        <v>0</v>
      </c>
      <c r="G38" s="3">
        <f>-(G80-'S00 Impact'!G37)</f>
        <v>704669377.96577454</v>
      </c>
      <c r="H38" s="3">
        <f>-(H80-'S00 Impact'!H37)</f>
        <v>17195632.049669266</v>
      </c>
      <c r="N38" s="3">
        <f t="shared" si="1"/>
        <v>10</v>
      </c>
      <c r="O38" s="3" t="str">
        <f t="shared" si="1"/>
        <v>TR</v>
      </c>
      <c r="P38" s="43">
        <f>C38*Road!D38/100</f>
        <v>-1117707.5702004731</v>
      </c>
      <c r="Q38" s="43">
        <f>D38*Road!E38/100</f>
        <v>-712131.04707775626</v>
      </c>
      <c r="R38" s="43">
        <f>E38*Road!H38/100</f>
        <v>3585.565246795044</v>
      </c>
      <c r="S38" s="43">
        <f>G38*Rail!C38/100</f>
        <v>380521.46410151827</v>
      </c>
      <c r="T38" s="43">
        <f>H38*Rail!D38/100</f>
        <v>5330.6459353974715</v>
      </c>
      <c r="U38" s="43">
        <f>F38*IWW!C38/100</f>
        <v>0</v>
      </c>
      <c r="V38" s="43"/>
      <c r="W38" s="46">
        <f>C38*Road!F38/100</f>
        <v>-8120314.8471382847</v>
      </c>
      <c r="X38" s="46">
        <f>D38*Road!G38/100</f>
        <v>-1825193.7828588067</v>
      </c>
      <c r="Y38" s="46">
        <f>E38*Road!I38/100</f>
        <v>5606.2226278013804</v>
      </c>
      <c r="Z38" s="46">
        <f>G38*Rail!E38/100</f>
        <v>1071097.4545079772</v>
      </c>
      <c r="AA38" s="46">
        <f>H38*Rail!F38/100</f>
        <v>14960.199883212261</v>
      </c>
      <c r="AB38" s="46">
        <f>F38*IWW!D38/100</f>
        <v>0</v>
      </c>
      <c r="AC38" s="46"/>
      <c r="AD38" s="49">
        <f>(C38+D38)*Road!J38/100</f>
        <v>-5375120.2970124064</v>
      </c>
      <c r="AE38" s="49">
        <f>E38*Road!L38/100</f>
        <v>2074.7933731454464</v>
      </c>
      <c r="AF38" s="49">
        <f>G38*Rail!G38/100</f>
        <v>500315.25835569983</v>
      </c>
      <c r="AG38" s="49">
        <f>H38*Rail!I38/100</f>
        <v>3611.0827304305462</v>
      </c>
      <c r="AH38" s="52">
        <f>(C38+D38)*Road!K38/100</f>
        <v>-4430842.406996713</v>
      </c>
      <c r="AI38" s="52">
        <f>E38*Road!M38/100</f>
        <v>4659.4722536476329</v>
      </c>
      <c r="AJ38" s="52">
        <f>G38*Rail!H38/100</f>
        <v>232540.89472870564</v>
      </c>
      <c r="AK38" s="52">
        <f>H38*Rail!J38/100</f>
        <v>17711.501011159344</v>
      </c>
    </row>
    <row r="39" spans="1:38" x14ac:dyDescent="0.25">
      <c r="A39" s="3">
        <f t="shared" si="0"/>
        <v>10</v>
      </c>
      <c r="B39" s="3" t="str">
        <f>IF(B81='S00 Impact'!B38,B81,0)</f>
        <v>UA</v>
      </c>
      <c r="C39" s="3">
        <f>-(C81-'S00 Impact'!C38)</f>
        <v>196017667.27507019</v>
      </c>
      <c r="D39" s="3">
        <f>-(D81-'S00 Impact'!D38)</f>
        <v>42089706.726860046</v>
      </c>
      <c r="E39" s="3">
        <f>-(E81-'S00 Impact'!E38)</f>
        <v>-8404948.9209289551</v>
      </c>
      <c r="F39" s="3">
        <f>-(F81-'S00 Impact'!F38)</f>
        <v>0</v>
      </c>
      <c r="G39" s="3">
        <f>-(G81-'S00 Impact'!G38)</f>
        <v>78467300.004554749</v>
      </c>
      <c r="H39" s="3">
        <f>-(H81-'S00 Impact'!H38)</f>
        <v>184362086.01954651</v>
      </c>
      <c r="N39" s="3">
        <f t="shared" si="1"/>
        <v>10</v>
      </c>
      <c r="O39" s="3" t="str">
        <f t="shared" si="1"/>
        <v>UA</v>
      </c>
      <c r="P39" s="43">
        <f>C39*Road!D39/100</f>
        <v>156814.13382005616</v>
      </c>
      <c r="Q39" s="43">
        <f>D39*Road!E39/100</f>
        <v>95543.634269972317</v>
      </c>
      <c r="R39" s="43">
        <f>E39*Road!H39/100</f>
        <v>-145825.86377811737</v>
      </c>
      <c r="S39" s="43">
        <f>G39*Rail!C39/100</f>
        <v>25894.20900150307</v>
      </c>
      <c r="T39" s="43">
        <f>H39*Rail!D39/100</f>
        <v>35028.796343713839</v>
      </c>
      <c r="U39" s="43">
        <f>F39*IWW!C39/100</f>
        <v>0</v>
      </c>
      <c r="V39" s="43"/>
      <c r="W39" s="46">
        <f>C39*Road!F39/100</f>
        <v>1879809.4291679231</v>
      </c>
      <c r="X39" s="46">
        <f>D39*Road!G39/100</f>
        <v>402377.596308782</v>
      </c>
      <c r="Y39" s="46">
        <f>E39*Road!I39/100</f>
        <v>-374272.3754489664</v>
      </c>
      <c r="Z39" s="46">
        <f>G39*Rail!E39/100</f>
        <v>119270.29600692321</v>
      </c>
      <c r="AA39" s="46">
        <f>H39*Rail!F39/100</f>
        <v>160395.01483700547</v>
      </c>
      <c r="AB39" s="46">
        <f>F39*IWW!D39/100</f>
        <v>0</v>
      </c>
      <c r="AC39" s="46"/>
      <c r="AD39" s="49">
        <f>(C39+D39)*Road!J39/100</f>
        <v>750038.22810608032</v>
      </c>
      <c r="AE39" s="49">
        <f>E39*Road!L39/100</f>
        <v>-84385.687166126707</v>
      </c>
      <c r="AF39" s="49">
        <f>G39*Rail!G39/100</f>
        <v>55711.783003233868</v>
      </c>
      <c r="AG39" s="49">
        <f>H39*Rail!I39/100</f>
        <v>49777.763225277558</v>
      </c>
      <c r="AH39" s="52">
        <f>(C39+D39)*Road!K39/100</f>
        <v>619079.1724050187</v>
      </c>
      <c r="AI39" s="52">
        <f>E39*Road!M39/100</f>
        <v>-189531.59816694792</v>
      </c>
      <c r="AJ39" s="52">
        <f>G39*Rail!H39/100</f>
        <v>94160.760005465694</v>
      </c>
      <c r="AK39" s="52">
        <f>H39*Rail!J39/100</f>
        <v>103242.76817094606</v>
      </c>
    </row>
    <row r="40" spans="1:38" x14ac:dyDescent="0.25">
      <c r="A40" s="3">
        <f t="shared" si="0"/>
        <v>10</v>
      </c>
      <c r="B40" s="3" t="str">
        <f>IF(B82='S00 Impact'!B39,B82,0)</f>
        <v>UK</v>
      </c>
      <c r="C40" s="3">
        <f>-(C82-'S00 Impact'!C39)</f>
        <v>126878622.62615967</v>
      </c>
      <c r="D40" s="3">
        <f>-(D82-'S00 Impact'!D39)</f>
        <v>30451575.389846802</v>
      </c>
      <c r="E40" s="3">
        <f>-(E82-'S00 Impact'!E39)</f>
        <v>-3949214.2561416626</v>
      </c>
      <c r="F40" s="3">
        <f>-(F82-'S00 Impact'!F39)</f>
        <v>3357.3798030614853</v>
      </c>
      <c r="G40" s="3">
        <f>-(G82-'S00 Impact'!G39)</f>
        <v>-23665531.378677368</v>
      </c>
      <c r="H40" s="3">
        <f>-(H82-'S00 Impact'!H39)</f>
        <v>-10860284.634925842</v>
      </c>
      <c r="N40" s="3">
        <f t="shared" si="1"/>
        <v>10</v>
      </c>
      <c r="O40" s="3" t="str">
        <f t="shared" si="1"/>
        <v>UK</v>
      </c>
      <c r="P40" s="43">
        <f>C40*Road!D40/100</f>
        <v>400936.44749866455</v>
      </c>
      <c r="Q40" s="43">
        <f>D40*Road!E40/100</f>
        <v>201284.91332688738</v>
      </c>
      <c r="R40" s="43">
        <f>E40*Road!H40/100</f>
        <v>-191260.44642494072</v>
      </c>
      <c r="S40" s="43">
        <f>G40*Rail!C40/100</f>
        <v>-8756.2466101106256</v>
      </c>
      <c r="T40" s="43">
        <f>H40*Rail!D40/100</f>
        <v>-2280.659773334427</v>
      </c>
      <c r="U40" s="43">
        <f>F40*IWW!C40/100</f>
        <v>62.480838134974235</v>
      </c>
      <c r="V40" s="43"/>
      <c r="W40" s="46">
        <f>C40*Road!F40/100</f>
        <v>1218034.7772111327</v>
      </c>
      <c r="X40" s="46">
        <f>D40*Road!G40/100</f>
        <v>290812.54497303697</v>
      </c>
      <c r="Y40" s="46">
        <f>E40*Road!I40/100</f>
        <v>-175858.51082598825</v>
      </c>
      <c r="Z40" s="46">
        <f>G40*Rail!E40/100</f>
        <v>-35971.607695589599</v>
      </c>
      <c r="AA40" s="46">
        <f>H40*Rail!F40/100</f>
        <v>-9448.4476323854815</v>
      </c>
      <c r="AB40" s="46">
        <f>F40*IWW!D40/100</f>
        <v>9.1320730643272405</v>
      </c>
      <c r="AC40" s="46"/>
      <c r="AD40" s="49">
        <f>(C40+D40)*Road!J40/100</f>
        <v>365006.05939713499</v>
      </c>
      <c r="AE40" s="49">
        <f>E40*Road!L40/100</f>
        <v>-12795.454189898986</v>
      </c>
      <c r="AF40" s="49">
        <f>G40*Rail!G40/100</f>
        <v>-11122.799747978363</v>
      </c>
      <c r="AG40" s="49">
        <f>H40*Rail!I40/100</f>
        <v>-2932.2768514299769</v>
      </c>
      <c r="AH40" s="52">
        <f>(C40+D40)*Road!K40/100</f>
        <v>1708605.9504538304</v>
      </c>
      <c r="AI40" s="52">
        <f>E40*Road!M40/100</f>
        <v>-282803.23288230447</v>
      </c>
      <c r="AJ40" s="52">
        <f>G40*Rail!H40/100</f>
        <v>-8992.9019238973997</v>
      </c>
      <c r="AK40" s="52">
        <f>H40*Rail!J40/100</f>
        <v>-2497.8654660329439</v>
      </c>
    </row>
    <row r="41" spans="1:38" ht="13.2" thickBot="1" x14ac:dyDescent="0.3">
      <c r="A41" s="3">
        <f t="shared" si="0"/>
        <v>10</v>
      </c>
      <c r="B41" s="3" t="str">
        <f>IF(B83='S00 Impact'!B40,B83,0)</f>
        <v>YU</v>
      </c>
      <c r="C41" s="3">
        <f>-(C83-'S00 Impact'!C40)</f>
        <v>2173754195.6860619</v>
      </c>
      <c r="D41" s="3">
        <f>-(D83-'S00 Impact'!D40)</f>
        <v>481552122.09251404</v>
      </c>
      <c r="E41" s="3">
        <f>-(E83-'S00 Impact'!E40)</f>
        <v>6842417.50578022</v>
      </c>
      <c r="F41" s="3">
        <f>-(F83-'S00 Impact'!F40)</f>
        <v>-502038.29912376404</v>
      </c>
      <c r="G41" s="3">
        <f>-(G83-'S00 Impact'!G40)</f>
        <v>4141527477.7279835</v>
      </c>
      <c r="H41" s="3">
        <f>-(H83-'S00 Impact'!H40)</f>
        <v>810879914.88728046</v>
      </c>
      <c r="N41" s="53">
        <f t="shared" si="1"/>
        <v>10</v>
      </c>
      <c r="O41" s="53" t="str">
        <f t="shared" si="1"/>
        <v>YU</v>
      </c>
      <c r="P41" s="54">
        <f>C41*Road!D41/100</f>
        <v>1956378.7761174557</v>
      </c>
      <c r="Q41" s="54">
        <f>D41*Road!E41/100</f>
        <v>1232773.4325568359</v>
      </c>
      <c r="R41" s="54">
        <f>E41*Road!H41/100</f>
        <v>133427.14136271429</v>
      </c>
      <c r="S41" s="54">
        <f>G41*Rail!C41/100</f>
        <v>1739441.540645753</v>
      </c>
      <c r="T41" s="54">
        <f>H41*Rail!D41/100</f>
        <v>194611.17957294732</v>
      </c>
      <c r="U41" s="54">
        <f>F41*IWW!C41/100</f>
        <v>-6385.9271648542781</v>
      </c>
      <c r="V41" s="54"/>
      <c r="W41" s="55">
        <f>C41*Road!F41/100</f>
        <v>20846302.736629333</v>
      </c>
      <c r="X41" s="55">
        <f>D41*Road!G41/100</f>
        <v>4603638.2872044342</v>
      </c>
      <c r="Y41" s="55">
        <f>E41*Road!I41/100</f>
        <v>304692.85153239319</v>
      </c>
      <c r="Z41" s="55">
        <f>G41*Rail!E41/100</f>
        <v>6295121.7661465351</v>
      </c>
      <c r="AA41" s="55">
        <f>H41*Rail!F41/100</f>
        <v>705465.52595193405</v>
      </c>
      <c r="AB41" s="55">
        <f>F41*IWW!D41/100</f>
        <v>-1365.5441736166383</v>
      </c>
      <c r="AC41" s="55"/>
      <c r="AD41" s="56">
        <f>(C41+D41)*Road!J41/100</f>
        <v>9426337.4281139448</v>
      </c>
      <c r="AE41" s="56">
        <f>E41*Road!L41/100</f>
        <v>77182.469465200877</v>
      </c>
      <c r="AF41" s="56">
        <f>G41*Rail!G41/100</f>
        <v>2940484.5091868681</v>
      </c>
      <c r="AG41" s="56">
        <f>H41*Rail!I41/100</f>
        <v>218937.57701956574</v>
      </c>
      <c r="AH41" s="57">
        <f>(C41+D41)*Road!K41/100</f>
        <v>7780047.5110912267</v>
      </c>
      <c r="AI41" s="57">
        <f>E41*Road!M41/100</f>
        <v>173386.85959647078</v>
      </c>
      <c r="AJ41" s="57">
        <f>G41*Rail!H41/100</f>
        <v>1573780.4415366338</v>
      </c>
      <c r="AK41" s="57">
        <f>H41*Rail!J41/100</f>
        <v>397331.15829476743</v>
      </c>
    </row>
    <row r="42" spans="1:38" ht="13.8" thickTop="1" thickBot="1" x14ac:dyDescent="0.3">
      <c r="N42" s="58">
        <f>N41</f>
        <v>10</v>
      </c>
      <c r="O42" s="58" t="s">
        <v>231</v>
      </c>
      <c r="P42" s="59">
        <f>SUM(P3:P41)</f>
        <v>-7384879.5223001782</v>
      </c>
      <c r="Q42" s="59">
        <f t="shared" ref="Q42:U42" si="2">SUM(Q3:Q41)</f>
        <v>-5478187.8101216629</v>
      </c>
      <c r="R42" s="59">
        <f t="shared" si="2"/>
        <v>6928189.3167940816</v>
      </c>
      <c r="S42" s="59">
        <f t="shared" si="2"/>
        <v>2384968.6601649886</v>
      </c>
      <c r="T42" s="59">
        <f t="shared" si="2"/>
        <v>-66137.377624787769</v>
      </c>
      <c r="U42" s="59">
        <f t="shared" si="2"/>
        <v>185827.92513802071</v>
      </c>
      <c r="V42" s="59">
        <f>L3*Air!C3/100</f>
        <v>9896469.2741621081</v>
      </c>
      <c r="W42" s="60">
        <f>SUM(W3:W41)</f>
        <v>-47451966.815430239</v>
      </c>
      <c r="X42" s="60">
        <f t="shared" ref="X42:AK42" si="3">SUM(X3:X41)</f>
        <v>-11419530.850946803</v>
      </c>
      <c r="Y42" s="60">
        <f t="shared" si="3"/>
        <v>15089196.918535823</v>
      </c>
      <c r="Z42" s="60">
        <f t="shared" si="3"/>
        <v>-2903285.6650991514</v>
      </c>
      <c r="AA42" s="60">
        <f t="shared" si="3"/>
        <v>-385515.69348213985</v>
      </c>
      <c r="AB42" s="60">
        <f t="shared" si="3"/>
        <v>26453.1496129837</v>
      </c>
      <c r="AC42" s="60">
        <f>L3*Air!D3/100</f>
        <v>7177817.1043704832</v>
      </c>
      <c r="AD42" s="61">
        <f t="shared" si="3"/>
        <v>-22369885.312959179</v>
      </c>
      <c r="AE42" s="61">
        <f t="shared" si="3"/>
        <v>3432348.023554611</v>
      </c>
      <c r="AF42" s="61">
        <f t="shared" si="3"/>
        <v>-1726698.8716474962</v>
      </c>
      <c r="AG42" s="61">
        <f t="shared" si="3"/>
        <v>-103615.16651118739</v>
      </c>
      <c r="AH42" s="62">
        <f t="shared" si="3"/>
        <v>-24076536.688301079</v>
      </c>
      <c r="AI42" s="62">
        <f t="shared" si="3"/>
        <v>11212804.092882337</v>
      </c>
      <c r="AJ42" s="62">
        <f t="shared" si="3"/>
        <v>-5162900.0999066047</v>
      </c>
      <c r="AK42" s="62">
        <f t="shared" si="3"/>
        <v>-2433573.5808719476</v>
      </c>
      <c r="AL42" s="63">
        <f>SUM(P42:AK42)</f>
        <v>-74628638.989987031</v>
      </c>
    </row>
    <row r="43" spans="1:38" x14ac:dyDescent="0.25">
      <c r="V43" s="76">
        <f>SUM(P42:V42)</f>
        <v>6466250.4662125707</v>
      </c>
      <c r="AC43" s="76">
        <f>SUM(W42:AC42)</f>
        <v>-39866831.852439038</v>
      </c>
      <c r="AG43" s="76">
        <f>SUM(AD42:AG42)</f>
        <v>-20767851.327563252</v>
      </c>
      <c r="AK43" s="76">
        <f>SUM(AH42:AK42)</f>
        <v>-20460206.276197292</v>
      </c>
    </row>
    <row r="44" spans="1:38" x14ac:dyDescent="0.25">
      <c r="A44" s="19" t="s">
        <v>51</v>
      </c>
      <c r="B44" s="19" t="s">
        <v>207</v>
      </c>
      <c r="C44" s="19" t="s">
        <v>208</v>
      </c>
      <c r="D44" s="19" t="s">
        <v>209</v>
      </c>
      <c r="E44" s="19" t="s">
        <v>210</v>
      </c>
      <c r="F44" s="19" t="s">
        <v>211</v>
      </c>
      <c r="G44" s="19" t="s">
        <v>212</v>
      </c>
      <c r="H44" s="19" t="s">
        <v>213</v>
      </c>
      <c r="J44" s="19" t="s">
        <v>214</v>
      </c>
      <c r="K44" s="19" t="s">
        <v>215</v>
      </c>
      <c r="L44" s="19" t="s">
        <v>216</v>
      </c>
    </row>
    <row r="45" spans="1:38" x14ac:dyDescent="0.25">
      <c r="A45" s="19">
        <v>10</v>
      </c>
      <c r="B45" s="19" t="s">
        <v>112</v>
      </c>
      <c r="C45" s="19">
        <v>2188811425.4416656</v>
      </c>
      <c r="D45" s="19">
        <v>541613040.17705178</v>
      </c>
      <c r="E45" s="19">
        <v>777576488.69113696</v>
      </c>
      <c r="G45" s="19">
        <v>127404370.37130046</v>
      </c>
      <c r="H45" s="19">
        <v>597263571.39251459</v>
      </c>
      <c r="J45" s="19">
        <v>0</v>
      </c>
      <c r="K45" s="19">
        <v>3153</v>
      </c>
      <c r="L45" s="19">
        <v>837855361136.57458</v>
      </c>
    </row>
    <row r="46" spans="1:38" x14ac:dyDescent="0.25">
      <c r="A46" s="19">
        <v>10</v>
      </c>
      <c r="B46" s="19" t="s">
        <v>114</v>
      </c>
      <c r="C46" s="19">
        <v>43142985986.314529</v>
      </c>
      <c r="D46" s="19">
        <v>27062851490.676399</v>
      </c>
      <c r="E46" s="19">
        <v>6915677599.7898178</v>
      </c>
      <c r="F46" s="19">
        <v>7109055310.0894279</v>
      </c>
      <c r="G46" s="19">
        <v>16264195658.274895</v>
      </c>
      <c r="H46" s="19">
        <v>24803970152.859428</v>
      </c>
    </row>
    <row r="47" spans="1:38" x14ac:dyDescent="0.25">
      <c r="A47" s="19">
        <v>10</v>
      </c>
      <c r="B47" s="19" t="s">
        <v>116</v>
      </c>
      <c r="C47" s="19">
        <v>4942924309.8795061</v>
      </c>
      <c r="D47" s="19">
        <v>1212096803.887857</v>
      </c>
      <c r="E47" s="19">
        <v>872510772.09619653</v>
      </c>
      <c r="F47" s="19">
        <v>739576685.02823174</v>
      </c>
      <c r="G47" s="19">
        <v>598258233.54475069</v>
      </c>
      <c r="H47" s="19">
        <v>1210145409.1560953</v>
      </c>
    </row>
    <row r="48" spans="1:38" x14ac:dyDescent="0.25">
      <c r="A48" s="19">
        <v>10</v>
      </c>
      <c r="B48" s="19" t="s">
        <v>118</v>
      </c>
      <c r="C48" s="19">
        <v>42884991548.52121</v>
      </c>
      <c r="D48" s="19">
        <v>32551601459.492706</v>
      </c>
      <c r="E48" s="19">
        <v>8407711603.104085</v>
      </c>
      <c r="F48" s="19">
        <v>9581200388.3342304</v>
      </c>
      <c r="G48" s="19">
        <v>14162123608.54133</v>
      </c>
      <c r="H48" s="19">
        <v>9810287264.5767841</v>
      </c>
    </row>
    <row r="49" spans="1:8" x14ac:dyDescent="0.25">
      <c r="A49" s="19">
        <v>10</v>
      </c>
      <c r="B49" s="19" t="s">
        <v>120</v>
      </c>
      <c r="C49" s="19">
        <v>29775341233.651669</v>
      </c>
      <c r="D49" s="19">
        <v>7245705271.5356073</v>
      </c>
      <c r="E49" s="19">
        <v>3851776605.8793702</v>
      </c>
      <c r="F49" s="19">
        <v>2100566917.4901907</v>
      </c>
      <c r="G49" s="19">
        <v>18250004237.045944</v>
      </c>
      <c r="H49" s="19">
        <v>21398970334.154495</v>
      </c>
    </row>
    <row r="50" spans="1:8" x14ac:dyDescent="0.25">
      <c r="A50" s="19">
        <v>10</v>
      </c>
      <c r="B50" s="19" t="s">
        <v>122</v>
      </c>
      <c r="C50" s="19">
        <v>19193013465.379742</v>
      </c>
      <c r="D50" s="19">
        <v>4628304210.536418</v>
      </c>
      <c r="E50" s="19">
        <v>10415673172.238186</v>
      </c>
      <c r="G50" s="19">
        <v>7671674995.6887503</v>
      </c>
      <c r="H50" s="19">
        <v>27012447085.830425</v>
      </c>
    </row>
    <row r="51" spans="1:8" x14ac:dyDescent="0.25">
      <c r="A51" s="19">
        <v>10</v>
      </c>
      <c r="B51" s="19" t="s">
        <v>124</v>
      </c>
      <c r="C51" s="19">
        <v>39955859066.525284</v>
      </c>
      <c r="D51" s="19">
        <v>5718100247.2556858</v>
      </c>
      <c r="E51" s="19">
        <v>3638905037.1355934</v>
      </c>
      <c r="F51" s="19">
        <v>38597464.033447109</v>
      </c>
      <c r="G51" s="19">
        <v>11673006657.470875</v>
      </c>
      <c r="H51" s="19">
        <v>11526181107.455366</v>
      </c>
    </row>
    <row r="52" spans="1:8" x14ac:dyDescent="0.25">
      <c r="A52" s="19">
        <v>10</v>
      </c>
      <c r="B52" s="19" t="s">
        <v>126</v>
      </c>
      <c r="C52" s="19">
        <v>32098599363.425617</v>
      </c>
      <c r="D52" s="19">
        <v>6968780979.0739746</v>
      </c>
      <c r="E52" s="19">
        <v>8553890519.0627871</v>
      </c>
      <c r="F52" s="19">
        <v>45308333.417228527</v>
      </c>
      <c r="G52" s="19">
        <v>9341832372.5829124</v>
      </c>
      <c r="H52" s="19">
        <v>35427281101.712013</v>
      </c>
    </row>
    <row r="53" spans="1:8" x14ac:dyDescent="0.25">
      <c r="A53" s="19">
        <v>10</v>
      </c>
      <c r="B53" s="19" t="s">
        <v>128</v>
      </c>
      <c r="C53" s="19">
        <v>380457100908.91302</v>
      </c>
      <c r="D53" s="19">
        <v>88775179527.091766</v>
      </c>
      <c r="E53" s="19">
        <v>46527718174.96212</v>
      </c>
      <c r="F53" s="19">
        <v>75686298785.537598</v>
      </c>
      <c r="G53" s="19">
        <v>115472129622.21216</v>
      </c>
      <c r="H53" s="19">
        <v>110110405306.40048</v>
      </c>
    </row>
    <row r="54" spans="1:8" x14ac:dyDescent="0.25">
      <c r="A54" s="19">
        <v>10</v>
      </c>
      <c r="B54" s="19" t="s">
        <v>130</v>
      </c>
      <c r="C54" s="19">
        <v>37351206665.133591</v>
      </c>
      <c r="D54" s="19">
        <v>3891281034.8769746</v>
      </c>
      <c r="E54" s="19">
        <v>7234064599.3376293</v>
      </c>
      <c r="G54" s="19">
        <v>6366708071.5693598</v>
      </c>
      <c r="H54" s="19">
        <v>3395031700.7571216</v>
      </c>
    </row>
    <row r="55" spans="1:8" x14ac:dyDescent="0.25">
      <c r="A55" s="19">
        <v>10</v>
      </c>
      <c r="B55" s="19" t="s">
        <v>132</v>
      </c>
      <c r="C55" s="19">
        <v>3362901769.7683206</v>
      </c>
      <c r="D55" s="19">
        <v>609794727.46634698</v>
      </c>
      <c r="E55" s="19">
        <v>1813432804.7870283</v>
      </c>
      <c r="G55" s="19">
        <v>291721847.55988932</v>
      </c>
      <c r="H55" s="19">
        <v>31022518841.85125</v>
      </c>
    </row>
    <row r="56" spans="1:8" x14ac:dyDescent="0.25">
      <c r="A56" s="19">
        <v>10</v>
      </c>
      <c r="B56" s="19" t="s">
        <v>134</v>
      </c>
      <c r="C56" s="19">
        <v>176221953689.85745</v>
      </c>
      <c r="D56" s="19">
        <v>94507833575.663437</v>
      </c>
      <c r="E56" s="19">
        <v>48188393797.261391</v>
      </c>
      <c r="G56" s="19">
        <v>29395184016.000271</v>
      </c>
      <c r="H56" s="19">
        <v>24310556176.866978</v>
      </c>
    </row>
    <row r="57" spans="1:8" x14ac:dyDescent="0.25">
      <c r="A57" s="19">
        <v>10</v>
      </c>
      <c r="B57" s="19" t="s">
        <v>136</v>
      </c>
      <c r="C57" s="19">
        <v>29644208471.259338</v>
      </c>
      <c r="D57" s="19">
        <v>4325340854.0931873</v>
      </c>
      <c r="E57" s="19">
        <v>5653143264.8718081</v>
      </c>
      <c r="G57" s="19">
        <v>7656449819.925025</v>
      </c>
      <c r="H57" s="19">
        <v>22116287399.324364</v>
      </c>
    </row>
    <row r="58" spans="1:8" x14ac:dyDescent="0.25">
      <c r="A58" s="19">
        <v>10</v>
      </c>
      <c r="B58" s="19" t="s">
        <v>138</v>
      </c>
      <c r="C58" s="19">
        <v>245603968499.33121</v>
      </c>
      <c r="D58" s="19">
        <v>167839218948.16797</v>
      </c>
      <c r="E58" s="19">
        <v>44050753711.728188</v>
      </c>
      <c r="F58" s="19">
        <v>12012701326.349152</v>
      </c>
      <c r="G58" s="19">
        <v>95516404678.39975</v>
      </c>
      <c r="H58" s="19">
        <v>55786632993.842285</v>
      </c>
    </row>
    <row r="59" spans="1:8" x14ac:dyDescent="0.25">
      <c r="A59" s="19">
        <v>10</v>
      </c>
      <c r="B59" s="19" t="s">
        <v>140</v>
      </c>
      <c r="C59" s="19">
        <v>27429017763.425873</v>
      </c>
      <c r="D59" s="19">
        <v>6790787023.5214596</v>
      </c>
      <c r="E59" s="19">
        <v>6256102193.4667416</v>
      </c>
      <c r="G59" s="19">
        <v>3023519745.7469511</v>
      </c>
      <c r="H59" s="19">
        <v>1413832683.9043028</v>
      </c>
    </row>
    <row r="60" spans="1:8" x14ac:dyDescent="0.25">
      <c r="A60" s="19">
        <v>10</v>
      </c>
      <c r="B60" s="19" t="s">
        <v>142</v>
      </c>
      <c r="C60" s="19">
        <v>22176192500.336151</v>
      </c>
      <c r="D60" s="19">
        <v>5514161829.9596119</v>
      </c>
      <c r="E60" s="19">
        <v>2661178312.9430947</v>
      </c>
      <c r="F60" s="19">
        <v>312270536.92408001</v>
      </c>
      <c r="G60" s="19">
        <v>8464646085.9013519</v>
      </c>
      <c r="H60" s="19">
        <v>8028253431.273385</v>
      </c>
    </row>
    <row r="61" spans="1:8" x14ac:dyDescent="0.25">
      <c r="A61" s="19">
        <v>10</v>
      </c>
      <c r="B61" s="19" t="s">
        <v>144</v>
      </c>
      <c r="C61" s="19">
        <v>30629196165.181381</v>
      </c>
      <c r="D61" s="19">
        <v>6315628630.5038347</v>
      </c>
      <c r="E61" s="19">
        <v>5409457518.9701128</v>
      </c>
      <c r="F61" s="19">
        <v>11185540305.118271</v>
      </c>
      <c r="G61" s="19">
        <v>16093274798.137548</v>
      </c>
      <c r="H61" s="19">
        <v>23374474691.005077</v>
      </c>
    </row>
    <row r="62" spans="1:8" x14ac:dyDescent="0.25">
      <c r="A62" s="19">
        <v>10</v>
      </c>
      <c r="B62" s="19" t="s">
        <v>146</v>
      </c>
      <c r="C62" s="19">
        <v>27574844563.328522</v>
      </c>
      <c r="D62" s="19">
        <v>4771553363.8582363</v>
      </c>
      <c r="E62" s="19">
        <v>4869008226.8311291</v>
      </c>
      <c r="G62" s="19">
        <v>1936619453.4956236</v>
      </c>
      <c r="H62" s="19">
        <v>655228910.09533954</v>
      </c>
    </row>
    <row r="63" spans="1:8" x14ac:dyDescent="0.25">
      <c r="A63" s="19">
        <v>10</v>
      </c>
      <c r="B63" s="19" t="s">
        <v>148</v>
      </c>
      <c r="C63" s="19">
        <v>211653529578.39658</v>
      </c>
      <c r="D63" s="19">
        <v>55789359085.021568</v>
      </c>
      <c r="E63" s="19">
        <v>36751617906.960419</v>
      </c>
      <c r="G63" s="19">
        <v>50345754208.580444</v>
      </c>
      <c r="H63" s="19">
        <v>35792010219.279816</v>
      </c>
    </row>
    <row r="64" spans="1:8" x14ac:dyDescent="0.25">
      <c r="A64" s="19">
        <v>10</v>
      </c>
      <c r="B64" s="19" t="s">
        <v>150</v>
      </c>
      <c r="C64" s="19">
        <v>80624315.434613526</v>
      </c>
      <c r="D64" s="19">
        <v>23897855.457112074</v>
      </c>
      <c r="E64" s="19">
        <v>17694815.25866504</v>
      </c>
      <c r="G64" s="19">
        <v>12721579.010847837</v>
      </c>
      <c r="H64" s="19">
        <v>28926562.225583196</v>
      </c>
    </row>
    <row r="65" spans="1:8" x14ac:dyDescent="0.25">
      <c r="A65" s="19">
        <v>10</v>
      </c>
      <c r="B65" s="19" t="s">
        <v>152</v>
      </c>
      <c r="C65" s="19">
        <v>8544729965.0493984</v>
      </c>
      <c r="D65" s="19">
        <v>2037357810.4782851</v>
      </c>
      <c r="E65" s="19">
        <v>4639771323.0591087</v>
      </c>
      <c r="F65" s="19">
        <v>1945882.943965785</v>
      </c>
      <c r="G65" s="19">
        <v>13282964571.568081</v>
      </c>
      <c r="H65" s="19">
        <v>36753825889.042671</v>
      </c>
    </row>
    <row r="66" spans="1:8" x14ac:dyDescent="0.25">
      <c r="A66" s="19">
        <v>10</v>
      </c>
      <c r="B66" s="19" t="s">
        <v>154</v>
      </c>
      <c r="C66" s="19">
        <v>5545769490.6948357</v>
      </c>
      <c r="D66" s="19">
        <v>2629862919.1102619</v>
      </c>
      <c r="E66" s="19">
        <v>902783641.72460043</v>
      </c>
      <c r="G66" s="19">
        <v>158289030.56959984</v>
      </c>
      <c r="H66" s="19">
        <v>573337946.3689065</v>
      </c>
    </row>
    <row r="67" spans="1:8" x14ac:dyDescent="0.25">
      <c r="A67" s="19">
        <v>10</v>
      </c>
      <c r="B67" s="19" t="s">
        <v>156</v>
      </c>
      <c r="C67" s="19">
        <v>7212191484.0946159</v>
      </c>
      <c r="D67" s="19">
        <v>1435903776.1874995</v>
      </c>
      <c r="E67" s="19">
        <v>2600459238.2906523</v>
      </c>
      <c r="F67" s="19">
        <v>3057704.2583619663</v>
      </c>
      <c r="G67" s="19">
        <v>8138725104.3619766</v>
      </c>
      <c r="H67" s="19">
        <v>50292786716.497871</v>
      </c>
    </row>
    <row r="68" spans="1:8" x14ac:dyDescent="0.25">
      <c r="A68" s="19">
        <v>10</v>
      </c>
      <c r="B68" s="19" t="s">
        <v>158</v>
      </c>
      <c r="C68" s="19">
        <v>5572599963.1844196</v>
      </c>
      <c r="D68" s="19">
        <v>1375721874.4097013</v>
      </c>
      <c r="E68" s="19">
        <v>1612897860.2467129</v>
      </c>
      <c r="G68" s="19">
        <v>1417228812.2026031</v>
      </c>
      <c r="H68" s="19">
        <v>3451867373.7995133</v>
      </c>
    </row>
    <row r="69" spans="1:8" x14ac:dyDescent="0.25">
      <c r="A69" s="19">
        <v>10</v>
      </c>
      <c r="B69" s="19" t="s">
        <v>160</v>
      </c>
      <c r="C69" s="19">
        <v>1510220760.4279156</v>
      </c>
      <c r="D69" s="19">
        <v>373565331.8792187</v>
      </c>
      <c r="E69" s="19">
        <v>188267399.7061778</v>
      </c>
      <c r="G69" s="19">
        <v>135829490.42954409</v>
      </c>
      <c r="H69" s="19">
        <v>1900949696.8122756</v>
      </c>
    </row>
    <row r="70" spans="1:8" x14ac:dyDescent="0.25">
      <c r="A70" s="19">
        <v>10</v>
      </c>
      <c r="B70" s="19" t="s">
        <v>162</v>
      </c>
      <c r="C70" s="19">
        <v>4743439463.7807236</v>
      </c>
      <c r="D70" s="19">
        <v>1176045677.7810521</v>
      </c>
      <c r="E70" s="19">
        <v>1351822510.3910613</v>
      </c>
      <c r="G70" s="19">
        <v>639073215.67731535</v>
      </c>
      <c r="H70" s="19">
        <v>409322081.03070372</v>
      </c>
    </row>
    <row r="71" spans="1:8" x14ac:dyDescent="0.25">
      <c r="A71" s="19">
        <v>10</v>
      </c>
      <c r="B71" s="19" t="s">
        <v>164</v>
      </c>
      <c r="C71" s="19">
        <v>95266511665.37999</v>
      </c>
      <c r="D71" s="19">
        <v>19259437062.122368</v>
      </c>
      <c r="E71" s="19">
        <v>10287449398.833315</v>
      </c>
      <c r="F71" s="19">
        <v>39737977312.804314</v>
      </c>
      <c r="G71" s="19">
        <v>12557922291.858927</v>
      </c>
      <c r="H71" s="19">
        <v>6588758659.1028042</v>
      </c>
    </row>
    <row r="72" spans="1:8" x14ac:dyDescent="0.25">
      <c r="A72" s="19">
        <v>10</v>
      </c>
      <c r="B72" s="19" t="s">
        <v>166</v>
      </c>
      <c r="C72" s="19">
        <v>40221414966.069168</v>
      </c>
      <c r="D72" s="19">
        <v>9406087508.100769</v>
      </c>
      <c r="E72" s="19">
        <v>3862090977.0566888</v>
      </c>
      <c r="G72" s="19">
        <v>4483223823.0099192</v>
      </c>
      <c r="H72" s="19">
        <v>4757367473.4287653</v>
      </c>
    </row>
    <row r="73" spans="1:8" x14ac:dyDescent="0.25">
      <c r="A73" s="19">
        <v>10</v>
      </c>
      <c r="B73" s="19" t="s">
        <v>168</v>
      </c>
      <c r="C73" s="19">
        <v>96060848688.526596</v>
      </c>
      <c r="D73" s="19">
        <v>18893949477.626522</v>
      </c>
      <c r="E73" s="19">
        <v>30171434681.186932</v>
      </c>
      <c r="F73" s="19">
        <v>881773265.26604235</v>
      </c>
      <c r="G73" s="19">
        <v>54105037594.613121</v>
      </c>
      <c r="H73" s="19">
        <v>131522470725.66599</v>
      </c>
    </row>
    <row r="74" spans="1:8" x14ac:dyDescent="0.25">
      <c r="A74" s="19">
        <v>10</v>
      </c>
      <c r="B74" s="19" t="s">
        <v>170</v>
      </c>
      <c r="C74" s="19">
        <v>37358295803.612961</v>
      </c>
      <c r="D74" s="19">
        <v>9775651672.83708</v>
      </c>
      <c r="E74" s="19">
        <v>6718795708.427681</v>
      </c>
      <c r="G74" s="19">
        <v>4721622818.6595345</v>
      </c>
      <c r="H74" s="19">
        <v>4656437019.7924318</v>
      </c>
    </row>
    <row r="75" spans="1:8" x14ac:dyDescent="0.25">
      <c r="A75" s="19">
        <v>10</v>
      </c>
      <c r="B75" s="19" t="s">
        <v>172</v>
      </c>
      <c r="C75" s="19">
        <v>40818670046.611053</v>
      </c>
      <c r="D75" s="19">
        <v>9922595538.4649372</v>
      </c>
      <c r="E75" s="19">
        <v>14009219524.699423</v>
      </c>
      <c r="F75" s="19">
        <v>21603937766.714531</v>
      </c>
      <c r="G75" s="19">
        <v>15267275761.037277</v>
      </c>
      <c r="H75" s="19">
        <v>61001186615.791962</v>
      </c>
    </row>
    <row r="76" spans="1:8" x14ac:dyDescent="0.25">
      <c r="A76" s="19">
        <v>10</v>
      </c>
      <c r="B76" s="19" t="s">
        <v>174</v>
      </c>
      <c r="C76" s="19">
        <v>158533578948.67508</v>
      </c>
      <c r="D76" s="19">
        <v>38900111587.672493</v>
      </c>
      <c r="E76" s="19">
        <v>90305542718.033875</v>
      </c>
      <c r="G76" s="19">
        <v>106353626260.85129</v>
      </c>
      <c r="H76" s="19">
        <v>232804708998.69986</v>
      </c>
    </row>
    <row r="77" spans="1:8" x14ac:dyDescent="0.25">
      <c r="A77" s="19">
        <v>10</v>
      </c>
      <c r="B77" s="19" t="s">
        <v>176</v>
      </c>
      <c r="C77" s="19">
        <v>57658370456.468307</v>
      </c>
      <c r="D77" s="19">
        <v>4511516943.0499735</v>
      </c>
      <c r="E77" s="19">
        <v>8431444533.4684944</v>
      </c>
      <c r="G77" s="19">
        <v>17908330091.662243</v>
      </c>
      <c r="H77" s="19">
        <v>35559893552.863548</v>
      </c>
    </row>
    <row r="78" spans="1:8" x14ac:dyDescent="0.25">
      <c r="A78" s="19">
        <v>10</v>
      </c>
      <c r="B78" s="19" t="s">
        <v>178</v>
      </c>
      <c r="C78" s="19">
        <v>11771225631.962271</v>
      </c>
      <c r="D78" s="19">
        <v>3083873742.8492813</v>
      </c>
      <c r="E78" s="19">
        <v>2322865432.8152447</v>
      </c>
      <c r="G78" s="19">
        <v>5491244321.5947399</v>
      </c>
      <c r="H78" s="19">
        <v>9920467448.8122177</v>
      </c>
    </row>
    <row r="79" spans="1:8" x14ac:dyDescent="0.25">
      <c r="A79" s="19">
        <v>10</v>
      </c>
      <c r="B79" s="19" t="s">
        <v>180</v>
      </c>
      <c r="C79" s="19">
        <v>12894122736.127438</v>
      </c>
      <c r="D79" s="19">
        <v>3120169208.2306871</v>
      </c>
      <c r="E79" s="19">
        <v>4060149986.4055085</v>
      </c>
      <c r="F79" s="19">
        <v>706454744.73091733</v>
      </c>
      <c r="G79" s="19">
        <v>2515084705.350749</v>
      </c>
      <c r="H79" s="19">
        <v>23596347840.22184</v>
      </c>
    </row>
    <row r="80" spans="1:8" x14ac:dyDescent="0.25">
      <c r="A80" s="19">
        <v>10</v>
      </c>
      <c r="B80" s="19" t="s">
        <v>182</v>
      </c>
      <c r="C80" s="19">
        <v>114956277255.12909</v>
      </c>
      <c r="D80" s="19">
        <v>28171018675.83493</v>
      </c>
      <c r="E80" s="19">
        <v>11229571905.266451</v>
      </c>
      <c r="G80" s="19">
        <v>49772969276.258438</v>
      </c>
      <c r="H80" s="19">
        <v>13360896807.323656</v>
      </c>
    </row>
    <row r="81" spans="1:8" x14ac:dyDescent="0.25">
      <c r="A81" s="19">
        <v>10</v>
      </c>
      <c r="B81" s="19" t="s">
        <v>184</v>
      </c>
      <c r="C81" s="19">
        <v>73818798849.122086</v>
      </c>
      <c r="D81" s="19">
        <v>17995945902.992947</v>
      </c>
      <c r="E81" s="19">
        <v>22523814280.914879</v>
      </c>
      <c r="G81" s="19">
        <v>35514108021.053589</v>
      </c>
      <c r="H81" s="19">
        <v>77078225924.697617</v>
      </c>
    </row>
    <row r="82" spans="1:8" x14ac:dyDescent="0.25">
      <c r="A82" s="19">
        <v>10</v>
      </c>
      <c r="B82" s="19" t="s">
        <v>186</v>
      </c>
      <c r="C82" s="19">
        <v>330380874582.42023</v>
      </c>
      <c r="D82" s="19">
        <v>75039605218.368683</v>
      </c>
      <c r="E82" s="19">
        <v>26293398710.050285</v>
      </c>
      <c r="F82" s="19">
        <v>326379291.89749891</v>
      </c>
      <c r="G82" s="19">
        <v>48555182100.005569</v>
      </c>
      <c r="H82" s="19">
        <v>37368528791.010895</v>
      </c>
    </row>
    <row r="83" spans="1:8" x14ac:dyDescent="0.25">
      <c r="A83" s="19">
        <v>10</v>
      </c>
      <c r="B83" s="19" t="s">
        <v>188</v>
      </c>
      <c r="C83" s="19">
        <v>18363619642.213619</v>
      </c>
      <c r="D83" s="19">
        <v>4537261303.8971758</v>
      </c>
      <c r="E83" s="19">
        <v>2137181674.1206837</v>
      </c>
      <c r="F83" s="19">
        <v>13213025383.207817</v>
      </c>
      <c r="G83" s="19">
        <v>16430656613.074499</v>
      </c>
      <c r="H83" s="19">
        <v>8528999482.2743216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A312-56D3-4635-9E66-572028438778}">
  <sheetPr>
    <tabColor theme="9" tint="0.79998168889431442"/>
  </sheetPr>
  <dimension ref="A1:AL83"/>
  <sheetViews>
    <sheetView zoomScale="70" zoomScaleNormal="70" workbookViewId="0">
      <selection activeCell="L4" sqref="L4"/>
    </sheetView>
  </sheetViews>
  <sheetFormatPr defaultColWidth="9" defaultRowHeight="12.6" x14ac:dyDescent="0.25"/>
  <cols>
    <col min="1" max="1" width="7.6640625" bestFit="1" customWidth="1"/>
    <col min="2" max="2" width="11.33203125" bestFit="1" customWidth="1"/>
    <col min="3" max="3" width="22" bestFit="1" customWidth="1"/>
    <col min="4" max="4" width="22.109375" bestFit="1" customWidth="1"/>
    <col min="5" max="5" width="14.5546875" bestFit="1" customWidth="1"/>
    <col min="6" max="6" width="16.44140625" bestFit="1" customWidth="1"/>
    <col min="7" max="7" width="21.88671875" bestFit="1" customWidth="1"/>
    <col min="8" max="8" width="16.33203125" bestFit="1" customWidth="1"/>
    <col min="10" max="10" width="7.5546875" bestFit="1" customWidth="1"/>
    <col min="11" max="11" width="8" bestFit="1" customWidth="1"/>
    <col min="12" max="12" width="12.33203125" bestFit="1" customWidth="1"/>
    <col min="14" max="14" width="8" bestFit="1" customWidth="1"/>
    <col min="15" max="15" width="11.33203125" bestFit="1" customWidth="1"/>
    <col min="16" max="17" width="12.6640625" bestFit="1" customWidth="1"/>
    <col min="18" max="21" width="13.6640625" bestFit="1" customWidth="1"/>
    <col min="22" max="22" width="15.33203125" bestFit="1" customWidth="1"/>
    <col min="23" max="29" width="15.6640625" bestFit="1" customWidth="1"/>
    <col min="30" max="34" width="13.6640625" bestFit="1" customWidth="1"/>
    <col min="35" max="35" width="14.33203125" bestFit="1" customWidth="1"/>
    <col min="36" max="37" width="13.6640625" bestFit="1" customWidth="1"/>
    <col min="38" max="38" width="16.88671875" bestFit="1" customWidth="1"/>
  </cols>
  <sheetData>
    <row r="1" spans="1:37" x14ac:dyDescent="0.25">
      <c r="A1" s="20" t="s">
        <v>217</v>
      </c>
      <c r="N1" s="20"/>
      <c r="O1" s="3" t="s">
        <v>1</v>
      </c>
      <c r="P1" s="41" t="s">
        <v>218</v>
      </c>
      <c r="Q1" s="41" t="s">
        <v>218</v>
      </c>
      <c r="R1" s="41" t="s">
        <v>218</v>
      </c>
      <c r="S1" s="41" t="s">
        <v>218</v>
      </c>
      <c r="T1" s="41" t="s">
        <v>218</v>
      </c>
      <c r="U1" s="41" t="s">
        <v>218</v>
      </c>
      <c r="V1" s="41" t="s">
        <v>218</v>
      </c>
      <c r="W1" s="44" t="s">
        <v>219</v>
      </c>
      <c r="X1" s="44" t="s">
        <v>219</v>
      </c>
      <c r="Y1" s="44" t="s">
        <v>219</v>
      </c>
      <c r="Z1" s="44" t="s">
        <v>219</v>
      </c>
      <c r="AA1" s="44" t="s">
        <v>219</v>
      </c>
      <c r="AB1" s="44" t="s">
        <v>219</v>
      </c>
      <c r="AC1" s="44" t="s">
        <v>219</v>
      </c>
      <c r="AD1" s="47" t="s">
        <v>220</v>
      </c>
      <c r="AE1" s="47" t="s">
        <v>220</v>
      </c>
      <c r="AF1" s="47" t="s">
        <v>220</v>
      </c>
      <c r="AG1" s="47" t="s">
        <v>220</v>
      </c>
      <c r="AH1" s="50" t="s">
        <v>221</v>
      </c>
      <c r="AI1" s="50" t="s">
        <v>221</v>
      </c>
      <c r="AJ1" s="50" t="s">
        <v>221</v>
      </c>
      <c r="AK1" s="50" t="s">
        <v>221</v>
      </c>
    </row>
    <row r="2" spans="1:37" x14ac:dyDescent="0.25">
      <c r="A2" s="1" t="s">
        <v>0</v>
      </c>
      <c r="B2" s="1" t="s">
        <v>207</v>
      </c>
      <c r="C2" s="1" t="s">
        <v>208</v>
      </c>
      <c r="D2" s="1" t="s">
        <v>209</v>
      </c>
      <c r="E2" s="1" t="s">
        <v>210</v>
      </c>
      <c r="F2" s="1" t="s">
        <v>211</v>
      </c>
      <c r="G2" s="1" t="s">
        <v>212</v>
      </c>
      <c r="H2" s="1" t="s">
        <v>213</v>
      </c>
      <c r="I2" s="19"/>
      <c r="J2" s="1" t="s">
        <v>214</v>
      </c>
      <c r="K2" s="1" t="s">
        <v>215</v>
      </c>
      <c r="L2" s="1" t="s">
        <v>216</v>
      </c>
      <c r="N2" s="3" t="s">
        <v>0</v>
      </c>
      <c r="O2" s="3" t="s">
        <v>207</v>
      </c>
      <c r="P2" s="42" t="s">
        <v>222</v>
      </c>
      <c r="Q2" s="42" t="s">
        <v>223</v>
      </c>
      <c r="R2" s="42" t="s">
        <v>224</v>
      </c>
      <c r="S2" s="42" t="s">
        <v>225</v>
      </c>
      <c r="T2" s="42" t="s">
        <v>226</v>
      </c>
      <c r="U2" s="42" t="s">
        <v>227</v>
      </c>
      <c r="V2" s="42" t="s">
        <v>228</v>
      </c>
      <c r="W2" s="45" t="s">
        <v>222</v>
      </c>
      <c r="X2" s="45" t="s">
        <v>223</v>
      </c>
      <c r="Y2" s="45" t="s">
        <v>224</v>
      </c>
      <c r="Z2" s="45" t="s">
        <v>225</v>
      </c>
      <c r="AA2" s="45" t="s">
        <v>226</v>
      </c>
      <c r="AB2" s="45" t="s">
        <v>227</v>
      </c>
      <c r="AC2" s="45" t="s">
        <v>228</v>
      </c>
      <c r="AD2" s="48" t="s">
        <v>229</v>
      </c>
      <c r="AE2" s="48" t="s">
        <v>230</v>
      </c>
      <c r="AF2" s="48" t="s">
        <v>225</v>
      </c>
      <c r="AG2" s="48" t="s">
        <v>226</v>
      </c>
      <c r="AH2" s="51" t="s">
        <v>229</v>
      </c>
      <c r="AI2" s="51" t="s">
        <v>230</v>
      </c>
      <c r="AJ2" s="51" t="s">
        <v>225</v>
      </c>
      <c r="AK2" s="51" t="s">
        <v>226</v>
      </c>
    </row>
    <row r="3" spans="1:37" x14ac:dyDescent="0.25">
      <c r="A3" s="3">
        <f t="shared" ref="A3:A41" si="0">A45</f>
        <v>18</v>
      </c>
      <c r="B3" s="3" t="str">
        <f>IF(B45='S00 Impact'!B2,B45,0)</f>
        <v>AL</v>
      </c>
      <c r="C3" s="3">
        <f>-(C45-'S00 Impact'!C2)</f>
        <v>2451879.6338791847</v>
      </c>
      <c r="D3" s="3">
        <f>-(D45-'S00 Impact'!D2)</f>
        <v>604553.75067663193</v>
      </c>
      <c r="E3" s="3">
        <f>-(E45-'S00 Impact'!E2)</f>
        <v>379041.51520240307</v>
      </c>
      <c r="F3" s="3">
        <f>-(F45-'S00 Impact'!F2)</f>
        <v>0</v>
      </c>
      <c r="G3" s="3">
        <f>-(G45-'S00 Impact'!G2)</f>
        <v>-1944887.5626342148</v>
      </c>
      <c r="H3" s="3">
        <f>-(H45-'S00 Impact'!H2)</f>
        <v>-141355.56120419502</v>
      </c>
      <c r="J3" s="3">
        <f>J45</f>
        <v>0</v>
      </c>
      <c r="K3" s="3">
        <f>K45</f>
        <v>3153</v>
      </c>
      <c r="L3" s="3">
        <f>-(L45-'S00 Impact'!L2)</f>
        <v>5253133243.9283447</v>
      </c>
      <c r="N3" s="3">
        <f>A3</f>
        <v>18</v>
      </c>
      <c r="O3" s="3" t="str">
        <f>B3</f>
        <v>AL</v>
      </c>
      <c r="P3" s="43">
        <f>C3*Road!D3/100</f>
        <v>2574.4736155731439</v>
      </c>
      <c r="Q3" s="43">
        <f>D3*Road!E3/100</f>
        <v>1795.5246395095967</v>
      </c>
      <c r="R3" s="43">
        <f>E3*Road!H3/100</f>
        <v>8600.451979942527</v>
      </c>
      <c r="S3" s="43">
        <f>G3*Rail!C3/100</f>
        <v>-408.42638815318509</v>
      </c>
      <c r="T3" s="43">
        <f>H3*Rail!D3/100</f>
        <v>-26.857556628797052</v>
      </c>
      <c r="U3" s="43">
        <f>F3*IWW!C3/100</f>
        <v>0</v>
      </c>
      <c r="V3" s="43"/>
      <c r="W3" s="46">
        <f>C3*Road!F3/100</f>
        <v>23513.52568890138</v>
      </c>
      <c r="X3" s="46">
        <f>D3*Road!G3/100</f>
        <v>5779.5338564686008</v>
      </c>
      <c r="Y3" s="46">
        <f>E3*Road!I3/100</f>
        <v>16878.718671963012</v>
      </c>
      <c r="Z3" s="46">
        <f>G3*Rail!E3/100</f>
        <v>-2956.2290952040062</v>
      </c>
      <c r="AA3" s="46">
        <f>H3*Rail!F3/100</f>
        <v>-122.97933824764966</v>
      </c>
      <c r="AB3" s="46">
        <f>F3*IWW!D3/100</f>
        <v>0</v>
      </c>
      <c r="AC3" s="46"/>
      <c r="AD3" s="49">
        <f>(C3+D3)*Road!J3/100</f>
        <v>12623.069878215521</v>
      </c>
      <c r="AE3" s="49">
        <f>E3*Road!L3/100</f>
        <v>4976.8150946075521</v>
      </c>
      <c r="AF3" s="49">
        <f>G3*Rail!G3/100</f>
        <v>-1011.3415325697916</v>
      </c>
      <c r="AG3" s="49">
        <f>H3*Rail!I3/100</f>
        <v>-38.166001525132657</v>
      </c>
      <c r="AH3" s="52">
        <f>(C3+D3)*Road!K3/100</f>
        <v>10391.873507489778</v>
      </c>
      <c r="AI3" s="52">
        <f>E3*Road!M3/100</f>
        <v>11177.934283318866</v>
      </c>
      <c r="AJ3" s="52">
        <f>G3*Rail!H3/100</f>
        <v>-2820.0869658196111</v>
      </c>
      <c r="AK3" s="52">
        <f>H3*Rail!J3/100</f>
        <v>-55.128668869636059</v>
      </c>
    </row>
    <row r="4" spans="1:37" x14ac:dyDescent="0.25">
      <c r="A4" s="3">
        <f t="shared" si="0"/>
        <v>18</v>
      </c>
      <c r="B4" s="3" t="str">
        <f>IF(B46='S00 Impact'!B3,B46,0)</f>
        <v>AT</v>
      </c>
      <c r="C4" s="3">
        <f>-(C46-'S00 Impact'!C3)</f>
        <v>35829403.746170044</v>
      </c>
      <c r="D4" s="3">
        <f>-(D46-'S00 Impact'!D3)</f>
        <v>6777155.7402153015</v>
      </c>
      <c r="E4" s="3">
        <f>-(E46-'S00 Impact'!E3)</f>
        <v>-19333790.585492134</v>
      </c>
      <c r="F4" s="3">
        <f>-(F46-'S00 Impact'!F3)</f>
        <v>-7312686.1483917236</v>
      </c>
      <c r="G4" s="3">
        <f>-(G46-'S00 Impact'!G3)</f>
        <v>-121473690.15086937</v>
      </c>
      <c r="H4" s="3">
        <f>-(H46-'S00 Impact'!H3)</f>
        <v>-67919973.534317017</v>
      </c>
      <c r="N4" s="3">
        <f t="shared" ref="N4:O41" si="1">A4</f>
        <v>18</v>
      </c>
      <c r="O4" s="3" t="str">
        <f t="shared" si="1"/>
        <v>AT</v>
      </c>
      <c r="P4" s="43">
        <f>C4*Road!D4/100</f>
        <v>59118.516181180581</v>
      </c>
      <c r="Q4" s="43">
        <f>D4*Road!E4/100</f>
        <v>43983.740753997314</v>
      </c>
      <c r="R4" s="43">
        <f>E4*Road!H4/100</f>
        <v>-1002457.0418577672</v>
      </c>
      <c r="S4" s="43">
        <f>G4*Rail!C4/100</f>
        <v>-38871.580848278201</v>
      </c>
      <c r="T4" s="43">
        <f>H4*Rail!D4/100</f>
        <v>-7471.1970887748712</v>
      </c>
      <c r="U4" s="43">
        <f>F4*IWW!C4/100</f>
        <v>-184352.81780095535</v>
      </c>
      <c r="V4" s="43"/>
      <c r="W4" s="46">
        <f>C4*Road!F4/100</f>
        <v>343962.27596323245</v>
      </c>
      <c r="X4" s="46">
        <f>D4*Road!G4/100</f>
        <v>64721.837319056132</v>
      </c>
      <c r="Y4" s="46">
        <f>E4*Road!I4/100</f>
        <v>-860933.6947719648</v>
      </c>
      <c r="Z4" s="46">
        <f>G4*Rail!E4/100</f>
        <v>-184640.00902932146</v>
      </c>
      <c r="AA4" s="46">
        <f>H4*Rail!F4/100</f>
        <v>-59090.376974855804</v>
      </c>
      <c r="AB4" s="46">
        <f>F4*IWW!D4/100</f>
        <v>-19890.50632362549</v>
      </c>
      <c r="AC4" s="46"/>
      <c r="AD4" s="49">
        <f>(C4+D4)*Road!J4/100</f>
        <v>213032.79743192674</v>
      </c>
      <c r="AE4" s="49">
        <f>E4*Road!L4/100</f>
        <v>-971329.63901512488</v>
      </c>
      <c r="AF4" s="49">
        <f>G4*Rail!G4/100</f>
        <v>-136050.53296897371</v>
      </c>
      <c r="AG4" s="49">
        <f>H4*Rail!I4/100</f>
        <v>-21055.191795638275</v>
      </c>
      <c r="AH4" s="52">
        <f>(C4+D4)*Road!K4/100</f>
        <v>303784.76913792751</v>
      </c>
      <c r="AI4" s="52">
        <f>E4*Road!M4/100</f>
        <v>-910041.52285911469</v>
      </c>
      <c r="AJ4" s="52">
        <f>G4*Rail!H4/100</f>
        <v>-138480.00677199109</v>
      </c>
      <c r="AK4" s="52">
        <f>H4*Rail!J4/100</f>
        <v>-95767.162683386996</v>
      </c>
    </row>
    <row r="5" spans="1:37" x14ac:dyDescent="0.25">
      <c r="A5" s="3">
        <f t="shared" si="0"/>
        <v>18</v>
      </c>
      <c r="B5" s="3" t="str">
        <f>IF(B47='S00 Impact'!B4,B47,0)</f>
        <v>BA</v>
      </c>
      <c r="C5" s="3">
        <f>-(C47-'S00 Impact'!C4)</f>
        <v>10596378.763823509</v>
      </c>
      <c r="D5" s="3">
        <f>-(D47-'S00 Impact'!D4)</f>
        <v>2467225.4866816998</v>
      </c>
      <c r="E5" s="3">
        <f>-(E47-'S00 Impact'!E4)</f>
        <v>12076287.541328549</v>
      </c>
      <c r="F5" s="3">
        <f>-(F47-'S00 Impact'!F4)</f>
        <v>-7039800.378801465</v>
      </c>
      <c r="G5" s="3">
        <f>-(G47-'S00 Impact'!G4)</f>
        <v>-4640961.7084946632</v>
      </c>
      <c r="H5" s="3">
        <f>-(H47-'S00 Impact'!H4)</f>
        <v>790685.89868474007</v>
      </c>
      <c r="N5" s="3">
        <f t="shared" si="1"/>
        <v>18</v>
      </c>
      <c r="O5" s="3" t="str">
        <f t="shared" si="1"/>
        <v>BA</v>
      </c>
      <c r="P5" s="43">
        <f>C5*Road!D5/100</f>
        <v>9536.7408874411576</v>
      </c>
      <c r="Q5" s="43">
        <f>D5*Road!E5/100</f>
        <v>6316.0972459051518</v>
      </c>
      <c r="R5" s="43">
        <f>E5*Road!H5/100</f>
        <v>235487.6070559067</v>
      </c>
      <c r="S5" s="43">
        <f>G5*Rail!C5/100</f>
        <v>-3619.9501326258378</v>
      </c>
      <c r="T5" s="43">
        <f>H5*Rail!D5/100</f>
        <v>355.80865440813301</v>
      </c>
      <c r="U5" s="43">
        <f>F5*IWW!C5/100</f>
        <v>-132066.65510631548</v>
      </c>
      <c r="V5" s="43"/>
      <c r="W5" s="46">
        <f>C5*Road!F5/100</f>
        <v>101619.27234506745</v>
      </c>
      <c r="X5" s="46">
        <f>D5*Road!G5/100</f>
        <v>23586.675652677048</v>
      </c>
      <c r="Y5" s="46">
        <f>E5*Road!I5/100</f>
        <v>537757.08421536034</v>
      </c>
      <c r="Z5" s="46">
        <f>G5*Rail!E5/100</f>
        <v>-7054.2617969118883</v>
      </c>
      <c r="AA5" s="46">
        <f>H5*Rail!F5/100</f>
        <v>687.89673185572383</v>
      </c>
      <c r="AB5" s="46">
        <f>F5*IWW!D5/100</f>
        <v>-19148.257030339984</v>
      </c>
      <c r="AC5" s="46"/>
      <c r="AD5" s="49">
        <f>(C5+D5)*Road!J5/100</f>
        <v>46375.795089293482</v>
      </c>
      <c r="AE5" s="49">
        <f>E5*Road!L5/100</f>
        <v>136220.52346618602</v>
      </c>
      <c r="AF5" s="49">
        <f>G5*Rail!G5/100</f>
        <v>-3434.3116642860505</v>
      </c>
      <c r="AG5" s="49">
        <f>H5*Rail!I5/100</f>
        <v>213.48519264487982</v>
      </c>
      <c r="AH5" s="52">
        <f>(C5+D5)*Road!K5/100</f>
        <v>38276.360453980255</v>
      </c>
      <c r="AI5" s="52">
        <f>E5*Road!M5/100</f>
        <v>306013.12629726541</v>
      </c>
      <c r="AJ5" s="52">
        <f>G5*Rail!H5/100</f>
        <v>-6218.8886893828494</v>
      </c>
      <c r="AK5" s="52">
        <f>H5*Rail!J5/100</f>
        <v>300.46064150020118</v>
      </c>
    </row>
    <row r="6" spans="1:37" x14ac:dyDescent="0.25">
      <c r="A6" s="3">
        <f t="shared" si="0"/>
        <v>18</v>
      </c>
      <c r="B6" s="3" t="str">
        <f>IF(B48='S00 Impact'!B5,B48,0)</f>
        <v>BE</v>
      </c>
      <c r="C6" s="3">
        <f>-(C48-'S00 Impact'!C5)</f>
        <v>43234600.325721741</v>
      </c>
      <c r="D6" s="3">
        <f>-(D48-'S00 Impact'!D5)</f>
        <v>3000224.4874916077</v>
      </c>
      <c r="E6" s="3">
        <f>-(E48-'S00 Impact'!E5)</f>
        <v>1263651.140955925</v>
      </c>
      <c r="F6" s="3">
        <f>-(F48-'S00 Impact'!F5)</f>
        <v>-600783.54262733459</v>
      </c>
      <c r="G6" s="3">
        <f>-(G48-'S00 Impact'!G5)</f>
        <v>-278207566.74088478</v>
      </c>
      <c r="H6" s="3">
        <f>-(H48-'S00 Impact'!H5)</f>
        <v>5462992.3420391083</v>
      </c>
      <c r="N6" s="3">
        <f t="shared" si="1"/>
        <v>18</v>
      </c>
      <c r="O6" s="3" t="str">
        <f t="shared" si="1"/>
        <v>BE</v>
      </c>
      <c r="P6" s="43">
        <f>C6*Road!D6/100</f>
        <v>69607.706524412002</v>
      </c>
      <c r="Q6" s="43">
        <f>D6*Road!E6/100</f>
        <v>13861.037132211228</v>
      </c>
      <c r="R6" s="43">
        <f>E6*Road!H6/100</f>
        <v>43810.785056941917</v>
      </c>
      <c r="S6" s="43">
        <f>G6*Rail!C6/100</f>
        <v>-1018239.6942716383</v>
      </c>
      <c r="T6" s="43">
        <f>H6*Rail!D6/100</f>
        <v>11526.913841702519</v>
      </c>
      <c r="U6" s="43">
        <f>F6*IWW!C6/100</f>
        <v>-13433.520013147203</v>
      </c>
      <c r="V6" s="43"/>
      <c r="W6" s="46">
        <f>C6*Road!F6/100</f>
        <v>415052.16312692873</v>
      </c>
      <c r="X6" s="46">
        <f>D6*Road!G6/100</f>
        <v>28652.143855544851</v>
      </c>
      <c r="Y6" s="46">
        <f>E6*Road!I6/100</f>
        <v>56270.385306767348</v>
      </c>
      <c r="Z6" s="46">
        <f>G6*Rail!E6/100</f>
        <v>-422875.50144614489</v>
      </c>
      <c r="AA6" s="46">
        <f>H6*Rail!F6/100</f>
        <v>4752.8033375740233</v>
      </c>
      <c r="AB6" s="46">
        <f>F6*IWW!D6/100</f>
        <v>-1634.1312359463502</v>
      </c>
      <c r="AC6" s="46"/>
      <c r="AD6" s="49">
        <f>(C6+D6)*Road!J6/100</f>
        <v>264925.54617971246</v>
      </c>
      <c r="AE6" s="49">
        <f>E6*Road!L6/100</f>
        <v>122940.61950360193</v>
      </c>
      <c r="AF6" s="49">
        <f>G6*Rail!G6/100</f>
        <v>-197527.37238602818</v>
      </c>
      <c r="AG6" s="49">
        <f>H6*Rail!I6/100</f>
        <v>1365.748085509777</v>
      </c>
      <c r="AH6" s="52">
        <f>(C6+D6)*Road!K6/100</f>
        <v>304225.14727094385</v>
      </c>
      <c r="AI6" s="52">
        <f>E6*Road!M6/100</f>
        <v>54905.642074534939</v>
      </c>
      <c r="AJ6" s="52">
        <f>G6*Rail!H6/100</f>
        <v>-111283.0266963539</v>
      </c>
      <c r="AK6" s="52">
        <f>H6*Rail!J6/100</f>
        <v>3605.5749457458114</v>
      </c>
    </row>
    <row r="7" spans="1:37" x14ac:dyDescent="0.25">
      <c r="A7" s="3">
        <f t="shared" si="0"/>
        <v>18</v>
      </c>
      <c r="B7" s="3" t="str">
        <f>IF(B49='S00 Impact'!B6,B49,0)</f>
        <v>BG</v>
      </c>
      <c r="C7" s="3">
        <f>-(C49-'S00 Impact'!C6)</f>
        <v>57883479.229259491</v>
      </c>
      <c r="D7" s="3">
        <f>-(D49-'S00 Impact'!D6)</f>
        <v>10123959.140215874</v>
      </c>
      <c r="E7" s="3">
        <f>-(E49-'S00 Impact'!E6)</f>
        <v>11069717.868823528</v>
      </c>
      <c r="F7" s="3">
        <f>-(F49-'S00 Impact'!F6)</f>
        <v>-3232595.6713328362</v>
      </c>
      <c r="G7" s="3">
        <f>-(G49-'S00 Impact'!G6)</f>
        <v>-157479711.62654495</v>
      </c>
      <c r="H7" s="3">
        <f>-(H49-'S00 Impact'!H6)</f>
        <v>-11883526.487941742</v>
      </c>
      <c r="N7" s="3">
        <f t="shared" si="1"/>
        <v>18</v>
      </c>
      <c r="O7" s="3" t="str">
        <f t="shared" si="1"/>
        <v>BG</v>
      </c>
      <c r="P7" s="43">
        <f>C7*Road!D7/100</f>
        <v>46306.783383407594</v>
      </c>
      <c r="Q7" s="43">
        <f>D7*Road!E7/100</f>
        <v>22981.387248290033</v>
      </c>
      <c r="R7" s="43">
        <f>E7*Road!H7/100</f>
        <v>192059.6050240882</v>
      </c>
      <c r="S7" s="43">
        <f>G7*Rail!C7/100</f>
        <v>-74015.464464476128</v>
      </c>
      <c r="T7" s="43">
        <f>H7*Rail!D7/100</f>
        <v>-3208.5521517442703</v>
      </c>
      <c r="U7" s="43">
        <f>F7*IWW!C7/100</f>
        <v>-15193.19965526433</v>
      </c>
      <c r="V7" s="43"/>
      <c r="W7" s="46">
        <f>C7*Road!F7/100</f>
        <v>555102.56580859842</v>
      </c>
      <c r="X7" s="46">
        <f>D7*Road!G7/100</f>
        <v>96785.049380463752</v>
      </c>
      <c r="Y7" s="46">
        <f>E7*Road!I7/100</f>
        <v>492934.53669871174</v>
      </c>
      <c r="Z7" s="46">
        <f>G7*Rail!E7/100</f>
        <v>-239369.1616723483</v>
      </c>
      <c r="AA7" s="46">
        <f>H7*Rail!F7/100</f>
        <v>-10338.668044509315</v>
      </c>
      <c r="AB7" s="46">
        <f>F7*IWW!D7/100</f>
        <v>-8792.6602260253148</v>
      </c>
      <c r="AC7" s="46"/>
      <c r="AD7" s="49">
        <f>(C7+D7)*Road!J7/100</f>
        <v>214223.4308638474</v>
      </c>
      <c r="AE7" s="49">
        <f>E7*Road!L7/100</f>
        <v>111139.96740298823</v>
      </c>
      <c r="AF7" s="49">
        <f>G7*Rail!G7/100</f>
        <v>-133857.75488256323</v>
      </c>
      <c r="AG7" s="49">
        <f>H7*Rail!I7/100</f>
        <v>-3208.5521517442703</v>
      </c>
      <c r="AH7" s="52">
        <f>(C7+D7)*Road!K7/100</f>
        <v>176819.33976063595</v>
      </c>
      <c r="AI7" s="52">
        <f>E7*Road!M7/100</f>
        <v>249622.13794197058</v>
      </c>
      <c r="AJ7" s="52">
        <f>G7*Rail!H7/100</f>
        <v>-338581.37999707164</v>
      </c>
      <c r="AK7" s="52">
        <f>H7*Rail!J7/100</f>
        <v>-3565.0579463825225</v>
      </c>
    </row>
    <row r="8" spans="1:37" x14ac:dyDescent="0.25">
      <c r="A8" s="3">
        <f t="shared" si="0"/>
        <v>18</v>
      </c>
      <c r="B8" s="3" t="str">
        <f>IF(B50='S00 Impact'!B7,B50,0)</f>
        <v>BY</v>
      </c>
      <c r="C8" s="3">
        <f>-(C50-'S00 Impact'!C7)</f>
        <v>124838322.765625</v>
      </c>
      <c r="D8" s="3">
        <f>-(D50-'S00 Impact'!D7)</f>
        <v>27713498.254138947</v>
      </c>
      <c r="E8" s="3">
        <f>-(E50-'S00 Impact'!E7)</f>
        <v>17929922.341493607</v>
      </c>
      <c r="F8" s="3">
        <f>-(F50-'S00 Impact'!F7)</f>
        <v>0</v>
      </c>
      <c r="G8" s="3">
        <f>-(G50-'S00 Impact'!G7)</f>
        <v>40830436.914241791</v>
      </c>
      <c r="H8" s="3">
        <f>-(H50-'S00 Impact'!H7)</f>
        <v>191838973.01768494</v>
      </c>
      <c r="N8" s="3">
        <f t="shared" si="1"/>
        <v>18</v>
      </c>
      <c r="O8" s="3" t="str">
        <f t="shared" si="1"/>
        <v>BY</v>
      </c>
      <c r="P8" s="43">
        <f>C8*Road!D8/100</f>
        <v>126086.70599328126</v>
      </c>
      <c r="Q8" s="43">
        <f>D8*Road!E8/100</f>
        <v>78983.470024295995</v>
      </c>
      <c r="R8" s="43">
        <f>E8*Road!H8/100</f>
        <v>390334.40937431582</v>
      </c>
      <c r="S8" s="43">
        <f>G8*Rail!C8/100</f>
        <v>30214.523316538925</v>
      </c>
      <c r="T8" s="43">
        <f>H8*Rail!D8/100</f>
        <v>84409.148127781373</v>
      </c>
      <c r="U8" s="43">
        <f>F8*IWW!C8/100</f>
        <v>0</v>
      </c>
      <c r="V8" s="43"/>
      <c r="W8" s="46">
        <f>C8*Road!F8/100</f>
        <v>1197199.5153223437</v>
      </c>
      <c r="X8" s="46">
        <f>D8*Road!G8/100</f>
        <v>264941.04330956831</v>
      </c>
      <c r="Y8" s="46">
        <f>E8*Road!I8/100</f>
        <v>798419.44186671032</v>
      </c>
      <c r="Z8" s="46">
        <f>G8*Rail!E8/100</f>
        <v>62062.264109647513</v>
      </c>
      <c r="AA8" s="46">
        <f>H8*Rail!F8/100</f>
        <v>166899.90652538589</v>
      </c>
      <c r="AB8" s="46">
        <f>F8*IWW!D8/100</f>
        <v>0</v>
      </c>
      <c r="AC8" s="46"/>
      <c r="AD8" s="49">
        <f>(C8+D8)*Road!J8/100</f>
        <v>604105.21123826527</v>
      </c>
      <c r="AE8" s="49">
        <f>E8*Road!L8/100</f>
        <v>225737.72227940446</v>
      </c>
      <c r="AF8" s="49">
        <f>G8*Rail!G8/100</f>
        <v>28989.61020911167</v>
      </c>
      <c r="AG8" s="49">
        <f>H8*Rail!I8/100</f>
        <v>51796.522714774932</v>
      </c>
      <c r="AH8" s="52">
        <f>(C8+D8)*Road!K8/100</f>
        <v>498844.45473462815</v>
      </c>
      <c r="AI8" s="52">
        <f>E8*Road!M8/100</f>
        <v>507237.50304085418</v>
      </c>
      <c r="AJ8" s="52">
        <f>G8*Rail!H8/100</f>
        <v>12657.435443414955</v>
      </c>
      <c r="AK8" s="52">
        <f>H8*Rail!J8/100</f>
        <v>65225.250826012882</v>
      </c>
    </row>
    <row r="9" spans="1:37" x14ac:dyDescent="0.25">
      <c r="A9" s="3">
        <f t="shared" si="0"/>
        <v>18</v>
      </c>
      <c r="B9" s="3" t="str">
        <f>IF(B51='S00 Impact'!B8,B51,0)</f>
        <v>CH</v>
      </c>
      <c r="C9" s="3">
        <f>-(C51-'S00 Impact'!C8)</f>
        <v>5751604.5347213745</v>
      </c>
      <c r="D9" s="3">
        <f>-(D51-'S00 Impact'!D8)</f>
        <v>-3106527.8621149063</v>
      </c>
      <c r="E9" s="3">
        <f>-(E51-'S00 Impact'!E8)</f>
        <v>3812970.7109484673</v>
      </c>
      <c r="F9" s="3">
        <f>-(F51-'S00 Impact'!F8)</f>
        <v>153.58458928763866</v>
      </c>
      <c r="G9" s="3">
        <f>-(G51-'S00 Impact'!G8)</f>
        <v>-18942852.127767563</v>
      </c>
      <c r="H9" s="3">
        <f>-(H51-'S00 Impact'!H8)</f>
        <v>15463154.520551682</v>
      </c>
      <c r="N9" s="3">
        <f t="shared" si="1"/>
        <v>18</v>
      </c>
      <c r="O9" s="3" t="str">
        <f t="shared" si="1"/>
        <v>CH</v>
      </c>
      <c r="P9" s="43">
        <f>C9*Road!D9/100</f>
        <v>17772.458012289047</v>
      </c>
      <c r="Q9" s="43">
        <f>D9*Road!E9/100</f>
        <v>-27119.988236263132</v>
      </c>
      <c r="R9" s="43">
        <f>E9*Road!H9/100</f>
        <v>254020.10876338687</v>
      </c>
      <c r="S9" s="43">
        <f>G9*Rail!C9/100</f>
        <v>-7577.1408511070258</v>
      </c>
      <c r="T9" s="43">
        <f>H9*Rail!D9/100</f>
        <v>3556.5255397268866</v>
      </c>
      <c r="U9" s="43">
        <f>F9*IWW!C9/100</f>
        <v>2.8812468950361012</v>
      </c>
      <c r="V9" s="43"/>
      <c r="W9" s="46">
        <f>C9*Road!F9/100</f>
        <v>55157.887487977976</v>
      </c>
      <c r="X9" s="46">
        <f>D9*Road!G9/100</f>
        <v>-29698.406361818503</v>
      </c>
      <c r="Y9" s="46">
        <f>E9*Road!I9/100</f>
        <v>169791.58575853528</v>
      </c>
      <c r="Z9" s="46">
        <f>G9*Rail!E9/100</f>
        <v>-28793.135234206697</v>
      </c>
      <c r="AA9" s="46">
        <f>H9*Rail!F9/100</f>
        <v>13452.944432879962</v>
      </c>
      <c r="AB9" s="46">
        <f>F9*IWW!D9/100</f>
        <v>0.41775008286237719</v>
      </c>
      <c r="AC9" s="46"/>
      <c r="AD9" s="49">
        <f>(C9+D9)*Road!J9/100</f>
        <v>32031.878505264329</v>
      </c>
      <c r="AE9" s="49">
        <f>E9*Road!L9/100</f>
        <v>146990.02090706342</v>
      </c>
      <c r="AF9" s="49">
        <f>G9*Rail!G9/100</f>
        <v>-26141.135936319235</v>
      </c>
      <c r="AG9" s="49">
        <f>H9*Rail!I9/100</f>
        <v>2164.8416328772355</v>
      </c>
      <c r="AH9" s="52">
        <f>(C9+D9)*Road!K9/100</f>
        <v>26450.766726064681</v>
      </c>
      <c r="AI9" s="52">
        <f>E9*Road!M9/100</f>
        <v>330127.0041539183</v>
      </c>
      <c r="AJ9" s="52">
        <f>G9*Rail!H9/100</f>
        <v>-41674.274681088638</v>
      </c>
      <c r="AK9" s="52">
        <f>H9*Rail!J9/100</f>
        <v>9123.2611671254908</v>
      </c>
    </row>
    <row r="10" spans="1:37" x14ac:dyDescent="0.25">
      <c r="A10" s="3">
        <f t="shared" si="0"/>
        <v>18</v>
      </c>
      <c r="B10" s="3" t="str">
        <f>IF(B52='S00 Impact'!B9,B52,0)</f>
        <v>CZ</v>
      </c>
      <c r="C10" s="3">
        <f>-(C52-'S00 Impact'!C9)</f>
        <v>10225603.816574097</v>
      </c>
      <c r="D10" s="3">
        <f>-(D52-'S00 Impact'!D9)</f>
        <v>-516790.7998418808</v>
      </c>
      <c r="E10" s="3">
        <f>-(E52-'S00 Impact'!E9)</f>
        <v>-5429515.383140564</v>
      </c>
      <c r="F10" s="3">
        <f>-(F52-'S00 Impact'!F9)</f>
        <v>-5569.7122745662928</v>
      </c>
      <c r="G10" s="3">
        <f>-(G52-'S00 Impact'!G9)</f>
        <v>-436995119.06173325</v>
      </c>
      <c r="H10" s="3">
        <f>-(H52-'S00 Impact'!H9)</f>
        <v>-40779867.048179626</v>
      </c>
      <c r="N10" s="3">
        <f t="shared" si="1"/>
        <v>18</v>
      </c>
      <c r="O10" s="3" t="str">
        <f t="shared" si="1"/>
        <v>CZ</v>
      </c>
      <c r="P10" s="43">
        <f>C10*Road!D10/100</f>
        <v>14827.125534032439</v>
      </c>
      <c r="Q10" s="43">
        <f>D10*Road!E10/100</f>
        <v>-2139.5139113453861</v>
      </c>
      <c r="R10" s="43">
        <f>E10*Road!H10/100</f>
        <v>-171681.27641490463</v>
      </c>
      <c r="S10" s="43">
        <f>G10*Rail!C10/100</f>
        <v>-353966.04644000396</v>
      </c>
      <c r="T10" s="43">
        <f>H10*Rail!D10/100</f>
        <v>-17535.342830717236</v>
      </c>
      <c r="U10" s="43">
        <f>F10*IWW!C10/100</f>
        <v>-104.48780227086365</v>
      </c>
      <c r="V10" s="43"/>
      <c r="W10" s="46">
        <f>C10*Road!F10/100</f>
        <v>98165.796639111315</v>
      </c>
      <c r="X10" s="46">
        <f>D10*Road!G10/100</f>
        <v>-4935.3521384899614</v>
      </c>
      <c r="Y10" s="46">
        <f>E10*Road!I10/100</f>
        <v>-241776.32001124934</v>
      </c>
      <c r="Z10" s="46">
        <f>G10*Rail!E10/100</f>
        <v>-664232.5809738345</v>
      </c>
      <c r="AA10" s="46">
        <f>H10*Rail!F10/100</f>
        <v>-35478.484331916276</v>
      </c>
      <c r="AB10" s="46">
        <f>F10*IWW!D10/100</f>
        <v>-15.149617386820317</v>
      </c>
      <c r="AC10" s="46"/>
      <c r="AD10" s="49">
        <f>(C10+D10)*Road!J10/100</f>
        <v>21553.564897145523</v>
      </c>
      <c r="AE10" s="49">
        <f>E10*Road!L10/100</f>
        <v>-105712.66450974678</v>
      </c>
      <c r="AF10" s="49">
        <f>G10*Rail!G10/100</f>
        <v>-240347.31548395328</v>
      </c>
      <c r="AG10" s="49">
        <f>H10*Rail!I10/100</f>
        <v>-11418.362773490297</v>
      </c>
      <c r="AH10" s="52">
        <f>(C10+D10)*Road!K10/100</f>
        <v>47961.536302657143</v>
      </c>
      <c r="AI10" s="52">
        <f>E10*Road!M10/100</f>
        <v>-262842.83969783469</v>
      </c>
      <c r="AJ10" s="52">
        <f>G10*Rail!H10/100</f>
        <v>-436995.11906173325</v>
      </c>
      <c r="AK10" s="52">
        <f>H10*Rail!J10/100</f>
        <v>-52198.229821669927</v>
      </c>
    </row>
    <row r="11" spans="1:37" x14ac:dyDescent="0.25">
      <c r="A11" s="3">
        <f t="shared" si="0"/>
        <v>18</v>
      </c>
      <c r="B11" s="3" t="str">
        <f>IF(B53='S00 Impact'!B10,B53,0)</f>
        <v>DE</v>
      </c>
      <c r="C11" s="3">
        <f>-(C53-'S00 Impact'!C10)</f>
        <v>379312430.37017822</v>
      </c>
      <c r="D11" s="3">
        <f>-(D53-'S00 Impact'!D10)</f>
        <v>51771268.611206055</v>
      </c>
      <c r="E11" s="3">
        <f>-(E53-'S00 Impact'!E10)</f>
        <v>167028.14630889893</v>
      </c>
      <c r="F11" s="3">
        <f>-(F53-'S00 Impact'!F10)</f>
        <v>-29109520.139602661</v>
      </c>
      <c r="G11" s="3">
        <f>-(G53-'S00 Impact'!G10)</f>
        <v>-3273518860.789917</v>
      </c>
      <c r="H11" s="3">
        <f>-(H53-'S00 Impact'!H10)</f>
        <v>523242775.54953003</v>
      </c>
      <c r="N11" s="3">
        <f t="shared" si="1"/>
        <v>18</v>
      </c>
      <c r="O11" s="3" t="str">
        <f t="shared" si="1"/>
        <v>DE</v>
      </c>
      <c r="P11" s="43">
        <f>C11*Road!D11/100</f>
        <v>561382.39694786374</v>
      </c>
      <c r="Q11" s="43">
        <f>D11*Road!E11/100</f>
        <v>316840.16390058101</v>
      </c>
      <c r="R11" s="43">
        <f>E11*Road!H11/100</f>
        <v>8224.4659242501839</v>
      </c>
      <c r="S11" s="43">
        <f>G11*Rail!C11/100</f>
        <v>-1145731.601276471</v>
      </c>
      <c r="T11" s="43">
        <f>H11*Rail!D11/100</f>
        <v>104648.55510990601</v>
      </c>
      <c r="U11" s="43">
        <f>F11*IWW!C11/100</f>
        <v>-707070.24419094855</v>
      </c>
      <c r="V11" s="43"/>
      <c r="W11" s="46">
        <f>C11*Road!F11/100</f>
        <v>3641399.3315537106</v>
      </c>
      <c r="X11" s="46">
        <f>D11*Road!G11/100</f>
        <v>494415.6152370178</v>
      </c>
      <c r="Y11" s="46">
        <f>E11*Road!I11/100</f>
        <v>7437.7633551352692</v>
      </c>
      <c r="Z11" s="46">
        <f>G11*Rail!E11/100</f>
        <v>-4975748.6684006741</v>
      </c>
      <c r="AA11" s="46">
        <f>H11*Rail!F11/100</f>
        <v>455221.21472809109</v>
      </c>
      <c r="AB11" s="46">
        <f>F11*IWW!D11/100</f>
        <v>-79177.894779719238</v>
      </c>
      <c r="AC11" s="46"/>
      <c r="AD11" s="49">
        <f>(C11+D11)*Road!J11/100</f>
        <v>1638118.0561292605</v>
      </c>
      <c r="AE11" s="49">
        <f>E11*Road!L11/100</f>
        <v>6435.5944772818757</v>
      </c>
      <c r="AF11" s="49">
        <f>G11*Rail!G11/100</f>
        <v>-2782491.03167143</v>
      </c>
      <c r="AG11" s="49">
        <f>H11*Rail!I11/100</f>
        <v>141275.54939837311</v>
      </c>
      <c r="AH11" s="52">
        <f>(C11+D11)*Road!K11/100</f>
        <v>2517528.8020512839</v>
      </c>
      <c r="AI11" s="52">
        <f>E11*Road!M11/100</f>
        <v>6440.6053216711416</v>
      </c>
      <c r="AJ11" s="52">
        <f>G11*Rail!H11/100</f>
        <v>-4681131.9709295807</v>
      </c>
      <c r="AK11" s="52">
        <f>H11*Rail!J11/100</f>
        <v>198832.25470882139</v>
      </c>
    </row>
    <row r="12" spans="1:37" x14ac:dyDescent="0.25">
      <c r="A12" s="3">
        <f t="shared" si="0"/>
        <v>18</v>
      </c>
      <c r="B12" s="3" t="str">
        <f>IF(B54='S00 Impact'!B11,B54,0)</f>
        <v>DK</v>
      </c>
      <c r="C12" s="3">
        <f>-(C54-'S00 Impact'!C11)</f>
        <v>200478557.89860535</v>
      </c>
      <c r="D12" s="3">
        <f>-(D54-'S00 Impact'!D11)</f>
        <v>21329800.677577972</v>
      </c>
      <c r="E12" s="3">
        <f>-(E54-'S00 Impact'!E11)</f>
        <v>-21217441.172582626</v>
      </c>
      <c r="F12" s="3">
        <f>-(F54-'S00 Impact'!F11)</f>
        <v>0</v>
      </c>
      <c r="G12" s="3">
        <f>-(G54-'S00 Impact'!G11)</f>
        <v>-1161345640.4812717</v>
      </c>
      <c r="H12" s="3">
        <f>-(H54-'S00 Impact'!H11)</f>
        <v>-638680461.77292442</v>
      </c>
      <c r="N12" s="3">
        <f t="shared" si="1"/>
        <v>18</v>
      </c>
      <c r="O12" s="3" t="str">
        <f t="shared" si="1"/>
        <v>DK</v>
      </c>
      <c r="P12" s="43">
        <f>C12*Road!D12/100</f>
        <v>276660.40990007541</v>
      </c>
      <c r="Q12" s="43">
        <f>D12*Road!E12/100</f>
        <v>77853.772473159595</v>
      </c>
      <c r="R12" s="43">
        <f>E12*Road!H12/100</f>
        <v>-586025.72518673213</v>
      </c>
      <c r="S12" s="43">
        <f>G12*Rail!C12/100</f>
        <v>-534218.99462138501</v>
      </c>
      <c r="T12" s="43">
        <f>H12*Rail!D12/100</f>
        <v>-197990.94314960658</v>
      </c>
      <c r="U12" s="43">
        <f>F12*IWW!C12/100</f>
        <v>0</v>
      </c>
      <c r="V12" s="43"/>
      <c r="W12" s="46">
        <f>C12*Road!F12/100</f>
        <v>1924594.1558266112</v>
      </c>
      <c r="X12" s="46">
        <f>D12*Road!G12/100</f>
        <v>203699.59647086964</v>
      </c>
      <c r="Y12" s="46">
        <f>E12*Road!I12/100</f>
        <v>-944812.65541510447</v>
      </c>
      <c r="Z12" s="46">
        <f>G12*Rail!E12/100</f>
        <v>-1765245.3735315329</v>
      </c>
      <c r="AA12" s="46">
        <f>H12*Rail!F12/100</f>
        <v>-555652.00174244423</v>
      </c>
      <c r="AB12" s="46">
        <f>F12*IWW!D12/100</f>
        <v>0</v>
      </c>
      <c r="AC12" s="46"/>
      <c r="AD12" s="49">
        <f>(C12+D12)*Road!J12/100</f>
        <v>865052.59844711493</v>
      </c>
      <c r="AE12" s="49">
        <f>E12*Road!L12/100</f>
        <v>-760220.91721363564</v>
      </c>
      <c r="AF12" s="49">
        <f>G12*Rail!G12/100</f>
        <v>-661967.01507432491</v>
      </c>
      <c r="AG12" s="49">
        <f>H12*Rail!I12/100</f>
        <v>-197990.94314960658</v>
      </c>
      <c r="AH12" s="52">
        <f>(C12+D12)*Road!K12/100</f>
        <v>1903115.7165836529</v>
      </c>
      <c r="AI12" s="52">
        <f>E12*Road!M12/100</f>
        <v>-1201543.6936033543</v>
      </c>
      <c r="AJ12" s="52">
        <f>G12*Rail!H12/100</f>
        <v>-615513.18945507403</v>
      </c>
      <c r="AK12" s="52">
        <f>H12*Rail!J12/100</f>
        <v>-817510.99106934329</v>
      </c>
    </row>
    <row r="13" spans="1:37" x14ac:dyDescent="0.25">
      <c r="A13" s="3">
        <f t="shared" si="0"/>
        <v>18</v>
      </c>
      <c r="B13" s="3" t="str">
        <f>IF(B55='S00 Impact'!B12,B55,0)</f>
        <v>EE</v>
      </c>
      <c r="C13" s="3">
        <f>-(C55-'S00 Impact'!C12)</f>
        <v>24903348.514915466</v>
      </c>
      <c r="D13" s="3">
        <f>-(D55-'S00 Impact'!D12)</f>
        <v>4702633.6013438702</v>
      </c>
      <c r="E13" s="3">
        <f>-(E55-'S00 Impact'!E12)</f>
        <v>225285.3204703331</v>
      </c>
      <c r="F13" s="3">
        <f>-(F55-'S00 Impact'!F12)</f>
        <v>0</v>
      </c>
      <c r="G13" s="3">
        <f>-(G55-'S00 Impact'!G12)</f>
        <v>-3016497.2168939114</v>
      </c>
      <c r="H13" s="3">
        <f>-(H55-'S00 Impact'!H12)</f>
        <v>50325319.008876801</v>
      </c>
      <c r="N13" s="3">
        <f t="shared" si="1"/>
        <v>18</v>
      </c>
      <c r="O13" s="3" t="str">
        <f t="shared" si="1"/>
        <v>EE</v>
      </c>
      <c r="P13" s="43">
        <f>C13*Road!D13/100</f>
        <v>51549.931425875016</v>
      </c>
      <c r="Q13" s="43">
        <f>D13*Road!E13/100</f>
        <v>27698.511911915393</v>
      </c>
      <c r="R13" s="43">
        <f>E13*Road!H13/100</f>
        <v>10137.83942116499</v>
      </c>
      <c r="S13" s="43">
        <f>G13*Rail!C13/100</f>
        <v>-9592.4611497226379</v>
      </c>
      <c r="T13" s="43">
        <f>H13*Rail!D13/100</f>
        <v>92095.333786244548</v>
      </c>
      <c r="U13" s="43">
        <f>F13*IWW!C13/100</f>
        <v>0</v>
      </c>
      <c r="V13" s="43"/>
      <c r="W13" s="46">
        <f>C13*Road!F13/100</f>
        <v>239072.14574318848</v>
      </c>
      <c r="X13" s="46">
        <f>D13*Road!G13/100</f>
        <v>44910.150892833954</v>
      </c>
      <c r="Y13" s="46">
        <f>E13*Road!I13/100</f>
        <v>10031.955320543933</v>
      </c>
      <c r="Z13" s="46">
        <f>G13*Rail!E13/100</f>
        <v>-4585.075769678745</v>
      </c>
      <c r="AA13" s="46">
        <f>H13*Rail!F13/100</f>
        <v>43783.02753772281</v>
      </c>
      <c r="AB13" s="46">
        <f>F13*IWW!D13/100</f>
        <v>0</v>
      </c>
      <c r="AC13" s="46"/>
      <c r="AD13" s="49">
        <f>(C13+D13)*Road!J13/100</f>
        <v>66613.459761583508</v>
      </c>
      <c r="AE13" s="49">
        <f>E13*Road!L13/100</f>
        <v>6242.6562302329294</v>
      </c>
      <c r="AF13" s="49">
        <f>G13*Rail!G13/100</f>
        <v>-2141.7130239946769</v>
      </c>
      <c r="AG13" s="49">
        <f>H13*Rail!I13/100</f>
        <v>17110.608463018114</v>
      </c>
      <c r="AH13" s="52">
        <f>(C13+D13)*Road!K13/100</f>
        <v>208130.0542773031</v>
      </c>
      <c r="AI13" s="52">
        <f>E13*Road!M13/100</f>
        <v>15517.652873996543</v>
      </c>
      <c r="AJ13" s="52">
        <f>G13*Rail!H13/100</f>
        <v>-1146.2689424196863</v>
      </c>
      <c r="AK13" s="52">
        <f>H13*Rail!J13/100</f>
        <v>99644.13163757608</v>
      </c>
    </row>
    <row r="14" spans="1:37" x14ac:dyDescent="0.25">
      <c r="A14" s="3">
        <f t="shared" si="0"/>
        <v>18</v>
      </c>
      <c r="B14" s="3" t="str">
        <f>IF(B56='S00 Impact'!B13,B56,0)</f>
        <v>ES</v>
      </c>
      <c r="C14" s="3">
        <f>-(C56-'S00 Impact'!C13)</f>
        <v>-89989007.242950439</v>
      </c>
      <c r="D14" s="3">
        <f>-(D56-'S00 Impact'!D13)</f>
        <v>-52344148.442108154</v>
      </c>
      <c r="E14" s="3">
        <f>-(E56-'S00 Impact'!E13)</f>
        <v>5371809.4736709595</v>
      </c>
      <c r="F14" s="3">
        <f>-(F56-'S00 Impact'!F13)</f>
        <v>0</v>
      </c>
      <c r="G14" s="3">
        <f>-(G56-'S00 Impact'!G13)</f>
        <v>-147562067.68622971</v>
      </c>
      <c r="H14" s="3">
        <f>-(H56-'S00 Impact'!H13)</f>
        <v>3169759.1145553589</v>
      </c>
      <c r="N14" s="3">
        <f t="shared" si="1"/>
        <v>18</v>
      </c>
      <c r="O14" s="3" t="str">
        <f t="shared" si="1"/>
        <v>ES</v>
      </c>
      <c r="P14" s="43">
        <f>C14*Road!D14/100</f>
        <v>-152981.31231301575</v>
      </c>
      <c r="Q14" s="43">
        <f>D14*Road!E14/100</f>
        <v>-178493.54618758883</v>
      </c>
      <c r="R14" s="43">
        <f>E14*Road!H14/100</f>
        <v>130696.12449441444</v>
      </c>
      <c r="S14" s="43">
        <f>G14*Rail!C14/100</f>
        <v>-48695.482336455811</v>
      </c>
      <c r="T14" s="43">
        <f>H14*Rail!D14/100</f>
        <v>602.25423176551817</v>
      </c>
      <c r="U14" s="43">
        <f>F14*IWW!C14/100</f>
        <v>0</v>
      </c>
      <c r="V14" s="43"/>
      <c r="W14" s="46">
        <f>C14*Road!F14/100</f>
        <v>-863894.46953232423</v>
      </c>
      <c r="X14" s="46">
        <f>D14*Road!G14/100</f>
        <v>-499886.61762213282</v>
      </c>
      <c r="Y14" s="46">
        <f>E14*Road!I14/100</f>
        <v>239206.67586256785</v>
      </c>
      <c r="Z14" s="46">
        <f>G14*Rail!E14/100</f>
        <v>-224294.34288306916</v>
      </c>
      <c r="AA14" s="46">
        <f>H14*Rail!F14/100</f>
        <v>2757.6904296631624</v>
      </c>
      <c r="AB14" s="46">
        <f>F14*IWW!D14/100</f>
        <v>0</v>
      </c>
      <c r="AC14" s="46"/>
      <c r="AD14" s="49">
        <f>(C14+D14)*Road!J14/100</f>
        <v>-641922.53213961434</v>
      </c>
      <c r="AE14" s="49">
        <f>E14*Road!L14/100</f>
        <v>26644.174989407955</v>
      </c>
      <c r="AF14" s="49">
        <f>G14*Rail!G14/100</f>
        <v>-94439.723319187018</v>
      </c>
      <c r="AG14" s="49">
        <f>H14*Rail!I14/100</f>
        <v>855.83496092994687</v>
      </c>
      <c r="AH14" s="52">
        <f>(C14+D14)*Road!K14/100</f>
        <v>-816992.31363223633</v>
      </c>
      <c r="AI14" s="52">
        <f>E14*Road!M14/100</f>
        <v>203537.86095739267</v>
      </c>
      <c r="AJ14" s="52">
        <f>G14*Rail!H14/100</f>
        <v>-240526.17032855444</v>
      </c>
      <c r="AK14" s="52">
        <f>H14*Rail!J14/100</f>
        <v>919.23014322105416</v>
      </c>
    </row>
    <row r="15" spans="1:37" x14ac:dyDescent="0.25">
      <c r="A15" s="3">
        <f t="shared" si="0"/>
        <v>18</v>
      </c>
      <c r="B15" s="3" t="str">
        <f>IF(B57='S00 Impact'!B14,B57,0)</f>
        <v>FI</v>
      </c>
      <c r="C15" s="3">
        <f>-(C57-'S00 Impact'!C14)</f>
        <v>152678477.68323898</v>
      </c>
      <c r="D15" s="3">
        <f>-(D57-'S00 Impact'!D14)</f>
        <v>23915602.395945549</v>
      </c>
      <c r="E15" s="3">
        <f>-(E57-'S00 Impact'!E14)</f>
        <v>-2804718.5055427551</v>
      </c>
      <c r="F15" s="3">
        <f>-(F57-'S00 Impact'!F14)</f>
        <v>0</v>
      </c>
      <c r="G15" s="3">
        <f>-(G57-'S00 Impact'!G14)</f>
        <v>25655820.776183128</v>
      </c>
      <c r="H15" s="3">
        <f>-(H57-'S00 Impact'!H14)</f>
        <v>-35155266.277526855</v>
      </c>
      <c r="N15" s="3">
        <f t="shared" si="1"/>
        <v>18</v>
      </c>
      <c r="O15" s="3" t="str">
        <f t="shared" si="1"/>
        <v>FI</v>
      </c>
      <c r="P15" s="43">
        <f>C15*Road!D15/100</f>
        <v>293142.67715181888</v>
      </c>
      <c r="Q15" s="43">
        <f>D15*Road!E15/100</f>
        <v>130579.1890818627</v>
      </c>
      <c r="R15" s="43">
        <f>E15*Road!H15/100</f>
        <v>-116928.71449607745</v>
      </c>
      <c r="S15" s="43">
        <f>G15*Rail!C15/100</f>
        <v>9492.6536871877561</v>
      </c>
      <c r="T15" s="43">
        <f>H15*Rail!D15/100</f>
        <v>-12304.3431971344</v>
      </c>
      <c r="U15" s="43">
        <f>F15*IWW!C15/100</f>
        <v>0</v>
      </c>
      <c r="V15" s="43"/>
      <c r="W15" s="46">
        <f>C15*Road!F15/100</f>
        <v>1465713.385759094</v>
      </c>
      <c r="X15" s="46">
        <f>D15*Road!G15/100</f>
        <v>228394.00288128</v>
      </c>
      <c r="Y15" s="46">
        <f>E15*Road!I15/100</f>
        <v>-124894.1150518189</v>
      </c>
      <c r="Z15" s="46">
        <f>G15*Rail!E15/100</f>
        <v>38996.847579798356</v>
      </c>
      <c r="AA15" s="46">
        <f>H15*Rail!F15/100</f>
        <v>-30585.081661448363</v>
      </c>
      <c r="AB15" s="46">
        <f>F15*IWW!D15/100</f>
        <v>0</v>
      </c>
      <c r="AC15" s="46"/>
      <c r="AD15" s="49">
        <f>(C15+D15)*Road!J15/100</f>
        <v>798205.24195791408</v>
      </c>
      <c r="AE15" s="49">
        <f>E15*Road!L15/100</f>
        <v>-71997.124037282527</v>
      </c>
      <c r="AF15" s="49">
        <f>G15*Rail!G15/100</f>
        <v>23859.913321850308</v>
      </c>
      <c r="AG15" s="49">
        <f>H15*Rail!I15/100</f>
        <v>-15116.764499336547</v>
      </c>
      <c r="AH15" s="52">
        <f>(C15+D15)*Road!K15/100</f>
        <v>1149627.4613154912</v>
      </c>
      <c r="AI15" s="52">
        <f>E15*Road!M15/100</f>
        <v>-178997.13502373864</v>
      </c>
      <c r="AJ15" s="52">
        <f>G15*Rail!H15/100</f>
        <v>28477.961061563274</v>
      </c>
      <c r="AK15" s="52">
        <f>H15*Rail!J15/100</f>
        <v>-46756.504149110719</v>
      </c>
    </row>
    <row r="16" spans="1:37" x14ac:dyDescent="0.25">
      <c r="A16" s="3">
        <f t="shared" si="0"/>
        <v>18</v>
      </c>
      <c r="B16" s="3" t="str">
        <f>IF(B58='S00 Impact'!B15,B58,0)</f>
        <v>FR</v>
      </c>
      <c r="C16" s="3">
        <f>-(C58-'S00 Impact'!C15)</f>
        <v>-5654584.428314209</v>
      </c>
      <c r="D16" s="3">
        <f>-(D58-'S00 Impact'!D15)</f>
        <v>-33038896.785491943</v>
      </c>
      <c r="E16" s="3">
        <f>-(E58-'S00 Impact'!E15)</f>
        <v>-8261052.4358596802</v>
      </c>
      <c r="F16" s="3">
        <f>-(F58-'S00 Impact'!F15)</f>
        <v>-423600.19052886963</v>
      </c>
      <c r="G16" s="3">
        <f>-(G58-'S00 Impact'!G15)</f>
        <v>-502210594.92102051</v>
      </c>
      <c r="H16" s="3">
        <f>-(H58-'S00 Impact'!H15)</f>
        <v>-26302797.407737732</v>
      </c>
      <c r="N16" s="3">
        <f t="shared" si="1"/>
        <v>18</v>
      </c>
      <c r="O16" s="3" t="str">
        <f t="shared" si="1"/>
        <v>FR</v>
      </c>
      <c r="P16" s="43">
        <f>C16*Road!D16/100</f>
        <v>-9556.2476838510138</v>
      </c>
      <c r="Q16" s="43">
        <f>D16*Road!E16/100</f>
        <v>-205171.54903790497</v>
      </c>
      <c r="R16" s="43">
        <f>E16*Road!H16/100</f>
        <v>-404708.95883276575</v>
      </c>
      <c r="S16" s="43">
        <f>G16*Rail!C16/100</f>
        <v>-180795.81417156738</v>
      </c>
      <c r="T16" s="43">
        <f>H16*Rail!D16/100</f>
        <v>-6575.6993519344333</v>
      </c>
      <c r="U16" s="43">
        <f>F16*IWW!C16/100</f>
        <v>-7946.739574321593</v>
      </c>
      <c r="V16" s="43"/>
      <c r="W16" s="46">
        <f>C16*Road!F16/100</f>
        <v>-54284.010511816407</v>
      </c>
      <c r="X16" s="46">
        <f>D16*Road!G16/100</f>
        <v>-315521.46430144808</v>
      </c>
      <c r="Y16" s="46">
        <f>E16*Road!I16/100</f>
        <v>-367864.66496883164</v>
      </c>
      <c r="Z16" s="46">
        <f>G16*Rail!E16/100</f>
        <v>-763360.10427995119</v>
      </c>
      <c r="AA16" s="46">
        <f>H16*Rail!F16/100</f>
        <v>-22883.433744731825</v>
      </c>
      <c r="AB16" s="46">
        <f>F16*IWW!D16/100</f>
        <v>-1152.1925182385255</v>
      </c>
      <c r="AC16" s="46"/>
      <c r="AD16" s="49">
        <f>(C16+D16)*Road!J16/100</f>
        <v>-226356.86510076598</v>
      </c>
      <c r="AE16" s="49">
        <f>E16*Road!L16/100</f>
        <v>-55844.714466411446</v>
      </c>
      <c r="AF16" s="49">
        <f>G16*Rail!G16/100</f>
        <v>-356569.52239392453</v>
      </c>
      <c r="AG16" s="49">
        <f>H16*Rail!I16/100</f>
        <v>-4997.5315074701684</v>
      </c>
      <c r="AH16" s="52">
        <f>(C16+D16)*Road!K16/100</f>
        <v>-263115.67225388181</v>
      </c>
      <c r="AI16" s="52">
        <f>E16*Road!M16/100</f>
        <v>-371169.08594317548</v>
      </c>
      <c r="AJ16" s="52">
        <f>G16*Rail!H16/100</f>
        <v>-125552.64873025514</v>
      </c>
      <c r="AK16" s="52">
        <f>H16*Rail!J16/100</f>
        <v>-23146.461718809205</v>
      </c>
    </row>
    <row r="17" spans="1:37" x14ac:dyDescent="0.25">
      <c r="A17" s="3">
        <f t="shared" si="0"/>
        <v>18</v>
      </c>
      <c r="B17" s="3" t="str">
        <f>IF(B59='S00 Impact'!B16,B59,0)</f>
        <v>GR</v>
      </c>
      <c r="C17" s="3">
        <f>-(C59-'S00 Impact'!C16)</f>
        <v>-5328117.5149650574</v>
      </c>
      <c r="D17" s="3">
        <f>-(D59-'S00 Impact'!D16)</f>
        <v>-2076077.5562200546</v>
      </c>
      <c r="E17" s="3">
        <f>-(E59-'S00 Impact'!E16)</f>
        <v>-18522887.006970406</v>
      </c>
      <c r="F17" s="3">
        <f>-(F59-'S00 Impact'!F16)</f>
        <v>0</v>
      </c>
      <c r="G17" s="3">
        <f>-(G59-'S00 Impact'!G16)</f>
        <v>-59650270.268619061</v>
      </c>
      <c r="H17" s="3">
        <f>-(H59-'S00 Impact'!H16)</f>
        <v>1091145.3031394482</v>
      </c>
      <c r="N17" s="3">
        <f t="shared" si="1"/>
        <v>18</v>
      </c>
      <c r="O17" s="3" t="str">
        <f t="shared" si="1"/>
        <v>GR</v>
      </c>
      <c r="P17" s="43">
        <f>C17*Road!D17/100</f>
        <v>-8951.2374251412966</v>
      </c>
      <c r="Q17" s="43">
        <f>D17*Road!E17/100</f>
        <v>-4422.0451947487163</v>
      </c>
      <c r="R17" s="43">
        <f>E17*Road!H17/100</f>
        <v>-238760.01351984852</v>
      </c>
      <c r="S17" s="43">
        <f>G17*Rail!C17/100</f>
        <v>-22667.102702075244</v>
      </c>
      <c r="T17" s="43">
        <f>H17*Rail!D17/100</f>
        <v>240.0519666906786</v>
      </c>
      <c r="U17" s="43">
        <f>F17*IWW!C17/100</f>
        <v>0</v>
      </c>
      <c r="V17" s="43"/>
      <c r="W17" s="46">
        <f>C17*Road!F17/100</f>
        <v>-51149.928143664554</v>
      </c>
      <c r="X17" s="46">
        <f>D17*Road!G17/100</f>
        <v>-19826.540661901523</v>
      </c>
      <c r="Y17" s="46">
        <f>E17*Road!I17/100</f>
        <v>-824824.15842039231</v>
      </c>
      <c r="Z17" s="46">
        <f>G17*Rail!E17/100</f>
        <v>-90668.410808300978</v>
      </c>
      <c r="AA17" s="46">
        <f>H17*Rail!F17/100</f>
        <v>949.29641373131972</v>
      </c>
      <c r="AB17" s="46">
        <f>F17*IWW!D17/100</f>
        <v>0</v>
      </c>
      <c r="AC17" s="46"/>
      <c r="AD17" s="49">
        <f>(C17+D17)*Road!J17/100</f>
        <v>-34281.423179587073</v>
      </c>
      <c r="AE17" s="49">
        <f>E17*Road!L17/100</f>
        <v>-248021.45702333373</v>
      </c>
      <c r="AF17" s="49">
        <f>G17*Rail!G17/100</f>
        <v>-42351.691890719536</v>
      </c>
      <c r="AG17" s="49">
        <f>H17*Rail!I17/100</f>
        <v>349.16649700462347</v>
      </c>
      <c r="AH17" s="52">
        <f>(C17+D17)*Road!K17/100</f>
        <v>-33466.961721756707</v>
      </c>
      <c r="AI17" s="52">
        <f>E17*Road!M17/100</f>
        <v>-550500.20184716047</v>
      </c>
      <c r="AJ17" s="52">
        <f>G17*Rail!H17/100</f>
        <v>-14912.567567154765</v>
      </c>
      <c r="AK17" s="52">
        <f>H17*Rail!J17/100</f>
        <v>1505.7805183324388</v>
      </c>
    </row>
    <row r="18" spans="1:37" x14ac:dyDescent="0.25">
      <c r="A18" s="3">
        <f t="shared" si="0"/>
        <v>18</v>
      </c>
      <c r="B18" s="3" t="str">
        <f>IF(B60='S00 Impact'!B17,B60,0)</f>
        <v>HR</v>
      </c>
      <c r="C18" s="3">
        <f>-(C60-'S00 Impact'!C17)</f>
        <v>30053362.075149536</v>
      </c>
      <c r="D18" s="3">
        <f>-(D60-'S00 Impact'!D17)</f>
        <v>6439331.6263647079</v>
      </c>
      <c r="E18" s="3">
        <f>-(E60-'S00 Impact'!E17)</f>
        <v>7325959.683950901</v>
      </c>
      <c r="F18" s="3">
        <f>-(F60-'S00 Impact'!F17)</f>
        <v>-3057116.2395783067</v>
      </c>
      <c r="G18" s="3">
        <f>-(G60-'S00 Impact'!G17)</f>
        <v>32205932.261476517</v>
      </c>
      <c r="H18" s="3">
        <f>-(H60-'S00 Impact'!H17)</f>
        <v>17223164.922196388</v>
      </c>
      <c r="N18" s="3">
        <f t="shared" si="1"/>
        <v>18</v>
      </c>
      <c r="O18" s="3" t="str">
        <f t="shared" si="1"/>
        <v>HR</v>
      </c>
      <c r="P18" s="43">
        <f>C18*Road!D18/100</f>
        <v>42675.774146712341</v>
      </c>
      <c r="Q18" s="43">
        <f>D18*Road!E18/100</f>
        <v>25886.113137986129</v>
      </c>
      <c r="R18" s="43">
        <f>E18*Road!H18/100</f>
        <v>224687.18350677416</v>
      </c>
      <c r="S18" s="43">
        <f>G18*Rail!C18/100</f>
        <v>69242.754362174499</v>
      </c>
      <c r="T18" s="43">
        <f>H18*Rail!D18/100</f>
        <v>7578.1925657664096</v>
      </c>
      <c r="U18" s="43">
        <f>F18*IWW!C18/100</f>
        <v>-57351.500654489028</v>
      </c>
      <c r="V18" s="43"/>
      <c r="W18" s="46">
        <f>C18*Road!F18/100</f>
        <v>288211.74230068404</v>
      </c>
      <c r="X18" s="46">
        <f>D18*Road!G18/100</f>
        <v>61560.010348046606</v>
      </c>
      <c r="Y18" s="46">
        <f>E18*Road!I18/100</f>
        <v>326224.98472633364</v>
      </c>
      <c r="Z18" s="46">
        <f>G18*Rail!E18/100</f>
        <v>48953.017037444304</v>
      </c>
      <c r="AA18" s="46">
        <f>H18*Rail!F18/100</f>
        <v>14984.153482310856</v>
      </c>
      <c r="AB18" s="46">
        <f>F18*IWW!D18/100</f>
        <v>-8315.3561716529948</v>
      </c>
      <c r="AC18" s="46"/>
      <c r="AD18" s="49">
        <f>(C18+D18)*Road!J18/100</f>
        <v>203629.2308544495</v>
      </c>
      <c r="AE18" s="49">
        <f>E18*Road!L18/100</f>
        <v>130035.78439012848</v>
      </c>
      <c r="AF18" s="49">
        <f>G18*Rail!G18/100</f>
        <v>53783.90687666578</v>
      </c>
      <c r="AG18" s="49">
        <f>H18*Rail!I18/100</f>
        <v>4478.0228797710606</v>
      </c>
      <c r="AH18" s="52">
        <f>(C18+D18)*Road!K18/100</f>
        <v>167866.39102696552</v>
      </c>
      <c r="AI18" s="52">
        <f>E18*Road!M18/100</f>
        <v>292012.75300228293</v>
      </c>
      <c r="AJ18" s="52">
        <f>G18*Rail!H18/100</f>
        <v>98872.212042732906</v>
      </c>
      <c r="AK18" s="52">
        <f>H18*Rail!J18/100</f>
        <v>10333.898953317832</v>
      </c>
    </row>
    <row r="19" spans="1:37" x14ac:dyDescent="0.25">
      <c r="A19" s="3">
        <f t="shared" si="0"/>
        <v>18</v>
      </c>
      <c r="B19" s="3" t="str">
        <f>IF(B61='S00 Impact'!B18,B61,0)</f>
        <v>HU</v>
      </c>
      <c r="C19" s="3">
        <f>-(C61-'S00 Impact'!C18)</f>
        <v>13671049.645282745</v>
      </c>
      <c r="D19" s="3">
        <f>-(D61-'S00 Impact'!D18)</f>
        <v>9986.1042070388794</v>
      </c>
      <c r="E19" s="3">
        <f>-(E61-'S00 Impact'!E18)</f>
        <v>2070681.7377586365</v>
      </c>
      <c r="F19" s="3">
        <f>-(F61-'S00 Impact'!F18)</f>
        <v>-11520755.619110107</v>
      </c>
      <c r="G19" s="3">
        <f>-(G61-'S00 Impact'!G18)</f>
        <v>-403378794.54327965</v>
      </c>
      <c r="H19" s="3">
        <f>-(H61-'S00 Impact'!H18)</f>
        <v>12945710.792858124</v>
      </c>
      <c r="N19" s="3">
        <f t="shared" si="1"/>
        <v>18</v>
      </c>
      <c r="O19" s="3" t="str">
        <f t="shared" si="1"/>
        <v>HU</v>
      </c>
      <c r="P19" s="43">
        <f>C19*Road!D19/100</f>
        <v>36501.702552904935</v>
      </c>
      <c r="Q19" s="43">
        <f>D19*Road!E19/100</f>
        <v>79.189806361818313</v>
      </c>
      <c r="R19" s="43">
        <f>E19*Road!H19/100</f>
        <v>126622.18826394062</v>
      </c>
      <c r="S19" s="43">
        <f>G19*Rail!C19/100</f>
        <v>-391277.43070698128</v>
      </c>
      <c r="T19" s="43">
        <f>H19*Rail!D19/100</f>
        <v>2848.056374428787</v>
      </c>
      <c r="U19" s="43">
        <f>F19*IWW!C19/100</f>
        <v>-216129.3754145056</v>
      </c>
      <c r="V19" s="43"/>
      <c r="W19" s="46">
        <f>C19*Road!F19/100</f>
        <v>131242.07659471437</v>
      </c>
      <c r="X19" s="46">
        <f>D19*Road!G19/100</f>
        <v>95.367295177221294</v>
      </c>
      <c r="Y19" s="46">
        <f>E19*Road!I19/100</f>
        <v>92207.457782392099</v>
      </c>
      <c r="Z19" s="46">
        <f>G19*Rail!E19/100</f>
        <v>-613135.76770578499</v>
      </c>
      <c r="AA19" s="46">
        <f>H19*Rail!F19/100</f>
        <v>11262.768389786568</v>
      </c>
      <c r="AB19" s="46">
        <f>F19*IWW!D19/100</f>
        <v>-31336.455283979492</v>
      </c>
      <c r="AC19" s="46"/>
      <c r="AD19" s="49">
        <f>(C19+D19)*Road!J19/100</f>
        <v>33381.727228755073</v>
      </c>
      <c r="AE19" s="49">
        <f>E19*Road!L19/100</f>
        <v>43753.505118839996</v>
      </c>
      <c r="AF19" s="49">
        <f>G19*Rail!G19/100</f>
        <v>-625237.13154208346</v>
      </c>
      <c r="AG19" s="49">
        <f>H19*Rail!I19/100</f>
        <v>3495.3419140716933</v>
      </c>
      <c r="AH19" s="52">
        <f>(C19+D19)*Road!K19/100</f>
        <v>43779.314398367314</v>
      </c>
      <c r="AI19" s="52">
        <f>E19*Road!M19/100</f>
        <v>43981.280109993444</v>
      </c>
      <c r="AJ19" s="52">
        <f>G19*Rail!H19/100</f>
        <v>-1206102.5956844061</v>
      </c>
      <c r="AK19" s="52">
        <f>H19*Rail!J19/100</f>
        <v>6861.226720214805</v>
      </c>
    </row>
    <row r="20" spans="1:37" x14ac:dyDescent="0.25">
      <c r="A20" s="3">
        <f t="shared" si="0"/>
        <v>18</v>
      </c>
      <c r="B20" s="3" t="str">
        <f>IF(B62='S00 Impact'!B19,B62,0)</f>
        <v>IE</v>
      </c>
      <c r="C20" s="3">
        <f>-(C62-'S00 Impact'!C19)</f>
        <v>15016639.930797577</v>
      </c>
      <c r="D20" s="3">
        <f>-(D62-'S00 Impact'!D19)</f>
        <v>2640940.1827878952</v>
      </c>
      <c r="E20" s="3">
        <f>-(E62-'S00 Impact'!E19)</f>
        <v>2738394.2637882233</v>
      </c>
      <c r="F20" s="3">
        <f>-(F62-'S00 Impact'!F19)</f>
        <v>0</v>
      </c>
      <c r="G20" s="3">
        <f>-(G62-'S00 Impact'!G19)</f>
        <v>-9862479.249904871</v>
      </c>
      <c r="H20" s="3">
        <f>-(H62-'S00 Impact'!H19)</f>
        <v>-61450.252602219582</v>
      </c>
      <c r="N20" s="3">
        <f t="shared" si="1"/>
        <v>18</v>
      </c>
      <c r="O20" s="3" t="str">
        <f t="shared" si="1"/>
        <v>IE</v>
      </c>
      <c r="P20" s="43">
        <f>C20*Road!D20/100</f>
        <v>42196.758205541199</v>
      </c>
      <c r="Q20" s="43">
        <f>D20*Road!E20/100</f>
        <v>21180.340265958919</v>
      </c>
      <c r="R20" s="43">
        <f>E20*Road!H20/100</f>
        <v>167671.88077175291</v>
      </c>
      <c r="S20" s="43">
        <f>G20*Rail!C20/100</f>
        <v>-22091.953519786912</v>
      </c>
      <c r="T20" s="43">
        <f>H20*Rail!D20/100</f>
        <v>-31.954131353154182</v>
      </c>
      <c r="U20" s="43">
        <f>F20*IWW!C20/100</f>
        <v>0</v>
      </c>
      <c r="V20" s="43"/>
      <c r="W20" s="46">
        <f>C20*Road!F20/100</f>
        <v>144159.74333565673</v>
      </c>
      <c r="X20" s="46">
        <f>D20*Road!G20/100</f>
        <v>25220.978745624401</v>
      </c>
      <c r="Y20" s="46">
        <f>E20*Road!I20/100</f>
        <v>121940.69656648958</v>
      </c>
      <c r="Z20" s="46">
        <f>G20*Rail!E20/100</f>
        <v>-14990.968459855405</v>
      </c>
      <c r="AA20" s="46">
        <f>H20*Rail!F20/100</f>
        <v>-53.461719763931029</v>
      </c>
      <c r="AB20" s="46">
        <f>F20*IWW!D20/100</f>
        <v>0</v>
      </c>
      <c r="AC20" s="46"/>
      <c r="AD20" s="49">
        <f>(C20+D20)*Road!J20/100</f>
        <v>82284.323329308303</v>
      </c>
      <c r="AE20" s="49">
        <f>E20*Road!L20/100</f>
        <v>103237.46374481602</v>
      </c>
      <c r="AF20" s="49">
        <f>G20*Rail!G20/100</f>
        <v>-7298.2346449296037</v>
      </c>
      <c r="AG20" s="49">
        <f>H20*Rail!I20/100</f>
        <v>-16.591568202599287</v>
      </c>
      <c r="AH20" s="52">
        <f>(C20+D20)*Road!K20/100</f>
        <v>168983.04168701294</v>
      </c>
      <c r="AI20" s="52">
        <f>E20*Road!M20/100</f>
        <v>256669.69434487016</v>
      </c>
      <c r="AJ20" s="52">
        <f>G20*Rail!H20/100</f>
        <v>-5227.1140024495817</v>
      </c>
      <c r="AK20" s="52">
        <f>H20*Rail!J20/100</f>
        <v>-22.122090936799051</v>
      </c>
    </row>
    <row r="21" spans="1:37" x14ac:dyDescent="0.25">
      <c r="A21" s="3">
        <f t="shared" si="0"/>
        <v>18</v>
      </c>
      <c r="B21" s="3" t="str">
        <f>IF(B63='S00 Impact'!B20,B63,0)</f>
        <v>IT</v>
      </c>
      <c r="C21" s="3">
        <f>-(C63-'S00 Impact'!C20)</f>
        <v>119876601.30953979</v>
      </c>
      <c r="D21" s="3">
        <f>-(D63-'S00 Impact'!D20)</f>
        <v>32811128.254508972</v>
      </c>
      <c r="E21" s="3">
        <f>-(E63-'S00 Impact'!E20)</f>
        <v>-19586427.325561523</v>
      </c>
      <c r="F21" s="3">
        <f>-(F63-'S00 Impact'!F20)</f>
        <v>0</v>
      </c>
      <c r="G21" s="3">
        <f>-(G63-'S00 Impact'!G20)</f>
        <v>-124911213.49131775</v>
      </c>
      <c r="H21" s="3">
        <f>-(H63-'S00 Impact'!H20)</f>
        <v>99432130.778335571</v>
      </c>
      <c r="N21" s="3">
        <f t="shared" si="1"/>
        <v>18</v>
      </c>
      <c r="O21" s="3" t="str">
        <f t="shared" si="1"/>
        <v>IT</v>
      </c>
      <c r="P21" s="43">
        <f>C21*Road!D21/100</f>
        <v>179814.90196430971</v>
      </c>
      <c r="Q21" s="43">
        <f>D21*Road!E21/100</f>
        <v>151915.52381837656</v>
      </c>
      <c r="R21" s="43">
        <f>E21*Road!H21/100</f>
        <v>-699627.18406905769</v>
      </c>
      <c r="S21" s="43">
        <f>G21*Rail!C21/100</f>
        <v>-428445.46227521991</v>
      </c>
      <c r="T21" s="43">
        <f>H21*Rail!D21/100</f>
        <v>195881.29763332111</v>
      </c>
      <c r="U21" s="43">
        <f>F21*IWW!C21/100</f>
        <v>0</v>
      </c>
      <c r="V21" s="43"/>
      <c r="W21" s="46">
        <f>C21*Road!F21/100</f>
        <v>1150815.372571582</v>
      </c>
      <c r="X21" s="46">
        <f>D21*Road!G21/100</f>
        <v>313346.27483056067</v>
      </c>
      <c r="Y21" s="46">
        <f>E21*Road!I21/100</f>
        <v>-872183.6088072547</v>
      </c>
      <c r="Z21" s="46">
        <f>G21*Rail!E21/100</f>
        <v>-189865.04450680298</v>
      </c>
      <c r="AA21" s="46">
        <f>H21*Rail!F21/100</f>
        <v>86505.953777151939</v>
      </c>
      <c r="AB21" s="46">
        <f>F21*IWW!D21/100</f>
        <v>0</v>
      </c>
      <c r="AC21" s="46"/>
      <c r="AD21" s="49">
        <f>(C21+D21)*Road!J21/100</f>
        <v>632127.20039516187</v>
      </c>
      <c r="AE21" s="49">
        <f>E21*Road!L21/100</f>
        <v>-73253.238197600091</v>
      </c>
      <c r="AF21" s="49">
        <f>G21*Rail!G21/100</f>
        <v>-88686.961578835602</v>
      </c>
      <c r="AG21" s="49">
        <f>H21*Rail!I21/100</f>
        <v>39772.852311334231</v>
      </c>
      <c r="AH21" s="52">
        <f>(C21+D21)*Road!K21/100</f>
        <v>868793.18121943739</v>
      </c>
      <c r="AI21" s="52">
        <f>E21*Road!M21/100</f>
        <v>-734686.88898181275</v>
      </c>
      <c r="AJ21" s="52">
        <f>G21*Rail!H21/100</f>
        <v>-33726.02764265579</v>
      </c>
      <c r="AK21" s="52">
        <f>H21*Rail!J21/100</f>
        <v>238637.11386800534</v>
      </c>
    </row>
    <row r="22" spans="1:37" x14ac:dyDescent="0.25">
      <c r="A22" s="3">
        <f t="shared" si="0"/>
        <v>18</v>
      </c>
      <c r="B22" s="3" t="str">
        <f>IF(B64='S00 Impact'!B21,B64,0)</f>
        <v>LI</v>
      </c>
      <c r="C22" s="3">
        <f>-(C64-'S00 Impact'!C21)</f>
        <v>-265270.88922913373</v>
      </c>
      <c r="D22" s="3">
        <f>-(D64-'S00 Impact'!D21)</f>
        <v>6233.4288959503174</v>
      </c>
      <c r="E22" s="3">
        <f>-(E64-'S00 Impact'!E21)</f>
        <v>-238846.16521770135</v>
      </c>
      <c r="F22" s="3">
        <f>-(F64-'S00 Impact'!F21)</f>
        <v>0</v>
      </c>
      <c r="G22" s="3">
        <f>-(G64-'S00 Impact'!G21)</f>
        <v>110743.71723163314</v>
      </c>
      <c r="H22" s="3">
        <f>-(H64-'S00 Impact'!H21)</f>
        <v>-1627099.9794335924</v>
      </c>
      <c r="N22" s="3">
        <f t="shared" si="1"/>
        <v>18</v>
      </c>
      <c r="O22" s="3" t="str">
        <f t="shared" si="1"/>
        <v>LI</v>
      </c>
      <c r="P22" s="43">
        <f>C22*Road!D22/100</f>
        <v>-819.68704771802322</v>
      </c>
      <c r="Q22" s="43">
        <f>D22*Road!E22/100</f>
        <v>54.41783426164627</v>
      </c>
      <c r="R22" s="43">
        <f>E22*Road!H22/100</f>
        <v>-15911.931526803262</v>
      </c>
      <c r="S22" s="43">
        <f>G22*Rail!C22/100</f>
        <v>110.74371723163314</v>
      </c>
      <c r="T22" s="43">
        <f>H22*Rail!D22/100</f>
        <v>-927.44698827714774</v>
      </c>
      <c r="U22" s="43">
        <f>F22*IWW!C22/100</f>
        <v>0</v>
      </c>
      <c r="V22" s="43"/>
      <c r="W22" s="46">
        <f>C22*Road!F22/100</f>
        <v>-2543.9478277073922</v>
      </c>
      <c r="X22" s="46">
        <f>D22*Road!G22/100</f>
        <v>59.59158024528503</v>
      </c>
      <c r="Y22" s="46">
        <f>E22*Road!I22/100</f>
        <v>-10635.81973714424</v>
      </c>
      <c r="Z22" s="46">
        <f>G22*Rail!E22/100</f>
        <v>168.33045019208237</v>
      </c>
      <c r="AA22" s="46">
        <f>H22*Rail!F22/100</f>
        <v>-1415.5769821072254</v>
      </c>
      <c r="AB22" s="46">
        <f>F22*IWW!D22/100</f>
        <v>0</v>
      </c>
      <c r="AC22" s="46"/>
      <c r="AD22" s="49">
        <f>(C22+D22)*Road!J22/100</f>
        <v>-3136.9436446348514</v>
      </c>
      <c r="AE22" s="49">
        <f>E22*Road!L22/100</f>
        <v>-9207.5196691423862</v>
      </c>
      <c r="AF22" s="49">
        <f>G22*Rail!G22/100</f>
        <v>40.975175375704254</v>
      </c>
      <c r="AG22" s="49">
        <f>H22*Rail!I22/100</f>
        <v>-455.58799424140591</v>
      </c>
      <c r="AH22" s="52">
        <f>(C22+D22)*Road!K22/100</f>
        <v>-2590.3746033318339</v>
      </c>
      <c r="AI22" s="52">
        <f>E22*Road!M22/100</f>
        <v>-20679.300984548583</v>
      </c>
      <c r="AJ22" s="52">
        <f>G22*Rail!H22/100</f>
        <v>38.760301031071606</v>
      </c>
      <c r="AK22" s="52">
        <f>H22*Rail!J22/100</f>
        <v>-2050.1459740863265</v>
      </c>
    </row>
    <row r="23" spans="1:37" x14ac:dyDescent="0.25">
      <c r="A23" s="3">
        <f t="shared" si="0"/>
        <v>18</v>
      </c>
      <c r="B23" s="3" t="str">
        <f>IF(B65='S00 Impact'!B22,B65,0)</f>
        <v>LT</v>
      </c>
      <c r="C23" s="3">
        <f>-(C65-'S00 Impact'!C22)</f>
        <v>39634574.815917969</v>
      </c>
      <c r="D23" s="3">
        <f>-(D65-'S00 Impact'!D22)</f>
        <v>7816335.8040292263</v>
      </c>
      <c r="E23" s="3">
        <f>-(E65-'S00 Impact'!E22)</f>
        <v>2606774.5209560394</v>
      </c>
      <c r="F23" s="3">
        <f>-(F65-'S00 Impact'!F22)</f>
        <v>0</v>
      </c>
      <c r="G23" s="3">
        <f>-(G65-'S00 Impact'!G22)</f>
        <v>-116858939.35408401</v>
      </c>
      <c r="H23" s="3">
        <f>-(H65-'S00 Impact'!H22)</f>
        <v>-120544621.47891998</v>
      </c>
      <c r="N23" s="3">
        <f t="shared" si="1"/>
        <v>18</v>
      </c>
      <c r="O23" s="3" t="str">
        <f t="shared" si="1"/>
        <v>LT</v>
      </c>
      <c r="P23" s="43">
        <f>C23*Road!D23/100</f>
        <v>85610.681602382814</v>
      </c>
      <c r="Q23" s="43">
        <f>D23*Road!E23/100</f>
        <v>48070.465194779739</v>
      </c>
      <c r="R23" s="43">
        <f>E23*Road!H23/100</f>
        <v>122414.13150409561</v>
      </c>
      <c r="S23" s="43">
        <f>G23*Rail!C23/100</f>
        <v>-91149.972696185534</v>
      </c>
      <c r="T23" s="43">
        <f>H23*Rail!D23/100</f>
        <v>-54245.079665513986</v>
      </c>
      <c r="U23" s="43">
        <f>F23*IWW!C23/100</f>
        <v>0</v>
      </c>
      <c r="V23" s="43"/>
      <c r="W23" s="46">
        <f>C23*Road!F23/100</f>
        <v>380491.91823281249</v>
      </c>
      <c r="X23" s="46">
        <f>D23*Road!G23/100</f>
        <v>74646.00692847911</v>
      </c>
      <c r="Y23" s="46">
        <f>E23*Road!I23/100</f>
        <v>116079.66941817245</v>
      </c>
      <c r="Z23" s="46">
        <f>G23*Rail!E23/100</f>
        <v>-177625.58781820771</v>
      </c>
      <c r="AA23" s="46">
        <f>H23*Rail!F23/100</f>
        <v>-104873.82068666037</v>
      </c>
      <c r="AB23" s="46">
        <f>F23*IWW!D23/100</f>
        <v>0</v>
      </c>
      <c r="AC23" s="46"/>
      <c r="AD23" s="49">
        <f>(C23+D23)*Road!J23/100</f>
        <v>89682.221071700187</v>
      </c>
      <c r="AE23" s="49">
        <f>E23*Road!L23/100</f>
        <v>75361.851400839107</v>
      </c>
      <c r="AF23" s="49">
        <f>G23*Rail!G23/100</f>
        <v>-82969.846941399635</v>
      </c>
      <c r="AG23" s="49">
        <f>H23*Rail!I23/100</f>
        <v>-51834.187235935591</v>
      </c>
      <c r="AH23" s="52">
        <f>(C23+D23)*Road!K23/100</f>
        <v>348289.68395041244</v>
      </c>
      <c r="AI23" s="52">
        <f>E23*Road!M23/100</f>
        <v>187374.95256632011</v>
      </c>
      <c r="AJ23" s="52">
        <f>G23*Rail!H23/100</f>
        <v>-29214.734838521006</v>
      </c>
      <c r="AK23" s="52">
        <f>H23*Rail!J23/100</f>
        <v>-191665.94815148279</v>
      </c>
    </row>
    <row r="24" spans="1:37" x14ac:dyDescent="0.25">
      <c r="A24" s="3">
        <f t="shared" si="0"/>
        <v>18</v>
      </c>
      <c r="B24" s="3" t="str">
        <f>IF(B66='S00 Impact'!B23,B66,0)</f>
        <v>LU</v>
      </c>
      <c r="C24" s="3">
        <f>-(C66-'S00 Impact'!C23)</f>
        <v>89890.4700050354</v>
      </c>
      <c r="D24" s="3">
        <f>-(D66-'S00 Impact'!D23)</f>
        <v>166324.86606311798</v>
      </c>
      <c r="E24" s="3">
        <f>-(E66-'S00 Impact'!E23)</f>
        <v>1441148.880151391</v>
      </c>
      <c r="F24" s="3">
        <f>-(F66-'S00 Impact'!F23)</f>
        <v>0</v>
      </c>
      <c r="G24" s="3">
        <f>-(G66-'S00 Impact'!G23)</f>
        <v>-219083.19735839963</v>
      </c>
      <c r="H24" s="3">
        <f>-(H66-'S00 Impact'!H23)</f>
        <v>-415018.03805947304</v>
      </c>
      <c r="N24" s="3">
        <f t="shared" si="1"/>
        <v>18</v>
      </c>
      <c r="O24" s="3" t="str">
        <f t="shared" si="1"/>
        <v>LU</v>
      </c>
      <c r="P24" s="43">
        <f>C24*Road!D24/100</f>
        <v>265.1768865148544</v>
      </c>
      <c r="Q24" s="43">
        <f>D24*Road!E24/100</f>
        <v>1395.4656262695598</v>
      </c>
      <c r="R24" s="43">
        <f>E24*Road!H24/100</f>
        <v>92377.643217704172</v>
      </c>
      <c r="S24" s="43">
        <f>G24*Rail!C24/100</f>
        <v>-76.679119075439871</v>
      </c>
      <c r="T24" s="43">
        <f>H24*Rail!D24/100</f>
        <v>-136.9559525596261</v>
      </c>
      <c r="U24" s="43">
        <f>F24*IWW!C24/100</f>
        <v>0</v>
      </c>
      <c r="V24" s="43"/>
      <c r="W24" s="46">
        <f>C24*Road!F24/100</f>
        <v>862.94851204833981</v>
      </c>
      <c r="X24" s="46">
        <f>D24*Road!G24/100</f>
        <v>1588.4024709027767</v>
      </c>
      <c r="Y24" s="46">
        <f>E24*Road!I24/100</f>
        <v>64174.359633141452</v>
      </c>
      <c r="Z24" s="46">
        <f>G24*Rail!E24/100</f>
        <v>-333.00645998476745</v>
      </c>
      <c r="AA24" s="46">
        <f>H24*Rail!F24/100</f>
        <v>-361.0656931117415</v>
      </c>
      <c r="AB24" s="46">
        <f>F24*IWW!D24/100</f>
        <v>0</v>
      </c>
      <c r="AC24" s="46"/>
      <c r="AD24" s="49">
        <f>(C24+D24)*Road!J24/100</f>
        <v>1094.0394850110149</v>
      </c>
      <c r="AE24" s="49">
        <f>E24*Road!L24/100</f>
        <v>56882.146299575412</v>
      </c>
      <c r="AF24" s="49">
        <f>G24*Rail!G24/100</f>
        <v>-155.54907012446373</v>
      </c>
      <c r="AG24" s="49">
        <f>H24*Rail!I24/100</f>
        <v>-112.05487027605771</v>
      </c>
      <c r="AH24" s="52">
        <f>(C24+D24)*Road!K24/100</f>
        <v>2564.7155140422151</v>
      </c>
      <c r="AI24" s="52">
        <f>E24*Road!M24/100</f>
        <v>141405.52812045449</v>
      </c>
      <c r="AJ24" s="52">
        <f>G24*Rail!H24/100</f>
        <v>-129.25908644145579</v>
      </c>
      <c r="AK24" s="52">
        <f>H24*Rail!J24/100</f>
        <v>-477.27074376839403</v>
      </c>
    </row>
    <row r="25" spans="1:37" x14ac:dyDescent="0.25">
      <c r="A25" s="3">
        <f t="shared" si="0"/>
        <v>18</v>
      </c>
      <c r="B25" s="3" t="str">
        <f>IF(B67='S00 Impact'!B24,B67,0)</f>
        <v>LV</v>
      </c>
      <c r="C25" s="3">
        <f>-(C67-'S00 Impact'!C24)</f>
        <v>21254209.291499138</v>
      </c>
      <c r="D25" s="3">
        <f>-(D67-'S00 Impact'!D24)</f>
        <v>3243109.0870990753</v>
      </c>
      <c r="E25" s="3">
        <f>-(E67-'S00 Impact'!E24)</f>
        <v>-12784939.340880394</v>
      </c>
      <c r="F25" s="3">
        <f>-(F67-'S00 Impact'!F24)</f>
        <v>0</v>
      </c>
      <c r="G25" s="3">
        <f>-(G67-'S00 Impact'!G24)</f>
        <v>-50659926.79156208</v>
      </c>
      <c r="H25" s="3">
        <f>-(H67-'S00 Impact'!H24)</f>
        <v>-19087431.092582703</v>
      </c>
      <c r="N25" s="3">
        <f t="shared" si="1"/>
        <v>18</v>
      </c>
      <c r="O25" s="3" t="str">
        <f t="shared" si="1"/>
        <v>LV</v>
      </c>
      <c r="P25" s="43">
        <f>C25*Road!D25/100</f>
        <v>46546.71834838311</v>
      </c>
      <c r="Q25" s="43">
        <f>D25*Road!E25/100</f>
        <v>20237.00070349823</v>
      </c>
      <c r="R25" s="43">
        <f>E25*Road!H25/100</f>
        <v>-608690.96201931557</v>
      </c>
      <c r="S25" s="43">
        <f>G25*Rail!C25/100</f>
        <v>-10638.584626228039</v>
      </c>
      <c r="T25" s="43">
        <f>H25*Rail!D25/100</f>
        <v>-7253.2238151814263</v>
      </c>
      <c r="U25" s="43">
        <f>F25*IWW!C25/100</f>
        <v>0</v>
      </c>
      <c r="V25" s="43"/>
      <c r="W25" s="46">
        <f>C25*Road!F25/100</f>
        <v>204040.40919839169</v>
      </c>
      <c r="X25" s="46">
        <f>D25*Road!G25/100</f>
        <v>30971.691781796166</v>
      </c>
      <c r="Y25" s="46">
        <f>E25*Road!I25/100</f>
        <v>-569313.34884940402</v>
      </c>
      <c r="Z25" s="46">
        <f>G25*Rail!E25/100</f>
        <v>-77003.088723174355</v>
      </c>
      <c r="AA25" s="46">
        <f>H25*Rail!F25/100</f>
        <v>-16606.065050546949</v>
      </c>
      <c r="AB25" s="46">
        <f>F25*IWW!D25/100</f>
        <v>0</v>
      </c>
      <c r="AC25" s="46"/>
      <c r="AD25" s="49">
        <f>(C25+D25)*Road!J25/100</f>
        <v>44585.119449048747</v>
      </c>
      <c r="AE25" s="49">
        <f>E25*Road!L25/100</f>
        <v>-374854.42147461319</v>
      </c>
      <c r="AF25" s="49">
        <f>G25*Rail!G25/100</f>
        <v>-34448.750218262219</v>
      </c>
      <c r="AG25" s="49">
        <f>H25*Rail!I25/100</f>
        <v>-5153.6063949973295</v>
      </c>
      <c r="AH25" s="52">
        <f>(C25+D25)*Road!K25/100</f>
        <v>182260.04873677072</v>
      </c>
      <c r="AI25" s="52">
        <f>E25*Road!M25/100</f>
        <v>-931766.37916336313</v>
      </c>
      <c r="AJ25" s="52">
        <f>G25*Rail!H25/100</f>
        <v>-38501.544361587177</v>
      </c>
      <c r="AK25" s="52">
        <f>H25*Rail!J25/100</f>
        <v>-4390.1091512940211</v>
      </c>
    </row>
    <row r="26" spans="1:37" x14ac:dyDescent="0.25">
      <c r="A26" s="3">
        <f t="shared" si="0"/>
        <v>18</v>
      </c>
      <c r="B26" s="3" t="str">
        <f>IF(B68='S00 Impact'!B25,B68,0)</f>
        <v>MD</v>
      </c>
      <c r="C26" s="3">
        <f>-(C68-'S00 Impact'!C25)</f>
        <v>5828139.6739006042</v>
      </c>
      <c r="D26" s="3">
        <f>-(D68-'S00 Impact'!D25)</f>
        <v>1027728.425722599</v>
      </c>
      <c r="E26" s="3">
        <f>-(E68-'S00 Impact'!E25)</f>
        <v>763860.26017546654</v>
      </c>
      <c r="F26" s="3">
        <f>-(F68-'S00 Impact'!F25)</f>
        <v>0</v>
      </c>
      <c r="G26" s="3">
        <f>-(G68-'S00 Impact'!G25)</f>
        <v>-39158.298630237579</v>
      </c>
      <c r="H26" s="3">
        <f>-(H68-'S00 Impact'!H25)</f>
        <v>286170.50173091888</v>
      </c>
      <c r="N26" s="3">
        <f t="shared" si="1"/>
        <v>18</v>
      </c>
      <c r="O26" s="3" t="str">
        <f t="shared" si="1"/>
        <v>MD</v>
      </c>
      <c r="P26" s="43">
        <f>C26*Road!D26/100</f>
        <v>4662.5117391204831</v>
      </c>
      <c r="Q26" s="43">
        <f>D26*Road!E26/100</f>
        <v>2332.9435263903001</v>
      </c>
      <c r="R26" s="43">
        <f>E26*Road!H26/100</f>
        <v>13252.975514044345</v>
      </c>
      <c r="S26" s="43">
        <f>G26*Rail!C26/100</f>
        <v>-34.067719808306691</v>
      </c>
      <c r="T26" s="43">
        <f>H26*Rail!D26/100</f>
        <v>105.88308564043999</v>
      </c>
      <c r="U26" s="43">
        <f>F26*IWW!C26/100</f>
        <v>0</v>
      </c>
      <c r="V26" s="43"/>
      <c r="W26" s="46">
        <f>C26*Road!F26/100</f>
        <v>55891.85947270679</v>
      </c>
      <c r="X26" s="46">
        <f>D26*Road!G26/100</f>
        <v>9825.0837499080462</v>
      </c>
      <c r="Y26" s="46">
        <f>E26*Road!I26/100</f>
        <v>34014.69738561353</v>
      </c>
      <c r="Z26" s="46">
        <f>G26*Rail!E26/100</f>
        <v>-59.520613917961121</v>
      </c>
      <c r="AA26" s="46">
        <f>H26*Rail!F26/100</f>
        <v>248.96833650589943</v>
      </c>
      <c r="AB26" s="46">
        <f>F26*IWW!D26/100</f>
        <v>0</v>
      </c>
      <c r="AC26" s="46"/>
      <c r="AD26" s="49">
        <f>(C26+D26)*Road!J26/100</f>
        <v>21595.984513813091</v>
      </c>
      <c r="AE26" s="49">
        <f>E26*Road!L26/100</f>
        <v>7669.1570121616833</v>
      </c>
      <c r="AF26" s="49">
        <f>G26*Rail!G26/100</f>
        <v>-44.248877452168465</v>
      </c>
      <c r="AG26" s="49">
        <f>H26*Rail!I26/100</f>
        <v>74.404330450038913</v>
      </c>
      <c r="AH26" s="52">
        <f>(C26+D26)*Road!K26/100</f>
        <v>17825.257059020329</v>
      </c>
      <c r="AI26" s="52">
        <f>E26*Road!M26/100</f>
        <v>17225.048866956771</v>
      </c>
      <c r="AJ26" s="52">
        <f>G26*Rail!H26/100</f>
        <v>-75.575516356358534</v>
      </c>
      <c r="AK26" s="52">
        <f>H26*Rail!J26/100</f>
        <v>466.45791782139781</v>
      </c>
    </row>
    <row r="27" spans="1:37" x14ac:dyDescent="0.25">
      <c r="A27" s="3">
        <f t="shared" si="0"/>
        <v>18</v>
      </c>
      <c r="B27" s="3" t="str">
        <f>IF(B69='S00 Impact'!B26,B69,0)</f>
        <v>ME</v>
      </c>
      <c r="C27" s="3">
        <f>-(C69-'S00 Impact'!C26)</f>
        <v>-2503909.0042669773</v>
      </c>
      <c r="D27" s="3">
        <f>-(D69-'S00 Impact'!D26)</f>
        <v>-630295.52794164419</v>
      </c>
      <c r="E27" s="3">
        <f>-(E69-'S00 Impact'!E26)</f>
        <v>48727.61417683959</v>
      </c>
      <c r="F27" s="3">
        <f>-(F69-'S00 Impact'!F26)</f>
        <v>0</v>
      </c>
      <c r="G27" s="3">
        <f>-(G69-'S00 Impact'!G26)</f>
        <v>-3314215.2262901068</v>
      </c>
      <c r="H27" s="3">
        <f>-(H69-'S00 Impact'!H26)</f>
        <v>-336902.11157655716</v>
      </c>
      <c r="N27" s="3">
        <f t="shared" si="1"/>
        <v>18</v>
      </c>
      <c r="O27" s="3" t="str">
        <f t="shared" si="1"/>
        <v>ME</v>
      </c>
      <c r="P27" s="43">
        <f>C27*Road!D27/100</f>
        <v>-2478.8699142243076</v>
      </c>
      <c r="Q27" s="43">
        <f>D27*Road!E27/100</f>
        <v>-1771.1304335160205</v>
      </c>
      <c r="R27" s="43">
        <f>E27*Road!H27/100</f>
        <v>1044.2327718096722</v>
      </c>
      <c r="S27" s="43">
        <f>G27*Rail!C27/100</f>
        <v>-1093.6910246757352</v>
      </c>
      <c r="T27" s="43">
        <f>H27*Rail!D27/100</f>
        <v>-64.011401199545858</v>
      </c>
      <c r="U27" s="43">
        <f>F27*IWW!C27/100</f>
        <v>0</v>
      </c>
      <c r="V27" s="43"/>
      <c r="W27" s="46">
        <f>C27*Road!F27/100</f>
        <v>-24012.487350920313</v>
      </c>
      <c r="X27" s="46">
        <f>D27*Road!G27/100</f>
        <v>-6025.6252471221178</v>
      </c>
      <c r="Y27" s="46">
        <f>E27*Road!I27/100</f>
        <v>2169.8406592946671</v>
      </c>
      <c r="Z27" s="46">
        <f>G27*Rail!E27/100</f>
        <v>-5037.6071439609623</v>
      </c>
      <c r="AA27" s="46">
        <f>H27*Rail!F27/100</f>
        <v>-293.10483707160472</v>
      </c>
      <c r="AB27" s="46">
        <f>F27*IWW!D27/100</f>
        <v>0</v>
      </c>
      <c r="AC27" s="46"/>
      <c r="AD27" s="49">
        <f>(C27+D27)*Road!J27/100</f>
        <v>-12223.397675613624</v>
      </c>
      <c r="AE27" s="49">
        <f>E27*Road!L27/100</f>
        <v>604.22241579281092</v>
      </c>
      <c r="AF27" s="49">
        <f>G27*Rail!G27/100</f>
        <v>-2286.8085061401739</v>
      </c>
      <c r="AG27" s="49">
        <f>H27*Rail!I27/100</f>
        <v>-90.963570125670429</v>
      </c>
      <c r="AH27" s="52">
        <f>(C27+D27)*Road!K27/100</f>
        <v>-10092.138593711761</v>
      </c>
      <c r="AI27" s="52">
        <f>E27*Road!M27/100</f>
        <v>1357.0640548249826</v>
      </c>
      <c r="AJ27" s="52">
        <f>G27*Rail!H27/100</f>
        <v>-4474.1905554916439</v>
      </c>
      <c r="AK27" s="52">
        <f>H27*Rail!J27/100</f>
        <v>-77.487485662608137</v>
      </c>
    </row>
    <row r="28" spans="1:37" x14ac:dyDescent="0.25">
      <c r="A28" s="3">
        <f t="shared" si="0"/>
        <v>18</v>
      </c>
      <c r="B28" s="3" t="str">
        <f>IF(B70='S00 Impact'!B27,B70,0)</f>
        <v>MK</v>
      </c>
      <c r="C28" s="3">
        <f>-(C70-'S00 Impact'!C27)</f>
        <v>6370151.7056751251</v>
      </c>
      <c r="D28" s="3">
        <f>-(D70-'S00 Impact'!D27)</f>
        <v>1501643.0460562706</v>
      </c>
      <c r="E28" s="3">
        <f>-(E70-'S00 Impact'!E27)</f>
        <v>-480560.77485704422</v>
      </c>
      <c r="F28" s="3">
        <f>-(F70-'S00 Impact'!F27)</f>
        <v>0</v>
      </c>
      <c r="G28" s="3">
        <f>-(G70-'S00 Impact'!G27)</f>
        <v>-28175288.360006928</v>
      </c>
      <c r="H28" s="3">
        <f>-(H70-'S00 Impact'!H27)</f>
        <v>-2979.4467658400536</v>
      </c>
      <c r="N28" s="3">
        <f t="shared" si="1"/>
        <v>18</v>
      </c>
      <c r="O28" s="3" t="str">
        <f t="shared" si="1"/>
        <v>MK</v>
      </c>
      <c r="P28" s="43">
        <f>C28*Road!D28/100</f>
        <v>5414.6289498238566</v>
      </c>
      <c r="Q28" s="43">
        <f>D28*Road!E28/100</f>
        <v>3618.9597409956123</v>
      </c>
      <c r="R28" s="43">
        <f>E28*Road!H28/100</f>
        <v>-8818.290218626762</v>
      </c>
      <c r="S28" s="43">
        <f>G28*Rail!C28/100</f>
        <v>-6480.3163228015937</v>
      </c>
      <c r="T28" s="43">
        <f>H28*Rail!D28/100</f>
        <v>-0.17876680595040323</v>
      </c>
      <c r="U28" s="43">
        <f>F28*IWW!C28/100</f>
        <v>0</v>
      </c>
      <c r="V28" s="43"/>
      <c r="W28" s="46">
        <f>C28*Road!F28/100</f>
        <v>61089.75485742445</v>
      </c>
      <c r="X28" s="46">
        <f>D28*Road!G28/100</f>
        <v>14355.707520297947</v>
      </c>
      <c r="Y28" s="46">
        <f>E28*Road!I28/100</f>
        <v>-21399.371304384182</v>
      </c>
      <c r="Z28" s="46">
        <f>G28*Rail!E28/100</f>
        <v>-42826.438307210534</v>
      </c>
      <c r="AA28" s="46">
        <f>H28*Rail!F28/100</f>
        <v>-2.5921186862808465</v>
      </c>
      <c r="AB28" s="46">
        <f>F28*IWW!D28/100</f>
        <v>0</v>
      </c>
      <c r="AC28" s="46"/>
      <c r="AD28" s="49">
        <f>(C28+D28)*Road!J28/100</f>
        <v>26291.794470782861</v>
      </c>
      <c r="AE28" s="49">
        <f>E28*Road!L28/100</f>
        <v>-5103.5554289818101</v>
      </c>
      <c r="AF28" s="49">
        <f>G28*Rail!G28/100</f>
        <v>-13805.891296403397</v>
      </c>
      <c r="AG28" s="49">
        <f>H28*Rail!I28/100</f>
        <v>-0.80445062677681445</v>
      </c>
      <c r="AH28" s="52">
        <f>(C28+D28)*Road!K28/100</f>
        <v>21647.435567261338</v>
      </c>
      <c r="AI28" s="52">
        <f>E28*Road!M28/100</f>
        <v>-11461.374480340504</v>
      </c>
      <c r="AJ28" s="52">
        <f>G28*Rail!H28/100</f>
        <v>-23103.736455205682</v>
      </c>
      <c r="AK28" s="52">
        <f>H28*Rail!J28/100</f>
        <v>-0.89383402975201609</v>
      </c>
    </row>
    <row r="29" spans="1:37" x14ac:dyDescent="0.25">
      <c r="A29" s="3">
        <f t="shared" si="0"/>
        <v>18</v>
      </c>
      <c r="B29" s="3" t="str">
        <f>IF(B71='S00 Impact'!B28,B71,0)</f>
        <v>NL</v>
      </c>
      <c r="C29" s="3">
        <f>-(C71-'S00 Impact'!C28)</f>
        <v>85192778.814025879</v>
      </c>
      <c r="D29" s="3">
        <f>-(D71-'S00 Impact'!D28)</f>
        <v>17284571.723011017</v>
      </c>
      <c r="E29" s="3">
        <f>-(E71-'S00 Impact'!E28)</f>
        <v>-752858.68712615967</v>
      </c>
      <c r="F29" s="3">
        <f>-(F71-'S00 Impact'!F28)</f>
        <v>-3858989.3103256226</v>
      </c>
      <c r="G29" s="3">
        <f>-(G71-'S00 Impact'!G28)</f>
        <v>-78068025.673000336</v>
      </c>
      <c r="H29" s="3">
        <f>-(H71-'S00 Impact'!H28)</f>
        <v>-32883417.643316269</v>
      </c>
      <c r="N29" s="3">
        <f t="shared" si="1"/>
        <v>18</v>
      </c>
      <c r="O29" s="3" t="str">
        <f t="shared" si="1"/>
        <v>NL</v>
      </c>
      <c r="P29" s="43">
        <f>C29*Road!D29/100</f>
        <v>133752.66273802062</v>
      </c>
      <c r="Q29" s="43">
        <f>D29*Road!E29/100</f>
        <v>88842.698656276625</v>
      </c>
      <c r="R29" s="43">
        <f>E29*Road!H29/100</f>
        <v>-29933.661400136109</v>
      </c>
      <c r="S29" s="43">
        <f>G29*Rail!C29/100</f>
        <v>-20297.686674980087</v>
      </c>
      <c r="T29" s="43">
        <f>H29*Rail!D29/100</f>
        <v>-9207.3569401285549</v>
      </c>
      <c r="U29" s="43">
        <f>F29*IWW!C29/100</f>
        <v>-72394.639461708677</v>
      </c>
      <c r="V29" s="43"/>
      <c r="W29" s="46">
        <f>C29*Road!F29/100</f>
        <v>817850.67661464843</v>
      </c>
      <c r="X29" s="46">
        <f>D29*Road!G29/100</f>
        <v>165067.65995475522</v>
      </c>
      <c r="Y29" s="46">
        <f>E29*Road!I29/100</f>
        <v>-33524.79733772789</v>
      </c>
      <c r="Z29" s="46">
        <f>G29*Rail!E29/100</f>
        <v>-118663.39902296051</v>
      </c>
      <c r="AA29" s="46">
        <f>H29*Rail!F29/100</f>
        <v>-28608.573349685154</v>
      </c>
      <c r="AB29" s="46">
        <f>F29*IWW!D29/100</f>
        <v>-10496.450924085693</v>
      </c>
      <c r="AC29" s="46"/>
      <c r="AD29" s="49">
        <f>(C29+D29)*Road!J29/100</f>
        <v>518535.39371740667</v>
      </c>
      <c r="AE29" s="49">
        <f>E29*Road!L29/100</f>
        <v>-10133.47792871811</v>
      </c>
      <c r="AF29" s="49">
        <f>G29*Rail!G29/100</f>
        <v>-55428.29822783023</v>
      </c>
      <c r="AG29" s="49">
        <f>H29*Rail!I29/100</f>
        <v>-9207.3569401285549</v>
      </c>
      <c r="AH29" s="52">
        <f>(C29+D29)*Road!K29/100</f>
        <v>706068.94520018413</v>
      </c>
      <c r="AI29" s="52">
        <f>E29*Road!M29/100</f>
        <v>-34217.427329883954</v>
      </c>
      <c r="AJ29" s="52">
        <f>G29*Rail!H29/100</f>
        <v>-31227.210269200135</v>
      </c>
      <c r="AK29" s="52">
        <f>H29*Rail!J29/100</f>
        <v>-12495.698704460181</v>
      </c>
    </row>
    <row r="30" spans="1:37" x14ac:dyDescent="0.25">
      <c r="A30" s="3">
        <f t="shared" si="0"/>
        <v>18</v>
      </c>
      <c r="B30" s="3" t="str">
        <f>IF(B72='S00 Impact'!B29,B72,0)</f>
        <v>NO</v>
      </c>
      <c r="C30" s="3">
        <f>-(C72-'S00 Impact'!C29)</f>
        <v>19599521.05796814</v>
      </c>
      <c r="D30" s="3">
        <f>-(D72-'S00 Impact'!D29)</f>
        <v>5853793.7019615173</v>
      </c>
      <c r="E30" s="3">
        <f>-(E72-'S00 Impact'!E29)</f>
        <v>3460665.164604187</v>
      </c>
      <c r="F30" s="3">
        <f>-(F72-'S00 Impact'!F29)</f>
        <v>0</v>
      </c>
      <c r="G30" s="3">
        <f>-(G72-'S00 Impact'!G29)</f>
        <v>-929288769.68538761</v>
      </c>
      <c r="H30" s="3">
        <f>-(H72-'S00 Impact'!H29)</f>
        <v>-2107762.8548812866</v>
      </c>
      <c r="N30" s="3">
        <f t="shared" si="1"/>
        <v>18</v>
      </c>
      <c r="O30" s="3" t="str">
        <f t="shared" si="1"/>
        <v>NO</v>
      </c>
      <c r="P30" s="43">
        <f>C30*Road!D30/100</f>
        <v>59974.534437382506</v>
      </c>
      <c r="Q30" s="43">
        <f>D30*Road!E30/100</f>
        <v>50635.315521967124</v>
      </c>
      <c r="R30" s="43">
        <f>E30*Road!H30/100</f>
        <v>228369.29421223031</v>
      </c>
      <c r="S30" s="43">
        <f>G30*Rail!C30/100</f>
        <v>-1161610.9621067345</v>
      </c>
      <c r="T30" s="43">
        <f>H30*Rail!D30/100</f>
        <v>-1517.5892555145263</v>
      </c>
      <c r="U30" s="43">
        <f>F30*IWW!C30/100</f>
        <v>0</v>
      </c>
      <c r="V30" s="43"/>
      <c r="W30" s="46">
        <f>C30*Road!F30/100</f>
        <v>187959.40694591444</v>
      </c>
      <c r="X30" s="46">
        <f>D30*Road!G30/100</f>
        <v>55962.267790752099</v>
      </c>
      <c r="Y30" s="46">
        <f>E30*Road!I30/100</f>
        <v>154103.41977982447</v>
      </c>
      <c r="Z30" s="46">
        <f>G30*Rail!E30/100</f>
        <v>-1412518.9299217891</v>
      </c>
      <c r="AA30" s="46">
        <f>H30*Rail!F30/100</f>
        <v>-1833.7536837467194</v>
      </c>
      <c r="AB30" s="46">
        <f>F30*IWW!D30/100</f>
        <v>0</v>
      </c>
      <c r="AC30" s="46"/>
      <c r="AD30" s="49">
        <f>(C30+D30)*Road!J30/100</f>
        <v>305439.77711915586</v>
      </c>
      <c r="AE30" s="49">
        <f>E30*Road!L30/100</f>
        <v>132128.19598458786</v>
      </c>
      <c r="AF30" s="49">
        <f>G30*Rail!G30/100</f>
        <v>-659795.02647662512</v>
      </c>
      <c r="AG30" s="49">
        <f>H30*Rail!I30/100</f>
        <v>-569.09597081794743</v>
      </c>
      <c r="AH30" s="52">
        <f>(C30+D30)*Road!K30/100</f>
        <v>251987.81612330358</v>
      </c>
      <c r="AI30" s="52">
        <f>E30*Road!M30/100</f>
        <v>296821.25116810115</v>
      </c>
      <c r="AJ30" s="52">
        <f>G30*Rail!H30/100</f>
        <v>-381008.39557100891</v>
      </c>
      <c r="AK30" s="52">
        <f>H30*Rail!J30/100</f>
        <v>-674.48411356201177</v>
      </c>
    </row>
    <row r="31" spans="1:37" x14ac:dyDescent="0.25">
      <c r="A31" s="3">
        <f t="shared" si="0"/>
        <v>18</v>
      </c>
      <c r="B31" s="3" t="str">
        <f>IF(B73='S00 Impact'!B30,B73,0)</f>
        <v>PL</v>
      </c>
      <c r="C31" s="3">
        <f>-(C73-'S00 Impact'!C30)</f>
        <v>198655788.54429626</v>
      </c>
      <c r="D31" s="3">
        <f>-(D73-'S00 Impact'!D30)</f>
        <v>32815295.102882385</v>
      </c>
      <c r="E31" s="3">
        <f>-(E73-'S00 Impact'!E30)</f>
        <v>-2614702.5604820251</v>
      </c>
      <c r="F31" s="3">
        <f>-(F73-'S00 Impact'!F30)</f>
        <v>1434704.7748097181</v>
      </c>
      <c r="G31" s="3">
        <f>-(G73-'S00 Impact'!G30)</f>
        <v>-653056129.10360718</v>
      </c>
      <c r="H31" s="3">
        <f>-(H73-'S00 Impact'!H30)</f>
        <v>135080223.06144714</v>
      </c>
      <c r="N31" s="3">
        <f t="shared" si="1"/>
        <v>18</v>
      </c>
      <c r="O31" s="3" t="str">
        <f t="shared" si="1"/>
        <v>PL</v>
      </c>
      <c r="P31" s="43">
        <f>C31*Road!D31/100</f>
        <v>546303.41849681479</v>
      </c>
      <c r="Q31" s="43">
        <f>D31*Road!E31/100</f>
        <v>224784.77145474433</v>
      </c>
      <c r="R31" s="43">
        <f>E31*Road!H31/100</f>
        <v>-133323.68355897849</v>
      </c>
      <c r="S31" s="43">
        <f>G31*Rail!C31/100</f>
        <v>-280814.13551455108</v>
      </c>
      <c r="T31" s="43">
        <f>H31*Rail!D31/100</f>
        <v>33770.055765361787</v>
      </c>
      <c r="U31" s="43">
        <f>F31*IWW!C31/100</f>
        <v>26915.061575430311</v>
      </c>
      <c r="V31" s="43"/>
      <c r="W31" s="46">
        <f>C31*Road!F31/100</f>
        <v>1907095.570025244</v>
      </c>
      <c r="X31" s="46">
        <f>D31*Road!G31/100</f>
        <v>313386.06823252677</v>
      </c>
      <c r="Y31" s="46">
        <f>E31*Road!I31/100</f>
        <v>-116432.70501826459</v>
      </c>
      <c r="Z31" s="46">
        <f>G31*Rail!E31/100</f>
        <v>-992645.31623748282</v>
      </c>
      <c r="AA31" s="46">
        <f>H31*Rail!F31/100</f>
        <v>117519.794063459</v>
      </c>
      <c r="AB31" s="46">
        <f>F31*IWW!D31/100</f>
        <v>3902.3969874824334</v>
      </c>
      <c r="AC31" s="46"/>
      <c r="AD31" s="49">
        <f>(C31+D31)*Road!J31/100</f>
        <v>648119.03421210032</v>
      </c>
      <c r="AE31" s="49">
        <f>E31*Road!L31/100</f>
        <v>-1908.732869151878</v>
      </c>
      <c r="AF31" s="49">
        <f>G31*Rail!G31/100</f>
        <v>-463669.85166356107</v>
      </c>
      <c r="AG31" s="49">
        <f>H31*Rail!I31/100</f>
        <v>32419.253534747317</v>
      </c>
      <c r="AH31" s="52">
        <f>(C31+D31)*Road!K31/100</f>
        <v>629601.34752032603</v>
      </c>
      <c r="AI31" s="52">
        <f>E31*Road!M31/100</f>
        <v>-46620.146653394506</v>
      </c>
      <c r="AJ31" s="52">
        <f>G31*Rail!H31/100</f>
        <v>-208977.96131315429</v>
      </c>
      <c r="AK31" s="52">
        <f>H31*Rail!J31/100</f>
        <v>144535.83867574844</v>
      </c>
    </row>
    <row r="32" spans="1:37" x14ac:dyDescent="0.25">
      <c r="A32" s="3">
        <f t="shared" si="0"/>
        <v>18</v>
      </c>
      <c r="B32" s="3" t="str">
        <f>IF(B74='S00 Impact'!B31,B74,0)</f>
        <v>PT</v>
      </c>
      <c r="C32" s="3">
        <f>-(C74-'S00 Impact'!C31)</f>
        <v>12479364.058654785</v>
      </c>
      <c r="D32" s="3">
        <f>-(D74-'S00 Impact'!D31)</f>
        <v>3096150.1050281525</v>
      </c>
      <c r="E32" s="3">
        <f>-(E74-'S00 Impact'!E31)</f>
        <v>-1936395.8985929489</v>
      </c>
      <c r="F32" s="3">
        <f>-(F74-'S00 Impact'!F31)</f>
        <v>0</v>
      </c>
      <c r="G32" s="3">
        <f>-(G74-'S00 Impact'!G31)</f>
        <v>-33987843.562203407</v>
      </c>
      <c r="H32" s="3">
        <f>-(H74-'S00 Impact'!H31)</f>
        <v>-1312936.8723249435</v>
      </c>
      <c r="N32" s="3">
        <f t="shared" si="1"/>
        <v>18</v>
      </c>
      <c r="O32" s="3" t="str">
        <f t="shared" si="1"/>
        <v>PT</v>
      </c>
      <c r="P32" s="43">
        <f>C32*Road!D32/100</f>
        <v>20590.950696780397</v>
      </c>
      <c r="Q32" s="43">
        <f>D32*Road!E32/100</f>
        <v>14520.943992582033</v>
      </c>
      <c r="R32" s="43">
        <f>E32*Road!H32/100</f>
        <v>-69381.065046585354</v>
      </c>
      <c r="S32" s="43">
        <f>G32*Rail!C32/100</f>
        <v>-13935.015860503398</v>
      </c>
      <c r="T32" s="43">
        <f>H32*Rail!D32/100</f>
        <v>-315.10484935798644</v>
      </c>
      <c r="U32" s="43">
        <f>F32*IWW!C32/100</f>
        <v>0</v>
      </c>
      <c r="V32" s="43"/>
      <c r="W32" s="46">
        <f>C32*Road!F32/100</f>
        <v>119801.89496308593</v>
      </c>
      <c r="X32" s="46">
        <f>D32*Road!G32/100</f>
        <v>29568.233503018855</v>
      </c>
      <c r="Y32" s="46">
        <f>E32*Road!I32/100</f>
        <v>-86227.709364344017</v>
      </c>
      <c r="Z32" s="46">
        <f>G32*Rail!E32/100</f>
        <v>-51661.522214549172</v>
      </c>
      <c r="AA32" s="46">
        <f>H32*Rail!F32/100</f>
        <v>-1142.2550789227007</v>
      </c>
      <c r="AB32" s="46">
        <f>F32*IWW!D32/100</f>
        <v>0</v>
      </c>
      <c r="AC32" s="46"/>
      <c r="AD32" s="49">
        <f>(C32+D32)*Road!J32/100</f>
        <v>51710.707023427356</v>
      </c>
      <c r="AE32" s="49">
        <f>E32*Road!L32/100</f>
        <v>-42716.893522960454</v>
      </c>
      <c r="AF32" s="49">
        <f>G32*Rail!G32/100</f>
        <v>-24131.368929164419</v>
      </c>
      <c r="AG32" s="49">
        <f>H32*Rail!I32/100</f>
        <v>-367.62232425098415</v>
      </c>
      <c r="AH32" s="52">
        <f>(C32+D32)*Road!K32/100</f>
        <v>87222.879316624458</v>
      </c>
      <c r="AI32" s="52">
        <f>E32*Road!M32/100</f>
        <v>-106211.31503782324</v>
      </c>
      <c r="AJ32" s="52">
        <f>G32*Rail!H32/100</f>
        <v>-12235.623682393227</v>
      </c>
      <c r="AK32" s="52">
        <f>H32*Rail!J32/100</f>
        <v>-669.59780488572108</v>
      </c>
    </row>
    <row r="33" spans="1:38" x14ac:dyDescent="0.25">
      <c r="A33" s="3">
        <f t="shared" si="0"/>
        <v>18</v>
      </c>
      <c r="B33" s="3" t="str">
        <f>IF(B75='S00 Impact'!B32,B75,0)</f>
        <v>RO</v>
      </c>
      <c r="C33" s="3">
        <f>-(C75-'S00 Impact'!C32)</f>
        <v>60301297.369781494</v>
      </c>
      <c r="D33" s="3">
        <f>-(D75-'S00 Impact'!D32)</f>
        <v>11017355.168327332</v>
      </c>
      <c r="E33" s="3">
        <f>-(E75-'S00 Impact'!E32)</f>
        <v>-1646750.4150810242</v>
      </c>
      <c r="F33" s="3">
        <f>-(F75-'S00 Impact'!F32)</f>
        <v>-34821284.190223694</v>
      </c>
      <c r="G33" s="3">
        <f>-(G75-'S00 Impact'!G32)</f>
        <v>-85952011.232189178</v>
      </c>
      <c r="H33" s="3">
        <f>-(H75-'S00 Impact'!H32)</f>
        <v>-31068669.801620483</v>
      </c>
      <c r="N33" s="3">
        <f t="shared" si="1"/>
        <v>18</v>
      </c>
      <c r="O33" s="3" t="str">
        <f t="shared" si="1"/>
        <v>RO</v>
      </c>
      <c r="P33" s="43">
        <f>C33*Road!D33/100</f>
        <v>59095.271422385864</v>
      </c>
      <c r="Q33" s="43">
        <f>D33*Road!E33/100</f>
        <v>30518.073816266711</v>
      </c>
      <c r="R33" s="43">
        <f>E33*Road!H33/100</f>
        <v>-34795.836270662039</v>
      </c>
      <c r="S33" s="43">
        <f>G33*Rail!C33/100</f>
        <v>-31802.244155909997</v>
      </c>
      <c r="T33" s="43">
        <f>H33*Rail!D33/100</f>
        <v>-6524.420658340302</v>
      </c>
      <c r="U33" s="43">
        <f>F33*IWW!C33/100</f>
        <v>-653247.29140859644</v>
      </c>
      <c r="V33" s="43"/>
      <c r="W33" s="46">
        <f>C33*Road!F33/100</f>
        <v>578289.44177620451</v>
      </c>
      <c r="X33" s="46">
        <f>D33*Road!G33/100</f>
        <v>105325.91540920928</v>
      </c>
      <c r="Y33" s="46">
        <f>E33*Road!I33/100</f>
        <v>-73329.795983558011</v>
      </c>
      <c r="Z33" s="46">
        <f>G33*Rail!E33/100</f>
        <v>-130647.05707292754</v>
      </c>
      <c r="AA33" s="46">
        <f>H33*Rail!F33/100</f>
        <v>-27029.742727409819</v>
      </c>
      <c r="AB33" s="46">
        <f>F33*IWW!D33/100</f>
        <v>-94713.89299740846</v>
      </c>
      <c r="AC33" s="46"/>
      <c r="AD33" s="49">
        <f>(C33+D33)*Road!J33/100</f>
        <v>273863.62574633787</v>
      </c>
      <c r="AE33" s="49">
        <f>E33*Road!L33/100</f>
        <v>-20139.757576440927</v>
      </c>
      <c r="AF33" s="49">
        <f>G33*Rail!G33/100</f>
        <v>-61025.927974854305</v>
      </c>
      <c r="AG33" s="49">
        <f>H33*Rail!I33/100</f>
        <v>-8388.5408464375305</v>
      </c>
      <c r="AH33" s="52">
        <f>(C33+D33)*Road!K33/100</f>
        <v>226080.128545805</v>
      </c>
      <c r="AI33" s="52">
        <f>E33*Road!M33/100</f>
        <v>-45236.23390227573</v>
      </c>
      <c r="AJ33" s="52">
        <f>G33*Rail!H33/100</f>
        <v>-48133.126290025946</v>
      </c>
      <c r="AK33" s="52">
        <f>H33*Rail!J33/100</f>
        <v>-35418.283573847351</v>
      </c>
    </row>
    <row r="34" spans="1:38" x14ac:dyDescent="0.25">
      <c r="A34" s="3">
        <f t="shared" si="0"/>
        <v>18</v>
      </c>
      <c r="B34" s="3" t="str">
        <f>IF(B76='S00 Impact'!B33,B76,0)</f>
        <v>RU</v>
      </c>
      <c r="C34" s="3">
        <f>-(C76-'S00 Impact'!C33)</f>
        <v>89785889.958892822</v>
      </c>
      <c r="D34" s="3">
        <f>-(D76-'S00 Impact'!D33)</f>
        <v>17549914.302871704</v>
      </c>
      <c r="E34" s="3">
        <f>-(E76-'S00 Impact'!E33)</f>
        <v>153959831.49142456</v>
      </c>
      <c r="F34" s="3">
        <f>-(F76-'S00 Impact'!F33)</f>
        <v>0</v>
      </c>
      <c r="G34" s="3">
        <f>-(G76-'S00 Impact'!G33)</f>
        <v>-466013838.81890869</v>
      </c>
      <c r="H34" s="3">
        <f>-(H76-'S00 Impact'!H33)</f>
        <v>25179540.266296387</v>
      </c>
      <c r="N34" s="3">
        <f t="shared" si="1"/>
        <v>18</v>
      </c>
      <c r="O34" s="3" t="str">
        <f t="shared" si="1"/>
        <v>RU</v>
      </c>
      <c r="P34" s="43">
        <f>C34*Road!D34/100</f>
        <v>87990.172159714974</v>
      </c>
      <c r="Q34" s="43">
        <f>D34*Road!E34/100</f>
        <v>48613.262618954628</v>
      </c>
      <c r="R34" s="43">
        <f>E34*Road!H34/100</f>
        <v>3253171.2394138006</v>
      </c>
      <c r="S34" s="43">
        <f>G34*Rail!C34/100</f>
        <v>-270288.02651496703</v>
      </c>
      <c r="T34" s="43">
        <f>H34*Rail!D34/100</f>
        <v>8309.2482878778083</v>
      </c>
      <c r="U34" s="43">
        <f>F34*IWW!C34/100</f>
        <v>0</v>
      </c>
      <c r="V34" s="43"/>
      <c r="W34" s="46">
        <f>C34*Road!F34/100</f>
        <v>861046.6847057821</v>
      </c>
      <c r="X34" s="46">
        <f>D34*Road!G34/100</f>
        <v>167777.18073545347</v>
      </c>
      <c r="Y34" s="46">
        <f>E34*Road!I34/100</f>
        <v>6855831.2963131359</v>
      </c>
      <c r="Z34" s="46">
        <f>G34*Rail!E34/100</f>
        <v>-708341.03500474128</v>
      </c>
      <c r="AA34" s="46">
        <f>H34*Rail!F34/100</f>
        <v>21906.200031677858</v>
      </c>
      <c r="AB34" s="46">
        <f>F34*IWW!D34/100</f>
        <v>0</v>
      </c>
      <c r="AC34" s="46"/>
      <c r="AD34" s="49">
        <f>(C34+D34)*Road!J34/100</f>
        <v>412169.48836517578</v>
      </c>
      <c r="AE34" s="49">
        <f>E34*Road!L34/100</f>
        <v>1882928.7391401224</v>
      </c>
      <c r="AF34" s="49">
        <f>G34*Rail!G34/100</f>
        <v>-344850.24072599242</v>
      </c>
      <c r="AG34" s="49">
        <f>H34*Rail!I34/100</f>
        <v>6798.4758719000247</v>
      </c>
      <c r="AH34" s="52">
        <f>(C34+D34)*Road!K34/100</f>
        <v>340254.49950979353</v>
      </c>
      <c r="AI34" s="52">
        <f>E34*Road!M34/100</f>
        <v>4229276.5710694324</v>
      </c>
      <c r="AJ34" s="52">
        <f>G34*Rail!H34/100</f>
        <v>-619798.40562914859</v>
      </c>
      <c r="AK34" s="52">
        <f>H34*Rail!J34/100</f>
        <v>6546.6804692370606</v>
      </c>
    </row>
    <row r="35" spans="1:38" x14ac:dyDescent="0.25">
      <c r="A35" s="3">
        <f t="shared" si="0"/>
        <v>18</v>
      </c>
      <c r="B35" s="3" t="str">
        <f>IF(B77='S00 Impact'!B34,B77,0)</f>
        <v>SE</v>
      </c>
      <c r="C35" s="3">
        <f>-(C77-'S00 Impact'!C34)</f>
        <v>506637102.77588654</v>
      </c>
      <c r="D35" s="3">
        <f>-(D77-'S00 Impact'!D34)</f>
        <v>50133239.213933945</v>
      </c>
      <c r="E35" s="3">
        <f>-(E77-'S00 Impact'!E34)</f>
        <v>67453458.887081146</v>
      </c>
      <c r="F35" s="3">
        <f>-(F77-'S00 Impact'!F34)</f>
        <v>0</v>
      </c>
      <c r="G35" s="3">
        <f>-(G77-'S00 Impact'!G34)</f>
        <v>-2611540072.8560333</v>
      </c>
      <c r="H35" s="3">
        <f>-(H77-'S00 Impact'!H34)</f>
        <v>473039888.099617</v>
      </c>
      <c r="N35" s="3">
        <f t="shared" si="1"/>
        <v>18</v>
      </c>
      <c r="O35" s="3" t="str">
        <f t="shared" si="1"/>
        <v>SE</v>
      </c>
      <c r="P35" s="43">
        <f>C35*Road!D35/100</f>
        <v>704225.57285848225</v>
      </c>
      <c r="Q35" s="43">
        <f>D35*Road!E35/100</f>
        <v>128842.42477981023</v>
      </c>
      <c r="R35" s="43">
        <f>E35*Road!H35/100</f>
        <v>1206067.8449010111</v>
      </c>
      <c r="S35" s="43">
        <f>G35*Rail!C35/100</f>
        <v>-914039.02549961174</v>
      </c>
      <c r="T35" s="43">
        <f>H35*Rail!D35/100</f>
        <v>94607.977619923404</v>
      </c>
      <c r="U35" s="43">
        <f>F35*IWW!C35/100</f>
        <v>0</v>
      </c>
      <c r="V35" s="43"/>
      <c r="W35" s="46">
        <f>C35*Road!F35/100</f>
        <v>4863716.1866485104</v>
      </c>
      <c r="X35" s="46">
        <f>D35*Road!G35/100</f>
        <v>478772.43449306913</v>
      </c>
      <c r="Y35" s="46">
        <f>E35*Road!I35/100</f>
        <v>3003702.5242417236</v>
      </c>
      <c r="Z35" s="46">
        <f>G35*Rail!E35/100</f>
        <v>-3969540.9107411709</v>
      </c>
      <c r="AA35" s="46">
        <f>H35*Rail!F35/100</f>
        <v>411544.70264666679</v>
      </c>
      <c r="AB35" s="46">
        <f>F35*IWW!D35/100</f>
        <v>0</v>
      </c>
      <c r="AC35" s="46"/>
      <c r="AD35" s="49">
        <f>(C35+D35)*Road!J35/100</f>
        <v>1291707.1934163836</v>
      </c>
      <c r="AE35" s="49">
        <f>E35*Road!L35/100</f>
        <v>1210789.5870231064</v>
      </c>
      <c r="AF35" s="49">
        <f>G35*Rail!G35/100</f>
        <v>-1854193.4517277833</v>
      </c>
      <c r="AG35" s="49">
        <f>H35*Rail!I35/100</f>
        <v>212867.94964482766</v>
      </c>
      <c r="AH35" s="52">
        <f>(C35+D35)*Road!K35/100</f>
        <v>4465298.1427583601</v>
      </c>
      <c r="AI35" s="52">
        <f>E35*Road!M35/100</f>
        <v>3572335.1826598179</v>
      </c>
      <c r="AJ35" s="52">
        <f>G35*Rail!H35/100</f>
        <v>-3159963.4881557999</v>
      </c>
      <c r="AK35" s="52">
        <f>H35*Rail!J35/100</f>
        <v>444657.49481363996</v>
      </c>
    </row>
    <row r="36" spans="1:38" x14ac:dyDescent="0.25">
      <c r="A36" s="3">
        <f t="shared" si="0"/>
        <v>18</v>
      </c>
      <c r="B36" s="3" t="str">
        <f>IF(B78='S00 Impact'!B35,B78,0)</f>
        <v>SI</v>
      </c>
      <c r="C36" s="3">
        <f>-(C78-'S00 Impact'!C35)</f>
        <v>3502361.8378925323</v>
      </c>
      <c r="D36" s="3">
        <f>-(D78-'S00 Impact'!D35)</f>
        <v>-883089.56853151321</v>
      </c>
      <c r="E36" s="3">
        <f>-(E78-'S00 Impact'!E35)</f>
        <v>8664426.8574795723</v>
      </c>
      <c r="F36" s="3">
        <f>-(F78-'S00 Impact'!F35)</f>
        <v>0</v>
      </c>
      <c r="G36" s="3">
        <f>-(G78-'S00 Impact'!G35)</f>
        <v>6313681.768122673</v>
      </c>
      <c r="H36" s="3">
        <f>-(H78-'S00 Impact'!H35)</f>
        <v>-6343086.5037326813</v>
      </c>
      <c r="N36" s="3">
        <f t="shared" si="1"/>
        <v>18</v>
      </c>
      <c r="O36" s="3" t="str">
        <f t="shared" si="1"/>
        <v>SI</v>
      </c>
      <c r="P36" s="43">
        <f>C36*Road!D36/100</f>
        <v>7144.818149300766</v>
      </c>
      <c r="Q36" s="43">
        <f>D36*Road!E36/100</f>
        <v>-6057.9944401261819</v>
      </c>
      <c r="R36" s="43">
        <f>E36*Road!H36/100</f>
        <v>467012.6076181489</v>
      </c>
      <c r="S36" s="43">
        <f>G36*Rail!C36/100</f>
        <v>7955.2390278345683</v>
      </c>
      <c r="T36" s="43">
        <f>H36*Rail!D36/100</f>
        <v>-4630.4531477248565</v>
      </c>
      <c r="U36" s="43">
        <f>F36*IWW!C36/100</f>
        <v>0</v>
      </c>
      <c r="V36" s="43"/>
      <c r="W36" s="46">
        <f>C36*Road!F36/100</f>
        <v>33622.673643768307</v>
      </c>
      <c r="X36" s="46">
        <f>D36*Road!G36/100</f>
        <v>-8433.5053794759515</v>
      </c>
      <c r="Y36" s="46">
        <f>E36*Road!I36/100</f>
        <v>385826.92796356534</v>
      </c>
      <c r="Z36" s="46">
        <f>G36*Rail!E36/100</f>
        <v>9596.7962875464636</v>
      </c>
      <c r="AA36" s="46">
        <f>H36*Rail!F36/100</f>
        <v>-5518.4852582474323</v>
      </c>
      <c r="AB36" s="46">
        <f>F36*IWW!D36/100</f>
        <v>0</v>
      </c>
      <c r="AC36" s="46"/>
      <c r="AD36" s="49">
        <f>(C36+D36)*Road!J36/100</f>
        <v>11105.714422090721</v>
      </c>
      <c r="AE36" s="49">
        <f>E36*Road!L36/100</f>
        <v>148075.05499432591</v>
      </c>
      <c r="AF36" s="49">
        <f>G36*Rail!G36/100</f>
        <v>4482.7140553670979</v>
      </c>
      <c r="AG36" s="49">
        <f>H36*Rail!I36/100</f>
        <v>-2093.2185462317848</v>
      </c>
      <c r="AH36" s="52">
        <f>(C36+D36)*Road!K36/100</f>
        <v>10634.245413605739</v>
      </c>
      <c r="AI36" s="52">
        <f>E36*Road!M36/100</f>
        <v>867135.83989655552</v>
      </c>
      <c r="AJ36" s="52">
        <f>G36*Rail!H36/100</f>
        <v>2020.3781657992554</v>
      </c>
      <c r="AK36" s="52">
        <f>H36*Rail!J36/100</f>
        <v>-2790.9580616423796</v>
      </c>
    </row>
    <row r="37" spans="1:38" x14ac:dyDescent="0.25">
      <c r="A37" s="3">
        <f t="shared" si="0"/>
        <v>18</v>
      </c>
      <c r="B37" s="3" t="str">
        <f>IF(B79='S00 Impact'!B36,B79,0)</f>
        <v>SK</v>
      </c>
      <c r="C37" s="3">
        <f>-(C79-'S00 Impact'!C36)</f>
        <v>39936938.514148712</v>
      </c>
      <c r="D37" s="3">
        <f>-(D79-'S00 Impact'!D36)</f>
        <v>7445042.0414657593</v>
      </c>
      <c r="E37" s="3">
        <f>-(E79-'S00 Impact'!E36)</f>
        <v>-3173551.0016102791</v>
      </c>
      <c r="F37" s="3">
        <f>-(F79-'S00 Impact'!F36)</f>
        <v>-746153.10777997971</v>
      </c>
      <c r="G37" s="3">
        <f>-(G79-'S00 Impact'!G36)</f>
        <v>-97927313.172463894</v>
      </c>
      <c r="H37" s="3">
        <f>-(H79-'S00 Impact'!H36)</f>
        <v>-61835180.353919983</v>
      </c>
      <c r="N37" s="3">
        <f t="shared" si="1"/>
        <v>18</v>
      </c>
      <c r="O37" s="3" t="str">
        <f t="shared" si="1"/>
        <v>SK</v>
      </c>
      <c r="P37" s="43">
        <f>C37*Road!D37/100</f>
        <v>107829.73398820152</v>
      </c>
      <c r="Q37" s="43">
        <f>D37*Road!E37/100</f>
        <v>58815.832127579495</v>
      </c>
      <c r="R37" s="43">
        <f>E37*Road!H37/100</f>
        <v>-192698.01681777614</v>
      </c>
      <c r="S37" s="43">
        <f>G37*Rail!C37/100</f>
        <v>-137098.23844144947</v>
      </c>
      <c r="T37" s="43">
        <f>H37*Rail!D37/100</f>
        <v>-49468.144283135989</v>
      </c>
      <c r="U37" s="43">
        <f>F37*IWW!C37/100</f>
        <v>-13997.832301952418</v>
      </c>
      <c r="V37" s="43"/>
      <c r="W37" s="46">
        <f>C37*Road!F37/100</f>
        <v>383394.6097358276</v>
      </c>
      <c r="X37" s="46">
        <f>D37*Road!G37/100</f>
        <v>71100.151495997998</v>
      </c>
      <c r="Y37" s="46">
        <f>E37*Road!I37/100</f>
        <v>-141318.22610170572</v>
      </c>
      <c r="Z37" s="46">
        <f>G37*Rail!E37/100</f>
        <v>-148849.51602214511</v>
      </c>
      <c r="AA37" s="46">
        <f>H37*Rail!F37/100</f>
        <v>-53796.606907910376</v>
      </c>
      <c r="AB37" s="46">
        <f>F37*IWW!D37/100</f>
        <v>-2029.5364531615448</v>
      </c>
      <c r="AC37" s="46"/>
      <c r="AD37" s="49">
        <f>(C37+D37)*Road!J37/100</f>
        <v>81497.006555656888</v>
      </c>
      <c r="AE37" s="49">
        <f>E37*Road!L37/100</f>
        <v>-32719.310826601974</v>
      </c>
      <c r="AF37" s="49">
        <f>G37*Rail!G37/100</f>
        <v>-72466.211747623282</v>
      </c>
      <c r="AG37" s="49">
        <f>H37*Rail!I37/100</f>
        <v>-16695.498695558395</v>
      </c>
      <c r="AH37" s="52">
        <f>(C37+D37)*Road!K37/100</f>
        <v>108504.73547235715</v>
      </c>
      <c r="AI37" s="52">
        <f>E37*Road!M37/100</f>
        <v>-47984.091144347425</v>
      </c>
      <c r="AJ37" s="52">
        <f>G37*Rail!H37/100</f>
        <v>-39170.925268985557</v>
      </c>
      <c r="AK37" s="52">
        <f>H37*Rail!J37/100</f>
        <v>-22260.664927411191</v>
      </c>
    </row>
    <row r="38" spans="1:38" x14ac:dyDescent="0.25">
      <c r="A38" s="3">
        <f t="shared" si="0"/>
        <v>18</v>
      </c>
      <c r="B38" s="3" t="str">
        <f>IF(B80='S00 Impact'!B37,B80,0)</f>
        <v>TR</v>
      </c>
      <c r="C38" s="3">
        <f>-(C80-'S00 Impact'!C37)</f>
        <v>99296611.079223633</v>
      </c>
      <c r="D38" s="3">
        <f>-(D80-'S00 Impact'!D37)</f>
        <v>15602482.344291687</v>
      </c>
      <c r="E38" s="3">
        <f>-(E80-'S00 Impact'!E37)</f>
        <v>4948924.9606533051</v>
      </c>
      <c r="F38" s="3">
        <f>-(F80-'S00 Impact'!F37)</f>
        <v>0</v>
      </c>
      <c r="G38" s="3">
        <f>-(G80-'S00 Impact'!G37)</f>
        <v>-488236441.88848877</v>
      </c>
      <c r="H38" s="3">
        <f>-(H80-'S00 Impact'!H37)</f>
        <v>2088553.5724048615</v>
      </c>
      <c r="N38" s="3">
        <f t="shared" si="1"/>
        <v>18</v>
      </c>
      <c r="O38" s="3" t="str">
        <f t="shared" si="1"/>
        <v>TR</v>
      </c>
      <c r="P38" s="43">
        <f>C38*Road!D38/100</f>
        <v>131071.5266245752</v>
      </c>
      <c r="Q38" s="43">
        <f>D38*Road!E38/100</f>
        <v>58197.259144207994</v>
      </c>
      <c r="R38" s="43">
        <f>E38*Road!H38/100</f>
        <v>140945.38287940613</v>
      </c>
      <c r="S38" s="43">
        <f>G38*Rail!C38/100</f>
        <v>-263647.67861978395</v>
      </c>
      <c r="T38" s="43">
        <f>H38*Rail!D38/100</f>
        <v>647.45160744550708</v>
      </c>
      <c r="U38" s="43">
        <f>F38*IWW!C38/100</f>
        <v>0</v>
      </c>
      <c r="V38" s="43"/>
      <c r="W38" s="46">
        <f>C38*Road!F38/100</f>
        <v>952254.50024975464</v>
      </c>
      <c r="X38" s="46">
        <f>D38*Road!G38/100</f>
        <v>149159.73121142853</v>
      </c>
      <c r="Y38" s="46">
        <f>E38*Road!I38/100</f>
        <v>220375.62849789168</v>
      </c>
      <c r="Z38" s="46">
        <f>G38*Rail!E38/100</f>
        <v>-742119.39167050284</v>
      </c>
      <c r="AA38" s="46">
        <f>H38*Rail!F38/100</f>
        <v>1817.0416079922295</v>
      </c>
      <c r="AB38" s="46">
        <f>F38*IWW!D38/100</f>
        <v>0</v>
      </c>
      <c r="AC38" s="46"/>
      <c r="AD38" s="49">
        <f>(C38+D38)*Road!J38/100</f>
        <v>595177.30393380939</v>
      </c>
      <c r="AE38" s="49">
        <f>E38*Road!L38/100</f>
        <v>81558.283351566468</v>
      </c>
      <c r="AF38" s="49">
        <f>G38*Rail!G38/100</f>
        <v>-346647.87374082697</v>
      </c>
      <c r="AG38" s="49">
        <f>H38*Rail!I38/100</f>
        <v>438.59625020502091</v>
      </c>
      <c r="AH38" s="52">
        <f>(C38+D38)*Road!K38/100</f>
        <v>490619.1289184104</v>
      </c>
      <c r="AI38" s="52">
        <f>E38*Road!M38/100</f>
        <v>183159.7127937788</v>
      </c>
      <c r="AJ38" s="52">
        <f>G38*Rail!H38/100</f>
        <v>-161118.02582320129</v>
      </c>
      <c r="AK38" s="52">
        <f>H38*Rail!J38/100</f>
        <v>2151.2101795770072</v>
      </c>
    </row>
    <row r="39" spans="1:38" x14ac:dyDescent="0.25">
      <c r="A39" s="3">
        <f t="shared" si="0"/>
        <v>18</v>
      </c>
      <c r="B39" s="3" t="str">
        <f>IF(B81='S00 Impact'!B38,B81,0)</f>
        <v>UA</v>
      </c>
      <c r="C39" s="3">
        <f>-(C81-'S00 Impact'!C38)</f>
        <v>168667495.10649109</v>
      </c>
      <c r="D39" s="3">
        <f>-(D81-'S00 Impact'!D38)</f>
        <v>36766770.146957397</v>
      </c>
      <c r="E39" s="3">
        <f>-(E81-'S00 Impact'!E38)</f>
        <v>-13304804.976444244</v>
      </c>
      <c r="F39" s="3">
        <f>-(F81-'S00 Impact'!F38)</f>
        <v>0</v>
      </c>
      <c r="G39" s="3">
        <f>-(G81-'S00 Impact'!G38)</f>
        <v>-253819248.21031189</v>
      </c>
      <c r="H39" s="3">
        <f>-(H81-'S00 Impact'!H38)</f>
        <v>-29039857.427383423</v>
      </c>
      <c r="N39" s="3">
        <f t="shared" si="1"/>
        <v>18</v>
      </c>
      <c r="O39" s="3" t="str">
        <f t="shared" si="1"/>
        <v>UA</v>
      </c>
      <c r="P39" s="43">
        <f>C39*Road!D39/100</f>
        <v>134933.99608519289</v>
      </c>
      <c r="Q39" s="43">
        <f>D39*Road!E39/100</f>
        <v>83460.568233593294</v>
      </c>
      <c r="R39" s="43">
        <f>E39*Road!H39/100</f>
        <v>-230838.36634130764</v>
      </c>
      <c r="S39" s="43">
        <f>G39*Rail!C39/100</f>
        <v>-83760.351909402933</v>
      </c>
      <c r="T39" s="43">
        <f>H39*Rail!D39/100</f>
        <v>-5517.5729112028503</v>
      </c>
      <c r="U39" s="43">
        <f>F39*IWW!C39/100</f>
        <v>0</v>
      </c>
      <c r="V39" s="43"/>
      <c r="W39" s="46">
        <f>C39*Road!F39/100</f>
        <v>1617521.2780712494</v>
      </c>
      <c r="X39" s="46">
        <f>D39*Road!G39/100</f>
        <v>351490.32260491268</v>
      </c>
      <c r="Y39" s="46">
        <f>E39*Road!I39/100</f>
        <v>-592462.96560106229</v>
      </c>
      <c r="Z39" s="46">
        <f>G39*Rail!E39/100</f>
        <v>-385805.25727967406</v>
      </c>
      <c r="AA39" s="46">
        <f>H39*Rail!F39/100</f>
        <v>-25264.675961823574</v>
      </c>
      <c r="AB39" s="46">
        <f>F39*IWW!D39/100</f>
        <v>0</v>
      </c>
      <c r="AC39" s="46"/>
      <c r="AD39" s="49">
        <f>(C39+D39)*Road!J39/100</f>
        <v>647117.93554836279</v>
      </c>
      <c r="AE39" s="49">
        <f>E39*Road!L39/100</f>
        <v>-133580.24196350022</v>
      </c>
      <c r="AF39" s="49">
        <f>G39*Rail!G39/100</f>
        <v>-180211.66622932145</v>
      </c>
      <c r="AG39" s="49">
        <f>H39*Rail!I39/100</f>
        <v>-7840.7615053935242</v>
      </c>
      <c r="AH39" s="52">
        <f>(C39+D39)*Road!K39/100</f>
        <v>534129.08965896606</v>
      </c>
      <c r="AI39" s="52">
        <f>E39*Road!M39/100</f>
        <v>-300023.35221881769</v>
      </c>
      <c r="AJ39" s="52">
        <f>G39*Rail!H39/100</f>
        <v>-304583.09785237425</v>
      </c>
      <c r="AK39" s="52">
        <f>H39*Rail!J39/100</f>
        <v>-16262.320159334717</v>
      </c>
    </row>
    <row r="40" spans="1:38" x14ac:dyDescent="0.25">
      <c r="A40" s="3">
        <f t="shared" si="0"/>
        <v>18</v>
      </c>
      <c r="B40" s="3" t="str">
        <f>IF(B82='S00 Impact'!B39,B82,0)</f>
        <v>UK</v>
      </c>
      <c r="C40" s="3">
        <f>-(C82-'S00 Impact'!C39)</f>
        <v>64668160.368713379</v>
      </c>
      <c r="D40" s="3">
        <f>-(D82-'S00 Impact'!D39)</f>
        <v>14574623.875656128</v>
      </c>
      <c r="E40" s="3">
        <f>-(E82-'S00 Impact'!E39)</f>
        <v>2945288.5213012695</v>
      </c>
      <c r="F40" s="3">
        <f>-(F82-'S00 Impact'!F39)</f>
        <v>-5256.0140926241875</v>
      </c>
      <c r="G40" s="3">
        <f>-(G82-'S00 Impact'!G39)</f>
        <v>-263599864.67550659</v>
      </c>
      <c r="H40" s="3">
        <f>-(H82-'S00 Impact'!H39)</f>
        <v>-20982591.404220581</v>
      </c>
      <c r="N40" s="3">
        <f t="shared" si="1"/>
        <v>18</v>
      </c>
      <c r="O40" s="3" t="str">
        <f t="shared" si="1"/>
        <v>UK</v>
      </c>
      <c r="P40" s="43">
        <f>C40*Road!D40/100</f>
        <v>204351.38676513429</v>
      </c>
      <c r="Q40" s="43">
        <f>D40*Road!E40/100</f>
        <v>96338.263818087013</v>
      </c>
      <c r="R40" s="43">
        <f>E40*Road!H40/100</f>
        <v>142640.32308662048</v>
      </c>
      <c r="S40" s="43">
        <f>G40*Rail!C40/100</f>
        <v>-97531.949929937444</v>
      </c>
      <c r="T40" s="43">
        <f>H40*Rail!D40/100</f>
        <v>-4406.3441948863219</v>
      </c>
      <c r="U40" s="43">
        <f>F40*IWW!C40/100</f>
        <v>-97.81442226373612</v>
      </c>
      <c r="V40" s="43"/>
      <c r="W40" s="46">
        <f>C40*Road!F40/100</f>
        <v>620814.3395396485</v>
      </c>
      <c r="X40" s="46">
        <f>D40*Road!G40/100</f>
        <v>139187.65801251601</v>
      </c>
      <c r="Y40" s="46">
        <f>E40*Road!I40/100</f>
        <v>131153.69785354554</v>
      </c>
      <c r="Z40" s="46">
        <f>G40*Rail!E40/100</f>
        <v>-400671.79430677003</v>
      </c>
      <c r="AA40" s="46">
        <f>H40*Rail!F40/100</f>
        <v>-18254.854521671903</v>
      </c>
      <c r="AB40" s="46">
        <f>F40*IWW!D40/100</f>
        <v>-14.296358331937791</v>
      </c>
      <c r="AC40" s="46"/>
      <c r="AD40" s="49">
        <f>(C40+D40)*Road!J40/100</f>
        <v>183843.25944693724</v>
      </c>
      <c r="AE40" s="49">
        <f>E40*Road!L40/100</f>
        <v>9542.734809016114</v>
      </c>
      <c r="AF40" s="49">
        <f>G40*Rail!G40/100</f>
        <v>-123891.9363974881</v>
      </c>
      <c r="AG40" s="49">
        <f>H40*Rail!I40/100</f>
        <v>-5665.2996791395572</v>
      </c>
      <c r="AH40" s="52">
        <f>(C40+D40)*Road!K40/100</f>
        <v>860576.63689385296</v>
      </c>
      <c r="AI40" s="52">
        <f>E40*Road!M40/100</f>
        <v>210912.1110103839</v>
      </c>
      <c r="AJ40" s="52">
        <f>G40*Rail!H40/100</f>
        <v>-100167.94857669251</v>
      </c>
      <c r="AK40" s="52">
        <f>H40*Rail!J40/100</f>
        <v>-4825.9960229707331</v>
      </c>
    </row>
    <row r="41" spans="1:38" ht="13.2" thickBot="1" x14ac:dyDescent="0.3">
      <c r="A41" s="3">
        <f t="shared" si="0"/>
        <v>18</v>
      </c>
      <c r="B41" s="3" t="str">
        <f>IF(B83='S00 Impact'!B40,B83,0)</f>
        <v>YU</v>
      </c>
      <c r="C41" s="3">
        <f>-(C83-'S00 Impact'!C40)</f>
        <v>22063386.958576202</v>
      </c>
      <c r="D41" s="3">
        <f>-(D83-'S00 Impact'!D40)</f>
        <v>1172699.8019342422</v>
      </c>
      <c r="E41" s="3">
        <f>-(E83-'S00 Impact'!E40)</f>
        <v>12121514.086267948</v>
      </c>
      <c r="F41" s="3">
        <f>-(F83-'S00 Impact'!F40)</f>
        <v>-16193663.19909668</v>
      </c>
      <c r="G41" s="3">
        <f>-(G83-'S00 Impact'!G40)</f>
        <v>-371542343.04284286</v>
      </c>
      <c r="H41" s="3">
        <f>-(H83-'S00 Impact'!H40)</f>
        <v>23584475.227138519</v>
      </c>
      <c r="N41" s="53">
        <f t="shared" si="1"/>
        <v>18</v>
      </c>
      <c r="O41" s="53" t="str">
        <f t="shared" si="1"/>
        <v>YU</v>
      </c>
      <c r="P41" s="54">
        <f>C41*Road!D41/100</f>
        <v>19857.048262718581</v>
      </c>
      <c r="Q41" s="54">
        <f>D41*Road!E41/100</f>
        <v>3002.1114929516602</v>
      </c>
      <c r="R41" s="54">
        <f>E41*Road!H41/100</f>
        <v>236369.52468222499</v>
      </c>
      <c r="S41" s="54">
        <f>G41*Rail!C41/100</f>
        <v>-156047.784077994</v>
      </c>
      <c r="T41" s="54">
        <f>H41*Rail!D41/100</f>
        <v>5660.2740545132438</v>
      </c>
      <c r="U41" s="54">
        <f>F41*IWW!C41/100</f>
        <v>-205983.39589250978</v>
      </c>
      <c r="V41" s="54"/>
      <c r="W41" s="55">
        <f>C41*Road!F41/100</f>
        <v>211587.88093274579</v>
      </c>
      <c r="X41" s="55">
        <f>D41*Road!G41/100</f>
        <v>11211.010106491356</v>
      </c>
      <c r="Y41" s="55">
        <f>E41*Road!I41/100</f>
        <v>539771.02226151177</v>
      </c>
      <c r="Z41" s="55">
        <f>G41*Rail!E41/100</f>
        <v>-564744.36142512108</v>
      </c>
      <c r="AA41" s="55">
        <f>H41*Rail!F41/100</f>
        <v>20518.493447610512</v>
      </c>
      <c r="AB41" s="55">
        <f>F41*IWW!D41/100</f>
        <v>-44046.763901542974</v>
      </c>
      <c r="AC41" s="55"/>
      <c r="AD41" s="56">
        <f>(C41+D41)*Road!J41/100</f>
        <v>82488.107999812069</v>
      </c>
      <c r="AE41" s="56">
        <f>E41*Road!L41/100</f>
        <v>136730.67889310245</v>
      </c>
      <c r="AF41" s="56">
        <f>G41*Rail!G41/100</f>
        <v>-263795.06356041844</v>
      </c>
      <c r="AG41" s="56">
        <f>H41*Rail!I41/100</f>
        <v>6367.8083113274006</v>
      </c>
      <c r="AH41" s="57">
        <f>(C41+D41)*Road!K41/100</f>
        <v>68081.734208295602</v>
      </c>
      <c r="AI41" s="57">
        <f>E41*Road!M41/100</f>
        <v>307159.16694602976</v>
      </c>
      <c r="AJ41" s="57">
        <f>G41*Rail!H41/100</f>
        <v>-141186.09035628027</v>
      </c>
      <c r="AK41" s="57">
        <f>H41*Rail!J41/100</f>
        <v>11556.392861297876</v>
      </c>
    </row>
    <row r="42" spans="1:38" ht="13.8" thickTop="1" thickBot="1" x14ac:dyDescent="0.3">
      <c r="N42" s="58">
        <f>N41</f>
        <v>18</v>
      </c>
      <c r="O42" s="58" t="s">
        <v>231</v>
      </c>
      <c r="P42" s="59">
        <f>SUM(P3:P41)</f>
        <v>4014588.5182536975</v>
      </c>
      <c r="Q42" s="59">
        <f t="shared" ref="Q42:U42" si="2">SUM(Q3:Q41)</f>
        <v>1457059.0722821343</v>
      </c>
      <c r="R42" s="59">
        <f t="shared" si="2"/>
        <v>3151437.1218606313</v>
      </c>
      <c r="S42" s="59">
        <f t="shared" si="2"/>
        <v>-7703545.1028595809</v>
      </c>
      <c r="T42" s="59">
        <f t="shared" si="2"/>
        <v>257484.25596478142</v>
      </c>
      <c r="U42" s="59">
        <f t="shared" si="2"/>
        <v>-2252451.5708769239</v>
      </c>
      <c r="V42" s="59">
        <f>L3*Air!C3/100</f>
        <v>36141556.718227006</v>
      </c>
      <c r="W42" s="60">
        <f>SUM(W3:W41)</f>
        <v>24636428.146826737</v>
      </c>
      <c r="X42" s="60">
        <f t="shared" ref="X42:AK42" si="3">SUM(X3:X41)</f>
        <v>3141235.8859445602</v>
      </c>
      <c r="Y42" s="60">
        <f t="shared" si="3"/>
        <v>8494370.4133947212</v>
      </c>
      <c r="Z42" s="60">
        <f t="shared" si="3"/>
        <v>-19961131.120115288</v>
      </c>
      <c r="AA42" s="60">
        <f t="shared" si="3"/>
        <v>375607.19550454651</v>
      </c>
      <c r="AB42" s="60">
        <f t="shared" si="3"/>
        <v>-316860.72908387956</v>
      </c>
      <c r="AC42" s="60">
        <f>L3*Air!D3/100</f>
        <v>26213134.887202438</v>
      </c>
      <c r="AD42" s="61">
        <f t="shared" si="3"/>
        <v>10096385.676944016</v>
      </c>
      <c r="AE42" s="61">
        <f t="shared" si="3"/>
        <v>1889881.8332055095</v>
      </c>
      <c r="AF42" s="61">
        <f t="shared" si="3"/>
        <v>-9872213.6826670226</v>
      </c>
      <c r="AG42" s="61">
        <f t="shared" si="3"/>
        <v>159527.75952259207</v>
      </c>
      <c r="AH42" s="62">
        <f t="shared" si="3"/>
        <v>16659967.220016312</v>
      </c>
      <c r="AI42" s="62">
        <f t="shared" si="3"/>
        <v>6537424.6346837375</v>
      </c>
      <c r="AJ42" s="62">
        <f t="shared" si="3"/>
        <v>-13160893.928733315</v>
      </c>
      <c r="AK42" s="62">
        <f t="shared" si="3"/>
        <v>-88179.257809752322</v>
      </c>
      <c r="AL42" s="63">
        <f>SUM(P42:AK42)</f>
        <v>89870813.947687656</v>
      </c>
    </row>
    <row r="43" spans="1:38" x14ac:dyDescent="0.25">
      <c r="V43" s="76">
        <f>SUM(P42:V42)</f>
        <v>35066129.012851745</v>
      </c>
      <c r="AC43" s="76">
        <f>SUM(W42:AC42)</f>
        <v>42582784.679673836</v>
      </c>
      <c r="AG43" s="76">
        <f>SUM(AD42:AG42)</f>
        <v>2273581.5870050951</v>
      </c>
      <c r="AK43" s="76">
        <f>SUM(AH42:AK42)</f>
        <v>9948318.6681569833</v>
      </c>
    </row>
    <row r="44" spans="1:38" x14ac:dyDescent="0.25">
      <c r="A44" s="19" t="s">
        <v>51</v>
      </c>
      <c r="B44" s="19" t="s">
        <v>207</v>
      </c>
      <c r="C44" s="19" t="s">
        <v>208</v>
      </c>
      <c r="D44" s="19" t="s">
        <v>209</v>
      </c>
      <c r="E44" s="19" t="s">
        <v>210</v>
      </c>
      <c r="F44" s="19" t="s">
        <v>211</v>
      </c>
      <c r="G44" s="19" t="s">
        <v>212</v>
      </c>
      <c r="H44" s="19" t="s">
        <v>213</v>
      </c>
      <c r="J44" s="19" t="s">
        <v>214</v>
      </c>
      <c r="K44" s="19" t="s">
        <v>215</v>
      </c>
      <c r="L44" s="19" t="s">
        <v>216</v>
      </c>
    </row>
    <row r="45" spans="1:38" x14ac:dyDescent="0.25">
      <c r="A45" s="19">
        <v>18</v>
      </c>
      <c r="B45" s="19" t="s">
        <v>112</v>
      </c>
      <c r="C45" s="19">
        <v>2195614708.037549</v>
      </c>
      <c r="D45" s="19">
        <v>543152385.72188449</v>
      </c>
      <c r="E45" s="19">
        <v>776842161.57036722</v>
      </c>
      <c r="G45" s="19">
        <v>128915923.73298489</v>
      </c>
      <c r="H45" s="19">
        <v>595719865.06259012</v>
      </c>
      <c r="J45" s="19">
        <v>0</v>
      </c>
      <c r="K45" s="19">
        <v>3153</v>
      </c>
      <c r="L45" s="19">
        <v>834040668194.12329</v>
      </c>
    </row>
    <row r="46" spans="1:38" x14ac:dyDescent="0.25">
      <c r="A46" s="19">
        <v>18</v>
      </c>
      <c r="B46" s="19" t="s">
        <v>114</v>
      </c>
      <c r="C46" s="19">
        <v>43050141619.529938</v>
      </c>
      <c r="D46" s="19">
        <v>27043005117.100712</v>
      </c>
      <c r="E46" s="19">
        <v>6904652501.0490446</v>
      </c>
      <c r="F46" s="19">
        <v>7113737482.0671721</v>
      </c>
      <c r="G46" s="19">
        <v>15981818132.813944</v>
      </c>
      <c r="H46" s="19">
        <v>24827695070.488873</v>
      </c>
    </row>
    <row r="47" spans="1:38" x14ac:dyDescent="0.25">
      <c r="A47" s="19">
        <v>18</v>
      </c>
      <c r="B47" s="19" t="s">
        <v>116</v>
      </c>
      <c r="C47" s="19">
        <v>5017200790.60742</v>
      </c>
      <c r="D47" s="19">
        <v>1231114928.3157673</v>
      </c>
      <c r="E47" s="19">
        <v>831417312.32519627</v>
      </c>
      <c r="F47" s="19">
        <v>745757553.44104338</v>
      </c>
      <c r="G47" s="19">
        <v>604639332.33059835</v>
      </c>
      <c r="H47" s="19">
        <v>1207663506.2597709</v>
      </c>
    </row>
    <row r="48" spans="1:38" x14ac:dyDescent="0.25">
      <c r="A48" s="19">
        <v>18</v>
      </c>
      <c r="B48" s="19" t="s">
        <v>118</v>
      </c>
      <c r="C48" s="19">
        <v>42854572842.080154</v>
      </c>
      <c r="D48" s="19">
        <v>32550789526.56329</v>
      </c>
      <c r="E48" s="19">
        <v>8406548077.8271389</v>
      </c>
      <c r="F48" s="19">
        <v>9589256503.9057255</v>
      </c>
      <c r="G48" s="19">
        <v>14431116887.894684</v>
      </c>
      <c r="H48" s="19">
        <v>9809574098.5160427</v>
      </c>
    </row>
    <row r="49" spans="1:8" x14ac:dyDescent="0.25">
      <c r="A49" s="19">
        <v>18</v>
      </c>
      <c r="B49" s="19" t="s">
        <v>120</v>
      </c>
      <c r="C49" s="19">
        <v>27913535562.847237</v>
      </c>
      <c r="D49" s="19">
        <v>6824993329.4477158</v>
      </c>
      <c r="E49" s="19">
        <v>3829628476.1673179</v>
      </c>
      <c r="F49" s="19">
        <v>2103867082.5527699</v>
      </c>
      <c r="G49" s="19">
        <v>17167440108.090347</v>
      </c>
      <c r="H49" s="19">
        <v>23021706424.742443</v>
      </c>
    </row>
    <row r="50" spans="1:8" x14ac:dyDescent="0.25">
      <c r="A50" s="19">
        <v>18</v>
      </c>
      <c r="B50" s="19" t="s">
        <v>122</v>
      </c>
      <c r="C50" s="19">
        <v>19108170560.276978</v>
      </c>
      <c r="D50" s="19">
        <v>4608676229.9192877</v>
      </c>
      <c r="E50" s="19">
        <v>10417289999.341604</v>
      </c>
      <c r="G50" s="19">
        <v>7670781876.6803255</v>
      </c>
      <c r="H50" s="19">
        <v>26759626760.470856</v>
      </c>
    </row>
    <row r="51" spans="1:8" x14ac:dyDescent="0.25">
      <c r="A51" s="19">
        <v>18</v>
      </c>
      <c r="B51" s="19" t="s">
        <v>124</v>
      </c>
      <c r="C51" s="19">
        <v>39940785480.601318</v>
      </c>
      <c r="D51" s="19">
        <v>5716043677.3569717</v>
      </c>
      <c r="E51" s="19">
        <v>3639693678.0060272</v>
      </c>
      <c r="F51" s="19">
        <v>38941248.426673338</v>
      </c>
      <c r="G51" s="19">
        <v>11697913673.406548</v>
      </c>
      <c r="H51" s="19">
        <v>11541841130.347647</v>
      </c>
    </row>
    <row r="52" spans="1:8" x14ac:dyDescent="0.25">
      <c r="A52" s="19">
        <v>18</v>
      </c>
      <c r="B52" s="19" t="s">
        <v>126</v>
      </c>
      <c r="C52" s="19">
        <v>31720277736.924397</v>
      </c>
      <c r="D52" s="19">
        <v>6891018641.0932703</v>
      </c>
      <c r="E52" s="19">
        <v>8553117503.330863</v>
      </c>
      <c r="F52" s="19">
        <v>45307735.814353973</v>
      </c>
      <c r="G52" s="19">
        <v>9797768422.7106152</v>
      </c>
      <c r="H52" s="19">
        <v>35408072015.810791</v>
      </c>
    </row>
    <row r="53" spans="1:8" x14ac:dyDescent="0.25">
      <c r="A53" s="19">
        <v>18</v>
      </c>
      <c r="B53" s="19" t="s">
        <v>128</v>
      </c>
      <c r="C53" s="19">
        <v>379630296132.61707</v>
      </c>
      <c r="D53" s="19">
        <v>88620139019.891312</v>
      </c>
      <c r="E53" s="19">
        <v>46527512477.739998</v>
      </c>
      <c r="F53" s="19">
        <v>75713857642.966095</v>
      </c>
      <c r="G53" s="19">
        <v>118173193275.18127</v>
      </c>
      <c r="H53" s="19">
        <v>109587128483.28975</v>
      </c>
    </row>
    <row r="54" spans="1:8" x14ac:dyDescent="0.25">
      <c r="A54" s="19">
        <v>18</v>
      </c>
      <c r="B54" s="19" t="s">
        <v>130</v>
      </c>
      <c r="C54" s="19">
        <v>37044288318.70256</v>
      </c>
      <c r="D54" s="19">
        <v>3844516873.9294987</v>
      </c>
      <c r="E54" s="19">
        <v>7263947997.5251055</v>
      </c>
      <c r="G54" s="19">
        <v>7546094012.9138575</v>
      </c>
      <c r="H54" s="19">
        <v>4033690945.9014711</v>
      </c>
    </row>
    <row r="55" spans="1:8" x14ac:dyDescent="0.25">
      <c r="A55" s="19">
        <v>18</v>
      </c>
      <c r="B55" s="19" t="s">
        <v>132</v>
      </c>
      <c r="C55" s="19">
        <v>3331745582.9146595</v>
      </c>
      <c r="D55" s="19">
        <v>604940282.45026565</v>
      </c>
      <c r="E55" s="19">
        <v>1819743255.2260015</v>
      </c>
      <c r="G55" s="19">
        <v>293258128.79155642</v>
      </c>
      <c r="H55" s="19">
        <v>30945251069.332485</v>
      </c>
    </row>
    <row r="56" spans="1:8" x14ac:dyDescent="0.25">
      <c r="A56" s="19">
        <v>18</v>
      </c>
      <c r="B56" s="19" t="s">
        <v>134</v>
      </c>
      <c r="C56" s="19">
        <v>176195751551.73389</v>
      </c>
      <c r="D56" s="19">
        <v>94517429817.538879</v>
      </c>
      <c r="E56" s="19">
        <v>48183760878.312103</v>
      </c>
      <c r="G56" s="19">
        <v>29657766664.140869</v>
      </c>
      <c r="H56" s="19">
        <v>24313187780.352474</v>
      </c>
    </row>
    <row r="57" spans="1:8" x14ac:dyDescent="0.25">
      <c r="A57" s="19">
        <v>18</v>
      </c>
      <c r="B57" s="19" t="s">
        <v>136</v>
      </c>
      <c r="C57" s="19">
        <v>29507807399.928516</v>
      </c>
      <c r="D57" s="19">
        <v>4305688661.6513968</v>
      </c>
      <c r="E57" s="19">
        <v>5656773529.2536278</v>
      </c>
      <c r="G57" s="19">
        <v>7629436355.6458025</v>
      </c>
      <c r="H57" s="19">
        <v>22140296037.513142</v>
      </c>
    </row>
    <row r="58" spans="1:8" x14ac:dyDescent="0.25">
      <c r="A58" s="19">
        <v>18</v>
      </c>
      <c r="B58" s="19" t="s">
        <v>138</v>
      </c>
      <c r="C58" s="19">
        <v>245358576476.73703</v>
      </c>
      <c r="D58" s="19">
        <v>167762537972.1546</v>
      </c>
      <c r="E58" s="19">
        <v>44055770668.384529</v>
      </c>
      <c r="F58" s="19">
        <v>12023670934.18363</v>
      </c>
      <c r="G58" s="19">
        <v>95639743887.192307</v>
      </c>
      <c r="H58" s="19">
        <v>55803694949.705994</v>
      </c>
    </row>
    <row r="59" spans="1:8" x14ac:dyDescent="0.25">
      <c r="A59" s="19">
        <v>18</v>
      </c>
      <c r="B59" s="19" t="s">
        <v>140</v>
      </c>
      <c r="C59" s="19">
        <v>27389714465.040592</v>
      </c>
      <c r="D59" s="19">
        <v>6781318699.732583</v>
      </c>
      <c r="E59" s="19">
        <v>6303083435.8119917</v>
      </c>
      <c r="G59" s="19">
        <v>2991246596.583797</v>
      </c>
      <c r="H59" s="19">
        <v>1427293951.4074917</v>
      </c>
    </row>
    <row r="60" spans="1:8" x14ac:dyDescent="0.25">
      <c r="A60" s="19">
        <v>18</v>
      </c>
      <c r="B60" s="19" t="s">
        <v>142</v>
      </c>
      <c r="C60" s="19">
        <v>22415365943.314053</v>
      </c>
      <c r="D60" s="19">
        <v>5570480284.3889923</v>
      </c>
      <c r="E60" s="19">
        <v>2663058476.6482272</v>
      </c>
      <c r="F60" s="19">
        <v>314952244.43882346</v>
      </c>
      <c r="G60" s="19">
        <v>9123925247.1007404</v>
      </c>
      <c r="H60" s="19">
        <v>7489654384.3672991</v>
      </c>
    </row>
    <row r="61" spans="1:8" x14ac:dyDescent="0.25">
      <c r="A61" s="19">
        <v>18</v>
      </c>
      <c r="B61" s="19" t="s">
        <v>144</v>
      </c>
      <c r="C61" s="19">
        <v>29550110253.589211</v>
      </c>
      <c r="D61" s="19">
        <v>6074368933.4052687</v>
      </c>
      <c r="E61" s="19">
        <v>5394814834.1278362</v>
      </c>
      <c r="F61" s="19">
        <v>11193969534.081602</v>
      </c>
      <c r="G61" s="19">
        <v>15829424173.121244</v>
      </c>
      <c r="H61" s="19">
        <v>23839100542.526939</v>
      </c>
    </row>
    <row r="62" spans="1:8" x14ac:dyDescent="0.25">
      <c r="A62" s="19">
        <v>18</v>
      </c>
      <c r="B62" s="19" t="s">
        <v>146</v>
      </c>
      <c r="C62" s="19">
        <v>27572346466.681362</v>
      </c>
      <c r="D62" s="19">
        <v>4771141786.8936253</v>
      </c>
      <c r="E62" s="19">
        <v>4868038086.6664448</v>
      </c>
      <c r="G62" s="19">
        <v>1949137831.2989278</v>
      </c>
      <c r="H62" s="19">
        <v>655440611.41047788</v>
      </c>
    </row>
    <row r="63" spans="1:8" x14ac:dyDescent="0.25">
      <c r="A63" s="19">
        <v>18</v>
      </c>
      <c r="B63" s="19" t="s">
        <v>148</v>
      </c>
      <c r="C63" s="19">
        <v>211476565383.32471</v>
      </c>
      <c r="D63" s="19">
        <v>55751141461.219009</v>
      </c>
      <c r="E63" s="19">
        <v>36814111597.063866</v>
      </c>
      <c r="G63" s="19">
        <v>51143746223.374741</v>
      </c>
      <c r="H63" s="19">
        <v>35736246494.699883</v>
      </c>
    </row>
    <row r="64" spans="1:8" x14ac:dyDescent="0.25">
      <c r="A64" s="19">
        <v>18</v>
      </c>
      <c r="B64" s="19" t="s">
        <v>150</v>
      </c>
      <c r="C64" s="19">
        <v>80226143.116723552</v>
      </c>
      <c r="D64" s="19">
        <v>23688911.827758297</v>
      </c>
      <c r="E64" s="19">
        <v>17912009.286874581</v>
      </c>
      <c r="G64" s="19">
        <v>12955243.08681581</v>
      </c>
      <c r="H64" s="19">
        <v>28650358.892983034</v>
      </c>
    </row>
    <row r="65" spans="1:8" x14ac:dyDescent="0.25">
      <c r="A65" s="19">
        <v>18</v>
      </c>
      <c r="B65" s="19" t="s">
        <v>152</v>
      </c>
      <c r="C65" s="19">
        <v>8501736089.7519026</v>
      </c>
      <c r="D65" s="19">
        <v>2027456426.0640545</v>
      </c>
      <c r="E65" s="19">
        <v>4645136476.4877415</v>
      </c>
      <c r="F65" s="19">
        <v>1945882.943965785</v>
      </c>
      <c r="G65" s="19">
        <v>13250520768.370176</v>
      </c>
      <c r="H65" s="19">
        <v>36944674951.796844</v>
      </c>
    </row>
    <row r="66" spans="1:8" x14ac:dyDescent="0.25">
      <c r="A66" s="19">
        <v>18</v>
      </c>
      <c r="B66" s="19" t="s">
        <v>154</v>
      </c>
      <c r="C66" s="19">
        <v>5550829835.3185873</v>
      </c>
      <c r="D66" s="19">
        <v>2630392347.0250936</v>
      </c>
      <c r="E66" s="19">
        <v>902016542.59475863</v>
      </c>
      <c r="G66" s="19">
        <v>158616302.63403082</v>
      </c>
      <c r="H66" s="19">
        <v>575285328.22715807</v>
      </c>
    </row>
    <row r="67" spans="1:8" x14ac:dyDescent="0.25">
      <c r="A67" s="19">
        <v>18</v>
      </c>
      <c r="B67" s="19" t="s">
        <v>156</v>
      </c>
      <c r="C67" s="19">
        <v>7208227739.8184404</v>
      </c>
      <c r="D67" s="19">
        <v>1435403857.2137794</v>
      </c>
      <c r="E67" s="19">
        <v>2611791510.9177117</v>
      </c>
      <c r="F67" s="19">
        <v>3057704.2583619663</v>
      </c>
      <c r="G67" s="19">
        <v>8107016860.6006269</v>
      </c>
      <c r="H67" s="19">
        <v>50313683188.77224</v>
      </c>
    </row>
    <row r="68" spans="1:8" x14ac:dyDescent="0.25">
      <c r="A68" s="19">
        <v>18</v>
      </c>
      <c r="B68" s="19" t="s">
        <v>158</v>
      </c>
      <c r="C68" s="19">
        <v>5599294814.0230646</v>
      </c>
      <c r="D68" s="19">
        <v>1382293393.543695</v>
      </c>
      <c r="E68" s="19">
        <v>1617528071.5319645</v>
      </c>
      <c r="G68" s="19">
        <v>1412289560.151931</v>
      </c>
      <c r="H68" s="19">
        <v>3462623507.2764668</v>
      </c>
    </row>
    <row r="69" spans="1:8" x14ac:dyDescent="0.25">
      <c r="A69" s="19">
        <v>18</v>
      </c>
      <c r="B69" s="19" t="s">
        <v>160</v>
      </c>
      <c r="C69" s="19">
        <v>1518276441.8563876</v>
      </c>
      <c r="D69" s="19">
        <v>375512875.45507056</v>
      </c>
      <c r="E69" s="19">
        <v>189394099.34116578</v>
      </c>
      <c r="G69" s="19">
        <v>138473445.86843842</v>
      </c>
      <c r="H69" s="19">
        <v>1899736613.7452948</v>
      </c>
    </row>
    <row r="70" spans="1:8" x14ac:dyDescent="0.25">
      <c r="A70" s="19">
        <v>18</v>
      </c>
      <c r="B70" s="19" t="s">
        <v>162</v>
      </c>
      <c r="C70" s="19">
        <v>4793320691.2860641</v>
      </c>
      <c r="D70" s="19">
        <v>1187300031.5094848</v>
      </c>
      <c r="E70" s="19">
        <v>1355427920.0384543</v>
      </c>
      <c r="G70" s="19">
        <v>762005448.96077788</v>
      </c>
      <c r="H70" s="19">
        <v>414920932.29655945</v>
      </c>
    </row>
    <row r="71" spans="1:8" x14ac:dyDescent="0.25">
      <c r="A71" s="19">
        <v>18</v>
      </c>
      <c r="B71" s="19" t="s">
        <v>164</v>
      </c>
      <c r="C71" s="19">
        <v>95214823288.022614</v>
      </c>
      <c r="D71" s="19">
        <v>19247924724.507835</v>
      </c>
      <c r="E71" s="19">
        <v>10287327271.018616</v>
      </c>
      <c r="F71" s="19">
        <v>39740943725.924911</v>
      </c>
      <c r="G71" s="19">
        <v>12636890590.416479</v>
      </c>
      <c r="H71" s="19">
        <v>6604736179.2282934</v>
      </c>
    </row>
    <row r="72" spans="1:8" x14ac:dyDescent="0.25">
      <c r="A72" s="19">
        <v>18</v>
      </c>
      <c r="B72" s="19" t="s">
        <v>166</v>
      </c>
      <c r="C72" s="19">
        <v>40174611568.409386</v>
      </c>
      <c r="D72" s="19">
        <v>9398017670.2597332</v>
      </c>
      <c r="E72" s="19">
        <v>3856841870.3057389</v>
      </c>
      <c r="G72" s="19">
        <v>5457312685.0848799</v>
      </c>
      <c r="H72" s="19">
        <v>4758570220.4660978</v>
      </c>
    </row>
    <row r="73" spans="1:8" x14ac:dyDescent="0.25">
      <c r="A73" s="19">
        <v>18</v>
      </c>
      <c r="B73" s="19" t="s">
        <v>168</v>
      </c>
      <c r="C73" s="19">
        <v>95897158212.166824</v>
      </c>
      <c r="D73" s="19">
        <v>18867803854.284206</v>
      </c>
      <c r="E73" s="19">
        <v>30158649110.273746</v>
      </c>
      <c r="F73" s="19">
        <v>881635615.2548095</v>
      </c>
      <c r="G73" s="19">
        <v>54523317691.908142</v>
      </c>
      <c r="H73" s="19">
        <v>131538157241.672</v>
      </c>
    </row>
    <row r="74" spans="1:8" x14ac:dyDescent="0.25">
      <c r="A74" s="19">
        <v>18</v>
      </c>
      <c r="B74" s="19" t="s">
        <v>170</v>
      </c>
      <c r="C74" s="19">
        <v>37354776984.44236</v>
      </c>
      <c r="D74" s="19">
        <v>9774650408.0969639</v>
      </c>
      <c r="E74" s="19">
        <v>6719833010.5585346</v>
      </c>
      <c r="G74" s="19">
        <v>4751624646.0670519</v>
      </c>
      <c r="H74" s="19">
        <v>4655488745.3014727</v>
      </c>
    </row>
    <row r="75" spans="1:8" x14ac:dyDescent="0.25">
      <c r="A75" s="19">
        <v>18</v>
      </c>
      <c r="B75" s="19" t="s">
        <v>172</v>
      </c>
      <c r="C75" s="19">
        <v>38512545782.172104</v>
      </c>
      <c r="D75" s="19">
        <v>9413107002.4345894</v>
      </c>
      <c r="E75" s="19">
        <v>13978561043.808855</v>
      </c>
      <c r="F75" s="19">
        <v>21638932506.279335</v>
      </c>
      <c r="G75" s="19">
        <v>11425435908.167316</v>
      </c>
      <c r="H75" s="19">
        <v>57876033895.92775</v>
      </c>
    </row>
    <row r="76" spans="1:8" x14ac:dyDescent="0.25">
      <c r="A76" s="19">
        <v>18</v>
      </c>
      <c r="B76" s="19" t="s">
        <v>174</v>
      </c>
      <c r="C76" s="19">
        <v>158017894686.0979</v>
      </c>
      <c r="D76" s="19">
        <v>38775666271.654709</v>
      </c>
      <c r="E76" s="19">
        <v>90478849447.775803</v>
      </c>
      <c r="G76" s="19">
        <v>105814254092.87672</v>
      </c>
      <c r="H76" s="19">
        <v>232827612019.82669</v>
      </c>
    </row>
    <row r="77" spans="1:8" x14ac:dyDescent="0.25">
      <c r="A77" s="19">
        <v>18</v>
      </c>
      <c r="B77" s="19" t="s">
        <v>176</v>
      </c>
      <c r="C77" s="19">
        <v>57048215445.261795</v>
      </c>
      <c r="D77" s="19">
        <v>4438193212.0372095</v>
      </c>
      <c r="E77" s="19">
        <v>8363718720.1777506</v>
      </c>
      <c r="G77" s="19">
        <v>20524734406.906734</v>
      </c>
      <c r="H77" s="19">
        <v>35111247594.331032</v>
      </c>
    </row>
    <row r="78" spans="1:8" x14ac:dyDescent="0.25">
      <c r="A78" s="19">
        <v>18</v>
      </c>
      <c r="B78" s="19" t="s">
        <v>178</v>
      </c>
      <c r="C78" s="19">
        <v>11786522351.545198</v>
      </c>
      <c r="D78" s="19">
        <v>3086830151.2125716</v>
      </c>
      <c r="E78" s="19">
        <v>2326319333.9875307</v>
      </c>
      <c r="G78" s="19">
        <v>5731852386.4064493</v>
      </c>
      <c r="H78" s="19">
        <v>9994899317.2402172</v>
      </c>
    </row>
    <row r="79" spans="1:8" x14ac:dyDescent="0.25">
      <c r="A79" s="19">
        <v>18</v>
      </c>
      <c r="B79" s="19" t="s">
        <v>180</v>
      </c>
      <c r="C79" s="19">
        <v>12740193643.448185</v>
      </c>
      <c r="D79" s="19">
        <v>3089198908.2706304</v>
      </c>
      <c r="E79" s="19">
        <v>4072365952.5855689</v>
      </c>
      <c r="F79" s="19">
        <v>706947431.96304739</v>
      </c>
      <c r="G79" s="19">
        <v>2618515387.5795112</v>
      </c>
      <c r="H79" s="19">
        <v>23560448100.94632</v>
      </c>
    </row>
    <row r="80" spans="1:8" x14ac:dyDescent="0.25">
      <c r="A80" s="19">
        <v>18</v>
      </c>
      <c r="B80" s="19" t="s">
        <v>182</v>
      </c>
      <c r="C80" s="19">
        <v>114010232484.80708</v>
      </c>
      <c r="D80" s="19">
        <v>27964496341.727165</v>
      </c>
      <c r="E80" s="19">
        <v>11224748877.961935</v>
      </c>
      <c r="G80" s="19">
        <v>50965875096.112701</v>
      </c>
      <c r="H80" s="19">
        <v>13376003885.80092</v>
      </c>
    </row>
    <row r="81" spans="1:8" x14ac:dyDescent="0.25">
      <c r="A81" s="19">
        <v>18</v>
      </c>
      <c r="B81" s="19" t="s">
        <v>184</v>
      </c>
      <c r="C81" s="19">
        <v>73846149021.290665</v>
      </c>
      <c r="D81" s="19">
        <v>18001268839.572849</v>
      </c>
      <c r="E81" s="19">
        <v>22528714136.970394</v>
      </c>
      <c r="G81" s="19">
        <v>35846394569.268456</v>
      </c>
      <c r="H81" s="19">
        <v>77291627868.144547</v>
      </c>
    </row>
    <row r="82" spans="1:8" x14ac:dyDescent="0.25">
      <c r="A82" s="19">
        <v>18</v>
      </c>
      <c r="B82" s="19" t="s">
        <v>186</v>
      </c>
      <c r="C82" s="19">
        <v>330443085044.67767</v>
      </c>
      <c r="D82" s="19">
        <v>75055482169.882874</v>
      </c>
      <c r="E82" s="19">
        <v>26286504207.272842</v>
      </c>
      <c r="F82" s="19">
        <v>326387905.29139459</v>
      </c>
      <c r="G82" s="19">
        <v>48795116433.302399</v>
      </c>
      <c r="H82" s="19">
        <v>37378651097.78019</v>
      </c>
    </row>
    <row r="83" spans="1:8" x14ac:dyDescent="0.25">
      <c r="A83" s="19">
        <v>18</v>
      </c>
      <c r="B83" s="19" t="s">
        <v>188</v>
      </c>
      <c r="C83" s="19">
        <v>20515310450.941105</v>
      </c>
      <c r="D83" s="19">
        <v>5017640726.1877556</v>
      </c>
      <c r="E83" s="19">
        <v>2131902577.5401959</v>
      </c>
      <c r="F83" s="19">
        <v>13228717008.10779</v>
      </c>
      <c r="G83" s="19">
        <v>20943726433.845325</v>
      </c>
      <c r="H83" s="19">
        <v>9316294921.9344635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B4E0-AB3E-4DFC-BACC-670143451994}">
  <sheetPr>
    <tabColor theme="7" tint="0.79998168889431442"/>
  </sheetPr>
  <dimension ref="A1:AL83"/>
  <sheetViews>
    <sheetView topLeftCell="F1" zoomScale="70" zoomScaleNormal="70" workbookViewId="0">
      <selection activeCell="L15" sqref="L15"/>
    </sheetView>
  </sheetViews>
  <sheetFormatPr defaultColWidth="9" defaultRowHeight="12.6" x14ac:dyDescent="0.25"/>
  <cols>
    <col min="1" max="1" width="7.6640625" bestFit="1" customWidth="1"/>
    <col min="2" max="2" width="11.33203125" bestFit="1" customWidth="1"/>
    <col min="3" max="3" width="22" bestFit="1" customWidth="1"/>
    <col min="4" max="4" width="22.109375" bestFit="1" customWidth="1"/>
    <col min="5" max="5" width="14.5546875" bestFit="1" customWidth="1"/>
    <col min="6" max="6" width="16.44140625" bestFit="1" customWidth="1"/>
    <col min="7" max="7" width="21.88671875" bestFit="1" customWidth="1"/>
    <col min="8" max="8" width="16.33203125" bestFit="1" customWidth="1"/>
    <col min="10" max="10" width="7.5546875" bestFit="1" customWidth="1"/>
    <col min="11" max="11" width="8" bestFit="1" customWidth="1"/>
    <col min="12" max="12" width="12.33203125" bestFit="1" customWidth="1"/>
    <col min="14" max="14" width="8" bestFit="1" customWidth="1"/>
    <col min="15" max="15" width="11.33203125" bestFit="1" customWidth="1"/>
    <col min="16" max="17" width="12.6640625" bestFit="1" customWidth="1"/>
    <col min="18" max="21" width="13.6640625" bestFit="1" customWidth="1"/>
    <col min="22" max="22" width="15.33203125" bestFit="1" customWidth="1"/>
    <col min="23" max="29" width="15.6640625" bestFit="1" customWidth="1"/>
    <col min="30" max="34" width="13.6640625" bestFit="1" customWidth="1"/>
    <col min="35" max="35" width="14.33203125" bestFit="1" customWidth="1"/>
    <col min="36" max="37" width="13.6640625" bestFit="1" customWidth="1"/>
    <col min="38" max="38" width="16.88671875" bestFit="1" customWidth="1"/>
  </cols>
  <sheetData>
    <row r="1" spans="1:37" x14ac:dyDescent="0.25">
      <c r="A1" s="20" t="s">
        <v>217</v>
      </c>
      <c r="N1" s="20"/>
      <c r="O1" s="3" t="s">
        <v>1</v>
      </c>
      <c r="P1" s="41" t="s">
        <v>218</v>
      </c>
      <c r="Q1" s="41" t="s">
        <v>218</v>
      </c>
      <c r="R1" s="41" t="s">
        <v>218</v>
      </c>
      <c r="S1" s="41" t="s">
        <v>218</v>
      </c>
      <c r="T1" s="41" t="s">
        <v>218</v>
      </c>
      <c r="U1" s="41" t="s">
        <v>218</v>
      </c>
      <c r="V1" s="41" t="s">
        <v>218</v>
      </c>
      <c r="W1" s="44" t="s">
        <v>219</v>
      </c>
      <c r="X1" s="44" t="s">
        <v>219</v>
      </c>
      <c r="Y1" s="44" t="s">
        <v>219</v>
      </c>
      <c r="Z1" s="44" t="s">
        <v>219</v>
      </c>
      <c r="AA1" s="44" t="s">
        <v>219</v>
      </c>
      <c r="AB1" s="44" t="s">
        <v>219</v>
      </c>
      <c r="AC1" s="44" t="s">
        <v>219</v>
      </c>
      <c r="AD1" s="47" t="s">
        <v>220</v>
      </c>
      <c r="AE1" s="47" t="s">
        <v>220</v>
      </c>
      <c r="AF1" s="47" t="s">
        <v>220</v>
      </c>
      <c r="AG1" s="47" t="s">
        <v>220</v>
      </c>
      <c r="AH1" s="50" t="s">
        <v>221</v>
      </c>
      <c r="AI1" s="50" t="s">
        <v>221</v>
      </c>
      <c r="AJ1" s="50" t="s">
        <v>221</v>
      </c>
      <c r="AK1" s="50" t="s">
        <v>221</v>
      </c>
    </row>
    <row r="2" spans="1:37" x14ac:dyDescent="0.25">
      <c r="A2" s="1" t="s">
        <v>0</v>
      </c>
      <c r="B2" s="1" t="s">
        <v>207</v>
      </c>
      <c r="C2" s="1" t="s">
        <v>208</v>
      </c>
      <c r="D2" s="1" t="s">
        <v>209</v>
      </c>
      <c r="E2" s="1" t="s">
        <v>210</v>
      </c>
      <c r="F2" s="1" t="s">
        <v>211</v>
      </c>
      <c r="G2" s="1" t="s">
        <v>212</v>
      </c>
      <c r="H2" s="1" t="s">
        <v>213</v>
      </c>
      <c r="I2" s="19"/>
      <c r="J2" s="1" t="s">
        <v>214</v>
      </c>
      <c r="K2" s="1" t="s">
        <v>215</v>
      </c>
      <c r="L2" s="1" t="s">
        <v>216</v>
      </c>
      <c r="N2" s="3" t="s">
        <v>0</v>
      </c>
      <c r="O2" s="3" t="s">
        <v>207</v>
      </c>
      <c r="P2" s="42" t="s">
        <v>222</v>
      </c>
      <c r="Q2" s="42" t="s">
        <v>223</v>
      </c>
      <c r="R2" s="42" t="s">
        <v>224</v>
      </c>
      <c r="S2" s="42" t="s">
        <v>225</v>
      </c>
      <c r="T2" s="42" t="s">
        <v>226</v>
      </c>
      <c r="U2" s="42" t="s">
        <v>227</v>
      </c>
      <c r="V2" s="42" t="s">
        <v>228</v>
      </c>
      <c r="W2" s="45" t="s">
        <v>222</v>
      </c>
      <c r="X2" s="45" t="s">
        <v>223</v>
      </c>
      <c r="Y2" s="45" t="s">
        <v>224</v>
      </c>
      <c r="Z2" s="45" t="s">
        <v>225</v>
      </c>
      <c r="AA2" s="45" t="s">
        <v>226</v>
      </c>
      <c r="AB2" s="45" t="s">
        <v>227</v>
      </c>
      <c r="AC2" s="45" t="s">
        <v>228</v>
      </c>
      <c r="AD2" s="48" t="s">
        <v>229</v>
      </c>
      <c r="AE2" s="48" t="s">
        <v>230</v>
      </c>
      <c r="AF2" s="48" t="s">
        <v>225</v>
      </c>
      <c r="AG2" s="48" t="s">
        <v>226</v>
      </c>
      <c r="AH2" s="51" t="s">
        <v>229</v>
      </c>
      <c r="AI2" s="51" t="s">
        <v>230</v>
      </c>
      <c r="AJ2" s="51" t="s">
        <v>225</v>
      </c>
      <c r="AK2" s="51" t="s">
        <v>226</v>
      </c>
    </row>
    <row r="3" spans="1:37" x14ac:dyDescent="0.25">
      <c r="A3" s="3">
        <f t="shared" ref="A3:A41" si="0">A45</f>
        <v>20</v>
      </c>
      <c r="B3" s="3" t="str">
        <f>IF(B45='S00 Impact'!B2,B45,0)</f>
        <v>AL</v>
      </c>
      <c r="C3" s="3">
        <f>-(C45-'S00 Impact'!C2)</f>
        <v>-372484.22911119461</v>
      </c>
      <c r="D3" s="3">
        <f>-(D45-'S00 Impact'!D2)</f>
        <v>-76136.722389578819</v>
      </c>
      <c r="E3" s="3">
        <f>-(E45-'S00 Impact'!E2)</f>
        <v>253566.76021969318</v>
      </c>
      <c r="F3" s="3">
        <f>-(F45-'S00 Impact'!F2)</f>
        <v>0</v>
      </c>
      <c r="G3" s="3">
        <f>-(G45-'S00 Impact'!G2)</f>
        <v>-2137819.0251030177</v>
      </c>
      <c r="H3" s="3">
        <f>-(H45-'S00 Impact'!H2)</f>
        <v>-75300.951479554176</v>
      </c>
      <c r="J3" s="3">
        <f>J45</f>
        <v>0</v>
      </c>
      <c r="K3" s="3">
        <f>K45</f>
        <v>3153</v>
      </c>
      <c r="L3" s="3">
        <f>-(L45-'S00 Impact'!L2)</f>
        <v>839716365.43066406</v>
      </c>
      <c r="N3" s="3">
        <f>A3</f>
        <v>20</v>
      </c>
      <c r="O3" s="3" t="str">
        <f>B3</f>
        <v>AL</v>
      </c>
      <c r="P3" s="43">
        <f>C3*Road!D3/100</f>
        <v>-391.10844056675438</v>
      </c>
      <c r="Q3" s="43">
        <f>D3*Road!E3/100</f>
        <v>-226.1260654970491</v>
      </c>
      <c r="R3" s="43">
        <f>E3*Road!H3/100</f>
        <v>5753.4297893848388</v>
      </c>
      <c r="S3" s="43">
        <f>G3*Rail!C3/100</f>
        <v>-448.94199527163369</v>
      </c>
      <c r="T3" s="43">
        <f>H3*Rail!D3/100</f>
        <v>-14.307180781115294</v>
      </c>
      <c r="U3" s="43">
        <f>F3*IWW!C3/100</f>
        <v>0</v>
      </c>
      <c r="V3" s="43"/>
      <c r="W3" s="46">
        <f>C3*Road!F3/100</f>
        <v>-3572.1237571763563</v>
      </c>
      <c r="X3" s="46">
        <f>D3*Road!G3/100</f>
        <v>-727.86706604437347</v>
      </c>
      <c r="Y3" s="46">
        <f>E3*Road!I3/100</f>
        <v>11291.327832582938</v>
      </c>
      <c r="Z3" s="46">
        <f>G3*Rail!E3/100</f>
        <v>-3249.4849181565869</v>
      </c>
      <c r="AA3" s="46">
        <f>H3*Rail!F3/100</f>
        <v>-65.511827787212127</v>
      </c>
      <c r="AB3" s="46">
        <f>F3*IWW!D3/100</f>
        <v>0</v>
      </c>
      <c r="AC3" s="46"/>
      <c r="AD3" s="49">
        <f>(C3+D3)*Road!J3/100</f>
        <v>-1852.8045296981943</v>
      </c>
      <c r="AE3" s="49">
        <f>E3*Road!L3/100</f>
        <v>3329.3315616845712</v>
      </c>
      <c r="AF3" s="49">
        <f>G3*Rail!G3/100</f>
        <v>-1111.6658930535691</v>
      </c>
      <c r="AG3" s="49">
        <f>H3*Rail!I3/100</f>
        <v>-20.331256899479627</v>
      </c>
      <c r="AH3" s="52">
        <f>(C3+D3)*Road!K3/100</f>
        <v>-1525.3112351026298</v>
      </c>
      <c r="AI3" s="52">
        <f>E3*Road!M3/100</f>
        <v>7477.6837588787521</v>
      </c>
      <c r="AJ3" s="52">
        <f>G3*Rail!H3/100</f>
        <v>-3099.8375863993756</v>
      </c>
      <c r="AK3" s="52">
        <f>H3*Rail!J3/100</f>
        <v>-29.367371077026128</v>
      </c>
    </row>
    <row r="4" spans="1:37" x14ac:dyDescent="0.25">
      <c r="A4" s="3">
        <f t="shared" si="0"/>
        <v>20</v>
      </c>
      <c r="B4" s="3" t="str">
        <f>IF(B46='S00 Impact'!B3,B46,0)</f>
        <v>AT</v>
      </c>
      <c r="C4" s="3">
        <f>-(C46-'S00 Impact'!C3)</f>
        <v>13167565.842262268</v>
      </c>
      <c r="D4" s="3">
        <f>-(D46-'S00 Impact'!D3)</f>
        <v>1583800.4081420898</v>
      </c>
      <c r="E4" s="3">
        <f>-(E46-'S00 Impact'!E3)</f>
        <v>-18006333.065548897</v>
      </c>
      <c r="F4" s="3">
        <f>-(F46-'S00 Impact'!F3)</f>
        <v>-2599873.1809768677</v>
      </c>
      <c r="G4" s="3">
        <f>-(G46-'S00 Impact'!G3)</f>
        <v>5236356.8605556488</v>
      </c>
      <c r="H4" s="3">
        <f>-(H46-'S00 Impact'!H3)</f>
        <v>104680541.52237701</v>
      </c>
      <c r="N4" s="3">
        <f t="shared" ref="N4:O41" si="1">A4</f>
        <v>20</v>
      </c>
      <c r="O4" s="3" t="str">
        <f t="shared" si="1"/>
        <v>AT</v>
      </c>
      <c r="P4" s="43">
        <f>C4*Road!D4/100</f>
        <v>21726.483639732745</v>
      </c>
      <c r="Q4" s="43">
        <f>D4*Road!E4/100</f>
        <v>10278.864648842164</v>
      </c>
      <c r="R4" s="43">
        <f>E4*Road!H4/100</f>
        <v>-933628.36944871023</v>
      </c>
      <c r="S4" s="43">
        <f>G4*Rail!C4/100</f>
        <v>1675.6341953778078</v>
      </c>
      <c r="T4" s="43">
        <f>H4*Rail!D4/100</f>
        <v>11514.85956746147</v>
      </c>
      <c r="U4" s="43">
        <f>F4*IWW!C4/100</f>
        <v>-65542.802892426829</v>
      </c>
      <c r="V4" s="43"/>
      <c r="W4" s="46">
        <f>C4*Road!F4/100</f>
        <v>126408.63208571776</v>
      </c>
      <c r="X4" s="46">
        <f>D4*Road!G4/100</f>
        <v>15125.293897756957</v>
      </c>
      <c r="Y4" s="46">
        <f>E4*Road!I4/100</f>
        <v>-801822.01140889246</v>
      </c>
      <c r="Z4" s="46">
        <f>G4*Rail!E4/100</f>
        <v>7959.2624280445862</v>
      </c>
      <c r="AA4" s="46">
        <f>H4*Rail!F4/100</f>
        <v>91072.071124467999</v>
      </c>
      <c r="AB4" s="46">
        <f>F4*IWW!D4/100</f>
        <v>-7071.6550522570797</v>
      </c>
      <c r="AC4" s="46"/>
      <c r="AD4" s="49">
        <f>(C4+D4)*Road!J4/100</f>
        <v>73756.831252021788</v>
      </c>
      <c r="AE4" s="49">
        <f>E4*Road!L4/100</f>
        <v>-904638.17321317655</v>
      </c>
      <c r="AF4" s="49">
        <f>G4*Rail!G4/100</f>
        <v>5864.7196838223272</v>
      </c>
      <c r="AG4" s="49">
        <f>H4*Rail!I4/100</f>
        <v>32450.967871936875</v>
      </c>
      <c r="AH4" s="52">
        <f>(C4+D4)*Road!K4/100</f>
        <v>105177.24136538306</v>
      </c>
      <c r="AI4" s="52">
        <f>E4*Road!M4/100</f>
        <v>-847558.09739538655</v>
      </c>
      <c r="AJ4" s="52">
        <f>G4*Rail!H4/100</f>
        <v>5969.4468210334398</v>
      </c>
      <c r="AK4" s="52">
        <f>H4*Rail!J4/100</f>
        <v>147599.56354655157</v>
      </c>
    </row>
    <row r="5" spans="1:37" x14ac:dyDescent="0.25">
      <c r="A5" s="3">
        <f t="shared" si="0"/>
        <v>20</v>
      </c>
      <c r="B5" s="3" t="str">
        <f>IF(B47='S00 Impact'!B4,B47,0)</f>
        <v>BA</v>
      </c>
      <c r="C5" s="3">
        <f>-(C47-'S00 Impact'!C4)</f>
        <v>-3372065.4226713181</v>
      </c>
      <c r="D5" s="3">
        <f>-(D47-'S00 Impact'!D4)</f>
        <v>-688309.83823347092</v>
      </c>
      <c r="E5" s="3">
        <f>-(E47-'S00 Impact'!E4)</f>
        <v>-3897679.7317447662</v>
      </c>
      <c r="F5" s="3">
        <f>-(F47-'S00 Impact'!F4)</f>
        <v>420656.96016979218</v>
      </c>
      <c r="G5" s="3">
        <f>-(G47-'S00 Impact'!G4)</f>
        <v>3664850.739266634</v>
      </c>
      <c r="H5" s="3">
        <f>-(H47-'S00 Impact'!H4)</f>
        <v>1945256.1173715591</v>
      </c>
      <c r="N5" s="3">
        <f t="shared" si="1"/>
        <v>20</v>
      </c>
      <c r="O5" s="3" t="str">
        <f t="shared" si="1"/>
        <v>BA</v>
      </c>
      <c r="P5" s="43">
        <f>C5*Road!D5/100</f>
        <v>-3034.858880404186</v>
      </c>
      <c r="Q5" s="43">
        <f>D5*Road!E5/100</f>
        <v>-1762.0731858776855</v>
      </c>
      <c r="R5" s="43">
        <f>E5*Road!H5/100</f>
        <v>-76004.75476902294</v>
      </c>
      <c r="S5" s="43">
        <f>G5*Rail!C5/100</f>
        <v>2858.5835766279743</v>
      </c>
      <c r="T5" s="43">
        <f>H5*Rail!D5/100</f>
        <v>875.36525281720151</v>
      </c>
      <c r="U5" s="43">
        <f>F5*IWW!C5/100</f>
        <v>7891.5245727853007</v>
      </c>
      <c r="V5" s="43"/>
      <c r="W5" s="46">
        <f>C5*Road!F5/100</f>
        <v>-32338.107403417936</v>
      </c>
      <c r="X5" s="46">
        <f>D5*Road!G5/100</f>
        <v>-6580.2420535119818</v>
      </c>
      <c r="Y5" s="46">
        <f>E5*Road!I5/100</f>
        <v>-173563.67845459445</v>
      </c>
      <c r="Z5" s="46">
        <f>G5*Rail!E5/100</f>
        <v>5570.5731236852835</v>
      </c>
      <c r="AA5" s="46">
        <f>H5*Rail!F5/100</f>
        <v>1692.3728221132562</v>
      </c>
      <c r="AB5" s="46">
        <f>F5*IWW!D5/100</f>
        <v>1144.1869316618349</v>
      </c>
      <c r="AC5" s="46"/>
      <c r="AD5" s="49">
        <f>(C5+D5)*Road!J5/100</f>
        <v>-14414.332176211999</v>
      </c>
      <c r="AE5" s="49">
        <f>E5*Road!L5/100</f>
        <v>-43965.82737408096</v>
      </c>
      <c r="AF5" s="49">
        <f>G5*Rail!G5/100</f>
        <v>2711.9895470573088</v>
      </c>
      <c r="AG5" s="49">
        <f>H5*Rail!I5/100</f>
        <v>525.21915169032093</v>
      </c>
      <c r="AH5" s="52">
        <f>(C5+D5)*Road!K5/100</f>
        <v>-11896.899514451032</v>
      </c>
      <c r="AI5" s="52">
        <f>E5*Road!M5/100</f>
        <v>-98767.204402412361</v>
      </c>
      <c r="AJ5" s="52">
        <f>G5*Rail!H5/100</f>
        <v>4910.8999906172903</v>
      </c>
      <c r="AK5" s="52">
        <f>H5*Rail!J5/100</f>
        <v>739.19732460119258</v>
      </c>
    </row>
    <row r="6" spans="1:37" x14ac:dyDescent="0.25">
      <c r="A6" s="3">
        <f t="shared" si="0"/>
        <v>20</v>
      </c>
      <c r="B6" s="3" t="str">
        <f>IF(B48='S00 Impact'!B5,B48,0)</f>
        <v>BE</v>
      </c>
      <c r="C6" s="3">
        <f>-(C48-'S00 Impact'!C5)</f>
        <v>40893457.783317566</v>
      </c>
      <c r="D6" s="3">
        <f>-(D48-'S00 Impact'!D5)</f>
        <v>3495516.4442405701</v>
      </c>
      <c r="E6" s="3">
        <f>-(E48-'S00 Impact'!E5)</f>
        <v>5158468.9663858414</v>
      </c>
      <c r="F6" s="3">
        <f>-(F48-'S00 Impact'!F5)</f>
        <v>-1633777.7652320862</v>
      </c>
      <c r="G6" s="3">
        <f>-(G48-'S00 Impact'!G5)</f>
        <v>-115995903.00317574</v>
      </c>
      <c r="H6" s="3">
        <f>-(H48-'S00 Impact'!H5)</f>
        <v>22464687.92757225</v>
      </c>
      <c r="N6" s="3">
        <f t="shared" si="1"/>
        <v>20</v>
      </c>
      <c r="O6" s="3" t="str">
        <f t="shared" si="1"/>
        <v>BE</v>
      </c>
      <c r="P6" s="43">
        <f>C6*Road!D6/100</f>
        <v>65838.467031141292</v>
      </c>
      <c r="Q6" s="43">
        <f>D6*Road!E6/100</f>
        <v>16149.285972391435</v>
      </c>
      <c r="R6" s="43">
        <f>E6*Road!H6/100</f>
        <v>178844.11906459712</v>
      </c>
      <c r="S6" s="43">
        <f>G6*Rail!C6/100</f>
        <v>-424545.00499162317</v>
      </c>
      <c r="T6" s="43">
        <f>H6*Rail!D6/100</f>
        <v>47400.491527177452</v>
      </c>
      <c r="U6" s="43">
        <f>F6*IWW!C6/100</f>
        <v>-36531.270830589448</v>
      </c>
      <c r="V6" s="43"/>
      <c r="W6" s="46">
        <f>C6*Road!F6/100</f>
        <v>392577.19471984863</v>
      </c>
      <c r="X6" s="46">
        <f>D6*Road!G6/100</f>
        <v>33382.182042497443</v>
      </c>
      <c r="Y6" s="46">
        <f>E6*Road!I6/100</f>
        <v>229706.62307316155</v>
      </c>
      <c r="Z6" s="46">
        <f>G6*Rail!E6/100</f>
        <v>-176313.77256482712</v>
      </c>
      <c r="AA6" s="46">
        <f>H6*Rail!F6/100</f>
        <v>19544.278496987856</v>
      </c>
      <c r="AB6" s="46">
        <f>F6*IWW!D6/100</f>
        <v>-4443.875521431275</v>
      </c>
      <c r="AC6" s="46"/>
      <c r="AD6" s="49">
        <f>(C6+D6)*Road!J6/100</f>
        <v>254348.8223239081</v>
      </c>
      <c r="AE6" s="49">
        <f>E6*Road!L6/100</f>
        <v>501867.44573967846</v>
      </c>
      <c r="AF6" s="49">
        <f>G6*Rail!G6/100</f>
        <v>-82357.091132254762</v>
      </c>
      <c r="AG6" s="49">
        <f>H6*Rail!I6/100</f>
        <v>5616.1719818930633</v>
      </c>
      <c r="AH6" s="52">
        <f>(C6+D6)*Road!K6/100</f>
        <v>292079.45041733253</v>
      </c>
      <c r="AI6" s="52">
        <f>E6*Road!M6/100</f>
        <v>224135.47658946482</v>
      </c>
      <c r="AJ6" s="52">
        <f>G6*Rail!H6/100</f>
        <v>-46398.361201270294</v>
      </c>
      <c r="AK6" s="52">
        <f>H6*Rail!J6/100</f>
        <v>14826.694032197685</v>
      </c>
    </row>
    <row r="7" spans="1:37" x14ac:dyDescent="0.25">
      <c r="A7" s="3">
        <f t="shared" si="0"/>
        <v>20</v>
      </c>
      <c r="B7" s="3" t="str">
        <f>IF(B49='S00 Impact'!B6,B49,0)</f>
        <v>BG</v>
      </c>
      <c r="C7" s="3">
        <f>-(C49-'S00 Impact'!C6)</f>
        <v>12826416.128395081</v>
      </c>
      <c r="D7" s="3">
        <f>-(D49-'S00 Impact'!D6)</f>
        <v>4063235.5117473602</v>
      </c>
      <c r="E7" s="3">
        <f>-(E49-'S00 Impact'!E6)</f>
        <v>-2606163.590959549</v>
      </c>
      <c r="F7" s="3">
        <f>-(F49-'S00 Impact'!F6)</f>
        <v>-1199115.1991848946</v>
      </c>
      <c r="G7" s="3">
        <f>-(G49-'S00 Impact'!G6)</f>
        <v>26022526.24256134</v>
      </c>
      <c r="H7" s="3">
        <f>-(H49-'S00 Impact'!H6)</f>
        <v>-12086700.680000305</v>
      </c>
      <c r="N7" s="3">
        <f t="shared" si="1"/>
        <v>20</v>
      </c>
      <c r="O7" s="3" t="str">
        <f t="shared" si="1"/>
        <v>BG</v>
      </c>
      <c r="P7" s="43">
        <f>C7*Road!D7/100</f>
        <v>10261.132902716065</v>
      </c>
      <c r="Q7" s="43">
        <f>D7*Road!E7/100</f>
        <v>9223.544611666508</v>
      </c>
      <c r="R7" s="43">
        <f>E7*Road!H7/100</f>
        <v>-45216.938303148178</v>
      </c>
      <c r="S7" s="43">
        <f>G7*Rail!C7/100</f>
        <v>12230.587334003831</v>
      </c>
      <c r="T7" s="43">
        <f>H7*Rail!D7/100</f>
        <v>-3263.4091836000821</v>
      </c>
      <c r="U7" s="43">
        <f>F7*IWW!C7/100</f>
        <v>-5635.8414361690047</v>
      </c>
      <c r="V7" s="43"/>
      <c r="W7" s="46">
        <f>C7*Road!F7/100</f>
        <v>123005.33067130882</v>
      </c>
      <c r="X7" s="46">
        <f>D7*Road!G7/100</f>
        <v>38844.531492304763</v>
      </c>
      <c r="Y7" s="46">
        <f>E7*Road!I7/100</f>
        <v>-116052.46470542872</v>
      </c>
      <c r="Z7" s="46">
        <f>G7*Rail!E7/100</f>
        <v>39554.239888693235</v>
      </c>
      <c r="AA7" s="46">
        <f>H7*Rail!F7/100</f>
        <v>-10515.429591600265</v>
      </c>
      <c r="AB7" s="46">
        <f>F7*IWW!D7/100</f>
        <v>-3261.5933417829133</v>
      </c>
      <c r="AC7" s="46"/>
      <c r="AD7" s="49">
        <f>(C7+D7)*Road!J7/100</f>
        <v>53202.402666448688</v>
      </c>
      <c r="AE7" s="49">
        <f>E7*Road!L7/100</f>
        <v>-26165.882453233869</v>
      </c>
      <c r="AF7" s="49">
        <f>G7*Rail!G7/100</f>
        <v>22119.147306177139</v>
      </c>
      <c r="AG7" s="49">
        <f>H7*Rail!I7/100</f>
        <v>-3263.4091836000821</v>
      </c>
      <c r="AH7" s="52">
        <f>(C7+D7)*Road!K7/100</f>
        <v>43913.094264370353</v>
      </c>
      <c r="AI7" s="52">
        <f>E7*Road!M7/100</f>
        <v>-58768.988976137822</v>
      </c>
      <c r="AJ7" s="52">
        <f>G7*Rail!H7/100</f>
        <v>55948.431421506881</v>
      </c>
      <c r="AK7" s="52">
        <f>H7*Rail!J7/100</f>
        <v>-3626.0102040000911</v>
      </c>
    </row>
    <row r="8" spans="1:37" x14ac:dyDescent="0.25">
      <c r="A8" s="3">
        <f t="shared" si="0"/>
        <v>20</v>
      </c>
      <c r="B8" s="3" t="str">
        <f>IF(B50='S00 Impact'!B7,B50,0)</f>
        <v>BY</v>
      </c>
      <c r="C8" s="3">
        <f>-(C50-'S00 Impact'!C7)</f>
        <v>54220660.736198425</v>
      </c>
      <c r="D8" s="3">
        <f>-(D50-'S00 Impact'!D7)</f>
        <v>14172462.883375168</v>
      </c>
      <c r="E8" s="3">
        <f>-(E50-'S00 Impact'!E7)</f>
        <v>44312749.212022781</v>
      </c>
      <c r="F8" s="3">
        <f>-(F50-'S00 Impact'!F7)</f>
        <v>0</v>
      </c>
      <c r="G8" s="3">
        <f>-(G50-'S00 Impact'!G7)</f>
        <v>87835855.363768578</v>
      </c>
      <c r="H8" s="3">
        <f>-(H50-'S00 Impact'!H7)</f>
        <v>68053741.084377289</v>
      </c>
      <c r="N8" s="3">
        <f t="shared" si="1"/>
        <v>20</v>
      </c>
      <c r="O8" s="3" t="str">
        <f t="shared" si="1"/>
        <v>BY</v>
      </c>
      <c r="P8" s="43">
        <f>C8*Road!D8/100</f>
        <v>54762.867343560414</v>
      </c>
      <c r="Q8" s="43">
        <f>D8*Road!E8/100</f>
        <v>40391.519217619229</v>
      </c>
      <c r="R8" s="43">
        <f>E8*Road!H8/100</f>
        <v>964688.55034573597</v>
      </c>
      <c r="S8" s="43">
        <f>G8*Rail!C8/100</f>
        <v>64998.532969188745</v>
      </c>
      <c r="T8" s="43">
        <f>H8*Rail!D8/100</f>
        <v>29943.646077126003</v>
      </c>
      <c r="U8" s="43">
        <f>F8*IWW!C8/100</f>
        <v>0</v>
      </c>
      <c r="V8" s="43"/>
      <c r="W8" s="46">
        <f>C8*Road!F8/100</f>
        <v>519976.13646014291</v>
      </c>
      <c r="X8" s="46">
        <f>D8*Road!G8/100</f>
        <v>135488.74516506662</v>
      </c>
      <c r="Y8" s="46">
        <f>E8*Road!I8/100</f>
        <v>1973246.7224113746</v>
      </c>
      <c r="Z8" s="46">
        <f>G8*Rail!E8/100</f>
        <v>133510.50015292823</v>
      </c>
      <c r="AA8" s="46">
        <f>H8*Rail!F8/100</f>
        <v>59206.754743408237</v>
      </c>
      <c r="AB8" s="46">
        <f>F8*IWW!D8/100</f>
        <v>0</v>
      </c>
      <c r="AC8" s="46"/>
      <c r="AD8" s="49">
        <f>(C8+D8)*Road!J8/100</f>
        <v>270836.76953351143</v>
      </c>
      <c r="AE8" s="49">
        <f>E8*Road!L8/100</f>
        <v>557897.5125793668</v>
      </c>
      <c r="AF8" s="49">
        <f>G8*Rail!G8/100</f>
        <v>62363.457308275683</v>
      </c>
      <c r="AG8" s="49">
        <f>H8*Rail!I8/100</f>
        <v>18374.510092781868</v>
      </c>
      <c r="AH8" s="52">
        <f>(C8+D8)*Road!K8/100</f>
        <v>223645.51423600566</v>
      </c>
      <c r="AI8" s="52">
        <f>E8*Road!M8/100</f>
        <v>1253607.6752081246</v>
      </c>
      <c r="AJ8" s="52">
        <f>G8*Rail!H8/100</f>
        <v>27229.115162768256</v>
      </c>
      <c r="AK8" s="52">
        <f>H8*Rail!J8/100</f>
        <v>23138.271968688281</v>
      </c>
    </row>
    <row r="9" spans="1:37" x14ac:dyDescent="0.25">
      <c r="A9" s="3">
        <f t="shared" si="0"/>
        <v>20</v>
      </c>
      <c r="B9" s="3" t="str">
        <f>IF(B51='S00 Impact'!B8,B51,0)</f>
        <v>CH</v>
      </c>
      <c r="C9" s="3">
        <f>-(C51-'S00 Impact'!C8)</f>
        <v>509996.35390472412</v>
      </c>
      <c r="D9" s="3">
        <f>-(D51-'S00 Impact'!D8)</f>
        <v>541845.20177459717</v>
      </c>
      <c r="E9" s="3">
        <f>-(E51-'S00 Impact'!E8)</f>
        <v>6357737.5419778824</v>
      </c>
      <c r="F9" s="3">
        <f>-(F51-'S00 Impact'!F8)</f>
        <v>-5738.8611210882664</v>
      </c>
      <c r="G9" s="3">
        <f>-(G51-'S00 Impact'!G8)</f>
        <v>7299446.1057987213</v>
      </c>
      <c r="H9" s="3">
        <f>-(H51-'S00 Impact'!H8)</f>
        <v>-7805004.488445282</v>
      </c>
      <c r="N9" s="3">
        <f t="shared" si="1"/>
        <v>20</v>
      </c>
      <c r="O9" s="3" t="str">
        <f t="shared" si="1"/>
        <v>CH</v>
      </c>
      <c r="P9" s="43">
        <f>C9*Road!D9/100</f>
        <v>1575.8887335655975</v>
      </c>
      <c r="Q9" s="43">
        <f>D9*Road!E9/100</f>
        <v>4730.3086114922335</v>
      </c>
      <c r="R9" s="43">
        <f>E9*Road!H9/100</f>
        <v>423552.47504656651</v>
      </c>
      <c r="S9" s="43">
        <f>G9*Rail!C9/100</f>
        <v>2919.7784423194885</v>
      </c>
      <c r="T9" s="43">
        <f>H9*Rail!D9/100</f>
        <v>-1795.1510323424147</v>
      </c>
      <c r="U9" s="43">
        <f>F9*IWW!C9/100</f>
        <v>-107.66103463161588</v>
      </c>
      <c r="V9" s="43"/>
      <c r="W9" s="46">
        <f>C9*Road!F9/100</f>
        <v>4890.8650339463038</v>
      </c>
      <c r="X9" s="46">
        <f>D9*Road!G9/100</f>
        <v>5180.0401289651481</v>
      </c>
      <c r="Y9" s="46">
        <f>E9*Road!I9/100</f>
        <v>283110.05274427513</v>
      </c>
      <c r="Z9" s="46">
        <f>G9*Rail!E9/100</f>
        <v>11095.158080814057</v>
      </c>
      <c r="AA9" s="46">
        <f>H9*Rail!F9/100</f>
        <v>-6790.3539049473948</v>
      </c>
      <c r="AB9" s="46">
        <f>F9*IWW!D9/100</f>
        <v>-15.609702249360087</v>
      </c>
      <c r="AC9" s="46"/>
      <c r="AD9" s="49">
        <f>(C9+D9)*Road!J9/100</f>
        <v>12737.801239276581</v>
      </c>
      <c r="AE9" s="49">
        <f>E9*Road!L9/100</f>
        <v>245090.78224324738</v>
      </c>
      <c r="AF9" s="49">
        <f>G9*Rail!G9/100</f>
        <v>10073.235626002235</v>
      </c>
      <c r="AG9" s="49">
        <f>H9*Rail!I9/100</f>
        <v>-1092.7006283823396</v>
      </c>
      <c r="AH9" s="52">
        <f>(C9+D9)*Road!K9/100</f>
        <v>10518.415556793212</v>
      </c>
      <c r="AI9" s="52">
        <f>E9*Road!M9/100</f>
        <v>550452.91638444504</v>
      </c>
      <c r="AJ9" s="52">
        <f>G9*Rail!H9/100</f>
        <v>16058.781432757187</v>
      </c>
      <c r="AK9" s="52">
        <f>H9*Rail!J9/100</f>
        <v>-4604.9526481827161</v>
      </c>
    </row>
    <row r="10" spans="1:37" x14ac:dyDescent="0.25">
      <c r="A10" s="3">
        <f t="shared" si="0"/>
        <v>20</v>
      </c>
      <c r="B10" s="3" t="str">
        <f>IF(B52='S00 Impact'!B9,B52,0)</f>
        <v>CZ</v>
      </c>
      <c r="C10" s="3">
        <f>-(C52-'S00 Impact'!C9)</f>
        <v>11076066.081420898</v>
      </c>
      <c r="D10" s="3">
        <f>-(D52-'S00 Impact'!D9)</f>
        <v>3162403.9215831757</v>
      </c>
      <c r="E10" s="3">
        <f>-(E52-'S00 Impact'!E9)</f>
        <v>-4715054.4762372971</v>
      </c>
      <c r="F10" s="3">
        <f>-(F52-'S00 Impact'!F9)</f>
        <v>-5824.3675236850977</v>
      </c>
      <c r="G10" s="3">
        <f>-(G52-'S00 Impact'!G9)</f>
        <v>6920661.7575130463</v>
      </c>
      <c r="H10" s="3">
        <f>-(H52-'S00 Impact'!H9)</f>
        <v>-19955833.05480957</v>
      </c>
      <c r="N10" s="3">
        <f t="shared" si="1"/>
        <v>20</v>
      </c>
      <c r="O10" s="3" t="str">
        <f t="shared" si="1"/>
        <v>CZ</v>
      </c>
      <c r="P10" s="43">
        <f>C10*Road!D10/100</f>
        <v>16060.295818060302</v>
      </c>
      <c r="Q10" s="43">
        <f>D10*Road!E10/100</f>
        <v>13092.352235354345</v>
      </c>
      <c r="R10" s="43">
        <f>E10*Road!H10/100</f>
        <v>-149090.02253862334</v>
      </c>
      <c r="S10" s="43">
        <f>G10*Rail!C10/100</f>
        <v>5605.7360235855685</v>
      </c>
      <c r="T10" s="43">
        <f>H10*Rail!D10/100</f>
        <v>-8581.008213568115</v>
      </c>
      <c r="U10" s="43">
        <f>F10*IWW!C10/100</f>
        <v>-109.26513474433243</v>
      </c>
      <c r="V10" s="43"/>
      <c r="W10" s="46">
        <f>C10*Road!F10/100</f>
        <v>106330.23438164062</v>
      </c>
      <c r="X10" s="46">
        <f>D10*Road!G10/100</f>
        <v>30200.957451119324</v>
      </c>
      <c r="Y10" s="46">
        <f>E10*Road!I10/100</f>
        <v>-209961.37582684684</v>
      </c>
      <c r="Z10" s="46">
        <f>G10*Rail!E10/100</f>
        <v>10519.405871419829</v>
      </c>
      <c r="AA10" s="46">
        <f>H10*Rail!F10/100</f>
        <v>-17361.574757684324</v>
      </c>
      <c r="AB10" s="46">
        <f>F10*IWW!D10/100</f>
        <v>-15.842279664423467</v>
      </c>
      <c r="AC10" s="46"/>
      <c r="AD10" s="49">
        <f>(C10+D10)*Road!J10/100</f>
        <v>31609.403406669047</v>
      </c>
      <c r="AE10" s="49">
        <f>E10*Road!L10/100</f>
        <v>-91802.110652340183</v>
      </c>
      <c r="AF10" s="49">
        <f>G10*Rail!G10/100</f>
        <v>3806.3639666321756</v>
      </c>
      <c r="AG10" s="49">
        <f>H10*Rail!I10/100</f>
        <v>-5587.6332553466791</v>
      </c>
      <c r="AH10" s="52">
        <f>(C10+D10)*Road!K10/100</f>
        <v>70338.041814840122</v>
      </c>
      <c r="AI10" s="52">
        <f>E10*Road!M10/100</f>
        <v>-228255.78719464756</v>
      </c>
      <c r="AJ10" s="52">
        <f>G10*Rail!H10/100</f>
        <v>6920.6617575130476</v>
      </c>
      <c r="AK10" s="52">
        <f>H10*Rail!J10/100</f>
        <v>-25543.466310156247</v>
      </c>
    </row>
    <row r="11" spans="1:37" x14ac:dyDescent="0.25">
      <c r="A11" s="3">
        <f t="shared" si="0"/>
        <v>20</v>
      </c>
      <c r="B11" s="3" t="str">
        <f>IF(B53='S00 Impact'!B10,B53,0)</f>
        <v>DE</v>
      </c>
      <c r="C11" s="3">
        <f>-(C53-'S00 Impact'!C10)</f>
        <v>-538344784.18444824</v>
      </c>
      <c r="D11" s="3">
        <f>-(D53-'S00 Impact'!D10)</f>
        <v>-132510961.20965576</v>
      </c>
      <c r="E11" s="3">
        <f>-(E53-'S00 Impact'!E10)</f>
        <v>7056751.6024169922</v>
      </c>
      <c r="F11" s="3">
        <f>-(F53-'S00 Impact'!F10)</f>
        <v>-3966749.559753418</v>
      </c>
      <c r="G11" s="3">
        <f>-(G53-'S00 Impact'!G10)</f>
        <v>-410694629.56126404</v>
      </c>
      <c r="H11" s="3">
        <f>-(H53-'S00 Impact'!H10)</f>
        <v>-85083098.212142944</v>
      </c>
      <c r="N11" s="3">
        <f t="shared" si="1"/>
        <v>20</v>
      </c>
      <c r="O11" s="3" t="str">
        <f t="shared" si="1"/>
        <v>DE</v>
      </c>
      <c r="P11" s="43">
        <f>C11*Road!D11/100</f>
        <v>-796750.28059298336</v>
      </c>
      <c r="Q11" s="43">
        <f>D11*Road!E11/100</f>
        <v>-810967.08260309324</v>
      </c>
      <c r="R11" s="43">
        <f>E11*Road!H11/100</f>
        <v>347474.44890301273</v>
      </c>
      <c r="S11" s="43">
        <f>G11*Rail!C11/100</f>
        <v>-143743.12034644242</v>
      </c>
      <c r="T11" s="43">
        <f>H11*Rail!D11/100</f>
        <v>-17016.619642428588</v>
      </c>
      <c r="U11" s="43">
        <f>F11*IWW!C11/100</f>
        <v>-96352.346806410511</v>
      </c>
      <c r="V11" s="43"/>
      <c r="W11" s="46">
        <f>C11*Road!F11/100</f>
        <v>-5168109.9281707034</v>
      </c>
      <c r="X11" s="46">
        <f>D11*Road!G11/100</f>
        <v>-1265479.6795522126</v>
      </c>
      <c r="Y11" s="46">
        <f>E11*Road!I11/100</f>
        <v>314237.14885562868</v>
      </c>
      <c r="Z11" s="46">
        <f>G11*Rail!E11/100</f>
        <v>-624255.83693312132</v>
      </c>
      <c r="AA11" s="46">
        <f>H11*Rail!F11/100</f>
        <v>-74022.295444564355</v>
      </c>
      <c r="AB11" s="46">
        <f>F11*IWW!D11/100</f>
        <v>-10789.558802529298</v>
      </c>
      <c r="AC11" s="46"/>
      <c r="AD11" s="49">
        <f>(C11+D11)*Road!J11/100</f>
        <v>-2549251.8324975953</v>
      </c>
      <c r="AE11" s="49">
        <f>E11*Road!L11/100</f>
        <v>271896.63924112672</v>
      </c>
      <c r="AF11" s="49">
        <f>G11*Rail!G11/100</f>
        <v>-349090.43512707442</v>
      </c>
      <c r="AG11" s="49">
        <f>H11*Rail!I11/100</f>
        <v>-22972.436517278595</v>
      </c>
      <c r="AH11" s="52">
        <f>(C11+D11)*Road!K11/100</f>
        <v>-3917797.5531015671</v>
      </c>
      <c r="AI11" s="52">
        <f>E11*Road!M11/100</f>
        <v>272108.34178919921</v>
      </c>
      <c r="AJ11" s="52">
        <f>G11*Rail!H11/100</f>
        <v>-587293.3202726075</v>
      </c>
      <c r="AK11" s="52">
        <f>H11*Rail!J11/100</f>
        <v>-32331.577320614317</v>
      </c>
    </row>
    <row r="12" spans="1:37" x14ac:dyDescent="0.25">
      <c r="A12" s="3">
        <f t="shared" si="0"/>
        <v>20</v>
      </c>
      <c r="B12" s="3" t="str">
        <f>IF(B54='S00 Impact'!B11,B54,0)</f>
        <v>DK</v>
      </c>
      <c r="C12" s="3">
        <f>-(C54-'S00 Impact'!C11)</f>
        <v>35158540.219139099</v>
      </c>
      <c r="D12" s="3">
        <f>-(D54-'S00 Impact'!D11)</f>
        <v>10585380.662393093</v>
      </c>
      <c r="E12" s="3">
        <f>-(E54-'S00 Impact'!E11)</f>
        <v>14948911.235325813</v>
      </c>
      <c r="F12" s="3">
        <f>-(F54-'S00 Impact'!F11)</f>
        <v>0</v>
      </c>
      <c r="G12" s="3">
        <f>-(G54-'S00 Impact'!G11)</f>
        <v>-16319330.573194504</v>
      </c>
      <c r="H12" s="3">
        <f>-(H54-'S00 Impact'!H11)</f>
        <v>442244.36410856247</v>
      </c>
      <c r="N12" s="3">
        <f t="shared" si="1"/>
        <v>20</v>
      </c>
      <c r="O12" s="3" t="str">
        <f t="shared" si="1"/>
        <v>DK</v>
      </c>
      <c r="P12" s="43">
        <f>C12*Road!D12/100</f>
        <v>48518.785502411964</v>
      </c>
      <c r="Q12" s="43">
        <f>D12*Road!E12/100</f>
        <v>38636.63941773479</v>
      </c>
      <c r="R12" s="43">
        <f>E12*Road!H12/100</f>
        <v>412888.92831969896</v>
      </c>
      <c r="S12" s="43">
        <f>G12*Rail!C12/100</f>
        <v>-7506.8920636694711</v>
      </c>
      <c r="T12" s="43">
        <f>H12*Rail!D12/100</f>
        <v>137.09575287365436</v>
      </c>
      <c r="U12" s="43">
        <f>F12*IWW!C12/100</f>
        <v>0</v>
      </c>
      <c r="V12" s="43"/>
      <c r="W12" s="46">
        <f>C12*Road!F12/100</f>
        <v>337521.98610373534</v>
      </c>
      <c r="X12" s="46">
        <f>D12*Road!G12/100</f>
        <v>101090.38532585403</v>
      </c>
      <c r="Y12" s="46">
        <f>E12*Road!I12/100</f>
        <v>665675.01730905857</v>
      </c>
      <c r="Z12" s="46">
        <f>G12*Rail!E12/100</f>
        <v>-24805.382471255645</v>
      </c>
      <c r="AA12" s="46">
        <f>H12*Rail!F12/100</f>
        <v>384.75259677444933</v>
      </c>
      <c r="AB12" s="46">
        <f>F12*IWW!D12/100</f>
        <v>0</v>
      </c>
      <c r="AC12" s="46"/>
      <c r="AD12" s="49">
        <f>(C12+D12)*Road!J12/100</f>
        <v>178401.29143797554</v>
      </c>
      <c r="AE12" s="49">
        <f>E12*Road!L12/100</f>
        <v>535619.48956172389</v>
      </c>
      <c r="AF12" s="49">
        <f>G12*Rail!G12/100</f>
        <v>-9302.0184267208679</v>
      </c>
      <c r="AG12" s="49">
        <f>H12*Rail!I12/100</f>
        <v>137.09575287365436</v>
      </c>
      <c r="AH12" s="52">
        <f>(C12+D12)*Road!K12/100</f>
        <v>392482.8411635462</v>
      </c>
      <c r="AI12" s="52">
        <f>E12*Road!M12/100</f>
        <v>846556.84325650078</v>
      </c>
      <c r="AJ12" s="52">
        <f>G12*Rail!H12/100</f>
        <v>-8649.2452037930871</v>
      </c>
      <c r="AK12" s="52">
        <f>H12*Rail!J12/100</f>
        <v>566.07278605895999</v>
      </c>
    </row>
    <row r="13" spans="1:37" x14ac:dyDescent="0.25">
      <c r="A13" s="3">
        <f t="shared" si="0"/>
        <v>20</v>
      </c>
      <c r="B13" s="3" t="str">
        <f>IF(B55='S00 Impact'!B12,B55,0)</f>
        <v>EE</v>
      </c>
      <c r="C13" s="3">
        <f>-(C55-'S00 Impact'!C12)</f>
        <v>-3001273.8419370651</v>
      </c>
      <c r="D13" s="3">
        <f>-(D55-'S00 Impact'!D12)</f>
        <v>-566453.62952017784</v>
      </c>
      <c r="E13" s="3">
        <f>-(E55-'S00 Impact'!E12)</f>
        <v>-3824354.1376667023</v>
      </c>
      <c r="F13" s="3">
        <f>-(F55-'S00 Impact'!F12)</f>
        <v>0</v>
      </c>
      <c r="G13" s="3">
        <f>-(G55-'S00 Impact'!G12)</f>
        <v>1517784.0710283518</v>
      </c>
      <c r="H13" s="3">
        <f>-(H55-'S00 Impact'!H12)</f>
        <v>35466888.472969055</v>
      </c>
      <c r="N13" s="3">
        <f t="shared" si="1"/>
        <v>20</v>
      </c>
      <c r="O13" s="3" t="str">
        <f t="shared" si="1"/>
        <v>EE</v>
      </c>
      <c r="P13" s="43">
        <f>C13*Road!D13/100</f>
        <v>-6212.6368528097237</v>
      </c>
      <c r="Q13" s="43">
        <f>D13*Road!E13/100</f>
        <v>-3336.4118778738471</v>
      </c>
      <c r="R13" s="43">
        <f>E13*Road!H13/100</f>
        <v>-172095.93619500159</v>
      </c>
      <c r="S13" s="43">
        <f>G13*Rail!C13/100</f>
        <v>4826.5533458701584</v>
      </c>
      <c r="T13" s="43">
        <f>H13*Rail!D13/100</f>
        <v>64904.405905533371</v>
      </c>
      <c r="U13" s="43">
        <f>F13*IWW!C13/100</f>
        <v>0</v>
      </c>
      <c r="V13" s="43"/>
      <c r="W13" s="46">
        <f>C13*Road!F13/100</f>
        <v>-28812.228882595824</v>
      </c>
      <c r="X13" s="46">
        <f>D13*Road!G13/100</f>
        <v>-5409.6321619176979</v>
      </c>
      <c r="Y13" s="46">
        <f>E13*Road!I13/100</f>
        <v>-170298.48975029826</v>
      </c>
      <c r="Z13" s="46">
        <f>G13*Rail!E13/100</f>
        <v>2307.0317879630948</v>
      </c>
      <c r="AA13" s="46">
        <f>H13*Rail!F13/100</f>
        <v>30856.192971483077</v>
      </c>
      <c r="AB13" s="46">
        <f>F13*IWW!D13/100</f>
        <v>0</v>
      </c>
      <c r="AC13" s="46"/>
      <c r="AD13" s="49">
        <f>(C13+D13)*Road!J13/100</f>
        <v>-8027.3868107787976</v>
      </c>
      <c r="AE13" s="49">
        <f>E13*Road!L13/100</f>
        <v>-105972.85315474431</v>
      </c>
      <c r="AF13" s="49">
        <f>G13*Rail!G13/100</f>
        <v>1077.6266904301297</v>
      </c>
      <c r="AG13" s="49">
        <f>H13*Rail!I13/100</f>
        <v>12058.742080809479</v>
      </c>
      <c r="AH13" s="52">
        <f>(C13+D13)*Road!K13/100</f>
        <v>-25081.124124344416</v>
      </c>
      <c r="AI13" s="52">
        <f>E13*Road!M13/100</f>
        <v>-263421.51300248248</v>
      </c>
      <c r="AJ13" s="52">
        <f>G13*Rail!H13/100</f>
        <v>576.75794699077369</v>
      </c>
      <c r="AK13" s="52">
        <f>H13*Rail!J13/100</f>
        <v>70224.439176478729</v>
      </c>
    </row>
    <row r="14" spans="1:37" x14ac:dyDescent="0.25">
      <c r="A14" s="3">
        <f t="shared" si="0"/>
        <v>20</v>
      </c>
      <c r="B14" s="3" t="str">
        <f>IF(B56='S00 Impact'!B13,B56,0)</f>
        <v>ES</v>
      </c>
      <c r="C14" s="3">
        <f>-(C56-'S00 Impact'!C13)</f>
        <v>-98916621.198822021</v>
      </c>
      <c r="D14" s="3">
        <f>-(D56-'S00 Impact'!D13)</f>
        <v>-53223897.392349243</v>
      </c>
      <c r="E14" s="3">
        <f>-(E56-'S00 Impact'!E13)</f>
        <v>-4960656.731590271</v>
      </c>
      <c r="F14" s="3">
        <f>-(F56-'S00 Impact'!F13)</f>
        <v>0</v>
      </c>
      <c r="G14" s="3">
        <f>-(G56-'S00 Impact'!G13)</f>
        <v>123183012.7914505</v>
      </c>
      <c r="H14" s="3">
        <f>-(H56-'S00 Impact'!H13)</f>
        <v>-2795685.3777389526</v>
      </c>
      <c r="N14" s="3">
        <f t="shared" si="1"/>
        <v>20</v>
      </c>
      <c r="O14" s="3" t="str">
        <f t="shared" si="1"/>
        <v>ES</v>
      </c>
      <c r="P14" s="43">
        <f>C14*Road!D14/100</f>
        <v>-168158.25603799746</v>
      </c>
      <c r="Q14" s="43">
        <f>D14*Road!E14/100</f>
        <v>-181493.49010791094</v>
      </c>
      <c r="R14" s="43">
        <f>E14*Road!H14/100</f>
        <v>-120692.77827959128</v>
      </c>
      <c r="S14" s="43">
        <f>G14*Rail!C14/100</f>
        <v>40650.394221178663</v>
      </c>
      <c r="T14" s="43">
        <f>H14*Rail!D14/100</f>
        <v>-531.18022177040098</v>
      </c>
      <c r="U14" s="43">
        <f>F14*IWW!C14/100</f>
        <v>0</v>
      </c>
      <c r="V14" s="43"/>
      <c r="W14" s="46">
        <f>C14*Road!F14/100</f>
        <v>-949599.56350869138</v>
      </c>
      <c r="X14" s="46">
        <f>D14*Road!G14/100</f>
        <v>-508288.22009693529</v>
      </c>
      <c r="Y14" s="46">
        <f>E14*Road!I14/100</f>
        <v>-220898.04425771479</v>
      </c>
      <c r="Z14" s="46">
        <f>G14*Rail!E14/100</f>
        <v>187238.17944300477</v>
      </c>
      <c r="AA14" s="46">
        <f>H14*Rail!F14/100</f>
        <v>-2432.2462786328888</v>
      </c>
      <c r="AB14" s="46">
        <f>F14*IWW!D14/100</f>
        <v>0</v>
      </c>
      <c r="AC14" s="46"/>
      <c r="AD14" s="49">
        <f>(C14+D14)*Road!J14/100</f>
        <v>-686153.73884618236</v>
      </c>
      <c r="AE14" s="49">
        <f>E14*Road!L14/100</f>
        <v>-24604.857388687742</v>
      </c>
      <c r="AF14" s="49">
        <f>G14*Rail!G14/100</f>
        <v>78837.128186528324</v>
      </c>
      <c r="AG14" s="49">
        <f>H14*Rail!I14/100</f>
        <v>-754.83505198951718</v>
      </c>
      <c r="AH14" s="52">
        <f>(C14+D14)*Road!K14/100</f>
        <v>-873286.57671332301</v>
      </c>
      <c r="AI14" s="52">
        <f>E14*Road!M14/100</f>
        <v>-187959.28355995537</v>
      </c>
      <c r="AJ14" s="52">
        <f>G14*Rail!H14/100</f>
        <v>200788.3108500643</v>
      </c>
      <c r="AK14" s="52">
        <f>H14*Rail!J14/100</f>
        <v>-810.74875954429638</v>
      </c>
    </row>
    <row r="15" spans="1:37" x14ac:dyDescent="0.25">
      <c r="A15" s="3">
        <f t="shared" si="0"/>
        <v>20</v>
      </c>
      <c r="B15" s="3" t="str">
        <f>IF(B57='S00 Impact'!B14,B57,0)</f>
        <v>FI</v>
      </c>
      <c r="C15" s="3">
        <f>-(C57-'S00 Impact'!C14)</f>
        <v>12074462.823467255</v>
      </c>
      <c r="D15" s="3">
        <f>-(D57-'S00 Impact'!D14)</f>
        <v>1698020.5542697906</v>
      </c>
      <c r="E15" s="3">
        <f>-(E57-'S00 Impact'!E14)</f>
        <v>1806545.1575737</v>
      </c>
      <c r="F15" s="3">
        <f>-(F57-'S00 Impact'!F14)</f>
        <v>0</v>
      </c>
      <c r="G15" s="3">
        <f>-(G57-'S00 Impact'!G14)</f>
        <v>3174595.8275356293</v>
      </c>
      <c r="H15" s="3">
        <f>-(H57-'S00 Impact'!H14)</f>
        <v>-4745588.0217170715</v>
      </c>
      <c r="N15" s="3">
        <f t="shared" si="1"/>
        <v>20</v>
      </c>
      <c r="O15" s="3" t="str">
        <f t="shared" si="1"/>
        <v>FI</v>
      </c>
      <c r="P15" s="43">
        <f>C15*Road!D15/100</f>
        <v>23182.968621057127</v>
      </c>
      <c r="Q15" s="43">
        <f>D15*Road!E15/100</f>
        <v>9271.1922263130582</v>
      </c>
      <c r="R15" s="43">
        <f>E15*Road!H15/100</f>
        <v>75314.867619247554</v>
      </c>
      <c r="S15" s="43">
        <f>G15*Rail!C15/100</f>
        <v>1174.6004561881828</v>
      </c>
      <c r="T15" s="43">
        <f>H15*Rail!D15/100</f>
        <v>-1660.955807600975</v>
      </c>
      <c r="U15" s="43">
        <f>F15*IWW!C15/100</f>
        <v>0</v>
      </c>
      <c r="V15" s="43"/>
      <c r="W15" s="46">
        <f>C15*Road!F15/100</f>
        <v>115914.84310528563</v>
      </c>
      <c r="X15" s="46">
        <f>D15*Road!G15/100</f>
        <v>16216.0962932765</v>
      </c>
      <c r="Y15" s="46">
        <f>E15*Road!I15/100</f>
        <v>80445.455866756864</v>
      </c>
      <c r="Z15" s="46">
        <f>G15*Rail!E15/100</f>
        <v>4825.3856578541563</v>
      </c>
      <c r="AA15" s="46">
        <f>H15*Rail!F15/100</f>
        <v>-4128.6615788938516</v>
      </c>
      <c r="AB15" s="46">
        <f>F15*IWW!D15/100</f>
        <v>0</v>
      </c>
      <c r="AC15" s="46"/>
      <c r="AD15" s="49">
        <f>(C15+D15)*Road!J15/100</f>
        <v>62251.624867371451</v>
      </c>
      <c r="AE15" s="49">
        <f>E15*Road!L15/100</f>
        <v>46374.014194916876</v>
      </c>
      <c r="AF15" s="49">
        <f>G15*Rail!G15/100</f>
        <v>2952.3741196081351</v>
      </c>
      <c r="AG15" s="49">
        <f>H15*Rail!I15/100</f>
        <v>-2040.6028493383405</v>
      </c>
      <c r="AH15" s="52">
        <f>(C15+D15)*Road!K15/100</f>
        <v>89658.866789068168</v>
      </c>
      <c r="AI15" s="52">
        <f>E15*Road!M15/100</f>
        <v>115293.71195635352</v>
      </c>
      <c r="AJ15" s="52">
        <f>G15*Rail!H15/100</f>
        <v>3523.8013685645483</v>
      </c>
      <c r="AK15" s="52">
        <f>H15*Rail!J15/100</f>
        <v>-6311.6320688837059</v>
      </c>
    </row>
    <row r="16" spans="1:37" x14ac:dyDescent="0.25">
      <c r="A16" s="3">
        <f t="shared" si="0"/>
        <v>20</v>
      </c>
      <c r="B16" s="3" t="str">
        <f>IF(B58='S00 Impact'!B15,B58,0)</f>
        <v>FR</v>
      </c>
      <c r="C16" s="3">
        <f>-(C58-'S00 Impact'!C15)</f>
        <v>176885724.44656372</v>
      </c>
      <c r="D16" s="3">
        <f>-(D58-'S00 Impact'!D15)</f>
        <v>21996697.522460938</v>
      </c>
      <c r="E16" s="3">
        <f>-(E58-'S00 Impact'!E15)</f>
        <v>-6608573.7508468628</v>
      </c>
      <c r="F16" s="3">
        <f>-(F58-'S00 Impact'!F15)</f>
        <v>-1149938.4704418182</v>
      </c>
      <c r="G16" s="3">
        <f>-(G58-'S00 Impact'!G15)</f>
        <v>136897535.3197937</v>
      </c>
      <c r="H16" s="3">
        <f>-(H58-'S00 Impact'!H15)</f>
        <v>-58118394.681510925</v>
      </c>
      <c r="N16" s="3">
        <f t="shared" si="1"/>
        <v>20</v>
      </c>
      <c r="O16" s="3" t="str">
        <f t="shared" si="1"/>
        <v>FR</v>
      </c>
      <c r="P16" s="43">
        <f>C16*Road!D16/100</f>
        <v>298936.87431469269</v>
      </c>
      <c r="Q16" s="43">
        <f>D16*Road!E16/100</f>
        <v>136599.49161448242</v>
      </c>
      <c r="R16" s="43">
        <f>E16*Road!H16/100</f>
        <v>-323754.02805398783</v>
      </c>
      <c r="S16" s="43">
        <f>G16*Rail!C16/100</f>
        <v>49283.112715125724</v>
      </c>
      <c r="T16" s="43">
        <f>H16*Rail!D16/100</f>
        <v>-14529.598670377731</v>
      </c>
      <c r="U16" s="43">
        <f>F16*IWW!C16/100</f>
        <v>-21572.845705488511</v>
      </c>
      <c r="V16" s="43"/>
      <c r="W16" s="46">
        <f>C16*Road!F16/100</f>
        <v>1698102.9546870114</v>
      </c>
      <c r="X16" s="46">
        <f>D16*Road!G16/100</f>
        <v>210068.46133950196</v>
      </c>
      <c r="Y16" s="46">
        <f>E16*Road!I16/100</f>
        <v>-294279.78912521084</v>
      </c>
      <c r="Z16" s="46">
        <f>G16*Rail!E16/100</f>
        <v>208084.25368608642</v>
      </c>
      <c r="AA16" s="46">
        <f>H16*Rail!F16/100</f>
        <v>-50563.0033729145</v>
      </c>
      <c r="AB16" s="46">
        <f>F16*IWW!D16/100</f>
        <v>-3127.8326396017455</v>
      </c>
      <c r="AC16" s="46"/>
      <c r="AD16" s="49">
        <f>(C16+D16)*Road!J16/100</f>
        <v>1163462.1685187942</v>
      </c>
      <c r="AE16" s="49">
        <f>E16*Road!L16/100</f>
        <v>-44673.958555724799</v>
      </c>
      <c r="AF16" s="49">
        <f>G16*Rail!G16/100</f>
        <v>97197.250077053512</v>
      </c>
      <c r="AG16" s="49">
        <f>H16*Rail!I16/100</f>
        <v>-11042.494989487075</v>
      </c>
      <c r="AH16" s="52">
        <f>(C16+D16)*Road!K16/100</f>
        <v>1352400.4693893676</v>
      </c>
      <c r="AI16" s="52">
        <f>E16*Road!M16/100</f>
        <v>-296923.21862554958</v>
      </c>
      <c r="AJ16" s="52">
        <f>G16*Rail!H16/100</f>
        <v>34224.383829948427</v>
      </c>
      <c r="AK16" s="52">
        <f>H16*Rail!J16/100</f>
        <v>-51144.187319729608</v>
      </c>
    </row>
    <row r="17" spans="1:37" x14ac:dyDescent="0.25">
      <c r="A17" s="3">
        <f t="shared" si="0"/>
        <v>20</v>
      </c>
      <c r="B17" s="3" t="str">
        <f>IF(B59='S00 Impact'!B16,B59,0)</f>
        <v>GR</v>
      </c>
      <c r="C17" s="3">
        <f>-(C59-'S00 Impact'!C16)</f>
        <v>4424333.7479476929</v>
      </c>
      <c r="D17" s="3">
        <f>-(D59-'S00 Impact'!D16)</f>
        <v>328847.03303050995</v>
      </c>
      <c r="E17" s="3">
        <f>-(E59-'S00 Impact'!E16)</f>
        <v>5884426.0856075287</v>
      </c>
      <c r="F17" s="3">
        <f>-(F59-'S00 Impact'!F16)</f>
        <v>0</v>
      </c>
      <c r="G17" s="3">
        <f>-(G59-'S00 Impact'!G16)</f>
        <v>45985215.396421909</v>
      </c>
      <c r="H17" s="3">
        <f>-(H59-'S00 Impact'!H16)</f>
        <v>-324613.75972986221</v>
      </c>
      <c r="N17" s="3">
        <f t="shared" si="1"/>
        <v>20</v>
      </c>
      <c r="O17" s="3" t="str">
        <f t="shared" si="1"/>
        <v>GR</v>
      </c>
      <c r="P17" s="43">
        <f>C17*Road!D17/100</f>
        <v>7432.8806965521244</v>
      </c>
      <c r="Q17" s="43">
        <f>D17*Road!E17/100</f>
        <v>700.4441803549862</v>
      </c>
      <c r="R17" s="43">
        <f>E17*Road!H17/100</f>
        <v>75850.252243481038</v>
      </c>
      <c r="S17" s="43">
        <f>G17*Rail!C17/100</f>
        <v>17474.381850640326</v>
      </c>
      <c r="T17" s="43">
        <f>H17*Rail!D17/100</f>
        <v>-71.415027140569677</v>
      </c>
      <c r="U17" s="43">
        <f>F17*IWW!C17/100</f>
        <v>0</v>
      </c>
      <c r="V17" s="43"/>
      <c r="W17" s="46">
        <f>C17*Road!F17/100</f>
        <v>42473.603980297848</v>
      </c>
      <c r="X17" s="46">
        <f>D17*Road!G17/100</f>
        <v>3140.48916544137</v>
      </c>
      <c r="Y17" s="46">
        <f>E17*Road!I17/100</f>
        <v>262033.49359210327</v>
      </c>
      <c r="Z17" s="46">
        <f>G17*Rail!E17/100</f>
        <v>69897.527402561303</v>
      </c>
      <c r="AA17" s="46">
        <f>H17*Rail!F17/100</f>
        <v>-282.41397096498008</v>
      </c>
      <c r="AB17" s="46">
        <f>F17*IWW!D17/100</f>
        <v>0</v>
      </c>
      <c r="AC17" s="46"/>
      <c r="AD17" s="49">
        <f>(C17+D17)*Road!J17/100</f>
        <v>22007.227015929082</v>
      </c>
      <c r="AE17" s="49">
        <f>E17*Road!L17/100</f>
        <v>78792.465286284802</v>
      </c>
      <c r="AF17" s="49">
        <f>G17*Rail!G17/100</f>
        <v>32649.502931459552</v>
      </c>
      <c r="AG17" s="49">
        <f>H17*Rail!I17/100</f>
        <v>-103.87640311355591</v>
      </c>
      <c r="AH17" s="52">
        <f>(C17+D17)*Road!K17/100</f>
        <v>21484.377130021476</v>
      </c>
      <c r="AI17" s="52">
        <f>E17*Road!M17/100</f>
        <v>174885.14326425575</v>
      </c>
      <c r="AJ17" s="52">
        <f>G17*Rail!H17/100</f>
        <v>11496.303849105479</v>
      </c>
      <c r="AK17" s="52">
        <f>H17*Rail!J17/100</f>
        <v>-447.96698842720986</v>
      </c>
    </row>
    <row r="18" spans="1:37" x14ac:dyDescent="0.25">
      <c r="A18" s="3">
        <f t="shared" si="0"/>
        <v>20</v>
      </c>
      <c r="B18" s="3" t="str">
        <f>IF(B60='S00 Impact'!B17,B60,0)</f>
        <v>HR</v>
      </c>
      <c r="C18" s="3">
        <f>-(C60-'S00 Impact'!C17)</f>
        <v>4428593.7705116272</v>
      </c>
      <c r="D18" s="3">
        <f>-(D60-'S00 Impact'!D17)</f>
        <v>683526.20969867706</v>
      </c>
      <c r="E18" s="3">
        <f>-(E60-'S00 Impact'!E17)</f>
        <v>-3067733.4792299271</v>
      </c>
      <c r="F18" s="3">
        <f>-(F60-'S00 Impact'!F17)</f>
        <v>180185.79324263334</v>
      </c>
      <c r="G18" s="3">
        <f>-(G60-'S00 Impact'!G17)</f>
        <v>53229728.013166428</v>
      </c>
      <c r="H18" s="3">
        <f>-(H60-'S00 Impact'!H17)</f>
        <v>22057157.307842255</v>
      </c>
      <c r="N18" s="3">
        <f t="shared" si="1"/>
        <v>20</v>
      </c>
      <c r="O18" s="3" t="str">
        <f t="shared" si="1"/>
        <v>HR</v>
      </c>
      <c r="P18" s="43">
        <f>C18*Road!D18/100</f>
        <v>6288.6031541265102</v>
      </c>
      <c r="Q18" s="43">
        <f>D18*Road!E18/100</f>
        <v>2747.775362988682</v>
      </c>
      <c r="R18" s="43">
        <f>E18*Road!H18/100</f>
        <v>-94087.38580798186</v>
      </c>
      <c r="S18" s="43">
        <f>G18*Rail!C18/100</f>
        <v>114443.91522830783</v>
      </c>
      <c r="T18" s="43">
        <f>H18*Rail!D18/100</f>
        <v>9705.1492154505922</v>
      </c>
      <c r="U18" s="43">
        <f>F18*IWW!C18/100</f>
        <v>3380.285481231801</v>
      </c>
      <c r="V18" s="43"/>
      <c r="W18" s="46">
        <f>C18*Road!F18/100</f>
        <v>42470.214259206507</v>
      </c>
      <c r="X18" s="46">
        <f>D18*Road!G18/100</f>
        <v>6534.5105647193523</v>
      </c>
      <c r="Y18" s="46">
        <f>E18*Road!I18/100</f>
        <v>-136606.17183010868</v>
      </c>
      <c r="Z18" s="46">
        <f>G18*Rail!E18/100</f>
        <v>80909.186580012974</v>
      </c>
      <c r="AA18" s="46">
        <f>H18*Rail!F18/100</f>
        <v>19189.726857822759</v>
      </c>
      <c r="AB18" s="46">
        <f>F18*IWW!D18/100</f>
        <v>490.10535761996272</v>
      </c>
      <c r="AC18" s="46"/>
      <c r="AD18" s="49">
        <f>(C18+D18)*Road!J18/100</f>
        <v>28525.629489573501</v>
      </c>
      <c r="AE18" s="49">
        <f>E18*Road!L18/100</f>
        <v>-54452.269256331201</v>
      </c>
      <c r="AF18" s="49">
        <f>G18*Rail!G18/100</f>
        <v>88893.645781987943</v>
      </c>
      <c r="AG18" s="49">
        <f>H18*Rail!I18/100</f>
        <v>5734.8609000389861</v>
      </c>
      <c r="AH18" s="52">
        <f>(C18+D18)*Road!K18/100</f>
        <v>23515.751908967402</v>
      </c>
      <c r="AI18" s="52">
        <f>E18*Road!M18/100</f>
        <v>-122279.85648210491</v>
      </c>
      <c r="AJ18" s="52">
        <f>G18*Rail!H18/100</f>
        <v>163415.26500042094</v>
      </c>
      <c r="AK18" s="52">
        <f>H18*Rail!J18/100</f>
        <v>13234.294384705352</v>
      </c>
    </row>
    <row r="19" spans="1:37" x14ac:dyDescent="0.25">
      <c r="A19" s="3">
        <f t="shared" si="0"/>
        <v>20</v>
      </c>
      <c r="B19" s="3" t="str">
        <f>IF(B61='S00 Impact'!B18,B61,0)</f>
        <v>HU</v>
      </c>
      <c r="C19" s="3">
        <f>-(C61-'S00 Impact'!C18)</f>
        <v>-1846600.095741272</v>
      </c>
      <c r="D19" s="3">
        <f>-(D61-'S00 Impact'!D18)</f>
        <v>2123140.8422412872</v>
      </c>
      <c r="E19" s="3">
        <f>-(E61-'S00 Impact'!E18)</f>
        <v>-40380.891212463379</v>
      </c>
      <c r="F19" s="3">
        <f>-(F61-'S00 Impact'!F18)</f>
        <v>-5439064.8128376007</v>
      </c>
      <c r="G19" s="3">
        <f>-(G61-'S00 Impact'!G18)</f>
        <v>-16254259.20532608</v>
      </c>
      <c r="H19" s="3">
        <f>-(H61-'S00 Impact'!H18)</f>
        <v>-40808470.86088562</v>
      </c>
      <c r="N19" s="3">
        <f t="shared" si="1"/>
        <v>20</v>
      </c>
      <c r="O19" s="3" t="str">
        <f t="shared" si="1"/>
        <v>HU</v>
      </c>
      <c r="P19" s="43">
        <f>C19*Road!D19/100</f>
        <v>-4930.4222556291961</v>
      </c>
      <c r="Q19" s="43">
        <f>D19*Road!E19/100</f>
        <v>16836.506878973407</v>
      </c>
      <c r="R19" s="43">
        <f>E19*Road!H19/100</f>
        <v>-2469.2914976421357</v>
      </c>
      <c r="S19" s="43">
        <f>G19*Rail!C19/100</f>
        <v>-15766.631429166298</v>
      </c>
      <c r="T19" s="43">
        <f>H19*Rail!D19/100</f>
        <v>-8977.8635893948358</v>
      </c>
      <c r="U19" s="43">
        <f>F19*IWW!C19/100</f>
        <v>-102036.85588883338</v>
      </c>
      <c r="V19" s="43"/>
      <c r="W19" s="46">
        <f>C19*Road!F19/100</f>
        <v>-17727.36091911621</v>
      </c>
      <c r="X19" s="46">
        <f>D19*Road!G19/100</f>
        <v>20275.995043404295</v>
      </c>
      <c r="Y19" s="46">
        <f>E19*Road!I19/100</f>
        <v>-1798.1610856909945</v>
      </c>
      <c r="Z19" s="46">
        <f>G19*Rail!E19/100</f>
        <v>-24706.473992095642</v>
      </c>
      <c r="AA19" s="46">
        <f>H19*Rail!F19/100</f>
        <v>-35503.369648970489</v>
      </c>
      <c r="AB19" s="46">
        <f>F19*IWW!D19/100</f>
        <v>-14794.256290918274</v>
      </c>
      <c r="AC19" s="46"/>
      <c r="AD19" s="49">
        <f>(C19+D19)*Road!J19/100</f>
        <v>674.75942146003729</v>
      </c>
      <c r="AE19" s="49">
        <f>E19*Road!L19/100</f>
        <v>-853.24823131935113</v>
      </c>
      <c r="AF19" s="49">
        <f>G19*Rail!G19/100</f>
        <v>-25194.101768255423</v>
      </c>
      <c r="AG19" s="49">
        <f>H19*Rail!I19/100</f>
        <v>-11018.287132439118</v>
      </c>
      <c r="AH19" s="52">
        <f>(C19+D19)*Road!K19/100</f>
        <v>884.93038880004883</v>
      </c>
      <c r="AI19" s="52">
        <f>E19*Road!M19/100</f>
        <v>-857.69012935272212</v>
      </c>
      <c r="AJ19" s="52">
        <f>G19*Rail!H19/100</f>
        <v>-48600.235023924979</v>
      </c>
      <c r="AK19" s="52">
        <f>H19*Rail!J19/100</f>
        <v>-21628.489556269382</v>
      </c>
    </row>
    <row r="20" spans="1:37" x14ac:dyDescent="0.25">
      <c r="A20" s="3">
        <f t="shared" si="0"/>
        <v>20</v>
      </c>
      <c r="B20" s="3" t="str">
        <f>IF(B62='S00 Impact'!B19,B62,0)</f>
        <v>IE</v>
      </c>
      <c r="C20" s="3">
        <f>-(C62-'S00 Impact'!C19)</f>
        <v>6858805.8201026917</v>
      </c>
      <c r="D20" s="3">
        <f>-(D62-'S00 Impact'!D19)</f>
        <v>1035431.0378351212</v>
      </c>
      <c r="E20" s="3">
        <f>-(E62-'S00 Impact'!E19)</f>
        <v>3627972.3698129654</v>
      </c>
      <c r="F20" s="3">
        <f>-(F62-'S00 Impact'!F19)</f>
        <v>0</v>
      </c>
      <c r="G20" s="3">
        <f>-(G62-'S00 Impact'!G19)</f>
        <v>-173512.15382122993</v>
      </c>
      <c r="H20" s="3">
        <f>-(H62-'S00 Impact'!H19)</f>
        <v>72593.808076500893</v>
      </c>
      <c r="N20" s="3">
        <f t="shared" si="1"/>
        <v>20</v>
      </c>
      <c r="O20" s="3" t="str">
        <f t="shared" si="1"/>
        <v>IE</v>
      </c>
      <c r="P20" s="43">
        <f>C20*Road!D20/100</f>
        <v>19273.244354488565</v>
      </c>
      <c r="Q20" s="43">
        <f>D20*Road!E20/100</f>
        <v>8304.156923437673</v>
      </c>
      <c r="R20" s="43">
        <f>E20*Road!H20/100</f>
        <v>222140.74820364788</v>
      </c>
      <c r="S20" s="43">
        <f>G20*Rail!C20/100</f>
        <v>-388.66722455955505</v>
      </c>
      <c r="T20" s="43">
        <f>H20*Rail!D20/100</f>
        <v>37.748780199780462</v>
      </c>
      <c r="U20" s="43">
        <f>F20*IWW!C20/100</f>
        <v>0</v>
      </c>
      <c r="V20" s="43"/>
      <c r="W20" s="46">
        <f>C20*Road!F20/100</f>
        <v>65844.535872985842</v>
      </c>
      <c r="X20" s="46">
        <f>D20*Road!G20/100</f>
        <v>9888.3664113254072</v>
      </c>
      <c r="Y20" s="46">
        <f>E20*Road!I20/100</f>
        <v>161553.60962777137</v>
      </c>
      <c r="Z20" s="46">
        <f>G20*Rail!E20/100</f>
        <v>-263.73847380826948</v>
      </c>
      <c r="AA20" s="46">
        <f>H20*Rail!F20/100</f>
        <v>63.156613026555767</v>
      </c>
      <c r="AB20" s="46">
        <f>F20*IWW!D20/100</f>
        <v>0</v>
      </c>
      <c r="AC20" s="46"/>
      <c r="AD20" s="49">
        <f>(C20+D20)*Road!J20/100</f>
        <v>36787.143757990205</v>
      </c>
      <c r="AE20" s="49">
        <f>E20*Road!L20/100</f>
        <v>136774.55834194881</v>
      </c>
      <c r="AF20" s="49">
        <f>G20*Rail!G20/100</f>
        <v>-128.39899382771014</v>
      </c>
      <c r="AG20" s="49">
        <f>H20*Rail!I20/100</f>
        <v>19.600328180655239</v>
      </c>
      <c r="AH20" s="52">
        <f>(C20+D20)*Road!K20/100</f>
        <v>75547.846730464866</v>
      </c>
      <c r="AI20" s="52">
        <f>E20*Road!M20/100</f>
        <v>340049.85022256925</v>
      </c>
      <c r="AJ20" s="52">
        <f>G20*Rail!H20/100</f>
        <v>-91.961441525251871</v>
      </c>
      <c r="AK20" s="52">
        <f>H20*Rail!J20/100</f>
        <v>26.13377090754032</v>
      </c>
    </row>
    <row r="21" spans="1:37" x14ac:dyDescent="0.25">
      <c r="A21" s="3">
        <f t="shared" si="0"/>
        <v>20</v>
      </c>
      <c r="B21" s="3" t="str">
        <f>IF(B63='S00 Impact'!B20,B63,0)</f>
        <v>IT</v>
      </c>
      <c r="C21" s="3">
        <f>-(C63-'S00 Impact'!C20)</f>
        <v>25184377.780059814</v>
      </c>
      <c r="D21" s="3">
        <f>-(D63-'S00 Impact'!D20)</f>
        <v>4523049.3882446289</v>
      </c>
      <c r="E21" s="3">
        <f>-(E63-'S00 Impact'!E20)</f>
        <v>-2510695.0169448853</v>
      </c>
      <c r="F21" s="3">
        <f>-(F63-'S00 Impact'!F20)</f>
        <v>0</v>
      </c>
      <c r="G21" s="3">
        <f>-(G63-'S00 Impact'!G20)</f>
        <v>59250093.771652222</v>
      </c>
      <c r="H21" s="3">
        <f>-(H63-'S00 Impact'!H20)</f>
        <v>-39318429.758201599</v>
      </c>
      <c r="N21" s="3">
        <f t="shared" si="1"/>
        <v>20</v>
      </c>
      <c r="O21" s="3" t="str">
        <f t="shared" si="1"/>
        <v>IT</v>
      </c>
      <c r="P21" s="43">
        <f>C21*Road!D21/100</f>
        <v>37776.56667008972</v>
      </c>
      <c r="Q21" s="43">
        <f>D21*Road!E21/100</f>
        <v>20941.718667572633</v>
      </c>
      <c r="R21" s="43">
        <f>E21*Road!H21/100</f>
        <v>-89682.026005271298</v>
      </c>
      <c r="S21" s="43">
        <f>G21*Rail!C21/100</f>
        <v>203227.82163676713</v>
      </c>
      <c r="T21" s="43">
        <f>H21*Rail!D21/100</f>
        <v>-77457.306623657147</v>
      </c>
      <c r="U21" s="43">
        <f>F21*IWW!C21/100</f>
        <v>0</v>
      </c>
      <c r="V21" s="43"/>
      <c r="W21" s="46">
        <f>C21*Road!F21/100</f>
        <v>241770.02668857423</v>
      </c>
      <c r="X21" s="46">
        <f>D21*Road!G21/100</f>
        <v>43195.121657736207</v>
      </c>
      <c r="Y21" s="46">
        <f>E21*Road!I21/100</f>
        <v>-111801.24910455575</v>
      </c>
      <c r="Z21" s="46">
        <f>G21*Rail!E21/100</f>
        <v>90060.14253291137</v>
      </c>
      <c r="AA21" s="46">
        <f>H21*Rail!F21/100</f>
        <v>-34207.033889635386</v>
      </c>
      <c r="AB21" s="46">
        <f>F21*IWW!D21/100</f>
        <v>0</v>
      </c>
      <c r="AC21" s="46"/>
      <c r="AD21" s="49">
        <f>(C21+D21)*Road!J21/100</f>
        <v>122988.7484767804</v>
      </c>
      <c r="AE21" s="49">
        <f>E21*Road!L21/100</f>
        <v>-9389.9993633738704</v>
      </c>
      <c r="AF21" s="49">
        <f>G21*Rail!G21/100</f>
        <v>42067.566577873069</v>
      </c>
      <c r="AG21" s="49">
        <f>H21*Rail!I21/100</f>
        <v>-15727.371903280638</v>
      </c>
      <c r="AH21" s="52">
        <f>(C21+D21)*Road!K21/100</f>
        <v>169035.26058765224</v>
      </c>
      <c r="AI21" s="52">
        <f>E21*Road!M21/100</f>
        <v>-94176.170085602644</v>
      </c>
      <c r="AJ21" s="52">
        <f>G21*Rail!H21/100</f>
        <v>15997.525318346101</v>
      </c>
      <c r="AK21" s="52">
        <f>H21*Rail!J21/100</f>
        <v>-94364.231419683827</v>
      </c>
    </row>
    <row r="22" spans="1:37" x14ac:dyDescent="0.25">
      <c r="A22" s="3">
        <f t="shared" si="0"/>
        <v>20</v>
      </c>
      <c r="B22" s="3" t="str">
        <f>IF(B64='S00 Impact'!B21,B64,0)</f>
        <v>LI</v>
      </c>
      <c r="C22" s="3">
        <f>-(C64-'S00 Impact'!C21)</f>
        <v>256582.0667988956</v>
      </c>
      <c r="D22" s="3">
        <f>-(D64-'S00 Impact'!D21)</f>
        <v>42210.626766145229</v>
      </c>
      <c r="E22" s="3">
        <f>-(E64-'S00 Impact'!E21)</f>
        <v>-325513.51062262058</v>
      </c>
      <c r="F22" s="3">
        <f>-(F64-'S00 Impact'!F21)</f>
        <v>0</v>
      </c>
      <c r="G22" s="3">
        <f>-(G64-'S00 Impact'!G21)</f>
        <v>263783.41412573121</v>
      </c>
      <c r="H22" s="3">
        <f>-(H64-'S00 Impact'!H21)</f>
        <v>764492.97238551825</v>
      </c>
      <c r="N22" s="3">
        <f t="shared" si="1"/>
        <v>20</v>
      </c>
      <c r="O22" s="3" t="str">
        <f t="shared" si="1"/>
        <v>LI</v>
      </c>
      <c r="P22" s="43">
        <f>C22*Road!D22/100</f>
        <v>792.83858640858739</v>
      </c>
      <c r="Q22" s="43">
        <f>D22*Road!E22/100</f>
        <v>368.49877166844789</v>
      </c>
      <c r="R22" s="43">
        <f>E22*Road!H22/100</f>
        <v>-21685.710077678985</v>
      </c>
      <c r="S22" s="43">
        <f>G22*Rail!C22/100</f>
        <v>263.78341412573121</v>
      </c>
      <c r="T22" s="43">
        <f>H22*Rail!D22/100</f>
        <v>435.76099425974542</v>
      </c>
      <c r="U22" s="43">
        <f>F22*IWW!C22/100</f>
        <v>0</v>
      </c>
      <c r="V22" s="43"/>
      <c r="W22" s="46">
        <f>C22*Road!F22/100</f>
        <v>2460.6220206014086</v>
      </c>
      <c r="X22" s="46">
        <f>D22*Road!G22/100</f>
        <v>403.53359188434837</v>
      </c>
      <c r="Y22" s="46">
        <f>E22*Road!I22/100</f>
        <v>-14495.116628025295</v>
      </c>
      <c r="Z22" s="46">
        <f>G22*Rail!E22/100</f>
        <v>400.95078947111142</v>
      </c>
      <c r="AA22" s="46">
        <f>H22*Rail!F22/100</f>
        <v>665.10888597540077</v>
      </c>
      <c r="AB22" s="46">
        <f>F22*IWW!D22/100</f>
        <v>0</v>
      </c>
      <c r="AC22" s="46"/>
      <c r="AD22" s="49">
        <f>(C22+D22)*Road!J22/100</f>
        <v>3618.3795190726446</v>
      </c>
      <c r="AE22" s="49">
        <f>E22*Road!L22/100</f>
        <v>-12548.545834502023</v>
      </c>
      <c r="AF22" s="49">
        <f>G22*Rail!G22/100</f>
        <v>97.59986322652054</v>
      </c>
      <c r="AG22" s="49">
        <f>H22*Rail!I22/100</f>
        <v>214.05803226794512</v>
      </c>
      <c r="AH22" s="52">
        <f>(C22+D22)*Road!K22/100</f>
        <v>2987.9269356504083</v>
      </c>
      <c r="AI22" s="52">
        <f>E22*Road!M22/100</f>
        <v>-28182.95974970649</v>
      </c>
      <c r="AJ22" s="52">
        <f>G22*Rail!H22/100</f>
        <v>92.324194944005939</v>
      </c>
      <c r="AK22" s="52">
        <f>H22*Rail!J22/100</f>
        <v>963.261145205753</v>
      </c>
    </row>
    <row r="23" spans="1:37" x14ac:dyDescent="0.25">
      <c r="A23" s="3">
        <f t="shared" si="0"/>
        <v>20</v>
      </c>
      <c r="B23" s="3" t="str">
        <f>IF(B65='S00 Impact'!B22,B65,0)</f>
        <v>LT</v>
      </c>
      <c r="C23" s="3">
        <f>-(C65-'S00 Impact'!C22)</f>
        <v>8289929.6383638382</v>
      </c>
      <c r="D23" s="3">
        <f>-(D65-'S00 Impact'!D22)</f>
        <v>2710000.2089009285</v>
      </c>
      <c r="E23" s="3">
        <f>-(E65-'S00 Impact'!E22)</f>
        <v>1878507.2061748505</v>
      </c>
      <c r="F23" s="3">
        <f>-(F65-'S00 Impact'!F22)</f>
        <v>0</v>
      </c>
      <c r="G23" s="3">
        <f>-(G65-'S00 Impact'!G22)</f>
        <v>-63442305.320949554</v>
      </c>
      <c r="H23" s="3">
        <f>-(H65-'S00 Impact'!H22)</f>
        <v>-117271253.58116913</v>
      </c>
      <c r="N23" s="3">
        <f t="shared" si="1"/>
        <v>20</v>
      </c>
      <c r="O23" s="3" t="str">
        <f t="shared" si="1"/>
        <v>LT</v>
      </c>
      <c r="P23" s="43">
        <f>C23*Road!D23/100</f>
        <v>17906.248018865892</v>
      </c>
      <c r="Q23" s="43">
        <f>D23*Road!E23/100</f>
        <v>16666.501284740709</v>
      </c>
      <c r="R23" s="43">
        <f>E23*Road!H23/100</f>
        <v>88214.698401970978</v>
      </c>
      <c r="S23" s="43">
        <f>G23*Rail!C23/100</f>
        <v>-49484.998150340653</v>
      </c>
      <c r="T23" s="43">
        <f>H23*Rail!D23/100</f>
        <v>-52772.064111526102</v>
      </c>
      <c r="U23" s="43">
        <f>F23*IWW!C23/100</f>
        <v>0</v>
      </c>
      <c r="V23" s="43"/>
      <c r="W23" s="46">
        <f>C23*Road!F23/100</f>
        <v>79583.32452829284</v>
      </c>
      <c r="X23" s="46">
        <f>D23*Road!G23/100</f>
        <v>25880.501995003866</v>
      </c>
      <c r="Y23" s="46">
        <f>E23*Road!I23/100</f>
        <v>83649.9258909661</v>
      </c>
      <c r="Z23" s="46">
        <f>G23*Rail!E23/100</f>
        <v>-96432.304087843324</v>
      </c>
      <c r="AA23" s="46">
        <f>H23*Rail!F23/100</f>
        <v>-102025.99061561713</v>
      </c>
      <c r="AB23" s="46">
        <f>F23*IWW!D23/100</f>
        <v>0</v>
      </c>
      <c r="AC23" s="46"/>
      <c r="AD23" s="49">
        <f>(C23+D23)*Road!J23/100</f>
        <v>20789.867411330411</v>
      </c>
      <c r="AE23" s="49">
        <f>E23*Road!L23/100</f>
        <v>54307.643330514926</v>
      </c>
      <c r="AF23" s="49">
        <f>G23*Rail!G23/100</f>
        <v>-45044.036777874178</v>
      </c>
      <c r="AG23" s="49">
        <f>H23*Rail!I23/100</f>
        <v>-50426.639039902722</v>
      </c>
      <c r="AH23" s="52">
        <f>(C23+D23)*Road!K23/100</f>
        <v>80739.48507892339</v>
      </c>
      <c r="AI23" s="52">
        <f>E23*Road!M23/100</f>
        <v>135027.09797984824</v>
      </c>
      <c r="AJ23" s="52">
        <f>G23*Rail!H23/100</f>
        <v>-15860.576330237389</v>
      </c>
      <c r="AK23" s="52">
        <f>H23*Rail!J23/100</f>
        <v>-186461.2931940589</v>
      </c>
    </row>
    <row r="24" spans="1:37" x14ac:dyDescent="0.25">
      <c r="A24" s="3">
        <f t="shared" si="0"/>
        <v>20</v>
      </c>
      <c r="B24" s="3" t="str">
        <f>IF(B66='S00 Impact'!B23,B66,0)</f>
        <v>LU</v>
      </c>
      <c r="C24" s="3">
        <f>-(C66-'S00 Impact'!C23)</f>
        <v>4923547.8058385849</v>
      </c>
      <c r="D24" s="3">
        <f>-(D66-'S00 Impact'!D23)</f>
        <v>491556.55986499786</v>
      </c>
      <c r="E24" s="3">
        <f>-(E66-'S00 Impact'!E23)</f>
        <v>161767.74489915371</v>
      </c>
      <c r="F24" s="3">
        <f>-(F66-'S00 Impact'!F23)</f>
        <v>0</v>
      </c>
      <c r="G24" s="3">
        <f>-(G66-'S00 Impact'!G23)</f>
        <v>425150.36471179128</v>
      </c>
      <c r="H24" s="3">
        <f>-(H66-'S00 Impact'!H23)</f>
        <v>2651367.5549435616</v>
      </c>
      <c r="N24" s="3">
        <f t="shared" si="1"/>
        <v>20</v>
      </c>
      <c r="O24" s="3" t="str">
        <f t="shared" si="1"/>
        <v>LU</v>
      </c>
      <c r="P24" s="43">
        <f>C24*Road!D24/100</f>
        <v>14524.466027223823</v>
      </c>
      <c r="Q24" s="43">
        <f>D24*Road!E24/100</f>
        <v>4124.1595372673319</v>
      </c>
      <c r="R24" s="43">
        <f>E24*Road!H24/100</f>
        <v>10369.312448035753</v>
      </c>
      <c r="S24" s="43">
        <f>G24*Rail!C24/100</f>
        <v>148.80262764912695</v>
      </c>
      <c r="T24" s="43">
        <f>H24*Rail!D24/100</f>
        <v>874.95129313137545</v>
      </c>
      <c r="U24" s="43">
        <f>F24*IWW!C24/100</f>
        <v>0</v>
      </c>
      <c r="V24" s="43"/>
      <c r="W24" s="46">
        <f>C24*Road!F24/100</f>
        <v>47266.058936050416</v>
      </c>
      <c r="X24" s="46">
        <f>D24*Road!G24/100</f>
        <v>4694.3651467107293</v>
      </c>
      <c r="Y24" s="46">
        <f>E24*Road!I24/100</f>
        <v>7203.5176803593149</v>
      </c>
      <c r="Z24" s="46">
        <f>G24*Rail!E24/100</f>
        <v>646.22855436192276</v>
      </c>
      <c r="AA24" s="46">
        <f>H24*Rail!F24/100</f>
        <v>2306.6897728008985</v>
      </c>
      <c r="AB24" s="46">
        <f>F24*IWW!D24/100</f>
        <v>0</v>
      </c>
      <c r="AC24" s="46"/>
      <c r="AD24" s="49">
        <f>(C24+D24)*Road!J24/100</f>
        <v>23122.495641554295</v>
      </c>
      <c r="AE24" s="49">
        <f>E24*Road!L24/100</f>
        <v>6384.9728911695966</v>
      </c>
      <c r="AF24" s="49">
        <f>G24*Rail!G24/100</f>
        <v>301.85675894537178</v>
      </c>
      <c r="AG24" s="49">
        <f>H24*Rail!I24/100</f>
        <v>715.86923983476163</v>
      </c>
      <c r="AH24" s="52">
        <f>(C24+D24)*Road!K24/100</f>
        <v>54205.194700692853</v>
      </c>
      <c r="AI24" s="52">
        <f>E24*Road!M24/100</f>
        <v>15872.651129504962</v>
      </c>
      <c r="AJ24" s="52">
        <f>G24*Rail!H24/100</f>
        <v>250.83871517995686</v>
      </c>
      <c r="AK24" s="52">
        <f>H24*Rail!J24/100</f>
        <v>3049.072688185096</v>
      </c>
    </row>
    <row r="25" spans="1:37" x14ac:dyDescent="0.25">
      <c r="A25" s="3">
        <f t="shared" si="0"/>
        <v>20</v>
      </c>
      <c r="B25" s="3" t="str">
        <f>IF(B67='S00 Impact'!B24,B67,0)</f>
        <v>LV</v>
      </c>
      <c r="C25" s="3">
        <f>-(C67-'S00 Impact'!C24)</f>
        <v>-5640147.6224660873</v>
      </c>
      <c r="D25" s="3">
        <f>-(D67-'S00 Impact'!D24)</f>
        <v>-1970737.3533990383</v>
      </c>
      <c r="E25" s="3">
        <f>-(E67-'S00 Impact'!E24)</f>
        <v>-12136457.076550484</v>
      </c>
      <c r="F25" s="3">
        <f>-(F67-'S00 Impact'!F24)</f>
        <v>0</v>
      </c>
      <c r="G25" s="3">
        <f>-(G67-'S00 Impact'!G24)</f>
        <v>-38456495.799721718</v>
      </c>
      <c r="H25" s="3">
        <f>-(H67-'S00 Impact'!H24)</f>
        <v>25283708.096221924</v>
      </c>
      <c r="N25" s="3">
        <f t="shared" si="1"/>
        <v>20</v>
      </c>
      <c r="O25" s="3" t="str">
        <f t="shared" si="1"/>
        <v>LV</v>
      </c>
      <c r="P25" s="43">
        <f>C25*Road!D25/100</f>
        <v>-12351.923293200731</v>
      </c>
      <c r="Q25" s="43">
        <f>D25*Road!E25/100</f>
        <v>-12297.40108521</v>
      </c>
      <c r="R25" s="43">
        <f>E25*Road!H25/100</f>
        <v>-577816.7214145686</v>
      </c>
      <c r="S25" s="43">
        <f>G25*Rail!C25/100</f>
        <v>-8075.8641179415608</v>
      </c>
      <c r="T25" s="43">
        <f>H25*Rail!D25/100</f>
        <v>9607.8090765643301</v>
      </c>
      <c r="U25" s="43">
        <f>F25*IWW!C25/100</f>
        <v>0</v>
      </c>
      <c r="V25" s="43"/>
      <c r="W25" s="46">
        <f>C25*Road!F25/100</f>
        <v>-54145.41717567444</v>
      </c>
      <c r="X25" s="46">
        <f>D25*Road!G25/100</f>
        <v>-18820.541724960814</v>
      </c>
      <c r="Y25" s="46">
        <f>E25*Road!I25/100</f>
        <v>-540436.43361879303</v>
      </c>
      <c r="Z25" s="46">
        <f>G25*Rail!E25/100</f>
        <v>-58453.873615577009</v>
      </c>
      <c r="AA25" s="46">
        <f>H25*Rail!F25/100</f>
        <v>21996.826043713074</v>
      </c>
      <c r="AB25" s="46">
        <f>F25*IWW!D25/100</f>
        <v>0</v>
      </c>
      <c r="AC25" s="46"/>
      <c r="AD25" s="49">
        <f>(C25+D25)*Road!J25/100</f>
        <v>-13851.810656074527</v>
      </c>
      <c r="AE25" s="49">
        <f>E25*Road!L25/100</f>
        <v>-355840.92148446018</v>
      </c>
      <c r="AF25" s="49">
        <f>G25*Rail!G25/100</f>
        <v>-26150.41714381077</v>
      </c>
      <c r="AG25" s="49">
        <f>H25*Rail!I25/100</f>
        <v>6826.6011859799191</v>
      </c>
      <c r="AH25" s="52">
        <f>(C25+D25)*Road!K25/100</f>
        <v>-56624.984220436534</v>
      </c>
      <c r="AI25" s="52">
        <f>E25*Road!M25/100</f>
        <v>-884504.99173899938</v>
      </c>
      <c r="AJ25" s="52">
        <f>G25*Rail!H25/100</f>
        <v>-29226.936807788505</v>
      </c>
      <c r="AK25" s="52">
        <f>H25*Rail!J25/100</f>
        <v>5815.252862131043</v>
      </c>
    </row>
    <row r="26" spans="1:37" x14ac:dyDescent="0.25">
      <c r="A26" s="3">
        <f t="shared" si="0"/>
        <v>20</v>
      </c>
      <c r="B26" s="3" t="str">
        <f>IF(B68='S00 Impact'!B25,B68,0)</f>
        <v>MD</v>
      </c>
      <c r="C26" s="3">
        <f>-(C68-'S00 Impact'!C25)</f>
        <v>-11690691.805695534</v>
      </c>
      <c r="D26" s="3">
        <f>-(D68-'S00 Impact'!D25)</f>
        <v>-2795029.3576011658</v>
      </c>
      <c r="E26" s="3">
        <f>-(E68-'S00 Impact'!E25)</f>
        <v>1841107.9145538807</v>
      </c>
      <c r="F26" s="3">
        <f>-(F68-'S00 Impact'!F25)</f>
        <v>0</v>
      </c>
      <c r="G26" s="3">
        <f>-(G68-'S00 Impact'!G25)</f>
        <v>249850.56314730644</v>
      </c>
      <c r="H26" s="3">
        <f>-(H68-'S00 Impact'!H25)</f>
        <v>-3526156.1724443436</v>
      </c>
      <c r="N26" s="3">
        <f t="shared" si="1"/>
        <v>20</v>
      </c>
      <c r="O26" s="3" t="str">
        <f t="shared" si="1"/>
        <v>MD</v>
      </c>
      <c r="P26" s="43">
        <f>C26*Road!D26/100</f>
        <v>-9352.5534445564281</v>
      </c>
      <c r="Q26" s="43">
        <f>D26*Road!E26/100</f>
        <v>-6344.7166417546468</v>
      </c>
      <c r="R26" s="43">
        <f>E26*Road!H26/100</f>
        <v>31943.222317509833</v>
      </c>
      <c r="S26" s="43">
        <f>G26*Rail!C26/100</f>
        <v>217.36998993815658</v>
      </c>
      <c r="T26" s="43">
        <f>H26*Rail!D26/100</f>
        <v>-1304.677783804407</v>
      </c>
      <c r="U26" s="43">
        <f>F26*IWW!C26/100</f>
        <v>0</v>
      </c>
      <c r="V26" s="43"/>
      <c r="W26" s="46">
        <f>C26*Road!F26/100</f>
        <v>-112113.73441662017</v>
      </c>
      <c r="X26" s="46">
        <f>D26*Road!G26/100</f>
        <v>-26720.480658667144</v>
      </c>
      <c r="Y26" s="46">
        <f>E26*Road!I26/100</f>
        <v>81984.535435084312</v>
      </c>
      <c r="Z26" s="46">
        <f>G26*Rail!E26/100</f>
        <v>379.77285598390574</v>
      </c>
      <c r="AA26" s="46">
        <f>H26*Rail!F26/100</f>
        <v>-3067.7558700265786</v>
      </c>
      <c r="AB26" s="46">
        <f>F26*IWW!D26/100</f>
        <v>0</v>
      </c>
      <c r="AC26" s="46"/>
      <c r="AD26" s="49">
        <f>(C26+D26)*Road!J26/100</f>
        <v>-45630.021664384607</v>
      </c>
      <c r="AE26" s="49">
        <f>E26*Road!L26/100</f>
        <v>18484.723462120965</v>
      </c>
      <c r="AF26" s="49">
        <f>G26*Rail!G26/100</f>
        <v>282.33113635645628</v>
      </c>
      <c r="AG26" s="49">
        <f>H26*Rail!I26/100</f>
        <v>-916.80060483552927</v>
      </c>
      <c r="AH26" s="52">
        <f>(C26+D26)*Road!K26/100</f>
        <v>-37662.875024571418</v>
      </c>
      <c r="AI26" s="52">
        <f>E26*Road!M26/100</f>
        <v>41516.983473190012</v>
      </c>
      <c r="AJ26" s="52">
        <f>G26*Rail!H26/100</f>
        <v>482.21158687430142</v>
      </c>
      <c r="AK26" s="52">
        <f>H26*Rail!J26/100</f>
        <v>-5747.6345610842809</v>
      </c>
    </row>
    <row r="27" spans="1:37" x14ac:dyDescent="0.25">
      <c r="A27" s="3">
        <f t="shared" si="0"/>
        <v>20</v>
      </c>
      <c r="B27" s="3" t="str">
        <f>IF(B69='S00 Impact'!B26,B69,0)</f>
        <v>ME</v>
      </c>
      <c r="C27" s="3">
        <f>-(C69-'S00 Impact'!C26)</f>
        <v>-3022676.2951037884</v>
      </c>
      <c r="D27" s="3">
        <f>-(D69-'S00 Impact'!D26)</f>
        <v>-745711.17497622967</v>
      </c>
      <c r="E27" s="3">
        <f>-(E69-'S00 Impact'!E26)</f>
        <v>590567.02574241161</v>
      </c>
      <c r="F27" s="3">
        <f>-(F69-'S00 Impact'!F26)</f>
        <v>0</v>
      </c>
      <c r="G27" s="3">
        <f>-(G69-'S00 Impact'!G26)</f>
        <v>-2267482.9843910635</v>
      </c>
      <c r="H27" s="3">
        <f>-(H69-'S00 Impact'!H26)</f>
        <v>-3397.7547008991241</v>
      </c>
      <c r="N27" s="3">
        <f t="shared" si="1"/>
        <v>20</v>
      </c>
      <c r="O27" s="3" t="str">
        <f t="shared" si="1"/>
        <v>ME</v>
      </c>
      <c r="P27" s="43">
        <f>C27*Road!D27/100</f>
        <v>-2992.4495321527506</v>
      </c>
      <c r="Q27" s="43">
        <f>D27*Road!E27/100</f>
        <v>-2095.4484016832052</v>
      </c>
      <c r="R27" s="43">
        <f>E27*Road!H27/100</f>
        <v>12655.851361659879</v>
      </c>
      <c r="S27" s="43">
        <f>G27*Rail!C27/100</f>
        <v>-748.26938484905099</v>
      </c>
      <c r="T27" s="43">
        <f>H27*Rail!D27/100</f>
        <v>-0.64557339317083362</v>
      </c>
      <c r="U27" s="43">
        <f>F27*IWW!C27/100</f>
        <v>0</v>
      </c>
      <c r="V27" s="43"/>
      <c r="W27" s="46">
        <f>C27*Road!F27/100</f>
        <v>-28987.465670045331</v>
      </c>
      <c r="X27" s="46">
        <f>D27*Road!G27/100</f>
        <v>-7128.9988327727551</v>
      </c>
      <c r="Y27" s="46">
        <f>E27*Road!I27/100</f>
        <v>26297.949656309593</v>
      </c>
      <c r="Z27" s="46">
        <f>G27*Rail!E27/100</f>
        <v>-3446.5741362744161</v>
      </c>
      <c r="AA27" s="46">
        <f>H27*Rail!F27/100</f>
        <v>-2.9560465897822379</v>
      </c>
      <c r="AB27" s="46">
        <f>F27*IWW!D27/100</f>
        <v>0</v>
      </c>
      <c r="AC27" s="46"/>
      <c r="AD27" s="49">
        <f>(C27+D27)*Road!J27/100</f>
        <v>-14696.71113331207</v>
      </c>
      <c r="AE27" s="49">
        <f>E27*Road!L27/100</f>
        <v>7323.0311192059044</v>
      </c>
      <c r="AF27" s="49">
        <f>G27*Rail!G27/100</f>
        <v>-1564.5632592298339</v>
      </c>
      <c r="AG27" s="49">
        <f>H27*Rail!I27/100</f>
        <v>-0.91739376924276361</v>
      </c>
      <c r="AH27" s="52">
        <f>(C27+D27)*Road!K27/100</f>
        <v>-12134.207653657659</v>
      </c>
      <c r="AI27" s="52">
        <f>E27*Road!M27/100</f>
        <v>16447.291666926165</v>
      </c>
      <c r="AJ27" s="52">
        <f>G27*Rail!H27/100</f>
        <v>-3061.1020289279359</v>
      </c>
      <c r="AK27" s="52">
        <f>H27*Rail!J27/100</f>
        <v>-0.78148358120679862</v>
      </c>
    </row>
    <row r="28" spans="1:37" x14ac:dyDescent="0.25">
      <c r="A28" s="3">
        <f t="shared" si="0"/>
        <v>20</v>
      </c>
      <c r="B28" s="3" t="str">
        <f>IF(B70='S00 Impact'!B27,B70,0)</f>
        <v>MK</v>
      </c>
      <c r="C28" s="3">
        <f>-(C70-'S00 Impact'!C27)</f>
        <v>1200263.9503393173</v>
      </c>
      <c r="D28" s="3">
        <f>-(D70-'S00 Impact'!D27)</f>
        <v>301555.56778931618</v>
      </c>
      <c r="E28" s="3">
        <f>-(E70-'S00 Impact'!E27)</f>
        <v>-806777.15095353127</v>
      </c>
      <c r="F28" s="3">
        <f>-(F70-'S00 Impact'!F27)</f>
        <v>0</v>
      </c>
      <c r="G28" s="3">
        <f>-(G70-'S00 Impact'!G27)</f>
        <v>13730735.278657794</v>
      </c>
      <c r="H28" s="3">
        <f>-(H70-'S00 Impact'!H27)</f>
        <v>-27384.602293908596</v>
      </c>
      <c r="N28" s="3">
        <f t="shared" si="1"/>
        <v>20</v>
      </c>
      <c r="O28" s="3" t="str">
        <f t="shared" si="1"/>
        <v>MK</v>
      </c>
      <c r="P28" s="43">
        <f>C28*Road!D28/100</f>
        <v>1020.2243577884198</v>
      </c>
      <c r="Q28" s="43">
        <f>D28*Road!E28/100</f>
        <v>726.74891837225198</v>
      </c>
      <c r="R28" s="43">
        <f>E28*Road!H28/100</f>
        <v>-14804.360719997298</v>
      </c>
      <c r="S28" s="43">
        <f>G28*Rail!C28/100</f>
        <v>3158.0691140912927</v>
      </c>
      <c r="T28" s="43">
        <f>H28*Rail!D28/100</f>
        <v>-1.6430761376345158</v>
      </c>
      <c r="U28" s="43">
        <f>F28*IWW!C28/100</f>
        <v>0</v>
      </c>
      <c r="V28" s="43"/>
      <c r="W28" s="46">
        <f>C28*Road!F28/100</f>
        <v>11510.531283754051</v>
      </c>
      <c r="X28" s="46">
        <f>D28*Road!G28/100</f>
        <v>2882.8712280658629</v>
      </c>
      <c r="Y28" s="46">
        <f>E28*Road!I28/100</f>
        <v>-35925.786531960752</v>
      </c>
      <c r="Z28" s="46">
        <f>G28*Rail!E28/100</f>
        <v>20870.717623559845</v>
      </c>
      <c r="AA28" s="46">
        <f>H28*Rail!F28/100</f>
        <v>-23.824603995700478</v>
      </c>
      <c r="AB28" s="46">
        <f>F28*IWW!D28/100</f>
        <v>0</v>
      </c>
      <c r="AC28" s="46"/>
      <c r="AD28" s="49">
        <f>(C28+D28)*Road!J28/100</f>
        <v>5016.0771905496358</v>
      </c>
      <c r="AE28" s="49">
        <f>E28*Road!L28/100</f>
        <v>-8567.9733431265031</v>
      </c>
      <c r="AF28" s="49">
        <f>G28*Rail!G28/100</f>
        <v>6728.0602865423189</v>
      </c>
      <c r="AG28" s="49">
        <f>H28*Rail!I28/100</f>
        <v>-7.3938426193553211</v>
      </c>
      <c r="AH28" s="52">
        <f>(C28+D28)*Road!K28/100</f>
        <v>4130.0036748537423</v>
      </c>
      <c r="AI28" s="52">
        <f>E28*Road!M28/100</f>
        <v>-19241.635050241719</v>
      </c>
      <c r="AJ28" s="52">
        <f>G28*Rail!H28/100</f>
        <v>11259.202928499391</v>
      </c>
      <c r="AK28" s="52">
        <f>H28*Rail!J28/100</f>
        <v>-8.2153806881725782</v>
      </c>
    </row>
    <row r="29" spans="1:37" x14ac:dyDescent="0.25">
      <c r="A29" s="3">
        <f t="shared" si="0"/>
        <v>20</v>
      </c>
      <c r="B29" s="3" t="str">
        <f>IF(B71='S00 Impact'!B28,B71,0)</f>
        <v>NL</v>
      </c>
      <c r="C29" s="3">
        <f>-(C71-'S00 Impact'!C28)</f>
        <v>107600260.98025513</v>
      </c>
      <c r="D29" s="3">
        <f>-(D71-'S00 Impact'!D28)</f>
        <v>24401767.585987091</v>
      </c>
      <c r="E29" s="3">
        <f>-(E71-'S00 Impact'!E28)</f>
        <v>-112847.83632469177</v>
      </c>
      <c r="F29" s="3">
        <f>-(F71-'S00 Impact'!F28)</f>
        <v>-9436329.6108932495</v>
      </c>
      <c r="G29" s="3">
        <f>-(G71-'S00 Impact'!G28)</f>
        <v>67751221.573497772</v>
      </c>
      <c r="H29" s="3">
        <f>-(H71-'S00 Impact'!H28)</f>
        <v>-32252610.698506355</v>
      </c>
      <c r="N29" s="3">
        <f t="shared" si="1"/>
        <v>20</v>
      </c>
      <c r="O29" s="3" t="str">
        <f t="shared" si="1"/>
        <v>NL</v>
      </c>
      <c r="P29" s="43">
        <f>C29*Road!D29/100</f>
        <v>168932.40973900055</v>
      </c>
      <c r="Q29" s="43">
        <f>D29*Road!E29/100</f>
        <v>125425.08539197365</v>
      </c>
      <c r="R29" s="43">
        <f>E29*Road!H29/100</f>
        <v>-4486.8299722697448</v>
      </c>
      <c r="S29" s="43">
        <f>G29*Rail!C29/100</f>
        <v>17615.317609109421</v>
      </c>
      <c r="T29" s="43">
        <f>H29*Rail!D29/100</f>
        <v>-9030.73099558178</v>
      </c>
      <c r="U29" s="43">
        <f>F29*IWW!C29/100</f>
        <v>-177025.54350035734</v>
      </c>
      <c r="V29" s="43"/>
      <c r="W29" s="46">
        <f>C29*Road!F29/100</f>
        <v>1032962.5054104492</v>
      </c>
      <c r="X29" s="46">
        <f>D29*Road!G29/100</f>
        <v>233036.88044617671</v>
      </c>
      <c r="Y29" s="46">
        <f>E29*Road!I29/100</f>
        <v>-5025.1141515385252</v>
      </c>
      <c r="Z29" s="46">
        <f>G29*Rail!E29/100</f>
        <v>102981.85679171661</v>
      </c>
      <c r="AA29" s="46">
        <f>H29*Rail!F29/100</f>
        <v>-28059.771307700528</v>
      </c>
      <c r="AB29" s="46">
        <f>F29*IWW!D29/100</f>
        <v>-25666.81654162964</v>
      </c>
      <c r="AC29" s="46"/>
      <c r="AD29" s="49">
        <f>(C29+D29)*Road!J29/100</f>
        <v>667930.26454518561</v>
      </c>
      <c r="AE29" s="49">
        <f>E29*Road!L29/100</f>
        <v>-1518.9318769303513</v>
      </c>
      <c r="AF29" s="49">
        <f>G29*Rail!G29/100</f>
        <v>48103.367317183416</v>
      </c>
      <c r="AG29" s="49">
        <f>H29*Rail!I29/100</f>
        <v>-9030.73099558178</v>
      </c>
      <c r="AH29" s="52">
        <f>(C29+D29)*Road!K29/100</f>
        <v>909493.97682140884</v>
      </c>
      <c r="AI29" s="52">
        <f>E29*Road!M29/100</f>
        <v>-5128.9341609572411</v>
      </c>
      <c r="AJ29" s="52">
        <f>G29*Rail!H29/100</f>
        <v>27100.488629399111</v>
      </c>
      <c r="AK29" s="52">
        <f>H29*Rail!J29/100</f>
        <v>-12255.992065432414</v>
      </c>
    </row>
    <row r="30" spans="1:37" x14ac:dyDescent="0.25">
      <c r="A30" s="3">
        <f t="shared" si="0"/>
        <v>20</v>
      </c>
      <c r="B30" s="3" t="str">
        <f>IF(B72='S00 Impact'!B29,B72,0)</f>
        <v>NO</v>
      </c>
      <c r="C30" s="3">
        <f>-(C72-'S00 Impact'!C29)</f>
        <v>-11590642.384597778</v>
      </c>
      <c r="D30" s="3">
        <f>-(D72-'S00 Impact'!D29)</f>
        <v>3204328.042345047</v>
      </c>
      <c r="E30" s="3">
        <f>-(E72-'S00 Impact'!E29)</f>
        <v>757335.75728988647</v>
      </c>
      <c r="F30" s="3">
        <f>-(F72-'S00 Impact'!F29)</f>
        <v>0</v>
      </c>
      <c r="G30" s="3">
        <f>-(G72-'S00 Impact'!G29)</f>
        <v>1793156.1157197952</v>
      </c>
      <c r="H30" s="3">
        <f>-(H72-'S00 Impact'!H29)</f>
        <v>-1237354.8841094971</v>
      </c>
      <c r="N30" s="3">
        <f t="shared" si="1"/>
        <v>20</v>
      </c>
      <c r="O30" s="3" t="str">
        <f t="shared" si="1"/>
        <v>NO</v>
      </c>
      <c r="P30" s="43">
        <f>C30*Road!D30/100</f>
        <v>-35467.365696869201</v>
      </c>
      <c r="Q30" s="43">
        <f>D30*Road!E30/100</f>
        <v>27717.437566284658</v>
      </c>
      <c r="R30" s="43">
        <f>E30*Road!H30/100</f>
        <v>49976.586623559611</v>
      </c>
      <c r="S30" s="43">
        <f>G30*Rail!C30/100</f>
        <v>2241.4451446497442</v>
      </c>
      <c r="T30" s="43">
        <f>H30*Rail!D30/100</f>
        <v>-890.89551655883781</v>
      </c>
      <c r="U30" s="43">
        <f>F30*IWW!C30/100</f>
        <v>0</v>
      </c>
      <c r="V30" s="43"/>
      <c r="W30" s="46">
        <f>C30*Road!F30/100</f>
        <v>-111154.26046829269</v>
      </c>
      <c r="X30" s="46">
        <f>D30*Road!G30/100</f>
        <v>30633.37608481865</v>
      </c>
      <c r="Y30" s="46">
        <f>E30*Road!I30/100</f>
        <v>33724.161272118647</v>
      </c>
      <c r="Z30" s="46">
        <f>G30*Rail!E30/100</f>
        <v>2725.5972958940883</v>
      </c>
      <c r="AA30" s="46">
        <f>H30*Rail!F30/100</f>
        <v>-1076.4987491752624</v>
      </c>
      <c r="AB30" s="46">
        <f>F30*IWW!D30/100</f>
        <v>0</v>
      </c>
      <c r="AC30" s="46"/>
      <c r="AD30" s="49">
        <f>(C30+D30)*Road!J30/100</f>
        <v>-100635.77210703278</v>
      </c>
      <c r="AE30" s="49">
        <f>E30*Road!L30/100</f>
        <v>28915.079213327866</v>
      </c>
      <c r="AF30" s="49">
        <f>G30*Rail!G30/100</f>
        <v>1273.1408421610545</v>
      </c>
      <c r="AG30" s="49">
        <f>H30*Rail!I30/100</f>
        <v>-334.08581870956419</v>
      </c>
      <c r="AH30" s="52">
        <f>(C30+D30)*Road!K30/100</f>
        <v>-83024.511988302038</v>
      </c>
      <c r="AI30" s="52">
        <f>E30*Road!M30/100</f>
        <v>64956.687902753562</v>
      </c>
      <c r="AJ30" s="52">
        <f>G30*Rail!H30/100</f>
        <v>735.19400744511597</v>
      </c>
      <c r="AK30" s="52">
        <f>H30*Rail!J30/100</f>
        <v>-395.95356291503907</v>
      </c>
    </row>
    <row r="31" spans="1:37" x14ac:dyDescent="0.25">
      <c r="A31" s="3">
        <f t="shared" si="0"/>
        <v>20</v>
      </c>
      <c r="B31" s="3" t="str">
        <f>IF(B73='S00 Impact'!B30,B73,0)</f>
        <v>PL</v>
      </c>
      <c r="C31" s="3">
        <f>-(C73-'S00 Impact'!C30)</f>
        <v>80186312.088546753</v>
      </c>
      <c r="D31" s="3">
        <f>-(D73-'S00 Impact'!D30)</f>
        <v>16460482.539802551</v>
      </c>
      <c r="E31" s="3">
        <f>-(E73-'S00 Impact'!E30)</f>
        <v>-8976880.1099052429</v>
      </c>
      <c r="F31" s="3">
        <f>-(F73-'S00 Impact'!F30)</f>
        <v>738911.46723759174</v>
      </c>
      <c r="G31" s="3">
        <f>-(G73-'S00 Impact'!G30)</f>
        <v>-333487118.95465088</v>
      </c>
      <c r="H31" s="3">
        <f>-(H73-'S00 Impact'!H30)</f>
        <v>84388389.755447388</v>
      </c>
      <c r="N31" s="3">
        <f t="shared" si="1"/>
        <v>20</v>
      </c>
      <c r="O31" s="3" t="str">
        <f t="shared" si="1"/>
        <v>PL</v>
      </c>
      <c r="P31" s="43">
        <f>C31*Road!D31/100</f>
        <v>220512.35824350358</v>
      </c>
      <c r="Q31" s="43">
        <f>D31*Road!E31/100</f>
        <v>112754.30539764749</v>
      </c>
      <c r="R31" s="43">
        <f>E31*Road!H31/100</f>
        <v>-457731.11680406838</v>
      </c>
      <c r="S31" s="43">
        <f>G31*Rail!C31/100</f>
        <v>-143399.46115049988</v>
      </c>
      <c r="T31" s="43">
        <f>H31*Rail!D31/100</f>
        <v>21097.097438861849</v>
      </c>
      <c r="U31" s="43">
        <f>F31*IWW!C31/100</f>
        <v>13861.97912537722</v>
      </c>
      <c r="V31" s="43"/>
      <c r="W31" s="46">
        <f>C31*Road!F31/100</f>
        <v>769788.59605004871</v>
      </c>
      <c r="X31" s="46">
        <f>D31*Road!G31/100</f>
        <v>157197.60825511435</v>
      </c>
      <c r="Y31" s="46">
        <f>E31*Road!I31/100</f>
        <v>-399740.47129408049</v>
      </c>
      <c r="Z31" s="46">
        <f>G31*Rail!E31/100</f>
        <v>-506900.42081106931</v>
      </c>
      <c r="AA31" s="46">
        <f>H31*Rail!F31/100</f>
        <v>73417.899087239231</v>
      </c>
      <c r="AB31" s="46">
        <f>F31*IWW!D31/100</f>
        <v>2009.8391908862498</v>
      </c>
      <c r="AC31" s="46"/>
      <c r="AD31" s="49">
        <f>(C31+D31)*Road!J31/100</f>
        <v>270611.02495937812</v>
      </c>
      <c r="AE31" s="49">
        <f>E31*Road!L31/100</f>
        <v>-6553.122480230827</v>
      </c>
      <c r="AF31" s="49">
        <f>G31*Rail!G31/100</f>
        <v>-236775.85445780211</v>
      </c>
      <c r="AG31" s="49">
        <f>H31*Rail!I31/100</f>
        <v>20253.213541307374</v>
      </c>
      <c r="AH31" s="52">
        <f>(C31+D31)*Road!K31/100</f>
        <v>262879.28138911014</v>
      </c>
      <c r="AI31" s="52">
        <f>E31*Road!M31/100</f>
        <v>-160057.77235961048</v>
      </c>
      <c r="AJ31" s="52">
        <f>G31*Rail!H31/100</f>
        <v>-106715.87806548829</v>
      </c>
      <c r="AK31" s="52">
        <f>H31*Rail!J31/100</f>
        <v>90295.577038328702</v>
      </c>
    </row>
    <row r="32" spans="1:37" x14ac:dyDescent="0.25">
      <c r="A32" s="3">
        <f t="shared" si="0"/>
        <v>20</v>
      </c>
      <c r="B32" s="3" t="str">
        <f>IF(B74='S00 Impact'!B31,B74,0)</f>
        <v>PT</v>
      </c>
      <c r="C32" s="3">
        <f>-(C74-'S00 Impact'!C31)</f>
        <v>-1697015.9827194214</v>
      </c>
      <c r="D32" s="3">
        <f>-(D74-'S00 Impact'!D31)</f>
        <v>122444.54718589783</v>
      </c>
      <c r="E32" s="3">
        <f>-(E74-'S00 Impact'!E31)</f>
        <v>-1243331.7601442337</v>
      </c>
      <c r="F32" s="3">
        <f>-(F74-'S00 Impact'!F31)</f>
        <v>0</v>
      </c>
      <c r="G32" s="3">
        <f>-(G74-'S00 Impact'!G31)</f>
        <v>14857382.066402435</v>
      </c>
      <c r="H32" s="3">
        <f>-(H74-'S00 Impact'!H31)</f>
        <v>-2448728.4628601074</v>
      </c>
      <c r="N32" s="3">
        <f t="shared" si="1"/>
        <v>20</v>
      </c>
      <c r="O32" s="3" t="str">
        <f t="shared" si="1"/>
        <v>PT</v>
      </c>
      <c r="P32" s="43">
        <f>C32*Road!D32/100</f>
        <v>-2800.0763714870454</v>
      </c>
      <c r="Q32" s="43">
        <f>D32*Road!E32/100</f>
        <v>574.26492630186078</v>
      </c>
      <c r="R32" s="43">
        <f>E32*Road!H32/100</f>
        <v>-44548.576965967892</v>
      </c>
      <c r="S32" s="43">
        <f>G32*Rail!C32/100</f>
        <v>6091.5266472249987</v>
      </c>
      <c r="T32" s="43">
        <f>H32*Rail!D32/100</f>
        <v>-587.69483108642578</v>
      </c>
      <c r="U32" s="43">
        <f>F32*IWW!C32/100</f>
        <v>0</v>
      </c>
      <c r="V32" s="43"/>
      <c r="W32" s="46">
        <f>C32*Road!F32/100</f>
        <v>-16291.353434106444</v>
      </c>
      <c r="X32" s="46">
        <f>D32*Road!G32/100</f>
        <v>1169.3454256253242</v>
      </c>
      <c r="Y32" s="46">
        <f>E32*Road!I32/100</f>
        <v>-55365.563279222733</v>
      </c>
      <c r="Z32" s="46">
        <f>G32*Rail!E32/100</f>
        <v>22583.220740931702</v>
      </c>
      <c r="AA32" s="46">
        <f>H32*Rail!F32/100</f>
        <v>-2130.3937626882935</v>
      </c>
      <c r="AB32" s="46">
        <f>F32*IWW!D32/100</f>
        <v>0</v>
      </c>
      <c r="AC32" s="46"/>
      <c r="AD32" s="49">
        <f>(C32+D32)*Road!J32/100</f>
        <v>-5227.5771659712982</v>
      </c>
      <c r="AE32" s="49">
        <f>E32*Road!L32/100</f>
        <v>-27427.898628781797</v>
      </c>
      <c r="AF32" s="49">
        <f>G32*Rail!G32/100</f>
        <v>10548.741267145728</v>
      </c>
      <c r="AG32" s="49">
        <f>H32*Rail!I32/100</f>
        <v>-685.64396960083002</v>
      </c>
      <c r="AH32" s="52">
        <f>(C32+D32)*Road!K32/100</f>
        <v>-8817.6000389877318</v>
      </c>
      <c r="AI32" s="52">
        <f>E32*Road!M32/100</f>
        <v>-68196.747043911222</v>
      </c>
      <c r="AJ32" s="52">
        <f>G32*Rail!H32/100</f>
        <v>5348.6575439048765</v>
      </c>
      <c r="AK32" s="52">
        <f>H32*Rail!J32/100</f>
        <v>-1248.8515160586546</v>
      </c>
    </row>
    <row r="33" spans="1:38" x14ac:dyDescent="0.25">
      <c r="A33" s="3">
        <f t="shared" si="0"/>
        <v>20</v>
      </c>
      <c r="B33" s="3" t="str">
        <f>IF(B75='S00 Impact'!B32,B75,0)</f>
        <v>RO</v>
      </c>
      <c r="C33" s="3">
        <f>-(C75-'S00 Impact'!C32)</f>
        <v>4354932.1503982544</v>
      </c>
      <c r="D33" s="3">
        <f>-(D75-'S00 Impact'!D32)</f>
        <v>2286860.5181236267</v>
      </c>
      <c r="E33" s="3">
        <f>-(E75-'S00 Impact'!E32)</f>
        <v>-3302476.8767700195</v>
      </c>
      <c r="F33" s="3">
        <f>-(F75-'S00 Impact'!F32)</f>
        <v>-12853304.959095001</v>
      </c>
      <c r="G33" s="3">
        <f>-(G75-'S00 Impact'!G32)</f>
        <v>7505690.434709549</v>
      </c>
      <c r="H33" s="3">
        <f>-(H75-'S00 Impact'!H32)</f>
        <v>3238629.9108276367</v>
      </c>
      <c r="N33" s="3">
        <f t="shared" si="1"/>
        <v>20</v>
      </c>
      <c r="O33" s="3" t="str">
        <f t="shared" si="1"/>
        <v>RO</v>
      </c>
      <c r="P33" s="43">
        <f>C33*Road!D33/100</f>
        <v>4267.833507390289</v>
      </c>
      <c r="Q33" s="43">
        <f>D33*Road!E33/100</f>
        <v>6334.6036352024457</v>
      </c>
      <c r="R33" s="43">
        <f>E33*Road!H33/100</f>
        <v>-69781.336406150513</v>
      </c>
      <c r="S33" s="43">
        <f>G33*Rail!C33/100</f>
        <v>2777.1054608425329</v>
      </c>
      <c r="T33" s="43">
        <f>H33*Rail!D33/100</f>
        <v>680.11228127380377</v>
      </c>
      <c r="U33" s="43">
        <f>F33*IWW!C33/100</f>
        <v>-241128.00103262218</v>
      </c>
      <c r="V33" s="43"/>
      <c r="W33" s="46">
        <f>C33*Road!F33/100</f>
        <v>41763.799322319261</v>
      </c>
      <c r="X33" s="46">
        <f>D33*Road!G33/100</f>
        <v>21862.386553261873</v>
      </c>
      <c r="Y33" s="46">
        <f>E33*Road!I33/100</f>
        <v>-147059.29532256897</v>
      </c>
      <c r="Z33" s="46">
        <f>G33*Rail!E33/100</f>
        <v>11408.649460758514</v>
      </c>
      <c r="AA33" s="46">
        <f>H33*Rail!F33/100</f>
        <v>2817.6080224200437</v>
      </c>
      <c r="AB33" s="46">
        <f>F33*IWW!D33/100</f>
        <v>-34960.989488738407</v>
      </c>
      <c r="AC33" s="46"/>
      <c r="AD33" s="49">
        <f>(C33+D33)*Road!J33/100</f>
        <v>25504.483847124022</v>
      </c>
      <c r="AE33" s="49">
        <f>E33*Road!L33/100</f>
        <v>-40389.292202897341</v>
      </c>
      <c r="AF33" s="49">
        <f>G33*Rail!G33/100</f>
        <v>5329.0402086437798</v>
      </c>
      <c r="AG33" s="49">
        <f>H33*Rail!I33/100</f>
        <v>874.4300759234618</v>
      </c>
      <c r="AH33" s="52">
        <f>(C33+D33)*Road!K33/100</f>
        <v>21054.482759214367</v>
      </c>
      <c r="AI33" s="52">
        <f>E33*Road!M33/100</f>
        <v>-90719.039804872446</v>
      </c>
      <c r="AJ33" s="52">
        <f>G33*Rail!H33/100</f>
        <v>4203.1866434373478</v>
      </c>
      <c r="AK33" s="52">
        <f>H33*Rail!J33/100</f>
        <v>3692.0380983435061</v>
      </c>
    </row>
    <row r="34" spans="1:38" x14ac:dyDescent="0.25">
      <c r="A34" s="3">
        <f t="shared" si="0"/>
        <v>20</v>
      </c>
      <c r="B34" s="3" t="str">
        <f>IF(B76='S00 Impact'!B33,B76,0)</f>
        <v>RU</v>
      </c>
      <c r="C34" s="3">
        <f>-(C76-'S00 Impact'!C33)</f>
        <v>-275657169.4937439</v>
      </c>
      <c r="D34" s="3">
        <f>-(D76-'S00 Impact'!D33)</f>
        <v>-67277393.535346985</v>
      </c>
      <c r="E34" s="3">
        <f>-(E76-'S00 Impact'!E33)</f>
        <v>200468790.87942505</v>
      </c>
      <c r="F34" s="3">
        <f>-(F76-'S00 Impact'!F33)</f>
        <v>0</v>
      </c>
      <c r="G34" s="3">
        <f>-(G76-'S00 Impact'!G33)</f>
        <v>-487791068.49719238</v>
      </c>
      <c r="H34" s="3">
        <f>-(H76-'S00 Impact'!H33)</f>
        <v>-3491814.3585510254</v>
      </c>
      <c r="N34" s="3">
        <f t="shared" si="1"/>
        <v>20</v>
      </c>
      <c r="O34" s="3" t="str">
        <f t="shared" si="1"/>
        <v>RU</v>
      </c>
      <c r="P34" s="43">
        <f>C34*Road!D34/100</f>
        <v>-270144.02610386902</v>
      </c>
      <c r="Q34" s="43">
        <f>D34*Road!E34/100</f>
        <v>-186358.38009291116</v>
      </c>
      <c r="R34" s="43">
        <f>E34*Road!H34/100</f>
        <v>4235905.5512822513</v>
      </c>
      <c r="S34" s="43">
        <f>G34*Rail!C34/100</f>
        <v>-282918.81972837163</v>
      </c>
      <c r="T34" s="43">
        <f>H34*Rail!D34/100</f>
        <v>-1152.2987383218385</v>
      </c>
      <c r="U34" s="43">
        <f>F34*IWW!C34/100</f>
        <v>0</v>
      </c>
      <c r="V34" s="43"/>
      <c r="W34" s="46">
        <f>C34*Road!F34/100</f>
        <v>-2643552.255445004</v>
      </c>
      <c r="X34" s="46">
        <f>D34*Road!G34/100</f>
        <v>-643171.88219791721</v>
      </c>
      <c r="Y34" s="46">
        <f>E34*Road!I34/100</f>
        <v>8926875.2578607984</v>
      </c>
      <c r="Z34" s="46">
        <f>G34*Rail!E34/100</f>
        <v>-741442.42411573243</v>
      </c>
      <c r="AA34" s="46">
        <f>H34*Rail!F34/100</f>
        <v>-3037.878491939392</v>
      </c>
      <c r="AB34" s="46">
        <f>F34*IWW!D34/100</f>
        <v>0</v>
      </c>
      <c r="AC34" s="46"/>
      <c r="AD34" s="49">
        <f>(C34+D34)*Road!J34/100</f>
        <v>-1316868.722031709</v>
      </c>
      <c r="AE34" s="49">
        <f>E34*Road!L34/100</f>
        <v>2451733.3124553687</v>
      </c>
      <c r="AF34" s="49">
        <f>G34*Rail!G34/100</f>
        <v>-360965.39068792231</v>
      </c>
      <c r="AG34" s="49">
        <f>H34*Rail!I34/100</f>
        <v>-942.78987680877685</v>
      </c>
      <c r="AH34" s="52">
        <f>(C34+D34)*Road!K34/100</f>
        <v>-1087102.564802218</v>
      </c>
      <c r="AI34" s="52">
        <f>E34*Road!M34/100</f>
        <v>5506877.6854578052</v>
      </c>
      <c r="AJ34" s="52">
        <f>G34*Rail!H34/100</f>
        <v>-648762.12110126589</v>
      </c>
      <c r="AK34" s="52">
        <f>H34*Rail!J34/100</f>
        <v>-907.87173322326646</v>
      </c>
    </row>
    <row r="35" spans="1:38" x14ac:dyDescent="0.25">
      <c r="A35" s="3">
        <f t="shared" si="0"/>
        <v>20</v>
      </c>
      <c r="B35" s="3" t="str">
        <f>IF(B77='S00 Impact'!B34,B77,0)</f>
        <v>SE</v>
      </c>
      <c r="C35" s="3">
        <f>-(C77-'S00 Impact'!C34)</f>
        <v>65216894.041618347</v>
      </c>
      <c r="D35" s="3">
        <f>-(D77-'S00 Impact'!D34)</f>
        <v>10786179.899995804</v>
      </c>
      <c r="E35" s="3">
        <f>-(E77-'S00 Impact'!E34)</f>
        <v>-8381791.338476181</v>
      </c>
      <c r="F35" s="3">
        <f>-(F77-'S00 Impact'!F34)</f>
        <v>0</v>
      </c>
      <c r="G35" s="3">
        <f>-(G77-'S00 Impact'!G34)</f>
        <v>-26168615.66791153</v>
      </c>
      <c r="H35" s="3">
        <f>-(H77-'S00 Impact'!H34)</f>
        <v>-4399695.3992996216</v>
      </c>
      <c r="N35" s="3">
        <f t="shared" si="1"/>
        <v>20</v>
      </c>
      <c r="O35" s="3" t="str">
        <f t="shared" si="1"/>
        <v>SE</v>
      </c>
      <c r="P35" s="43">
        <f>C35*Road!D35/100</f>
        <v>90651.482717849518</v>
      </c>
      <c r="Q35" s="43">
        <f>D35*Road!E35/100</f>
        <v>27720.482342989217</v>
      </c>
      <c r="R35" s="43">
        <f>E35*Road!H35/100</f>
        <v>-149866.42913195412</v>
      </c>
      <c r="S35" s="43">
        <f>G35*Rail!C35/100</f>
        <v>-9159.015483769037</v>
      </c>
      <c r="T35" s="43">
        <f>H35*Rail!D35/100</f>
        <v>-879.93907985992439</v>
      </c>
      <c r="U35" s="43">
        <f>F35*IWW!C35/100</f>
        <v>0</v>
      </c>
      <c r="V35" s="43"/>
      <c r="W35" s="46">
        <f>C35*Road!F35/100</f>
        <v>626082.18279953615</v>
      </c>
      <c r="X35" s="46">
        <f>D35*Road!G35/100</f>
        <v>103008.01804495993</v>
      </c>
      <c r="Y35" s="46">
        <f>E35*Road!I35/100</f>
        <v>-373241.16830234439</v>
      </c>
      <c r="Z35" s="46">
        <f>G35*Rail!E35/100</f>
        <v>-39776.295815225523</v>
      </c>
      <c r="AA35" s="46">
        <f>H35*Rail!F35/100</f>
        <v>-3827.7349973906703</v>
      </c>
      <c r="AB35" s="46">
        <f>F35*IWW!D35/100</f>
        <v>0</v>
      </c>
      <c r="AC35" s="46"/>
      <c r="AD35" s="49">
        <f>(C35+D35)*Road!J35/100</f>
        <v>176327.13154454486</v>
      </c>
      <c r="AE35" s="49">
        <f>E35*Road!L35/100</f>
        <v>-150453.15452564743</v>
      </c>
      <c r="AF35" s="49">
        <f>G35*Rail!G35/100</f>
        <v>-18579.717124217186</v>
      </c>
      <c r="AG35" s="49">
        <f>H35*Rail!I35/100</f>
        <v>-1979.8629296848296</v>
      </c>
      <c r="AH35" s="52">
        <f>(C35+D35)*Road!K35/100</f>
        <v>609544.65301174554</v>
      </c>
      <c r="AI35" s="52">
        <f>E35*Road!M35/100</f>
        <v>-443899.66928569856</v>
      </c>
      <c r="AJ35" s="52">
        <f>G35*Rail!H35/100</f>
        <v>-31664.024958172948</v>
      </c>
      <c r="AK35" s="52">
        <f>H35*Rail!J35/100</f>
        <v>-4135.7136753416444</v>
      </c>
    </row>
    <row r="36" spans="1:38" x14ac:dyDescent="0.25">
      <c r="A36" s="3">
        <f t="shared" si="0"/>
        <v>20</v>
      </c>
      <c r="B36" s="3" t="str">
        <f>IF(B78='S00 Impact'!B35,B78,0)</f>
        <v>SI</v>
      </c>
      <c r="C36" s="3">
        <f>-(C78-'S00 Impact'!C35)</f>
        <v>-1404774.9018669128</v>
      </c>
      <c r="D36" s="3">
        <f>-(D78-'S00 Impact'!D35)</f>
        <v>-2426305.5910291672</v>
      </c>
      <c r="E36" s="3">
        <f>-(E78-'S00 Impact'!E35)</f>
        <v>8752648.4618754387</v>
      </c>
      <c r="F36" s="3">
        <f>-(F78-'S00 Impact'!F35)</f>
        <v>0</v>
      </c>
      <c r="G36" s="3">
        <f>-(G78-'S00 Impact'!G35)</f>
        <v>39034397.539280891</v>
      </c>
      <c r="H36" s="3">
        <f>-(H78-'S00 Impact'!H35)</f>
        <v>-48201654.058076859</v>
      </c>
      <c r="N36" s="3">
        <f t="shared" si="1"/>
        <v>20</v>
      </c>
      <c r="O36" s="3" t="str">
        <f t="shared" si="1"/>
        <v>SI</v>
      </c>
      <c r="P36" s="43">
        <f>C36*Road!D36/100</f>
        <v>-2865.7407998085023</v>
      </c>
      <c r="Q36" s="43">
        <f>D36*Road!E36/100</f>
        <v>-16644.456354460086</v>
      </c>
      <c r="R36" s="43">
        <f>E36*Road!H36/100</f>
        <v>471767.75209508615</v>
      </c>
      <c r="S36" s="43">
        <f>G36*Rail!C36/100</f>
        <v>49183.340899493924</v>
      </c>
      <c r="T36" s="43">
        <f>H36*Rail!D36/100</f>
        <v>-35187.207462396102</v>
      </c>
      <c r="U36" s="43">
        <f>F36*IWW!C36/100</f>
        <v>0</v>
      </c>
      <c r="V36" s="43"/>
      <c r="W36" s="46">
        <f>C36*Road!F36/100</f>
        <v>-13485.839057922363</v>
      </c>
      <c r="X36" s="46">
        <f>D36*Road!G36/100</f>
        <v>-23171.218394328545</v>
      </c>
      <c r="Y36" s="46">
        <f>E36*Road!I36/100</f>
        <v>389755.43600731326</v>
      </c>
      <c r="Z36" s="46">
        <f>G36*Rail!E36/100</f>
        <v>59332.284259706947</v>
      </c>
      <c r="AA36" s="46">
        <f>H36*Rail!F36/100</f>
        <v>-41935.439030526861</v>
      </c>
      <c r="AB36" s="46">
        <f>F36*IWW!D36/100</f>
        <v>0</v>
      </c>
      <c r="AC36" s="46"/>
      <c r="AD36" s="49">
        <f>(C36+D36)*Road!J36/100</f>
        <v>-16243.78128987938</v>
      </c>
      <c r="AE36" s="49">
        <f>E36*Road!L36/100</f>
        <v>149582.76221345123</v>
      </c>
      <c r="AF36" s="49">
        <f>G36*Rail!G36/100</f>
        <v>27714.422252889428</v>
      </c>
      <c r="AG36" s="49">
        <f>H36*Rail!I36/100</f>
        <v>-15906.545839165363</v>
      </c>
      <c r="AH36" s="52">
        <f>(C36+D36)*Road!K36/100</f>
        <v>-15554.186801158085</v>
      </c>
      <c r="AI36" s="52">
        <f>E36*Road!M36/100</f>
        <v>875965.05806449382</v>
      </c>
      <c r="AJ36" s="52">
        <f>G36*Rail!H36/100</f>
        <v>12491.007212569886</v>
      </c>
      <c r="AK36" s="52">
        <f>H36*Rail!J36/100</f>
        <v>-21208.727785553816</v>
      </c>
    </row>
    <row r="37" spans="1:38" x14ac:dyDescent="0.25">
      <c r="A37" s="3">
        <f t="shared" si="0"/>
        <v>20</v>
      </c>
      <c r="B37" s="3" t="str">
        <f>IF(B79='S00 Impact'!B36,B79,0)</f>
        <v>SK</v>
      </c>
      <c r="C37" s="3">
        <f>-(C79-'S00 Impact'!C36)</f>
        <v>35890833.357761383</v>
      </c>
      <c r="D37" s="3">
        <f>-(D79-'S00 Impact'!D36)</f>
        <v>8313161.2827019691</v>
      </c>
      <c r="E37" s="3">
        <f>-(E79-'S00 Impact'!E36)</f>
        <v>-1902073.4658179283</v>
      </c>
      <c r="F37" s="3">
        <f>-(F79-'S00 Impact'!F36)</f>
        <v>-278857.87904071808</v>
      </c>
      <c r="G37" s="3">
        <f>-(G79-'S00 Impact'!G36)</f>
        <v>11202082.131569862</v>
      </c>
      <c r="H37" s="3">
        <f>-(H79-'S00 Impact'!H36)</f>
        <v>-67593793.17457962</v>
      </c>
      <c r="N37" s="3">
        <f t="shared" si="1"/>
        <v>20</v>
      </c>
      <c r="O37" s="3" t="str">
        <f t="shared" si="1"/>
        <v>SK</v>
      </c>
      <c r="P37" s="43">
        <f>C37*Road!D37/100</f>
        <v>96905.250065955741</v>
      </c>
      <c r="Q37" s="43">
        <f>D37*Road!E37/100</f>
        <v>65673.97413334556</v>
      </c>
      <c r="R37" s="43">
        <f>E37*Road!H37/100</f>
        <v>-115493.9008444646</v>
      </c>
      <c r="S37" s="43">
        <f>G37*Rail!C37/100</f>
        <v>15682.914984197811</v>
      </c>
      <c r="T37" s="43">
        <f>H37*Rail!D37/100</f>
        <v>-54075.034539663699</v>
      </c>
      <c r="U37" s="43">
        <f>F37*IWW!C37/100</f>
        <v>-5231.3738108038706</v>
      </c>
      <c r="V37" s="43"/>
      <c r="W37" s="46">
        <f>C37*Road!F37/100</f>
        <v>344552.00023450924</v>
      </c>
      <c r="X37" s="46">
        <f>D37*Road!G37/100</f>
        <v>79390.690249803796</v>
      </c>
      <c r="Y37" s="46">
        <f>E37*Road!I37/100</f>
        <v>-84699.331432872365</v>
      </c>
      <c r="Z37" s="46">
        <f>G37*Rail!E37/100</f>
        <v>17027.164839986192</v>
      </c>
      <c r="AA37" s="46">
        <f>H37*Rail!F37/100</f>
        <v>-58806.600061884259</v>
      </c>
      <c r="AB37" s="46">
        <f>F37*IWW!D37/100</f>
        <v>-758.49343099075327</v>
      </c>
      <c r="AC37" s="46"/>
      <c r="AD37" s="49">
        <f>(C37+D37)*Road!J37/100</f>
        <v>76030.870781596968</v>
      </c>
      <c r="AE37" s="49">
        <f>E37*Road!L37/100</f>
        <v>-19610.377432582838</v>
      </c>
      <c r="AF37" s="49">
        <f>G37*Rail!G37/100</f>
        <v>8289.5407773616971</v>
      </c>
      <c r="AG37" s="49">
        <f>H37*Rail!I37/100</f>
        <v>-18250.324157136496</v>
      </c>
      <c r="AH37" s="52">
        <f>(C37+D37)*Road!K37/100</f>
        <v>101227.14772666107</v>
      </c>
      <c r="AI37" s="52">
        <f>E37*Road!M37/100</f>
        <v>-28759.350803167075</v>
      </c>
      <c r="AJ37" s="52">
        <f>G37*Rail!H37/100</f>
        <v>4480.8328526279456</v>
      </c>
      <c r="AK37" s="52">
        <f>H37*Rail!J37/100</f>
        <v>-24333.765542848661</v>
      </c>
    </row>
    <row r="38" spans="1:38" x14ac:dyDescent="0.25">
      <c r="A38" s="3">
        <f t="shared" si="0"/>
        <v>20</v>
      </c>
      <c r="B38" s="3" t="str">
        <f>IF(B80='S00 Impact'!B37,B80,0)</f>
        <v>TR</v>
      </c>
      <c r="C38" s="3">
        <f>-(C80-'S00 Impact'!C37)</f>
        <v>-62300713.196044922</v>
      </c>
      <c r="D38" s="3">
        <f>-(D80-'S00 Impact'!D37)</f>
        <v>-13443240.433414459</v>
      </c>
      <c r="E38" s="3">
        <f>-(E80-'S00 Impact'!E37)</f>
        <v>7461041.1214160919</v>
      </c>
      <c r="F38" s="3">
        <f>-(F80-'S00 Impact'!F37)</f>
        <v>0</v>
      </c>
      <c r="G38" s="3">
        <f>-(G80-'S00 Impact'!G37)</f>
        <v>55674210.034683228</v>
      </c>
      <c r="H38" s="3">
        <f>-(H80-'S00 Impact'!H37)</f>
        <v>501591.60056686401</v>
      </c>
      <c r="N38" s="3">
        <f t="shared" si="1"/>
        <v>20</v>
      </c>
      <c r="O38" s="3" t="str">
        <f t="shared" si="1"/>
        <v>TR</v>
      </c>
      <c r="P38" s="43">
        <f>C38*Road!D38/100</f>
        <v>-82236.941418779301</v>
      </c>
      <c r="Q38" s="43">
        <f>D38*Road!E38/100</f>
        <v>-50143.286816635933</v>
      </c>
      <c r="R38" s="43">
        <f>E38*Road!H38/100</f>
        <v>212490.4511379303</v>
      </c>
      <c r="S38" s="43">
        <f>G38*Rail!C38/100</f>
        <v>30064.073418728942</v>
      </c>
      <c r="T38" s="43">
        <f>H38*Rail!D38/100</f>
        <v>155.49339617572784</v>
      </c>
      <c r="U38" s="43">
        <f>F38*IWW!C38/100</f>
        <v>0</v>
      </c>
      <c r="V38" s="43"/>
      <c r="W38" s="46">
        <f>C38*Road!F38/100</f>
        <v>-597463.83955007081</v>
      </c>
      <c r="X38" s="46">
        <f>D38*Road!G38/100</f>
        <v>-128517.37854344223</v>
      </c>
      <c r="Y38" s="46">
        <f>E38*Road!I38/100</f>
        <v>332240.16113665863</v>
      </c>
      <c r="Z38" s="46">
        <f>G38*Rail!E38/100</f>
        <v>84624.799252718498</v>
      </c>
      <c r="AA38" s="46">
        <f>H38*Rail!F38/100</f>
        <v>436.38469249317166</v>
      </c>
      <c r="AB38" s="46">
        <f>F38*IWW!D38/100</f>
        <v>0</v>
      </c>
      <c r="AC38" s="46"/>
      <c r="AD38" s="49">
        <f>(C38+D38)*Road!J38/100</f>
        <v>-392353.67980059958</v>
      </c>
      <c r="AE38" s="49">
        <f>E38*Road!L38/100</f>
        <v>122957.95768093718</v>
      </c>
      <c r="AF38" s="49">
        <f>G38*Rail!G38/100</f>
        <v>39528.689124625089</v>
      </c>
      <c r="AG38" s="49">
        <f>H38*Rail!I38/100</f>
        <v>105.33423611904145</v>
      </c>
      <c r="AH38" s="52">
        <f>(C38+D38)*Road!K38/100</f>
        <v>-323426.68199779157</v>
      </c>
      <c r="AI38" s="52">
        <f>E38*Road!M38/100</f>
        <v>276133.13190360955</v>
      </c>
      <c r="AJ38" s="52">
        <f>G38*Rail!H38/100</f>
        <v>18372.489311445464</v>
      </c>
      <c r="AK38" s="52">
        <f>H38*Rail!J38/100</f>
        <v>516.63934858386995</v>
      </c>
    </row>
    <row r="39" spans="1:38" x14ac:dyDescent="0.25">
      <c r="A39" s="3">
        <f t="shared" si="0"/>
        <v>20</v>
      </c>
      <c r="B39" s="3" t="str">
        <f>IF(B81='S00 Impact'!B38,B81,0)</f>
        <v>UA</v>
      </c>
      <c r="C39" s="3">
        <f>-(C81-'S00 Impact'!C38)</f>
        <v>114127441.06251526</v>
      </c>
      <c r="D39" s="3">
        <f>-(D81-'S00 Impact'!D38)</f>
        <v>27411376.979644775</v>
      </c>
      <c r="E39" s="3">
        <f>-(E81-'S00 Impact'!E38)</f>
        <v>728652.9662322998</v>
      </c>
      <c r="F39" s="3">
        <f>-(F81-'S00 Impact'!F38)</f>
        <v>0</v>
      </c>
      <c r="G39" s="3">
        <f>-(G81-'S00 Impact'!G38)</f>
        <v>-260361621.10666656</v>
      </c>
      <c r="H39" s="3">
        <f>-(H81-'S00 Impact'!H38)</f>
        <v>-21664589.835861206</v>
      </c>
      <c r="N39" s="3">
        <f t="shared" si="1"/>
        <v>20</v>
      </c>
      <c r="O39" s="3" t="str">
        <f t="shared" si="1"/>
        <v>UA</v>
      </c>
      <c r="P39" s="43">
        <f>C39*Road!D39/100</f>
        <v>91301.952850012196</v>
      </c>
      <c r="Q39" s="43">
        <f>D39*Road!E39/100</f>
        <v>62223.825743793641</v>
      </c>
      <c r="R39" s="43">
        <f>E39*Road!H39/100</f>
        <v>12642.128964130403</v>
      </c>
      <c r="S39" s="43">
        <f>G39*Rail!C39/100</f>
        <v>-85919.334965199974</v>
      </c>
      <c r="T39" s="43">
        <f>H39*Rail!D39/100</f>
        <v>-4116.2720688136287</v>
      </c>
      <c r="U39" s="43">
        <f>F39*IWW!C39/100</f>
        <v>0</v>
      </c>
      <c r="V39" s="43"/>
      <c r="W39" s="46">
        <f>C39*Road!F39/100</f>
        <v>1094482.1597895212</v>
      </c>
      <c r="X39" s="46">
        <f>D39*Road!G39/100</f>
        <v>262052.76392540403</v>
      </c>
      <c r="Y39" s="46">
        <f>E39*Road!I39/100</f>
        <v>32446.916586324311</v>
      </c>
      <c r="Z39" s="46">
        <f>G39*Rail!E39/100</f>
        <v>-395749.66408213315</v>
      </c>
      <c r="AA39" s="46">
        <f>H39*Rail!F39/100</f>
        <v>-18848.19315719925</v>
      </c>
      <c r="AB39" s="46">
        <f>F39*IWW!D39/100</f>
        <v>0</v>
      </c>
      <c r="AC39" s="46"/>
      <c r="AD39" s="49">
        <f>(C39+D39)*Road!J39/100</f>
        <v>445847.27683280408</v>
      </c>
      <c r="AE39" s="49">
        <f>E39*Road!L39/100</f>
        <v>7315.6757809722903</v>
      </c>
      <c r="AF39" s="49">
        <f>G39*Rail!G39/100</f>
        <v>-184856.75098573323</v>
      </c>
      <c r="AG39" s="49">
        <f>H39*Rail!I39/100</f>
        <v>-5849.439255682526</v>
      </c>
      <c r="AH39" s="52">
        <f>(C39+D39)*Road!K39/100</f>
        <v>368000.92690961604</v>
      </c>
      <c r="AI39" s="52">
        <f>E39*Road!M39/100</f>
        <v>16431.124388538359</v>
      </c>
      <c r="AJ39" s="52">
        <f>G39*Rail!H39/100</f>
        <v>-312433.94532799983</v>
      </c>
      <c r="AK39" s="52">
        <f>H39*Rail!J39/100</f>
        <v>-12132.170308082275</v>
      </c>
    </row>
    <row r="40" spans="1:38" x14ac:dyDescent="0.25">
      <c r="A40" s="3">
        <f t="shared" si="0"/>
        <v>20</v>
      </c>
      <c r="B40" s="3" t="str">
        <f>IF(B82='S00 Impact'!B39,B82,0)</f>
        <v>UK</v>
      </c>
      <c r="C40" s="3">
        <f>-(C82-'S00 Impact'!C39)</f>
        <v>-311252633.87652588</v>
      </c>
      <c r="D40" s="3">
        <f>-(D82-'S00 Impact'!D39)</f>
        <v>-72005202.102996826</v>
      </c>
      <c r="E40" s="3">
        <f>-(E82-'S00 Impact'!E39)</f>
        <v>-2572580.686630249</v>
      </c>
      <c r="F40" s="3">
        <f>-(F82-'S00 Impact'!F39)</f>
        <v>-6657.1726205945015</v>
      </c>
      <c r="G40" s="3">
        <f>-(G82-'S00 Impact'!G39)</f>
        <v>-94940335.5987854</v>
      </c>
      <c r="H40" s="3">
        <f>-(H82-'S00 Impact'!H39)</f>
        <v>-9470460.5726776123</v>
      </c>
      <c r="N40" s="3">
        <f t="shared" si="1"/>
        <v>20</v>
      </c>
      <c r="O40" s="3" t="str">
        <f t="shared" si="1"/>
        <v>UK</v>
      </c>
      <c r="P40" s="43">
        <f>C40*Road!D40/100</f>
        <v>-983558.32304982189</v>
      </c>
      <c r="Q40" s="43">
        <f>D40*Road!E40/100</f>
        <v>-475954.38590080902</v>
      </c>
      <c r="R40" s="43">
        <f>E40*Road!H40/100</f>
        <v>-124590.08265350295</v>
      </c>
      <c r="S40" s="43">
        <f>G40*Rail!C40/100</f>
        <v>-35127.924171550592</v>
      </c>
      <c r="T40" s="43">
        <f>H40*Rail!D40/100</f>
        <v>-1988.7967202622988</v>
      </c>
      <c r="U40" s="43">
        <f>F40*IWW!C40/100</f>
        <v>-123.88998246926367</v>
      </c>
      <c r="V40" s="43"/>
      <c r="W40" s="46">
        <f>C40*Road!F40/100</f>
        <v>-2988025.2852146481</v>
      </c>
      <c r="X40" s="46">
        <f>D40*Road!G40/100</f>
        <v>-687649.68008361966</v>
      </c>
      <c r="Y40" s="46">
        <f>E40*Road!I40/100</f>
        <v>-114557.01797564499</v>
      </c>
      <c r="Z40" s="46">
        <f>G40*Rail!E40/100</f>
        <v>-144309.3101101538</v>
      </c>
      <c r="AA40" s="46">
        <f>H40*Rail!F40/100</f>
        <v>-8239.3006982295228</v>
      </c>
      <c r="AB40" s="46">
        <f>F40*IWW!D40/100</f>
        <v>-18.107509528017044</v>
      </c>
      <c r="AC40" s="46"/>
      <c r="AD40" s="49">
        <f>(C40+D40)*Road!J40/100</f>
        <v>-889158.17947249277</v>
      </c>
      <c r="AE40" s="49">
        <f>E40*Road!L40/100</f>
        <v>-8335.1614246820081</v>
      </c>
      <c r="AF40" s="49">
        <f>G40*Rail!G40/100</f>
        <v>-44621.957731429145</v>
      </c>
      <c r="AG40" s="49">
        <f>H40*Rail!I40/100</f>
        <v>-2557.0243546229553</v>
      </c>
      <c r="AH40" s="52">
        <f>(C40+D40)*Road!K40/100</f>
        <v>-4162180.098737617</v>
      </c>
      <c r="AI40" s="52">
        <f>E40*Road!M40/100</f>
        <v>-184222.50296959214</v>
      </c>
      <c r="AJ40" s="52">
        <f>G40*Rail!H40/100</f>
        <v>-36077.327527538451</v>
      </c>
      <c r="AK40" s="52">
        <f>H40*Rail!J40/100</f>
        <v>-2178.205931715851</v>
      </c>
    </row>
    <row r="41" spans="1:38" ht="13.2" thickBot="1" x14ac:dyDescent="0.3">
      <c r="A41" s="3">
        <f t="shared" si="0"/>
        <v>20</v>
      </c>
      <c r="B41" s="3" t="str">
        <f>IF(B83='S00 Impact'!B40,B83,0)</f>
        <v>YU</v>
      </c>
      <c r="C41" s="3">
        <f>-(C83-'S00 Impact'!C40)</f>
        <v>-1407343.5566368103</v>
      </c>
      <c r="D41" s="3">
        <f>-(D83-'S00 Impact'!D40)</f>
        <v>-2772888.1274671555</v>
      </c>
      <c r="E41" s="3">
        <f>-(E83-'S00 Impact'!E40)</f>
        <v>-1693145.1767714024</v>
      </c>
      <c r="F41" s="3">
        <f>-(F83-'S00 Impact'!F40)</f>
        <v>-7214034.9808101654</v>
      </c>
      <c r="G41" s="3">
        <f>-(G83-'S00 Impact'!G40)</f>
        <v>62029150.528934479</v>
      </c>
      <c r="H41" s="3">
        <f>-(H83-'S00 Impact'!H40)</f>
        <v>10978921.058662415</v>
      </c>
      <c r="N41" s="53">
        <f t="shared" si="1"/>
        <v>20</v>
      </c>
      <c r="O41" s="53" t="str">
        <f t="shared" si="1"/>
        <v>YU</v>
      </c>
      <c r="P41" s="54">
        <f>C41*Road!D41/100</f>
        <v>-1266.6092009731292</v>
      </c>
      <c r="Q41" s="54">
        <f>D41*Road!E41/100</f>
        <v>-7098.5936063159179</v>
      </c>
      <c r="R41" s="54">
        <f>E41*Road!H41/100</f>
        <v>-33016.330947042348</v>
      </c>
      <c r="S41" s="54">
        <f>G41*Rail!C41/100</f>
        <v>26052.243222152483</v>
      </c>
      <c r="T41" s="54">
        <f>H41*Rail!D41/100</f>
        <v>2634.9410540789795</v>
      </c>
      <c r="U41" s="54">
        <f>F41*IWW!C41/100</f>
        <v>-91762.524955905305</v>
      </c>
      <c r="V41" s="54"/>
      <c r="W41" s="55">
        <f>C41*Road!F41/100</f>
        <v>-13496.424708147009</v>
      </c>
      <c r="X41" s="55">
        <f>D41*Road!G41/100</f>
        <v>-26508.810498586005</v>
      </c>
      <c r="Y41" s="55">
        <f>E41*Road!I41/100</f>
        <v>-75395.754721630554</v>
      </c>
      <c r="Z41" s="55">
        <f>G41*Rail!E41/100</f>
        <v>94284.308803980413</v>
      </c>
      <c r="AA41" s="55">
        <f>H41*Rail!F41/100</f>
        <v>9551.6613210362993</v>
      </c>
      <c r="AB41" s="55">
        <f>F41*IWW!D41/100</f>
        <v>-19622.175147803653</v>
      </c>
      <c r="AC41" s="55"/>
      <c r="AD41" s="56">
        <f>(C41+D41)*Road!J41/100</f>
        <v>-14839.822478569078</v>
      </c>
      <c r="AE41" s="56">
        <f>E41*Road!L41/100</f>
        <v>-19098.677593981418</v>
      </c>
      <c r="AF41" s="56">
        <f>G41*Rail!G41/100</f>
        <v>44040.696875543472</v>
      </c>
      <c r="AG41" s="56">
        <f>H41*Rail!I41/100</f>
        <v>2964.3086858388519</v>
      </c>
      <c r="AH41" s="57">
        <f>(C41+D41)*Road!K41/100</f>
        <v>-12248.078834424619</v>
      </c>
      <c r="AI41" s="57">
        <f>E41*Road!M41/100</f>
        <v>-42904.298779387333</v>
      </c>
      <c r="AJ41" s="57">
        <f>G41*Rail!H41/100</f>
        <v>23571.077200995103</v>
      </c>
      <c r="AK41" s="57">
        <f>H41*Rail!J41/100</f>
        <v>5379.671318744583</v>
      </c>
    </row>
    <row r="42" spans="1:38" ht="13.8" thickTop="1" thickBot="1" x14ac:dyDescent="0.3">
      <c r="N42" s="58">
        <f>N41</f>
        <v>20</v>
      </c>
      <c r="O42" s="58" t="s">
        <v>231</v>
      </c>
      <c r="P42" s="59">
        <f>SUM(P3:P41)</f>
        <v>-1064063.4490757149</v>
      </c>
      <c r="Q42" s="59">
        <f t="shared" ref="Q42:U42" si="2">SUM(Q3:Q41)</f>
        <v>-976508.16452122189</v>
      </c>
      <c r="R42" s="59">
        <f t="shared" si="2"/>
        <v>4211930.4473308614</v>
      </c>
      <c r="S42" s="59">
        <f t="shared" si="2"/>
        <v>-532367.32067586924</v>
      </c>
      <c r="T42" s="59">
        <f t="shared" si="2"/>
        <v>-95881.78807708247</v>
      </c>
      <c r="U42" s="59">
        <f t="shared" si="2"/>
        <v>-818026.43383205729</v>
      </c>
      <c r="V42" s="59">
        <f>L3*Air!C3/100</f>
        <v>5777248.594162968</v>
      </c>
      <c r="W42" s="60">
        <f>SUM(W3:W41)</f>
        <v>-4911136.8493574485</v>
      </c>
      <c r="X42" s="60">
        <f t="shared" ref="X42:AK42" si="3">SUM(X3:X41)</f>
        <v>-1757331.1149391173</v>
      </c>
      <c r="Y42" s="60">
        <f t="shared" si="3"/>
        <v>9812454.8240306228</v>
      </c>
      <c r="Z42" s="60">
        <f t="shared" si="3"/>
        <v>-1571309.1582222246</v>
      </c>
      <c r="AA42" s="60">
        <f t="shared" si="3"/>
        <v>-173752.74760779657</v>
      </c>
      <c r="AB42" s="60">
        <f t="shared" si="3"/>
        <v>-120902.67426895679</v>
      </c>
      <c r="AC42" s="60">
        <f>L3*Air!D3/100</f>
        <v>4190184.663499014</v>
      </c>
      <c r="AD42" s="61">
        <f t="shared" si="3"/>
        <v>-2042817.6769796419</v>
      </c>
      <c r="AE42" s="61">
        <f t="shared" si="3"/>
        <v>3267784.1604262115</v>
      </c>
      <c r="AF42" s="61">
        <f t="shared" si="3"/>
        <v>-742890.9049956738</v>
      </c>
      <c r="AG42" s="61">
        <f t="shared" si="3"/>
        <v>-73641.194091799116</v>
      </c>
      <c r="AH42" s="62">
        <f t="shared" si="3"/>
        <v>-5343418.0740374643</v>
      </c>
      <c r="AI42" s="62">
        <f t="shared" si="3"/>
        <v>6579009.642796685</v>
      </c>
      <c r="AJ42" s="62">
        <f t="shared" si="3"/>
        <v>-1222487.6772999803</v>
      </c>
      <c r="AK42" s="62">
        <f t="shared" si="3"/>
        <v>-131791.62721744078</v>
      </c>
      <c r="AL42" s="63">
        <f>SUM(P42:AK42)</f>
        <v>12260285.477046875</v>
      </c>
    </row>
    <row r="43" spans="1:38" x14ac:dyDescent="0.25">
      <c r="V43" s="76">
        <f>SUM(P42:V42)</f>
        <v>6502331.8853118839</v>
      </c>
      <c r="AC43" s="76">
        <f>SUM(W42:AC42)</f>
        <v>5468206.9431340927</v>
      </c>
      <c r="AG43" s="76">
        <f>SUM(AD42:AG42)</f>
        <v>408434.38435909676</v>
      </c>
      <c r="AK43" s="76">
        <f>SUM(AH42:AK42)</f>
        <v>-118687.73575820043</v>
      </c>
    </row>
    <row r="44" spans="1:38" x14ac:dyDescent="0.25">
      <c r="A44" s="19" t="s">
        <v>51</v>
      </c>
      <c r="B44" s="19" t="s">
        <v>207</v>
      </c>
      <c r="C44" s="19" t="s">
        <v>208</v>
      </c>
      <c r="D44" s="19" t="s">
        <v>209</v>
      </c>
      <c r="E44" s="19" t="s">
        <v>210</v>
      </c>
      <c r="F44" s="19" t="s">
        <v>211</v>
      </c>
      <c r="G44" s="19" t="s">
        <v>212</v>
      </c>
      <c r="H44" s="19" t="s">
        <v>213</v>
      </c>
      <c r="J44" s="19" t="s">
        <v>214</v>
      </c>
      <c r="K44" s="19" t="s">
        <v>215</v>
      </c>
      <c r="L44" s="19" t="s">
        <v>216</v>
      </c>
    </row>
    <row r="45" spans="1:38" x14ac:dyDescent="0.25">
      <c r="A45" s="19">
        <v>20</v>
      </c>
      <c r="B45" s="19" t="s">
        <v>112</v>
      </c>
      <c r="C45" s="19">
        <v>2198439071.9005394</v>
      </c>
      <c r="D45" s="19">
        <v>543833076.1949507</v>
      </c>
      <c r="E45" s="19">
        <v>776967636.32534993</v>
      </c>
      <c r="G45" s="19">
        <v>129108855.19545369</v>
      </c>
      <c r="H45" s="19">
        <v>595653810.45286548</v>
      </c>
      <c r="J45" s="19">
        <v>0</v>
      </c>
      <c r="K45" s="19">
        <v>3153</v>
      </c>
      <c r="L45" s="19">
        <v>838454085072.62097</v>
      </c>
    </row>
    <row r="46" spans="1:38" x14ac:dyDescent="0.25">
      <c r="A46" s="19">
        <v>20</v>
      </c>
      <c r="B46" s="19" t="s">
        <v>114</v>
      </c>
      <c r="C46" s="19">
        <v>43072803457.433846</v>
      </c>
      <c r="D46" s="19">
        <v>27048198472.432785</v>
      </c>
      <c r="E46" s="19">
        <v>6903325043.5291014</v>
      </c>
      <c r="F46" s="19">
        <v>7109024669.0997572</v>
      </c>
      <c r="G46" s="19">
        <v>15855108085.802519</v>
      </c>
      <c r="H46" s="19">
        <v>24655094555.432178</v>
      </c>
    </row>
    <row r="47" spans="1:38" x14ac:dyDescent="0.25">
      <c r="A47" s="19">
        <v>20</v>
      </c>
      <c r="B47" s="19" t="s">
        <v>116</v>
      </c>
      <c r="C47" s="19">
        <v>5031169234.7939148</v>
      </c>
      <c r="D47" s="19">
        <v>1234270463.6406825</v>
      </c>
      <c r="E47" s="19">
        <v>847391279.59826958</v>
      </c>
      <c r="F47" s="19">
        <v>738297096.10207212</v>
      </c>
      <c r="G47" s="19">
        <v>596333519.88283706</v>
      </c>
      <c r="H47" s="19">
        <v>1206508936.0410841</v>
      </c>
    </row>
    <row r="48" spans="1:38" x14ac:dyDescent="0.25">
      <c r="A48" s="19">
        <v>20</v>
      </c>
      <c r="B48" s="19" t="s">
        <v>118</v>
      </c>
      <c r="C48" s="19">
        <v>42856913984.622559</v>
      </c>
      <c r="D48" s="19">
        <v>32550294234.606541</v>
      </c>
      <c r="E48" s="19">
        <v>8402653260.001709</v>
      </c>
      <c r="F48" s="19">
        <v>9590289498.1283302</v>
      </c>
      <c r="G48" s="19">
        <v>14268905224.156975</v>
      </c>
      <c r="H48" s="19">
        <v>9792572402.9305096</v>
      </c>
    </row>
    <row r="49" spans="1:8" x14ac:dyDescent="0.25">
      <c r="A49" s="19">
        <v>20</v>
      </c>
      <c r="B49" s="19" t="s">
        <v>120</v>
      </c>
      <c r="C49" s="19">
        <v>27958592625.948101</v>
      </c>
      <c r="D49" s="19">
        <v>6831054053.0761843</v>
      </c>
      <c r="E49" s="19">
        <v>3843304357.6271009</v>
      </c>
      <c r="F49" s="19">
        <v>2101833602.080622</v>
      </c>
      <c r="G49" s="19">
        <v>16983937870.221241</v>
      </c>
      <c r="H49" s="19">
        <v>23021909598.934502</v>
      </c>
    </row>
    <row r="50" spans="1:8" x14ac:dyDescent="0.25">
      <c r="A50" s="19">
        <v>20</v>
      </c>
      <c r="B50" s="19" t="s">
        <v>122</v>
      </c>
      <c r="C50" s="19">
        <v>19178788222.306404</v>
      </c>
      <c r="D50" s="19">
        <v>4622217265.2900515</v>
      </c>
      <c r="E50" s="19">
        <v>10390907172.471075</v>
      </c>
      <c r="G50" s="19">
        <v>7623776458.2307987</v>
      </c>
      <c r="H50" s="19">
        <v>26883411992.404163</v>
      </c>
    </row>
    <row r="51" spans="1:8" x14ac:dyDescent="0.25">
      <c r="A51" s="19">
        <v>20</v>
      </c>
      <c r="B51" s="19" t="s">
        <v>124</v>
      </c>
      <c r="C51" s="19">
        <v>39946027088.782135</v>
      </c>
      <c r="D51" s="19">
        <v>5712395304.2930822</v>
      </c>
      <c r="E51" s="19">
        <v>3637148911.1749978</v>
      </c>
      <c r="F51" s="19">
        <v>38947140.872383714</v>
      </c>
      <c r="G51" s="19">
        <v>11671671375.172981</v>
      </c>
      <c r="H51" s="19">
        <v>11565109289.356644</v>
      </c>
    </row>
    <row r="52" spans="1:8" x14ac:dyDescent="0.25">
      <c r="A52" s="19">
        <v>20</v>
      </c>
      <c r="B52" s="19" t="s">
        <v>126</v>
      </c>
      <c r="C52" s="19">
        <v>31719427274.65955</v>
      </c>
      <c r="D52" s="19">
        <v>6887339446.3718452</v>
      </c>
      <c r="E52" s="19">
        <v>8552403042.4239597</v>
      </c>
      <c r="F52" s="19">
        <v>45307990.469603091</v>
      </c>
      <c r="G52" s="19">
        <v>9353852641.8913689</v>
      </c>
      <c r="H52" s="19">
        <v>35387247981.817421</v>
      </c>
    </row>
    <row r="53" spans="1:8" x14ac:dyDescent="0.25">
      <c r="A53" s="19">
        <v>20</v>
      </c>
      <c r="B53" s="19" t="s">
        <v>128</v>
      </c>
      <c r="C53" s="19">
        <v>380547953347.17169</v>
      </c>
      <c r="D53" s="19">
        <v>88804421249.712173</v>
      </c>
      <c r="E53" s="19">
        <v>46520622754.28389</v>
      </c>
      <c r="F53" s="19">
        <v>75688714872.386246</v>
      </c>
      <c r="G53" s="19">
        <v>115310369043.95262</v>
      </c>
      <c r="H53" s="19">
        <v>110195454357.05142</v>
      </c>
    </row>
    <row r="54" spans="1:8" x14ac:dyDescent="0.25">
      <c r="A54" s="19">
        <v>20</v>
      </c>
      <c r="B54" s="19" t="s">
        <v>130</v>
      </c>
      <c r="C54" s="19">
        <v>37209608336.382027</v>
      </c>
      <c r="D54" s="19">
        <v>3855261293.9446836</v>
      </c>
      <c r="E54" s="19">
        <v>7227781645.117197</v>
      </c>
      <c r="G54" s="19">
        <v>6401067703.0057802</v>
      </c>
      <c r="H54" s="19">
        <v>3394568239.7644382</v>
      </c>
    </row>
    <row r="55" spans="1:8" x14ac:dyDescent="0.25">
      <c r="A55" s="19">
        <v>20</v>
      </c>
      <c r="B55" s="19" t="s">
        <v>132</v>
      </c>
      <c r="C55" s="19">
        <v>3359650205.271512</v>
      </c>
      <c r="D55" s="19">
        <v>610209369.68112969</v>
      </c>
      <c r="E55" s="19">
        <v>1823792894.6841385</v>
      </c>
      <c r="G55" s="19">
        <v>288723847.50363415</v>
      </c>
      <c r="H55" s="19">
        <v>30960109499.868393</v>
      </c>
    </row>
    <row r="56" spans="1:8" x14ac:dyDescent="0.25">
      <c r="A56" s="19">
        <v>20</v>
      </c>
      <c r="B56" s="19" t="s">
        <v>134</v>
      </c>
      <c r="C56" s="19">
        <v>176204679165.68976</v>
      </c>
      <c r="D56" s="19">
        <v>94518309566.48912</v>
      </c>
      <c r="E56" s="19">
        <v>48194093344.517365</v>
      </c>
      <c r="G56" s="19">
        <v>29387021583.663189</v>
      </c>
      <c r="H56" s="19">
        <v>24319153224.844769</v>
      </c>
    </row>
    <row r="57" spans="1:8" x14ac:dyDescent="0.25">
      <c r="A57" s="19">
        <v>20</v>
      </c>
      <c r="B57" s="19" t="s">
        <v>136</v>
      </c>
      <c r="C57" s="19">
        <v>29648411414.788288</v>
      </c>
      <c r="D57" s="19">
        <v>4327906243.4930725</v>
      </c>
      <c r="E57" s="19">
        <v>5652162265.5905113</v>
      </c>
      <c r="G57" s="19">
        <v>7651917580.59445</v>
      </c>
      <c r="H57" s="19">
        <v>22109886359.257332</v>
      </c>
    </row>
    <row r="58" spans="1:8" x14ac:dyDescent="0.25">
      <c r="A58" s="19">
        <v>20</v>
      </c>
      <c r="B58" s="19" t="s">
        <v>138</v>
      </c>
      <c r="C58" s="19">
        <v>245176036167.86215</v>
      </c>
      <c r="D58" s="19">
        <v>167707502377.84665</v>
      </c>
      <c r="E58" s="19">
        <v>44054118189.699516</v>
      </c>
      <c r="F58" s="19">
        <v>12024397272.463543</v>
      </c>
      <c r="G58" s="19">
        <v>95000635756.951492</v>
      </c>
      <c r="H58" s="19">
        <v>55835510546.979767</v>
      </c>
    </row>
    <row r="59" spans="1:8" x14ac:dyDescent="0.25">
      <c r="A59" s="19">
        <v>20</v>
      </c>
      <c r="B59" s="19" t="s">
        <v>140</v>
      </c>
      <c r="C59" s="19">
        <v>27379962013.777679</v>
      </c>
      <c r="D59" s="19">
        <v>6778913775.1433325</v>
      </c>
      <c r="E59" s="19">
        <v>6278676122.7194138</v>
      </c>
      <c r="G59" s="19">
        <v>2885611110.918756</v>
      </c>
      <c r="H59" s="19">
        <v>1428709710.470361</v>
      </c>
    </row>
    <row r="60" spans="1:8" x14ac:dyDescent="0.25">
      <c r="A60" s="19">
        <v>20</v>
      </c>
      <c r="B60" s="19" t="s">
        <v>142</v>
      </c>
      <c r="C60" s="19">
        <v>22440990711.61869</v>
      </c>
      <c r="D60" s="19">
        <v>5576236089.8056583</v>
      </c>
      <c r="E60" s="19">
        <v>2673452169.811408</v>
      </c>
      <c r="F60" s="19">
        <v>311714942.40600252</v>
      </c>
      <c r="G60" s="19">
        <v>9102901451.3490505</v>
      </c>
      <c r="H60" s="19">
        <v>7484820391.9816532</v>
      </c>
    </row>
    <row r="61" spans="1:8" x14ac:dyDescent="0.25">
      <c r="A61" s="19">
        <v>20</v>
      </c>
      <c r="B61" s="19" t="s">
        <v>144</v>
      </c>
      <c r="C61" s="19">
        <v>29565627903.330235</v>
      </c>
      <c r="D61" s="19">
        <v>6072255778.6672344</v>
      </c>
      <c r="E61" s="19">
        <v>5396925896.7568073</v>
      </c>
      <c r="F61" s="19">
        <v>11187887843.27533</v>
      </c>
      <c r="G61" s="19">
        <v>15442299637.783291</v>
      </c>
      <c r="H61" s="19">
        <v>23892854724.180683</v>
      </c>
    </row>
    <row r="62" spans="1:8" x14ac:dyDescent="0.25">
      <c r="A62" s="19">
        <v>20</v>
      </c>
      <c r="B62" s="19" t="s">
        <v>146</v>
      </c>
      <c r="C62" s="19">
        <v>27580504300.792057</v>
      </c>
      <c r="D62" s="19">
        <v>4772747296.038578</v>
      </c>
      <c r="E62" s="19">
        <v>4867148508.56042</v>
      </c>
      <c r="G62" s="19">
        <v>1939448864.2028441</v>
      </c>
      <c r="H62" s="19">
        <v>655306567.34979916</v>
      </c>
    </row>
    <row r="63" spans="1:8" x14ac:dyDescent="0.25">
      <c r="A63" s="19">
        <v>20</v>
      </c>
      <c r="B63" s="19" t="s">
        <v>148</v>
      </c>
      <c r="C63" s="19">
        <v>211571257606.85419</v>
      </c>
      <c r="D63" s="19">
        <v>55779429540.085274</v>
      </c>
      <c r="E63" s="19">
        <v>36797035864.755249</v>
      </c>
      <c r="G63" s="19">
        <v>50959584916.111771</v>
      </c>
      <c r="H63" s="19">
        <v>35874997055.23642</v>
      </c>
    </row>
    <row r="64" spans="1:8" x14ac:dyDescent="0.25">
      <c r="A64" s="19">
        <v>20</v>
      </c>
      <c r="B64" s="19" t="s">
        <v>150</v>
      </c>
      <c r="C64" s="19">
        <v>79704290.160695523</v>
      </c>
      <c r="D64" s="19">
        <v>23652934.629888102</v>
      </c>
      <c r="E64" s="19">
        <v>17998676.6322795</v>
      </c>
      <c r="G64" s="19">
        <v>12802203.389921712</v>
      </c>
      <c r="H64" s="19">
        <v>26258765.941163924</v>
      </c>
    </row>
    <row r="65" spans="1:8" x14ac:dyDescent="0.25">
      <c r="A65" s="19">
        <v>20</v>
      </c>
      <c r="B65" s="19" t="s">
        <v>152</v>
      </c>
      <c r="C65" s="19">
        <v>8533080734.9294567</v>
      </c>
      <c r="D65" s="19">
        <v>2032562761.6591828</v>
      </c>
      <c r="E65" s="19">
        <v>4645864743.8025227</v>
      </c>
      <c r="F65" s="19">
        <v>1945882.943965785</v>
      </c>
      <c r="G65" s="19">
        <v>13197104134.337042</v>
      </c>
      <c r="H65" s="19">
        <v>36941401583.899094</v>
      </c>
    </row>
    <row r="66" spans="1:8" x14ac:dyDescent="0.25">
      <c r="A66" s="19">
        <v>20</v>
      </c>
      <c r="B66" s="19" t="s">
        <v>154</v>
      </c>
      <c r="C66" s="19">
        <v>5545996177.9827538</v>
      </c>
      <c r="D66" s="19">
        <v>2630067115.3312917</v>
      </c>
      <c r="E66" s="19">
        <v>903295923.73001087</v>
      </c>
      <c r="G66" s="19">
        <v>157972069.07196063</v>
      </c>
      <c r="H66" s="19">
        <v>572218942.63415504</v>
      </c>
    </row>
    <row r="67" spans="1:8" x14ac:dyDescent="0.25">
      <c r="A67" s="19">
        <v>20</v>
      </c>
      <c r="B67" s="19" t="s">
        <v>156</v>
      </c>
      <c r="C67" s="19">
        <v>7235122096.7324057</v>
      </c>
      <c r="D67" s="19">
        <v>1440617703.6542776</v>
      </c>
      <c r="E67" s="19">
        <v>2611143028.6533818</v>
      </c>
      <c r="F67" s="19">
        <v>3057704.2583619663</v>
      </c>
      <c r="G67" s="19">
        <v>8094813429.6087866</v>
      </c>
      <c r="H67" s="19">
        <v>50269312049.583435</v>
      </c>
    </row>
    <row r="68" spans="1:8" x14ac:dyDescent="0.25">
      <c r="A68" s="19">
        <v>20</v>
      </c>
      <c r="B68" s="19" t="s">
        <v>158</v>
      </c>
      <c r="C68" s="19">
        <v>5616813645.5026608</v>
      </c>
      <c r="D68" s="19">
        <v>1386116151.3270187</v>
      </c>
      <c r="E68" s="19">
        <v>1616450823.8775861</v>
      </c>
      <c r="G68" s="19">
        <v>1412000551.2901535</v>
      </c>
      <c r="H68" s="19">
        <v>3466435833.9506421</v>
      </c>
    </row>
    <row r="69" spans="1:8" x14ac:dyDescent="0.25">
      <c r="A69" s="19">
        <v>20</v>
      </c>
      <c r="B69" s="19" t="s">
        <v>160</v>
      </c>
      <c r="C69" s="19">
        <v>1518795209.1472244</v>
      </c>
      <c r="D69" s="19">
        <v>375628291.10210514</v>
      </c>
      <c r="E69" s="19">
        <v>188852259.92960021</v>
      </c>
      <c r="G69" s="19">
        <v>137426713.62653938</v>
      </c>
      <c r="H69" s="19">
        <v>1899403109.3884192</v>
      </c>
    </row>
    <row r="70" spans="1:8" x14ac:dyDescent="0.25">
      <c r="A70" s="19">
        <v>20</v>
      </c>
      <c r="B70" s="19" t="s">
        <v>162</v>
      </c>
      <c r="C70" s="19">
        <v>4798490579.0414</v>
      </c>
      <c r="D70" s="19">
        <v>1188500118.9877517</v>
      </c>
      <c r="E70" s="19">
        <v>1355754136.4145508</v>
      </c>
      <c r="G70" s="19">
        <v>720099425.32211316</v>
      </c>
      <c r="H70" s="19">
        <v>414945337.45208752</v>
      </c>
    </row>
    <row r="71" spans="1:8" x14ac:dyDescent="0.25">
      <c r="A71" s="19">
        <v>20</v>
      </c>
      <c r="B71" s="19" t="s">
        <v>164</v>
      </c>
      <c r="C71" s="19">
        <v>95192415805.856384</v>
      </c>
      <c r="D71" s="19">
        <v>19240807528.644859</v>
      </c>
      <c r="E71" s="19">
        <v>10286687260.167814</v>
      </c>
      <c r="F71" s="19">
        <v>39746521066.225479</v>
      </c>
      <c r="G71" s="19">
        <v>12491071343.169981</v>
      </c>
      <c r="H71" s="19">
        <v>6604105372.2834835</v>
      </c>
    </row>
    <row r="72" spans="1:8" x14ac:dyDescent="0.25">
      <c r="A72" s="19">
        <v>20</v>
      </c>
      <c r="B72" s="19" t="s">
        <v>166</v>
      </c>
      <c r="C72" s="19">
        <v>40205801731.851952</v>
      </c>
      <c r="D72" s="19">
        <v>9400667135.9193497</v>
      </c>
      <c r="E72" s="19">
        <v>3859545199.7130532</v>
      </c>
      <c r="G72" s="19">
        <v>4526230759.2837725</v>
      </c>
      <c r="H72" s="19">
        <v>4757699812.495326</v>
      </c>
    </row>
    <row r="73" spans="1:8" x14ac:dyDescent="0.25">
      <c r="A73" s="19">
        <v>20</v>
      </c>
      <c r="B73" s="19" t="s">
        <v>168</v>
      </c>
      <c r="C73" s="19">
        <v>96015627688.622574</v>
      </c>
      <c r="D73" s="19">
        <v>18884158666.847286</v>
      </c>
      <c r="E73" s="19">
        <v>30165011287.82317</v>
      </c>
      <c r="F73" s="19">
        <v>882331408.56238163</v>
      </c>
      <c r="G73" s="19">
        <v>54203748681.759186</v>
      </c>
      <c r="H73" s="19">
        <v>131588849074.978</v>
      </c>
    </row>
    <row r="74" spans="1:8" x14ac:dyDescent="0.25">
      <c r="A74" s="19">
        <v>20</v>
      </c>
      <c r="B74" s="19" t="s">
        <v>170</v>
      </c>
      <c r="C74" s="19">
        <v>37368953364.483734</v>
      </c>
      <c r="D74" s="19">
        <v>9777624113.6548061</v>
      </c>
      <c r="E74" s="19">
        <v>6719139946.4200859</v>
      </c>
      <c r="G74" s="19">
        <v>4702779420.438446</v>
      </c>
      <c r="H74" s="19">
        <v>4656624536.8920078</v>
      </c>
    </row>
    <row r="75" spans="1:8" x14ac:dyDescent="0.25">
      <c r="A75" s="19">
        <v>20</v>
      </c>
      <c r="B75" s="19" t="s">
        <v>172</v>
      </c>
      <c r="C75" s="19">
        <v>38568492147.391487</v>
      </c>
      <c r="D75" s="19">
        <v>9421837497.0847931</v>
      </c>
      <c r="E75" s="19">
        <v>13980216770.270544</v>
      </c>
      <c r="F75" s="19">
        <v>21616964527.048206</v>
      </c>
      <c r="G75" s="19">
        <v>11331978206.500418</v>
      </c>
      <c r="H75" s="19">
        <v>57841726596.215302</v>
      </c>
    </row>
    <row r="76" spans="1:8" x14ac:dyDescent="0.25">
      <c r="A76" s="19">
        <v>20</v>
      </c>
      <c r="B76" s="19" t="s">
        <v>174</v>
      </c>
      <c r="C76" s="19">
        <v>158383337745.55054</v>
      </c>
      <c r="D76" s="19">
        <v>38860493579.492928</v>
      </c>
      <c r="E76" s="19">
        <v>90432340488.387802</v>
      </c>
      <c r="G76" s="19">
        <v>105836031322.55501</v>
      </c>
      <c r="H76" s="19">
        <v>232856283374.45154</v>
      </c>
    </row>
    <row r="77" spans="1:8" x14ac:dyDescent="0.25">
      <c r="A77" s="19">
        <v>20</v>
      </c>
      <c r="B77" s="19" t="s">
        <v>176</v>
      </c>
      <c r="C77" s="19">
        <v>57489635653.996063</v>
      </c>
      <c r="D77" s="19">
        <v>4477540271.3511477</v>
      </c>
      <c r="E77" s="19">
        <v>8439553970.4033079</v>
      </c>
      <c r="G77" s="19">
        <v>17939362949.718613</v>
      </c>
      <c r="H77" s="19">
        <v>35588687177.829948</v>
      </c>
    </row>
    <row r="78" spans="1:8" x14ac:dyDescent="0.25">
      <c r="A78" s="19">
        <v>20</v>
      </c>
      <c r="B78" s="19" t="s">
        <v>178</v>
      </c>
      <c r="C78" s="19">
        <v>11791429488.284958</v>
      </c>
      <c r="D78" s="19">
        <v>3088373367.2350693</v>
      </c>
      <c r="E78" s="19">
        <v>2326231112.3831348</v>
      </c>
      <c r="G78" s="19">
        <v>5699131670.6352911</v>
      </c>
      <c r="H78" s="19">
        <v>10036757884.794561</v>
      </c>
    </row>
    <row r="79" spans="1:8" x14ac:dyDescent="0.25">
      <c r="A79" s="19">
        <v>20</v>
      </c>
      <c r="B79" s="19" t="s">
        <v>180</v>
      </c>
      <c r="C79" s="19">
        <v>12744239748.604572</v>
      </c>
      <c r="D79" s="19">
        <v>3088330789.0293941</v>
      </c>
      <c r="E79" s="19">
        <v>4071094475.0497766</v>
      </c>
      <c r="F79" s="19">
        <v>706480136.73430812</v>
      </c>
      <c r="G79" s="19">
        <v>2509385992.2754774</v>
      </c>
      <c r="H79" s="19">
        <v>23566206713.766979</v>
      </c>
    </row>
    <row r="80" spans="1:8" x14ac:dyDescent="0.25">
      <c r="A80" s="19">
        <v>20</v>
      </c>
      <c r="B80" s="19" t="s">
        <v>182</v>
      </c>
      <c r="C80" s="19">
        <v>114171829809.08235</v>
      </c>
      <c r="D80" s="19">
        <v>27993542064.504871</v>
      </c>
      <c r="E80" s="19">
        <v>11222236761.801172</v>
      </c>
      <c r="G80" s="19">
        <v>50421964444.189529</v>
      </c>
      <c r="H80" s="19">
        <v>13377590847.772758</v>
      </c>
    </row>
    <row r="81" spans="1:8" x14ac:dyDescent="0.25">
      <c r="A81" s="19">
        <v>20</v>
      </c>
      <c r="B81" s="19" t="s">
        <v>184</v>
      </c>
      <c r="C81" s="19">
        <v>73900689075.334641</v>
      </c>
      <c r="D81" s="19">
        <v>18010624232.740162</v>
      </c>
      <c r="E81" s="19">
        <v>22514680679.027718</v>
      </c>
      <c r="G81" s="19">
        <v>35852936942.16481</v>
      </c>
      <c r="H81" s="19">
        <v>77284252600.553024</v>
      </c>
    </row>
    <row r="82" spans="1:8" x14ac:dyDescent="0.25">
      <c r="A82" s="19">
        <v>20</v>
      </c>
      <c r="B82" s="19" t="s">
        <v>186</v>
      </c>
      <c r="C82" s="19">
        <v>330819005838.92291</v>
      </c>
      <c r="D82" s="19">
        <v>75142061995.861526</v>
      </c>
      <c r="E82" s="19">
        <v>26292022076.480774</v>
      </c>
      <c r="F82" s="19">
        <v>326389306.44992256</v>
      </c>
      <c r="G82" s="19">
        <v>48626456904.225677</v>
      </c>
      <c r="H82" s="19">
        <v>37367138966.948647</v>
      </c>
    </row>
    <row r="83" spans="1:8" x14ac:dyDescent="0.25">
      <c r="A83" s="19">
        <v>20</v>
      </c>
      <c r="B83" s="19" t="s">
        <v>188</v>
      </c>
      <c r="C83" s="19">
        <v>20538781181.456318</v>
      </c>
      <c r="D83" s="19">
        <v>5021586314.117157</v>
      </c>
      <c r="E83" s="19">
        <v>2145717236.8032353</v>
      </c>
      <c r="F83" s="19">
        <v>13219737379.889503</v>
      </c>
      <c r="G83" s="19">
        <v>20510154940.273548</v>
      </c>
      <c r="H83" s="19">
        <v>9328900476.1029396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92E4-0A18-4F63-93FB-35B88E7F1E08}">
  <sheetPr>
    <tabColor theme="1"/>
  </sheetPr>
  <dimension ref="B2:BS174"/>
  <sheetViews>
    <sheetView topLeftCell="A127" zoomScale="85" zoomScaleNormal="85" workbookViewId="0">
      <selection activeCell="D91" sqref="D91"/>
    </sheetView>
  </sheetViews>
  <sheetFormatPr defaultRowHeight="12.6" x14ac:dyDescent="0.25"/>
  <cols>
    <col min="2" max="2" width="21.88671875" bestFit="1" customWidth="1"/>
    <col min="4" max="4" width="23.109375" bestFit="1" customWidth="1"/>
    <col min="6" max="6" width="28.109375" bestFit="1" customWidth="1"/>
    <col min="7" max="7" width="32" bestFit="1" customWidth="1"/>
    <col min="8" max="8" width="16.33203125" bestFit="1" customWidth="1"/>
    <col min="9" max="9" width="18.44140625" bestFit="1" customWidth="1"/>
    <col min="10" max="10" width="28.77734375" bestFit="1" customWidth="1"/>
    <col min="11" max="11" width="12" bestFit="1" customWidth="1"/>
    <col min="12" max="12" width="19.6640625" bestFit="1" customWidth="1"/>
    <col min="13" max="14" width="15.77734375" bestFit="1" customWidth="1"/>
    <col min="15" max="17" width="24.6640625" bestFit="1" customWidth="1"/>
    <col min="18" max="18" width="32.21875" bestFit="1" customWidth="1"/>
    <col min="19" max="19" width="24.88671875" bestFit="1" customWidth="1"/>
    <col min="20" max="20" width="17.44140625" bestFit="1" customWidth="1"/>
    <col min="21" max="24" width="14" bestFit="1" customWidth="1"/>
    <col min="25" max="62" width="12.77734375" bestFit="1" customWidth="1"/>
    <col min="63" max="66" width="15" bestFit="1" customWidth="1"/>
    <col min="67" max="67" width="17.44140625" bestFit="1" customWidth="1"/>
    <col min="68" max="68" width="52.21875" customWidth="1"/>
  </cols>
  <sheetData>
    <row r="2" spans="2:22" ht="13.2" thickBot="1" x14ac:dyDescent="0.3">
      <c r="B2" s="3" t="s">
        <v>232</v>
      </c>
      <c r="C2" s="71">
        <v>1.4E-2</v>
      </c>
      <c r="D2" s="78" t="s">
        <v>233</v>
      </c>
      <c r="F2" s="75" t="s">
        <v>0</v>
      </c>
      <c r="G2" s="75"/>
      <c r="H2" s="75" t="s">
        <v>1</v>
      </c>
      <c r="I2" s="75" t="s">
        <v>234</v>
      </c>
      <c r="J2" s="75" t="s">
        <v>235</v>
      </c>
      <c r="K2" s="75" t="s">
        <v>236</v>
      </c>
      <c r="L2" s="75" t="s">
        <v>237</v>
      </c>
      <c r="M2" s="75" t="s">
        <v>238</v>
      </c>
      <c r="N2" s="75" t="s">
        <v>239</v>
      </c>
      <c r="O2" s="75" t="s">
        <v>240</v>
      </c>
      <c r="P2" s="75" t="s">
        <v>241</v>
      </c>
      <c r="Q2" s="75" t="s">
        <v>242</v>
      </c>
      <c r="R2" s="75" t="s">
        <v>243</v>
      </c>
      <c r="S2" s="75" t="s">
        <v>244</v>
      </c>
      <c r="T2" s="103" t="s">
        <v>260</v>
      </c>
      <c r="U2" s="106" t="s">
        <v>261</v>
      </c>
      <c r="V2" s="109" t="s">
        <v>278</v>
      </c>
    </row>
    <row r="3" spans="2:22" ht="13.2" thickTop="1" x14ac:dyDescent="0.25">
      <c r="B3" s="3" t="s">
        <v>245</v>
      </c>
      <c r="C3" s="71">
        <v>1.4E-2</v>
      </c>
      <c r="D3" s="78" t="s">
        <v>233</v>
      </c>
      <c r="F3" s="73">
        <v>1</v>
      </c>
      <c r="G3" s="73" t="str">
        <f>'Full overview'!B2</f>
        <v>Munich - Verona</v>
      </c>
      <c r="H3" s="73" t="str">
        <f>'Full overview'!C2</f>
        <v>Railway</v>
      </c>
      <c r="I3" s="74">
        <f>'Full overview'!D2*(10^6)</f>
        <v>14000000000</v>
      </c>
      <c r="J3" s="74">
        <f>'Full overview'!E2*(10^6)</f>
        <v>7400000</v>
      </c>
      <c r="K3" s="73">
        <f>'Full overview'!G2</f>
        <v>2030</v>
      </c>
      <c r="L3" s="73">
        <f>'Full overview'!H2</f>
        <v>10</v>
      </c>
      <c r="M3" s="74">
        <f>CS!C3</f>
        <v>25814638.626671083</v>
      </c>
      <c r="N3" s="74">
        <f>CS!H3</f>
        <v>43975545.484229818</v>
      </c>
      <c r="O3" s="74">
        <f>'S01 Impact'!AL42</f>
        <v>2342986.1128926924</v>
      </c>
      <c r="P3" s="74">
        <f>'S01 Impact'!$V$43</f>
        <v>6302590.0528514357</v>
      </c>
      <c r="Q3" s="74">
        <f>'S01 Impact'!$AC$43</f>
        <v>4497602.348311496</v>
      </c>
      <c r="R3" s="74">
        <f>'S01 Impact'!$AG$43</f>
        <v>-3203671.0945730517</v>
      </c>
      <c r="S3" s="74">
        <f>'S01 Impact'!$AK$43</f>
        <v>-5253535.1936971862</v>
      </c>
      <c r="T3" s="104">
        <f>G63</f>
        <v>-11000879319.382851</v>
      </c>
      <c r="U3" s="107">
        <f>G64</f>
        <v>0.3345268542774002</v>
      </c>
      <c r="V3" s="110">
        <f>G65</f>
        <v>5.9987938880769302E-3</v>
      </c>
    </row>
    <row r="4" spans="2:22" x14ac:dyDescent="0.25">
      <c r="B4" s="3" t="s">
        <v>246</v>
      </c>
      <c r="C4" s="71">
        <v>-0.15</v>
      </c>
      <c r="D4" s="78" t="s">
        <v>247</v>
      </c>
      <c r="F4" s="3">
        <v>10</v>
      </c>
      <c r="G4" s="3" t="str">
        <f>'Full overview'!B11</f>
        <v>Hungary - Romania + Bulgary - Greece</v>
      </c>
      <c r="H4" s="3" t="str">
        <f>'Full overview'!C11</f>
        <v>Railway + road</v>
      </c>
      <c r="I4" s="72">
        <f>'Full overview'!D11*(10^6)</f>
        <v>9870000000</v>
      </c>
      <c r="J4" s="72">
        <f>'Full overview'!E11*(10^6)</f>
        <v>2400000</v>
      </c>
      <c r="K4" s="3">
        <f>'Full overview'!G11</f>
        <v>2028</v>
      </c>
      <c r="L4" s="3">
        <f>'Full overview'!H11</f>
        <v>8</v>
      </c>
      <c r="M4" s="72">
        <f>CS!C12</f>
        <v>286344809.97056282</v>
      </c>
      <c r="N4" s="72">
        <f>CS!H12</f>
        <v>183071755.2471</v>
      </c>
      <c r="O4" s="72">
        <f>'S10 Impact'!AL42</f>
        <v>-74628638.989987031</v>
      </c>
      <c r="P4" s="72">
        <f>'S10 Impact'!$V$43</f>
        <v>6466250.4662125707</v>
      </c>
      <c r="Q4" s="72">
        <f>'S10 Impact'!$AC$43</f>
        <v>-39866831.852439038</v>
      </c>
      <c r="R4" s="72">
        <f>'S10 Impact'!$AG$43</f>
        <v>-20767851.327563252</v>
      </c>
      <c r="S4" s="72">
        <f>'S10 Impact'!$AK$43</f>
        <v>-20460206.276197292</v>
      </c>
      <c r="T4" s="105">
        <f>G98</f>
        <v>6120701796.3614101</v>
      </c>
      <c r="U4" s="108">
        <f>G99</f>
        <v>1.5416527644679483</v>
      </c>
      <c r="V4" s="111">
        <f>G100</f>
        <v>4.5383535978454459E-2</v>
      </c>
    </row>
    <row r="5" spans="2:22" x14ac:dyDescent="0.25">
      <c r="B5" s="53" t="s">
        <v>248</v>
      </c>
      <c r="C5" s="80">
        <v>0.03</v>
      </c>
      <c r="D5" s="78"/>
      <c r="F5" s="3">
        <v>18</v>
      </c>
      <c r="G5" s="3" t="str">
        <f>'Full overview'!B19</f>
        <v>Fehmarn Belt (incl. upgrades)</v>
      </c>
      <c r="H5" s="3" t="str">
        <f>'Full overview'!C19</f>
        <v>Railway + road</v>
      </c>
      <c r="I5" s="72">
        <f>'Full overview'!D19*(10^6)</f>
        <v>6550000000</v>
      </c>
      <c r="J5" s="72">
        <f>'Full overview'!E19*(10^6)</f>
        <v>4000000</v>
      </c>
      <c r="K5" s="3">
        <f>'Full overview'!G19</f>
        <v>2029</v>
      </c>
      <c r="L5" s="3">
        <f>'Full overview'!H19</f>
        <v>7</v>
      </c>
      <c r="M5" s="72">
        <f>CS!C20</f>
        <v>100902583.83743629</v>
      </c>
      <c r="N5" s="72">
        <f>CS!H20</f>
        <v>49153274.317915216</v>
      </c>
      <c r="O5" s="72">
        <f>'S18 Impact'!AL42</f>
        <v>89870813.947687656</v>
      </c>
      <c r="P5" s="72">
        <f>'S18 Impact'!$V$43</f>
        <v>35066129.012851745</v>
      </c>
      <c r="Q5" s="72">
        <f>'S18 Impact'!$AC$43</f>
        <v>42582784.679673836</v>
      </c>
      <c r="R5" s="72">
        <f>'S18 Impact'!$AG$43</f>
        <v>2273581.5870050951</v>
      </c>
      <c r="S5" s="72">
        <f>'S18 Impact'!$AK$43</f>
        <v>9948318.6681569833</v>
      </c>
      <c r="T5" s="105">
        <f>G133</f>
        <v>298585241.65185189</v>
      </c>
      <c r="U5" s="108">
        <f>G134</f>
        <v>1.0404314679033202</v>
      </c>
      <c r="V5" s="111">
        <f>G135</f>
        <v>3.1345360723799454E-2</v>
      </c>
    </row>
    <row r="6" spans="2:22" x14ac:dyDescent="0.25">
      <c r="B6" s="3" t="s">
        <v>249</v>
      </c>
      <c r="C6" s="79">
        <v>50</v>
      </c>
      <c r="F6" s="3">
        <v>20</v>
      </c>
      <c r="G6" s="3" t="str">
        <f>'Full overview'!B21</f>
        <v>Upgrades in Cologne</v>
      </c>
      <c r="H6" s="3" t="str">
        <f>'Full overview'!C21</f>
        <v>Railway + road</v>
      </c>
      <c r="I6" s="72">
        <f>'Full overview'!D21*(10^6)</f>
        <v>2470000000</v>
      </c>
      <c r="J6" s="72">
        <f>'Full overview'!E21*(10^6)</f>
        <v>1900000</v>
      </c>
      <c r="K6" s="3">
        <f>'Full overview'!G21</f>
        <v>2027</v>
      </c>
      <c r="L6" s="3">
        <f>'Full overview'!H21</f>
        <v>6</v>
      </c>
      <c r="M6" s="72">
        <f>CS!C22</f>
        <v>67568116.018084154</v>
      </c>
      <c r="N6" s="72">
        <f>CS!H22</f>
        <v>26603746.013353489</v>
      </c>
      <c r="O6" s="72">
        <f>'S20 Impact'!AL42</f>
        <v>12260285.477046875</v>
      </c>
      <c r="P6" s="72">
        <f>'S20 Impact'!$V$43</f>
        <v>6502331.8853118839</v>
      </c>
      <c r="Q6" s="72">
        <f>'S20 Impact'!$AC$43</f>
        <v>5468206.9431340927</v>
      </c>
      <c r="R6" s="72">
        <f>'S20 Impact'!$AG$43</f>
        <v>408434.38435909676</v>
      </c>
      <c r="S6" s="72">
        <f>'S20 Impact'!$AK$43</f>
        <v>-118687.73575820043</v>
      </c>
      <c r="T6" s="105">
        <f>G172</f>
        <v>1088724084.2457314</v>
      </c>
      <c r="U6" s="108">
        <f>G173</f>
        <v>1.3969514298281474</v>
      </c>
      <c r="V6" s="112">
        <f>G174</f>
        <v>4.2327702670492684E-2</v>
      </c>
    </row>
    <row r="33" spans="4:71" x14ac:dyDescent="0.25">
      <c r="F33" s="84"/>
      <c r="G33" s="84"/>
      <c r="H33" s="84">
        <v>2020</v>
      </c>
      <c r="I33" s="84">
        <v>2021</v>
      </c>
      <c r="J33" s="84">
        <v>2022</v>
      </c>
      <c r="K33" s="84">
        <v>2023</v>
      </c>
      <c r="L33" s="84">
        <v>2024</v>
      </c>
      <c r="M33" s="84">
        <v>2025</v>
      </c>
      <c r="N33" s="84">
        <v>2026</v>
      </c>
      <c r="O33" s="84">
        <v>2027</v>
      </c>
      <c r="P33" s="84">
        <v>2028</v>
      </c>
      <c r="Q33" s="84">
        <v>2029</v>
      </c>
      <c r="R33" s="84">
        <v>2030</v>
      </c>
      <c r="S33" s="84">
        <v>2031</v>
      </c>
      <c r="T33" s="84">
        <v>2032</v>
      </c>
      <c r="U33" s="84">
        <v>2033</v>
      </c>
      <c r="V33" s="84">
        <v>2034</v>
      </c>
      <c r="W33" s="84">
        <v>2035</v>
      </c>
      <c r="X33" s="84">
        <v>2036</v>
      </c>
      <c r="Y33" s="84">
        <v>2037</v>
      </c>
      <c r="Z33" s="84">
        <v>2038</v>
      </c>
      <c r="AA33" s="84">
        <v>2039</v>
      </c>
      <c r="AB33" s="84">
        <v>2040</v>
      </c>
      <c r="AC33" s="84">
        <v>2041</v>
      </c>
      <c r="AD33" s="84">
        <v>2042</v>
      </c>
      <c r="AE33" s="84">
        <v>2043</v>
      </c>
      <c r="AF33" s="84">
        <v>2044</v>
      </c>
      <c r="AG33" s="84">
        <v>2045</v>
      </c>
      <c r="AH33" s="84">
        <v>2046</v>
      </c>
      <c r="AI33" s="84">
        <v>2047</v>
      </c>
      <c r="AJ33" s="84">
        <v>2048</v>
      </c>
      <c r="AK33" s="84">
        <v>2049</v>
      </c>
      <c r="AL33" s="84">
        <v>2050</v>
      </c>
      <c r="AM33" s="84">
        <v>2051</v>
      </c>
      <c r="AN33" s="84">
        <v>2052</v>
      </c>
      <c r="AO33" s="84">
        <v>2053</v>
      </c>
      <c r="AP33" s="84">
        <v>2054</v>
      </c>
      <c r="AQ33" s="84">
        <v>2055</v>
      </c>
      <c r="AR33" s="84">
        <v>2056</v>
      </c>
      <c r="AS33" s="84">
        <v>2057</v>
      </c>
      <c r="AT33" s="84">
        <v>2058</v>
      </c>
      <c r="AU33" s="84">
        <v>2059</v>
      </c>
      <c r="AV33" s="84">
        <v>2060</v>
      </c>
      <c r="AW33" s="84">
        <v>2061</v>
      </c>
      <c r="AX33" s="84">
        <v>2062</v>
      </c>
      <c r="AY33" s="84">
        <v>2063</v>
      </c>
      <c r="AZ33" s="84">
        <v>2064</v>
      </c>
      <c r="BA33" s="84">
        <v>2065</v>
      </c>
      <c r="BB33" s="84">
        <v>2066</v>
      </c>
      <c r="BC33" s="84">
        <v>2067</v>
      </c>
      <c r="BD33" s="84">
        <v>2068</v>
      </c>
      <c r="BE33" s="84">
        <v>2069</v>
      </c>
      <c r="BF33" s="84">
        <v>2070</v>
      </c>
      <c r="BG33" s="84">
        <v>2071</v>
      </c>
      <c r="BH33" s="84">
        <v>2072</v>
      </c>
      <c r="BI33" s="84">
        <v>2073</v>
      </c>
      <c r="BJ33" s="84">
        <v>2074</v>
      </c>
      <c r="BK33" s="84">
        <v>2075</v>
      </c>
      <c r="BL33" s="84">
        <v>2076</v>
      </c>
      <c r="BM33" s="84">
        <v>2077</v>
      </c>
      <c r="BN33" s="84">
        <v>2078</v>
      </c>
      <c r="BO33" s="84">
        <v>2079</v>
      </c>
    </row>
    <row r="34" spans="4:71" ht="13.2" thickBot="1" x14ac:dyDescent="0.3">
      <c r="D34" s="20" t="s">
        <v>268</v>
      </c>
      <c r="F34" s="85" t="s">
        <v>250</v>
      </c>
      <c r="G34" s="85" t="s">
        <v>231</v>
      </c>
      <c r="H34" s="85">
        <v>-10</v>
      </c>
      <c r="I34" s="85">
        <v>-9</v>
      </c>
      <c r="J34" s="85">
        <v>-8</v>
      </c>
      <c r="K34" s="85">
        <v>-7</v>
      </c>
      <c r="L34" s="85">
        <v>-6</v>
      </c>
      <c r="M34" s="85">
        <v>-5</v>
      </c>
      <c r="N34" s="85">
        <v>-4</v>
      </c>
      <c r="O34" s="85">
        <v>-3</v>
      </c>
      <c r="P34" s="85">
        <v>-2</v>
      </c>
      <c r="Q34" s="85">
        <v>-1</v>
      </c>
      <c r="R34" s="85">
        <v>0</v>
      </c>
      <c r="S34" s="85">
        <v>1</v>
      </c>
      <c r="T34" s="85">
        <v>2</v>
      </c>
      <c r="U34" s="85">
        <v>3</v>
      </c>
      <c r="V34" s="85">
        <v>4</v>
      </c>
      <c r="W34" s="85">
        <v>5</v>
      </c>
      <c r="X34" s="85">
        <v>6</v>
      </c>
      <c r="Y34" s="85">
        <v>7</v>
      </c>
      <c r="Z34" s="85">
        <v>8</v>
      </c>
      <c r="AA34" s="85">
        <v>9</v>
      </c>
      <c r="AB34" s="85">
        <v>10</v>
      </c>
      <c r="AC34" s="85">
        <v>11</v>
      </c>
      <c r="AD34" s="85">
        <v>12</v>
      </c>
      <c r="AE34" s="85">
        <v>13</v>
      </c>
      <c r="AF34" s="85">
        <v>14</v>
      </c>
      <c r="AG34" s="85">
        <v>15</v>
      </c>
      <c r="AH34" s="85">
        <v>16</v>
      </c>
      <c r="AI34" s="85">
        <v>17</v>
      </c>
      <c r="AJ34" s="85">
        <v>18</v>
      </c>
      <c r="AK34" s="85">
        <v>19</v>
      </c>
      <c r="AL34" s="85">
        <v>20</v>
      </c>
      <c r="AM34" s="85">
        <v>21</v>
      </c>
      <c r="AN34" s="85">
        <v>22</v>
      </c>
      <c r="AO34" s="85">
        <v>23</v>
      </c>
      <c r="AP34" s="85">
        <v>24</v>
      </c>
      <c r="AQ34" s="85">
        <v>25</v>
      </c>
      <c r="AR34" s="85">
        <v>26</v>
      </c>
      <c r="AS34" s="85">
        <v>27</v>
      </c>
      <c r="AT34" s="85">
        <v>28</v>
      </c>
      <c r="AU34" s="85">
        <v>29</v>
      </c>
      <c r="AV34" s="85">
        <v>30</v>
      </c>
      <c r="AW34" s="85">
        <v>31</v>
      </c>
      <c r="AX34" s="85">
        <v>32</v>
      </c>
      <c r="AY34" s="85">
        <v>33</v>
      </c>
      <c r="AZ34" s="85">
        <v>34</v>
      </c>
      <c r="BA34" s="85">
        <v>35</v>
      </c>
      <c r="BB34" s="85">
        <v>36</v>
      </c>
      <c r="BC34" s="85">
        <v>37</v>
      </c>
      <c r="BD34" s="85">
        <v>38</v>
      </c>
      <c r="BE34" s="85">
        <v>39</v>
      </c>
      <c r="BF34" s="85">
        <v>40</v>
      </c>
      <c r="BG34" s="85">
        <v>41</v>
      </c>
      <c r="BH34" s="85">
        <v>42</v>
      </c>
      <c r="BI34" s="85">
        <v>43</v>
      </c>
      <c r="BJ34" s="85">
        <v>44</v>
      </c>
      <c r="BK34" s="85">
        <v>45</v>
      </c>
      <c r="BL34" s="85">
        <v>46</v>
      </c>
      <c r="BM34" s="85">
        <v>47</v>
      </c>
      <c r="BN34" s="85">
        <v>48</v>
      </c>
      <c r="BO34" s="85">
        <v>49</v>
      </c>
      <c r="BP34" s="95" t="s">
        <v>273</v>
      </c>
    </row>
    <row r="35" spans="4:71" ht="13.2" thickTop="1" x14ac:dyDescent="0.25">
      <c r="F35" t="s">
        <v>251</v>
      </c>
      <c r="H35">
        <f t="shared" ref="H35:Q35" si="0">1/((1+$C$5)^H34)</f>
        <v>1.3439163793441218</v>
      </c>
      <c r="I35">
        <f t="shared" si="0"/>
        <v>1.3047731838292445</v>
      </c>
      <c r="J35">
        <f t="shared" si="0"/>
        <v>1.2667700813876159</v>
      </c>
      <c r="K35">
        <f t="shared" si="0"/>
        <v>1.22987386542487</v>
      </c>
      <c r="L35">
        <f t="shared" si="0"/>
        <v>1.1940522965289999</v>
      </c>
      <c r="M35">
        <f t="shared" si="0"/>
        <v>1.1592740742999998</v>
      </c>
      <c r="N35">
        <f t="shared" si="0"/>
        <v>1.1255088099999999</v>
      </c>
      <c r="O35">
        <f t="shared" si="0"/>
        <v>1.092727</v>
      </c>
      <c r="P35">
        <f t="shared" si="0"/>
        <v>1.0609</v>
      </c>
      <c r="Q35">
        <f t="shared" si="0"/>
        <v>1.03</v>
      </c>
      <c r="R35">
        <v>1</v>
      </c>
      <c r="S35" s="81">
        <f t="shared" ref="S35:BO35" si="1">1/((1+$C$5)^S34)</f>
        <v>0.970873786407767</v>
      </c>
      <c r="T35" s="81">
        <f t="shared" si="1"/>
        <v>0.94259590913375435</v>
      </c>
      <c r="U35" s="81">
        <f t="shared" si="1"/>
        <v>0.91514165935315961</v>
      </c>
      <c r="V35" s="81">
        <f t="shared" si="1"/>
        <v>0.888487047915689</v>
      </c>
      <c r="W35" s="81">
        <f t="shared" si="1"/>
        <v>0.86260878438416411</v>
      </c>
      <c r="X35" s="81">
        <f t="shared" si="1"/>
        <v>0.83748425668365445</v>
      </c>
      <c r="Y35" s="81">
        <f t="shared" si="1"/>
        <v>0.81309151134335378</v>
      </c>
      <c r="Z35" s="81">
        <f t="shared" si="1"/>
        <v>0.78940923431393573</v>
      </c>
      <c r="AA35" s="81">
        <f t="shared" si="1"/>
        <v>0.76641673234362695</v>
      </c>
      <c r="AB35" s="81">
        <f t="shared" si="1"/>
        <v>0.74409391489672516</v>
      </c>
      <c r="AC35" s="81">
        <f t="shared" si="1"/>
        <v>0.72242127659876232</v>
      </c>
      <c r="AD35" s="81">
        <f t="shared" si="1"/>
        <v>0.70137988019297326</v>
      </c>
      <c r="AE35" s="81">
        <f t="shared" si="1"/>
        <v>0.68095133999317792</v>
      </c>
      <c r="AF35" s="81">
        <f t="shared" si="1"/>
        <v>0.66111780581861923</v>
      </c>
      <c r="AG35" s="81">
        <f t="shared" si="1"/>
        <v>0.64186194739671765</v>
      </c>
      <c r="AH35" s="81">
        <f t="shared" si="1"/>
        <v>0.62316693922011435</v>
      </c>
      <c r="AI35" s="81">
        <f t="shared" si="1"/>
        <v>0.60501644584477121</v>
      </c>
      <c r="AJ35" s="81">
        <f t="shared" si="1"/>
        <v>0.5873946076162827</v>
      </c>
      <c r="AK35" s="81">
        <f t="shared" si="1"/>
        <v>0.57028602681192497</v>
      </c>
      <c r="AL35" s="81">
        <f t="shared" si="1"/>
        <v>0.55367575418633497</v>
      </c>
      <c r="AM35" s="81">
        <f t="shared" si="1"/>
        <v>0.5375492759090631</v>
      </c>
      <c r="AN35" s="81">
        <f t="shared" si="1"/>
        <v>0.52189250088258554</v>
      </c>
      <c r="AO35" s="81">
        <f t="shared" si="1"/>
        <v>0.50669174842969467</v>
      </c>
      <c r="AP35" s="81">
        <f t="shared" si="1"/>
        <v>0.49193373633950943</v>
      </c>
      <c r="AQ35" s="81">
        <f t="shared" si="1"/>
        <v>0.47760556926165965</v>
      </c>
      <c r="AR35" s="81">
        <f t="shared" si="1"/>
        <v>0.46369472743850448</v>
      </c>
      <c r="AS35" s="81">
        <f t="shared" si="1"/>
        <v>0.45018905576553836</v>
      </c>
      <c r="AT35" s="81">
        <f t="shared" si="1"/>
        <v>0.4370767531704256</v>
      </c>
      <c r="AU35" s="81">
        <f t="shared" si="1"/>
        <v>0.42434636230138412</v>
      </c>
      <c r="AV35" s="81">
        <f t="shared" si="1"/>
        <v>0.41198675951590691</v>
      </c>
      <c r="AW35" s="81">
        <f t="shared" si="1"/>
        <v>0.39998714516107459</v>
      </c>
      <c r="AX35" s="81">
        <f t="shared" si="1"/>
        <v>0.38833703413696569</v>
      </c>
      <c r="AY35" s="81">
        <f t="shared" si="1"/>
        <v>0.37702624673491814</v>
      </c>
      <c r="AZ35" s="81">
        <f t="shared" si="1"/>
        <v>0.36604489974263904</v>
      </c>
      <c r="BA35" s="81">
        <f t="shared" si="1"/>
        <v>0.35538339780838735</v>
      </c>
      <c r="BB35" s="81">
        <f t="shared" si="1"/>
        <v>0.34503242505668674</v>
      </c>
      <c r="BC35" s="81">
        <f t="shared" si="1"/>
        <v>0.33498293694823961</v>
      </c>
      <c r="BD35" s="81">
        <f t="shared" si="1"/>
        <v>0.3252261523769317</v>
      </c>
      <c r="BE35" s="81">
        <f t="shared" si="1"/>
        <v>0.31575354599702099</v>
      </c>
      <c r="BF35" s="81">
        <f t="shared" si="1"/>
        <v>0.30655684077380685</v>
      </c>
      <c r="BG35" s="81">
        <f t="shared" si="1"/>
        <v>0.29762800075126877</v>
      </c>
      <c r="BH35" s="81">
        <f t="shared" si="1"/>
        <v>0.28895922403035801</v>
      </c>
      <c r="BI35" s="81">
        <f t="shared" si="1"/>
        <v>0.28054293595180391</v>
      </c>
      <c r="BJ35" s="81">
        <f t="shared" si="1"/>
        <v>0.27237178247747956</v>
      </c>
      <c r="BK35" s="81">
        <f t="shared" si="1"/>
        <v>0.26443862376454325</v>
      </c>
      <c r="BL35" s="81">
        <f t="shared" si="1"/>
        <v>0.25673652792674101</v>
      </c>
      <c r="BM35" s="81">
        <f t="shared" si="1"/>
        <v>0.24925876497741845</v>
      </c>
      <c r="BN35" s="81">
        <f t="shared" si="1"/>
        <v>0.24199880094894996</v>
      </c>
      <c r="BO35" s="81">
        <f t="shared" si="1"/>
        <v>0.2349502921834466</v>
      </c>
    </row>
    <row r="36" spans="4:71" x14ac:dyDescent="0.25">
      <c r="F36" t="s">
        <v>245</v>
      </c>
      <c r="R36">
        <v>1</v>
      </c>
      <c r="S36" s="81">
        <f t="shared" ref="S36:AK36" si="2">(1+$C$3)^S34</f>
        <v>1.014</v>
      </c>
      <c r="T36" s="81">
        <f t="shared" si="2"/>
        <v>1.0281960000000001</v>
      </c>
      <c r="U36" s="81">
        <f t="shared" si="2"/>
        <v>1.0425907440000002</v>
      </c>
      <c r="V36" s="81">
        <f t="shared" si="2"/>
        <v>1.0571870144160003</v>
      </c>
      <c r="W36" s="81">
        <f t="shared" si="2"/>
        <v>1.0719876326178244</v>
      </c>
      <c r="X36" s="81">
        <f t="shared" si="2"/>
        <v>1.086995459474474</v>
      </c>
      <c r="Y36" s="81">
        <f t="shared" si="2"/>
        <v>1.1022133959071165</v>
      </c>
      <c r="Z36" s="81">
        <f t="shared" si="2"/>
        <v>1.1176443834498164</v>
      </c>
      <c r="AA36" s="81">
        <f t="shared" si="2"/>
        <v>1.133291404818114</v>
      </c>
      <c r="AB36" s="81">
        <f t="shared" si="2"/>
        <v>1.1491574844855676</v>
      </c>
      <c r="AC36" s="81">
        <f t="shared" si="2"/>
        <v>1.1652456892683656</v>
      </c>
      <c r="AD36" s="81">
        <f t="shared" si="2"/>
        <v>1.1815591289181229</v>
      </c>
      <c r="AE36" s="81">
        <f t="shared" si="2"/>
        <v>1.1981009567229766</v>
      </c>
      <c r="AF36" s="81">
        <f t="shared" si="2"/>
        <v>1.2148743701170983</v>
      </c>
      <c r="AG36" s="81">
        <f t="shared" si="2"/>
        <v>1.2318826112987378</v>
      </c>
      <c r="AH36" s="81">
        <f t="shared" si="2"/>
        <v>1.2491289678569204</v>
      </c>
      <c r="AI36" s="81">
        <f t="shared" si="2"/>
        <v>1.2666167734069174</v>
      </c>
      <c r="AJ36" s="81">
        <f t="shared" si="2"/>
        <v>1.2843494082346143</v>
      </c>
      <c r="AK36" s="81">
        <f t="shared" si="2"/>
        <v>1.3023302999498989</v>
      </c>
      <c r="AL36" s="81">
        <f>$AK$36</f>
        <v>1.3023302999498989</v>
      </c>
      <c r="AM36" s="81">
        <f t="shared" ref="AM36:BO36" si="3">$AK$36</f>
        <v>1.3023302999498989</v>
      </c>
      <c r="AN36" s="81">
        <f t="shared" si="3"/>
        <v>1.3023302999498989</v>
      </c>
      <c r="AO36" s="81">
        <f t="shared" si="3"/>
        <v>1.3023302999498989</v>
      </c>
      <c r="AP36" s="81">
        <f t="shared" si="3"/>
        <v>1.3023302999498989</v>
      </c>
      <c r="AQ36" s="81">
        <f t="shared" si="3"/>
        <v>1.3023302999498989</v>
      </c>
      <c r="AR36" s="81">
        <f t="shared" si="3"/>
        <v>1.3023302999498989</v>
      </c>
      <c r="AS36" s="81">
        <f t="shared" si="3"/>
        <v>1.3023302999498989</v>
      </c>
      <c r="AT36" s="81">
        <f t="shared" si="3"/>
        <v>1.3023302999498989</v>
      </c>
      <c r="AU36" s="81">
        <f t="shared" si="3"/>
        <v>1.3023302999498989</v>
      </c>
      <c r="AV36" s="81">
        <f t="shared" si="3"/>
        <v>1.3023302999498989</v>
      </c>
      <c r="AW36" s="81">
        <f t="shared" si="3"/>
        <v>1.3023302999498989</v>
      </c>
      <c r="AX36" s="81">
        <f t="shared" si="3"/>
        <v>1.3023302999498989</v>
      </c>
      <c r="AY36" s="81">
        <f t="shared" si="3"/>
        <v>1.3023302999498989</v>
      </c>
      <c r="AZ36" s="81">
        <f t="shared" si="3"/>
        <v>1.3023302999498989</v>
      </c>
      <c r="BA36" s="81">
        <f t="shared" si="3"/>
        <v>1.3023302999498989</v>
      </c>
      <c r="BB36" s="81">
        <f t="shared" si="3"/>
        <v>1.3023302999498989</v>
      </c>
      <c r="BC36" s="81">
        <f t="shared" si="3"/>
        <v>1.3023302999498989</v>
      </c>
      <c r="BD36" s="81">
        <f t="shared" si="3"/>
        <v>1.3023302999498989</v>
      </c>
      <c r="BE36" s="81">
        <f t="shared" si="3"/>
        <v>1.3023302999498989</v>
      </c>
      <c r="BF36" s="81">
        <f t="shared" si="3"/>
        <v>1.3023302999498989</v>
      </c>
      <c r="BG36" s="81">
        <f t="shared" si="3"/>
        <v>1.3023302999498989</v>
      </c>
      <c r="BH36" s="81">
        <f t="shared" si="3"/>
        <v>1.3023302999498989</v>
      </c>
      <c r="BI36" s="81">
        <f t="shared" si="3"/>
        <v>1.3023302999498989</v>
      </c>
      <c r="BJ36" s="81">
        <f t="shared" si="3"/>
        <v>1.3023302999498989</v>
      </c>
      <c r="BK36" s="81">
        <f t="shared" si="3"/>
        <v>1.3023302999498989</v>
      </c>
      <c r="BL36" s="81">
        <f t="shared" si="3"/>
        <v>1.3023302999498989</v>
      </c>
      <c r="BM36" s="81">
        <f t="shared" si="3"/>
        <v>1.3023302999498989</v>
      </c>
      <c r="BN36" s="81">
        <f t="shared" si="3"/>
        <v>1.3023302999498989</v>
      </c>
      <c r="BO36" s="81">
        <f t="shared" si="3"/>
        <v>1.3023302999498989</v>
      </c>
      <c r="BP36" s="95" t="s">
        <v>274</v>
      </c>
    </row>
    <row r="37" spans="4:71" x14ac:dyDescent="0.25">
      <c r="F37" t="s">
        <v>232</v>
      </c>
      <c r="R37">
        <v>1</v>
      </c>
      <c r="S37" s="81">
        <f t="shared" ref="S37:BO37" si="4">(1+$C$2)^S34</f>
        <v>1.014</v>
      </c>
      <c r="T37" s="81">
        <f t="shared" si="4"/>
        <v>1.0281960000000001</v>
      </c>
      <c r="U37" s="81">
        <f t="shared" si="4"/>
        <v>1.0425907440000002</v>
      </c>
      <c r="V37" s="81">
        <f t="shared" si="4"/>
        <v>1.0571870144160003</v>
      </c>
      <c r="W37" s="81">
        <f t="shared" si="4"/>
        <v>1.0719876326178244</v>
      </c>
      <c r="X37" s="81">
        <f t="shared" si="4"/>
        <v>1.086995459474474</v>
      </c>
      <c r="Y37" s="81">
        <f t="shared" si="4"/>
        <v>1.1022133959071165</v>
      </c>
      <c r="Z37" s="81">
        <f t="shared" si="4"/>
        <v>1.1176443834498164</v>
      </c>
      <c r="AA37" s="81">
        <f t="shared" si="4"/>
        <v>1.133291404818114</v>
      </c>
      <c r="AB37" s="81">
        <f t="shared" si="4"/>
        <v>1.1491574844855676</v>
      </c>
      <c r="AC37" s="81">
        <f t="shared" si="4"/>
        <v>1.1652456892683656</v>
      </c>
      <c r="AD37" s="81">
        <f t="shared" si="4"/>
        <v>1.1815591289181229</v>
      </c>
      <c r="AE37" s="81">
        <f t="shared" si="4"/>
        <v>1.1981009567229766</v>
      </c>
      <c r="AF37" s="81">
        <f t="shared" si="4"/>
        <v>1.2148743701170983</v>
      </c>
      <c r="AG37" s="81">
        <f t="shared" si="4"/>
        <v>1.2318826112987378</v>
      </c>
      <c r="AH37" s="81">
        <f t="shared" si="4"/>
        <v>1.2491289678569204</v>
      </c>
      <c r="AI37" s="81">
        <f t="shared" si="4"/>
        <v>1.2666167734069174</v>
      </c>
      <c r="AJ37" s="81">
        <f t="shared" si="4"/>
        <v>1.2843494082346143</v>
      </c>
      <c r="AK37" s="81">
        <f t="shared" si="4"/>
        <v>1.3023302999498989</v>
      </c>
      <c r="AL37" s="81">
        <f t="shared" si="4"/>
        <v>1.3205629241491976</v>
      </c>
      <c r="AM37" s="81">
        <f t="shared" si="4"/>
        <v>1.3390508050872865</v>
      </c>
      <c r="AN37" s="81">
        <f t="shared" si="4"/>
        <v>1.3577975163585085</v>
      </c>
      <c r="AO37" s="81">
        <f t="shared" si="4"/>
        <v>1.3768066815875277</v>
      </c>
      <c r="AP37" s="81">
        <f t="shared" si="4"/>
        <v>1.3960819751297533</v>
      </c>
      <c r="AQ37" s="81">
        <f t="shared" si="4"/>
        <v>1.41562712278157</v>
      </c>
      <c r="AR37" s="81">
        <f t="shared" si="4"/>
        <v>1.4354459025005122</v>
      </c>
      <c r="AS37" s="81">
        <f t="shared" si="4"/>
        <v>1.4555421451355193</v>
      </c>
      <c r="AT37" s="81">
        <f t="shared" si="4"/>
        <v>1.4759197351674167</v>
      </c>
      <c r="AU37" s="81">
        <f t="shared" si="4"/>
        <v>1.4965826114597607</v>
      </c>
      <c r="AV37" s="81">
        <f t="shared" si="4"/>
        <v>1.5175347680201974</v>
      </c>
      <c r="AW37" s="81">
        <f t="shared" si="4"/>
        <v>1.5387802547724803</v>
      </c>
      <c r="AX37" s="81">
        <f t="shared" si="4"/>
        <v>1.5603231783392952</v>
      </c>
      <c r="AY37" s="81">
        <f t="shared" si="4"/>
        <v>1.5821677028360455</v>
      </c>
      <c r="AZ37" s="81">
        <f t="shared" si="4"/>
        <v>1.6043180506757502</v>
      </c>
      <c r="BA37" s="81">
        <f t="shared" si="4"/>
        <v>1.6267785033852107</v>
      </c>
      <c r="BB37" s="81">
        <f t="shared" si="4"/>
        <v>1.649553402432604</v>
      </c>
      <c r="BC37" s="81">
        <f t="shared" si="4"/>
        <v>1.6726471500666604</v>
      </c>
      <c r="BD37" s="81">
        <f t="shared" si="4"/>
        <v>1.6960642101675938</v>
      </c>
      <c r="BE37" s="81">
        <f t="shared" si="4"/>
        <v>1.7198091091099401</v>
      </c>
      <c r="BF37" s="81">
        <f t="shared" si="4"/>
        <v>1.7438864366374796</v>
      </c>
      <c r="BG37" s="81">
        <f t="shared" si="4"/>
        <v>1.7683008467504044</v>
      </c>
      <c r="BH37" s="81">
        <f t="shared" si="4"/>
        <v>1.7930570586049102</v>
      </c>
      <c r="BI37" s="81">
        <f t="shared" si="4"/>
        <v>1.818159857425379</v>
      </c>
      <c r="BJ37" s="81">
        <f t="shared" si="4"/>
        <v>1.8436140954293345</v>
      </c>
      <c r="BK37" s="81">
        <f t="shared" si="4"/>
        <v>1.8694246927653453</v>
      </c>
      <c r="BL37" s="81">
        <f t="shared" si="4"/>
        <v>1.8955966384640601</v>
      </c>
      <c r="BM37" s="81">
        <f t="shared" si="4"/>
        <v>1.9221349914025572</v>
      </c>
      <c r="BN37" s="81">
        <f t="shared" si="4"/>
        <v>1.9490448812821934</v>
      </c>
      <c r="BO37" s="81">
        <f t="shared" si="4"/>
        <v>1.9763315096201441</v>
      </c>
    </row>
    <row r="38" spans="4:71" x14ac:dyDescent="0.25">
      <c r="F38" t="s">
        <v>246</v>
      </c>
      <c r="R38">
        <v>1</v>
      </c>
      <c r="S38" s="94">
        <f t="shared" ref="S38:BO38" si="5">(1+$C$4)^S34</f>
        <v>0.85</v>
      </c>
      <c r="T38" s="94">
        <f t="shared" si="5"/>
        <v>0.72249999999999992</v>
      </c>
      <c r="U38" s="94">
        <f t="shared" si="5"/>
        <v>0.61412499999999992</v>
      </c>
      <c r="V38" s="94">
        <f t="shared" si="5"/>
        <v>0.52200624999999989</v>
      </c>
      <c r="W38" s="94">
        <f t="shared" si="5"/>
        <v>0.44370531249999989</v>
      </c>
      <c r="X38" s="94">
        <f t="shared" si="5"/>
        <v>0.37714951562499988</v>
      </c>
      <c r="Y38" s="94">
        <f t="shared" si="5"/>
        <v>0.32057708828124987</v>
      </c>
      <c r="Z38" s="94">
        <f t="shared" si="5"/>
        <v>0.2724905250390624</v>
      </c>
      <c r="AA38" s="94">
        <f t="shared" si="5"/>
        <v>0.23161694628320303</v>
      </c>
      <c r="AB38" s="94">
        <f t="shared" si="5"/>
        <v>0.19687440434072256</v>
      </c>
      <c r="AC38" s="94">
        <f t="shared" si="5"/>
        <v>0.16734324368961417</v>
      </c>
      <c r="AD38" s="94">
        <f t="shared" si="5"/>
        <v>0.14224175713617204</v>
      </c>
      <c r="AE38" s="94">
        <f t="shared" si="5"/>
        <v>0.12090549356574623</v>
      </c>
      <c r="AF38" s="94">
        <f t="shared" si="5"/>
        <v>0.10276966953088429</v>
      </c>
      <c r="AG38" s="94">
        <f t="shared" si="5"/>
        <v>8.7354219101251629E-2</v>
      </c>
      <c r="AH38" s="94">
        <f t="shared" si="5"/>
        <v>7.4251086236063898E-2</v>
      </c>
      <c r="AI38" s="94">
        <f t="shared" si="5"/>
        <v>6.3113423300654309E-2</v>
      </c>
      <c r="AJ38" s="94">
        <f t="shared" si="5"/>
        <v>5.3646409805556163E-2</v>
      </c>
      <c r="AK38" s="94">
        <f t="shared" si="5"/>
        <v>4.5599448334722736E-2</v>
      </c>
      <c r="AL38" s="94">
        <f t="shared" si="5"/>
        <v>3.8759531084514326E-2</v>
      </c>
      <c r="AM38" s="94">
        <f t="shared" si="5"/>
        <v>3.2945601421837174E-2</v>
      </c>
      <c r="AN38" s="94">
        <f t="shared" si="5"/>
        <v>2.8003761208561594E-2</v>
      </c>
      <c r="AO38" s="94">
        <f t="shared" si="5"/>
        <v>2.3803197027277352E-2</v>
      </c>
      <c r="AP38" s="94">
        <f t="shared" si="5"/>
        <v>2.0232717473185752E-2</v>
      </c>
      <c r="AQ38" s="94">
        <f t="shared" si="5"/>
        <v>1.7197809852207889E-2</v>
      </c>
      <c r="AR38" s="94">
        <f t="shared" si="5"/>
        <v>1.4618138374376704E-2</v>
      </c>
      <c r="AS38" s="94">
        <f t="shared" si="5"/>
        <v>1.2425417618220198E-2</v>
      </c>
      <c r="AT38" s="94">
        <f t="shared" si="5"/>
        <v>1.0561604975487167E-2</v>
      </c>
      <c r="AU38" s="94">
        <f t="shared" si="5"/>
        <v>8.977364229164092E-3</v>
      </c>
      <c r="AV38" s="94">
        <f t="shared" si="5"/>
        <v>7.6307595947894781E-3</v>
      </c>
      <c r="AW38" s="94">
        <f t="shared" si="5"/>
        <v>6.4861456555710545E-3</v>
      </c>
      <c r="AX38" s="94">
        <f t="shared" si="5"/>
        <v>5.5132238072353977E-3</v>
      </c>
      <c r="AY38" s="94">
        <f t="shared" si="5"/>
        <v>4.6862402361500877E-3</v>
      </c>
      <c r="AZ38" s="94">
        <f t="shared" si="5"/>
        <v>3.9833042007275743E-3</v>
      </c>
      <c r="BA38" s="94">
        <f t="shared" si="5"/>
        <v>3.3858085706184381E-3</v>
      </c>
      <c r="BB38" s="94">
        <f t="shared" si="5"/>
        <v>2.8779372850256725E-3</v>
      </c>
      <c r="BC38" s="94">
        <f t="shared" si="5"/>
        <v>2.4462466922718215E-3</v>
      </c>
      <c r="BD38" s="94">
        <f t="shared" si="5"/>
        <v>2.079309688431048E-3</v>
      </c>
      <c r="BE38" s="94">
        <f t="shared" si="5"/>
        <v>1.7674132351663905E-3</v>
      </c>
      <c r="BF38" s="94">
        <f t="shared" si="5"/>
        <v>1.5023012498914321E-3</v>
      </c>
      <c r="BG38" s="94">
        <f t="shared" si="5"/>
        <v>1.2769560624077173E-3</v>
      </c>
      <c r="BH38" s="94">
        <f t="shared" si="5"/>
        <v>1.0854126530465595E-3</v>
      </c>
      <c r="BI38" s="94">
        <f t="shared" si="5"/>
        <v>9.2260075508957559E-4</v>
      </c>
      <c r="BJ38" s="94">
        <f t="shared" si="5"/>
        <v>7.8421064182613925E-4</v>
      </c>
      <c r="BK38" s="94">
        <f t="shared" si="5"/>
        <v>6.6657904555221829E-4</v>
      </c>
      <c r="BL38" s="94">
        <f t="shared" si="5"/>
        <v>5.6659218871938548E-4</v>
      </c>
      <c r="BM38" s="94">
        <f t="shared" si="5"/>
        <v>4.8160336041147762E-4</v>
      </c>
      <c r="BN38" s="94">
        <f t="shared" si="5"/>
        <v>4.0936285634975606E-4</v>
      </c>
      <c r="BO38" s="94">
        <f t="shared" si="5"/>
        <v>3.4795842789729262E-4</v>
      </c>
    </row>
    <row r="39" spans="4:71" x14ac:dyDescent="0.25"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</row>
    <row r="40" spans="4:71" x14ac:dyDescent="0.25">
      <c r="F40" t="s">
        <v>270</v>
      </c>
      <c r="G40" s="77">
        <f>SUM(H40:Q40)</f>
        <v>-16530913967.140793</v>
      </c>
      <c r="H40">
        <f>-($I$3/-(MIN($H$34:$Q$34)))*H35</f>
        <v>-1881482931.0817704</v>
      </c>
      <c r="I40">
        <f t="shared" ref="I40:Q40" si="6">-($I$3/-(MIN($H$34:$Q$34)))*I35</f>
        <v>-1826682457.3609421</v>
      </c>
      <c r="J40">
        <f t="shared" si="6"/>
        <v>-1773478113.9426622</v>
      </c>
      <c r="K40">
        <f t="shared" si="6"/>
        <v>-1721823411.5948179</v>
      </c>
      <c r="L40">
        <f t="shared" si="6"/>
        <v>-1671673215.1406</v>
      </c>
      <c r="M40">
        <f t="shared" si="6"/>
        <v>-1622983704.0199997</v>
      </c>
      <c r="N40">
        <f t="shared" si="6"/>
        <v>-1575712334</v>
      </c>
      <c r="O40">
        <f t="shared" si="6"/>
        <v>-1529817800</v>
      </c>
      <c r="P40">
        <f t="shared" si="6"/>
        <v>-1485260000</v>
      </c>
      <c r="Q40">
        <f t="shared" si="6"/>
        <v>-1442000000</v>
      </c>
    </row>
    <row r="41" spans="4:71" x14ac:dyDescent="0.25">
      <c r="F41" t="s">
        <v>252</v>
      </c>
      <c r="G41" s="77">
        <f>I3*BO35</f>
        <v>3289304090.5682526</v>
      </c>
      <c r="BO41" s="77">
        <f>I3</f>
        <v>14000000000</v>
      </c>
    </row>
    <row r="42" spans="4:71" x14ac:dyDescent="0.25">
      <c r="F42" t="s">
        <v>253</v>
      </c>
      <c r="G42" s="97">
        <f>SUM(S42:BO42)</f>
        <v>-362600000</v>
      </c>
      <c r="R42" s="77">
        <f>-$J$3</f>
        <v>-7400000</v>
      </c>
      <c r="S42" s="77">
        <f t="shared" ref="S42:BO42" si="7">-$J$3</f>
        <v>-7400000</v>
      </c>
      <c r="T42" s="77">
        <f t="shared" si="7"/>
        <v>-7400000</v>
      </c>
      <c r="U42" s="77">
        <f t="shared" si="7"/>
        <v>-7400000</v>
      </c>
      <c r="V42" s="77">
        <f t="shared" si="7"/>
        <v>-7400000</v>
      </c>
      <c r="W42" s="77">
        <f t="shared" si="7"/>
        <v>-7400000</v>
      </c>
      <c r="X42" s="77">
        <f t="shared" si="7"/>
        <v>-7400000</v>
      </c>
      <c r="Y42" s="77">
        <f t="shared" si="7"/>
        <v>-7400000</v>
      </c>
      <c r="Z42" s="77">
        <f t="shared" si="7"/>
        <v>-7400000</v>
      </c>
      <c r="AA42" s="77">
        <f t="shared" si="7"/>
        <v>-7400000</v>
      </c>
      <c r="AB42" s="77">
        <f t="shared" si="7"/>
        <v>-7400000</v>
      </c>
      <c r="AC42" s="77">
        <f t="shared" si="7"/>
        <v>-7400000</v>
      </c>
      <c r="AD42" s="77">
        <f t="shared" si="7"/>
        <v>-7400000</v>
      </c>
      <c r="AE42" s="77">
        <f t="shared" si="7"/>
        <v>-7400000</v>
      </c>
      <c r="AF42" s="77">
        <f t="shared" si="7"/>
        <v>-7400000</v>
      </c>
      <c r="AG42" s="77">
        <f t="shared" si="7"/>
        <v>-7400000</v>
      </c>
      <c r="AH42" s="77">
        <f t="shared" si="7"/>
        <v>-7400000</v>
      </c>
      <c r="AI42" s="77">
        <f t="shared" si="7"/>
        <v>-7400000</v>
      </c>
      <c r="AJ42" s="77">
        <f t="shared" si="7"/>
        <v>-7400000</v>
      </c>
      <c r="AK42" s="77">
        <f t="shared" si="7"/>
        <v>-7400000</v>
      </c>
      <c r="AL42" s="77">
        <f t="shared" si="7"/>
        <v>-7400000</v>
      </c>
      <c r="AM42" s="77">
        <f t="shared" si="7"/>
        <v>-7400000</v>
      </c>
      <c r="AN42" s="77">
        <f t="shared" si="7"/>
        <v>-7400000</v>
      </c>
      <c r="AO42" s="77">
        <f t="shared" si="7"/>
        <v>-7400000</v>
      </c>
      <c r="AP42" s="77">
        <f t="shared" si="7"/>
        <v>-7400000</v>
      </c>
      <c r="AQ42" s="77">
        <f t="shared" si="7"/>
        <v>-7400000</v>
      </c>
      <c r="AR42" s="77">
        <f t="shared" si="7"/>
        <v>-7400000</v>
      </c>
      <c r="AS42" s="77">
        <f t="shared" si="7"/>
        <v>-7400000</v>
      </c>
      <c r="AT42" s="77">
        <f t="shared" si="7"/>
        <v>-7400000</v>
      </c>
      <c r="AU42" s="77">
        <f t="shared" si="7"/>
        <v>-7400000</v>
      </c>
      <c r="AV42" s="77">
        <f t="shared" si="7"/>
        <v>-7400000</v>
      </c>
      <c r="AW42" s="77">
        <f t="shared" si="7"/>
        <v>-7400000</v>
      </c>
      <c r="AX42" s="77">
        <f t="shared" si="7"/>
        <v>-7400000</v>
      </c>
      <c r="AY42" s="77">
        <f t="shared" si="7"/>
        <v>-7400000</v>
      </c>
      <c r="AZ42" s="77">
        <f t="shared" si="7"/>
        <v>-7400000</v>
      </c>
      <c r="BA42" s="77">
        <f t="shared" si="7"/>
        <v>-7400000</v>
      </c>
      <c r="BB42" s="77">
        <f t="shared" si="7"/>
        <v>-7400000</v>
      </c>
      <c r="BC42" s="77">
        <f t="shared" si="7"/>
        <v>-7400000</v>
      </c>
      <c r="BD42" s="77">
        <f t="shared" si="7"/>
        <v>-7400000</v>
      </c>
      <c r="BE42" s="77">
        <f t="shared" si="7"/>
        <v>-7400000</v>
      </c>
      <c r="BF42" s="77">
        <f t="shared" si="7"/>
        <v>-7400000</v>
      </c>
      <c r="BG42" s="77">
        <f t="shared" si="7"/>
        <v>-7400000</v>
      </c>
      <c r="BH42" s="77">
        <f t="shared" si="7"/>
        <v>-7400000</v>
      </c>
      <c r="BI42" s="77">
        <f t="shared" si="7"/>
        <v>-7400000</v>
      </c>
      <c r="BJ42" s="77">
        <f t="shared" si="7"/>
        <v>-7400000</v>
      </c>
      <c r="BK42" s="77">
        <f t="shared" si="7"/>
        <v>-7400000</v>
      </c>
      <c r="BL42" s="77">
        <f t="shared" si="7"/>
        <v>-7400000</v>
      </c>
      <c r="BM42" s="77">
        <f t="shared" si="7"/>
        <v>-7400000</v>
      </c>
      <c r="BN42" s="77">
        <f t="shared" si="7"/>
        <v>-7400000</v>
      </c>
      <c r="BO42" s="77">
        <f t="shared" si="7"/>
        <v>-7400000</v>
      </c>
    </row>
    <row r="43" spans="4:71" x14ac:dyDescent="0.25">
      <c r="G43" s="89"/>
      <c r="BS43" t="s">
        <v>272</v>
      </c>
    </row>
    <row r="44" spans="4:71" x14ac:dyDescent="0.25">
      <c r="F44" t="s">
        <v>254</v>
      </c>
      <c r="G44" s="77">
        <f>SUM(R44:BO44)</f>
        <v>2020824550.8782122</v>
      </c>
      <c r="H44" s="77"/>
      <c r="R44" s="77">
        <f>$M$3/(((1+C2)^(2035-$R$33))*((1+C3)^(2035-$R$33)))</f>
        <v>22463969.451695539</v>
      </c>
      <c r="S44" s="77">
        <f>$R$44*S36*S37</f>
        <v>23097363.534355547</v>
      </c>
      <c r="T44" s="77">
        <f t="shared" ref="T44:BO44" si="8">$R$44*T36*T37</f>
        <v>23748616.796570238</v>
      </c>
      <c r="U44" s="77">
        <f t="shared" si="8"/>
        <v>24418232.795766339</v>
      </c>
      <c r="V44" s="77">
        <f t="shared" si="8"/>
        <v>25106729.287675772</v>
      </c>
      <c r="W44" s="77">
        <f t="shared" si="8"/>
        <v>25814638.62667108</v>
      </c>
      <c r="X44" s="77">
        <f t="shared" si="8"/>
        <v>26542508.177388702</v>
      </c>
      <c r="Y44" s="77">
        <f t="shared" si="8"/>
        <v>27290900.737958349</v>
      </c>
      <c r="Z44" s="77">
        <f t="shared" si="8"/>
        <v>28060394.975165837</v>
      </c>
      <c r="AA44" s="77">
        <f t="shared" si="8"/>
        <v>28851585.87188562</v>
      </c>
      <c r="AB44" s="77">
        <f t="shared" si="8"/>
        <v>29665085.187129311</v>
      </c>
      <c r="AC44" s="77">
        <f t="shared" si="8"/>
        <v>30501521.929065607</v>
      </c>
      <c r="AD44" s="77">
        <f t="shared" si="8"/>
        <v>31361542.841377549</v>
      </c>
      <c r="AE44" s="77">
        <f t="shared" si="8"/>
        <v>32245812.903333027</v>
      </c>
      <c r="AF44" s="77">
        <f t="shared" si="8"/>
        <v>33155015.843955413</v>
      </c>
      <c r="AG44" s="77">
        <f t="shared" si="8"/>
        <v>34089854.670691587</v>
      </c>
      <c r="AH44" s="77">
        <f t="shared" si="8"/>
        <v>35051052.212986425</v>
      </c>
      <c r="AI44" s="77">
        <f t="shared" si="8"/>
        <v>36039351.681183793</v>
      </c>
      <c r="AJ44" s="77">
        <f t="shared" si="8"/>
        <v>37055517.241186455</v>
      </c>
      <c r="AK44" s="77">
        <f t="shared" si="8"/>
        <v>38100334.605318941</v>
      </c>
      <c r="AL44" s="77">
        <f t="shared" si="8"/>
        <v>38633739.289793417</v>
      </c>
      <c r="AM44" s="77">
        <f t="shared" si="8"/>
        <v>39174611.63985052</v>
      </c>
      <c r="AN44" s="77">
        <f t="shared" si="8"/>
        <v>39723056.202808432</v>
      </c>
      <c r="AO44" s="77">
        <f t="shared" si="8"/>
        <v>40279178.989647754</v>
      </c>
      <c r="AP44" s="77">
        <f t="shared" si="8"/>
        <v>40843087.49550283</v>
      </c>
      <c r="AQ44" s="77">
        <f t="shared" si="8"/>
        <v>41414890.720439874</v>
      </c>
      <c r="AR44" s="77">
        <f t="shared" si="8"/>
        <v>41994699.190526031</v>
      </c>
      <c r="AS44" s="77">
        <f t="shared" si="8"/>
        <v>42582624.979193397</v>
      </c>
      <c r="AT44" s="77">
        <f t="shared" si="8"/>
        <v>43178781.728902109</v>
      </c>
      <c r="AU44" s="77">
        <f t="shared" si="8"/>
        <v>43783284.673106745</v>
      </c>
      <c r="AV44" s="77">
        <f t="shared" si="8"/>
        <v>44396250.658530235</v>
      </c>
      <c r="AW44" s="77">
        <f t="shared" si="8"/>
        <v>45017798.167749666</v>
      </c>
      <c r="AX44" s="77">
        <f t="shared" si="8"/>
        <v>45648047.342098169</v>
      </c>
      <c r="AY44" s="77">
        <f t="shared" si="8"/>
        <v>46287120.004887544</v>
      </c>
      <c r="AZ44" s="77">
        <f t="shared" si="8"/>
        <v>46935139.684955969</v>
      </c>
      <c r="BA44" s="77">
        <f t="shared" si="8"/>
        <v>47592231.640545353</v>
      </c>
      <c r="BB44" s="77">
        <f t="shared" si="8"/>
        <v>48258522.883513004</v>
      </c>
      <c r="BC44" s="77">
        <f t="shared" si="8"/>
        <v>48934142.20388218</v>
      </c>
      <c r="BD44" s="77">
        <f t="shared" si="8"/>
        <v>49619220.19473654</v>
      </c>
      <c r="BE44" s="77">
        <f t="shared" si="8"/>
        <v>50313889.277462848</v>
      </c>
      <c r="BF44" s="77">
        <f t="shared" si="8"/>
        <v>51018283.727347337</v>
      </c>
      <c r="BG44" s="77">
        <f t="shared" si="8"/>
        <v>51732539.699530207</v>
      </c>
      <c r="BH44" s="77">
        <f t="shared" si="8"/>
        <v>52456795.255323626</v>
      </c>
      <c r="BI44" s="77">
        <f t="shared" si="8"/>
        <v>53191190.388898164</v>
      </c>
      <c r="BJ44" s="77">
        <f t="shared" si="8"/>
        <v>53935867.054342747</v>
      </c>
      <c r="BK44" s="77">
        <f t="shared" si="8"/>
        <v>54690969.193103544</v>
      </c>
      <c r="BL44" s="77">
        <f t="shared" si="8"/>
        <v>55456642.761806995</v>
      </c>
      <c r="BM44" s="77">
        <f t="shared" si="8"/>
        <v>56233035.760472298</v>
      </c>
      <c r="BN44" s="77">
        <f t="shared" si="8"/>
        <v>57020298.261118926</v>
      </c>
      <c r="BO44" s="77">
        <f t="shared" si="8"/>
        <v>57818582.436774589</v>
      </c>
    </row>
    <row r="45" spans="4:71" x14ac:dyDescent="0.25">
      <c r="F45" t="s">
        <v>255</v>
      </c>
      <c r="G45" s="77">
        <f>SUM(R45:BO45)</f>
        <v>3442498779.0058765</v>
      </c>
      <c r="R45" s="77">
        <f>$N$3/(((1+C2)^(2035-$R$33))*((1+C3)^(2035-$R$33)))</f>
        <v>38267640.491343036</v>
      </c>
      <c r="S45" s="77">
        <f t="shared" ref="S45:BO45" si="9">$R$45*S36*S37</f>
        <v>39346634.882636942</v>
      </c>
      <c r="T45" s="77">
        <f t="shared" si="9"/>
        <v>40456052.599787787</v>
      </c>
      <c r="U45" s="77">
        <f t="shared" si="9"/>
        <v>41596751.458891407</v>
      </c>
      <c r="V45" s="77">
        <f t="shared" si="9"/>
        <v>42769613.463026315</v>
      </c>
      <c r="W45" s="77">
        <f t="shared" si="9"/>
        <v>43975545.484229818</v>
      </c>
      <c r="X45" s="77">
        <f t="shared" si="9"/>
        <v>45215479.964703158</v>
      </c>
      <c r="Y45" s="77">
        <f t="shared" si="9"/>
        <v>46490375.637787923</v>
      </c>
      <c r="Z45" s="77">
        <f t="shared" si="9"/>
        <v>47801218.269271016</v>
      </c>
      <c r="AA45" s="77">
        <f t="shared" si="9"/>
        <v>49149021.41959139</v>
      </c>
      <c r="AB45" s="77">
        <f t="shared" si="9"/>
        <v>50534827.227538198</v>
      </c>
      <c r="AC45" s="77">
        <f t="shared" si="9"/>
        <v>51959707.216045864</v>
      </c>
      <c r="AD45" s="77">
        <f t="shared" si="9"/>
        <v>53424763.120709509</v>
      </c>
      <c r="AE45" s="77">
        <f t="shared" si="9"/>
        <v>54931127.741661035</v>
      </c>
      <c r="AF45" s="77">
        <f t="shared" si="9"/>
        <v>56479965.819464915</v>
      </c>
      <c r="AG45" s="77">
        <f t="shared" si="9"/>
        <v>58072474.935710557</v>
      </c>
      <c r="AH45" s="77">
        <f t="shared" si="9"/>
        <v>59709886.43899788</v>
      </c>
      <c r="AI45" s="77">
        <f t="shared" si="9"/>
        <v>61393466.397031866</v>
      </c>
      <c r="AJ45" s="77">
        <f t="shared" si="9"/>
        <v>63124516.575562596</v>
      </c>
      <c r="AK45" s="77">
        <f t="shared" si="9"/>
        <v>64904375.444927149</v>
      </c>
      <c r="AL45" s="77">
        <f t="shared" si="9"/>
        <v>65813036.701156139</v>
      </c>
      <c r="AM45" s="77">
        <f t="shared" si="9"/>
        <v>66734419.214972332</v>
      </c>
      <c r="AN45" s="77">
        <f t="shared" si="9"/>
        <v>67668701.083981946</v>
      </c>
      <c r="AO45" s="77">
        <f t="shared" si="9"/>
        <v>68616062.899157688</v>
      </c>
      <c r="AP45" s="77">
        <f t="shared" si="9"/>
        <v>69576687.779745907</v>
      </c>
      <c r="AQ45" s="77">
        <f t="shared" si="9"/>
        <v>70550761.408662364</v>
      </c>
      <c r="AR45" s="77">
        <f t="shared" si="9"/>
        <v>71538472.068383649</v>
      </c>
      <c r="AS45" s="77">
        <f t="shared" si="9"/>
        <v>72540010.677341014</v>
      </c>
      <c r="AT45" s="77">
        <f t="shared" si="9"/>
        <v>73555570.826823801</v>
      </c>
      <c r="AU45" s="77">
        <f t="shared" si="9"/>
        <v>74585348.81839934</v>
      </c>
      <c r="AV45" s="77">
        <f t="shared" si="9"/>
        <v>75629543.701856926</v>
      </c>
      <c r="AW45" s="77">
        <f t="shared" si="9"/>
        <v>76688357.313682929</v>
      </c>
      <c r="AX45" s="77">
        <f t="shared" si="9"/>
        <v>77761994.316074505</v>
      </c>
      <c r="AY45" s="77">
        <f t="shared" si="9"/>
        <v>78850662.236499548</v>
      </c>
      <c r="AZ45" s="77">
        <f t="shared" si="9"/>
        <v>79954571.507810548</v>
      </c>
      <c r="BA45" s="77">
        <f t="shared" si="9"/>
        <v>81073935.508919895</v>
      </c>
      <c r="BB45" s="77">
        <f t="shared" si="9"/>
        <v>82208970.606044799</v>
      </c>
      <c r="BC45" s="77">
        <f t="shared" si="9"/>
        <v>83359896.194529414</v>
      </c>
      <c r="BD45" s="77">
        <f t="shared" si="9"/>
        <v>84526934.74125284</v>
      </c>
      <c r="BE45" s="77">
        <f t="shared" si="9"/>
        <v>85710311.827630386</v>
      </c>
      <c r="BF45" s="77">
        <f t="shared" si="9"/>
        <v>86910256.193217218</v>
      </c>
      <c r="BG45" s="77">
        <f t="shared" si="9"/>
        <v>88126999.779922262</v>
      </c>
      <c r="BH45" s="77">
        <f t="shared" si="9"/>
        <v>89360777.776841179</v>
      </c>
      <c r="BI45" s="77">
        <f t="shared" si="9"/>
        <v>90611828.665716961</v>
      </c>
      <c r="BJ45" s="77">
        <f t="shared" si="9"/>
        <v>91880394.267037004</v>
      </c>
      <c r="BK45" s="77">
        <f t="shared" si="9"/>
        <v>93166719.786775529</v>
      </c>
      <c r="BL45" s="77">
        <f t="shared" si="9"/>
        <v>94471053.863790393</v>
      </c>
      <c r="BM45" s="77">
        <f t="shared" si="9"/>
        <v>95793648.617883474</v>
      </c>
      <c r="BN45" s="77">
        <f t="shared" si="9"/>
        <v>97134759.698533863</v>
      </c>
      <c r="BO45" s="77">
        <f t="shared" si="9"/>
        <v>98494646.334313333</v>
      </c>
    </row>
    <row r="46" spans="4:71" x14ac:dyDescent="0.25">
      <c r="G46" s="77"/>
    </row>
    <row r="47" spans="4:71" x14ac:dyDescent="0.25">
      <c r="F47" t="s">
        <v>218</v>
      </c>
      <c r="G47" s="77">
        <f>SUM(R47:BO47)</f>
        <v>49634142.037721761</v>
      </c>
      <c r="R47" s="77">
        <f>$P$3</f>
        <v>6302590.0528514357</v>
      </c>
      <c r="S47" s="77">
        <f>$R$47*S36*S37*S38</f>
        <v>5508253.1996843889</v>
      </c>
      <c r="T47" s="77">
        <f t="shared" ref="T47:BO47" si="10">$R$47*T36*T37*T38</f>
        <v>4814029.320867287</v>
      </c>
      <c r="U47" s="77">
        <f t="shared" si="10"/>
        <v>4207300.8378586927</v>
      </c>
      <c r="V47" s="77">
        <f t="shared" si="10"/>
        <v>3677040.4084405135</v>
      </c>
      <c r="W47" s="77">
        <f t="shared" si="10"/>
        <v>3213610.5038273674</v>
      </c>
      <c r="X47" s="77">
        <f t="shared" si="10"/>
        <v>2808588.2457542913</v>
      </c>
      <c r="Y47" s="77">
        <f t="shared" si="10"/>
        <v>2454612.319941842</v>
      </c>
      <c r="Z47" s="77">
        <f t="shared" si="10"/>
        <v>2145249.1835776852</v>
      </c>
      <c r="AA47" s="77">
        <f t="shared" si="10"/>
        <v>1874876.1351241653</v>
      </c>
      <c r="AB47" s="77">
        <f t="shared" si="10"/>
        <v>1638579.1212356074</v>
      </c>
      <c r="AC47" s="77">
        <f t="shared" si="10"/>
        <v>1432063.4234172713</v>
      </c>
      <c r="AD47" s="77">
        <f t="shared" si="10"/>
        <v>1251575.6011483537</v>
      </c>
      <c r="AE47" s="77">
        <f t="shared" si="10"/>
        <v>1093835.2727785825</v>
      </c>
      <c r="AF47" s="77">
        <f t="shared" si="10"/>
        <v>955975.49431037041</v>
      </c>
      <c r="AG47" s="77">
        <f t="shared" si="10"/>
        <v>835490.65244575369</v>
      </c>
      <c r="AH47" s="77">
        <f t="shared" si="10"/>
        <v>730190.92484979751</v>
      </c>
      <c r="AI47" s="77">
        <f t="shared" si="10"/>
        <v>638162.47994183307</v>
      </c>
      <c r="AJ47" s="77">
        <f t="shared" si="10"/>
        <v>557732.69284233206</v>
      </c>
      <c r="AK47" s="77">
        <f t="shared" si="10"/>
        <v>487439.74527225737</v>
      </c>
      <c r="AL47" s="77">
        <f t="shared" si="10"/>
        <v>420124.31645015866</v>
      </c>
      <c r="AM47" s="77">
        <f t="shared" si="10"/>
        <v>362105.1483483917</v>
      </c>
      <c r="AN47" s="77">
        <f t="shared" si="10"/>
        <v>312098.4273614788</v>
      </c>
      <c r="AO47" s="77">
        <f t="shared" si="10"/>
        <v>268997.63454285858</v>
      </c>
      <c r="AP47" s="77">
        <f t="shared" si="10"/>
        <v>231849.06121248985</v>
      </c>
      <c r="AQ47" s="77">
        <f t="shared" si="10"/>
        <v>199830.705859045</v>
      </c>
      <c r="AR47" s="77">
        <f t="shared" si="10"/>
        <v>172234.08537991092</v>
      </c>
      <c r="AS47" s="77">
        <f t="shared" si="10"/>
        <v>148448.5581889452</v>
      </c>
      <c r="AT47" s="77">
        <f t="shared" si="10"/>
        <v>127947.81230305188</v>
      </c>
      <c r="AU47" s="77">
        <f t="shared" si="10"/>
        <v>110278.21942400042</v>
      </c>
      <c r="AV47" s="77">
        <f t="shared" si="10"/>
        <v>95048.79732154595</v>
      </c>
      <c r="AW47" s="77">
        <f t="shared" si="10"/>
        <v>81922.558411440448</v>
      </c>
      <c r="AX47" s="77">
        <f t="shared" si="10"/>
        <v>70609.053094820556</v>
      </c>
      <c r="AY47" s="77">
        <f t="shared" si="10"/>
        <v>60857.942862425829</v>
      </c>
      <c r="AZ47" s="77">
        <f t="shared" si="10"/>
        <v>52453.460953124828</v>
      </c>
      <c r="BA47" s="77">
        <f t="shared" si="10"/>
        <v>45209.637995498284</v>
      </c>
      <c r="BB47" s="77">
        <f t="shared" si="10"/>
        <v>38966.186988319976</v>
      </c>
      <c r="BC47" s="77">
        <f t="shared" si="10"/>
        <v>33584.956565232991</v>
      </c>
      <c r="BD47" s="77">
        <f t="shared" si="10"/>
        <v>28946.874063574309</v>
      </c>
      <c r="BE47" s="77">
        <f t="shared" si="10"/>
        <v>24949.310755394697</v>
      </c>
      <c r="BF47" s="77">
        <f t="shared" si="10"/>
        <v>21503.810940074694</v>
      </c>
      <c r="BG47" s="77">
        <f t="shared" si="10"/>
        <v>18534.13464925038</v>
      </c>
      <c r="BH47" s="77">
        <f t="shared" si="10"/>
        <v>15974.570654188901</v>
      </c>
      <c r="BI47" s="77">
        <f t="shared" si="10"/>
        <v>13768.482446845415</v>
      </c>
      <c r="BJ47" s="77">
        <f t="shared" si="10"/>
        <v>11867.055020936064</v>
      </c>
      <c r="BK47" s="77">
        <f t="shared" si="10"/>
        <v>10228.214722544793</v>
      </c>
      <c r="BL47" s="77">
        <f t="shared" si="10"/>
        <v>8815.6982693613554</v>
      </c>
      <c r="BM47" s="77">
        <f t="shared" si="10"/>
        <v>7598.2503383625535</v>
      </c>
      <c r="BN47" s="77">
        <f t="shared" si="10"/>
        <v>6548.9319666346873</v>
      </c>
      <c r="BO47" s="77">
        <f t="shared" si="10"/>
        <v>5644.5244620424364</v>
      </c>
    </row>
    <row r="48" spans="4:71" x14ac:dyDescent="0.25">
      <c r="F48" t="s">
        <v>219</v>
      </c>
      <c r="G48" s="77">
        <f>SUM(R48:BO48)</f>
        <v>35419507.204706617</v>
      </c>
      <c r="R48" s="77">
        <f>$Q$3</f>
        <v>4497602.348311496</v>
      </c>
      <c r="S48" s="77">
        <f>$R$48*S36*S37*S38</f>
        <v>3930754.2325058137</v>
      </c>
      <c r="T48" s="77">
        <f t="shared" ref="T48:BO48" si="11">$R$48*T36*T37*T38</f>
        <v>3435347.9120187154</v>
      </c>
      <c r="U48" s="77">
        <f t="shared" si="11"/>
        <v>3002379.3344840966</v>
      </c>
      <c r="V48" s="77">
        <f t="shared" si="11"/>
        <v>2623979.258869329</v>
      </c>
      <c r="W48" s="77">
        <f t="shared" si="11"/>
        <v>2293270.2313445476</v>
      </c>
      <c r="X48" s="77">
        <f t="shared" si="11"/>
        <v>2004241.5869694075</v>
      </c>
      <c r="Y48" s="77">
        <f t="shared" si="11"/>
        <v>1751640.2053422572</v>
      </c>
      <c r="Z48" s="77">
        <f t="shared" si="11"/>
        <v>1530875.0346862751</v>
      </c>
      <c r="AA48" s="77">
        <f t="shared" si="11"/>
        <v>1337933.6490896463</v>
      </c>
      <c r="AB48" s="77">
        <f t="shared" si="11"/>
        <v>1169309.3223204713</v>
      </c>
      <c r="AC48" s="77">
        <f t="shared" si="11"/>
        <v>1021937.2927767263</v>
      </c>
      <c r="AD48" s="77">
        <f t="shared" si="11"/>
        <v>893139.0611812803</v>
      </c>
      <c r="AE48" s="77">
        <f t="shared" si="11"/>
        <v>780573.70862779533</v>
      </c>
      <c r="AF48" s="77">
        <f t="shared" si="11"/>
        <v>682195.35017882509</v>
      </c>
      <c r="AG48" s="77">
        <f t="shared" si="11"/>
        <v>596215.95073159714</v>
      </c>
      <c r="AH48" s="77">
        <f t="shared" si="11"/>
        <v>521072.82732666185</v>
      </c>
      <c r="AI48" s="77">
        <f t="shared" si="11"/>
        <v>455400.24725106976</v>
      </c>
      <c r="AJ48" s="77">
        <f t="shared" si="11"/>
        <v>398004.60572917684</v>
      </c>
      <c r="AK48" s="77">
        <f t="shared" si="11"/>
        <v>347842.73205346917</v>
      </c>
      <c r="AL48" s="77">
        <f t="shared" si="11"/>
        <v>299805.65075688506</v>
      </c>
      <c r="AM48" s="77">
        <f t="shared" si="11"/>
        <v>258402.49038735923</v>
      </c>
      <c r="AN48" s="77">
        <f t="shared" si="11"/>
        <v>222717.10646486492</v>
      </c>
      <c r="AO48" s="77">
        <f t="shared" si="11"/>
        <v>191959.87406206707</v>
      </c>
      <c r="AP48" s="77">
        <f t="shared" si="11"/>
        <v>165450.21545409563</v>
      </c>
      <c r="AQ48" s="77">
        <f t="shared" si="11"/>
        <v>142601.54069988505</v>
      </c>
      <c r="AR48" s="77">
        <f t="shared" si="11"/>
        <v>122908.26792923092</v>
      </c>
      <c r="AS48" s="77">
        <f t="shared" si="11"/>
        <v>105934.63612820415</v>
      </c>
      <c r="AT48" s="77">
        <f t="shared" si="11"/>
        <v>91305.062878899145</v>
      </c>
      <c r="AU48" s="77">
        <f t="shared" si="11"/>
        <v>78695.833695323177</v>
      </c>
      <c r="AV48" s="77">
        <f t="shared" si="11"/>
        <v>67827.939061999044</v>
      </c>
      <c r="AW48" s="77">
        <f t="shared" si="11"/>
        <v>58460.900677536956</v>
      </c>
      <c r="AX48" s="77">
        <f t="shared" si="11"/>
        <v>50387.45029396913</v>
      </c>
      <c r="AY48" s="77">
        <f t="shared" si="11"/>
        <v>43428.943408371997</v>
      </c>
      <c r="AZ48" s="77">
        <f t="shared" si="11"/>
        <v>37431.406323675823</v>
      </c>
      <c r="BA48" s="77">
        <f t="shared" si="11"/>
        <v>32262.129110376187</v>
      </c>
      <c r="BB48" s="77">
        <f t="shared" si="11"/>
        <v>27806.729080233246</v>
      </c>
      <c r="BC48" s="77">
        <f t="shared" si="11"/>
        <v>23966.619794253031</v>
      </c>
      <c r="BD48" s="77">
        <f t="shared" si="11"/>
        <v>20656.829600666686</v>
      </c>
      <c r="BE48" s="77">
        <f t="shared" si="11"/>
        <v>17804.121432814616</v>
      </c>
      <c r="BF48" s="77">
        <f t="shared" si="11"/>
        <v>15345.372262942919</v>
      </c>
      <c r="BG48" s="77">
        <f t="shared" si="11"/>
        <v>13226.176353430505</v>
      </c>
      <c r="BH48" s="77">
        <f t="shared" si="11"/>
        <v>11399.641399021752</v>
      </c>
      <c r="BI48" s="77">
        <f t="shared" si="11"/>
        <v>9825.3509218168474</v>
      </c>
      <c r="BJ48" s="77">
        <f t="shared" si="11"/>
        <v>8468.4699595139409</v>
      </c>
      <c r="BK48" s="77">
        <f t="shared" si="11"/>
        <v>7298.9742581050659</v>
      </c>
      <c r="BL48" s="77">
        <f t="shared" si="11"/>
        <v>6290.9859130607556</v>
      </c>
      <c r="BM48" s="77">
        <f t="shared" si="11"/>
        <v>5422.2007584670655</v>
      </c>
      <c r="BN48" s="77">
        <f t="shared" si="11"/>
        <v>4673.3948337227657</v>
      </c>
      <c r="BO48" s="77">
        <f t="shared" si="11"/>
        <v>4027.9990071856514</v>
      </c>
    </row>
    <row r="49" spans="6:67" x14ac:dyDescent="0.25">
      <c r="F49" t="s">
        <v>256</v>
      </c>
      <c r="G49" s="77">
        <f>SUM(R49:BO49)</f>
        <v>-160183554.72865257</v>
      </c>
      <c r="R49" s="77">
        <f>$R$3</f>
        <v>-3203671.0945730517</v>
      </c>
      <c r="S49" s="77">
        <f t="shared" ref="S49:BO49" si="12">$R$49</f>
        <v>-3203671.0945730517</v>
      </c>
      <c r="T49" s="77">
        <f t="shared" si="12"/>
        <v>-3203671.0945730517</v>
      </c>
      <c r="U49" s="77">
        <f t="shared" si="12"/>
        <v>-3203671.0945730517</v>
      </c>
      <c r="V49" s="77">
        <f t="shared" si="12"/>
        <v>-3203671.0945730517</v>
      </c>
      <c r="W49" s="77">
        <f t="shared" si="12"/>
        <v>-3203671.0945730517</v>
      </c>
      <c r="X49" s="77">
        <f t="shared" si="12"/>
        <v>-3203671.0945730517</v>
      </c>
      <c r="Y49" s="77">
        <f t="shared" si="12"/>
        <v>-3203671.0945730517</v>
      </c>
      <c r="Z49" s="77">
        <f t="shared" si="12"/>
        <v>-3203671.0945730517</v>
      </c>
      <c r="AA49" s="77">
        <f t="shared" si="12"/>
        <v>-3203671.0945730517</v>
      </c>
      <c r="AB49" s="77">
        <f t="shared" si="12"/>
        <v>-3203671.0945730517</v>
      </c>
      <c r="AC49" s="77">
        <f t="shared" si="12"/>
        <v>-3203671.0945730517</v>
      </c>
      <c r="AD49" s="77">
        <f t="shared" si="12"/>
        <v>-3203671.0945730517</v>
      </c>
      <c r="AE49" s="77">
        <f t="shared" si="12"/>
        <v>-3203671.0945730517</v>
      </c>
      <c r="AF49" s="77">
        <f t="shared" si="12"/>
        <v>-3203671.0945730517</v>
      </c>
      <c r="AG49" s="77">
        <f t="shared" si="12"/>
        <v>-3203671.0945730517</v>
      </c>
      <c r="AH49" s="77">
        <f t="shared" si="12"/>
        <v>-3203671.0945730517</v>
      </c>
      <c r="AI49" s="77">
        <f t="shared" si="12"/>
        <v>-3203671.0945730517</v>
      </c>
      <c r="AJ49" s="77">
        <f t="shared" si="12"/>
        <v>-3203671.0945730517</v>
      </c>
      <c r="AK49" s="77">
        <f t="shared" si="12"/>
        <v>-3203671.0945730517</v>
      </c>
      <c r="AL49" s="77">
        <f t="shared" si="12"/>
        <v>-3203671.0945730517</v>
      </c>
      <c r="AM49" s="77">
        <f t="shared" si="12"/>
        <v>-3203671.0945730517</v>
      </c>
      <c r="AN49" s="77">
        <f t="shared" si="12"/>
        <v>-3203671.0945730517</v>
      </c>
      <c r="AO49" s="77">
        <f t="shared" si="12"/>
        <v>-3203671.0945730517</v>
      </c>
      <c r="AP49" s="77">
        <f t="shared" si="12"/>
        <v>-3203671.0945730517</v>
      </c>
      <c r="AQ49" s="77">
        <f t="shared" si="12"/>
        <v>-3203671.0945730517</v>
      </c>
      <c r="AR49" s="77">
        <f t="shared" si="12"/>
        <v>-3203671.0945730517</v>
      </c>
      <c r="AS49" s="77">
        <f t="shared" si="12"/>
        <v>-3203671.0945730517</v>
      </c>
      <c r="AT49" s="77">
        <f t="shared" si="12"/>
        <v>-3203671.0945730517</v>
      </c>
      <c r="AU49" s="77">
        <f t="shared" si="12"/>
        <v>-3203671.0945730517</v>
      </c>
      <c r="AV49" s="77">
        <f t="shared" si="12"/>
        <v>-3203671.0945730517</v>
      </c>
      <c r="AW49" s="77">
        <f t="shared" si="12"/>
        <v>-3203671.0945730517</v>
      </c>
      <c r="AX49" s="77">
        <f t="shared" si="12"/>
        <v>-3203671.0945730517</v>
      </c>
      <c r="AY49" s="77">
        <f t="shared" si="12"/>
        <v>-3203671.0945730517</v>
      </c>
      <c r="AZ49" s="77">
        <f t="shared" si="12"/>
        <v>-3203671.0945730517</v>
      </c>
      <c r="BA49" s="77">
        <f t="shared" si="12"/>
        <v>-3203671.0945730517</v>
      </c>
      <c r="BB49" s="77">
        <f t="shared" si="12"/>
        <v>-3203671.0945730517</v>
      </c>
      <c r="BC49" s="77">
        <f t="shared" si="12"/>
        <v>-3203671.0945730517</v>
      </c>
      <c r="BD49" s="77">
        <f t="shared" si="12"/>
        <v>-3203671.0945730517</v>
      </c>
      <c r="BE49" s="77">
        <f t="shared" si="12"/>
        <v>-3203671.0945730517</v>
      </c>
      <c r="BF49" s="77">
        <f t="shared" si="12"/>
        <v>-3203671.0945730517</v>
      </c>
      <c r="BG49" s="77">
        <f t="shared" si="12"/>
        <v>-3203671.0945730517</v>
      </c>
      <c r="BH49" s="77">
        <f t="shared" si="12"/>
        <v>-3203671.0945730517</v>
      </c>
      <c r="BI49" s="77">
        <f t="shared" si="12"/>
        <v>-3203671.0945730517</v>
      </c>
      <c r="BJ49" s="77">
        <f t="shared" si="12"/>
        <v>-3203671.0945730517</v>
      </c>
      <c r="BK49" s="77">
        <f t="shared" si="12"/>
        <v>-3203671.0945730517</v>
      </c>
      <c r="BL49" s="77">
        <f t="shared" si="12"/>
        <v>-3203671.0945730517</v>
      </c>
      <c r="BM49" s="77">
        <f t="shared" si="12"/>
        <v>-3203671.0945730517</v>
      </c>
      <c r="BN49" s="77">
        <f t="shared" si="12"/>
        <v>-3203671.0945730517</v>
      </c>
      <c r="BO49" s="77">
        <f t="shared" si="12"/>
        <v>-3203671.0945730517</v>
      </c>
    </row>
    <row r="50" spans="6:67" ht="13.2" thickBot="1" x14ac:dyDescent="0.3">
      <c r="F50" t="s">
        <v>257</v>
      </c>
      <c r="G50" s="77">
        <f>SUM(R50:BO50)</f>
        <v>-262676759.68485925</v>
      </c>
      <c r="R50" s="77">
        <f>$S$3</f>
        <v>-5253535.1936971862</v>
      </c>
      <c r="S50" s="77">
        <f t="shared" ref="S50:BO50" si="13">$R$50</f>
        <v>-5253535.1936971862</v>
      </c>
      <c r="T50" s="77">
        <f t="shared" si="13"/>
        <v>-5253535.1936971862</v>
      </c>
      <c r="U50" s="77">
        <f t="shared" si="13"/>
        <v>-5253535.1936971862</v>
      </c>
      <c r="V50" s="77">
        <f t="shared" si="13"/>
        <v>-5253535.1936971862</v>
      </c>
      <c r="W50" s="77">
        <f t="shared" si="13"/>
        <v>-5253535.1936971862</v>
      </c>
      <c r="X50" s="77">
        <f t="shared" si="13"/>
        <v>-5253535.1936971862</v>
      </c>
      <c r="Y50" s="77">
        <f t="shared" si="13"/>
        <v>-5253535.1936971862</v>
      </c>
      <c r="Z50" s="77">
        <f t="shared" si="13"/>
        <v>-5253535.1936971862</v>
      </c>
      <c r="AA50" s="77">
        <f t="shared" si="13"/>
        <v>-5253535.1936971862</v>
      </c>
      <c r="AB50" s="77">
        <f t="shared" si="13"/>
        <v>-5253535.1936971862</v>
      </c>
      <c r="AC50" s="77">
        <f t="shared" si="13"/>
        <v>-5253535.1936971862</v>
      </c>
      <c r="AD50" s="77">
        <f t="shared" si="13"/>
        <v>-5253535.1936971862</v>
      </c>
      <c r="AE50" s="77">
        <f t="shared" si="13"/>
        <v>-5253535.1936971862</v>
      </c>
      <c r="AF50" s="77">
        <f t="shared" si="13"/>
        <v>-5253535.1936971862</v>
      </c>
      <c r="AG50" s="77">
        <f t="shared" si="13"/>
        <v>-5253535.1936971862</v>
      </c>
      <c r="AH50" s="77">
        <f t="shared" si="13"/>
        <v>-5253535.1936971862</v>
      </c>
      <c r="AI50" s="77">
        <f t="shared" si="13"/>
        <v>-5253535.1936971862</v>
      </c>
      <c r="AJ50" s="77">
        <f t="shared" si="13"/>
        <v>-5253535.1936971862</v>
      </c>
      <c r="AK50" s="77">
        <f t="shared" si="13"/>
        <v>-5253535.1936971862</v>
      </c>
      <c r="AL50" s="77">
        <f t="shared" si="13"/>
        <v>-5253535.1936971862</v>
      </c>
      <c r="AM50" s="77">
        <f t="shared" si="13"/>
        <v>-5253535.1936971862</v>
      </c>
      <c r="AN50" s="77">
        <f t="shared" si="13"/>
        <v>-5253535.1936971862</v>
      </c>
      <c r="AO50" s="77">
        <f t="shared" si="13"/>
        <v>-5253535.1936971862</v>
      </c>
      <c r="AP50" s="77">
        <f t="shared" si="13"/>
        <v>-5253535.1936971862</v>
      </c>
      <c r="AQ50" s="77">
        <f t="shared" si="13"/>
        <v>-5253535.1936971862</v>
      </c>
      <c r="AR50" s="77">
        <f t="shared" si="13"/>
        <v>-5253535.1936971862</v>
      </c>
      <c r="AS50" s="77">
        <f t="shared" si="13"/>
        <v>-5253535.1936971862</v>
      </c>
      <c r="AT50" s="77">
        <f t="shared" si="13"/>
        <v>-5253535.1936971862</v>
      </c>
      <c r="AU50" s="77">
        <f t="shared" si="13"/>
        <v>-5253535.1936971862</v>
      </c>
      <c r="AV50" s="77">
        <f t="shared" si="13"/>
        <v>-5253535.1936971862</v>
      </c>
      <c r="AW50" s="77">
        <f t="shared" si="13"/>
        <v>-5253535.1936971862</v>
      </c>
      <c r="AX50" s="77">
        <f t="shared" si="13"/>
        <v>-5253535.1936971862</v>
      </c>
      <c r="AY50" s="77">
        <f t="shared" si="13"/>
        <v>-5253535.1936971862</v>
      </c>
      <c r="AZ50" s="77">
        <f t="shared" si="13"/>
        <v>-5253535.1936971862</v>
      </c>
      <c r="BA50" s="77">
        <f t="shared" si="13"/>
        <v>-5253535.1936971862</v>
      </c>
      <c r="BB50" s="77">
        <f t="shared" si="13"/>
        <v>-5253535.1936971862</v>
      </c>
      <c r="BC50" s="77">
        <f t="shared" si="13"/>
        <v>-5253535.1936971862</v>
      </c>
      <c r="BD50" s="77">
        <f t="shared" si="13"/>
        <v>-5253535.1936971862</v>
      </c>
      <c r="BE50" s="77">
        <f t="shared" si="13"/>
        <v>-5253535.1936971862</v>
      </c>
      <c r="BF50" s="77">
        <f t="shared" si="13"/>
        <v>-5253535.1936971862</v>
      </c>
      <c r="BG50" s="77">
        <f t="shared" si="13"/>
        <v>-5253535.1936971862</v>
      </c>
      <c r="BH50" s="77">
        <f t="shared" si="13"/>
        <v>-5253535.1936971862</v>
      </c>
      <c r="BI50" s="77">
        <f t="shared" si="13"/>
        <v>-5253535.1936971862</v>
      </c>
      <c r="BJ50" s="77">
        <f t="shared" si="13"/>
        <v>-5253535.1936971862</v>
      </c>
      <c r="BK50" s="77">
        <f t="shared" si="13"/>
        <v>-5253535.1936971862</v>
      </c>
      <c r="BL50" s="77">
        <f t="shared" si="13"/>
        <v>-5253535.1936971862</v>
      </c>
      <c r="BM50" s="77">
        <f t="shared" si="13"/>
        <v>-5253535.1936971862</v>
      </c>
      <c r="BN50" s="77">
        <f t="shared" si="13"/>
        <v>-5253535.1936971862</v>
      </c>
      <c r="BO50" s="77">
        <f t="shared" si="13"/>
        <v>-5253535.1936971862</v>
      </c>
    </row>
    <row r="51" spans="6:67" ht="13.2" thickTop="1" x14ac:dyDescent="0.25">
      <c r="F51" s="87" t="s">
        <v>258</v>
      </c>
      <c r="G51" s="88"/>
      <c r="H51" s="87">
        <f t="shared" ref="H51:Q51" si="14">SUM(H40:H50)/H35</f>
        <v>-1400000000</v>
      </c>
      <c r="I51" s="87">
        <f t="shared" si="14"/>
        <v>-1400000000</v>
      </c>
      <c r="J51" s="87">
        <f t="shared" si="14"/>
        <v>-1400000000</v>
      </c>
      <c r="K51" s="87">
        <f t="shared" si="14"/>
        <v>-1400000000</v>
      </c>
      <c r="L51" s="87">
        <f t="shared" si="14"/>
        <v>-1400000000</v>
      </c>
      <c r="M51" s="87">
        <f t="shared" si="14"/>
        <v>-1400000000</v>
      </c>
      <c r="N51" s="87">
        <f t="shared" si="14"/>
        <v>-1400000000</v>
      </c>
      <c r="O51" s="87">
        <f t="shared" si="14"/>
        <v>-1400000000</v>
      </c>
      <c r="P51" s="87">
        <f t="shared" si="14"/>
        <v>-1400000000</v>
      </c>
      <c r="Q51" s="87">
        <f t="shared" si="14"/>
        <v>-1400000000</v>
      </c>
      <c r="R51" s="87">
        <f>SUM(R40:R50)</f>
        <v>55674596.055931278</v>
      </c>
      <c r="S51" s="87">
        <f t="shared" ref="S51:BO51" si="15">SUM(S40:S50)</f>
        <v>56025799.560912453</v>
      </c>
      <c r="T51" s="87">
        <f t="shared" si="15"/>
        <v>56596840.340973794</v>
      </c>
      <c r="U51" s="87">
        <f t="shared" si="15"/>
        <v>57367458.138730302</v>
      </c>
      <c r="V51" s="87">
        <f t="shared" si="15"/>
        <v>58320156.129741691</v>
      </c>
      <c r="W51" s="87">
        <f t="shared" si="15"/>
        <v>59439858.557802573</v>
      </c>
      <c r="X51" s="87">
        <f t="shared" si="15"/>
        <v>60713611.686545312</v>
      </c>
      <c r="Y51" s="87">
        <f t="shared" si="15"/>
        <v>62130322.612760141</v>
      </c>
      <c r="Z51" s="87">
        <f t="shared" si="15"/>
        <v>63680531.174430594</v>
      </c>
      <c r="AA51" s="87">
        <f t="shared" si="15"/>
        <v>65356210.787420586</v>
      </c>
      <c r="AB51" s="87">
        <f t="shared" si="15"/>
        <v>67150594.569953367</v>
      </c>
      <c r="AC51" s="87">
        <f t="shared" si="15"/>
        <v>69058023.57303524</v>
      </c>
      <c r="AD51" s="87">
        <f t="shared" si="15"/>
        <v>71073814.336146459</v>
      </c>
      <c r="AE51" s="87">
        <f t="shared" si="15"/>
        <v>73194143.338130206</v>
      </c>
      <c r="AF51" s="87">
        <f t="shared" si="15"/>
        <v>75415946.219639271</v>
      </c>
      <c r="AG51" s="87">
        <f t="shared" si="15"/>
        <v>77736829.921309248</v>
      </c>
      <c r="AH51" s="87">
        <f t="shared" si="15"/>
        <v>80154996.115890518</v>
      </c>
      <c r="AI51" s="87">
        <f t="shared" si="15"/>
        <v>82669174.517138317</v>
      </c>
      <c r="AJ51" s="87">
        <f t="shared" si="15"/>
        <v>85278564.827050328</v>
      </c>
      <c r="AK51" s="87">
        <f t="shared" si="15"/>
        <v>87982786.239301592</v>
      </c>
      <c r="AL51" s="87">
        <f t="shared" si="15"/>
        <v>89309499.669886366</v>
      </c>
      <c r="AM51" s="87">
        <f t="shared" si="15"/>
        <v>90672332.205288365</v>
      </c>
      <c r="AN51" s="87">
        <f t="shared" si="15"/>
        <v>92069366.532346472</v>
      </c>
      <c r="AO51" s="87">
        <f t="shared" si="15"/>
        <v>93498993.109140128</v>
      </c>
      <c r="AP51" s="87">
        <f t="shared" si="15"/>
        <v>94959868.263645098</v>
      </c>
      <c r="AQ51" s="87">
        <f t="shared" si="15"/>
        <v>96450878.087390929</v>
      </c>
      <c r="AR51" s="87">
        <f t="shared" si="15"/>
        <v>97971107.323948577</v>
      </c>
      <c r="AS51" s="87">
        <f t="shared" si="15"/>
        <v>99519812.562581316</v>
      </c>
      <c r="AT51" s="87">
        <f t="shared" si="15"/>
        <v>101096399.14263761</v>
      </c>
      <c r="AU51" s="87">
        <f t="shared" si="15"/>
        <v>102700401.25635517</v>
      </c>
      <c r="AV51" s="87">
        <f t="shared" si="15"/>
        <v>104331464.80850047</v>
      </c>
      <c r="AW51" s="87">
        <f t="shared" si="15"/>
        <v>105989332.65225132</v>
      </c>
      <c r="AX51" s="87">
        <f t="shared" si="15"/>
        <v>107673831.87329122</v>
      </c>
      <c r="AY51" s="87">
        <f t="shared" si="15"/>
        <v>109384862.83938766</v>
      </c>
      <c r="AZ51" s="87">
        <f t="shared" si="15"/>
        <v>111122389.77177308</v>
      </c>
      <c r="BA51" s="87">
        <f t="shared" si="15"/>
        <v>112886432.62830089</v>
      </c>
      <c r="BB51" s="87">
        <f t="shared" si="15"/>
        <v>114677060.11735612</v>
      </c>
      <c r="BC51" s="87">
        <f t="shared" si="15"/>
        <v>116494383.68650085</v>
      </c>
      <c r="BD51" s="87">
        <f t="shared" si="15"/>
        <v>118338552.35138339</v>
      </c>
      <c r="BE51" s="87">
        <f t="shared" si="15"/>
        <v>120209748.24901122</v>
      </c>
      <c r="BF51" s="87">
        <f t="shared" si="15"/>
        <v>122108182.81549734</v>
      </c>
      <c r="BG51" s="87">
        <f t="shared" si="15"/>
        <v>124034093.5021849</v>
      </c>
      <c r="BH51" s="87">
        <f t="shared" si="15"/>
        <v>125987740.95594779</v>
      </c>
      <c r="BI51" s="87">
        <f t="shared" si="15"/>
        <v>127969406.59971356</v>
      </c>
      <c r="BJ51" s="87">
        <f t="shared" si="15"/>
        <v>129979390.55808997</v>
      </c>
      <c r="BK51" s="87">
        <f t="shared" si="15"/>
        <v>132018009.88058949</v>
      </c>
      <c r="BL51" s="87">
        <f t="shared" si="15"/>
        <v>134085597.02150959</v>
      </c>
      <c r="BM51" s="87">
        <f t="shared" si="15"/>
        <v>136182498.54118237</v>
      </c>
      <c r="BN51" s="87">
        <f t="shared" si="15"/>
        <v>138309073.99818289</v>
      </c>
      <c r="BO51" s="87">
        <f t="shared" si="15"/>
        <v>14140465695.006285</v>
      </c>
    </row>
    <row r="52" spans="6:67" x14ac:dyDescent="0.25">
      <c r="G52" s="77"/>
    </row>
    <row r="53" spans="6:67" x14ac:dyDescent="0.25">
      <c r="F53" t="s">
        <v>276</v>
      </c>
      <c r="G53" s="127">
        <f>SUM(R53:BO53)</f>
        <v>-196112261.26141664</v>
      </c>
      <c r="R53" s="77">
        <f>R42*R35</f>
        <v>-7400000</v>
      </c>
      <c r="S53" s="77">
        <f>S42*S35</f>
        <v>-7184466.0194174759</v>
      </c>
      <c r="T53" s="77">
        <f t="shared" ref="T53:BO53" si="16">T42*T35</f>
        <v>-6975209.7275897823</v>
      </c>
      <c r="U53" s="77">
        <f t="shared" si="16"/>
        <v>-6772048.279213381</v>
      </c>
      <c r="V53" s="77">
        <f t="shared" si="16"/>
        <v>-6574804.1545760985</v>
      </c>
      <c r="W53" s="77">
        <f t="shared" si="16"/>
        <v>-6383305.0044428147</v>
      </c>
      <c r="X53" s="77">
        <f t="shared" si="16"/>
        <v>-6197383.4994590431</v>
      </c>
      <c r="Y53" s="77">
        <f t="shared" si="16"/>
        <v>-6016877.1839408176</v>
      </c>
      <c r="Z53" s="77">
        <f t="shared" si="16"/>
        <v>-5841628.3339231247</v>
      </c>
      <c r="AA53" s="77">
        <f t="shared" si="16"/>
        <v>-5671483.8193428395</v>
      </c>
      <c r="AB53" s="77">
        <f t="shared" si="16"/>
        <v>-5506294.9702357659</v>
      </c>
      <c r="AC53" s="77">
        <f t="shared" si="16"/>
        <v>-5345917.4468308408</v>
      </c>
      <c r="AD53" s="77">
        <f t="shared" si="16"/>
        <v>-5190211.1134280022</v>
      </c>
      <c r="AE53" s="77">
        <f t="shared" si="16"/>
        <v>-5039039.9159495169</v>
      </c>
      <c r="AF53" s="77">
        <f t="shared" si="16"/>
        <v>-4892271.7630577823</v>
      </c>
      <c r="AG53" s="77">
        <f t="shared" si="16"/>
        <v>-4749778.4107357105</v>
      </c>
      <c r="AH53" s="77">
        <f t="shared" si="16"/>
        <v>-4611435.3502288461</v>
      </c>
      <c r="AI53" s="77">
        <f t="shared" si="16"/>
        <v>-4477121.6992513072</v>
      </c>
      <c r="AJ53" s="77">
        <f t="shared" si="16"/>
        <v>-4346720.0963604916</v>
      </c>
      <c r="AK53" s="77">
        <f t="shared" si="16"/>
        <v>-4220116.5984082446</v>
      </c>
      <c r="AL53" s="77">
        <f t="shared" si="16"/>
        <v>-4097200.5809788788</v>
      </c>
      <c r="AM53" s="77">
        <f t="shared" si="16"/>
        <v>-3977864.6417270671</v>
      </c>
      <c r="AN53" s="77">
        <f t="shared" si="16"/>
        <v>-3862004.5065311329</v>
      </c>
      <c r="AO53" s="77">
        <f t="shared" si="16"/>
        <v>-3749518.9383797403</v>
      </c>
      <c r="AP53" s="77">
        <f t="shared" si="16"/>
        <v>-3640309.6489123697</v>
      </c>
      <c r="AQ53" s="77">
        <f t="shared" si="16"/>
        <v>-3534281.2125362814</v>
      </c>
      <c r="AR53" s="77">
        <f t="shared" si="16"/>
        <v>-3431340.9830449331</v>
      </c>
      <c r="AS53" s="77">
        <f t="shared" si="16"/>
        <v>-3331399.012664984</v>
      </c>
      <c r="AT53" s="77">
        <f t="shared" si="16"/>
        <v>-3234367.9734611493</v>
      </c>
      <c r="AU53" s="77">
        <f t="shared" si="16"/>
        <v>-3140163.0810302426</v>
      </c>
      <c r="AV53" s="77">
        <f t="shared" si="16"/>
        <v>-3048702.0204177112</v>
      </c>
      <c r="AW53" s="77">
        <f t="shared" si="16"/>
        <v>-2959904.8741919519</v>
      </c>
      <c r="AX53" s="77">
        <f t="shared" si="16"/>
        <v>-2873694.0526135461</v>
      </c>
      <c r="AY53" s="77">
        <f t="shared" si="16"/>
        <v>-2789994.2258383944</v>
      </c>
      <c r="AZ53" s="77">
        <f t="shared" si="16"/>
        <v>-2708732.2580955289</v>
      </c>
      <c r="BA53" s="77">
        <f t="shared" si="16"/>
        <v>-2629837.1437820662</v>
      </c>
      <c r="BB53" s="77">
        <f t="shared" si="16"/>
        <v>-2553239.945419482</v>
      </c>
      <c r="BC53" s="77">
        <f t="shared" si="16"/>
        <v>-2478873.7334169731</v>
      </c>
      <c r="BD53" s="77">
        <f t="shared" si="16"/>
        <v>-2406673.5275892946</v>
      </c>
      <c r="BE53" s="77">
        <f t="shared" si="16"/>
        <v>-2336576.2403779551</v>
      </c>
      <c r="BF53" s="77">
        <f t="shared" si="16"/>
        <v>-2268520.6217261706</v>
      </c>
      <c r="BG53" s="77">
        <f t="shared" si="16"/>
        <v>-2202447.2055593887</v>
      </c>
      <c r="BH53" s="77">
        <f t="shared" si="16"/>
        <v>-2138298.2578246491</v>
      </c>
      <c r="BI53" s="77">
        <f t="shared" si="16"/>
        <v>-2076017.7260433489</v>
      </c>
      <c r="BJ53" s="77">
        <f t="shared" si="16"/>
        <v>-2015551.1903333487</v>
      </c>
      <c r="BK53" s="77">
        <f t="shared" si="16"/>
        <v>-1956845.81585762</v>
      </c>
      <c r="BL53" s="77">
        <f t="shared" si="16"/>
        <v>-1899850.3066578836</v>
      </c>
      <c r="BM53" s="77">
        <f t="shared" si="16"/>
        <v>-1844514.8608328965</v>
      </c>
      <c r="BN53" s="77">
        <f t="shared" si="16"/>
        <v>-1790791.1270222296</v>
      </c>
      <c r="BO53" s="77">
        <f t="shared" si="16"/>
        <v>-1738632.1621575048</v>
      </c>
    </row>
    <row r="54" spans="6:67" x14ac:dyDescent="0.25">
      <c r="F54" t="s">
        <v>252</v>
      </c>
      <c r="G54" s="77">
        <f>G41</f>
        <v>3289304090.5682526</v>
      </c>
      <c r="BO54" s="77">
        <f>G54</f>
        <v>3289304090.5682526</v>
      </c>
    </row>
    <row r="55" spans="6:67" x14ac:dyDescent="0.25">
      <c r="F55" t="s">
        <v>263</v>
      </c>
      <c r="G55" s="77">
        <f t="shared" ref="G55:G60" si="17">SUM(R55:BO55)</f>
        <v>957982251.32806182</v>
      </c>
      <c r="H55" s="77"/>
      <c r="R55" s="77">
        <f>R35*R44</f>
        <v>22463969.451695539</v>
      </c>
      <c r="S55" s="77">
        <f t="shared" ref="S55:BO55" si="18">S35*S44</f>
        <v>22424624.790636454</v>
      </c>
      <c r="T55" s="77">
        <f t="shared" si="18"/>
        <v>22385349.040032271</v>
      </c>
      <c r="U55" s="77">
        <f t="shared" si="18"/>
        <v>22346142.079189349</v>
      </c>
      <c r="V55" s="77">
        <f t="shared" si="18"/>
        <v>22307003.787625417</v>
      </c>
      <c r="W55" s="77">
        <f t="shared" si="18"/>
        <v>22267934.045069229</v>
      </c>
      <c r="X55" s="77">
        <f t="shared" si="18"/>
        <v>22228932.731460195</v>
      </c>
      <c r="Y55" s="77">
        <f t="shared" si="18"/>
        <v>22189999.726948004</v>
      </c>
      <c r="Z55" s="77">
        <f t="shared" si="18"/>
        <v>22151134.911892273</v>
      </c>
      <c r="AA55" s="77">
        <f t="shared" si="18"/>
        <v>22112338.16686213</v>
      </c>
      <c r="AB55" s="77">
        <f t="shared" si="18"/>
        <v>22073609.372635901</v>
      </c>
      <c r="AC55" s="77">
        <f t="shared" si="18"/>
        <v>22034948.410200719</v>
      </c>
      <c r="AD55" s="77">
        <f t="shared" si="18"/>
        <v>21996355.160752185</v>
      </c>
      <c r="AE55" s="77">
        <f t="shared" si="18"/>
        <v>21957829.505693931</v>
      </c>
      <c r="AF55" s="77">
        <f t="shared" si="18"/>
        <v>21919371.326637357</v>
      </c>
      <c r="AG55" s="77">
        <f t="shared" si="18"/>
        <v>21880980.505401194</v>
      </c>
      <c r="AH55" s="77">
        <f t="shared" si="18"/>
        <v>21842656.924011167</v>
      </c>
      <c r="AI55" s="77">
        <f t="shared" si="18"/>
        <v>21804400.4646996</v>
      </c>
      <c r="AJ55" s="77">
        <f t="shared" si="18"/>
        <v>21766211.009905115</v>
      </c>
      <c r="AK55" s="77">
        <f t="shared" si="18"/>
        <v>21728088.442272231</v>
      </c>
      <c r="AL55" s="77">
        <f t="shared" si="18"/>
        <v>21390564.73831461</v>
      </c>
      <c r="AM55" s="77">
        <f t="shared" si="18"/>
        <v>21058284.121020403</v>
      </c>
      <c r="AN55" s="77">
        <f t="shared" si="18"/>
        <v>20731165.144383196</v>
      </c>
      <c r="AO55" s="77">
        <f t="shared" si="18"/>
        <v>20409127.627577242</v>
      </c>
      <c r="AP55" s="77">
        <f t="shared" si="18"/>
        <v>20092092.635304205</v>
      </c>
      <c r="AQ55" s="77">
        <f t="shared" si="18"/>
        <v>19779982.458445113</v>
      </c>
      <c r="AR55" s="77">
        <f t="shared" si="18"/>
        <v>19472720.595012952</v>
      </c>
      <c r="AS55" s="77">
        <f t="shared" si="18"/>
        <v>19170231.731401104</v>
      </c>
      <c r="AT55" s="77">
        <f t="shared" si="18"/>
        <v>18872441.723923031</v>
      </c>
      <c r="AU55" s="77">
        <f t="shared" si="18"/>
        <v>18579277.580638792</v>
      </c>
      <c r="AV55" s="77">
        <f t="shared" si="18"/>
        <v>18290667.443463821</v>
      </c>
      <c r="AW55" s="77">
        <f t="shared" si="18"/>
        <v>18006540.570555642</v>
      </c>
      <c r="AX55" s="77">
        <f t="shared" si="18"/>
        <v>17726827.318974201</v>
      </c>
      <c r="AY55" s="77">
        <f t="shared" si="18"/>
        <v>17451459.127611496</v>
      </c>
      <c r="AZ55" s="77">
        <f t="shared" si="18"/>
        <v>17180368.500386465</v>
      </c>
      <c r="BA55" s="77">
        <f t="shared" si="18"/>
        <v>16913488.98970085</v>
      </c>
      <c r="BB55" s="77">
        <f t="shared" si="18"/>
        <v>16650755.180152103</v>
      </c>
      <c r="BC55" s="77">
        <f t="shared" si="18"/>
        <v>16392102.672499254</v>
      </c>
      <c r="BD55" s="77">
        <f t="shared" si="18"/>
        <v>16137468.067877913</v>
      </c>
      <c r="BE55" s="77">
        <f t="shared" si="18"/>
        <v>15886788.952260386</v>
      </c>
      <c r="BF55" s="77">
        <f t="shared" si="18"/>
        <v>15640003.881157318</v>
      </c>
      <c r="BG55" s="77">
        <f t="shared" si="18"/>
        <v>15397052.364556817</v>
      </c>
      <c r="BH55" s="77">
        <f t="shared" si="18"/>
        <v>15157874.852097681</v>
      </c>
      <c r="BI55" s="77">
        <f t="shared" si="18"/>
        <v>14922412.718472864</v>
      </c>
      <c r="BJ55" s="77">
        <f t="shared" si="18"/>
        <v>14690608.249059699</v>
      </c>
      <c r="BK55" s="77">
        <f t="shared" si="18"/>
        <v>14462404.625773333</v>
      </c>
      <c r="BL55" s="77">
        <f t="shared" si="18"/>
        <v>14237745.913139962</v>
      </c>
      <c r="BM55" s="77">
        <f t="shared" si="18"/>
        <v>14016577.044586331</v>
      </c>
      <c r="BN55" s="77">
        <f t="shared" si="18"/>
        <v>13798843.808942277</v>
      </c>
      <c r="BO55" s="77">
        <f t="shared" si="18"/>
        <v>13584492.837152883</v>
      </c>
    </row>
    <row r="56" spans="6:67" x14ac:dyDescent="0.25">
      <c r="F56" t="s">
        <v>264</v>
      </c>
      <c r="G56" s="77">
        <f t="shared" si="17"/>
        <v>1631934216.6903949</v>
      </c>
      <c r="R56" s="77">
        <f>R45*R35</f>
        <v>38267640.491343036</v>
      </c>
      <c r="S56" s="77">
        <f t="shared" ref="S56:BO56" si="19">S45*S35</f>
        <v>38200616.390909649</v>
      </c>
      <c r="T56" s="77">
        <f t="shared" si="19"/>
        <v>38133709.680259958</v>
      </c>
      <c r="U56" s="77">
        <f t="shared" si="19"/>
        <v>38066920.153790846</v>
      </c>
      <c r="V56" s="77">
        <f t="shared" si="19"/>
        <v>38000247.606259361</v>
      </c>
      <c r="W56" s="77">
        <f t="shared" si="19"/>
        <v>37933691.832782</v>
      </c>
      <c r="X56" s="77">
        <f t="shared" si="19"/>
        <v>37867252.628834091</v>
      </c>
      <c r="Y56" s="77">
        <f t="shared" si="19"/>
        <v>37800929.790249221</v>
      </c>
      <c r="Z56" s="77">
        <f t="shared" si="19"/>
        <v>37734723.113218546</v>
      </c>
      <c r="AA56" s="77">
        <f t="shared" si="19"/>
        <v>37668632.394290164</v>
      </c>
      <c r="AB56" s="77">
        <f t="shared" si="19"/>
        <v>37602657.43036852</v>
      </c>
      <c r="AC56" s="77">
        <f t="shared" si="19"/>
        <v>37536798.018713772</v>
      </c>
      <c r="AD56" s="77">
        <f t="shared" si="19"/>
        <v>37471053.95694121</v>
      </c>
      <c r="AE56" s="77">
        <f t="shared" si="19"/>
        <v>37405425.043020509</v>
      </c>
      <c r="AF56" s="77">
        <f t="shared" si="19"/>
        <v>37339911.075275257</v>
      </c>
      <c r="AG56" s="77">
        <f t="shared" si="19"/>
        <v>37274511.85238225</v>
      </c>
      <c r="AH56" s="77">
        <f t="shared" si="19"/>
        <v>37209227.17337092</v>
      </c>
      <c r="AI56" s="77">
        <f t="shared" si="19"/>
        <v>37144056.837622613</v>
      </c>
      <c r="AJ56" s="77">
        <f t="shared" si="19"/>
        <v>37079000.644870125</v>
      </c>
      <c r="AK56" s="77">
        <f t="shared" si="19"/>
        <v>37014058.395196967</v>
      </c>
      <c r="AL56" s="77">
        <f t="shared" si="19"/>
        <v>36439082.730805568</v>
      </c>
      <c r="AM56" s="77">
        <f t="shared" si="19"/>
        <v>35873038.727220245</v>
      </c>
      <c r="AN56" s="77">
        <f t="shared" si="19"/>
        <v>35315787.640195467</v>
      </c>
      <c r="AO56" s="77">
        <f t="shared" si="19"/>
        <v>34767192.880736113</v>
      </c>
      <c r="AP56" s="77">
        <f t="shared" si="19"/>
        <v>34227119.98161789</v>
      </c>
      <c r="AQ56" s="77">
        <f t="shared" si="19"/>
        <v>33695436.564427719</v>
      </c>
      <c r="AR56" s="77">
        <f t="shared" si="19"/>
        <v>33172012.307116222</v>
      </c>
      <c r="AS56" s="77">
        <f t="shared" si="19"/>
        <v>32656718.912054222</v>
      </c>
      <c r="AT56" s="77">
        <f t="shared" si="19"/>
        <v>32149430.074585423</v>
      </c>
      <c r="AU56" s="77">
        <f t="shared" si="19"/>
        <v>31650021.452067599</v>
      </c>
      <c r="AV56" s="77">
        <f t="shared" si="19"/>
        <v>31158370.6333947</v>
      </c>
      <c r="AW56" s="77">
        <f t="shared" si="19"/>
        <v>30674357.10899245</v>
      </c>
      <c r="AX56" s="77">
        <f t="shared" si="19"/>
        <v>30197862.241279956</v>
      </c>
      <c r="AY56" s="77">
        <f t="shared" si="19"/>
        <v>29728769.235590171</v>
      </c>
      <c r="AZ56" s="77">
        <f t="shared" si="19"/>
        <v>29266963.111542176</v>
      </c>
      <c r="BA56" s="77">
        <f t="shared" si="19"/>
        <v>28812330.674858019</v>
      </c>
      <c r="BB56" s="77">
        <f t="shared" si="19"/>
        <v>28364760.489617515</v>
      </c>
      <c r="BC56" s="77">
        <f t="shared" si="19"/>
        <v>27924142.850943845</v>
      </c>
      <c r="BD56" s="77">
        <f t="shared" si="19"/>
        <v>27490369.758113656</v>
      </c>
      <c r="BE56" s="77">
        <f t="shared" si="19"/>
        <v>27063334.888084702</v>
      </c>
      <c r="BF56" s="77">
        <f t="shared" si="19"/>
        <v>26642933.569434851</v>
      </c>
      <c r="BG56" s="77">
        <f t="shared" si="19"/>
        <v>26229062.756705765</v>
      </c>
      <c r="BH56" s="77">
        <f t="shared" si="19"/>
        <v>25821621.005145289</v>
      </c>
      <c r="BI56" s="77">
        <f t="shared" si="19"/>
        <v>25420508.445842061</v>
      </c>
      <c r="BJ56" s="77">
        <f t="shared" si="19"/>
        <v>25025626.761246461</v>
      </c>
      <c r="BK56" s="77">
        <f t="shared" si="19"/>
        <v>24636879.161071762</v>
      </c>
      <c r="BL56" s="77">
        <f t="shared" si="19"/>
        <v>24254170.358569678</v>
      </c>
      <c r="BM56" s="77">
        <f t="shared" si="19"/>
        <v>23877406.54717442</v>
      </c>
      <c r="BN56" s="77">
        <f t="shared" si="19"/>
        <v>23506495.377509583</v>
      </c>
      <c r="BO56" s="77">
        <f t="shared" si="19"/>
        <v>23141345.934752155</v>
      </c>
    </row>
    <row r="57" spans="6:67" x14ac:dyDescent="0.25">
      <c r="F57" t="s">
        <v>265</v>
      </c>
      <c r="G57" s="77">
        <f t="shared" si="17"/>
        <v>41465827.85866002</v>
      </c>
      <c r="H57" s="77"/>
      <c r="R57" s="77">
        <f>R47*R35</f>
        <v>6302590.0528514357</v>
      </c>
      <c r="S57" s="77">
        <f t="shared" ref="S57:BO57" si="20">S47*S35</f>
        <v>5347818.6404702803</v>
      </c>
      <c r="T57" s="77">
        <f t="shared" si="20"/>
        <v>4537684.3442994505</v>
      </c>
      <c r="U57" s="77">
        <f t="shared" si="20"/>
        <v>3850276.270155943</v>
      </c>
      <c r="V57" s="77">
        <f t="shared" si="20"/>
        <v>3267002.777562011</v>
      </c>
      <c r="W57" s="77">
        <f t="shared" si="20"/>
        <v>2772088.6501907064</v>
      </c>
      <c r="X57" s="77">
        <f t="shared" si="20"/>
        <v>2352148.4393259818</v>
      </c>
      <c r="Y57" s="77">
        <f t="shared" si="20"/>
        <v>1995824.4409835283</v>
      </c>
      <c r="Z57" s="77">
        <f t="shared" si="20"/>
        <v>1693479.5154206562</v>
      </c>
      <c r="AA57" s="77">
        <f t="shared" si="20"/>
        <v>1436936.4410309112</v>
      </c>
      <c r="AB57" s="77">
        <f t="shared" si="20"/>
        <v>1219256.7531882387</v>
      </c>
      <c r="AC57" s="77">
        <f t="shared" si="20"/>
        <v>1034553.086515499</v>
      </c>
      <c r="AD57" s="77">
        <f t="shared" si="20"/>
        <v>877829.94518588076</v>
      </c>
      <c r="AE57" s="77">
        <f t="shared" si="20"/>
        <v>744848.59473037906</v>
      </c>
      <c r="AF57" s="77">
        <f t="shared" si="20"/>
        <v>632012.421214842</v>
      </c>
      <c r="AG57" s="77">
        <f t="shared" si="20"/>
        <v>536269.65721058566</v>
      </c>
      <c r="AH57" s="77">
        <f t="shared" si="20"/>
        <v>455030.84368495282</v>
      </c>
      <c r="AI57" s="77">
        <f t="shared" si="20"/>
        <v>386098.79548589292</v>
      </c>
      <c r="AJ57" s="77">
        <f t="shared" si="20"/>
        <v>327609.17626689438</v>
      </c>
      <c r="AK57" s="77">
        <f t="shared" si="20"/>
        <v>277980.07564153243</v>
      </c>
      <c r="AL57" s="77">
        <f t="shared" si="20"/>
        <v>232612.64776256005</v>
      </c>
      <c r="AM57" s="77">
        <f t="shared" si="20"/>
        <v>194649.36029762184</v>
      </c>
      <c r="AN57" s="77">
        <f t="shared" si="20"/>
        <v>162881.82877720412</v>
      </c>
      <c r="AO57" s="77">
        <f t="shared" si="20"/>
        <v>136298.88176997303</v>
      </c>
      <c r="AP57" s="77">
        <f t="shared" si="20"/>
        <v>114054.37494906776</v>
      </c>
      <c r="AQ57" s="77">
        <f t="shared" si="20"/>
        <v>95440.258027768461</v>
      </c>
      <c r="AR57" s="77">
        <f t="shared" si="20"/>
        <v>79864.037275857903</v>
      </c>
      <c r="AS57" s="77">
        <f t="shared" si="20"/>
        <v>66829.916240836814</v>
      </c>
      <c r="AT57" s="77">
        <f t="shared" si="20"/>
        <v>55923.014376676947</v>
      </c>
      <c r="AU57" s="77">
        <f t="shared" si="20"/>
        <v>46796.161253648417</v>
      </c>
      <c r="AV57" s="77">
        <f t="shared" si="20"/>
        <v>39158.846004387931</v>
      </c>
      <c r="AW57" s="77">
        <f t="shared" si="20"/>
        <v>32767.970263283441</v>
      </c>
      <c r="AX57" s="77">
        <f t="shared" si="20"/>
        <v>27420.110262062153</v>
      </c>
      <c r="AY57" s="77">
        <f t="shared" si="20"/>
        <v>22945.04178142851</v>
      </c>
      <c r="AZ57" s="77">
        <f t="shared" si="20"/>
        <v>19200.321855741011</v>
      </c>
      <c r="BA57" s="77">
        <f t="shared" si="20"/>
        <v>16066.75476452735</v>
      </c>
      <c r="BB57" s="77">
        <f t="shared" si="20"/>
        <v>13444.597991792354</v>
      </c>
      <c r="BC57" s="77">
        <f t="shared" si="20"/>
        <v>11250.387387500808</v>
      </c>
      <c r="BD57" s="77">
        <f t="shared" si="20"/>
        <v>9414.28047503587</v>
      </c>
      <c r="BE57" s="77">
        <f t="shared" si="20"/>
        <v>7877.83334119749</v>
      </c>
      <c r="BF57" s="77">
        <f t="shared" si="20"/>
        <v>6592.1403463865236</v>
      </c>
      <c r="BG57" s="77">
        <f t="shared" si="20"/>
        <v>5516.2774413112083</v>
      </c>
      <c r="BH57" s="77">
        <f t="shared" si="20"/>
        <v>4615.9995404525534</v>
      </c>
      <c r="BI57" s="77">
        <f t="shared" si="20"/>
        <v>3862.6504892388898</v>
      </c>
      <c r="BJ57" s="77">
        <f t="shared" si="20"/>
        <v>3232.2509288106794</v>
      </c>
      <c r="BK57" s="77">
        <f t="shared" si="20"/>
        <v>2704.7350247979848</v>
      </c>
      <c r="BL57" s="77">
        <f t="shared" si="20"/>
        <v>2263.3117649256142</v>
      </c>
      <c r="BM57" s="77">
        <f t="shared" si="20"/>
        <v>1893.9304953295018</v>
      </c>
      <c r="BN57" s="77">
        <f t="shared" si="20"/>
        <v>1584.833683421843</v>
      </c>
      <c r="BO57" s="77">
        <f t="shared" si="20"/>
        <v>1326.1826715934822</v>
      </c>
    </row>
    <row r="58" spans="6:67" x14ac:dyDescent="0.25">
      <c r="F58" t="s">
        <v>266</v>
      </c>
      <c r="G58" s="77">
        <f t="shared" si="17"/>
        <v>29590502.188447792</v>
      </c>
      <c r="R58" s="77">
        <f>R48*R35</f>
        <v>4497602.348311496</v>
      </c>
      <c r="S58" s="77">
        <f t="shared" ref="S58:BO58" si="21">S48*S35</f>
        <v>3816266.2451512753</v>
      </c>
      <c r="T58" s="77">
        <f t="shared" si="21"/>
        <v>3238144.888320026</v>
      </c>
      <c r="U58" s="77">
        <f t="shared" si="21"/>
        <v>2747602.4061674112</v>
      </c>
      <c r="V58" s="77">
        <f t="shared" si="21"/>
        <v>2331371.5855048075</v>
      </c>
      <c r="W58" s="77">
        <f t="shared" si="21"/>
        <v>1978195.046524511</v>
      </c>
      <c r="X58" s="77">
        <f t="shared" si="21"/>
        <v>1678520.7756775422</v>
      </c>
      <c r="Y58" s="77">
        <f t="shared" si="21"/>
        <v>1424243.7818915185</v>
      </c>
      <c r="Z58" s="77">
        <f t="shared" si="21"/>
        <v>1208486.8889620122</v>
      </c>
      <c r="AA58" s="77">
        <f t="shared" si="21"/>
        <v>1025414.7354278716</v>
      </c>
      <c r="AB58" s="77">
        <f t="shared" si="21"/>
        <v>870075.95137067616</v>
      </c>
      <c r="AC58" s="77">
        <f t="shared" si="21"/>
        <v>738269.24365164572</v>
      </c>
      <c r="AD58" s="77">
        <f t="shared" si="21"/>
        <v>626429.76772699098</v>
      </c>
      <c r="AE58" s="77">
        <f t="shared" si="21"/>
        <v>531532.71285354171</v>
      </c>
      <c r="AF58" s="77">
        <f t="shared" si="21"/>
        <v>451011.49304988945</v>
      </c>
      <c r="AG58" s="77">
        <f t="shared" si="21"/>
        <v>382688.33120556839</v>
      </c>
      <c r="AH58" s="77">
        <f t="shared" si="21"/>
        <v>324715.35891592701</v>
      </c>
      <c r="AI58" s="77">
        <f t="shared" si="21"/>
        <v>275524.63902867225</v>
      </c>
      <c r="AJ58" s="77">
        <f t="shared" si="21"/>
        <v>233785.75921176313</v>
      </c>
      <c r="AK58" s="77">
        <f t="shared" si="21"/>
        <v>198369.84961817795</v>
      </c>
      <c r="AL58" s="77">
        <f t="shared" si="21"/>
        <v>165995.11979214329</v>
      </c>
      <c r="AM58" s="77">
        <f t="shared" si="21"/>
        <v>138904.07160082358</v>
      </c>
      <c r="AN58" s="77">
        <f t="shared" si="21"/>
        <v>116234.38768228142</v>
      </c>
      <c r="AO58" s="77">
        <f t="shared" si="21"/>
        <v>97264.484216852754</v>
      </c>
      <c r="AP58" s="77">
        <f t="shared" si="21"/>
        <v>81390.542666510111</v>
      </c>
      <c r="AQ58" s="77">
        <f t="shared" si="21"/>
        <v>68107.290023558322</v>
      </c>
      <c r="AR58" s="77">
        <f t="shared" si="21"/>
        <v>56991.915797383415</v>
      </c>
      <c r="AS58" s="77">
        <f t="shared" si="21"/>
        <v>47690.61381142211</v>
      </c>
      <c r="AT58" s="77">
        <f t="shared" si="21"/>
        <v>39907.320431130793</v>
      </c>
      <c r="AU58" s="77">
        <f t="shared" si="21"/>
        <v>33394.290756885079</v>
      </c>
      <c r="AV58" s="77">
        <f t="shared" si="21"/>
        <v>27944.212818795389</v>
      </c>
      <c r="AW58" s="77">
        <f t="shared" si="21"/>
        <v>23383.608765553137</v>
      </c>
      <c r="AX58" s="77">
        <f t="shared" si="21"/>
        <v>19567.313004883752</v>
      </c>
      <c r="AY58" s="77">
        <f t="shared" si="21"/>
        <v>16373.851532921657</v>
      </c>
      <c r="AZ58" s="77">
        <f t="shared" si="21"/>
        <v>13701.575374975902</v>
      </c>
      <c r="BA58" s="77">
        <f t="shared" si="21"/>
        <v>11465.425063778373</v>
      </c>
      <c r="BB58" s="77">
        <f t="shared" si="21"/>
        <v>9594.2231674471695</v>
      </c>
      <c r="BC58" s="77">
        <f t="shared" si="21"/>
        <v>8028.4086874006944</v>
      </c>
      <c r="BD58" s="77">
        <f t="shared" si="21"/>
        <v>6718.141211330737</v>
      </c>
      <c r="BE58" s="77">
        <f t="shared" si="21"/>
        <v>5621.7144757727774</v>
      </c>
      <c r="BF58" s="77">
        <f t="shared" si="21"/>
        <v>4704.2288414257846</v>
      </c>
      <c r="BG58" s="77">
        <f t="shared" si="21"/>
        <v>3936.4804256552275</v>
      </c>
      <c r="BH58" s="77">
        <f t="shared" si="21"/>
        <v>3294.03153288567</v>
      </c>
      <c r="BI58" s="77">
        <f t="shared" si="21"/>
        <v>2756.4327943632611</v>
      </c>
      <c r="BJ58" s="77">
        <f t="shared" si="21"/>
        <v>2306.5722577298011</v>
      </c>
      <c r="BK58" s="77">
        <f t="shared" si="21"/>
        <v>1930.1307077061317</v>
      </c>
      <c r="BL58" s="77">
        <f t="shared" si="21"/>
        <v>1615.125880555257</v>
      </c>
      <c r="BM58" s="77">
        <f t="shared" si="21"/>
        <v>1351.5310645151224</v>
      </c>
      <c r="BN58" s="77">
        <f t="shared" si="21"/>
        <v>1130.9559461219267</v>
      </c>
      <c r="BO58" s="77">
        <f t="shared" si="21"/>
        <v>946.37954365290159</v>
      </c>
    </row>
    <row r="59" spans="6:67" x14ac:dyDescent="0.25">
      <c r="F59" t="s">
        <v>267</v>
      </c>
      <c r="G59" s="77">
        <f t="shared" si="17"/>
        <v>-84902592.2560215</v>
      </c>
      <c r="R59" s="77">
        <f>R49*R35</f>
        <v>-3203671.0945730517</v>
      </c>
      <c r="S59" s="77">
        <f t="shared" ref="S59:BO59" si="22">S49*S35</f>
        <v>-3110360.2859932543</v>
      </c>
      <c r="T59" s="77">
        <f t="shared" si="22"/>
        <v>-3019767.2679546154</v>
      </c>
      <c r="U59" s="77">
        <f t="shared" si="22"/>
        <v>-2931812.8815093357</v>
      </c>
      <c r="V59" s="77">
        <f t="shared" si="22"/>
        <v>-2846420.273310035</v>
      </c>
      <c r="W59" s="77">
        <f t="shared" si="22"/>
        <v>-2763514.8284563445</v>
      </c>
      <c r="X59" s="77">
        <f t="shared" si="22"/>
        <v>-2683024.105297422</v>
      </c>
      <c r="Y59" s="77">
        <f t="shared" si="22"/>
        <v>-2604877.7721334193</v>
      </c>
      <c r="Z59" s="77">
        <f t="shared" si="22"/>
        <v>-2529007.5457606013</v>
      </c>
      <c r="AA59" s="77">
        <f t="shared" si="22"/>
        <v>-2455347.131806409</v>
      </c>
      <c r="AB59" s="77">
        <f t="shared" si="22"/>
        <v>-2383832.1668023388</v>
      </c>
      <c r="AC59" s="77">
        <f t="shared" si="22"/>
        <v>-2314400.1619440182</v>
      </c>
      <c r="AD59" s="77">
        <f t="shared" si="22"/>
        <v>-2246990.4484893386</v>
      </c>
      <c r="AE59" s="77">
        <f t="shared" si="22"/>
        <v>-2181544.1247469308</v>
      </c>
      <c r="AF59" s="77">
        <f t="shared" si="22"/>
        <v>-2118004.0046086702</v>
      </c>
      <c r="AG59" s="77">
        <f t="shared" si="22"/>
        <v>-2056314.5675812329</v>
      </c>
      <c r="AH59" s="77">
        <f t="shared" si="22"/>
        <v>-1996421.910273042</v>
      </c>
      <c r="AI59" s="77">
        <f t="shared" si="22"/>
        <v>-1938273.6992942155</v>
      </c>
      <c r="AJ59" s="77">
        <f t="shared" si="22"/>
        <v>-1881819.1255283647</v>
      </c>
      <c r="AK59" s="77">
        <f t="shared" si="22"/>
        <v>-1827008.8597362763</v>
      </c>
      <c r="AL59" s="77">
        <f t="shared" si="22"/>
        <v>-1773795.0094526957</v>
      </c>
      <c r="AM59" s="77">
        <f t="shared" si="22"/>
        <v>-1722131.0771385396</v>
      </c>
      <c r="AN59" s="77">
        <f t="shared" si="22"/>
        <v>-1671971.9195519802</v>
      </c>
      <c r="AO59" s="77">
        <f t="shared" si="22"/>
        <v>-1623273.7083028932</v>
      </c>
      <c r="AP59" s="77">
        <f t="shared" si="22"/>
        <v>-1575993.8915562071</v>
      </c>
      <c r="AQ59" s="77">
        <f t="shared" si="22"/>
        <v>-1530091.1568506865</v>
      </c>
      <c r="AR59" s="77">
        <f t="shared" si="22"/>
        <v>-1485525.3950006666</v>
      </c>
      <c r="AS59" s="77">
        <f t="shared" si="22"/>
        <v>-1442257.6650491909</v>
      </c>
      <c r="AT59" s="77">
        <f t="shared" si="22"/>
        <v>-1400250.1602419328</v>
      </c>
      <c r="AU59" s="77">
        <f t="shared" si="22"/>
        <v>-1359466.1749921681</v>
      </c>
      <c r="AV59" s="77">
        <f t="shared" si="22"/>
        <v>-1319870.0728079302</v>
      </c>
      <c r="AW59" s="77">
        <f t="shared" si="22"/>
        <v>-1281427.25515333</v>
      </c>
      <c r="AX59" s="77">
        <f t="shared" si="22"/>
        <v>-1244104.1312168255</v>
      </c>
      <c r="AY59" s="77">
        <f t="shared" si="22"/>
        <v>-1207868.0885600247</v>
      </c>
      <c r="AZ59" s="77">
        <f t="shared" si="22"/>
        <v>-1172687.4646213835</v>
      </c>
      <c r="BA59" s="77">
        <f t="shared" si="22"/>
        <v>-1138531.5190498866</v>
      </c>
      <c r="BB59" s="77">
        <f t="shared" si="22"/>
        <v>-1105370.40684455</v>
      </c>
      <c r="BC59" s="77">
        <f t="shared" si="22"/>
        <v>-1073175.1522762624</v>
      </c>
      <c r="BD59" s="77">
        <f t="shared" si="22"/>
        <v>-1041917.6235691869</v>
      </c>
      <c r="BE59" s="77">
        <f t="shared" si="22"/>
        <v>-1011570.5083195986</v>
      </c>
      <c r="BF59" s="77">
        <f t="shared" si="22"/>
        <v>-982107.28963067848</v>
      </c>
      <c r="BG59" s="77">
        <f t="shared" si="22"/>
        <v>-953502.22294240631</v>
      </c>
      <c r="BH59" s="77">
        <f t="shared" si="22"/>
        <v>-925730.31353631674</v>
      </c>
      <c r="BI59" s="77">
        <f t="shared" si="22"/>
        <v>-898767.29469545314</v>
      </c>
      <c r="BJ59" s="77">
        <f t="shared" si="22"/>
        <v>-872589.60650044004</v>
      </c>
      <c r="BK59" s="77">
        <f t="shared" si="22"/>
        <v>-847174.37524314562</v>
      </c>
      <c r="BL59" s="77">
        <f t="shared" si="22"/>
        <v>-822499.39343994716</v>
      </c>
      <c r="BM59" s="77">
        <f t="shared" si="22"/>
        <v>-798543.10042713315</v>
      </c>
      <c r="BN59" s="77">
        <f t="shared" si="22"/>
        <v>-775284.56352148857</v>
      </c>
      <c r="BO59" s="77">
        <f t="shared" si="22"/>
        <v>-752703.4597296007</v>
      </c>
    </row>
    <row r="60" spans="6:67" ht="13.2" thickBot="1" x14ac:dyDescent="0.3">
      <c r="F60" t="s">
        <v>257</v>
      </c>
      <c r="G60" s="77">
        <f t="shared" si="17"/>
        <v>-139227387.35843107</v>
      </c>
      <c r="R60" s="77">
        <f>R50*R35</f>
        <v>-5253535.1936971862</v>
      </c>
      <c r="S60" s="77">
        <f t="shared" ref="S60:BO60" si="23">S50*S35</f>
        <v>-5100519.6055312492</v>
      </c>
      <c r="T60" s="77">
        <f t="shared" si="23"/>
        <v>-4951960.7820691736</v>
      </c>
      <c r="U60" s="77">
        <f t="shared" si="23"/>
        <v>-4807728.9146302659</v>
      </c>
      <c r="V60" s="77">
        <f t="shared" si="23"/>
        <v>-4667697.9753691908</v>
      </c>
      <c r="W60" s="77">
        <f t="shared" si="23"/>
        <v>-4531745.6071545538</v>
      </c>
      <c r="X60" s="77">
        <f t="shared" si="23"/>
        <v>-4399753.0166549068</v>
      </c>
      <c r="Y60" s="77">
        <f t="shared" si="23"/>
        <v>-4271604.8705387441</v>
      </c>
      <c r="Z60" s="77">
        <f t="shared" si="23"/>
        <v>-4147189.1946978099</v>
      </c>
      <c r="AA60" s="77">
        <f t="shared" si="23"/>
        <v>-4026397.2764056409</v>
      </c>
      <c r="AB60" s="77">
        <f t="shared" si="23"/>
        <v>-3909123.5693258648</v>
      </c>
      <c r="AC60" s="77">
        <f t="shared" si="23"/>
        <v>-3795265.6012872471</v>
      </c>
      <c r="AD60" s="77">
        <f t="shared" si="23"/>
        <v>-3684723.8847449012</v>
      </c>
      <c r="AE60" s="77">
        <f t="shared" si="23"/>
        <v>-3577401.8298494183</v>
      </c>
      <c r="AF60" s="77">
        <f t="shared" si="23"/>
        <v>-3473205.6600479786</v>
      </c>
      <c r="AG60" s="77">
        <f t="shared" si="23"/>
        <v>-3372044.3301436682</v>
      </c>
      <c r="AH60" s="77">
        <f t="shared" si="23"/>
        <v>-3273829.4467414259</v>
      </c>
      <c r="AI60" s="77">
        <f t="shared" si="23"/>
        <v>-3178475.1910110931</v>
      </c>
      <c r="AJ60" s="77">
        <f t="shared" si="23"/>
        <v>-3085898.2437000903</v>
      </c>
      <c r="AK60" s="77">
        <f t="shared" si="23"/>
        <v>-2996017.7123301849</v>
      </c>
      <c r="AL60" s="77">
        <f t="shared" si="23"/>
        <v>-2908755.060514743</v>
      </c>
      <c r="AM60" s="77">
        <f t="shared" si="23"/>
        <v>-2824034.0393347018</v>
      </c>
      <c r="AN60" s="77">
        <f t="shared" si="23"/>
        <v>-2741780.6207133029</v>
      </c>
      <c r="AO60" s="77">
        <f t="shared" si="23"/>
        <v>-2661922.9327313621</v>
      </c>
      <c r="AP60" s="77">
        <f t="shared" si="23"/>
        <v>-2584391.1968265651</v>
      </c>
      <c r="AQ60" s="77">
        <f t="shared" si="23"/>
        <v>-2509117.6668219082</v>
      </c>
      <c r="AR60" s="77">
        <f t="shared" si="23"/>
        <v>-2436036.5697300076</v>
      </c>
      <c r="AS60" s="77">
        <f t="shared" si="23"/>
        <v>-2365084.0482815611</v>
      </c>
      <c r="AT60" s="77">
        <f t="shared" si="23"/>
        <v>-2296198.105127729</v>
      </c>
      <c r="AU60" s="77">
        <f t="shared" si="23"/>
        <v>-2229318.5486676982</v>
      </c>
      <c r="AV60" s="77">
        <f t="shared" si="23"/>
        <v>-2164386.940454076</v>
      </c>
      <c r="AW60" s="77">
        <f t="shared" si="23"/>
        <v>-2101346.5441301707</v>
      </c>
      <c r="AX60" s="77">
        <f t="shared" si="23"/>
        <v>-2040142.2758545349</v>
      </c>
      <c r="AY60" s="77">
        <f t="shared" si="23"/>
        <v>-1980720.6561694513</v>
      </c>
      <c r="AZ60" s="77">
        <f t="shared" si="23"/>
        <v>-1923029.7632713122</v>
      </c>
      <c r="BA60" s="77">
        <f t="shared" si="23"/>
        <v>-1867019.1876420504</v>
      </c>
      <c r="BB60" s="77">
        <f t="shared" si="23"/>
        <v>-1812639.9880019906</v>
      </c>
      <c r="BC60" s="77">
        <f t="shared" si="23"/>
        <v>-1759844.6485456224</v>
      </c>
      <c r="BD60" s="77">
        <f t="shared" si="23"/>
        <v>-1708587.0374229345</v>
      </c>
      <c r="BE60" s="77">
        <f t="shared" si="23"/>
        <v>-1658822.366430033</v>
      </c>
      <c r="BF60" s="77">
        <f t="shared" si="23"/>
        <v>-1610507.1518738188</v>
      </c>
      <c r="BG60" s="77">
        <f t="shared" si="23"/>
        <v>-1563599.1765765231</v>
      </c>
      <c r="BH60" s="77">
        <f t="shared" si="23"/>
        <v>-1518057.4529869154</v>
      </c>
      <c r="BI60" s="77">
        <f t="shared" si="23"/>
        <v>-1473842.1873659375</v>
      </c>
      <c r="BJ60" s="77">
        <f t="shared" si="23"/>
        <v>-1430914.7450154736</v>
      </c>
      <c r="BK60" s="77">
        <f t="shared" si="23"/>
        <v>-1389237.616519877</v>
      </c>
      <c r="BL60" s="77">
        <f t="shared" si="23"/>
        <v>-1348774.3849707544</v>
      </c>
      <c r="BM60" s="77">
        <f t="shared" si="23"/>
        <v>-1309489.6941463635</v>
      </c>
      <c r="BN60" s="77">
        <f t="shared" si="23"/>
        <v>-1271349.2176178286</v>
      </c>
      <c r="BO60" s="77">
        <f t="shared" si="23"/>
        <v>-1234319.6287551736</v>
      </c>
    </row>
    <row r="61" spans="6:67" ht="13.2" thickTop="1" x14ac:dyDescent="0.25">
      <c r="F61" s="87" t="s">
        <v>259</v>
      </c>
      <c r="G61" s="87"/>
      <c r="H61" s="87">
        <f>H35*H51</f>
        <v>-1881482931.0817704</v>
      </c>
      <c r="I61" s="87">
        <f t="shared" ref="I61:BN61" si="24">I35*I51</f>
        <v>-1826682457.3609421</v>
      </c>
      <c r="J61" s="87">
        <f t="shared" si="24"/>
        <v>-1773478113.9426622</v>
      </c>
      <c r="K61" s="87">
        <f t="shared" si="24"/>
        <v>-1721823411.5948179</v>
      </c>
      <c r="L61" s="87">
        <f t="shared" si="24"/>
        <v>-1671673215.1406</v>
      </c>
      <c r="M61" s="87">
        <f t="shared" si="24"/>
        <v>-1622983704.0199997</v>
      </c>
      <c r="N61" s="87">
        <f t="shared" si="24"/>
        <v>-1575712334</v>
      </c>
      <c r="O61" s="87">
        <f t="shared" si="24"/>
        <v>-1529817800</v>
      </c>
      <c r="P61" s="87">
        <f t="shared" si="24"/>
        <v>-1485260000</v>
      </c>
      <c r="Q61" s="87">
        <f t="shared" si="24"/>
        <v>-1442000000</v>
      </c>
      <c r="R61" s="87">
        <f t="shared" si="24"/>
        <v>55674596.055931278</v>
      </c>
      <c r="S61" s="87">
        <f t="shared" si="24"/>
        <v>54393980.156225681</v>
      </c>
      <c r="T61" s="87">
        <f t="shared" si="24"/>
        <v>53347950.175298139</v>
      </c>
      <c r="U61" s="87">
        <f t="shared" si="24"/>
        <v>52499350.833950572</v>
      </c>
      <c r="V61" s="87">
        <f t="shared" si="24"/>
        <v>51816703.353696272</v>
      </c>
      <c r="W61" s="87">
        <f t="shared" si="24"/>
        <v>51273344.13451273</v>
      </c>
      <c r="X61" s="87">
        <f t="shared" si="24"/>
        <v>50846693.953886434</v>
      </c>
      <c r="Y61" s="87">
        <f t="shared" si="24"/>
        <v>50517637.913459294</v>
      </c>
      <c r="Z61" s="87">
        <f t="shared" si="24"/>
        <v>50269999.355111971</v>
      </c>
      <c r="AA61" s="87">
        <f t="shared" si="24"/>
        <v>50090093.51005619</v>
      </c>
      <c r="AB61" s="87">
        <f t="shared" si="24"/>
        <v>49966348.801199377</v>
      </c>
      <c r="AC61" s="87">
        <f t="shared" si="24"/>
        <v>49888985.549019538</v>
      </c>
      <c r="AD61" s="87">
        <f t="shared" si="24"/>
        <v>49849743.383944027</v>
      </c>
      <c r="AE61" s="87">
        <f t="shared" si="24"/>
        <v>49841649.985752501</v>
      </c>
      <c r="AF61" s="87">
        <f t="shared" si="24"/>
        <v>49858824.888462909</v>
      </c>
      <c r="AG61" s="87">
        <f t="shared" si="24"/>
        <v>49896313.037738986</v>
      </c>
      <c r="AH61" s="87">
        <f t="shared" si="24"/>
        <v>49949943.592739649</v>
      </c>
      <c r="AI61" s="87">
        <f t="shared" si="24"/>
        <v>50016210.147280157</v>
      </c>
      <c r="AJ61" s="87">
        <f t="shared" si="24"/>
        <v>50092169.124664955</v>
      </c>
      <c r="AK61" s="87">
        <f t="shared" si="24"/>
        <v>50175353.592254214</v>
      </c>
      <c r="AL61" s="87">
        <f t="shared" si="24"/>
        <v>49448504.585728571</v>
      </c>
      <c r="AM61" s="87">
        <f t="shared" si="24"/>
        <v>48740846.521938786</v>
      </c>
      <c r="AN61" s="87">
        <f t="shared" si="24"/>
        <v>48050311.954241723</v>
      </c>
      <c r="AO61" s="87">
        <f t="shared" si="24"/>
        <v>47375168.294886187</v>
      </c>
      <c r="AP61" s="87">
        <f t="shared" si="24"/>
        <v>46713962.797242537</v>
      </c>
      <c r="AQ61" s="87">
        <f t="shared" si="24"/>
        <v>46065476.53471528</v>
      </c>
      <c r="AR61" s="87">
        <f t="shared" si="24"/>
        <v>45428685.907426804</v>
      </c>
      <c r="AS61" s="87">
        <f t="shared" si="24"/>
        <v>44802730.447511844</v>
      </c>
      <c r="AT61" s="87">
        <f t="shared" si="24"/>
        <v>44186885.894485444</v>
      </c>
      <c r="AU61" s="87">
        <f t="shared" si="24"/>
        <v>43580541.680026814</v>
      </c>
      <c r="AV61" s="87">
        <f t="shared" si="24"/>
        <v>42983182.102001987</v>
      </c>
      <c r="AW61" s="87">
        <f t="shared" si="24"/>
        <v>42394370.58510147</v>
      </c>
      <c r="AX61" s="87">
        <f t="shared" si="24"/>
        <v>41813736.523836195</v>
      </c>
      <c r="AY61" s="87">
        <f t="shared" si="24"/>
        <v>41240964.28594815</v>
      </c>
      <c r="AZ61" s="87">
        <f t="shared" si="24"/>
        <v>40675784.023171134</v>
      </c>
      <c r="BA61" s="87">
        <f t="shared" si="24"/>
        <v>40117963.993913174</v>
      </c>
      <c r="BB61" s="87">
        <f t="shared" si="24"/>
        <v>39567304.150662839</v>
      </c>
      <c r="BC61" s="87">
        <f t="shared" si="24"/>
        <v>39023630.785279147</v>
      </c>
      <c r="BD61" s="87">
        <f t="shared" si="24"/>
        <v>38486792.059096523</v>
      </c>
      <c r="BE61" s="87">
        <f t="shared" si="24"/>
        <v>37956654.273034476</v>
      </c>
      <c r="BF61" s="87">
        <f t="shared" si="24"/>
        <v>37433098.756549314</v>
      </c>
      <c r="BG61" s="87">
        <f t="shared" si="24"/>
        <v>36916019.274051227</v>
      </c>
      <c r="BH61" s="87">
        <f t="shared" si="24"/>
        <v>36405319.863968424</v>
      </c>
      <c r="BI61" s="87">
        <f t="shared" si="24"/>
        <v>35900913.039493792</v>
      </c>
      <c r="BJ61" s="87">
        <f t="shared" si="24"/>
        <v>35402718.291643441</v>
      </c>
      <c r="BK61" s="87">
        <f t="shared" si="24"/>
        <v>34910660.844956957</v>
      </c>
      <c r="BL61" s="87">
        <f t="shared" si="24"/>
        <v>34424670.62428654</v>
      </c>
      <c r="BM61" s="87">
        <f t="shared" si="24"/>
        <v>33944681.397914208</v>
      </c>
      <c r="BN61" s="87">
        <f t="shared" si="24"/>
        <v>33470630.067919854</v>
      </c>
      <c r="BO61" s="88">
        <f>(BO35*(BO51-BO41))+BO54</f>
        <v>3322306546.6517301</v>
      </c>
    </row>
    <row r="63" spans="6:67" x14ac:dyDescent="0.25">
      <c r="F63" s="83" t="s">
        <v>260</v>
      </c>
      <c r="G63" s="72">
        <f>SUM(H61:BO61)</f>
        <v>-11000879319.382851</v>
      </c>
    </row>
    <row r="64" spans="6:67" x14ac:dyDescent="0.25">
      <c r="F64" s="83" t="s">
        <v>261</v>
      </c>
      <c r="G64" s="126">
        <f>-SUM(G53:G60)/G40</f>
        <v>0.3345268542774002</v>
      </c>
    </row>
    <row r="65" spans="4:67" x14ac:dyDescent="0.25">
      <c r="F65" s="83" t="s">
        <v>262</v>
      </c>
      <c r="G65" s="124">
        <v>5.9987938880769302E-3</v>
      </c>
      <c r="H65" t="s">
        <v>315</v>
      </c>
    </row>
    <row r="67" spans="4:67" x14ac:dyDescent="0.25">
      <c r="F67" s="84"/>
      <c r="G67" s="84"/>
      <c r="H67" s="84"/>
      <c r="I67" s="84"/>
      <c r="J67" s="84">
        <v>2020</v>
      </c>
      <c r="K67" s="84">
        <v>2021</v>
      </c>
      <c r="L67" s="84">
        <v>2022</v>
      </c>
      <c r="M67" s="84">
        <v>2023</v>
      </c>
      <c r="N67" s="84">
        <v>2024</v>
      </c>
      <c r="O67" s="84">
        <v>2025</v>
      </c>
      <c r="P67" s="84">
        <v>2026</v>
      </c>
      <c r="Q67" s="84">
        <v>2027</v>
      </c>
      <c r="R67" s="84">
        <v>2028</v>
      </c>
      <c r="S67" s="84">
        <v>2029</v>
      </c>
      <c r="T67" s="84">
        <v>2030</v>
      </c>
      <c r="U67" s="84">
        <v>2031</v>
      </c>
      <c r="V67" s="84">
        <v>2032</v>
      </c>
      <c r="W67" s="84">
        <v>2033</v>
      </c>
      <c r="X67" s="84">
        <v>2034</v>
      </c>
      <c r="Y67" s="84">
        <v>2035</v>
      </c>
      <c r="Z67" s="84">
        <v>2036</v>
      </c>
      <c r="AA67" s="84">
        <v>2037</v>
      </c>
      <c r="AB67" s="84">
        <v>2038</v>
      </c>
      <c r="AC67" s="84">
        <v>2039</v>
      </c>
      <c r="AD67" s="84">
        <v>2040</v>
      </c>
      <c r="AE67" s="84">
        <v>2041</v>
      </c>
      <c r="AF67" s="84">
        <v>2042</v>
      </c>
      <c r="AG67" s="84">
        <v>2043</v>
      </c>
      <c r="AH67" s="84">
        <v>2044</v>
      </c>
      <c r="AI67" s="84">
        <v>2045</v>
      </c>
      <c r="AJ67" s="84">
        <v>2046</v>
      </c>
      <c r="AK67" s="84">
        <v>2047</v>
      </c>
      <c r="AL67" s="84">
        <v>2048</v>
      </c>
      <c r="AM67" s="84">
        <v>2049</v>
      </c>
      <c r="AN67" s="84">
        <v>2050</v>
      </c>
      <c r="AO67" s="84">
        <v>2051</v>
      </c>
      <c r="AP67" s="84">
        <v>2052</v>
      </c>
      <c r="AQ67" s="84">
        <v>2053</v>
      </c>
      <c r="AR67" s="84">
        <v>2054</v>
      </c>
      <c r="AS67" s="84">
        <v>2055</v>
      </c>
      <c r="AT67" s="84">
        <v>2056</v>
      </c>
      <c r="AU67" s="84">
        <v>2057</v>
      </c>
      <c r="AV67" s="84">
        <v>2058</v>
      </c>
      <c r="AW67" s="84">
        <v>2059</v>
      </c>
      <c r="AX67" s="84">
        <v>2060</v>
      </c>
      <c r="AY67" s="84">
        <v>2061</v>
      </c>
      <c r="AZ67" s="84">
        <v>2062</v>
      </c>
      <c r="BA67" s="84">
        <v>2063</v>
      </c>
      <c r="BB67" s="84">
        <v>2064</v>
      </c>
      <c r="BC67" s="84">
        <v>2065</v>
      </c>
      <c r="BD67" s="84">
        <v>2066</v>
      </c>
      <c r="BE67" s="84">
        <v>2067</v>
      </c>
      <c r="BF67" s="84">
        <v>2068</v>
      </c>
      <c r="BG67" s="84">
        <v>2069</v>
      </c>
      <c r="BH67" s="84">
        <v>2070</v>
      </c>
      <c r="BI67" s="84">
        <v>2071</v>
      </c>
      <c r="BJ67" s="84">
        <v>2072</v>
      </c>
      <c r="BK67" s="84">
        <v>2073</v>
      </c>
      <c r="BL67" s="84">
        <v>2074</v>
      </c>
      <c r="BM67" s="84">
        <v>2075</v>
      </c>
      <c r="BN67" s="84">
        <v>2076</v>
      </c>
      <c r="BO67" s="84">
        <v>2077</v>
      </c>
    </row>
    <row r="68" spans="4:67" ht="13.2" thickBot="1" x14ac:dyDescent="0.3">
      <c r="D68" s="20" t="s">
        <v>269</v>
      </c>
      <c r="F68" s="98" t="s">
        <v>250</v>
      </c>
      <c r="G68" s="98" t="s">
        <v>231</v>
      </c>
      <c r="H68" s="98"/>
      <c r="I68" s="98"/>
      <c r="J68" s="98">
        <v>-8</v>
      </c>
      <c r="K68" s="98">
        <v>-7</v>
      </c>
      <c r="L68" s="98">
        <v>-6</v>
      </c>
      <c r="M68" s="98">
        <v>-5</v>
      </c>
      <c r="N68" s="98">
        <v>-4</v>
      </c>
      <c r="O68" s="98">
        <v>-3</v>
      </c>
      <c r="P68" s="98">
        <v>-2</v>
      </c>
      <c r="Q68" s="98">
        <v>-1</v>
      </c>
      <c r="R68" s="98">
        <v>0</v>
      </c>
      <c r="S68" s="98">
        <v>1</v>
      </c>
      <c r="T68" s="98">
        <v>2</v>
      </c>
      <c r="U68" s="98">
        <v>3</v>
      </c>
      <c r="V68" s="98">
        <v>4</v>
      </c>
      <c r="W68" s="98">
        <v>5</v>
      </c>
      <c r="X68" s="98">
        <v>6</v>
      </c>
      <c r="Y68" s="98">
        <v>7</v>
      </c>
      <c r="Z68" s="98">
        <v>8</v>
      </c>
      <c r="AA68" s="98">
        <v>9</v>
      </c>
      <c r="AB68" s="98">
        <v>10</v>
      </c>
      <c r="AC68" s="98">
        <v>11</v>
      </c>
      <c r="AD68" s="98">
        <v>12</v>
      </c>
      <c r="AE68" s="98">
        <v>13</v>
      </c>
      <c r="AF68" s="98">
        <v>14</v>
      </c>
      <c r="AG68" s="98">
        <v>15</v>
      </c>
      <c r="AH68" s="98">
        <v>16</v>
      </c>
      <c r="AI68" s="98">
        <v>17</v>
      </c>
      <c r="AJ68" s="98">
        <v>18</v>
      </c>
      <c r="AK68" s="98">
        <v>19</v>
      </c>
      <c r="AL68" s="98">
        <v>20</v>
      </c>
      <c r="AM68" s="98">
        <v>21</v>
      </c>
      <c r="AN68" s="98">
        <v>22</v>
      </c>
      <c r="AO68" s="98">
        <v>23</v>
      </c>
      <c r="AP68" s="98">
        <v>24</v>
      </c>
      <c r="AQ68" s="98">
        <v>25</v>
      </c>
      <c r="AR68" s="98">
        <v>26</v>
      </c>
      <c r="AS68" s="98">
        <v>27</v>
      </c>
      <c r="AT68" s="98">
        <v>28</v>
      </c>
      <c r="AU68" s="98">
        <v>29</v>
      </c>
      <c r="AV68" s="98">
        <v>30</v>
      </c>
      <c r="AW68" s="98">
        <v>31</v>
      </c>
      <c r="AX68" s="98">
        <v>32</v>
      </c>
      <c r="AY68" s="98">
        <v>33</v>
      </c>
      <c r="AZ68" s="98">
        <v>34</v>
      </c>
      <c r="BA68" s="98">
        <v>35</v>
      </c>
      <c r="BB68" s="98">
        <v>36</v>
      </c>
      <c r="BC68" s="98">
        <v>37</v>
      </c>
      <c r="BD68" s="98">
        <v>38</v>
      </c>
      <c r="BE68" s="98">
        <v>39</v>
      </c>
      <c r="BF68" s="98">
        <v>40</v>
      </c>
      <c r="BG68" s="98">
        <v>41</v>
      </c>
      <c r="BH68" s="98">
        <v>42</v>
      </c>
      <c r="BI68" s="98">
        <v>43</v>
      </c>
      <c r="BJ68" s="98">
        <v>44</v>
      </c>
      <c r="BK68" s="98">
        <v>45</v>
      </c>
      <c r="BL68" s="98">
        <v>46</v>
      </c>
      <c r="BM68" s="98">
        <v>47</v>
      </c>
      <c r="BN68" s="98">
        <v>48</v>
      </c>
      <c r="BO68" s="98">
        <v>49</v>
      </c>
    </row>
    <row r="69" spans="4:67" ht="13.2" thickTop="1" x14ac:dyDescent="0.25">
      <c r="F69" t="s">
        <v>251</v>
      </c>
      <c r="J69">
        <f t="shared" ref="J69:Q69" si="25">1/((1+$C$5)^J68)</f>
        <v>1.2667700813876159</v>
      </c>
      <c r="K69">
        <f t="shared" si="25"/>
        <v>1.22987386542487</v>
      </c>
      <c r="L69">
        <f t="shared" si="25"/>
        <v>1.1940522965289999</v>
      </c>
      <c r="M69">
        <f t="shared" si="25"/>
        <v>1.1592740742999998</v>
      </c>
      <c r="N69">
        <f t="shared" si="25"/>
        <v>1.1255088099999999</v>
      </c>
      <c r="O69">
        <f t="shared" si="25"/>
        <v>1.092727</v>
      </c>
      <c r="P69">
        <f t="shared" si="25"/>
        <v>1.0609</v>
      </c>
      <c r="Q69">
        <f t="shared" si="25"/>
        <v>1.03</v>
      </c>
      <c r="R69">
        <v>1</v>
      </c>
      <c r="S69" s="81">
        <f t="shared" ref="S69:BO69" si="26">1/((1+$C$5)^S68)</f>
        <v>0.970873786407767</v>
      </c>
      <c r="T69" s="81">
        <f t="shared" si="26"/>
        <v>0.94259590913375435</v>
      </c>
      <c r="U69" s="81">
        <f t="shared" si="26"/>
        <v>0.91514165935315961</v>
      </c>
      <c r="V69" s="81">
        <f t="shared" si="26"/>
        <v>0.888487047915689</v>
      </c>
      <c r="W69" s="81">
        <f t="shared" si="26"/>
        <v>0.86260878438416411</v>
      </c>
      <c r="X69" s="81">
        <f t="shared" si="26"/>
        <v>0.83748425668365445</v>
      </c>
      <c r="Y69" s="81">
        <f t="shared" si="26"/>
        <v>0.81309151134335378</v>
      </c>
      <c r="Z69" s="81">
        <f t="shared" si="26"/>
        <v>0.78940923431393573</v>
      </c>
      <c r="AA69" s="81">
        <f t="shared" si="26"/>
        <v>0.76641673234362695</v>
      </c>
      <c r="AB69" s="81">
        <f t="shared" si="26"/>
        <v>0.74409391489672516</v>
      </c>
      <c r="AC69" s="81">
        <f t="shared" si="26"/>
        <v>0.72242127659876232</v>
      </c>
      <c r="AD69" s="81">
        <f t="shared" si="26"/>
        <v>0.70137988019297326</v>
      </c>
      <c r="AE69" s="81">
        <f t="shared" si="26"/>
        <v>0.68095133999317792</v>
      </c>
      <c r="AF69" s="81">
        <f t="shared" si="26"/>
        <v>0.66111780581861923</v>
      </c>
      <c r="AG69" s="81">
        <f t="shared" si="26"/>
        <v>0.64186194739671765</v>
      </c>
      <c r="AH69" s="81">
        <f t="shared" si="26"/>
        <v>0.62316693922011435</v>
      </c>
      <c r="AI69" s="81">
        <f t="shared" si="26"/>
        <v>0.60501644584477121</v>
      </c>
      <c r="AJ69" s="81">
        <f t="shared" si="26"/>
        <v>0.5873946076162827</v>
      </c>
      <c r="AK69" s="81">
        <f t="shared" si="26"/>
        <v>0.57028602681192497</v>
      </c>
      <c r="AL69" s="81">
        <f t="shared" si="26"/>
        <v>0.55367575418633497</v>
      </c>
      <c r="AM69" s="81">
        <f t="shared" si="26"/>
        <v>0.5375492759090631</v>
      </c>
      <c r="AN69" s="81">
        <f t="shared" si="26"/>
        <v>0.52189250088258554</v>
      </c>
      <c r="AO69" s="81">
        <f t="shared" si="26"/>
        <v>0.50669174842969467</v>
      </c>
      <c r="AP69" s="81">
        <f t="shared" si="26"/>
        <v>0.49193373633950943</v>
      </c>
      <c r="AQ69" s="81">
        <f t="shared" si="26"/>
        <v>0.47760556926165965</v>
      </c>
      <c r="AR69" s="81">
        <f t="shared" si="26"/>
        <v>0.46369472743850448</v>
      </c>
      <c r="AS69" s="81">
        <f t="shared" si="26"/>
        <v>0.45018905576553836</v>
      </c>
      <c r="AT69" s="81">
        <f t="shared" si="26"/>
        <v>0.4370767531704256</v>
      </c>
      <c r="AU69" s="81">
        <f t="shared" si="26"/>
        <v>0.42434636230138412</v>
      </c>
      <c r="AV69" s="81">
        <f t="shared" si="26"/>
        <v>0.41198675951590691</v>
      </c>
      <c r="AW69" s="81">
        <f t="shared" si="26"/>
        <v>0.39998714516107459</v>
      </c>
      <c r="AX69" s="81">
        <f t="shared" si="26"/>
        <v>0.38833703413696569</v>
      </c>
      <c r="AY69" s="81">
        <f t="shared" si="26"/>
        <v>0.37702624673491814</v>
      </c>
      <c r="AZ69" s="81">
        <f t="shared" si="26"/>
        <v>0.36604489974263904</v>
      </c>
      <c r="BA69" s="81">
        <f t="shared" si="26"/>
        <v>0.35538339780838735</v>
      </c>
      <c r="BB69" s="81">
        <f t="shared" si="26"/>
        <v>0.34503242505668674</v>
      </c>
      <c r="BC69" s="81">
        <f t="shared" si="26"/>
        <v>0.33498293694823961</v>
      </c>
      <c r="BD69" s="81">
        <f t="shared" si="26"/>
        <v>0.3252261523769317</v>
      </c>
      <c r="BE69" s="81">
        <f t="shared" si="26"/>
        <v>0.31575354599702099</v>
      </c>
      <c r="BF69" s="81">
        <f t="shared" si="26"/>
        <v>0.30655684077380685</v>
      </c>
      <c r="BG69" s="81">
        <f t="shared" si="26"/>
        <v>0.29762800075126877</v>
      </c>
      <c r="BH69" s="81">
        <f t="shared" si="26"/>
        <v>0.28895922403035801</v>
      </c>
      <c r="BI69" s="81">
        <f t="shared" si="26"/>
        <v>0.28054293595180391</v>
      </c>
      <c r="BJ69" s="81">
        <f t="shared" si="26"/>
        <v>0.27237178247747956</v>
      </c>
      <c r="BK69" s="81">
        <f t="shared" si="26"/>
        <v>0.26443862376454325</v>
      </c>
      <c r="BL69" s="81">
        <f t="shared" si="26"/>
        <v>0.25673652792674101</v>
      </c>
      <c r="BM69" s="81">
        <f t="shared" si="26"/>
        <v>0.24925876497741845</v>
      </c>
      <c r="BN69" s="81">
        <f t="shared" si="26"/>
        <v>0.24199880094894996</v>
      </c>
      <c r="BO69" s="81">
        <f t="shared" si="26"/>
        <v>0.2349502921834466</v>
      </c>
    </row>
    <row r="70" spans="4:67" x14ac:dyDescent="0.25">
      <c r="F70" t="s">
        <v>245</v>
      </c>
      <c r="R70">
        <v>1</v>
      </c>
      <c r="S70" s="81">
        <f t="shared" ref="S70:AK70" si="27">(1+$C$3)^S68</f>
        <v>1.014</v>
      </c>
      <c r="T70" s="81">
        <f t="shared" si="27"/>
        <v>1.0281960000000001</v>
      </c>
      <c r="U70" s="81">
        <f t="shared" si="27"/>
        <v>1.0425907440000002</v>
      </c>
      <c r="V70" s="81">
        <f t="shared" si="27"/>
        <v>1.0571870144160003</v>
      </c>
      <c r="W70" s="81">
        <f t="shared" si="27"/>
        <v>1.0719876326178244</v>
      </c>
      <c r="X70" s="81">
        <f t="shared" si="27"/>
        <v>1.086995459474474</v>
      </c>
      <c r="Y70" s="81">
        <f t="shared" si="27"/>
        <v>1.1022133959071165</v>
      </c>
      <c r="Z70" s="81">
        <f t="shared" si="27"/>
        <v>1.1176443834498164</v>
      </c>
      <c r="AA70" s="81">
        <f t="shared" si="27"/>
        <v>1.133291404818114</v>
      </c>
      <c r="AB70" s="81">
        <f t="shared" si="27"/>
        <v>1.1491574844855676</v>
      </c>
      <c r="AC70" s="81">
        <f t="shared" si="27"/>
        <v>1.1652456892683656</v>
      </c>
      <c r="AD70" s="81">
        <f t="shared" si="27"/>
        <v>1.1815591289181229</v>
      </c>
      <c r="AE70" s="81">
        <f t="shared" si="27"/>
        <v>1.1981009567229766</v>
      </c>
      <c r="AF70" s="81">
        <f t="shared" si="27"/>
        <v>1.2148743701170983</v>
      </c>
      <c r="AG70" s="81">
        <f t="shared" si="27"/>
        <v>1.2318826112987378</v>
      </c>
      <c r="AH70" s="81">
        <f t="shared" si="27"/>
        <v>1.2491289678569204</v>
      </c>
      <c r="AI70" s="81">
        <f t="shared" si="27"/>
        <v>1.2666167734069174</v>
      </c>
      <c r="AJ70" s="81">
        <f t="shared" si="27"/>
        <v>1.2843494082346143</v>
      </c>
      <c r="AK70" s="81">
        <f t="shared" si="27"/>
        <v>1.3023302999498989</v>
      </c>
      <c r="AL70" s="81">
        <f>AK70</f>
        <v>1.3023302999498989</v>
      </c>
      <c r="AM70" s="81">
        <f>AL70</f>
        <v>1.3023302999498989</v>
      </c>
      <c r="AN70" s="81">
        <f t="shared" ref="AN70:BO70" si="28">AM70</f>
        <v>1.3023302999498989</v>
      </c>
      <c r="AO70" s="81">
        <f t="shared" si="28"/>
        <v>1.3023302999498989</v>
      </c>
      <c r="AP70" s="81">
        <f t="shared" si="28"/>
        <v>1.3023302999498989</v>
      </c>
      <c r="AQ70" s="81">
        <f t="shared" si="28"/>
        <v>1.3023302999498989</v>
      </c>
      <c r="AR70" s="81">
        <f t="shared" si="28"/>
        <v>1.3023302999498989</v>
      </c>
      <c r="AS70" s="81">
        <f t="shared" si="28"/>
        <v>1.3023302999498989</v>
      </c>
      <c r="AT70" s="81">
        <f t="shared" si="28"/>
        <v>1.3023302999498989</v>
      </c>
      <c r="AU70" s="81">
        <f t="shared" si="28"/>
        <v>1.3023302999498989</v>
      </c>
      <c r="AV70" s="81">
        <f t="shared" si="28"/>
        <v>1.3023302999498989</v>
      </c>
      <c r="AW70" s="81">
        <f t="shared" si="28"/>
        <v>1.3023302999498989</v>
      </c>
      <c r="AX70" s="81">
        <f t="shared" si="28"/>
        <v>1.3023302999498989</v>
      </c>
      <c r="AY70" s="81">
        <f t="shared" si="28"/>
        <v>1.3023302999498989</v>
      </c>
      <c r="AZ70" s="81">
        <f t="shared" si="28"/>
        <v>1.3023302999498989</v>
      </c>
      <c r="BA70" s="81">
        <f t="shared" si="28"/>
        <v>1.3023302999498989</v>
      </c>
      <c r="BB70" s="81">
        <f t="shared" si="28"/>
        <v>1.3023302999498989</v>
      </c>
      <c r="BC70" s="81">
        <f t="shared" si="28"/>
        <v>1.3023302999498989</v>
      </c>
      <c r="BD70" s="81">
        <f t="shared" si="28"/>
        <v>1.3023302999498989</v>
      </c>
      <c r="BE70" s="81">
        <f t="shared" si="28"/>
        <v>1.3023302999498989</v>
      </c>
      <c r="BF70" s="81">
        <f t="shared" si="28"/>
        <v>1.3023302999498989</v>
      </c>
      <c r="BG70" s="81">
        <f t="shared" si="28"/>
        <v>1.3023302999498989</v>
      </c>
      <c r="BH70" s="81">
        <f t="shared" si="28"/>
        <v>1.3023302999498989</v>
      </c>
      <c r="BI70" s="81">
        <f t="shared" si="28"/>
        <v>1.3023302999498989</v>
      </c>
      <c r="BJ70" s="81">
        <f t="shared" si="28"/>
        <v>1.3023302999498989</v>
      </c>
      <c r="BK70" s="81">
        <f t="shared" si="28"/>
        <v>1.3023302999498989</v>
      </c>
      <c r="BL70" s="81">
        <f t="shared" si="28"/>
        <v>1.3023302999498989</v>
      </c>
      <c r="BM70" s="81">
        <f t="shared" si="28"/>
        <v>1.3023302999498989</v>
      </c>
      <c r="BN70" s="81">
        <f t="shared" si="28"/>
        <v>1.3023302999498989</v>
      </c>
      <c r="BO70" s="81">
        <f t="shared" si="28"/>
        <v>1.3023302999498989</v>
      </c>
    </row>
    <row r="71" spans="4:67" x14ac:dyDescent="0.25">
      <c r="F71" t="s">
        <v>232</v>
      </c>
      <c r="R71">
        <v>1</v>
      </c>
      <c r="S71" s="81">
        <f t="shared" ref="S71:BO71" si="29">(1+$C$2)^S68</f>
        <v>1.014</v>
      </c>
      <c r="T71" s="81">
        <f t="shared" si="29"/>
        <v>1.0281960000000001</v>
      </c>
      <c r="U71" s="81">
        <f t="shared" si="29"/>
        <v>1.0425907440000002</v>
      </c>
      <c r="V71" s="81">
        <f t="shared" si="29"/>
        <v>1.0571870144160003</v>
      </c>
      <c r="W71" s="81">
        <f t="shared" si="29"/>
        <v>1.0719876326178244</v>
      </c>
      <c r="X71" s="81">
        <f t="shared" si="29"/>
        <v>1.086995459474474</v>
      </c>
      <c r="Y71" s="81">
        <f t="shared" si="29"/>
        <v>1.1022133959071165</v>
      </c>
      <c r="Z71" s="81">
        <f t="shared" si="29"/>
        <v>1.1176443834498164</v>
      </c>
      <c r="AA71" s="81">
        <f t="shared" si="29"/>
        <v>1.133291404818114</v>
      </c>
      <c r="AB71" s="81">
        <f t="shared" si="29"/>
        <v>1.1491574844855676</v>
      </c>
      <c r="AC71" s="81">
        <f t="shared" si="29"/>
        <v>1.1652456892683656</v>
      </c>
      <c r="AD71" s="81">
        <f t="shared" si="29"/>
        <v>1.1815591289181229</v>
      </c>
      <c r="AE71" s="81">
        <f t="shared" si="29"/>
        <v>1.1981009567229766</v>
      </c>
      <c r="AF71" s="81">
        <f t="shared" si="29"/>
        <v>1.2148743701170983</v>
      </c>
      <c r="AG71" s="81">
        <f t="shared" si="29"/>
        <v>1.2318826112987378</v>
      </c>
      <c r="AH71" s="81">
        <f t="shared" si="29"/>
        <v>1.2491289678569204</v>
      </c>
      <c r="AI71" s="81">
        <f t="shared" si="29"/>
        <v>1.2666167734069174</v>
      </c>
      <c r="AJ71" s="81">
        <f t="shared" si="29"/>
        <v>1.2843494082346143</v>
      </c>
      <c r="AK71" s="81">
        <f t="shared" si="29"/>
        <v>1.3023302999498989</v>
      </c>
      <c r="AL71" s="81">
        <f t="shared" si="29"/>
        <v>1.3205629241491976</v>
      </c>
      <c r="AM71" s="81">
        <f t="shared" si="29"/>
        <v>1.3390508050872865</v>
      </c>
      <c r="AN71" s="81">
        <f t="shared" si="29"/>
        <v>1.3577975163585085</v>
      </c>
      <c r="AO71" s="81">
        <f t="shared" si="29"/>
        <v>1.3768066815875277</v>
      </c>
      <c r="AP71" s="81">
        <f t="shared" si="29"/>
        <v>1.3960819751297533</v>
      </c>
      <c r="AQ71" s="81">
        <f t="shared" si="29"/>
        <v>1.41562712278157</v>
      </c>
      <c r="AR71" s="81">
        <f t="shared" si="29"/>
        <v>1.4354459025005122</v>
      </c>
      <c r="AS71" s="81">
        <f t="shared" si="29"/>
        <v>1.4555421451355193</v>
      </c>
      <c r="AT71" s="81">
        <f t="shared" si="29"/>
        <v>1.4759197351674167</v>
      </c>
      <c r="AU71" s="81">
        <f t="shared" si="29"/>
        <v>1.4965826114597607</v>
      </c>
      <c r="AV71" s="81">
        <f t="shared" si="29"/>
        <v>1.5175347680201974</v>
      </c>
      <c r="AW71" s="81">
        <f t="shared" si="29"/>
        <v>1.5387802547724803</v>
      </c>
      <c r="AX71" s="81">
        <f t="shared" si="29"/>
        <v>1.5603231783392952</v>
      </c>
      <c r="AY71" s="81">
        <f t="shared" si="29"/>
        <v>1.5821677028360455</v>
      </c>
      <c r="AZ71" s="81">
        <f t="shared" si="29"/>
        <v>1.6043180506757502</v>
      </c>
      <c r="BA71" s="81">
        <f t="shared" si="29"/>
        <v>1.6267785033852107</v>
      </c>
      <c r="BB71" s="81">
        <f t="shared" si="29"/>
        <v>1.649553402432604</v>
      </c>
      <c r="BC71" s="81">
        <f t="shared" si="29"/>
        <v>1.6726471500666604</v>
      </c>
      <c r="BD71" s="81">
        <f t="shared" si="29"/>
        <v>1.6960642101675938</v>
      </c>
      <c r="BE71" s="81">
        <f t="shared" si="29"/>
        <v>1.7198091091099401</v>
      </c>
      <c r="BF71" s="81">
        <f t="shared" si="29"/>
        <v>1.7438864366374796</v>
      </c>
      <c r="BG71" s="81">
        <f t="shared" si="29"/>
        <v>1.7683008467504044</v>
      </c>
      <c r="BH71" s="81">
        <f t="shared" si="29"/>
        <v>1.7930570586049102</v>
      </c>
      <c r="BI71" s="81">
        <f t="shared" si="29"/>
        <v>1.818159857425379</v>
      </c>
      <c r="BJ71" s="81">
        <f t="shared" si="29"/>
        <v>1.8436140954293345</v>
      </c>
      <c r="BK71" s="81">
        <f t="shared" si="29"/>
        <v>1.8694246927653453</v>
      </c>
      <c r="BL71" s="81">
        <f t="shared" si="29"/>
        <v>1.8955966384640601</v>
      </c>
      <c r="BM71" s="81">
        <f t="shared" si="29"/>
        <v>1.9221349914025572</v>
      </c>
      <c r="BN71" s="81">
        <f t="shared" si="29"/>
        <v>1.9490448812821934</v>
      </c>
      <c r="BO71" s="81">
        <f t="shared" si="29"/>
        <v>1.9763315096201441</v>
      </c>
    </row>
    <row r="72" spans="4:67" x14ac:dyDescent="0.25">
      <c r="F72" s="84" t="s">
        <v>246</v>
      </c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>
        <v>1</v>
      </c>
      <c r="S72" s="101">
        <f t="shared" ref="S72:BO72" si="30">(1+$C$4)^S68</f>
        <v>0.85</v>
      </c>
      <c r="T72" s="101">
        <f t="shared" si="30"/>
        <v>0.72249999999999992</v>
      </c>
      <c r="U72" s="101">
        <f t="shared" si="30"/>
        <v>0.61412499999999992</v>
      </c>
      <c r="V72" s="101">
        <f t="shared" si="30"/>
        <v>0.52200624999999989</v>
      </c>
      <c r="W72" s="101">
        <f t="shared" si="30"/>
        <v>0.44370531249999989</v>
      </c>
      <c r="X72" s="101">
        <f t="shared" si="30"/>
        <v>0.37714951562499988</v>
      </c>
      <c r="Y72" s="101">
        <f t="shared" si="30"/>
        <v>0.32057708828124987</v>
      </c>
      <c r="Z72" s="101">
        <f t="shared" si="30"/>
        <v>0.2724905250390624</v>
      </c>
      <c r="AA72" s="101">
        <f t="shared" si="30"/>
        <v>0.23161694628320303</v>
      </c>
      <c r="AB72" s="101">
        <f t="shared" si="30"/>
        <v>0.19687440434072256</v>
      </c>
      <c r="AC72" s="101">
        <f t="shared" si="30"/>
        <v>0.16734324368961417</v>
      </c>
      <c r="AD72" s="101">
        <f t="shared" si="30"/>
        <v>0.14224175713617204</v>
      </c>
      <c r="AE72" s="101">
        <f t="shared" si="30"/>
        <v>0.12090549356574623</v>
      </c>
      <c r="AF72" s="101">
        <f t="shared" si="30"/>
        <v>0.10276966953088429</v>
      </c>
      <c r="AG72" s="101">
        <f t="shared" si="30"/>
        <v>8.7354219101251629E-2</v>
      </c>
      <c r="AH72" s="101">
        <f t="shared" si="30"/>
        <v>7.4251086236063898E-2</v>
      </c>
      <c r="AI72" s="101">
        <f t="shared" si="30"/>
        <v>6.3113423300654309E-2</v>
      </c>
      <c r="AJ72" s="101">
        <f t="shared" si="30"/>
        <v>5.3646409805556163E-2</v>
      </c>
      <c r="AK72" s="101">
        <f t="shared" si="30"/>
        <v>4.5599448334722736E-2</v>
      </c>
      <c r="AL72" s="101">
        <f t="shared" si="30"/>
        <v>3.8759531084514326E-2</v>
      </c>
      <c r="AM72" s="101">
        <f t="shared" si="30"/>
        <v>3.2945601421837174E-2</v>
      </c>
      <c r="AN72" s="101">
        <f t="shared" si="30"/>
        <v>2.8003761208561594E-2</v>
      </c>
      <c r="AO72" s="101">
        <f t="shared" si="30"/>
        <v>2.3803197027277352E-2</v>
      </c>
      <c r="AP72" s="101">
        <f t="shared" si="30"/>
        <v>2.0232717473185752E-2</v>
      </c>
      <c r="AQ72" s="101">
        <f t="shared" si="30"/>
        <v>1.7197809852207889E-2</v>
      </c>
      <c r="AR72" s="101">
        <f t="shared" si="30"/>
        <v>1.4618138374376704E-2</v>
      </c>
      <c r="AS72" s="101">
        <f t="shared" si="30"/>
        <v>1.2425417618220198E-2</v>
      </c>
      <c r="AT72" s="101">
        <f t="shared" si="30"/>
        <v>1.0561604975487167E-2</v>
      </c>
      <c r="AU72" s="101">
        <f t="shared" si="30"/>
        <v>8.977364229164092E-3</v>
      </c>
      <c r="AV72" s="101">
        <f t="shared" si="30"/>
        <v>7.6307595947894781E-3</v>
      </c>
      <c r="AW72" s="101">
        <f t="shared" si="30"/>
        <v>6.4861456555710545E-3</v>
      </c>
      <c r="AX72" s="101">
        <f t="shared" si="30"/>
        <v>5.5132238072353977E-3</v>
      </c>
      <c r="AY72" s="101">
        <f t="shared" si="30"/>
        <v>4.6862402361500877E-3</v>
      </c>
      <c r="AZ72" s="101">
        <f t="shared" si="30"/>
        <v>3.9833042007275743E-3</v>
      </c>
      <c r="BA72" s="101">
        <f t="shared" si="30"/>
        <v>3.3858085706184381E-3</v>
      </c>
      <c r="BB72" s="101">
        <f t="shared" si="30"/>
        <v>2.8779372850256725E-3</v>
      </c>
      <c r="BC72" s="101">
        <f t="shared" si="30"/>
        <v>2.4462466922718215E-3</v>
      </c>
      <c r="BD72" s="101">
        <f t="shared" si="30"/>
        <v>2.079309688431048E-3</v>
      </c>
      <c r="BE72" s="101">
        <f t="shared" si="30"/>
        <v>1.7674132351663905E-3</v>
      </c>
      <c r="BF72" s="101">
        <f t="shared" si="30"/>
        <v>1.5023012498914321E-3</v>
      </c>
      <c r="BG72" s="101">
        <f t="shared" si="30"/>
        <v>1.2769560624077173E-3</v>
      </c>
      <c r="BH72" s="101">
        <f t="shared" si="30"/>
        <v>1.0854126530465595E-3</v>
      </c>
      <c r="BI72" s="101">
        <f t="shared" si="30"/>
        <v>9.2260075508957559E-4</v>
      </c>
      <c r="BJ72" s="101">
        <f t="shared" si="30"/>
        <v>7.8421064182613925E-4</v>
      </c>
      <c r="BK72" s="101">
        <f t="shared" si="30"/>
        <v>6.6657904555221829E-4</v>
      </c>
      <c r="BL72" s="101">
        <f t="shared" si="30"/>
        <v>5.6659218871938548E-4</v>
      </c>
      <c r="BM72" s="101">
        <f t="shared" si="30"/>
        <v>4.8160336041147762E-4</v>
      </c>
      <c r="BN72" s="101">
        <f t="shared" si="30"/>
        <v>4.0936285634975606E-4</v>
      </c>
      <c r="BO72" s="101">
        <f t="shared" si="30"/>
        <v>3.4795842789729262E-4</v>
      </c>
    </row>
    <row r="74" spans="4:67" x14ac:dyDescent="0.25">
      <c r="F74" t="s">
        <v>270</v>
      </c>
      <c r="G74" s="77">
        <f>SUM(H74:Q74)</f>
        <v>-11300047184.977684</v>
      </c>
      <c r="J74">
        <f t="shared" ref="J74:P74" si="31">-($I$4/-(MIN($J$68:$Q$68)))*J69</f>
        <v>-1562877587.9119711</v>
      </c>
      <c r="K74">
        <f t="shared" si="31"/>
        <v>-1517356881.4679334</v>
      </c>
      <c r="L74">
        <f t="shared" si="31"/>
        <v>-1473162020.8426538</v>
      </c>
      <c r="M74">
        <f t="shared" si="31"/>
        <v>-1430254389.1676247</v>
      </c>
      <c r="N74">
        <f t="shared" si="31"/>
        <v>-1388596494.3374999</v>
      </c>
      <c r="O74">
        <f t="shared" si="31"/>
        <v>-1348151936.25</v>
      </c>
      <c r="P74">
        <f t="shared" si="31"/>
        <v>-1308885375</v>
      </c>
      <c r="Q74">
        <f>-($I$4/-(MIN($J$68:$Q$68)))*Q69</f>
        <v>-1270762500</v>
      </c>
    </row>
    <row r="75" spans="4:67" x14ac:dyDescent="0.25">
      <c r="F75" t="s">
        <v>252</v>
      </c>
      <c r="G75" s="77">
        <f>I4*BO69</f>
        <v>2318959383.8506179</v>
      </c>
      <c r="BO75" s="77">
        <f>I4</f>
        <v>9870000000</v>
      </c>
    </row>
    <row r="76" spans="4:67" x14ac:dyDescent="0.25">
      <c r="F76" t="s">
        <v>253</v>
      </c>
      <c r="G76" s="77">
        <f>SUM(S76:BO76)</f>
        <v>-117600000</v>
      </c>
      <c r="R76" s="77">
        <f>-$J$4</f>
        <v>-2400000</v>
      </c>
      <c r="S76" s="77">
        <f t="shared" ref="S76:BO76" si="32">-$J$4</f>
        <v>-2400000</v>
      </c>
      <c r="T76" s="77">
        <f t="shared" si="32"/>
        <v>-2400000</v>
      </c>
      <c r="U76" s="77">
        <f t="shared" si="32"/>
        <v>-2400000</v>
      </c>
      <c r="V76" s="77">
        <f t="shared" si="32"/>
        <v>-2400000</v>
      </c>
      <c r="W76" s="77">
        <f t="shared" si="32"/>
        <v>-2400000</v>
      </c>
      <c r="X76" s="77">
        <f t="shared" si="32"/>
        <v>-2400000</v>
      </c>
      <c r="Y76" s="77">
        <f t="shared" si="32"/>
        <v>-2400000</v>
      </c>
      <c r="Z76" s="77">
        <f t="shared" si="32"/>
        <v>-2400000</v>
      </c>
      <c r="AA76" s="77">
        <f t="shared" si="32"/>
        <v>-2400000</v>
      </c>
      <c r="AB76" s="77">
        <f t="shared" si="32"/>
        <v>-2400000</v>
      </c>
      <c r="AC76" s="77">
        <f t="shared" si="32"/>
        <v>-2400000</v>
      </c>
      <c r="AD76" s="77">
        <f t="shared" si="32"/>
        <v>-2400000</v>
      </c>
      <c r="AE76" s="77">
        <f t="shared" si="32"/>
        <v>-2400000</v>
      </c>
      <c r="AF76" s="77">
        <f t="shared" si="32"/>
        <v>-2400000</v>
      </c>
      <c r="AG76" s="77">
        <f t="shared" si="32"/>
        <v>-2400000</v>
      </c>
      <c r="AH76" s="77">
        <f t="shared" si="32"/>
        <v>-2400000</v>
      </c>
      <c r="AI76" s="77">
        <f t="shared" si="32"/>
        <v>-2400000</v>
      </c>
      <c r="AJ76" s="77">
        <f t="shared" si="32"/>
        <v>-2400000</v>
      </c>
      <c r="AK76" s="77">
        <f t="shared" si="32"/>
        <v>-2400000</v>
      </c>
      <c r="AL76" s="77">
        <f t="shared" si="32"/>
        <v>-2400000</v>
      </c>
      <c r="AM76" s="77">
        <f t="shared" si="32"/>
        <v>-2400000</v>
      </c>
      <c r="AN76" s="77">
        <f t="shared" si="32"/>
        <v>-2400000</v>
      </c>
      <c r="AO76" s="77">
        <f t="shared" si="32"/>
        <v>-2400000</v>
      </c>
      <c r="AP76" s="77">
        <f t="shared" si="32"/>
        <v>-2400000</v>
      </c>
      <c r="AQ76" s="77">
        <f t="shared" si="32"/>
        <v>-2400000</v>
      </c>
      <c r="AR76" s="77">
        <f t="shared" si="32"/>
        <v>-2400000</v>
      </c>
      <c r="AS76" s="77">
        <f t="shared" si="32"/>
        <v>-2400000</v>
      </c>
      <c r="AT76" s="77">
        <f t="shared" si="32"/>
        <v>-2400000</v>
      </c>
      <c r="AU76" s="77">
        <f t="shared" si="32"/>
        <v>-2400000</v>
      </c>
      <c r="AV76" s="77">
        <f t="shared" si="32"/>
        <v>-2400000</v>
      </c>
      <c r="AW76" s="77">
        <f t="shared" si="32"/>
        <v>-2400000</v>
      </c>
      <c r="AX76" s="77">
        <f t="shared" si="32"/>
        <v>-2400000</v>
      </c>
      <c r="AY76" s="77">
        <f t="shared" si="32"/>
        <v>-2400000</v>
      </c>
      <c r="AZ76" s="77">
        <f t="shared" si="32"/>
        <v>-2400000</v>
      </c>
      <c r="BA76" s="77">
        <f t="shared" si="32"/>
        <v>-2400000</v>
      </c>
      <c r="BB76" s="77">
        <f t="shared" si="32"/>
        <v>-2400000</v>
      </c>
      <c r="BC76" s="77">
        <f t="shared" si="32"/>
        <v>-2400000</v>
      </c>
      <c r="BD76" s="77">
        <f t="shared" si="32"/>
        <v>-2400000</v>
      </c>
      <c r="BE76" s="77">
        <f t="shared" si="32"/>
        <v>-2400000</v>
      </c>
      <c r="BF76" s="77">
        <f t="shared" si="32"/>
        <v>-2400000</v>
      </c>
      <c r="BG76" s="77">
        <f t="shared" si="32"/>
        <v>-2400000</v>
      </c>
      <c r="BH76" s="77">
        <f t="shared" si="32"/>
        <v>-2400000</v>
      </c>
      <c r="BI76" s="77">
        <f t="shared" si="32"/>
        <v>-2400000</v>
      </c>
      <c r="BJ76" s="77">
        <f t="shared" si="32"/>
        <v>-2400000</v>
      </c>
      <c r="BK76" s="77">
        <f t="shared" si="32"/>
        <v>-2400000</v>
      </c>
      <c r="BL76" s="77">
        <f t="shared" si="32"/>
        <v>-2400000</v>
      </c>
      <c r="BM76" s="77">
        <f t="shared" si="32"/>
        <v>-2400000</v>
      </c>
      <c r="BN76" s="77">
        <f t="shared" si="32"/>
        <v>-2400000</v>
      </c>
      <c r="BO76" s="77">
        <f t="shared" si="32"/>
        <v>-2400000</v>
      </c>
    </row>
    <row r="77" spans="4:67" x14ac:dyDescent="0.25">
      <c r="G77" s="77"/>
    </row>
    <row r="78" spans="4:67" x14ac:dyDescent="0.25">
      <c r="F78" t="s">
        <v>254</v>
      </c>
      <c r="G78" s="77">
        <f>SUM(R78:BO78)</f>
        <v>21203133878.253914</v>
      </c>
      <c r="R78" s="77">
        <f>$M$4/(((1+C2)^(2035-$R$67))*((1+C3)^(2035-$R$67)))</f>
        <v>235699111.78796446</v>
      </c>
      <c r="S78" s="77">
        <f t="shared" ref="S78:BO78" si="33">$R$78*S36*S37</f>
        <v>242344883.9439379</v>
      </c>
      <c r="T78" s="77">
        <f t="shared" si="33"/>
        <v>249178040.29162124</v>
      </c>
      <c r="U78" s="77">
        <f t="shared" si="33"/>
        <v>256203864.31568381</v>
      </c>
      <c r="V78" s="77">
        <f t="shared" si="33"/>
        <v>263427788.47392887</v>
      </c>
      <c r="W78" s="77">
        <f t="shared" si="33"/>
        <v>270855398.39773983</v>
      </c>
      <c r="X78" s="77">
        <f t="shared" si="33"/>
        <v>278492437.21096253</v>
      </c>
      <c r="Y78" s="77">
        <f t="shared" si="33"/>
        <v>286344809.97056282</v>
      </c>
      <c r="Z78" s="77">
        <f t="shared" si="33"/>
        <v>294418588.23249292</v>
      </c>
      <c r="AA78" s="77">
        <f t="shared" si="33"/>
        <v>302720014.74629635</v>
      </c>
      <c r="AB78" s="77">
        <f t="shared" si="33"/>
        <v>311255508.28208297</v>
      </c>
      <c r="AC78" s="77">
        <f t="shared" si="33"/>
        <v>320031668.59360456</v>
      </c>
      <c r="AD78" s="77">
        <f t="shared" si="33"/>
        <v>329055281.52126992</v>
      </c>
      <c r="AE78" s="77">
        <f t="shared" si="33"/>
        <v>338333324.23904365</v>
      </c>
      <c r="AF78" s="77">
        <f t="shared" si="33"/>
        <v>347872970.64928776</v>
      </c>
      <c r="AG78" s="77">
        <f t="shared" si="33"/>
        <v>357681596.9297151</v>
      </c>
      <c r="AH78" s="77">
        <f t="shared" si="33"/>
        <v>367766787.23674554</v>
      </c>
      <c r="AI78" s="77">
        <f t="shared" si="33"/>
        <v>378136339.56967288</v>
      </c>
      <c r="AJ78" s="77">
        <f t="shared" si="33"/>
        <v>388798271.80017942</v>
      </c>
      <c r="AK78" s="77">
        <f t="shared" si="33"/>
        <v>399760827.87185729</v>
      </c>
      <c r="AL78" s="77">
        <f t="shared" si="33"/>
        <v>405357479.46206331</v>
      </c>
      <c r="AM78" s="77">
        <f t="shared" si="33"/>
        <v>411032484.17453223</v>
      </c>
      <c r="AN78" s="77">
        <f t="shared" si="33"/>
        <v>416786938.95297569</v>
      </c>
      <c r="AO78" s="77">
        <f t="shared" si="33"/>
        <v>422621956.09831738</v>
      </c>
      <c r="AP78" s="77">
        <f t="shared" si="33"/>
        <v>428538663.4836939</v>
      </c>
      <c r="AQ78" s="77">
        <f t="shared" si="33"/>
        <v>434538204.77246565</v>
      </c>
      <c r="AR78" s="77">
        <f t="shared" si="33"/>
        <v>440621739.6392802</v>
      </c>
      <c r="AS78" s="77">
        <f t="shared" si="33"/>
        <v>446790443.99423009</v>
      </c>
      <c r="AT78" s="77">
        <f t="shared" si="33"/>
        <v>453045510.21014941</v>
      </c>
      <c r="AU78" s="77">
        <f t="shared" si="33"/>
        <v>459388147.35309154</v>
      </c>
      <c r="AV78" s="77">
        <f t="shared" si="33"/>
        <v>465819581.41603482</v>
      </c>
      <c r="AW78" s="77">
        <f t="shared" si="33"/>
        <v>472341055.55585933</v>
      </c>
      <c r="AX78" s="77">
        <f t="shared" si="33"/>
        <v>478953830.33364147</v>
      </c>
      <c r="AY78" s="77">
        <f t="shared" si="33"/>
        <v>485659183.95831245</v>
      </c>
      <c r="AZ78" s="77">
        <f t="shared" si="33"/>
        <v>492458412.53372884</v>
      </c>
      <c r="BA78" s="77">
        <f t="shared" si="33"/>
        <v>499352830.30920106</v>
      </c>
      <c r="BB78" s="77">
        <f t="shared" si="33"/>
        <v>506343769.93352997</v>
      </c>
      <c r="BC78" s="77">
        <f t="shared" si="33"/>
        <v>513432582.7125994</v>
      </c>
      <c r="BD78" s="77">
        <f t="shared" si="33"/>
        <v>520620638.87057585</v>
      </c>
      <c r="BE78" s="77">
        <f t="shared" si="33"/>
        <v>527909327.8147639</v>
      </c>
      <c r="BF78" s="77">
        <f t="shared" si="33"/>
        <v>535300058.40417069</v>
      </c>
      <c r="BG78" s="77">
        <f t="shared" si="33"/>
        <v>542794259.22182918</v>
      </c>
      <c r="BH78" s="77">
        <f t="shared" si="33"/>
        <v>550393378.85093474</v>
      </c>
      <c r="BI78" s="77">
        <f t="shared" si="33"/>
        <v>558098886.15484786</v>
      </c>
      <c r="BJ78" s="77">
        <f t="shared" si="33"/>
        <v>565912270.56101584</v>
      </c>
      <c r="BK78" s="77">
        <f t="shared" si="33"/>
        <v>573835042.34887004</v>
      </c>
      <c r="BL78" s="77">
        <f t="shared" si="33"/>
        <v>581868732.94175422</v>
      </c>
      <c r="BM78" s="77">
        <f t="shared" si="33"/>
        <v>590014895.2029388</v>
      </c>
      <c r="BN78" s="77">
        <f t="shared" si="33"/>
        <v>598275103.73578012</v>
      </c>
      <c r="BO78" s="77">
        <f t="shared" si="33"/>
        <v>606650955.18808103</v>
      </c>
    </row>
    <row r="79" spans="4:67" x14ac:dyDescent="0.25">
      <c r="F79" t="s">
        <v>255</v>
      </c>
      <c r="G79" s="77">
        <f>SUM(R79:BO79)</f>
        <v>13556016385.386021</v>
      </c>
      <c r="R79" s="77">
        <f>$N$4/(((1+C2)^(2035-$R$67))*((1+C3)^(2035-$R$67)))</f>
        <v>150691923.1734671</v>
      </c>
      <c r="S79" s="77">
        <f t="shared" ref="S79:BO79" si="34">$R$79*S36*S37</f>
        <v>154940832.63926619</v>
      </c>
      <c r="T79" s="77">
        <f t="shared" si="34"/>
        <v>159309544.35636297</v>
      </c>
      <c r="U79" s="77">
        <f t="shared" si="34"/>
        <v>163801436.26903498</v>
      </c>
      <c r="V79" s="77">
        <f t="shared" si="34"/>
        <v>168419981.56607673</v>
      </c>
      <c r="W79" s="77">
        <f t="shared" si="34"/>
        <v>173168751.36631384</v>
      </c>
      <c r="X79" s="77">
        <f t="shared" si="34"/>
        <v>178051417.47983846</v>
      </c>
      <c r="Y79" s="77">
        <f t="shared" si="34"/>
        <v>183071755.24709997</v>
      </c>
      <c r="Z79" s="77">
        <f t="shared" si="34"/>
        <v>188233646.4580473</v>
      </c>
      <c r="AA79" s="77">
        <f t="shared" si="34"/>
        <v>193541082.35357845</v>
      </c>
      <c r="AB79" s="77">
        <f t="shared" si="34"/>
        <v>198998166.71161994</v>
      </c>
      <c r="AC79" s="77">
        <f t="shared" si="34"/>
        <v>204609119.02022079</v>
      </c>
      <c r="AD79" s="77">
        <f t="shared" si="34"/>
        <v>210378277.74011502</v>
      </c>
      <c r="AE79" s="77">
        <f t="shared" si="34"/>
        <v>216310103.65927523</v>
      </c>
      <c r="AF79" s="77">
        <f t="shared" si="34"/>
        <v>222409183.34205222</v>
      </c>
      <c r="AG79" s="77">
        <f t="shared" si="34"/>
        <v>228680232.67556474</v>
      </c>
      <c r="AH79" s="77">
        <f t="shared" si="34"/>
        <v>235128100.51608509</v>
      </c>
      <c r="AI79" s="77">
        <f t="shared" si="34"/>
        <v>241757772.43823665</v>
      </c>
      <c r="AJ79" s="77">
        <f t="shared" si="34"/>
        <v>248574374.5899052</v>
      </c>
      <c r="AK79" s="77">
        <f t="shared" si="34"/>
        <v>255583177.65584219</v>
      </c>
      <c r="AL79" s="77">
        <f t="shared" si="34"/>
        <v>259161342.143024</v>
      </c>
      <c r="AM79" s="77">
        <f t="shared" si="34"/>
        <v>262789600.93302634</v>
      </c>
      <c r="AN79" s="77">
        <f t="shared" si="34"/>
        <v>266468655.34608874</v>
      </c>
      <c r="AO79" s="77">
        <f t="shared" si="34"/>
        <v>270199216.52093399</v>
      </c>
      <c r="AP79" s="77">
        <f t="shared" si="34"/>
        <v>273982005.55222708</v>
      </c>
      <c r="AQ79" s="77">
        <f t="shared" si="34"/>
        <v>277817753.62995827</v>
      </c>
      <c r="AR79" s="77">
        <f t="shared" si="34"/>
        <v>281707202.18077773</v>
      </c>
      <c r="AS79" s="77">
        <f t="shared" si="34"/>
        <v>285651103.01130861</v>
      </c>
      <c r="AT79" s="77">
        <f t="shared" si="34"/>
        <v>289650218.45346695</v>
      </c>
      <c r="AU79" s="77">
        <f t="shared" si="34"/>
        <v>293705321.51181555</v>
      </c>
      <c r="AV79" s="77">
        <f t="shared" si="34"/>
        <v>297817196.012981</v>
      </c>
      <c r="AW79" s="77">
        <f t="shared" si="34"/>
        <v>301986636.75716275</v>
      </c>
      <c r="AX79" s="77">
        <f t="shared" si="34"/>
        <v>306214449.67176306</v>
      </c>
      <c r="AY79" s="77">
        <f t="shared" si="34"/>
        <v>310501451.96716774</v>
      </c>
      <c r="AZ79" s="77">
        <f t="shared" si="34"/>
        <v>314848472.29470813</v>
      </c>
      <c r="BA79" s="77">
        <f t="shared" si="34"/>
        <v>319256350.90683407</v>
      </c>
      <c r="BB79" s="77">
        <f t="shared" si="34"/>
        <v>323725939.81952977</v>
      </c>
      <c r="BC79" s="77">
        <f t="shared" si="34"/>
        <v>328258102.97700322</v>
      </c>
      <c r="BD79" s="77">
        <f t="shared" si="34"/>
        <v>332853716.41868126</v>
      </c>
      <c r="BE79" s="77">
        <f t="shared" si="34"/>
        <v>337513668.44854283</v>
      </c>
      <c r="BF79" s="77">
        <f t="shared" si="34"/>
        <v>342238859.80682248</v>
      </c>
      <c r="BG79" s="77">
        <f t="shared" si="34"/>
        <v>347030203.844118</v>
      </c>
      <c r="BH79" s="77">
        <f t="shared" si="34"/>
        <v>351888626.6979357</v>
      </c>
      <c r="BI79" s="77">
        <f t="shared" si="34"/>
        <v>356815067.47170681</v>
      </c>
      <c r="BJ79" s="77">
        <f t="shared" si="34"/>
        <v>361810478.41631073</v>
      </c>
      <c r="BK79" s="77">
        <f t="shared" si="34"/>
        <v>366875825.11413908</v>
      </c>
      <c r="BL79" s="77">
        <f t="shared" si="34"/>
        <v>372012086.66573703</v>
      </c>
      <c r="BM79" s="77">
        <f t="shared" si="34"/>
        <v>377220255.87905741</v>
      </c>
      <c r="BN79" s="77">
        <f t="shared" si="34"/>
        <v>382501339.46136427</v>
      </c>
      <c r="BO79" s="77">
        <f t="shared" si="34"/>
        <v>387856358.21382338</v>
      </c>
    </row>
    <row r="81" spans="6:67" x14ac:dyDescent="0.25">
      <c r="F81" t="s">
        <v>218</v>
      </c>
      <c r="G81" s="77">
        <f>SUM(R81:BO81)</f>
        <v>50923000.131711848</v>
      </c>
      <c r="R81" s="77">
        <f>$P$4</f>
        <v>6466250.4662125707</v>
      </c>
      <c r="S81" s="77">
        <f t="shared" ref="S81:BO81" si="35">$R$81*S36*S37*S38</f>
        <v>5651286.9347042143</v>
      </c>
      <c r="T81" s="77">
        <f t="shared" si="35"/>
        <v>4939036.0279478654</v>
      </c>
      <c r="U81" s="77">
        <f t="shared" si="35"/>
        <v>4316552.5246231016</v>
      </c>
      <c r="V81" s="77">
        <f t="shared" si="35"/>
        <v>3772522.7336662686</v>
      </c>
      <c r="W81" s="77">
        <f t="shared" si="35"/>
        <v>3297058.8669650145</v>
      </c>
      <c r="X81" s="77">
        <f t="shared" si="35"/>
        <v>2881519.327961266</v>
      </c>
      <c r="Y81" s="77">
        <f t="shared" si="35"/>
        <v>2518351.6498925923</v>
      </c>
      <c r="Z81" s="77">
        <f t="shared" si="35"/>
        <v>2200955.2290610205</v>
      </c>
      <c r="AA81" s="77">
        <f t="shared" si="35"/>
        <v>1923561.3582946816</v>
      </c>
      <c r="AB81" s="77">
        <f t="shared" si="35"/>
        <v>1681128.3802001849</v>
      </c>
      <c r="AC81" s="77">
        <f t="shared" si="35"/>
        <v>1469250.0546070626</v>
      </c>
      <c r="AD81" s="77">
        <f t="shared" si="35"/>
        <v>1284075.4747747493</v>
      </c>
      <c r="AE81" s="77">
        <f t="shared" si="35"/>
        <v>1122239.0768322733</v>
      </c>
      <c r="AF81" s="77">
        <f t="shared" si="35"/>
        <v>980799.4703662406</v>
      </c>
      <c r="AG81" s="77">
        <f t="shared" si="35"/>
        <v>857185.97839778417</v>
      </c>
      <c r="AH81" s="77">
        <f t="shared" si="35"/>
        <v>749151.91510798538</v>
      </c>
      <c r="AI81" s="77">
        <f t="shared" si="35"/>
        <v>654733.75213041459</v>
      </c>
      <c r="AJ81" s="77">
        <f t="shared" si="35"/>
        <v>572215.43125466129</v>
      </c>
      <c r="AK81" s="77">
        <f t="shared" si="35"/>
        <v>500097.17492117005</v>
      </c>
      <c r="AL81" s="77">
        <f t="shared" si="35"/>
        <v>431033.75506455649</v>
      </c>
      <c r="AM81" s="77">
        <f t="shared" si="35"/>
        <v>371507.99349014123</v>
      </c>
      <c r="AN81" s="77">
        <f t="shared" si="35"/>
        <v>320202.73958915268</v>
      </c>
      <c r="AO81" s="77">
        <f t="shared" si="35"/>
        <v>275982.74125189066</v>
      </c>
      <c r="AP81" s="77">
        <f t="shared" si="35"/>
        <v>237869.52468500464</v>
      </c>
      <c r="AQ81" s="77">
        <f t="shared" si="35"/>
        <v>205019.74332600553</v>
      </c>
      <c r="AR81" s="77">
        <f t="shared" si="35"/>
        <v>176706.51677268418</v>
      </c>
      <c r="AS81" s="77">
        <f t="shared" si="35"/>
        <v>152303.34680637647</v>
      </c>
      <c r="AT81" s="77">
        <f t="shared" si="35"/>
        <v>131270.25461241588</v>
      </c>
      <c r="AU81" s="77">
        <f t="shared" si="35"/>
        <v>113141.83245044126</v>
      </c>
      <c r="AV81" s="77">
        <f t="shared" si="35"/>
        <v>97516.945389035318</v>
      </c>
      <c r="AW81" s="77">
        <f t="shared" si="35"/>
        <v>84049.855230809524</v>
      </c>
      <c r="AX81" s="77">
        <f t="shared" si="35"/>
        <v>72442.570223434755</v>
      </c>
      <c r="AY81" s="77">
        <f t="shared" si="35"/>
        <v>62438.251275578419</v>
      </c>
      <c r="AZ81" s="77">
        <f t="shared" si="35"/>
        <v>53815.528774421036</v>
      </c>
      <c r="BA81" s="77">
        <f t="shared" si="35"/>
        <v>46383.604250673496</v>
      </c>
      <c r="BB81" s="77">
        <f t="shared" si="35"/>
        <v>39978.028503655492</v>
      </c>
      <c r="BC81" s="77">
        <f t="shared" si="35"/>
        <v>34457.062767300667</v>
      </c>
      <c r="BD81" s="77">
        <f t="shared" si="35"/>
        <v>29698.542399136444</v>
      </c>
      <c r="BE81" s="77">
        <f t="shared" si="35"/>
        <v>25597.173693815694</v>
      </c>
      <c r="BF81" s="77">
        <f t="shared" si="35"/>
        <v>22062.204006699754</v>
      </c>
      <c r="BG81" s="77">
        <f t="shared" si="35"/>
        <v>19015.413633374519</v>
      </c>
      <c r="BH81" s="77">
        <f t="shared" si="35"/>
        <v>16389.3850106055</v>
      </c>
      <c r="BI81" s="77">
        <f t="shared" si="35"/>
        <v>14126.010940640877</v>
      </c>
      <c r="BJ81" s="77">
        <f t="shared" si="35"/>
        <v>12175.208829738374</v>
      </c>
      <c r="BK81" s="77">
        <f t="shared" si="35"/>
        <v>10493.812490351505</v>
      </c>
      <c r="BL81" s="77">
        <f t="shared" si="35"/>
        <v>9044.6169854339605</v>
      </c>
      <c r="BM81" s="77">
        <f t="shared" si="35"/>
        <v>7795.5553797455314</v>
      </c>
      <c r="BN81" s="77">
        <f t="shared" si="35"/>
        <v>6718.9891818026763</v>
      </c>
      <c r="BO81" s="77">
        <f t="shared" si="35"/>
        <v>5791.096775795726</v>
      </c>
    </row>
    <row r="82" spans="6:67" x14ac:dyDescent="0.25">
      <c r="F82" t="s">
        <v>219</v>
      </c>
      <c r="G82" s="77">
        <f>SUM(R82:BO82)</f>
        <v>-313959178.39566541</v>
      </c>
      <c r="R82" s="77">
        <f>$Q$4</f>
        <v>-39866831.852439038</v>
      </c>
      <c r="S82" s="77">
        <f t="shared" ref="S82:BO82" si="36">$R$82*S36*S37*S38</f>
        <v>-34842279.486847848</v>
      </c>
      <c r="T82" s="77">
        <f t="shared" si="36"/>
        <v>-30450988.539370161</v>
      </c>
      <c r="U82" s="77">
        <f t="shared" si="36"/>
        <v>-26613146.920392308</v>
      </c>
      <c r="V82" s="77">
        <f t="shared" si="36"/>
        <v>-23259001.52931574</v>
      </c>
      <c r="W82" s="77">
        <f t="shared" si="36"/>
        <v>-20327590.485970877</v>
      </c>
      <c r="X82" s="77">
        <f t="shared" si="36"/>
        <v>-17765635.143216316</v>
      </c>
      <c r="Y82" s="77">
        <f t="shared" si="36"/>
        <v>-15526571.742957273</v>
      </c>
      <c r="Z82" s="77">
        <f t="shared" si="36"/>
        <v>-13569705.11584845</v>
      </c>
      <c r="AA82" s="77">
        <f t="shared" si="36"/>
        <v>-11859469.043100679</v>
      </c>
      <c r="AB82" s="77">
        <f t="shared" si="36"/>
        <v>-10364779.837403955</v>
      </c>
      <c r="AC82" s="77">
        <f t="shared" si="36"/>
        <v>-9058471.3942444865</v>
      </c>
      <c r="AD82" s="77">
        <f t="shared" si="36"/>
        <v>-7916801.4456251152</v>
      </c>
      <c r="AE82" s="77">
        <f t="shared" si="36"/>
        <v>-6919020.042308066</v>
      </c>
      <c r="AF82" s="77">
        <f t="shared" si="36"/>
        <v>-6046992.4217078369</v>
      </c>
      <c r="AG82" s="77">
        <f t="shared" si="36"/>
        <v>-5284869.4070257647</v>
      </c>
      <c r="AH82" s="77">
        <f t="shared" si="36"/>
        <v>-4618799.3471023263</v>
      </c>
      <c r="AI82" s="77">
        <f t="shared" si="36"/>
        <v>-4036676.3614692404</v>
      </c>
      <c r="AJ82" s="77">
        <f t="shared" si="36"/>
        <v>-3527920.3149336437</v>
      </c>
      <c r="AK82" s="77">
        <f t="shared" si="36"/>
        <v>-3083284.5227134852</v>
      </c>
      <c r="AL82" s="77">
        <f t="shared" si="36"/>
        <v>-2657482.9301267532</v>
      </c>
      <c r="AM82" s="77">
        <f t="shared" si="36"/>
        <v>-2290484.5374762486</v>
      </c>
      <c r="AN82" s="77">
        <f t="shared" si="36"/>
        <v>-1974168.6228507783</v>
      </c>
      <c r="AO82" s="77">
        <f t="shared" si="36"/>
        <v>-1701535.9360350859</v>
      </c>
      <c r="AP82" s="77">
        <f t="shared" si="36"/>
        <v>-1466553.8232686408</v>
      </c>
      <c r="AQ82" s="77">
        <f t="shared" si="36"/>
        <v>-1264022.7402752417</v>
      </c>
      <c r="AR82" s="77">
        <f t="shared" si="36"/>
        <v>-1089461.1998432309</v>
      </c>
      <c r="AS82" s="77">
        <f t="shared" si="36"/>
        <v>-939006.60814488062</v>
      </c>
      <c r="AT82" s="77">
        <f t="shared" si="36"/>
        <v>-809329.79556007264</v>
      </c>
      <c r="AU82" s="77">
        <f t="shared" si="36"/>
        <v>-697561.35079322662</v>
      </c>
      <c r="AV82" s="77">
        <f t="shared" si="36"/>
        <v>-601228.12824868201</v>
      </c>
      <c r="AW82" s="77">
        <f t="shared" si="36"/>
        <v>-518198.5237375389</v>
      </c>
      <c r="AX82" s="77">
        <f t="shared" si="36"/>
        <v>-446635.307609385</v>
      </c>
      <c r="AY82" s="77">
        <f t="shared" si="36"/>
        <v>-384954.9716285289</v>
      </c>
      <c r="AZ82" s="77">
        <f t="shared" si="36"/>
        <v>-331792.69004662905</v>
      </c>
      <c r="BA82" s="77">
        <f t="shared" si="36"/>
        <v>-285972.11955118953</v>
      </c>
      <c r="BB82" s="77">
        <f t="shared" si="36"/>
        <v>-246479.36984117035</v>
      </c>
      <c r="BC82" s="77">
        <f t="shared" si="36"/>
        <v>-212440.56886610473</v>
      </c>
      <c r="BD82" s="77">
        <f t="shared" si="36"/>
        <v>-183102.52630569565</v>
      </c>
      <c r="BE82" s="77">
        <f t="shared" si="36"/>
        <v>-157816.06742287907</v>
      </c>
      <c r="BF82" s="77">
        <f t="shared" si="36"/>
        <v>-136021.66851177948</v>
      </c>
      <c r="BG82" s="77">
        <f t="shared" si="36"/>
        <v>-117237.07609030275</v>
      </c>
      <c r="BH82" s="77">
        <f t="shared" si="36"/>
        <v>-101046.63588223193</v>
      </c>
      <c r="BI82" s="77">
        <f t="shared" si="36"/>
        <v>-87092.095466895713</v>
      </c>
      <c r="BJ82" s="77">
        <f t="shared" si="36"/>
        <v>-75064.67708291742</v>
      </c>
      <c r="BK82" s="77">
        <f t="shared" si="36"/>
        <v>-64698.245177766526</v>
      </c>
      <c r="BL82" s="77">
        <f t="shared" si="36"/>
        <v>-55763.41751871696</v>
      </c>
      <c r="BM82" s="77">
        <f t="shared" si="36"/>
        <v>-48062.489559382149</v>
      </c>
      <c r="BN82" s="77">
        <f t="shared" si="36"/>
        <v>-41425.059751231493</v>
      </c>
      <c r="BO82" s="77">
        <f t="shared" si="36"/>
        <v>-35704.258999586418</v>
      </c>
    </row>
    <row r="83" spans="6:67" x14ac:dyDescent="0.25">
      <c r="F83" t="s">
        <v>256</v>
      </c>
      <c r="G83" s="77">
        <f>SUM(R83:BO83)</f>
        <v>-1038392566.3781631</v>
      </c>
      <c r="R83" s="77">
        <f t="shared" ref="R83:BO83" si="37">$R$4</f>
        <v>-20767851.327563252</v>
      </c>
      <c r="S83" s="77">
        <f t="shared" si="37"/>
        <v>-20767851.327563252</v>
      </c>
      <c r="T83" s="77">
        <f t="shared" si="37"/>
        <v>-20767851.327563252</v>
      </c>
      <c r="U83" s="77">
        <f t="shared" si="37"/>
        <v>-20767851.327563252</v>
      </c>
      <c r="V83" s="77">
        <f t="shared" si="37"/>
        <v>-20767851.327563252</v>
      </c>
      <c r="W83" s="77">
        <f t="shared" si="37"/>
        <v>-20767851.327563252</v>
      </c>
      <c r="X83" s="77">
        <f t="shared" si="37"/>
        <v>-20767851.327563252</v>
      </c>
      <c r="Y83" s="77">
        <f t="shared" si="37"/>
        <v>-20767851.327563252</v>
      </c>
      <c r="Z83" s="77">
        <f t="shared" si="37"/>
        <v>-20767851.327563252</v>
      </c>
      <c r="AA83" s="77">
        <f t="shared" si="37"/>
        <v>-20767851.327563252</v>
      </c>
      <c r="AB83" s="77">
        <f t="shared" si="37"/>
        <v>-20767851.327563252</v>
      </c>
      <c r="AC83" s="77">
        <f t="shared" si="37"/>
        <v>-20767851.327563252</v>
      </c>
      <c r="AD83" s="77">
        <f t="shared" si="37"/>
        <v>-20767851.327563252</v>
      </c>
      <c r="AE83" s="77">
        <f t="shared" si="37"/>
        <v>-20767851.327563252</v>
      </c>
      <c r="AF83" s="77">
        <f t="shared" si="37"/>
        <v>-20767851.327563252</v>
      </c>
      <c r="AG83" s="77">
        <f t="shared" si="37"/>
        <v>-20767851.327563252</v>
      </c>
      <c r="AH83" s="77">
        <f t="shared" si="37"/>
        <v>-20767851.327563252</v>
      </c>
      <c r="AI83" s="77">
        <f t="shared" si="37"/>
        <v>-20767851.327563252</v>
      </c>
      <c r="AJ83" s="77">
        <f t="shared" si="37"/>
        <v>-20767851.327563252</v>
      </c>
      <c r="AK83" s="77">
        <f t="shared" si="37"/>
        <v>-20767851.327563252</v>
      </c>
      <c r="AL83" s="77">
        <f t="shared" si="37"/>
        <v>-20767851.327563252</v>
      </c>
      <c r="AM83" s="77">
        <f t="shared" si="37"/>
        <v>-20767851.327563252</v>
      </c>
      <c r="AN83" s="77">
        <f t="shared" si="37"/>
        <v>-20767851.327563252</v>
      </c>
      <c r="AO83" s="77">
        <f t="shared" si="37"/>
        <v>-20767851.327563252</v>
      </c>
      <c r="AP83" s="77">
        <f t="shared" si="37"/>
        <v>-20767851.327563252</v>
      </c>
      <c r="AQ83" s="77">
        <f t="shared" si="37"/>
        <v>-20767851.327563252</v>
      </c>
      <c r="AR83" s="77">
        <f t="shared" si="37"/>
        <v>-20767851.327563252</v>
      </c>
      <c r="AS83" s="77">
        <f t="shared" si="37"/>
        <v>-20767851.327563252</v>
      </c>
      <c r="AT83" s="77">
        <f t="shared" si="37"/>
        <v>-20767851.327563252</v>
      </c>
      <c r="AU83" s="77">
        <f t="shared" si="37"/>
        <v>-20767851.327563252</v>
      </c>
      <c r="AV83" s="77">
        <f t="shared" si="37"/>
        <v>-20767851.327563252</v>
      </c>
      <c r="AW83" s="77">
        <f t="shared" si="37"/>
        <v>-20767851.327563252</v>
      </c>
      <c r="AX83" s="77">
        <f t="shared" si="37"/>
        <v>-20767851.327563252</v>
      </c>
      <c r="AY83" s="77">
        <f t="shared" si="37"/>
        <v>-20767851.327563252</v>
      </c>
      <c r="AZ83" s="77">
        <f t="shared" si="37"/>
        <v>-20767851.327563252</v>
      </c>
      <c r="BA83" s="77">
        <f t="shared" si="37"/>
        <v>-20767851.327563252</v>
      </c>
      <c r="BB83" s="77">
        <f t="shared" si="37"/>
        <v>-20767851.327563252</v>
      </c>
      <c r="BC83" s="77">
        <f t="shared" si="37"/>
        <v>-20767851.327563252</v>
      </c>
      <c r="BD83" s="77">
        <f t="shared" si="37"/>
        <v>-20767851.327563252</v>
      </c>
      <c r="BE83" s="77">
        <f t="shared" si="37"/>
        <v>-20767851.327563252</v>
      </c>
      <c r="BF83" s="77">
        <f t="shared" si="37"/>
        <v>-20767851.327563252</v>
      </c>
      <c r="BG83" s="77">
        <f t="shared" si="37"/>
        <v>-20767851.327563252</v>
      </c>
      <c r="BH83" s="77">
        <f t="shared" si="37"/>
        <v>-20767851.327563252</v>
      </c>
      <c r="BI83" s="77">
        <f t="shared" si="37"/>
        <v>-20767851.327563252</v>
      </c>
      <c r="BJ83" s="77">
        <f t="shared" si="37"/>
        <v>-20767851.327563252</v>
      </c>
      <c r="BK83" s="77">
        <f t="shared" si="37"/>
        <v>-20767851.327563252</v>
      </c>
      <c r="BL83" s="77">
        <f t="shared" si="37"/>
        <v>-20767851.327563252</v>
      </c>
      <c r="BM83" s="77">
        <f t="shared" si="37"/>
        <v>-20767851.327563252</v>
      </c>
      <c r="BN83" s="77">
        <f t="shared" si="37"/>
        <v>-20767851.327563252</v>
      </c>
      <c r="BO83" s="77">
        <f t="shared" si="37"/>
        <v>-20767851.327563252</v>
      </c>
    </row>
    <row r="84" spans="6:67" x14ac:dyDescent="0.25">
      <c r="F84" t="s">
        <v>257</v>
      </c>
      <c r="G84" s="77">
        <f>SUM(R84:BO84)</f>
        <v>-1023010313.8098654</v>
      </c>
      <c r="R84" s="77">
        <f t="shared" ref="R84:BO84" si="38">$S$4</f>
        <v>-20460206.276197292</v>
      </c>
      <c r="S84" s="77">
        <f t="shared" si="38"/>
        <v>-20460206.276197292</v>
      </c>
      <c r="T84" s="77">
        <f t="shared" si="38"/>
        <v>-20460206.276197292</v>
      </c>
      <c r="U84" s="77">
        <f t="shared" si="38"/>
        <v>-20460206.276197292</v>
      </c>
      <c r="V84" s="77">
        <f t="shared" si="38"/>
        <v>-20460206.276197292</v>
      </c>
      <c r="W84" s="77">
        <f t="shared" si="38"/>
        <v>-20460206.276197292</v>
      </c>
      <c r="X84" s="77">
        <f t="shared" si="38"/>
        <v>-20460206.276197292</v>
      </c>
      <c r="Y84" s="77">
        <f t="shared" si="38"/>
        <v>-20460206.276197292</v>
      </c>
      <c r="Z84" s="77">
        <f t="shared" si="38"/>
        <v>-20460206.276197292</v>
      </c>
      <c r="AA84" s="77">
        <f t="shared" si="38"/>
        <v>-20460206.276197292</v>
      </c>
      <c r="AB84" s="77">
        <f t="shared" si="38"/>
        <v>-20460206.276197292</v>
      </c>
      <c r="AC84" s="77">
        <f t="shared" si="38"/>
        <v>-20460206.276197292</v>
      </c>
      <c r="AD84" s="77">
        <f t="shared" si="38"/>
        <v>-20460206.276197292</v>
      </c>
      <c r="AE84" s="77">
        <f t="shared" si="38"/>
        <v>-20460206.276197292</v>
      </c>
      <c r="AF84" s="77">
        <f t="shared" si="38"/>
        <v>-20460206.276197292</v>
      </c>
      <c r="AG84" s="77">
        <f t="shared" si="38"/>
        <v>-20460206.276197292</v>
      </c>
      <c r="AH84" s="77">
        <f t="shared" si="38"/>
        <v>-20460206.276197292</v>
      </c>
      <c r="AI84" s="77">
        <f t="shared" si="38"/>
        <v>-20460206.276197292</v>
      </c>
      <c r="AJ84" s="77">
        <f t="shared" si="38"/>
        <v>-20460206.276197292</v>
      </c>
      <c r="AK84" s="77">
        <f t="shared" si="38"/>
        <v>-20460206.276197292</v>
      </c>
      <c r="AL84" s="77">
        <f t="shared" si="38"/>
        <v>-20460206.276197292</v>
      </c>
      <c r="AM84" s="77">
        <f t="shared" si="38"/>
        <v>-20460206.276197292</v>
      </c>
      <c r="AN84" s="77">
        <f t="shared" si="38"/>
        <v>-20460206.276197292</v>
      </c>
      <c r="AO84" s="77">
        <f t="shared" si="38"/>
        <v>-20460206.276197292</v>
      </c>
      <c r="AP84" s="77">
        <f t="shared" si="38"/>
        <v>-20460206.276197292</v>
      </c>
      <c r="AQ84" s="77">
        <f t="shared" si="38"/>
        <v>-20460206.276197292</v>
      </c>
      <c r="AR84" s="77">
        <f t="shared" si="38"/>
        <v>-20460206.276197292</v>
      </c>
      <c r="AS84" s="77">
        <f t="shared" si="38"/>
        <v>-20460206.276197292</v>
      </c>
      <c r="AT84" s="77">
        <f t="shared" si="38"/>
        <v>-20460206.276197292</v>
      </c>
      <c r="AU84" s="77">
        <f t="shared" si="38"/>
        <v>-20460206.276197292</v>
      </c>
      <c r="AV84" s="77">
        <f t="shared" si="38"/>
        <v>-20460206.276197292</v>
      </c>
      <c r="AW84" s="77">
        <f t="shared" si="38"/>
        <v>-20460206.276197292</v>
      </c>
      <c r="AX84" s="77">
        <f t="shared" si="38"/>
        <v>-20460206.276197292</v>
      </c>
      <c r="AY84" s="77">
        <f t="shared" si="38"/>
        <v>-20460206.276197292</v>
      </c>
      <c r="AZ84" s="77">
        <f t="shared" si="38"/>
        <v>-20460206.276197292</v>
      </c>
      <c r="BA84" s="77">
        <f t="shared" si="38"/>
        <v>-20460206.276197292</v>
      </c>
      <c r="BB84" s="77">
        <f t="shared" si="38"/>
        <v>-20460206.276197292</v>
      </c>
      <c r="BC84" s="77">
        <f t="shared" si="38"/>
        <v>-20460206.276197292</v>
      </c>
      <c r="BD84" s="77">
        <f t="shared" si="38"/>
        <v>-20460206.276197292</v>
      </c>
      <c r="BE84" s="77">
        <f t="shared" si="38"/>
        <v>-20460206.276197292</v>
      </c>
      <c r="BF84" s="77">
        <f t="shared" si="38"/>
        <v>-20460206.276197292</v>
      </c>
      <c r="BG84" s="77">
        <f t="shared" si="38"/>
        <v>-20460206.276197292</v>
      </c>
      <c r="BH84" s="77">
        <f t="shared" si="38"/>
        <v>-20460206.276197292</v>
      </c>
      <c r="BI84" s="77">
        <f t="shared" si="38"/>
        <v>-20460206.276197292</v>
      </c>
      <c r="BJ84" s="77">
        <f t="shared" si="38"/>
        <v>-20460206.276197292</v>
      </c>
      <c r="BK84" s="77">
        <f t="shared" si="38"/>
        <v>-20460206.276197292</v>
      </c>
      <c r="BL84" s="77">
        <f t="shared" si="38"/>
        <v>-20460206.276197292</v>
      </c>
      <c r="BM84" s="77">
        <f t="shared" si="38"/>
        <v>-20460206.276197292</v>
      </c>
      <c r="BN84" s="77">
        <f t="shared" si="38"/>
        <v>-20460206.276197292</v>
      </c>
      <c r="BO84" s="77">
        <f t="shared" si="38"/>
        <v>-20460206.276197292</v>
      </c>
    </row>
    <row r="85" spans="6:67" ht="13.2" thickBot="1" x14ac:dyDescent="0.3">
      <c r="G85" s="98"/>
      <c r="H85" s="98"/>
      <c r="I85" s="98"/>
    </row>
    <row r="86" spans="6:67" ht="13.2" thickTop="1" x14ac:dyDescent="0.25">
      <c r="F86" s="87" t="s">
        <v>258</v>
      </c>
      <c r="J86" s="87">
        <f t="shared" ref="J86:Q86" si="39">SUM(J74:J85)/J69</f>
        <v>-1233750000</v>
      </c>
      <c r="K86" s="87">
        <f t="shared" si="39"/>
        <v>-1233750000</v>
      </c>
      <c r="L86" s="87">
        <f t="shared" si="39"/>
        <v>-1233750000</v>
      </c>
      <c r="M86" s="87">
        <f t="shared" si="39"/>
        <v>-1233750000</v>
      </c>
      <c r="N86" s="87">
        <f t="shared" si="39"/>
        <v>-1233750000</v>
      </c>
      <c r="O86" s="87">
        <f t="shared" si="39"/>
        <v>-1233750000</v>
      </c>
      <c r="P86" s="87">
        <f t="shared" si="39"/>
        <v>-1233750000</v>
      </c>
      <c r="Q86" s="87">
        <f t="shared" si="39"/>
        <v>-1233750000</v>
      </c>
      <c r="R86" s="87">
        <f t="shared" ref="R86:AW86" si="40">SUM(R74:R84)</f>
        <v>309362395.97144455</v>
      </c>
      <c r="S86" s="87">
        <f t="shared" si="40"/>
        <v>324466666.42729992</v>
      </c>
      <c r="T86" s="87">
        <f t="shared" si="40"/>
        <v>339347574.53280133</v>
      </c>
      <c r="U86" s="87">
        <f t="shared" si="40"/>
        <v>354080648.58518904</v>
      </c>
      <c r="V86" s="87">
        <f t="shared" si="40"/>
        <v>368733233.6405955</v>
      </c>
      <c r="W86" s="87">
        <f t="shared" si="40"/>
        <v>383365560.5412873</v>
      </c>
      <c r="X86" s="87">
        <f t="shared" si="40"/>
        <v>398031681.27178544</v>
      </c>
      <c r="Y86" s="87">
        <f t="shared" si="40"/>
        <v>412780287.52083755</v>
      </c>
      <c r="Z86" s="87">
        <f t="shared" si="40"/>
        <v>427655427.19999224</v>
      </c>
      <c r="AA86" s="87">
        <f t="shared" si="40"/>
        <v>442697131.81130826</v>
      </c>
      <c r="AB86" s="87">
        <f t="shared" si="40"/>
        <v>457941965.9327386</v>
      </c>
      <c r="AC86" s="87">
        <f t="shared" si="40"/>
        <v>473423508.67042732</v>
      </c>
      <c r="AD86" s="87">
        <f t="shared" si="40"/>
        <v>489172775.68677402</v>
      </c>
      <c r="AE86" s="87">
        <f t="shared" si="40"/>
        <v>505218589.32908255</v>
      </c>
      <c r="AF86" s="87">
        <f t="shared" si="40"/>
        <v>521587903.43623769</v>
      </c>
      <c r="AG86" s="87">
        <f t="shared" si="40"/>
        <v>538306088.57289112</v>
      </c>
      <c r="AH86" s="87">
        <f t="shared" si="40"/>
        <v>555397182.71707571</v>
      </c>
      <c r="AI86" s="87">
        <f t="shared" si="40"/>
        <v>572884111.79481006</v>
      </c>
      <c r="AJ86" s="87">
        <f t="shared" si="40"/>
        <v>590788883.90264499</v>
      </c>
      <c r="AK86" s="87">
        <f t="shared" si="40"/>
        <v>609132760.57614648</v>
      </c>
      <c r="AL86" s="87">
        <f t="shared" si="40"/>
        <v>618664314.8262645</v>
      </c>
      <c r="AM86" s="87">
        <f t="shared" si="40"/>
        <v>628275050.95981181</v>
      </c>
      <c r="AN86" s="87">
        <f t="shared" si="40"/>
        <v>637973570.81204212</v>
      </c>
      <c r="AO86" s="87">
        <f t="shared" si="40"/>
        <v>647767561.82070768</v>
      </c>
      <c r="AP86" s="87">
        <f t="shared" si="40"/>
        <v>657663927.13357675</v>
      </c>
      <c r="AQ86" s="87">
        <f t="shared" si="40"/>
        <v>667668897.80171394</v>
      </c>
      <c r="AR86" s="87">
        <f t="shared" si="40"/>
        <v>677788129.53322661</v>
      </c>
      <c r="AS86" s="87">
        <f t="shared" si="40"/>
        <v>688026786.14043963</v>
      </c>
      <c r="AT86" s="87">
        <f t="shared" si="40"/>
        <v>698389611.51890814</v>
      </c>
      <c r="AU86" s="87">
        <f t="shared" si="40"/>
        <v>708880991.74280357</v>
      </c>
      <c r="AV86" s="87">
        <f t="shared" si="40"/>
        <v>719505008.64239562</v>
      </c>
      <c r="AW86" s="87">
        <f t="shared" si="40"/>
        <v>730265486.0407548</v>
      </c>
      <c r="AX86" s="87">
        <f t="shared" ref="AX86:BO86" si="41">SUM(AX74:AX84)</f>
        <v>741166029.66425788</v>
      </c>
      <c r="AY86" s="87">
        <f t="shared" si="41"/>
        <v>752210061.60136652</v>
      </c>
      <c r="AZ86" s="87">
        <f t="shared" si="41"/>
        <v>763400850.06340408</v>
      </c>
      <c r="BA86" s="87">
        <f t="shared" si="41"/>
        <v>774741535.09697402</v>
      </c>
      <c r="BB86" s="87">
        <f t="shared" si="41"/>
        <v>786235150.80796158</v>
      </c>
      <c r="BC86" s="87">
        <f t="shared" si="41"/>
        <v>797884644.57974315</v>
      </c>
      <c r="BD86" s="87">
        <f t="shared" si="41"/>
        <v>809692893.70158994</v>
      </c>
      <c r="BE86" s="87">
        <f t="shared" si="41"/>
        <v>821662719.76581705</v>
      </c>
      <c r="BF86" s="87">
        <f t="shared" si="41"/>
        <v>833796901.14272749</v>
      </c>
      <c r="BG86" s="87">
        <f t="shared" si="41"/>
        <v>846098183.79972959</v>
      </c>
      <c r="BH86" s="87">
        <f t="shared" si="41"/>
        <v>858569290.69423819</v>
      </c>
      <c r="BI86" s="87">
        <f t="shared" si="41"/>
        <v>871212929.93826795</v>
      </c>
      <c r="BJ86" s="87">
        <f t="shared" si="41"/>
        <v>884031801.9053129</v>
      </c>
      <c r="BK86" s="87">
        <f t="shared" si="41"/>
        <v>897028605.42656112</v>
      </c>
      <c r="BL86" s="87">
        <f t="shared" si="41"/>
        <v>910206043.20319736</v>
      </c>
      <c r="BM86" s="87">
        <f t="shared" si="41"/>
        <v>923566826.54405594</v>
      </c>
      <c r="BN86" s="87">
        <f t="shared" si="41"/>
        <v>937113679.52281427</v>
      </c>
      <c r="BO86" s="87">
        <f t="shared" si="41"/>
        <v>10820849342.635921</v>
      </c>
    </row>
    <row r="88" spans="6:67" x14ac:dyDescent="0.25">
      <c r="F88" t="s">
        <v>277</v>
      </c>
      <c r="G88" s="77">
        <f>SUM(R88:BO88)</f>
        <v>-63603976.625324316</v>
      </c>
      <c r="R88" s="77">
        <f>R76*R35</f>
        <v>-2400000</v>
      </c>
      <c r="S88" s="77">
        <f>S76*S35</f>
        <v>-2330097.0873786407</v>
      </c>
      <c r="T88" s="77">
        <f t="shared" ref="T88:BO88" si="42">T76*T35</f>
        <v>-2262230.1819210104</v>
      </c>
      <c r="U88" s="77">
        <f t="shared" si="42"/>
        <v>-2196339.9824475832</v>
      </c>
      <c r="V88" s="77">
        <f t="shared" si="42"/>
        <v>-2132368.9149976536</v>
      </c>
      <c r="W88" s="77">
        <f t="shared" si="42"/>
        <v>-2070261.0825219939</v>
      </c>
      <c r="X88" s="77">
        <f t="shared" si="42"/>
        <v>-2009962.2160407708</v>
      </c>
      <c r="Y88" s="77">
        <f t="shared" si="42"/>
        <v>-1951419.6272240491</v>
      </c>
      <c r="Z88" s="77">
        <f t="shared" si="42"/>
        <v>-1894582.1623534458</v>
      </c>
      <c r="AA88" s="77">
        <f t="shared" si="42"/>
        <v>-1839400.1576247048</v>
      </c>
      <c r="AB88" s="77">
        <f t="shared" si="42"/>
        <v>-1785825.3957521403</v>
      </c>
      <c r="AC88" s="77">
        <f t="shared" si="42"/>
        <v>-1733811.0638370295</v>
      </c>
      <c r="AD88" s="77">
        <f t="shared" si="42"/>
        <v>-1683311.7124631358</v>
      </c>
      <c r="AE88" s="77">
        <f t="shared" si="42"/>
        <v>-1634283.2159836269</v>
      </c>
      <c r="AF88" s="77">
        <f t="shared" si="42"/>
        <v>-1586682.733964686</v>
      </c>
      <c r="AG88" s="77">
        <f t="shared" si="42"/>
        <v>-1540468.6737521223</v>
      </c>
      <c r="AH88" s="77">
        <f t="shared" si="42"/>
        <v>-1495600.6541282744</v>
      </c>
      <c r="AI88" s="77">
        <f t="shared" si="42"/>
        <v>-1452039.4700274509</v>
      </c>
      <c r="AJ88" s="77">
        <f t="shared" si="42"/>
        <v>-1409747.0582790785</v>
      </c>
      <c r="AK88" s="77">
        <f t="shared" si="42"/>
        <v>-1368686.46434862</v>
      </c>
      <c r="AL88" s="77">
        <f t="shared" si="42"/>
        <v>-1328821.8100472039</v>
      </c>
      <c r="AM88" s="77">
        <f t="shared" si="42"/>
        <v>-1290118.2621817514</v>
      </c>
      <c r="AN88" s="77">
        <f t="shared" si="42"/>
        <v>-1252542.0021182052</v>
      </c>
      <c r="AO88" s="77">
        <f t="shared" si="42"/>
        <v>-1216060.1962312672</v>
      </c>
      <c r="AP88" s="77">
        <f t="shared" si="42"/>
        <v>-1180640.9672148225</v>
      </c>
      <c r="AQ88" s="77">
        <f t="shared" si="42"/>
        <v>-1146253.3662279833</v>
      </c>
      <c r="AR88" s="77">
        <f t="shared" si="42"/>
        <v>-1112867.3458524107</v>
      </c>
      <c r="AS88" s="77">
        <f t="shared" si="42"/>
        <v>-1080453.7338372921</v>
      </c>
      <c r="AT88" s="77">
        <f t="shared" si="42"/>
        <v>-1048984.2076090213</v>
      </c>
      <c r="AU88" s="77">
        <f t="shared" si="42"/>
        <v>-1018431.2695233219</v>
      </c>
      <c r="AV88" s="77">
        <f t="shared" si="42"/>
        <v>-988768.22283817653</v>
      </c>
      <c r="AW88" s="77">
        <f t="shared" si="42"/>
        <v>-959969.14838657901</v>
      </c>
      <c r="AX88" s="77">
        <f t="shared" si="42"/>
        <v>-932008.8819287176</v>
      </c>
      <c r="AY88" s="77">
        <f t="shared" si="42"/>
        <v>-904862.99216380354</v>
      </c>
      <c r="AZ88" s="77">
        <f t="shared" si="42"/>
        <v>-878507.75938233372</v>
      </c>
      <c r="BA88" s="77">
        <f t="shared" si="42"/>
        <v>-852920.1547401296</v>
      </c>
      <c r="BB88" s="77">
        <f t="shared" si="42"/>
        <v>-828077.82013604813</v>
      </c>
      <c r="BC88" s="77">
        <f t="shared" si="42"/>
        <v>-803959.04867577506</v>
      </c>
      <c r="BD88" s="77">
        <f t="shared" si="42"/>
        <v>-780542.76570463611</v>
      </c>
      <c r="BE88" s="77">
        <f t="shared" si="42"/>
        <v>-757808.51039285038</v>
      </c>
      <c r="BF88" s="77">
        <f t="shared" si="42"/>
        <v>-735736.41785713646</v>
      </c>
      <c r="BG88" s="77">
        <f t="shared" si="42"/>
        <v>-714307.201803045</v>
      </c>
      <c r="BH88" s="77">
        <f t="shared" si="42"/>
        <v>-693502.13767285924</v>
      </c>
      <c r="BI88" s="77">
        <f t="shared" si="42"/>
        <v>-673303.04628432938</v>
      </c>
      <c r="BJ88" s="77">
        <f t="shared" si="42"/>
        <v>-653692.27794595098</v>
      </c>
      <c r="BK88" s="77">
        <f t="shared" si="42"/>
        <v>-634652.6970349038</v>
      </c>
      <c r="BL88" s="77">
        <f t="shared" si="42"/>
        <v>-616167.66702417843</v>
      </c>
      <c r="BM88" s="77">
        <f t="shared" si="42"/>
        <v>-598221.03594580432</v>
      </c>
      <c r="BN88" s="77">
        <f t="shared" si="42"/>
        <v>-580797.12227747985</v>
      </c>
      <c r="BO88" s="77">
        <f t="shared" si="42"/>
        <v>-563880.7012402718</v>
      </c>
    </row>
    <row r="89" spans="6:67" x14ac:dyDescent="0.25">
      <c r="F89" t="s">
        <v>252</v>
      </c>
      <c r="G89" s="77">
        <f>G75</f>
        <v>2318959383.8506179</v>
      </c>
      <c r="BO89" s="77">
        <f>G89</f>
        <v>2318959383.8506179</v>
      </c>
    </row>
    <row r="90" spans="6:67" x14ac:dyDescent="0.25">
      <c r="F90" t="s">
        <v>263</v>
      </c>
      <c r="G90" s="77">
        <f t="shared" ref="G90:G95" si="43">SUM(R90:BO90)</f>
        <v>10051454451.635939</v>
      </c>
      <c r="R90" s="77">
        <f t="shared" ref="R90:BO90" si="44">R35*R78</f>
        <v>235699111.78796446</v>
      </c>
      <c r="S90" s="77">
        <f t="shared" si="44"/>
        <v>235286295.09120184</v>
      </c>
      <c r="T90" s="77">
        <f t="shared" si="44"/>
        <v>234874201.42484799</v>
      </c>
      <c r="U90" s="77">
        <f t="shared" si="44"/>
        <v>234462829.52254665</v>
      </c>
      <c r="V90" s="77">
        <f t="shared" si="44"/>
        <v>234052178.12015963</v>
      </c>
      <c r="W90" s="77">
        <f t="shared" si="44"/>
        <v>233642245.95576283</v>
      </c>
      <c r="X90" s="77">
        <f t="shared" si="44"/>
        <v>233233031.76964226</v>
      </c>
      <c r="Y90" s="77">
        <f t="shared" si="44"/>
        <v>232824534.30429035</v>
      </c>
      <c r="Z90" s="77">
        <f t="shared" si="44"/>
        <v>232416752.30440217</v>
      </c>
      <c r="AA90" s="77">
        <f t="shared" si="44"/>
        <v>232009684.51687101</v>
      </c>
      <c r="AB90" s="77">
        <f t="shared" si="44"/>
        <v>231603329.69078517</v>
      </c>
      <c r="AC90" s="77">
        <f t="shared" si="44"/>
        <v>231197686.57742384</v>
      </c>
      <c r="AD90" s="77">
        <f t="shared" si="44"/>
        <v>230792753.93025339</v>
      </c>
      <c r="AE90" s="77">
        <f t="shared" si="44"/>
        <v>230388530.50492311</v>
      </c>
      <c r="AF90" s="77">
        <f t="shared" si="44"/>
        <v>229985015.05926207</v>
      </c>
      <c r="AG90" s="77">
        <f t="shared" si="44"/>
        <v>229582206.35327476</v>
      </c>
      <c r="AH90" s="77">
        <f t="shared" si="44"/>
        <v>229180103.14913774</v>
      </c>
      <c r="AI90" s="77">
        <f t="shared" si="44"/>
        <v>228778704.21119502</v>
      </c>
      <c r="AJ90" s="77">
        <f t="shared" si="44"/>
        <v>228378008.30595523</v>
      </c>
      <c r="AK90" s="77">
        <f t="shared" si="44"/>
        <v>227978014.20208734</v>
      </c>
      <c r="AL90" s="77">
        <f t="shared" si="44"/>
        <v>224436608.1562297</v>
      </c>
      <c r="AM90" s="77">
        <f t="shared" si="44"/>
        <v>220950214.24312323</v>
      </c>
      <c r="AN90" s="77">
        <f t="shared" si="44"/>
        <v>217517977.905366</v>
      </c>
      <c r="AO90" s="77">
        <f t="shared" si="44"/>
        <v>214139057.86023408</v>
      </c>
      <c r="AP90" s="77">
        <f t="shared" si="44"/>
        <v>210812625.89347324</v>
      </c>
      <c r="AQ90" s="77">
        <f t="shared" si="44"/>
        <v>207537866.65629309</v>
      </c>
      <c r="AR90" s="77">
        <f t="shared" si="44"/>
        <v>204313977.46551573</v>
      </c>
      <c r="AS90" s="77">
        <f t="shared" si="44"/>
        <v>201140168.10682809</v>
      </c>
      <c r="AT90" s="77">
        <f t="shared" si="44"/>
        <v>198015660.64109102</v>
      </c>
      <c r="AU90" s="77">
        <f t="shared" si="44"/>
        <v>194939689.2136566</v>
      </c>
      <c r="AV90" s="77">
        <f t="shared" si="44"/>
        <v>191911499.86664835</v>
      </c>
      <c r="AW90" s="77">
        <f t="shared" si="44"/>
        <v>188930350.3541567</v>
      </c>
      <c r="AX90" s="77">
        <f t="shared" si="44"/>
        <v>185995509.96030581</v>
      </c>
      <c r="AY90" s="77">
        <f t="shared" si="44"/>
        <v>183106259.3201457</v>
      </c>
      <c r="AZ90" s="77">
        <f t="shared" si="44"/>
        <v>180261890.24332795</v>
      </c>
      <c r="BA90" s="77">
        <f t="shared" si="44"/>
        <v>177461705.54051894</v>
      </c>
      <c r="BB90" s="77">
        <f t="shared" si="44"/>
        <v>174705018.85251093</v>
      </c>
      <c r="BC90" s="77">
        <f t="shared" si="44"/>
        <v>171991154.48198649</v>
      </c>
      <c r="BD90" s="77">
        <f t="shared" si="44"/>
        <v>169319447.22789744</v>
      </c>
      <c r="BE90" s="77">
        <f t="shared" si="44"/>
        <v>166689242.22241548</v>
      </c>
      <c r="BF90" s="77">
        <f t="shared" si="44"/>
        <v>164099894.77041686</v>
      </c>
      <c r="BG90" s="77">
        <f t="shared" si="44"/>
        <v>161550770.19145894</v>
      </c>
      <c r="BH90" s="77">
        <f t="shared" si="44"/>
        <v>159041243.66421297</v>
      </c>
      <c r="BI90" s="77">
        <f t="shared" si="44"/>
        <v>156570700.07331258</v>
      </c>
      <c r="BJ90" s="77">
        <f t="shared" si="44"/>
        <v>154138533.85858157</v>
      </c>
      <c r="BK90" s="77">
        <f t="shared" si="44"/>
        <v>151744148.86660358</v>
      </c>
      <c r="BL90" s="77">
        <f t="shared" si="44"/>
        <v>149386958.2045981</v>
      </c>
      <c r="BM90" s="77">
        <f t="shared" si="44"/>
        <v>147066384.09656549</v>
      </c>
      <c r="BN90" s="77">
        <f t="shared" si="44"/>
        <v>144781857.74166745</v>
      </c>
      <c r="BO90" s="77">
        <f t="shared" si="44"/>
        <v>142532819.17480659</v>
      </c>
    </row>
    <row r="91" spans="6:67" x14ac:dyDescent="0.25">
      <c r="F91" t="s">
        <v>264</v>
      </c>
      <c r="G91" s="77">
        <f t="shared" si="43"/>
        <v>6426299151.140336</v>
      </c>
      <c r="R91" s="77">
        <f t="shared" ref="R91:BO91" si="45">R35*R79</f>
        <v>150691923.1734671</v>
      </c>
      <c r="S91" s="77">
        <f t="shared" si="45"/>
        <v>150427992.8536565</v>
      </c>
      <c r="T91" s="77">
        <f t="shared" si="45"/>
        <v>150164524.7962701</v>
      </c>
      <c r="U91" s="77">
        <f t="shared" si="45"/>
        <v>149901518.19167548</v>
      </c>
      <c r="V91" s="77">
        <f t="shared" si="45"/>
        <v>149638972.23165828</v>
      </c>
      <c r="W91" s="77">
        <f t="shared" si="45"/>
        <v>149376886.10941955</v>
      </c>
      <c r="X91" s="77">
        <f t="shared" si="45"/>
        <v>149115259.01957354</v>
      </c>
      <c r="Y91" s="77">
        <f t="shared" si="45"/>
        <v>148854090.15814507</v>
      </c>
      <c r="Z91" s="77">
        <f t="shared" si="45"/>
        <v>148593378.7225672</v>
      </c>
      <c r="AA91" s="77">
        <f t="shared" si="45"/>
        <v>148333123.9116784</v>
      </c>
      <c r="AB91" s="77">
        <f t="shared" si="45"/>
        <v>148073324.92572045</v>
      </c>
      <c r="AC91" s="77">
        <f t="shared" si="45"/>
        <v>147813980.96633601</v>
      </c>
      <c r="AD91" s="77">
        <f t="shared" si="45"/>
        <v>147555091.23656592</v>
      </c>
      <c r="AE91" s="77">
        <f t="shared" si="45"/>
        <v>147296654.94084668</v>
      </c>
      <c r="AF91" s="77">
        <f t="shared" si="45"/>
        <v>147038671.28500855</v>
      </c>
      <c r="AG91" s="77">
        <f t="shared" si="45"/>
        <v>146781139.47627249</v>
      </c>
      <c r="AH91" s="77">
        <f t="shared" si="45"/>
        <v>146524058.72324812</v>
      </c>
      <c r="AI91" s="77">
        <f t="shared" si="45"/>
        <v>146267428.23593092</v>
      </c>
      <c r="AJ91" s="77">
        <f t="shared" si="45"/>
        <v>146011247.22570023</v>
      </c>
      <c r="AK91" s="77">
        <f t="shared" si="45"/>
        <v>145755514.90531659</v>
      </c>
      <c r="AL91" s="77">
        <f t="shared" si="45"/>
        <v>143491351.56698161</v>
      </c>
      <c r="AM91" s="77">
        <f t="shared" si="45"/>
        <v>141262359.69797996</v>
      </c>
      <c r="AN91" s="77">
        <f t="shared" si="45"/>
        <v>139067992.94538999</v>
      </c>
      <c r="AO91" s="77">
        <f t="shared" si="45"/>
        <v>136907713.44332567</v>
      </c>
      <c r="AP91" s="77">
        <f t="shared" si="45"/>
        <v>134780991.6810993</v>
      </c>
      <c r="AQ91" s="77">
        <f t="shared" si="45"/>
        <v>132687306.37343173</v>
      </c>
      <c r="AR91" s="77">
        <f t="shared" si="45"/>
        <v>130626144.33267941</v>
      </c>
      <c r="AS91" s="77">
        <f t="shared" si="45"/>
        <v>128597000.34304555</v>
      </c>
      <c r="AT91" s="77">
        <f t="shared" si="45"/>
        <v>126599377.03674583</v>
      </c>
      <c r="AU91" s="77">
        <f t="shared" si="45"/>
        <v>124632784.77209739</v>
      </c>
      <c r="AV91" s="77">
        <f t="shared" si="45"/>
        <v>122696741.51350172</v>
      </c>
      <c r="AW91" s="77">
        <f t="shared" si="45"/>
        <v>120790772.71329196</v>
      </c>
      <c r="AX91" s="77">
        <f t="shared" si="45"/>
        <v>118914411.19541562</v>
      </c>
      <c r="AY91" s="77">
        <f t="shared" si="45"/>
        <v>117067197.04092371</v>
      </c>
      <c r="AZ91" s="77">
        <f t="shared" si="45"/>
        <v>115248677.4752395</v>
      </c>
      <c r="BA91" s="77">
        <f t="shared" si="45"/>
        <v>113458406.75717752</v>
      </c>
      <c r="BB91" s="77">
        <f t="shared" si="45"/>
        <v>111695946.06968738</v>
      </c>
      <c r="BC91" s="77">
        <f t="shared" si="45"/>
        <v>109960863.41229421</v>
      </c>
      <c r="BD91" s="77">
        <f t="shared" si="45"/>
        <v>108252733.49521005</v>
      </c>
      <c r="BE91" s="77">
        <f t="shared" si="45"/>
        <v>106571137.63509026</v>
      </c>
      <c r="BF91" s="77">
        <f t="shared" si="45"/>
        <v>104915663.65240929</v>
      </c>
      <c r="BG91" s="77">
        <f t="shared" si="45"/>
        <v>103285905.7704301</v>
      </c>
      <c r="BH91" s="77">
        <f t="shared" si="45"/>
        <v>101681464.51574382</v>
      </c>
      <c r="BI91" s="77">
        <f t="shared" si="45"/>
        <v>100101946.62035364</v>
      </c>
      <c r="BJ91" s="77">
        <f t="shared" si="45"/>
        <v>98546964.925280198</v>
      </c>
      <c r="BK91" s="77">
        <f t="shared" si="45"/>
        <v>97016138.285664186</v>
      </c>
      <c r="BL91" s="77">
        <f t="shared" si="45"/>
        <v>95509091.477343187</v>
      </c>
      <c r="BM91" s="77">
        <f t="shared" si="45"/>
        <v>94025455.104879618</v>
      </c>
      <c r="BN91" s="77">
        <f t="shared" si="45"/>
        <v>92564865.511017427</v>
      </c>
      <c r="BO91" s="77">
        <f t="shared" si="45"/>
        <v>91126964.687545329</v>
      </c>
    </row>
    <row r="92" spans="6:67" x14ac:dyDescent="0.25">
      <c r="F92" t="s">
        <v>265</v>
      </c>
      <c r="G92" s="77">
        <f t="shared" si="43"/>
        <v>42542577.967869446</v>
      </c>
      <c r="R92" s="77">
        <f t="shared" ref="R92:BO92" si="46">R35*R81</f>
        <v>6466250.4662125707</v>
      </c>
      <c r="S92" s="77">
        <f t="shared" si="46"/>
        <v>5486686.3443730241</v>
      </c>
      <c r="T92" s="77">
        <f t="shared" si="46"/>
        <v>4655515.1550078848</v>
      </c>
      <c r="U92" s="77">
        <f t="shared" si="46"/>
        <v>3950257.0400686557</v>
      </c>
      <c r="V92" s="77">
        <f t="shared" si="46"/>
        <v>3351837.5868299683</v>
      </c>
      <c r="W92" s="77">
        <f t="shared" si="46"/>
        <v>2844071.9412757205</v>
      </c>
      <c r="X92" s="77">
        <f t="shared" si="46"/>
        <v>2413227.0724972244</v>
      </c>
      <c r="Y92" s="77">
        <f t="shared" si="46"/>
        <v>2047650.3491051965</v>
      </c>
      <c r="Z92" s="77">
        <f t="shared" si="46"/>
        <v>1737454.3821323132</v>
      </c>
      <c r="AA92" s="77">
        <f t="shared" si="46"/>
        <v>1474249.6106866784</v>
      </c>
      <c r="AB92" s="77">
        <f t="shared" si="46"/>
        <v>1250917.3978671457</v>
      </c>
      <c r="AC92" s="77">
        <f t="shared" si="46"/>
        <v>1061417.5000920354</v>
      </c>
      <c r="AD92" s="77">
        <f t="shared" si="46"/>
        <v>900624.70265624893</v>
      </c>
      <c r="AE92" s="77">
        <f t="shared" si="46"/>
        <v>764190.20316164347</v>
      </c>
      <c r="AF92" s="77">
        <f t="shared" si="46"/>
        <v>648423.99379659281</v>
      </c>
      <c r="AG92" s="77">
        <f t="shared" si="46"/>
        <v>550195.06137556245</v>
      </c>
      <c r="AH92" s="77">
        <f t="shared" si="46"/>
        <v>466846.70594873017</v>
      </c>
      <c r="AI92" s="77">
        <f t="shared" si="46"/>
        <v>396124.68768855481</v>
      </c>
      <c r="AJ92" s="77">
        <f t="shared" si="46"/>
        <v>336116.25871381373</v>
      </c>
      <c r="AK92" s="77">
        <f t="shared" si="46"/>
        <v>285198.4309056623</v>
      </c>
      <c r="AL92" s="77">
        <f t="shared" si="46"/>
        <v>238652.93941513629</v>
      </c>
      <c r="AM92" s="77">
        <f t="shared" si="46"/>
        <v>199703.85289505436</v>
      </c>
      <c r="AN92" s="77">
        <f t="shared" si="46"/>
        <v>167111.40855363818</v>
      </c>
      <c r="AO92" s="77">
        <f t="shared" si="46"/>
        <v>139838.17770134049</v>
      </c>
      <c r="AP92" s="77">
        <f t="shared" si="46"/>
        <v>117016.0440395975</v>
      </c>
      <c r="AQ92" s="77">
        <f t="shared" si="46"/>
        <v>97918.571221096208</v>
      </c>
      <c r="AR92" s="77">
        <f t="shared" si="46"/>
        <v>81937.880131517304</v>
      </c>
      <c r="AS92" s="77">
        <f t="shared" si="46"/>
        <v>68565.299888693946</v>
      </c>
      <c r="AT92" s="77">
        <f t="shared" si="46"/>
        <v>57375.176673849819</v>
      </c>
      <c r="AU92" s="77">
        <f t="shared" si="46"/>
        <v>48011.325024457445</v>
      </c>
      <c r="AV92" s="77">
        <f t="shared" si="46"/>
        <v>40175.690328718323</v>
      </c>
      <c r="AW92" s="77">
        <f t="shared" si="46"/>
        <v>33618.861644973113</v>
      </c>
      <c r="AX92" s="77">
        <f t="shared" si="46"/>
        <v>28132.132865827516</v>
      </c>
      <c r="AY92" s="77">
        <f t="shared" si="46"/>
        <v>23540.859531123046</v>
      </c>
      <c r="AZ92" s="77">
        <f t="shared" si="46"/>
        <v>19698.899834830056</v>
      </c>
      <c r="BA92" s="77">
        <f t="shared" si="46"/>
        <v>16483.962881203905</v>
      </c>
      <c r="BB92" s="77">
        <f t="shared" si="46"/>
        <v>13793.7161236016</v>
      </c>
      <c r="BC92" s="77">
        <f t="shared" si="46"/>
        <v>11542.528084400214</v>
      </c>
      <c r="BD92" s="77">
        <f t="shared" si="46"/>
        <v>9658.7426756743153</v>
      </c>
      <c r="BE92" s="77">
        <f t="shared" si="46"/>
        <v>8082.3983613239698</v>
      </c>
      <c r="BF92" s="77">
        <f t="shared" si="46"/>
        <v>6763.3195608011001</v>
      </c>
      <c r="BG92" s="77">
        <f t="shared" si="46"/>
        <v>5659.5195431596776</v>
      </c>
      <c r="BH92" s="77">
        <f t="shared" si="46"/>
        <v>4735.8639749993463</v>
      </c>
      <c r="BI92" s="77">
        <f t="shared" si="46"/>
        <v>3962.952582574695</v>
      </c>
      <c r="BJ92" s="77">
        <f t="shared" si="46"/>
        <v>3316.1833309913891</v>
      </c>
      <c r="BK92" s="77">
        <f t="shared" si="46"/>
        <v>2774.9693329917263</v>
      </c>
      <c r="BL92" s="77">
        <f t="shared" si="46"/>
        <v>2322.0835612675419</v>
      </c>
      <c r="BM92" s="77">
        <f t="shared" si="46"/>
        <v>1943.1105062684414</v>
      </c>
      <c r="BN92" s="77">
        <f t="shared" si="46"/>
        <v>1625.987325585214</v>
      </c>
      <c r="BO92" s="77">
        <f t="shared" si="46"/>
        <v>1360.6198795358214</v>
      </c>
    </row>
    <row r="93" spans="6:67" x14ac:dyDescent="0.25">
      <c r="F93" t="s">
        <v>266</v>
      </c>
      <c r="G93" s="77">
        <f t="shared" si="43"/>
        <v>-262290768.23987263</v>
      </c>
      <c r="R93" s="77">
        <f t="shared" ref="R93:BO93" si="47">R35*R82</f>
        <v>-39866831.852439038</v>
      </c>
      <c r="S93" s="77">
        <f t="shared" si="47"/>
        <v>-33827455.81247364</v>
      </c>
      <c r="T93" s="77">
        <f t="shared" si="47"/>
        <v>-28702977.226289149</v>
      </c>
      <c r="U93" s="77">
        <f t="shared" si="47"/>
        <v>-24354799.433337245</v>
      </c>
      <c r="V93" s="77">
        <f t="shared" si="47"/>
        <v>-20665321.606248237</v>
      </c>
      <c r="W93" s="77">
        <f t="shared" si="47"/>
        <v>-17534758.118562438</v>
      </c>
      <c r="X93" s="77">
        <f t="shared" si="47"/>
        <v>-14878439.742429525</v>
      </c>
      <c r="Y93" s="77">
        <f t="shared" si="47"/>
        <v>-12624523.684462139</v>
      </c>
      <c r="Z93" s="77">
        <f t="shared" si="47"/>
        <v>-10712050.525367821</v>
      </c>
      <c r="AA93" s="77">
        <f t="shared" si="47"/>
        <v>-9089295.5113436226</v>
      </c>
      <c r="AB93" s="77">
        <f t="shared" si="47"/>
        <v>-7712369.6062565511</v>
      </c>
      <c r="AC93" s="77">
        <f t="shared" si="47"/>
        <v>-6544032.4686634727</v>
      </c>
      <c r="AD93" s="77">
        <f t="shared" si="47"/>
        <v>-5552685.249444101</v>
      </c>
      <c r="AE93" s="77">
        <f t="shared" si="47"/>
        <v>-4711515.9692493323</v>
      </c>
      <c r="AF93" s="77">
        <f t="shared" si="47"/>
        <v>-3997774.3616413036</v>
      </c>
      <c r="AG93" s="77">
        <f t="shared" si="47"/>
        <v>-3392156.5693308939</v>
      </c>
      <c r="AH93" s="77">
        <f t="shared" si="47"/>
        <v>-2878283.0520056193</v>
      </c>
      <c r="AI93" s="77">
        <f t="shared" si="47"/>
        <v>-2442255.5852417229</v>
      </c>
      <c r="AJ93" s="77">
        <f t="shared" si="47"/>
        <v>-2072281.3690919601</v>
      </c>
      <c r="AK93" s="77">
        <f t="shared" si="47"/>
        <v>-1758354.079988976</v>
      </c>
      <c r="AL93" s="77">
        <f t="shared" si="47"/>
        <v>-1471383.8655752414</v>
      </c>
      <c r="AM93" s="77">
        <f t="shared" si="47"/>
        <v>-1231248.3046012628</v>
      </c>
      <c r="AN93" s="77">
        <f t="shared" si="47"/>
        <v>-1030303.7997435225</v>
      </c>
      <c r="AO93" s="77">
        <f t="shared" si="47"/>
        <v>-862154.21844557475</v>
      </c>
      <c r="AP93" s="77">
        <f t="shared" si="47"/>
        <v>-721447.301823535</v>
      </c>
      <c r="AQ93" s="77">
        <f t="shared" si="47"/>
        <v>-603704.30042883975</v>
      </c>
      <c r="AR93" s="77">
        <f t="shared" si="47"/>
        <v>-505177.414116133</v>
      </c>
      <c r="AS93" s="77">
        <f t="shared" si="47"/>
        <v>-422730.49827834469</v>
      </c>
      <c r="AT93" s="77">
        <f t="shared" si="47"/>
        <v>-353739.23928748089</v>
      </c>
      <c r="AU93" s="77">
        <f t="shared" si="47"/>
        <v>-296007.62169114547</v>
      </c>
      <c r="AV93" s="77">
        <f t="shared" si="47"/>
        <v>-247698.02828698859</v>
      </c>
      <c r="AW93" s="77">
        <f t="shared" si="47"/>
        <v>-207272.74813646154</v>
      </c>
      <c r="AX93" s="77">
        <f t="shared" si="47"/>
        <v>-173445.03069787991</v>
      </c>
      <c r="AY93" s="77">
        <f t="shared" si="47"/>
        <v>-145138.12811505113</v>
      </c>
      <c r="AZ93" s="77">
        <f t="shared" si="47"/>
        <v>-121451.02196345884</v>
      </c>
      <c r="BA93" s="77">
        <f t="shared" si="47"/>
        <v>-101629.7435245681</v>
      </c>
      <c r="BB93" s="77">
        <f t="shared" si="47"/>
        <v>-85043.374702742978</v>
      </c>
      <c r="BC93" s="77">
        <f t="shared" si="47"/>
        <v>-71163.96568572252</v>
      </c>
      <c r="BD93" s="77">
        <f t="shared" si="47"/>
        <v>-59549.730120897315</v>
      </c>
      <c r="BE93" s="77">
        <f t="shared" si="47"/>
        <v>-49830.982904079014</v>
      </c>
      <c r="BF93" s="77">
        <f t="shared" si="47"/>
        <v>-41698.372975753118</v>
      </c>
      <c r="BG93" s="77">
        <f t="shared" si="47"/>
        <v>-34893.036570681186</v>
      </c>
      <c r="BH93" s="77">
        <f t="shared" si="47"/>
        <v>-29198.357495407869</v>
      </c>
      <c r="BI93" s="77">
        <f t="shared" si="47"/>
        <v>-24433.072160477714</v>
      </c>
      <c r="BJ93" s="77">
        <f t="shared" si="47"/>
        <v>-20445.49989817063</v>
      </c>
      <c r="BK93" s="77">
        <f t="shared" si="47"/>
        <v>-17108.714914789576</v>
      </c>
      <c r="BL93" s="77">
        <f t="shared" si="47"/>
        <v>-14316.506199084595</v>
      </c>
      <c r="BM93" s="77">
        <f t="shared" si="47"/>
        <v>-11979.996789311663</v>
      </c>
      <c r="BN93" s="77">
        <f t="shared" si="47"/>
        <v>-10024.814789036629</v>
      </c>
      <c r="BO93" s="77">
        <f t="shared" si="47"/>
        <v>-8388.7260841462812</v>
      </c>
    </row>
    <row r="94" spans="6:67" x14ac:dyDescent="0.25">
      <c r="F94" t="s">
        <v>267</v>
      </c>
      <c r="G94" s="77">
        <f t="shared" si="43"/>
        <v>-550382470.99855971</v>
      </c>
      <c r="R94" s="77">
        <f t="shared" ref="R94:BO94" si="48">R35*R83</f>
        <v>-20767851.327563252</v>
      </c>
      <c r="S94" s="77">
        <f t="shared" si="48"/>
        <v>-20162962.453944907</v>
      </c>
      <c r="T94" s="77">
        <f t="shared" si="48"/>
        <v>-19575691.70285913</v>
      </c>
      <c r="U94" s="77">
        <f t="shared" si="48"/>
        <v>-19005525.925105952</v>
      </c>
      <c r="V94" s="77">
        <f t="shared" si="48"/>
        <v>-18451966.917578597</v>
      </c>
      <c r="W94" s="77">
        <f t="shared" si="48"/>
        <v>-17914530.987940386</v>
      </c>
      <c r="X94" s="77">
        <f t="shared" si="48"/>
        <v>-17392748.531980958</v>
      </c>
      <c r="Y94" s="77">
        <f t="shared" si="48"/>
        <v>-16886163.623282481</v>
      </c>
      <c r="Z94" s="77">
        <f t="shared" si="48"/>
        <v>-16394333.61483736</v>
      </c>
      <c r="AA94" s="77">
        <f t="shared" si="48"/>
        <v>-15916828.752269283</v>
      </c>
      <c r="AB94" s="77">
        <f t="shared" si="48"/>
        <v>-15453231.798319692</v>
      </c>
      <c r="AC94" s="77">
        <f t="shared" si="48"/>
        <v>-15003137.668271545</v>
      </c>
      <c r="AD94" s="77">
        <f t="shared" si="48"/>
        <v>-14566153.075991794</v>
      </c>
      <c r="AE94" s="77">
        <f t="shared" si="48"/>
        <v>-14141896.190283295</v>
      </c>
      <c r="AF94" s="77">
        <f t="shared" si="48"/>
        <v>-13729996.301245917</v>
      </c>
      <c r="AG94" s="77">
        <f t="shared" si="48"/>
        <v>-13330093.496355258</v>
      </c>
      <c r="AH94" s="77">
        <f t="shared" si="48"/>
        <v>-12941838.34597598</v>
      </c>
      <c r="AI94" s="77">
        <f t="shared" si="48"/>
        <v>-12564891.598034933</v>
      </c>
      <c r="AJ94" s="77">
        <f t="shared" si="48"/>
        <v>-12198923.881587312</v>
      </c>
      <c r="AK94" s="77">
        <f t="shared" si="48"/>
        <v>-11843615.419016808</v>
      </c>
      <c r="AL94" s="77">
        <f t="shared" si="48"/>
        <v>-11498655.746618262</v>
      </c>
      <c r="AM94" s="77">
        <f t="shared" si="48"/>
        <v>-11163743.4433187</v>
      </c>
      <c r="AN94" s="77">
        <f t="shared" si="48"/>
        <v>-10838585.867299709</v>
      </c>
      <c r="AO94" s="77">
        <f t="shared" si="48"/>
        <v>-10522898.900290979</v>
      </c>
      <c r="AP94" s="77">
        <f t="shared" si="48"/>
        <v>-10216406.699311633</v>
      </c>
      <c r="AQ94" s="77">
        <f t="shared" si="48"/>
        <v>-9918841.4556423612</v>
      </c>
      <c r="AR94" s="77">
        <f t="shared" si="48"/>
        <v>-9629943.1608178262</v>
      </c>
      <c r="AS94" s="77">
        <f t="shared" si="48"/>
        <v>-9349459.379434783</v>
      </c>
      <c r="AT94" s="77">
        <f t="shared" si="48"/>
        <v>-9077145.02857746</v>
      </c>
      <c r="AU94" s="77">
        <f t="shared" si="48"/>
        <v>-8812762.1636674367</v>
      </c>
      <c r="AV94" s="77">
        <f t="shared" si="48"/>
        <v>-8556079.7705509104</v>
      </c>
      <c r="AW94" s="77">
        <f t="shared" si="48"/>
        <v>-8306873.5636416581</v>
      </c>
      <c r="AX94" s="77">
        <f t="shared" si="48"/>
        <v>-8064925.7899433589</v>
      </c>
      <c r="AY94" s="77">
        <f t="shared" si="48"/>
        <v>-7830025.03877996</v>
      </c>
      <c r="AZ94" s="77">
        <f t="shared" si="48"/>
        <v>-7601966.0570679242</v>
      </c>
      <c r="BA94" s="77">
        <f t="shared" si="48"/>
        <v>-7380549.5699688569</v>
      </c>
      <c r="BB94" s="77">
        <f t="shared" si="48"/>
        <v>-7165582.1067658802</v>
      </c>
      <c r="BC94" s="77">
        <f t="shared" si="48"/>
        <v>-6956875.8318115352</v>
      </c>
      <c r="BD94" s="77">
        <f t="shared" si="48"/>
        <v>-6754248.3803995494</v>
      </c>
      <c r="BE94" s="77">
        <f t="shared" si="48"/>
        <v>-6557522.699417037</v>
      </c>
      <c r="BF94" s="77">
        <f t="shared" si="48"/>
        <v>-6366526.892637901</v>
      </c>
      <c r="BG94" s="77">
        <f t="shared" si="48"/>
        <v>-6181094.0705222338</v>
      </c>
      <c r="BH94" s="77">
        <f t="shared" si="48"/>
        <v>-6001062.2043905174</v>
      </c>
      <c r="BI94" s="77">
        <f t="shared" si="48"/>
        <v>-5826273.9848451633</v>
      </c>
      <c r="BJ94" s="77">
        <f t="shared" si="48"/>
        <v>-5656576.6843156936</v>
      </c>
      <c r="BK94" s="77">
        <f t="shared" si="48"/>
        <v>-5491822.0236074692</v>
      </c>
      <c r="BL94" s="77">
        <f t="shared" si="48"/>
        <v>-5331866.0423373487</v>
      </c>
      <c r="BM94" s="77">
        <f t="shared" si="48"/>
        <v>-5176568.973143056</v>
      </c>
      <c r="BN94" s="77">
        <f t="shared" si="48"/>
        <v>-5025795.1195563655</v>
      </c>
      <c r="BO94" s="77">
        <f t="shared" si="48"/>
        <v>-4879412.7374333655</v>
      </c>
    </row>
    <row r="95" spans="6:67" ht="13.2" thickBot="1" x14ac:dyDescent="0.3">
      <c r="F95" t="s">
        <v>257</v>
      </c>
      <c r="G95" s="99">
        <f t="shared" si="43"/>
        <v>-542229367.39190269</v>
      </c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9">
        <f t="shared" ref="R95:BO95" si="49">R35*R84</f>
        <v>-20460206.276197292</v>
      </c>
      <c r="S95" s="99">
        <f t="shared" si="49"/>
        <v>-19864277.938055623</v>
      </c>
      <c r="T95" s="99">
        <f t="shared" si="49"/>
        <v>-19285706.735976335</v>
      </c>
      <c r="U95" s="99">
        <f t="shared" si="49"/>
        <v>-18723987.122307122</v>
      </c>
      <c r="V95" s="99">
        <f t="shared" si="49"/>
        <v>-18178628.274084583</v>
      </c>
      <c r="W95" s="99">
        <f t="shared" si="49"/>
        <v>-17649153.66415979</v>
      </c>
      <c r="X95" s="99">
        <f t="shared" si="49"/>
        <v>-17135100.644815329</v>
      </c>
      <c r="Y95" s="99">
        <f t="shared" si="49"/>
        <v>-16636020.043510029</v>
      </c>
      <c r="Z95" s="99">
        <f t="shared" si="49"/>
        <v>-16151475.770398086</v>
      </c>
      <c r="AA95" s="99">
        <f t="shared" si="49"/>
        <v>-15681044.437279696</v>
      </c>
      <c r="AB95" s="99">
        <f t="shared" si="49"/>
        <v>-15224314.98765019</v>
      </c>
      <c r="AC95" s="99">
        <f t="shared" si="49"/>
        <v>-14780888.337524457</v>
      </c>
      <c r="AD95" s="99">
        <f t="shared" si="49"/>
        <v>-14350377.026722776</v>
      </c>
      <c r="AE95" s="99">
        <f t="shared" si="49"/>
        <v>-13932404.880313374</v>
      </c>
      <c r="AF95" s="99">
        <f t="shared" si="49"/>
        <v>-13526606.679915896</v>
      </c>
      <c r="AG95" s="99">
        <f t="shared" si="49"/>
        <v>-13132627.844578538</v>
      </c>
      <c r="AH95" s="99">
        <f t="shared" si="49"/>
        <v>-12750124.120950039</v>
      </c>
      <c r="AI95" s="99">
        <f t="shared" si="49"/>
        <v>-12378761.282475768</v>
      </c>
      <c r="AJ95" s="99">
        <f t="shared" si="49"/>
        <v>-12018214.837355113</v>
      </c>
      <c r="AK95" s="99">
        <f t="shared" si="49"/>
        <v>-11668169.745004965</v>
      </c>
      <c r="AL95" s="99">
        <f t="shared" si="49"/>
        <v>-11328320.14078152</v>
      </c>
      <c r="AM95" s="99">
        <f t="shared" si="49"/>
        <v>-10998369.068719922</v>
      </c>
      <c r="AN95" s="99">
        <f t="shared" si="49"/>
        <v>-10678028.222058177</v>
      </c>
      <c r="AO95" s="99">
        <f t="shared" si="49"/>
        <v>-10367017.691318618</v>
      </c>
      <c r="AP95" s="99">
        <f t="shared" si="49"/>
        <v>-10065065.719726814</v>
      </c>
      <c r="AQ95" s="99">
        <f t="shared" si="49"/>
        <v>-9771908.4657541886</v>
      </c>
      <c r="AR95" s="99">
        <f t="shared" si="49"/>
        <v>-9487289.7725768816</v>
      </c>
      <c r="AS95" s="99">
        <f t="shared" si="49"/>
        <v>-9210960.9442494009</v>
      </c>
      <c r="AT95" s="99">
        <f t="shared" si="49"/>
        <v>-8942680.5283974763</v>
      </c>
      <c r="AU95" s="99">
        <f t="shared" si="49"/>
        <v>-8682214.1052402686</v>
      </c>
      <c r="AV95" s="99">
        <f t="shared" si="49"/>
        <v>-8429334.0827575438</v>
      </c>
      <c r="AW95" s="99">
        <f t="shared" si="49"/>
        <v>-8183819.4978228556</v>
      </c>
      <c r="AX95" s="99">
        <f t="shared" si="49"/>
        <v>-7945455.8231289871</v>
      </c>
      <c r="AY95" s="99">
        <f t="shared" si="49"/>
        <v>-7714034.7797368811</v>
      </c>
      <c r="AZ95" s="99">
        <f t="shared" si="49"/>
        <v>-7489354.155084352</v>
      </c>
      <c r="BA95" s="99">
        <f t="shared" si="49"/>
        <v>-7271217.6262954855</v>
      </c>
      <c r="BB95" s="99">
        <f t="shared" si="49"/>
        <v>-7059434.5886363937</v>
      </c>
      <c r="BC95" s="99">
        <f t="shared" si="49"/>
        <v>-6853819.988967374</v>
      </c>
      <c r="BD95" s="99">
        <f t="shared" si="49"/>
        <v>-6654194.1640459951</v>
      </c>
      <c r="BE95" s="99">
        <f t="shared" si="49"/>
        <v>-6460382.6835397994</v>
      </c>
      <c r="BF95" s="99">
        <f t="shared" si="49"/>
        <v>-6272216.1976114567</v>
      </c>
      <c r="BG95" s="99">
        <f t="shared" si="49"/>
        <v>-6089530.2889431613</v>
      </c>
      <c r="BH95" s="99">
        <f t="shared" si="49"/>
        <v>-5912165.32907103</v>
      </c>
      <c r="BI95" s="99">
        <f t="shared" si="49"/>
        <v>-5739966.3389039133</v>
      </c>
      <c r="BJ95" s="99">
        <f t="shared" si="49"/>
        <v>-5572782.8533047708</v>
      </c>
      <c r="BK95" s="99">
        <f t="shared" si="49"/>
        <v>-5410468.7896162821</v>
      </c>
      <c r="BL95" s="99">
        <f t="shared" si="49"/>
        <v>-5252882.3200158076</v>
      </c>
      <c r="BM95" s="99">
        <f t="shared" si="49"/>
        <v>-5099885.7475881623</v>
      </c>
      <c r="BN95" s="99">
        <f t="shared" si="49"/>
        <v>-4951345.3860079255</v>
      </c>
      <c r="BO95" s="99">
        <f t="shared" si="49"/>
        <v>-4807131.4427261418</v>
      </c>
    </row>
    <row r="96" spans="6:67" ht="13.2" thickTop="1" x14ac:dyDescent="0.25">
      <c r="F96" s="87" t="s">
        <v>259</v>
      </c>
      <c r="J96">
        <f t="shared" ref="J96:BN96" si="50">J35*J86</f>
        <v>-1562877587.9119711</v>
      </c>
      <c r="K96">
        <f t="shared" si="50"/>
        <v>-1517356881.4679334</v>
      </c>
      <c r="L96">
        <f t="shared" si="50"/>
        <v>-1473162020.8426538</v>
      </c>
      <c r="M96">
        <f t="shared" si="50"/>
        <v>-1430254389.1676247</v>
      </c>
      <c r="N96">
        <f t="shared" si="50"/>
        <v>-1388596494.3374999</v>
      </c>
      <c r="O96">
        <f t="shared" si="50"/>
        <v>-1348151936.25</v>
      </c>
      <c r="P96">
        <f t="shared" si="50"/>
        <v>-1308885375</v>
      </c>
      <c r="Q96">
        <f t="shared" si="50"/>
        <v>-1270762500</v>
      </c>
      <c r="R96">
        <f t="shared" si="50"/>
        <v>309362395.97144455</v>
      </c>
      <c r="S96">
        <f t="shared" si="50"/>
        <v>315016180.99737859</v>
      </c>
      <c r="T96">
        <f t="shared" si="50"/>
        <v>319867635.52908033</v>
      </c>
      <c r="U96">
        <f t="shared" si="50"/>
        <v>324033952.29109287</v>
      </c>
      <c r="V96">
        <f t="shared" si="50"/>
        <v>327614702.2257387</v>
      </c>
      <c r="W96">
        <f t="shared" si="50"/>
        <v>330694500.15327352</v>
      </c>
      <c r="X96">
        <f t="shared" si="50"/>
        <v>333345266.72644651</v>
      </c>
      <c r="Y96">
        <f t="shared" si="50"/>
        <v>335628147.83306193</v>
      </c>
      <c r="Z96">
        <f t="shared" si="50"/>
        <v>337595143.33614498</v>
      </c>
      <c r="AA96">
        <f t="shared" si="50"/>
        <v>339290489.18071878</v>
      </c>
      <c r="AB96">
        <f t="shared" si="50"/>
        <v>340751830.22639424</v>
      </c>
      <c r="AC96">
        <f t="shared" si="50"/>
        <v>342011215.50555533</v>
      </c>
      <c r="AD96">
        <f t="shared" si="50"/>
        <v>343095942.80485374</v>
      </c>
      <c r="AE96">
        <f t="shared" si="50"/>
        <v>344029275.39310181</v>
      </c>
      <c r="AF96">
        <f t="shared" si="50"/>
        <v>344831050.26129931</v>
      </c>
      <c r="AG96">
        <f t="shared" si="50"/>
        <v>345518194.30690587</v>
      </c>
      <c r="AH96">
        <f t="shared" si="50"/>
        <v>346105162.40527463</v>
      </c>
      <c r="AI96">
        <f t="shared" si="50"/>
        <v>346604309.19903457</v>
      </c>
      <c r="AJ96">
        <f t="shared" si="50"/>
        <v>347026204.64405572</v>
      </c>
      <c r="AK96">
        <f t="shared" si="50"/>
        <v>347379901.82995015</v>
      </c>
      <c r="AL96">
        <f t="shared" si="50"/>
        <v>342539431.09960419</v>
      </c>
      <c r="AM96">
        <f t="shared" si="50"/>
        <v>337728798.71517658</v>
      </c>
      <c r="AN96">
        <f t="shared" si="50"/>
        <v>332953622.36808991</v>
      </c>
      <c r="AO96">
        <f t="shared" si="50"/>
        <v>328218478.47497469</v>
      </c>
      <c r="AP96">
        <f t="shared" si="50"/>
        <v>323527072.93053532</v>
      </c>
      <c r="AQ96">
        <f t="shared" si="50"/>
        <v>318882384.01289243</v>
      </c>
      <c r="AR96">
        <f t="shared" si="50"/>
        <v>314286781.9849633</v>
      </c>
      <c r="AS96">
        <f t="shared" si="50"/>
        <v>309742129.19396251</v>
      </c>
      <c r="AT96">
        <f t="shared" si="50"/>
        <v>305249863.85063922</v>
      </c>
      <c r="AU96">
        <f t="shared" si="50"/>
        <v>300811070.15065622</v>
      </c>
      <c r="AV96">
        <f t="shared" si="50"/>
        <v>296426536.96604514</v>
      </c>
      <c r="AW96">
        <f t="shared" si="50"/>
        <v>292096806.97110605</v>
      </c>
      <c r="AX96">
        <f t="shared" si="50"/>
        <v>287822217.76288825</v>
      </c>
      <c r="AY96">
        <f t="shared" si="50"/>
        <v>283602936.2818048</v>
      </c>
      <c r="AZ96">
        <f t="shared" si="50"/>
        <v>279438987.62490416</v>
      </c>
      <c r="BA96">
        <f t="shared" si="50"/>
        <v>275330279.16604859</v>
      </c>
      <c r="BB96">
        <f t="shared" si="50"/>
        <v>271276620.74808079</v>
      </c>
      <c r="BC96">
        <f t="shared" si="50"/>
        <v>267277741.58722466</v>
      </c>
      <c r="BD96">
        <f t="shared" si="50"/>
        <v>263333304.42551205</v>
      </c>
      <c r="BE96">
        <f t="shared" si="50"/>
        <v>259442917.37961328</v>
      </c>
      <c r="BF96">
        <f t="shared" si="50"/>
        <v>255606143.86130467</v>
      </c>
      <c r="BG96">
        <f t="shared" si="50"/>
        <v>251822510.88359305</v>
      </c>
      <c r="BH96">
        <f t="shared" si="50"/>
        <v>248091516.01530194</v>
      </c>
      <c r="BI96">
        <f t="shared" si="50"/>
        <v>244412633.20405492</v>
      </c>
      <c r="BJ96">
        <f t="shared" si="50"/>
        <v>240785317.65172818</v>
      </c>
      <c r="BK96">
        <f t="shared" si="50"/>
        <v>237209009.8964273</v>
      </c>
      <c r="BL96">
        <f t="shared" si="50"/>
        <v>233683139.22992611</v>
      </c>
      <c r="BM96">
        <f t="shared" si="50"/>
        <v>230207126.55848503</v>
      </c>
      <c r="BN96">
        <f t="shared" si="50"/>
        <v>226780386.79737961</v>
      </c>
      <c r="BO96" s="77">
        <f>(BO35*(BO86-BO75))+BO89</f>
        <v>2542361714.7253656</v>
      </c>
    </row>
    <row r="98" spans="4:67" x14ac:dyDescent="0.25">
      <c r="F98" s="83" t="s">
        <v>260</v>
      </c>
      <c r="G98" s="100">
        <f>SUM(J96:BO96)</f>
        <v>6120701796.3614101</v>
      </c>
    </row>
    <row r="99" spans="4:67" x14ac:dyDescent="0.25">
      <c r="F99" s="83" t="s">
        <v>261</v>
      </c>
      <c r="G99" s="82">
        <f>SUM(G88:G95)/-G74</f>
        <v>1.5416527644679483</v>
      </c>
    </row>
    <row r="100" spans="4:67" x14ac:dyDescent="0.25">
      <c r="F100" s="83" t="s">
        <v>262</v>
      </c>
      <c r="G100" s="124">
        <f>IRR(J86:BO86)</f>
        <v>4.5383535978454459E-2</v>
      </c>
    </row>
    <row r="103" spans="4:67" x14ac:dyDescent="0.25">
      <c r="G103" s="84"/>
      <c r="H103" s="84"/>
      <c r="I103" s="84"/>
      <c r="J103" s="84"/>
      <c r="K103" s="84">
        <v>2022</v>
      </c>
      <c r="L103" s="84">
        <v>2023</v>
      </c>
      <c r="M103" s="84">
        <v>2024</v>
      </c>
      <c r="N103" s="84">
        <v>2025</v>
      </c>
      <c r="O103" s="84">
        <v>2026</v>
      </c>
      <c r="P103" s="84">
        <v>2027</v>
      </c>
      <c r="Q103" s="84">
        <v>2028</v>
      </c>
      <c r="R103" s="84">
        <v>2029</v>
      </c>
      <c r="S103" s="84">
        <v>2030</v>
      </c>
      <c r="T103" s="84">
        <v>2031</v>
      </c>
      <c r="U103" s="84">
        <v>2032</v>
      </c>
      <c r="V103" s="84">
        <v>2033</v>
      </c>
      <c r="W103" s="84">
        <v>2034</v>
      </c>
      <c r="X103" s="84">
        <v>2035</v>
      </c>
      <c r="Y103" s="84">
        <v>2036</v>
      </c>
      <c r="Z103" s="84">
        <v>2037</v>
      </c>
      <c r="AA103" s="84">
        <v>2038</v>
      </c>
      <c r="AB103" s="84">
        <v>2039</v>
      </c>
      <c r="AC103" s="84">
        <v>2040</v>
      </c>
      <c r="AD103" s="84">
        <v>2041</v>
      </c>
      <c r="AE103" s="84">
        <v>2042</v>
      </c>
      <c r="AF103" s="84">
        <v>2043</v>
      </c>
      <c r="AG103" s="84">
        <v>2044</v>
      </c>
      <c r="AH103" s="84">
        <v>2045</v>
      </c>
      <c r="AI103" s="84">
        <v>2046</v>
      </c>
      <c r="AJ103" s="84">
        <v>2047</v>
      </c>
      <c r="AK103" s="84">
        <v>2048</v>
      </c>
      <c r="AL103" s="84">
        <v>2049</v>
      </c>
      <c r="AM103" s="84">
        <v>2050</v>
      </c>
      <c r="AN103" s="84">
        <v>2051</v>
      </c>
      <c r="AO103" s="84">
        <v>2052</v>
      </c>
      <c r="AP103" s="84">
        <v>2053</v>
      </c>
      <c r="AQ103" s="84">
        <v>2054</v>
      </c>
      <c r="AR103" s="84">
        <v>2055</v>
      </c>
      <c r="AS103" s="84">
        <v>2056</v>
      </c>
      <c r="AT103" s="84">
        <v>2057</v>
      </c>
      <c r="AU103" s="84">
        <v>2058</v>
      </c>
      <c r="AV103" s="84">
        <v>2059</v>
      </c>
      <c r="AW103" s="84">
        <v>2060</v>
      </c>
      <c r="AX103" s="84">
        <v>2061</v>
      </c>
      <c r="AY103" s="84">
        <v>2062</v>
      </c>
      <c r="AZ103" s="84">
        <v>2063</v>
      </c>
      <c r="BA103" s="84">
        <v>2064</v>
      </c>
      <c r="BB103" s="84">
        <v>2065</v>
      </c>
      <c r="BC103" s="84">
        <v>2066</v>
      </c>
      <c r="BD103" s="84">
        <v>2067</v>
      </c>
      <c r="BE103" s="84">
        <v>2068</v>
      </c>
      <c r="BF103" s="84">
        <v>2069</v>
      </c>
      <c r="BG103" s="84">
        <v>2070</v>
      </c>
      <c r="BH103" s="84">
        <v>2071</v>
      </c>
      <c r="BI103" s="84">
        <v>2072</v>
      </c>
      <c r="BJ103" s="84">
        <v>2073</v>
      </c>
      <c r="BK103" s="84">
        <v>2074</v>
      </c>
      <c r="BL103" s="84">
        <v>2075</v>
      </c>
      <c r="BM103" s="84">
        <v>2076</v>
      </c>
      <c r="BN103" s="84">
        <v>2077</v>
      </c>
      <c r="BO103" s="84">
        <v>2078</v>
      </c>
    </row>
    <row r="104" spans="4:67" ht="13.2" thickBot="1" x14ac:dyDescent="0.3">
      <c r="D104" s="20" t="s">
        <v>271</v>
      </c>
      <c r="F104" s="85" t="s">
        <v>250</v>
      </c>
      <c r="G104" s="85" t="s">
        <v>231</v>
      </c>
      <c r="H104" s="85"/>
      <c r="I104" s="85"/>
      <c r="J104" s="85"/>
      <c r="K104" s="85">
        <v>-7</v>
      </c>
      <c r="L104" s="85">
        <v>-6</v>
      </c>
      <c r="M104" s="85">
        <v>-5</v>
      </c>
      <c r="N104" s="85">
        <v>-4</v>
      </c>
      <c r="O104" s="85">
        <v>-3</v>
      </c>
      <c r="P104" s="85">
        <v>-2</v>
      </c>
      <c r="Q104" s="85">
        <v>-1</v>
      </c>
      <c r="R104" s="85">
        <v>0</v>
      </c>
      <c r="S104" s="85">
        <v>1</v>
      </c>
      <c r="T104" s="85">
        <v>2</v>
      </c>
      <c r="U104" s="85">
        <v>3</v>
      </c>
      <c r="V104" s="85">
        <v>4</v>
      </c>
      <c r="W104" s="85">
        <v>5</v>
      </c>
      <c r="X104" s="85">
        <v>6</v>
      </c>
      <c r="Y104" s="85">
        <v>7</v>
      </c>
      <c r="Z104" s="85">
        <v>8</v>
      </c>
      <c r="AA104" s="85">
        <v>9</v>
      </c>
      <c r="AB104" s="85">
        <v>10</v>
      </c>
      <c r="AC104" s="85">
        <v>11</v>
      </c>
      <c r="AD104" s="85">
        <v>12</v>
      </c>
      <c r="AE104" s="85">
        <v>13</v>
      </c>
      <c r="AF104" s="85">
        <v>14</v>
      </c>
      <c r="AG104" s="85">
        <v>15</v>
      </c>
      <c r="AH104" s="85">
        <v>16</v>
      </c>
      <c r="AI104" s="85">
        <v>17</v>
      </c>
      <c r="AJ104" s="85">
        <v>18</v>
      </c>
      <c r="AK104" s="85">
        <v>19</v>
      </c>
      <c r="AL104" s="85">
        <v>20</v>
      </c>
      <c r="AM104" s="85">
        <v>21</v>
      </c>
      <c r="AN104" s="85">
        <v>22</v>
      </c>
      <c r="AO104" s="85">
        <v>23</v>
      </c>
      <c r="AP104" s="85">
        <v>24</v>
      </c>
      <c r="AQ104" s="85">
        <v>25</v>
      </c>
      <c r="AR104" s="85">
        <v>26</v>
      </c>
      <c r="AS104" s="85">
        <v>27</v>
      </c>
      <c r="AT104" s="85">
        <v>28</v>
      </c>
      <c r="AU104" s="85">
        <v>29</v>
      </c>
      <c r="AV104" s="85">
        <v>30</v>
      </c>
      <c r="AW104" s="85">
        <v>31</v>
      </c>
      <c r="AX104" s="85">
        <v>32</v>
      </c>
      <c r="AY104" s="85">
        <v>33</v>
      </c>
      <c r="AZ104" s="85">
        <v>34</v>
      </c>
      <c r="BA104" s="85">
        <v>35</v>
      </c>
      <c r="BB104" s="85">
        <v>36</v>
      </c>
      <c r="BC104" s="85">
        <v>37</v>
      </c>
      <c r="BD104" s="85">
        <v>38</v>
      </c>
      <c r="BE104" s="85">
        <v>39</v>
      </c>
      <c r="BF104" s="85">
        <v>40</v>
      </c>
      <c r="BG104" s="85">
        <v>41</v>
      </c>
      <c r="BH104" s="85">
        <v>42</v>
      </c>
      <c r="BI104" s="85">
        <v>43</v>
      </c>
      <c r="BJ104" s="85">
        <v>44</v>
      </c>
      <c r="BK104" s="85">
        <v>45</v>
      </c>
      <c r="BL104" s="85">
        <v>46</v>
      </c>
      <c r="BM104" s="85">
        <v>47</v>
      </c>
      <c r="BN104" s="85">
        <v>48</v>
      </c>
      <c r="BO104" s="85">
        <v>49</v>
      </c>
    </row>
    <row r="105" spans="4:67" ht="13.2" thickTop="1" x14ac:dyDescent="0.25">
      <c r="F105" t="s">
        <v>251</v>
      </c>
      <c r="K105">
        <f t="shared" ref="K105:BO105" si="51">1/((1+$C$5)^K104)</f>
        <v>1.22987386542487</v>
      </c>
      <c r="L105">
        <f t="shared" si="51"/>
        <v>1.1940522965289999</v>
      </c>
      <c r="M105">
        <f t="shared" si="51"/>
        <v>1.1592740742999998</v>
      </c>
      <c r="N105">
        <f t="shared" si="51"/>
        <v>1.1255088099999999</v>
      </c>
      <c r="O105">
        <f t="shared" si="51"/>
        <v>1.092727</v>
      </c>
      <c r="P105">
        <f t="shared" si="51"/>
        <v>1.0609</v>
      </c>
      <c r="Q105">
        <f t="shared" si="51"/>
        <v>1.03</v>
      </c>
      <c r="R105">
        <f t="shared" si="51"/>
        <v>1</v>
      </c>
      <c r="S105" s="81">
        <f t="shared" si="51"/>
        <v>0.970873786407767</v>
      </c>
      <c r="T105" s="81">
        <f t="shared" si="51"/>
        <v>0.94259590913375435</v>
      </c>
      <c r="U105" s="81">
        <f t="shared" si="51"/>
        <v>0.91514165935315961</v>
      </c>
      <c r="V105" s="81">
        <f t="shared" si="51"/>
        <v>0.888487047915689</v>
      </c>
      <c r="W105" s="81">
        <f t="shared" si="51"/>
        <v>0.86260878438416411</v>
      </c>
      <c r="X105" s="81">
        <f t="shared" si="51"/>
        <v>0.83748425668365445</v>
      </c>
      <c r="Y105" s="81">
        <f t="shared" si="51"/>
        <v>0.81309151134335378</v>
      </c>
      <c r="Z105" s="81">
        <f t="shared" si="51"/>
        <v>0.78940923431393573</v>
      </c>
      <c r="AA105" s="81">
        <f t="shared" si="51"/>
        <v>0.76641673234362695</v>
      </c>
      <c r="AB105" s="81">
        <f t="shared" si="51"/>
        <v>0.74409391489672516</v>
      </c>
      <c r="AC105" s="81">
        <f t="shared" si="51"/>
        <v>0.72242127659876232</v>
      </c>
      <c r="AD105" s="81">
        <f t="shared" si="51"/>
        <v>0.70137988019297326</v>
      </c>
      <c r="AE105" s="81">
        <f t="shared" si="51"/>
        <v>0.68095133999317792</v>
      </c>
      <c r="AF105" s="81">
        <f t="shared" si="51"/>
        <v>0.66111780581861923</v>
      </c>
      <c r="AG105" s="81">
        <f t="shared" si="51"/>
        <v>0.64186194739671765</v>
      </c>
      <c r="AH105" s="81">
        <f t="shared" si="51"/>
        <v>0.62316693922011435</v>
      </c>
      <c r="AI105" s="81">
        <f t="shared" si="51"/>
        <v>0.60501644584477121</v>
      </c>
      <c r="AJ105" s="81">
        <f t="shared" si="51"/>
        <v>0.5873946076162827</v>
      </c>
      <c r="AK105" s="81">
        <f t="shared" si="51"/>
        <v>0.57028602681192497</v>
      </c>
      <c r="AL105" s="81">
        <f t="shared" si="51"/>
        <v>0.55367575418633497</v>
      </c>
      <c r="AM105" s="81">
        <f t="shared" si="51"/>
        <v>0.5375492759090631</v>
      </c>
      <c r="AN105" s="81">
        <f t="shared" si="51"/>
        <v>0.52189250088258554</v>
      </c>
      <c r="AO105" s="81">
        <f t="shared" si="51"/>
        <v>0.50669174842969467</v>
      </c>
      <c r="AP105" s="81">
        <f t="shared" si="51"/>
        <v>0.49193373633950943</v>
      </c>
      <c r="AQ105" s="81">
        <f t="shared" si="51"/>
        <v>0.47760556926165965</v>
      </c>
      <c r="AR105" s="81">
        <f t="shared" si="51"/>
        <v>0.46369472743850448</v>
      </c>
      <c r="AS105" s="81">
        <f t="shared" si="51"/>
        <v>0.45018905576553836</v>
      </c>
      <c r="AT105" s="81">
        <f t="shared" si="51"/>
        <v>0.4370767531704256</v>
      </c>
      <c r="AU105" s="81">
        <f t="shared" si="51"/>
        <v>0.42434636230138412</v>
      </c>
      <c r="AV105" s="81">
        <f t="shared" si="51"/>
        <v>0.41198675951590691</v>
      </c>
      <c r="AW105" s="81">
        <f t="shared" si="51"/>
        <v>0.39998714516107459</v>
      </c>
      <c r="AX105" s="81">
        <f t="shared" si="51"/>
        <v>0.38833703413696569</v>
      </c>
      <c r="AY105" s="81">
        <f t="shared" si="51"/>
        <v>0.37702624673491814</v>
      </c>
      <c r="AZ105" s="81">
        <f t="shared" si="51"/>
        <v>0.36604489974263904</v>
      </c>
      <c r="BA105" s="81">
        <f t="shared" si="51"/>
        <v>0.35538339780838735</v>
      </c>
      <c r="BB105" s="81">
        <f t="shared" si="51"/>
        <v>0.34503242505668674</v>
      </c>
      <c r="BC105" s="81">
        <f t="shared" si="51"/>
        <v>0.33498293694823961</v>
      </c>
      <c r="BD105" s="81">
        <f t="shared" si="51"/>
        <v>0.3252261523769317</v>
      </c>
      <c r="BE105" s="81">
        <f t="shared" si="51"/>
        <v>0.31575354599702099</v>
      </c>
      <c r="BF105" s="81">
        <f t="shared" si="51"/>
        <v>0.30655684077380685</v>
      </c>
      <c r="BG105" s="81">
        <f t="shared" si="51"/>
        <v>0.29762800075126877</v>
      </c>
      <c r="BH105" s="81">
        <f t="shared" si="51"/>
        <v>0.28895922403035801</v>
      </c>
      <c r="BI105" s="81">
        <f t="shared" si="51"/>
        <v>0.28054293595180391</v>
      </c>
      <c r="BJ105" s="81">
        <f t="shared" si="51"/>
        <v>0.27237178247747956</v>
      </c>
      <c r="BK105" s="81">
        <f t="shared" si="51"/>
        <v>0.26443862376454325</v>
      </c>
      <c r="BL105" s="81">
        <f t="shared" si="51"/>
        <v>0.25673652792674101</v>
      </c>
      <c r="BM105" s="81">
        <f t="shared" si="51"/>
        <v>0.24925876497741845</v>
      </c>
      <c r="BN105" s="81">
        <f t="shared" si="51"/>
        <v>0.24199880094894996</v>
      </c>
      <c r="BO105" s="81">
        <f t="shared" si="51"/>
        <v>0.2349502921834466</v>
      </c>
    </row>
    <row r="106" spans="4:67" x14ac:dyDescent="0.25">
      <c r="F106" t="s">
        <v>245</v>
      </c>
      <c r="R106">
        <f t="shared" ref="R106:AK106" si="52">(1+$C$3)^R104</f>
        <v>1</v>
      </c>
      <c r="S106" s="81">
        <f t="shared" si="52"/>
        <v>1.014</v>
      </c>
      <c r="T106" s="81">
        <f t="shared" si="52"/>
        <v>1.0281960000000001</v>
      </c>
      <c r="U106" s="81">
        <f t="shared" si="52"/>
        <v>1.0425907440000002</v>
      </c>
      <c r="V106" s="81">
        <f t="shared" si="52"/>
        <v>1.0571870144160003</v>
      </c>
      <c r="W106" s="81">
        <f t="shared" si="52"/>
        <v>1.0719876326178244</v>
      </c>
      <c r="X106" s="81">
        <f t="shared" si="52"/>
        <v>1.086995459474474</v>
      </c>
      <c r="Y106" s="81">
        <f t="shared" si="52"/>
        <v>1.1022133959071165</v>
      </c>
      <c r="Z106" s="81">
        <f t="shared" si="52"/>
        <v>1.1176443834498164</v>
      </c>
      <c r="AA106" s="81">
        <f t="shared" si="52"/>
        <v>1.133291404818114</v>
      </c>
      <c r="AB106" s="81">
        <f t="shared" si="52"/>
        <v>1.1491574844855676</v>
      </c>
      <c r="AC106" s="81">
        <f t="shared" si="52"/>
        <v>1.1652456892683656</v>
      </c>
      <c r="AD106" s="81">
        <f t="shared" si="52"/>
        <v>1.1815591289181229</v>
      </c>
      <c r="AE106" s="81">
        <f t="shared" si="52"/>
        <v>1.1981009567229766</v>
      </c>
      <c r="AF106" s="81">
        <f t="shared" si="52"/>
        <v>1.2148743701170983</v>
      </c>
      <c r="AG106" s="81">
        <f t="shared" si="52"/>
        <v>1.2318826112987378</v>
      </c>
      <c r="AH106" s="81">
        <f t="shared" si="52"/>
        <v>1.2491289678569204</v>
      </c>
      <c r="AI106" s="81">
        <f t="shared" si="52"/>
        <v>1.2666167734069174</v>
      </c>
      <c r="AJ106" s="81">
        <f t="shared" si="52"/>
        <v>1.2843494082346143</v>
      </c>
      <c r="AK106" s="81">
        <f t="shared" si="52"/>
        <v>1.3023302999498989</v>
      </c>
      <c r="AL106" s="81">
        <f>AK106</f>
        <v>1.3023302999498989</v>
      </c>
      <c r="AM106" s="81">
        <f t="shared" ref="AM106:BO106" si="53">AL106</f>
        <v>1.3023302999498989</v>
      </c>
      <c r="AN106" s="81">
        <f t="shared" si="53"/>
        <v>1.3023302999498989</v>
      </c>
      <c r="AO106" s="81">
        <f t="shared" si="53"/>
        <v>1.3023302999498989</v>
      </c>
      <c r="AP106" s="81">
        <f t="shared" si="53"/>
        <v>1.3023302999498989</v>
      </c>
      <c r="AQ106" s="81">
        <f t="shared" si="53"/>
        <v>1.3023302999498989</v>
      </c>
      <c r="AR106" s="81">
        <f t="shared" si="53"/>
        <v>1.3023302999498989</v>
      </c>
      <c r="AS106" s="81">
        <f t="shared" si="53"/>
        <v>1.3023302999498989</v>
      </c>
      <c r="AT106" s="81">
        <f t="shared" si="53"/>
        <v>1.3023302999498989</v>
      </c>
      <c r="AU106" s="81">
        <f t="shared" si="53"/>
        <v>1.3023302999498989</v>
      </c>
      <c r="AV106" s="81">
        <f t="shared" si="53"/>
        <v>1.3023302999498989</v>
      </c>
      <c r="AW106" s="81">
        <f t="shared" si="53"/>
        <v>1.3023302999498989</v>
      </c>
      <c r="AX106" s="81">
        <f t="shared" si="53"/>
        <v>1.3023302999498989</v>
      </c>
      <c r="AY106" s="81">
        <f t="shared" si="53"/>
        <v>1.3023302999498989</v>
      </c>
      <c r="AZ106" s="81">
        <f t="shared" si="53"/>
        <v>1.3023302999498989</v>
      </c>
      <c r="BA106" s="81">
        <f t="shared" si="53"/>
        <v>1.3023302999498989</v>
      </c>
      <c r="BB106" s="81">
        <f t="shared" si="53"/>
        <v>1.3023302999498989</v>
      </c>
      <c r="BC106" s="81">
        <f t="shared" si="53"/>
        <v>1.3023302999498989</v>
      </c>
      <c r="BD106" s="81">
        <f t="shared" si="53"/>
        <v>1.3023302999498989</v>
      </c>
      <c r="BE106" s="81">
        <f t="shared" si="53"/>
        <v>1.3023302999498989</v>
      </c>
      <c r="BF106" s="81">
        <f t="shared" si="53"/>
        <v>1.3023302999498989</v>
      </c>
      <c r="BG106" s="81">
        <f t="shared" si="53"/>
        <v>1.3023302999498989</v>
      </c>
      <c r="BH106" s="81">
        <f t="shared" si="53"/>
        <v>1.3023302999498989</v>
      </c>
      <c r="BI106" s="81">
        <f t="shared" si="53"/>
        <v>1.3023302999498989</v>
      </c>
      <c r="BJ106" s="81">
        <f t="shared" si="53"/>
        <v>1.3023302999498989</v>
      </c>
      <c r="BK106" s="81">
        <f t="shared" si="53"/>
        <v>1.3023302999498989</v>
      </c>
      <c r="BL106" s="81">
        <f t="shared" si="53"/>
        <v>1.3023302999498989</v>
      </c>
      <c r="BM106" s="81">
        <f t="shared" si="53"/>
        <v>1.3023302999498989</v>
      </c>
      <c r="BN106" s="81">
        <f t="shared" si="53"/>
        <v>1.3023302999498989</v>
      </c>
      <c r="BO106" s="81">
        <f t="shared" si="53"/>
        <v>1.3023302999498989</v>
      </c>
    </row>
    <row r="107" spans="4:67" x14ac:dyDescent="0.25">
      <c r="F107" t="s">
        <v>232</v>
      </c>
      <c r="R107">
        <f t="shared" ref="R107:BO107" si="54">(1+$C$2)^R104</f>
        <v>1</v>
      </c>
      <c r="S107" s="81">
        <f t="shared" si="54"/>
        <v>1.014</v>
      </c>
      <c r="T107" s="81">
        <f t="shared" si="54"/>
        <v>1.0281960000000001</v>
      </c>
      <c r="U107" s="81">
        <f t="shared" si="54"/>
        <v>1.0425907440000002</v>
      </c>
      <c r="V107" s="81">
        <f t="shared" si="54"/>
        <v>1.0571870144160003</v>
      </c>
      <c r="W107" s="81">
        <f t="shared" si="54"/>
        <v>1.0719876326178244</v>
      </c>
      <c r="X107" s="81">
        <f t="shared" si="54"/>
        <v>1.086995459474474</v>
      </c>
      <c r="Y107" s="81">
        <f t="shared" si="54"/>
        <v>1.1022133959071165</v>
      </c>
      <c r="Z107" s="81">
        <f t="shared" si="54"/>
        <v>1.1176443834498164</v>
      </c>
      <c r="AA107" s="81">
        <f t="shared" si="54"/>
        <v>1.133291404818114</v>
      </c>
      <c r="AB107" s="81">
        <f t="shared" si="54"/>
        <v>1.1491574844855676</v>
      </c>
      <c r="AC107" s="81">
        <f t="shared" si="54"/>
        <v>1.1652456892683656</v>
      </c>
      <c r="AD107" s="81">
        <f t="shared" si="54"/>
        <v>1.1815591289181229</v>
      </c>
      <c r="AE107" s="81">
        <f t="shared" si="54"/>
        <v>1.1981009567229766</v>
      </c>
      <c r="AF107" s="81">
        <f t="shared" si="54"/>
        <v>1.2148743701170983</v>
      </c>
      <c r="AG107" s="81">
        <f t="shared" si="54"/>
        <v>1.2318826112987378</v>
      </c>
      <c r="AH107" s="81">
        <f t="shared" si="54"/>
        <v>1.2491289678569204</v>
      </c>
      <c r="AI107" s="81">
        <f t="shared" si="54"/>
        <v>1.2666167734069174</v>
      </c>
      <c r="AJ107" s="81">
        <f t="shared" si="54"/>
        <v>1.2843494082346143</v>
      </c>
      <c r="AK107" s="81">
        <f t="shared" si="54"/>
        <v>1.3023302999498989</v>
      </c>
      <c r="AL107" s="81">
        <f t="shared" si="54"/>
        <v>1.3205629241491976</v>
      </c>
      <c r="AM107" s="81">
        <f t="shared" si="54"/>
        <v>1.3390508050872865</v>
      </c>
      <c r="AN107" s="81">
        <f t="shared" si="54"/>
        <v>1.3577975163585085</v>
      </c>
      <c r="AO107" s="81">
        <f t="shared" si="54"/>
        <v>1.3768066815875277</v>
      </c>
      <c r="AP107" s="81">
        <f t="shared" si="54"/>
        <v>1.3960819751297533</v>
      </c>
      <c r="AQ107" s="81">
        <f t="shared" si="54"/>
        <v>1.41562712278157</v>
      </c>
      <c r="AR107" s="81">
        <f t="shared" si="54"/>
        <v>1.4354459025005122</v>
      </c>
      <c r="AS107" s="81">
        <f t="shared" si="54"/>
        <v>1.4555421451355193</v>
      </c>
      <c r="AT107" s="81">
        <f t="shared" si="54"/>
        <v>1.4759197351674167</v>
      </c>
      <c r="AU107" s="81">
        <f t="shared" si="54"/>
        <v>1.4965826114597607</v>
      </c>
      <c r="AV107" s="81">
        <f t="shared" si="54"/>
        <v>1.5175347680201974</v>
      </c>
      <c r="AW107" s="81">
        <f t="shared" si="54"/>
        <v>1.5387802547724803</v>
      </c>
      <c r="AX107" s="81">
        <f t="shared" si="54"/>
        <v>1.5603231783392952</v>
      </c>
      <c r="AY107" s="81">
        <f t="shared" si="54"/>
        <v>1.5821677028360455</v>
      </c>
      <c r="AZ107" s="81">
        <f t="shared" si="54"/>
        <v>1.6043180506757502</v>
      </c>
      <c r="BA107" s="81">
        <f t="shared" si="54"/>
        <v>1.6267785033852107</v>
      </c>
      <c r="BB107" s="81">
        <f t="shared" si="54"/>
        <v>1.649553402432604</v>
      </c>
      <c r="BC107" s="81">
        <f t="shared" si="54"/>
        <v>1.6726471500666604</v>
      </c>
      <c r="BD107" s="81">
        <f t="shared" si="54"/>
        <v>1.6960642101675938</v>
      </c>
      <c r="BE107" s="81">
        <f t="shared" si="54"/>
        <v>1.7198091091099401</v>
      </c>
      <c r="BF107" s="81">
        <f t="shared" si="54"/>
        <v>1.7438864366374796</v>
      </c>
      <c r="BG107" s="81">
        <f t="shared" si="54"/>
        <v>1.7683008467504044</v>
      </c>
      <c r="BH107" s="81">
        <f t="shared" si="54"/>
        <v>1.7930570586049102</v>
      </c>
      <c r="BI107" s="81">
        <f t="shared" si="54"/>
        <v>1.818159857425379</v>
      </c>
      <c r="BJ107" s="81">
        <f t="shared" si="54"/>
        <v>1.8436140954293345</v>
      </c>
      <c r="BK107" s="81">
        <f t="shared" si="54"/>
        <v>1.8694246927653453</v>
      </c>
      <c r="BL107" s="81">
        <f t="shared" si="54"/>
        <v>1.8955966384640601</v>
      </c>
      <c r="BM107" s="81">
        <f t="shared" si="54"/>
        <v>1.9221349914025572</v>
      </c>
      <c r="BN107" s="81">
        <f t="shared" si="54"/>
        <v>1.9490448812821934</v>
      </c>
      <c r="BO107" s="81">
        <f t="shared" si="54"/>
        <v>1.9763315096201441</v>
      </c>
    </row>
    <row r="108" spans="4:67" x14ac:dyDescent="0.25">
      <c r="F108" s="90" t="s">
        <v>246</v>
      </c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1">
        <f t="shared" ref="R108:BO108" si="55">(1+$C$4)^R104</f>
        <v>1</v>
      </c>
      <c r="S108" s="91">
        <f t="shared" si="55"/>
        <v>0.85</v>
      </c>
      <c r="T108" s="91">
        <f t="shared" si="55"/>
        <v>0.72249999999999992</v>
      </c>
      <c r="U108" s="91">
        <f t="shared" si="55"/>
        <v>0.61412499999999992</v>
      </c>
      <c r="V108" s="91">
        <f t="shared" si="55"/>
        <v>0.52200624999999989</v>
      </c>
      <c r="W108" s="91">
        <f t="shared" si="55"/>
        <v>0.44370531249999989</v>
      </c>
      <c r="X108" s="91">
        <f t="shared" si="55"/>
        <v>0.37714951562499988</v>
      </c>
      <c r="Y108" s="91">
        <f t="shared" si="55"/>
        <v>0.32057708828124987</v>
      </c>
      <c r="Z108" s="91">
        <f t="shared" si="55"/>
        <v>0.2724905250390624</v>
      </c>
      <c r="AA108" s="91">
        <f t="shared" si="55"/>
        <v>0.23161694628320303</v>
      </c>
      <c r="AB108" s="91">
        <f t="shared" si="55"/>
        <v>0.19687440434072256</v>
      </c>
      <c r="AC108" s="91">
        <f t="shared" si="55"/>
        <v>0.16734324368961417</v>
      </c>
      <c r="AD108" s="91">
        <f t="shared" si="55"/>
        <v>0.14224175713617204</v>
      </c>
      <c r="AE108" s="91">
        <f t="shared" si="55"/>
        <v>0.12090549356574623</v>
      </c>
      <c r="AF108" s="91">
        <f t="shared" si="55"/>
        <v>0.10276966953088429</v>
      </c>
      <c r="AG108" s="91">
        <f t="shared" si="55"/>
        <v>8.7354219101251629E-2</v>
      </c>
      <c r="AH108" s="91">
        <f t="shared" si="55"/>
        <v>7.4251086236063898E-2</v>
      </c>
      <c r="AI108" s="91">
        <f t="shared" si="55"/>
        <v>6.3113423300654309E-2</v>
      </c>
      <c r="AJ108" s="91">
        <f t="shared" si="55"/>
        <v>5.3646409805556163E-2</v>
      </c>
      <c r="AK108" s="91">
        <f t="shared" si="55"/>
        <v>4.5599448334722736E-2</v>
      </c>
      <c r="AL108" s="91">
        <f t="shared" si="55"/>
        <v>3.8759531084514326E-2</v>
      </c>
      <c r="AM108" s="91">
        <f t="shared" si="55"/>
        <v>3.2945601421837174E-2</v>
      </c>
      <c r="AN108" s="91">
        <f t="shared" si="55"/>
        <v>2.8003761208561594E-2</v>
      </c>
      <c r="AO108" s="91">
        <f t="shared" si="55"/>
        <v>2.3803197027277352E-2</v>
      </c>
      <c r="AP108" s="91">
        <f t="shared" si="55"/>
        <v>2.0232717473185752E-2</v>
      </c>
      <c r="AQ108" s="91">
        <f t="shared" si="55"/>
        <v>1.7197809852207889E-2</v>
      </c>
      <c r="AR108" s="91">
        <f t="shared" si="55"/>
        <v>1.4618138374376704E-2</v>
      </c>
      <c r="AS108" s="91">
        <f t="shared" si="55"/>
        <v>1.2425417618220198E-2</v>
      </c>
      <c r="AT108" s="91">
        <f t="shared" si="55"/>
        <v>1.0561604975487167E-2</v>
      </c>
      <c r="AU108" s="91">
        <f t="shared" si="55"/>
        <v>8.977364229164092E-3</v>
      </c>
      <c r="AV108" s="91">
        <f t="shared" si="55"/>
        <v>7.6307595947894781E-3</v>
      </c>
      <c r="AW108" s="91">
        <f t="shared" si="55"/>
        <v>6.4861456555710545E-3</v>
      </c>
      <c r="AX108" s="91">
        <f t="shared" si="55"/>
        <v>5.5132238072353977E-3</v>
      </c>
      <c r="AY108" s="91">
        <f t="shared" si="55"/>
        <v>4.6862402361500877E-3</v>
      </c>
      <c r="AZ108" s="91">
        <f t="shared" si="55"/>
        <v>3.9833042007275743E-3</v>
      </c>
      <c r="BA108" s="91">
        <f t="shared" si="55"/>
        <v>3.3858085706184381E-3</v>
      </c>
      <c r="BB108" s="91">
        <f t="shared" si="55"/>
        <v>2.8779372850256725E-3</v>
      </c>
      <c r="BC108" s="91">
        <f t="shared" si="55"/>
        <v>2.4462466922718215E-3</v>
      </c>
      <c r="BD108" s="91">
        <f t="shared" si="55"/>
        <v>2.079309688431048E-3</v>
      </c>
      <c r="BE108" s="91">
        <f t="shared" si="55"/>
        <v>1.7674132351663905E-3</v>
      </c>
      <c r="BF108" s="91">
        <f t="shared" si="55"/>
        <v>1.5023012498914321E-3</v>
      </c>
      <c r="BG108" s="91">
        <f t="shared" si="55"/>
        <v>1.2769560624077173E-3</v>
      </c>
      <c r="BH108" s="91">
        <f t="shared" si="55"/>
        <v>1.0854126530465595E-3</v>
      </c>
      <c r="BI108" s="91">
        <f t="shared" si="55"/>
        <v>9.2260075508957559E-4</v>
      </c>
      <c r="BJ108" s="91">
        <f t="shared" si="55"/>
        <v>7.8421064182613925E-4</v>
      </c>
      <c r="BK108" s="91">
        <f t="shared" si="55"/>
        <v>6.6657904555221829E-4</v>
      </c>
      <c r="BL108" s="91">
        <f t="shared" si="55"/>
        <v>5.6659218871938548E-4</v>
      </c>
      <c r="BM108" s="91">
        <f t="shared" si="55"/>
        <v>4.8160336041147762E-4</v>
      </c>
      <c r="BN108" s="91">
        <f t="shared" si="55"/>
        <v>4.0936285634975606E-4</v>
      </c>
      <c r="BO108" s="91">
        <f t="shared" si="55"/>
        <v>3.4795842789729262E-4</v>
      </c>
    </row>
    <row r="109" spans="4:67" x14ac:dyDescent="0.25">
      <c r="F109" s="86"/>
    </row>
    <row r="110" spans="4:67" x14ac:dyDescent="0.25">
      <c r="F110" t="s">
        <v>270</v>
      </c>
      <c r="G110" s="77">
        <f>SUM(H110:Q110)</f>
        <v>-7384971586.1375494</v>
      </c>
      <c r="K110">
        <f t="shared" ref="K110:Q110" si="56">-($I$5/-(MIN($K$104:$Q$104)))*K105</f>
        <v>-1150810545.5046997</v>
      </c>
      <c r="L110">
        <f t="shared" si="56"/>
        <v>-1117291791.7521358</v>
      </c>
      <c r="M110">
        <f t="shared" si="56"/>
        <v>-1084749312.3807142</v>
      </c>
      <c r="N110">
        <f t="shared" si="56"/>
        <v>-1053154672.2142856</v>
      </c>
      <c r="O110">
        <f t="shared" si="56"/>
        <v>-1022480264.2857143</v>
      </c>
      <c r="P110">
        <f t="shared" si="56"/>
        <v>-992699285.71428573</v>
      </c>
      <c r="Q110">
        <f t="shared" si="56"/>
        <v>-963785714.28571427</v>
      </c>
    </row>
    <row r="111" spans="4:67" x14ac:dyDescent="0.25">
      <c r="F111" t="s">
        <v>252</v>
      </c>
      <c r="G111" s="77">
        <f>I5*BO105</f>
        <v>1538924413.8015752</v>
      </c>
      <c r="BO111" s="77">
        <f>I5</f>
        <v>6550000000</v>
      </c>
    </row>
    <row r="112" spans="4:67" x14ac:dyDescent="0.25">
      <c r="F112" t="s">
        <v>253</v>
      </c>
      <c r="G112" s="77">
        <f>SUM(S112:BO112)</f>
        <v>-196000000</v>
      </c>
      <c r="R112" s="77">
        <f>-$J$5</f>
        <v>-4000000</v>
      </c>
      <c r="S112" s="77">
        <f t="shared" ref="S112:BO112" si="57">-$J$5</f>
        <v>-4000000</v>
      </c>
      <c r="T112" s="77">
        <f t="shared" si="57"/>
        <v>-4000000</v>
      </c>
      <c r="U112" s="77">
        <f t="shared" si="57"/>
        <v>-4000000</v>
      </c>
      <c r="V112" s="77">
        <f t="shared" si="57"/>
        <v>-4000000</v>
      </c>
      <c r="W112" s="77">
        <f t="shared" si="57"/>
        <v>-4000000</v>
      </c>
      <c r="X112" s="77">
        <f t="shared" si="57"/>
        <v>-4000000</v>
      </c>
      <c r="Y112" s="77">
        <f t="shared" si="57"/>
        <v>-4000000</v>
      </c>
      <c r="Z112" s="77">
        <f t="shared" si="57"/>
        <v>-4000000</v>
      </c>
      <c r="AA112" s="77">
        <f t="shared" si="57"/>
        <v>-4000000</v>
      </c>
      <c r="AB112" s="77">
        <f t="shared" si="57"/>
        <v>-4000000</v>
      </c>
      <c r="AC112" s="77">
        <f t="shared" si="57"/>
        <v>-4000000</v>
      </c>
      <c r="AD112" s="77">
        <f t="shared" si="57"/>
        <v>-4000000</v>
      </c>
      <c r="AE112" s="77">
        <f t="shared" si="57"/>
        <v>-4000000</v>
      </c>
      <c r="AF112" s="77">
        <f t="shared" si="57"/>
        <v>-4000000</v>
      </c>
      <c r="AG112" s="77">
        <f t="shared" si="57"/>
        <v>-4000000</v>
      </c>
      <c r="AH112" s="77">
        <f t="shared" si="57"/>
        <v>-4000000</v>
      </c>
      <c r="AI112" s="77">
        <f t="shared" si="57"/>
        <v>-4000000</v>
      </c>
      <c r="AJ112" s="77">
        <f t="shared" si="57"/>
        <v>-4000000</v>
      </c>
      <c r="AK112" s="77">
        <f t="shared" si="57"/>
        <v>-4000000</v>
      </c>
      <c r="AL112" s="77">
        <f t="shared" si="57"/>
        <v>-4000000</v>
      </c>
      <c r="AM112" s="77">
        <f t="shared" si="57"/>
        <v>-4000000</v>
      </c>
      <c r="AN112" s="77">
        <f t="shared" si="57"/>
        <v>-4000000</v>
      </c>
      <c r="AO112" s="77">
        <f t="shared" si="57"/>
        <v>-4000000</v>
      </c>
      <c r="AP112" s="77">
        <f t="shared" si="57"/>
        <v>-4000000</v>
      </c>
      <c r="AQ112" s="77">
        <f t="shared" si="57"/>
        <v>-4000000</v>
      </c>
      <c r="AR112" s="77">
        <f t="shared" si="57"/>
        <v>-4000000</v>
      </c>
      <c r="AS112" s="77">
        <f t="shared" si="57"/>
        <v>-4000000</v>
      </c>
      <c r="AT112" s="77">
        <f t="shared" si="57"/>
        <v>-4000000</v>
      </c>
      <c r="AU112" s="77">
        <f t="shared" si="57"/>
        <v>-4000000</v>
      </c>
      <c r="AV112" s="77">
        <f t="shared" si="57"/>
        <v>-4000000</v>
      </c>
      <c r="AW112" s="77">
        <f t="shared" si="57"/>
        <v>-4000000</v>
      </c>
      <c r="AX112" s="77">
        <f t="shared" si="57"/>
        <v>-4000000</v>
      </c>
      <c r="AY112" s="77">
        <f t="shared" si="57"/>
        <v>-4000000</v>
      </c>
      <c r="AZ112" s="77">
        <f t="shared" si="57"/>
        <v>-4000000</v>
      </c>
      <c r="BA112" s="77">
        <f t="shared" si="57"/>
        <v>-4000000</v>
      </c>
      <c r="BB112" s="77">
        <f t="shared" si="57"/>
        <v>-4000000</v>
      </c>
      <c r="BC112" s="77">
        <f t="shared" si="57"/>
        <v>-4000000</v>
      </c>
      <c r="BD112" s="77">
        <f t="shared" si="57"/>
        <v>-4000000</v>
      </c>
      <c r="BE112" s="77">
        <f t="shared" si="57"/>
        <v>-4000000</v>
      </c>
      <c r="BF112" s="77">
        <f t="shared" si="57"/>
        <v>-4000000</v>
      </c>
      <c r="BG112" s="77">
        <f t="shared" si="57"/>
        <v>-4000000</v>
      </c>
      <c r="BH112" s="77">
        <f t="shared" si="57"/>
        <v>-4000000</v>
      </c>
      <c r="BI112" s="77">
        <f t="shared" si="57"/>
        <v>-4000000</v>
      </c>
      <c r="BJ112" s="77">
        <f t="shared" si="57"/>
        <v>-4000000</v>
      </c>
      <c r="BK112" s="77">
        <f t="shared" si="57"/>
        <v>-4000000</v>
      </c>
      <c r="BL112" s="77">
        <f t="shared" si="57"/>
        <v>-4000000</v>
      </c>
      <c r="BM112" s="77">
        <f t="shared" si="57"/>
        <v>-4000000</v>
      </c>
      <c r="BN112" s="77">
        <f t="shared" si="57"/>
        <v>-4000000</v>
      </c>
      <c r="BO112" s="77">
        <f t="shared" si="57"/>
        <v>-4000000</v>
      </c>
    </row>
    <row r="113" spans="6:67" x14ac:dyDescent="0.25">
      <c r="G113" s="89"/>
    </row>
    <row r="114" spans="6:67" x14ac:dyDescent="0.25">
      <c r="F114" t="s">
        <v>254</v>
      </c>
      <c r="G114" s="77">
        <f>SUM(R114:BO114)</f>
        <v>7682258862.0107975</v>
      </c>
      <c r="R114" s="77">
        <f>$M$5/(((1+$C$2)^(2035-$R$103))*((1+$C$3)^(2035-$R$103)))</f>
        <v>85397828.48601599</v>
      </c>
      <c r="S114" s="77">
        <f t="shared" ref="S114:BO114" si="58">$R$114*S106*S107</f>
        <v>87805705.658007696</v>
      </c>
      <c r="T114" s="77">
        <f t="shared" si="58"/>
        <v>90281475.334740907</v>
      </c>
      <c r="U114" s="77">
        <f t="shared" si="58"/>
        <v>92827051.813279271</v>
      </c>
      <c r="V114" s="77">
        <f t="shared" si="58"/>
        <v>95444403.366206512</v>
      </c>
      <c r="W114" s="77">
        <f t="shared" si="58"/>
        <v>98135553.763520077</v>
      </c>
      <c r="X114" s="77">
        <f t="shared" si="58"/>
        <v>100902583.8374363</v>
      </c>
      <c r="Y114" s="77">
        <f t="shared" si="58"/>
        <v>103747633.09131664</v>
      </c>
      <c r="Z114" s="77">
        <f t="shared" si="58"/>
        <v>106672901.35395946</v>
      </c>
      <c r="AA114" s="77">
        <f t="shared" si="58"/>
        <v>109680650.48053572</v>
      </c>
      <c r="AB114" s="77">
        <f t="shared" si="58"/>
        <v>112773206.10148492</v>
      </c>
      <c r="AC114" s="77">
        <f t="shared" si="58"/>
        <v>115952959.42072238</v>
      </c>
      <c r="AD114" s="77">
        <f t="shared" si="58"/>
        <v>119222369.06454912</v>
      </c>
      <c r="AE114" s="77">
        <f t="shared" si="58"/>
        <v>122583962.98269314</v>
      </c>
      <c r="AF114" s="77">
        <f t="shared" si="58"/>
        <v>126040340.40295316</v>
      </c>
      <c r="AG114" s="77">
        <f t="shared" si="58"/>
        <v>129594173.84095486</v>
      </c>
      <c r="AH114" s="77">
        <f t="shared" si="58"/>
        <v>133248211.16657448</v>
      </c>
      <c r="AI114" s="77">
        <f t="shared" si="58"/>
        <v>137005277.72862723</v>
      </c>
      <c r="AJ114" s="77">
        <f t="shared" si="58"/>
        <v>140868278.53946364</v>
      </c>
      <c r="AK114" s="77">
        <f t="shared" si="58"/>
        <v>144840200.52116233</v>
      </c>
      <c r="AL114" s="77">
        <f t="shared" si="58"/>
        <v>146867963.32845864</v>
      </c>
      <c r="AM114" s="77">
        <f t="shared" si="58"/>
        <v>148924114.81505707</v>
      </c>
      <c r="AN114" s="77">
        <f t="shared" si="58"/>
        <v>151009052.42246786</v>
      </c>
      <c r="AO114" s="77">
        <f t="shared" si="58"/>
        <v>153123179.15638241</v>
      </c>
      <c r="AP114" s="77">
        <f t="shared" si="58"/>
        <v>155266903.66457179</v>
      </c>
      <c r="AQ114" s="77">
        <f t="shared" si="58"/>
        <v>157440640.31587583</v>
      </c>
      <c r="AR114" s="77">
        <f t="shared" si="58"/>
        <v>159644809.28029811</v>
      </c>
      <c r="AS114" s="77">
        <f t="shared" si="58"/>
        <v>161879836.61022228</v>
      </c>
      <c r="AT114" s="77">
        <f t="shared" si="58"/>
        <v>164146154.32276541</v>
      </c>
      <c r="AU114" s="77">
        <f t="shared" si="58"/>
        <v>166444200.48328412</v>
      </c>
      <c r="AV114" s="77">
        <f t="shared" si="58"/>
        <v>168774419.29005012</v>
      </c>
      <c r="AW114" s="77">
        <f t="shared" si="58"/>
        <v>171137261.16011083</v>
      </c>
      <c r="AX114" s="77">
        <f t="shared" si="58"/>
        <v>173533182.8163524</v>
      </c>
      <c r="AY114" s="77">
        <f t="shared" si="58"/>
        <v>175962647.37578136</v>
      </c>
      <c r="AZ114" s="77">
        <f t="shared" si="58"/>
        <v>178426124.4390423</v>
      </c>
      <c r="BA114" s="77">
        <f t="shared" si="58"/>
        <v>180924090.18118888</v>
      </c>
      <c r="BB114" s="77">
        <f t="shared" si="58"/>
        <v>183457027.44372556</v>
      </c>
      <c r="BC114" s="77">
        <f t="shared" si="58"/>
        <v>186025425.82793772</v>
      </c>
      <c r="BD114" s="77">
        <f t="shared" si="58"/>
        <v>188629781.78952888</v>
      </c>
      <c r="BE114" s="77">
        <f t="shared" si="58"/>
        <v>191270598.73458228</v>
      </c>
      <c r="BF114" s="77">
        <f t="shared" si="58"/>
        <v>193948387.11686647</v>
      </c>
      <c r="BG114" s="77">
        <f t="shared" si="58"/>
        <v>196663664.5365026</v>
      </c>
      <c r="BH114" s="77">
        <f t="shared" si="58"/>
        <v>199416955.84001365</v>
      </c>
      <c r="BI114" s="77">
        <f t="shared" si="58"/>
        <v>202208793.22177386</v>
      </c>
      <c r="BJ114" s="77">
        <f t="shared" si="58"/>
        <v>205039716.32687873</v>
      </c>
      <c r="BK114" s="77">
        <f t="shared" si="58"/>
        <v>207910272.35545501</v>
      </c>
      <c r="BL114" s="77">
        <f t="shared" si="58"/>
        <v>210821016.1684314</v>
      </c>
      <c r="BM114" s="77">
        <f t="shared" si="58"/>
        <v>213772510.39478946</v>
      </c>
      <c r="BN114" s="77">
        <f t="shared" si="58"/>
        <v>216765325.54031655</v>
      </c>
      <c r="BO114" s="77">
        <f t="shared" si="58"/>
        <v>219800040.09788099</v>
      </c>
    </row>
    <row r="115" spans="6:67" x14ac:dyDescent="0.25">
      <c r="F115" t="s">
        <v>255</v>
      </c>
      <c r="G115" s="77">
        <f>SUM(R115:BO115)</f>
        <v>3742304338.1526756</v>
      </c>
      <c r="R115" s="77">
        <f>$N$5/(((1+$C$2)^(2035-$R$103))*((1+$C$3)^(2035-$R$103)))</f>
        <v>41600350.854147851</v>
      </c>
      <c r="S115" s="77">
        <f t="shared" ref="S115:BO115" si="59">$R$115*S106*S107</f>
        <v>42773314.346831404</v>
      </c>
      <c r="T115" s="77">
        <f t="shared" si="59"/>
        <v>43979350.718154676</v>
      </c>
      <c r="U115" s="77">
        <f t="shared" si="59"/>
        <v>45219392.491003767</v>
      </c>
      <c r="V115" s="77">
        <f t="shared" si="59"/>
        <v>46494398.481680118</v>
      </c>
      <c r="W115" s="77">
        <f t="shared" si="59"/>
        <v>47805354.541269578</v>
      </c>
      <c r="X115" s="77">
        <f t="shared" si="59"/>
        <v>49153274.317915216</v>
      </c>
      <c r="Y115" s="77">
        <f t="shared" si="59"/>
        <v>50539200.040583149</v>
      </c>
      <c r="Z115" s="77">
        <f t="shared" si="59"/>
        <v>51964203.324927457</v>
      </c>
      <c r="AA115" s="77">
        <f t="shared" si="59"/>
        <v>53429386.001877122</v>
      </c>
      <c r="AB115" s="77">
        <f t="shared" si="59"/>
        <v>54935880.969586059</v>
      </c>
      <c r="AC115" s="77">
        <f t="shared" si="59"/>
        <v>56484853.069404505</v>
      </c>
      <c r="AD115" s="77">
        <f t="shared" si="59"/>
        <v>58077499.986549452</v>
      </c>
      <c r="AE115" s="77">
        <f t="shared" si="59"/>
        <v>59715053.1761702</v>
      </c>
      <c r="AF115" s="77">
        <f t="shared" si="59"/>
        <v>61398778.815525502</v>
      </c>
      <c r="AG115" s="77">
        <f t="shared" si="59"/>
        <v>63129978.783008069</v>
      </c>
      <c r="AH115" s="77">
        <f t="shared" si="59"/>
        <v>64909991.664773792</v>
      </c>
      <c r="AI115" s="77">
        <f t="shared" si="59"/>
        <v>66740193.789753765</v>
      </c>
      <c r="AJ115" s="77">
        <f t="shared" si="59"/>
        <v>68622000.293849662</v>
      </c>
      <c r="AK115" s="77">
        <f t="shared" si="59"/>
        <v>70556866.214135051</v>
      </c>
      <c r="AL115" s="77">
        <f t="shared" si="59"/>
        <v>71544662.341132954</v>
      </c>
      <c r="AM115" s="77">
        <f t="shared" si="59"/>
        <v>72546287.613908827</v>
      </c>
      <c r="AN115" s="77">
        <f t="shared" si="59"/>
        <v>73561935.640503556</v>
      </c>
      <c r="AO115" s="77">
        <f t="shared" si="59"/>
        <v>74591802.739470601</v>
      </c>
      <c r="AP115" s="77">
        <f t="shared" si="59"/>
        <v>75636087.977823198</v>
      </c>
      <c r="AQ115" s="77">
        <f t="shared" si="59"/>
        <v>76694993.20951274</v>
      </c>
      <c r="AR115" s="77">
        <f t="shared" si="59"/>
        <v>77768723.114445925</v>
      </c>
      <c r="AS115" s="77">
        <f t="shared" si="59"/>
        <v>78857485.238048166</v>
      </c>
      <c r="AT115" s="77">
        <f t="shared" si="59"/>
        <v>79961490.031380847</v>
      </c>
      <c r="AU115" s="77">
        <f t="shared" si="59"/>
        <v>81080950.891820177</v>
      </c>
      <c r="AV115" s="77">
        <f t="shared" si="59"/>
        <v>82216084.204305664</v>
      </c>
      <c r="AW115" s="77">
        <f t="shared" si="59"/>
        <v>83367109.383165956</v>
      </c>
      <c r="AX115" s="77">
        <f t="shared" si="59"/>
        <v>84534248.914530292</v>
      </c>
      <c r="AY115" s="77">
        <f t="shared" si="59"/>
        <v>85717728.399333715</v>
      </c>
      <c r="AZ115" s="77">
        <f t="shared" si="59"/>
        <v>86917776.596924394</v>
      </c>
      <c r="BA115" s="77">
        <f t="shared" si="59"/>
        <v>88134625.469281346</v>
      </c>
      <c r="BB115" s="77">
        <f t="shared" si="59"/>
        <v>89368510.225851297</v>
      </c>
      <c r="BC115" s="77">
        <f t="shared" si="59"/>
        <v>90619669.36901322</v>
      </c>
      <c r="BD115" s="77">
        <f t="shared" si="59"/>
        <v>91888344.740179405</v>
      </c>
      <c r="BE115" s="77">
        <f t="shared" si="59"/>
        <v>93174781.566541925</v>
      </c>
      <c r="BF115" s="77">
        <f t="shared" si="59"/>
        <v>94479228.508473516</v>
      </c>
      <c r="BG115" s="77">
        <f t="shared" si="59"/>
        <v>95801937.70759216</v>
      </c>
      <c r="BH115" s="77">
        <f t="shared" si="59"/>
        <v>97143164.835498452</v>
      </c>
      <c r="BI115" s="77">
        <f t="shared" si="59"/>
        <v>98503169.143195435</v>
      </c>
      <c r="BJ115" s="77">
        <f t="shared" si="59"/>
        <v>99882213.51120019</v>
      </c>
      <c r="BK115" s="77">
        <f t="shared" si="59"/>
        <v>101280564.50035699</v>
      </c>
      <c r="BL115" s="77">
        <f t="shared" si="59"/>
        <v>102698492.40336199</v>
      </c>
      <c r="BM115" s="77">
        <f t="shared" si="59"/>
        <v>104136271.29700907</v>
      </c>
      <c r="BN115" s="77">
        <f t="shared" si="59"/>
        <v>105594179.09516722</v>
      </c>
      <c r="BO115" s="77">
        <f t="shared" si="59"/>
        <v>107072497.60249956</v>
      </c>
    </row>
    <row r="116" spans="6:67" x14ac:dyDescent="0.25">
      <c r="G116" s="77"/>
    </row>
    <row r="117" spans="6:67" x14ac:dyDescent="0.25">
      <c r="F117" t="s">
        <v>218</v>
      </c>
      <c r="G117" s="77">
        <f>SUM(R117:BO117)</f>
        <v>276152694.93047982</v>
      </c>
      <c r="R117" s="77">
        <f>$P$5</f>
        <v>35066129.012851745</v>
      </c>
      <c r="S117" s="77">
        <f t="shared" ref="S117:BO117" si="60">$R$117*S106*S107*S108</f>
        <v>30646625.548523393</v>
      </c>
      <c r="T117" s="77">
        <f t="shared" si="60"/>
        <v>26784127.132116131</v>
      </c>
      <c r="U117" s="77">
        <f t="shared" si="60"/>
        <v>23408432.523623288</v>
      </c>
      <c r="V117" s="77">
        <f t="shared" si="60"/>
        <v>20458188.184000466</v>
      </c>
      <c r="W117" s="77">
        <f t="shared" si="60"/>
        <v>17879773.169331063</v>
      </c>
      <c r="X117" s="77">
        <f t="shared" si="60"/>
        <v>15626324.565571494</v>
      </c>
      <c r="Y117" s="77">
        <f t="shared" si="60"/>
        <v>13656885.751068994</v>
      </c>
      <c r="Z117" s="77">
        <f t="shared" si="60"/>
        <v>11935662.006450219</v>
      </c>
      <c r="AA117" s="77">
        <f t="shared" si="60"/>
        <v>10431369.94252648</v>
      </c>
      <c r="AB117" s="77">
        <f t="shared" si="60"/>
        <v>9116668.9220120627</v>
      </c>
      <c r="AC117" s="77">
        <f t="shared" si="60"/>
        <v>7967664.1410965482</v>
      </c>
      <c r="AD117" s="77">
        <f t="shared" si="60"/>
        <v>6963472.3393360721</v>
      </c>
      <c r="AE117" s="77">
        <f t="shared" si="60"/>
        <v>6085842.244603592</v>
      </c>
      <c r="AF117" s="77">
        <f t="shared" si="60"/>
        <v>5318822.8546525696</v>
      </c>
      <c r="AG117" s="77">
        <f t="shared" si="60"/>
        <v>4648473.5262830006</v>
      </c>
      <c r="AH117" s="77">
        <f t="shared" si="60"/>
        <v>4062610.6029555677</v>
      </c>
      <c r="AI117" s="77">
        <f t="shared" si="60"/>
        <v>3550585.9757890273</v>
      </c>
      <c r="AJ117" s="77">
        <f t="shared" si="60"/>
        <v>3103093.5532680191</v>
      </c>
      <c r="AK117" s="77">
        <f t="shared" si="60"/>
        <v>2712000.1222315691</v>
      </c>
      <c r="AL117" s="77">
        <f t="shared" si="60"/>
        <v>2337472.9053513901</v>
      </c>
      <c r="AM117" s="77">
        <f t="shared" si="60"/>
        <v>2014667.8971223631</v>
      </c>
      <c r="AN117" s="77">
        <f t="shared" si="60"/>
        <v>1736442.2605297645</v>
      </c>
      <c r="AO117" s="77">
        <f t="shared" si="60"/>
        <v>1496639.5843506041</v>
      </c>
      <c r="AP117" s="77">
        <f t="shared" si="60"/>
        <v>1289953.6577517858</v>
      </c>
      <c r="AQ117" s="77">
        <f t="shared" si="60"/>
        <v>1111811.0576162643</v>
      </c>
      <c r="AR117" s="77">
        <f t="shared" si="60"/>
        <v>958269.95055945823</v>
      </c>
      <c r="AS117" s="77">
        <f t="shared" si="60"/>
        <v>825932.87038719701</v>
      </c>
      <c r="AT117" s="77">
        <f t="shared" si="60"/>
        <v>711871.54098672513</v>
      </c>
      <c r="AU117" s="77">
        <f t="shared" si="60"/>
        <v>613562.08117645851</v>
      </c>
      <c r="AV117" s="77">
        <f t="shared" si="60"/>
        <v>528829.15776598954</v>
      </c>
      <c r="AW117" s="77">
        <f t="shared" si="60"/>
        <v>455797.85107850621</v>
      </c>
      <c r="AX117" s="77">
        <f t="shared" si="60"/>
        <v>392852.16784456471</v>
      </c>
      <c r="AY117" s="77">
        <f t="shared" si="60"/>
        <v>338599.28346523037</v>
      </c>
      <c r="AZ117" s="77">
        <f t="shared" si="60"/>
        <v>291838.72241868201</v>
      </c>
      <c r="BA117" s="77">
        <f t="shared" si="60"/>
        <v>251535.79485266202</v>
      </c>
      <c r="BB117" s="77">
        <f t="shared" si="60"/>
        <v>216798.70158350945</v>
      </c>
      <c r="BC117" s="77">
        <f t="shared" si="60"/>
        <v>186858.8008948268</v>
      </c>
      <c r="BD117" s="77">
        <f t="shared" si="60"/>
        <v>161053.60049125119</v>
      </c>
      <c r="BE117" s="77">
        <f t="shared" si="60"/>
        <v>138812.09826340937</v>
      </c>
      <c r="BF117" s="77">
        <f t="shared" si="60"/>
        <v>119642.14749323258</v>
      </c>
      <c r="BG117" s="77">
        <f t="shared" si="60"/>
        <v>103119.56692441717</v>
      </c>
      <c r="BH117" s="77">
        <f t="shared" si="60"/>
        <v>88878.754732155154</v>
      </c>
      <c r="BI117" s="77">
        <f t="shared" si="60"/>
        <v>76604.598703644529</v>
      </c>
      <c r="BJ117" s="77">
        <f t="shared" si="60"/>
        <v>66025.503622671225</v>
      </c>
      <c r="BK117" s="77">
        <f t="shared" si="60"/>
        <v>56907.381572380327</v>
      </c>
      <c r="BL117" s="77">
        <f t="shared" si="60"/>
        <v>49048.472177234595</v>
      </c>
      <c r="BM117" s="77">
        <f t="shared" si="60"/>
        <v>42274.878169558506</v>
      </c>
      <c r="BN117" s="77">
        <f t="shared" si="60"/>
        <v>36436.717494342491</v>
      </c>
      <c r="BO117" s="77">
        <f t="shared" si="60"/>
        <v>31404.806808373789</v>
      </c>
    </row>
    <row r="118" spans="6:67" x14ac:dyDescent="0.25">
      <c r="F118" t="s">
        <v>219</v>
      </c>
      <c r="G118" s="77">
        <f>SUM(R118:BO118)</f>
        <v>335347843.5736798</v>
      </c>
      <c r="R118" s="77">
        <f>$Q$5</f>
        <v>42582784.679673836</v>
      </c>
      <c r="S118" s="77">
        <f t="shared" ref="S118:BO118" si="61">$R$118*S106*S107*S108</f>
        <v>37215931.54502663</v>
      </c>
      <c r="T118" s="77">
        <f t="shared" si="61"/>
        <v>32525481.158239674</v>
      </c>
      <c r="U118" s="77">
        <f t="shared" si="61"/>
        <v>28426184.181230795</v>
      </c>
      <c r="V118" s="77">
        <f t="shared" si="61"/>
        <v>24843535.539844062</v>
      </c>
      <c r="W118" s="77">
        <f t="shared" si="61"/>
        <v>21712420.28773668</v>
      </c>
      <c r="X118" s="77">
        <f t="shared" si="61"/>
        <v>18975930.136644252</v>
      </c>
      <c r="Y118" s="77">
        <f t="shared" si="61"/>
        <v>16584329.143360507</v>
      </c>
      <c r="Z118" s="77">
        <f t="shared" si="61"/>
        <v>14494149.754703704</v>
      </c>
      <c r="AA118" s="77">
        <f t="shared" si="61"/>
        <v>12667402.781009231</v>
      </c>
      <c r="AB118" s="77">
        <f t="shared" si="61"/>
        <v>11070886.939349184</v>
      </c>
      <c r="AC118" s="77">
        <f t="shared" si="61"/>
        <v>9675585.4173674118</v>
      </c>
      <c r="AD118" s="77">
        <f t="shared" si="61"/>
        <v>8456138.4902261794</v>
      </c>
      <c r="AE118" s="77">
        <f t="shared" si="61"/>
        <v>7390382.6054321071</v>
      </c>
      <c r="AF118" s="77">
        <f t="shared" si="61"/>
        <v>6458947.55836864</v>
      </c>
      <c r="AG118" s="77">
        <f t="shared" si="61"/>
        <v>5644904.4371657418</v>
      </c>
      <c r="AH118" s="77">
        <f t="shared" si="61"/>
        <v>4933457.9382746601</v>
      </c>
      <c r="AI118" s="77">
        <f t="shared" si="61"/>
        <v>4311677.460556915</v>
      </c>
      <c r="AJ118" s="77">
        <f t="shared" si="61"/>
        <v>3768262.0904995613</v>
      </c>
      <c r="AK118" s="77">
        <f t="shared" si="61"/>
        <v>3293335.207142794</v>
      </c>
      <c r="AL118" s="77">
        <f t="shared" si="61"/>
        <v>2838525.6150363749</v>
      </c>
      <c r="AM118" s="77">
        <f t="shared" si="61"/>
        <v>2446525.2275998513</v>
      </c>
      <c r="AN118" s="77">
        <f t="shared" si="61"/>
        <v>2108660.0936683114</v>
      </c>
      <c r="AO118" s="77">
        <f t="shared" si="61"/>
        <v>1817454.1347327176</v>
      </c>
      <c r="AP118" s="77">
        <f t="shared" si="61"/>
        <v>1566463.7187261297</v>
      </c>
      <c r="AQ118" s="77">
        <f t="shared" si="61"/>
        <v>1350135.0791700515</v>
      </c>
      <c r="AR118" s="77">
        <f t="shared" si="61"/>
        <v>1163681.4247366672</v>
      </c>
      <c r="AS118" s="77">
        <f t="shared" si="61"/>
        <v>1002977.0199805335</v>
      </c>
      <c r="AT118" s="77">
        <f t="shared" si="61"/>
        <v>864465.89352122182</v>
      </c>
      <c r="AU118" s="77">
        <f t="shared" si="61"/>
        <v>745083.15362594114</v>
      </c>
      <c r="AV118" s="77">
        <f t="shared" si="61"/>
        <v>642187.17011019867</v>
      </c>
      <c r="AW118" s="77">
        <f t="shared" si="61"/>
        <v>553501.12191798002</v>
      </c>
      <c r="AX118" s="77">
        <f t="shared" si="61"/>
        <v>477062.61698110722</v>
      </c>
      <c r="AY118" s="77">
        <f t="shared" si="61"/>
        <v>411180.26957601635</v>
      </c>
      <c r="AZ118" s="77">
        <f t="shared" si="61"/>
        <v>354396.27434756845</v>
      </c>
      <c r="BA118" s="77">
        <f t="shared" si="61"/>
        <v>305454.14886016928</v>
      </c>
      <c r="BB118" s="77">
        <f t="shared" si="61"/>
        <v>263270.93090257992</v>
      </c>
      <c r="BC118" s="77">
        <f t="shared" si="61"/>
        <v>226913.21534493365</v>
      </c>
      <c r="BD118" s="77">
        <f t="shared" si="61"/>
        <v>195576.50030579828</v>
      </c>
      <c r="BE118" s="77">
        <f t="shared" si="61"/>
        <v>168567.38561356752</v>
      </c>
      <c r="BF118" s="77">
        <f t="shared" si="61"/>
        <v>145288.22966033389</v>
      </c>
      <c r="BG118" s="77">
        <f t="shared" si="61"/>
        <v>125223.9251442418</v>
      </c>
      <c r="BH118" s="77">
        <f t="shared" si="61"/>
        <v>107930.50108182199</v>
      </c>
      <c r="BI118" s="77">
        <f t="shared" si="61"/>
        <v>93025.298882422372</v>
      </c>
      <c r="BJ118" s="77">
        <f t="shared" si="61"/>
        <v>80178.505106759854</v>
      </c>
      <c r="BK118" s="77">
        <f t="shared" si="61"/>
        <v>69105.853551516309</v>
      </c>
      <c r="BL118" s="77">
        <f t="shared" si="61"/>
        <v>59562.3351760519</v>
      </c>
      <c r="BM118" s="77">
        <f t="shared" si="61"/>
        <v>51336.776688239137</v>
      </c>
      <c r="BN118" s="77">
        <f t="shared" si="61"/>
        <v>44247.16782759333</v>
      </c>
      <c r="BO118" s="77">
        <f t="shared" si="61"/>
        <v>38136.633950602685</v>
      </c>
    </row>
    <row r="119" spans="6:67" x14ac:dyDescent="0.25">
      <c r="F119" t="s">
        <v>256</v>
      </c>
      <c r="G119" s="77">
        <f>SUM(R119:BO119)</f>
        <v>113679079.3502547</v>
      </c>
      <c r="R119" s="77">
        <f>$R$5</f>
        <v>2273581.5870050951</v>
      </c>
      <c r="S119" s="77">
        <f t="shared" ref="S119:BO119" si="62">$R$119</f>
        <v>2273581.5870050951</v>
      </c>
      <c r="T119" s="77">
        <f t="shared" si="62"/>
        <v>2273581.5870050951</v>
      </c>
      <c r="U119" s="77">
        <f t="shared" si="62"/>
        <v>2273581.5870050951</v>
      </c>
      <c r="V119" s="77">
        <f t="shared" si="62"/>
        <v>2273581.5870050951</v>
      </c>
      <c r="W119" s="77">
        <f t="shared" si="62"/>
        <v>2273581.5870050951</v>
      </c>
      <c r="X119" s="77">
        <f t="shared" si="62"/>
        <v>2273581.5870050951</v>
      </c>
      <c r="Y119" s="77">
        <f t="shared" si="62"/>
        <v>2273581.5870050951</v>
      </c>
      <c r="Z119" s="77">
        <f t="shared" si="62"/>
        <v>2273581.5870050951</v>
      </c>
      <c r="AA119" s="77">
        <f t="shared" si="62"/>
        <v>2273581.5870050951</v>
      </c>
      <c r="AB119" s="77">
        <f t="shared" si="62"/>
        <v>2273581.5870050951</v>
      </c>
      <c r="AC119" s="77">
        <f t="shared" si="62"/>
        <v>2273581.5870050951</v>
      </c>
      <c r="AD119" s="77">
        <f t="shared" si="62"/>
        <v>2273581.5870050951</v>
      </c>
      <c r="AE119" s="77">
        <f t="shared" si="62"/>
        <v>2273581.5870050951</v>
      </c>
      <c r="AF119" s="77">
        <f t="shared" si="62"/>
        <v>2273581.5870050951</v>
      </c>
      <c r="AG119" s="77">
        <f t="shared" si="62"/>
        <v>2273581.5870050951</v>
      </c>
      <c r="AH119" s="77">
        <f t="shared" si="62"/>
        <v>2273581.5870050951</v>
      </c>
      <c r="AI119" s="77">
        <f t="shared" si="62"/>
        <v>2273581.5870050951</v>
      </c>
      <c r="AJ119" s="77">
        <f t="shared" si="62"/>
        <v>2273581.5870050951</v>
      </c>
      <c r="AK119" s="77">
        <f t="shared" si="62"/>
        <v>2273581.5870050951</v>
      </c>
      <c r="AL119" s="77">
        <f t="shared" si="62"/>
        <v>2273581.5870050951</v>
      </c>
      <c r="AM119" s="77">
        <f t="shared" si="62"/>
        <v>2273581.5870050951</v>
      </c>
      <c r="AN119" s="77">
        <f t="shared" si="62"/>
        <v>2273581.5870050951</v>
      </c>
      <c r="AO119" s="77">
        <f t="shared" si="62"/>
        <v>2273581.5870050951</v>
      </c>
      <c r="AP119" s="77">
        <f t="shared" si="62"/>
        <v>2273581.5870050951</v>
      </c>
      <c r="AQ119" s="77">
        <f t="shared" si="62"/>
        <v>2273581.5870050951</v>
      </c>
      <c r="AR119" s="77">
        <f t="shared" si="62"/>
        <v>2273581.5870050951</v>
      </c>
      <c r="AS119" s="77">
        <f t="shared" si="62"/>
        <v>2273581.5870050951</v>
      </c>
      <c r="AT119" s="77">
        <f t="shared" si="62"/>
        <v>2273581.5870050951</v>
      </c>
      <c r="AU119" s="77">
        <f t="shared" si="62"/>
        <v>2273581.5870050951</v>
      </c>
      <c r="AV119" s="77">
        <f t="shared" si="62"/>
        <v>2273581.5870050951</v>
      </c>
      <c r="AW119" s="77">
        <f t="shared" si="62"/>
        <v>2273581.5870050951</v>
      </c>
      <c r="AX119" s="77">
        <f t="shared" si="62"/>
        <v>2273581.5870050951</v>
      </c>
      <c r="AY119" s="77">
        <f t="shared" si="62"/>
        <v>2273581.5870050951</v>
      </c>
      <c r="AZ119" s="77">
        <f t="shared" si="62"/>
        <v>2273581.5870050951</v>
      </c>
      <c r="BA119" s="77">
        <f t="shared" si="62"/>
        <v>2273581.5870050951</v>
      </c>
      <c r="BB119" s="77">
        <f t="shared" si="62"/>
        <v>2273581.5870050951</v>
      </c>
      <c r="BC119" s="77">
        <f t="shared" si="62"/>
        <v>2273581.5870050951</v>
      </c>
      <c r="BD119" s="77">
        <f t="shared" si="62"/>
        <v>2273581.5870050951</v>
      </c>
      <c r="BE119" s="77">
        <f t="shared" si="62"/>
        <v>2273581.5870050951</v>
      </c>
      <c r="BF119" s="77">
        <f t="shared" si="62"/>
        <v>2273581.5870050951</v>
      </c>
      <c r="BG119" s="77">
        <f t="shared" si="62"/>
        <v>2273581.5870050951</v>
      </c>
      <c r="BH119" s="77">
        <f t="shared" si="62"/>
        <v>2273581.5870050951</v>
      </c>
      <c r="BI119" s="77">
        <f t="shared" si="62"/>
        <v>2273581.5870050951</v>
      </c>
      <c r="BJ119" s="77">
        <f t="shared" si="62"/>
        <v>2273581.5870050951</v>
      </c>
      <c r="BK119" s="77">
        <f t="shared" si="62"/>
        <v>2273581.5870050951</v>
      </c>
      <c r="BL119" s="77">
        <f t="shared" si="62"/>
        <v>2273581.5870050951</v>
      </c>
      <c r="BM119" s="77">
        <f t="shared" si="62"/>
        <v>2273581.5870050951</v>
      </c>
      <c r="BN119" s="77">
        <f t="shared" si="62"/>
        <v>2273581.5870050951</v>
      </c>
      <c r="BO119" s="77">
        <f t="shared" si="62"/>
        <v>2273581.5870050951</v>
      </c>
    </row>
    <row r="120" spans="6:67" ht="13.2" thickBot="1" x14ac:dyDescent="0.3">
      <c r="F120" s="92" t="s">
        <v>257</v>
      </c>
      <c r="G120" s="93">
        <f>SUM(R120:BO120)</f>
        <v>497415933.40784913</v>
      </c>
      <c r="H120" s="92"/>
      <c r="I120" s="92"/>
      <c r="J120" s="92"/>
      <c r="R120" s="77">
        <f>$S$5</f>
        <v>9948318.6681569833</v>
      </c>
      <c r="S120" s="77">
        <f t="shared" ref="S120:BO120" si="63">$R$120</f>
        <v>9948318.6681569833</v>
      </c>
      <c r="T120" s="77">
        <f t="shared" si="63"/>
        <v>9948318.6681569833</v>
      </c>
      <c r="U120" s="77">
        <f t="shared" si="63"/>
        <v>9948318.6681569833</v>
      </c>
      <c r="V120" s="77">
        <f t="shared" si="63"/>
        <v>9948318.6681569833</v>
      </c>
      <c r="W120" s="77">
        <f t="shared" si="63"/>
        <v>9948318.6681569833</v>
      </c>
      <c r="X120" s="77">
        <f t="shared" si="63"/>
        <v>9948318.6681569833</v>
      </c>
      <c r="Y120" s="77">
        <f t="shared" si="63"/>
        <v>9948318.6681569833</v>
      </c>
      <c r="Z120" s="77">
        <f t="shared" si="63"/>
        <v>9948318.6681569833</v>
      </c>
      <c r="AA120" s="77">
        <f t="shared" si="63"/>
        <v>9948318.6681569833</v>
      </c>
      <c r="AB120" s="77">
        <f t="shared" si="63"/>
        <v>9948318.6681569833</v>
      </c>
      <c r="AC120" s="77">
        <f t="shared" si="63"/>
        <v>9948318.6681569833</v>
      </c>
      <c r="AD120" s="77">
        <f t="shared" si="63"/>
        <v>9948318.6681569833</v>
      </c>
      <c r="AE120" s="77">
        <f t="shared" si="63"/>
        <v>9948318.6681569833</v>
      </c>
      <c r="AF120" s="77">
        <f t="shared" si="63"/>
        <v>9948318.6681569833</v>
      </c>
      <c r="AG120" s="77">
        <f t="shared" si="63"/>
        <v>9948318.6681569833</v>
      </c>
      <c r="AH120" s="77">
        <f t="shared" si="63"/>
        <v>9948318.6681569833</v>
      </c>
      <c r="AI120" s="77">
        <f t="shared" si="63"/>
        <v>9948318.6681569833</v>
      </c>
      <c r="AJ120" s="77">
        <f t="shared" si="63"/>
        <v>9948318.6681569833</v>
      </c>
      <c r="AK120" s="77">
        <f t="shared" si="63"/>
        <v>9948318.6681569833</v>
      </c>
      <c r="AL120" s="77">
        <f t="shared" si="63"/>
        <v>9948318.6681569833</v>
      </c>
      <c r="AM120" s="77">
        <f t="shared" si="63"/>
        <v>9948318.6681569833</v>
      </c>
      <c r="AN120" s="77">
        <f t="shared" si="63"/>
        <v>9948318.6681569833</v>
      </c>
      <c r="AO120" s="77">
        <f t="shared" si="63"/>
        <v>9948318.6681569833</v>
      </c>
      <c r="AP120" s="77">
        <f t="shared" si="63"/>
        <v>9948318.6681569833</v>
      </c>
      <c r="AQ120" s="77">
        <f t="shared" si="63"/>
        <v>9948318.6681569833</v>
      </c>
      <c r="AR120" s="77">
        <f t="shared" si="63"/>
        <v>9948318.6681569833</v>
      </c>
      <c r="AS120" s="77">
        <f t="shared" si="63"/>
        <v>9948318.6681569833</v>
      </c>
      <c r="AT120" s="77">
        <f t="shared" si="63"/>
        <v>9948318.6681569833</v>
      </c>
      <c r="AU120" s="77">
        <f t="shared" si="63"/>
        <v>9948318.6681569833</v>
      </c>
      <c r="AV120" s="77">
        <f t="shared" si="63"/>
        <v>9948318.6681569833</v>
      </c>
      <c r="AW120" s="77">
        <f t="shared" si="63"/>
        <v>9948318.6681569833</v>
      </c>
      <c r="AX120" s="77">
        <f t="shared" si="63"/>
        <v>9948318.6681569833</v>
      </c>
      <c r="AY120" s="77">
        <f t="shared" si="63"/>
        <v>9948318.6681569833</v>
      </c>
      <c r="AZ120" s="77">
        <f t="shared" si="63"/>
        <v>9948318.6681569833</v>
      </c>
      <c r="BA120" s="77">
        <f t="shared" si="63"/>
        <v>9948318.6681569833</v>
      </c>
      <c r="BB120" s="77">
        <f t="shared" si="63"/>
        <v>9948318.6681569833</v>
      </c>
      <c r="BC120" s="77">
        <f t="shared" si="63"/>
        <v>9948318.6681569833</v>
      </c>
      <c r="BD120" s="77">
        <f t="shared" si="63"/>
        <v>9948318.6681569833</v>
      </c>
      <c r="BE120" s="77">
        <f t="shared" si="63"/>
        <v>9948318.6681569833</v>
      </c>
      <c r="BF120" s="77">
        <f t="shared" si="63"/>
        <v>9948318.6681569833</v>
      </c>
      <c r="BG120" s="77">
        <f t="shared" si="63"/>
        <v>9948318.6681569833</v>
      </c>
      <c r="BH120" s="77">
        <f t="shared" si="63"/>
        <v>9948318.6681569833</v>
      </c>
      <c r="BI120" s="77">
        <f t="shared" si="63"/>
        <v>9948318.6681569833</v>
      </c>
      <c r="BJ120" s="77">
        <f t="shared" si="63"/>
        <v>9948318.6681569833</v>
      </c>
      <c r="BK120" s="77">
        <f t="shared" si="63"/>
        <v>9948318.6681569833</v>
      </c>
      <c r="BL120" s="77">
        <f t="shared" si="63"/>
        <v>9948318.6681569833</v>
      </c>
      <c r="BM120" s="77">
        <f t="shared" si="63"/>
        <v>9948318.6681569833</v>
      </c>
      <c r="BN120" s="77">
        <f t="shared" si="63"/>
        <v>9948318.6681569833</v>
      </c>
      <c r="BO120" s="77">
        <f t="shared" si="63"/>
        <v>9948318.6681569833</v>
      </c>
    </row>
    <row r="121" spans="6:67" ht="13.2" thickTop="1" x14ac:dyDescent="0.25">
      <c r="F121" s="87" t="s">
        <v>258</v>
      </c>
      <c r="K121" s="87">
        <f t="shared" ref="K121:Q121" si="64">SUM(K110:K120)/K105</f>
        <v>-935714285.71428561</v>
      </c>
      <c r="L121" s="87">
        <f t="shared" si="64"/>
        <v>-935714285.71428585</v>
      </c>
      <c r="M121" s="87">
        <f t="shared" si="64"/>
        <v>-935714285.71428573</v>
      </c>
      <c r="N121" s="87">
        <f t="shared" si="64"/>
        <v>-935714285.71428573</v>
      </c>
      <c r="O121" s="87">
        <f t="shared" si="64"/>
        <v>-935714285.71428573</v>
      </c>
      <c r="P121" s="87">
        <f t="shared" si="64"/>
        <v>-935714285.71428573</v>
      </c>
      <c r="Q121" s="87">
        <f t="shared" si="64"/>
        <v>-935714285.71428573</v>
      </c>
      <c r="R121" s="87">
        <f>SUM(R110:R120)</f>
        <v>212868993.28785154</v>
      </c>
      <c r="S121" s="87">
        <f t="shared" ref="S121:BN121" si="65">SUM(S110:S120)</f>
        <v>206663477.35355121</v>
      </c>
      <c r="T121" s="87">
        <f t="shared" si="65"/>
        <v>201792334.59841347</v>
      </c>
      <c r="U121" s="87">
        <f t="shared" si="65"/>
        <v>198102961.26429918</v>
      </c>
      <c r="V121" s="87">
        <f t="shared" si="65"/>
        <v>195462425.82689324</v>
      </c>
      <c r="W121" s="87">
        <f t="shared" si="65"/>
        <v>193755002.01701951</v>
      </c>
      <c r="X121" s="87">
        <f t="shared" si="65"/>
        <v>192880013.11272934</v>
      </c>
      <c r="Y121" s="87">
        <f t="shared" si="65"/>
        <v>192749948.28149137</v>
      </c>
      <c r="Z121" s="87">
        <f t="shared" si="65"/>
        <v>193288816.69520292</v>
      </c>
      <c r="AA121" s="87">
        <f t="shared" si="65"/>
        <v>194430709.46111065</v>
      </c>
      <c r="AB121" s="87">
        <f t="shared" si="65"/>
        <v>196118543.18759429</v>
      </c>
      <c r="AC121" s="87">
        <f t="shared" si="65"/>
        <v>198302962.30375293</v>
      </c>
      <c r="AD121" s="87">
        <f t="shared" si="65"/>
        <v>200941380.13582292</v>
      </c>
      <c r="AE121" s="87">
        <f t="shared" si="65"/>
        <v>203997141.26406112</v>
      </c>
      <c r="AF121" s="87">
        <f t="shared" si="65"/>
        <v>207438789.88666201</v>
      </c>
      <c r="AG121" s="87">
        <f t="shared" si="65"/>
        <v>211239430.84257376</v>
      </c>
      <c r="AH121" s="87">
        <f t="shared" si="65"/>
        <v>215376171.62774059</v>
      </c>
      <c r="AI121" s="87">
        <f t="shared" si="65"/>
        <v>219829635.20988905</v>
      </c>
      <c r="AJ121" s="87">
        <f t="shared" si="65"/>
        <v>224583534.73224294</v>
      </c>
      <c r="AK121" s="87">
        <f t="shared" si="65"/>
        <v>229624302.31983384</v>
      </c>
      <c r="AL121" s="87">
        <f t="shared" si="65"/>
        <v>231810524.44514146</v>
      </c>
      <c r="AM121" s="87">
        <f t="shared" si="65"/>
        <v>234153495.8088502</v>
      </c>
      <c r="AN121" s="87">
        <f t="shared" si="65"/>
        <v>236637990.67233157</v>
      </c>
      <c r="AO121" s="87">
        <f t="shared" si="65"/>
        <v>239250975.87009844</v>
      </c>
      <c r="AP121" s="87">
        <f t="shared" si="65"/>
        <v>241981309.27403501</v>
      </c>
      <c r="AQ121" s="87">
        <f t="shared" si="65"/>
        <v>244819479.91733697</v>
      </c>
      <c r="AR121" s="87">
        <f t="shared" si="65"/>
        <v>247757384.02520227</v>
      </c>
      <c r="AS121" s="87">
        <f t="shared" si="65"/>
        <v>250788131.99380025</v>
      </c>
      <c r="AT121" s="87">
        <f t="shared" si="65"/>
        <v>253905882.04381627</v>
      </c>
      <c r="AU121" s="87">
        <f t="shared" si="65"/>
        <v>257105696.86506879</v>
      </c>
      <c r="AV121" s="87">
        <f t="shared" si="65"/>
        <v>260383420.07739407</v>
      </c>
      <c r="AW121" s="87">
        <f t="shared" si="65"/>
        <v>263735569.77143538</v>
      </c>
      <c r="AX121" s="87">
        <f t="shared" si="65"/>
        <v>267159246.77087048</v>
      </c>
      <c r="AY121" s="87">
        <f t="shared" si="65"/>
        <v>270652055.58331841</v>
      </c>
      <c r="AZ121" s="87">
        <f t="shared" si="65"/>
        <v>274212036.28789508</v>
      </c>
      <c r="BA121" s="87">
        <f t="shared" si="65"/>
        <v>277837605.84934515</v>
      </c>
      <c r="BB121" s="87">
        <f t="shared" si="65"/>
        <v>281527507.55722505</v>
      </c>
      <c r="BC121" s="87">
        <f t="shared" si="65"/>
        <v>285280767.46835274</v>
      </c>
      <c r="BD121" s="87">
        <f t="shared" si="65"/>
        <v>289096656.88566732</v>
      </c>
      <c r="BE121" s="87">
        <f t="shared" si="65"/>
        <v>292974660.04016322</v>
      </c>
      <c r="BF121" s="87">
        <f t="shared" si="65"/>
        <v>296914446.25765562</v>
      </c>
      <c r="BG121" s="87">
        <f t="shared" si="65"/>
        <v>300915845.99132544</v>
      </c>
      <c r="BH121" s="87">
        <f t="shared" si="65"/>
        <v>304978830.18648809</v>
      </c>
      <c r="BI121" s="87">
        <f t="shared" si="65"/>
        <v>309103492.51771742</v>
      </c>
      <c r="BJ121" s="87">
        <f t="shared" si="65"/>
        <v>313290034.10197037</v>
      </c>
      <c r="BK121" s="87">
        <f t="shared" si="65"/>
        <v>317538750.34609795</v>
      </c>
      <c r="BL121" s="87">
        <f t="shared" si="65"/>
        <v>321850019.6343087</v>
      </c>
      <c r="BM121" s="87">
        <f t="shared" si="65"/>
        <v>326224293.60181832</v>
      </c>
      <c r="BN121" s="87">
        <f t="shared" si="65"/>
        <v>330662088.77596778</v>
      </c>
      <c r="BO121" s="87">
        <f>SUM(BO110:BO120)</f>
        <v>6885163979.3963013</v>
      </c>
    </row>
    <row r="123" spans="6:67" x14ac:dyDescent="0.25">
      <c r="F123" t="s">
        <v>276</v>
      </c>
      <c r="G123" s="77">
        <f>SUM(R123:BO123)</f>
        <v>-106006627.70887384</v>
      </c>
      <c r="R123" s="77">
        <f>R112*R105</f>
        <v>-4000000</v>
      </c>
      <c r="S123" s="77">
        <f>S112*S105</f>
        <v>-3883495.1456310679</v>
      </c>
      <c r="T123" s="77">
        <f t="shared" ref="T123:BO123" si="66">T112*T105</f>
        <v>-3770383.6365350173</v>
      </c>
      <c r="U123" s="77">
        <f t="shared" si="66"/>
        <v>-3660566.6374126384</v>
      </c>
      <c r="V123" s="77">
        <f t="shared" si="66"/>
        <v>-3553948.1916627558</v>
      </c>
      <c r="W123" s="77">
        <f t="shared" si="66"/>
        <v>-3450435.1375366566</v>
      </c>
      <c r="X123" s="77">
        <f t="shared" si="66"/>
        <v>-3349937.026734618</v>
      </c>
      <c r="Y123" s="77">
        <f t="shared" si="66"/>
        <v>-3252366.0453734151</v>
      </c>
      <c r="Z123" s="77">
        <f t="shared" si="66"/>
        <v>-3157636.937255743</v>
      </c>
      <c r="AA123" s="77">
        <f t="shared" si="66"/>
        <v>-3065666.9293745076</v>
      </c>
      <c r="AB123" s="77">
        <f t="shared" si="66"/>
        <v>-2976375.6595869008</v>
      </c>
      <c r="AC123" s="77">
        <f t="shared" si="66"/>
        <v>-2889685.1063950495</v>
      </c>
      <c r="AD123" s="77">
        <f t="shared" si="66"/>
        <v>-2805519.5207718932</v>
      </c>
      <c r="AE123" s="77">
        <f t="shared" si="66"/>
        <v>-2723805.3599727117</v>
      </c>
      <c r="AF123" s="77">
        <f t="shared" si="66"/>
        <v>-2644471.2232744768</v>
      </c>
      <c r="AG123" s="77">
        <f t="shared" si="66"/>
        <v>-2567447.7895868705</v>
      </c>
      <c r="AH123" s="77">
        <f t="shared" si="66"/>
        <v>-2492667.7568804575</v>
      </c>
      <c r="AI123" s="77">
        <f t="shared" si="66"/>
        <v>-2420065.7833790849</v>
      </c>
      <c r="AJ123" s="77">
        <f t="shared" si="66"/>
        <v>-2349578.4304651306</v>
      </c>
      <c r="AK123" s="77">
        <f t="shared" si="66"/>
        <v>-2281144.1072477</v>
      </c>
      <c r="AL123" s="77">
        <f t="shared" si="66"/>
        <v>-2214703.0167453401</v>
      </c>
      <c r="AM123" s="77">
        <f t="shared" si="66"/>
        <v>-2150197.1036362522</v>
      </c>
      <c r="AN123" s="77">
        <f t="shared" si="66"/>
        <v>-2087570.0035303421</v>
      </c>
      <c r="AO123" s="77">
        <f t="shared" si="66"/>
        <v>-2026766.9937187787</v>
      </c>
      <c r="AP123" s="77">
        <f t="shared" si="66"/>
        <v>-1967734.9453580377</v>
      </c>
      <c r="AQ123" s="77">
        <f t="shared" si="66"/>
        <v>-1910422.2770466385</v>
      </c>
      <c r="AR123" s="77">
        <f t="shared" si="66"/>
        <v>-1854778.9097540178</v>
      </c>
      <c r="AS123" s="77">
        <f t="shared" si="66"/>
        <v>-1800756.2230621534</v>
      </c>
      <c r="AT123" s="77">
        <f t="shared" si="66"/>
        <v>-1748307.0126817024</v>
      </c>
      <c r="AU123" s="77">
        <f t="shared" si="66"/>
        <v>-1697385.4492055364</v>
      </c>
      <c r="AV123" s="77">
        <f t="shared" si="66"/>
        <v>-1647947.0380636277</v>
      </c>
      <c r="AW123" s="77">
        <f t="shared" si="66"/>
        <v>-1599948.5806442983</v>
      </c>
      <c r="AX123" s="77">
        <f t="shared" si="66"/>
        <v>-1553348.1365478628</v>
      </c>
      <c r="AY123" s="77">
        <f t="shared" si="66"/>
        <v>-1508104.9869396726</v>
      </c>
      <c r="AZ123" s="77">
        <f t="shared" si="66"/>
        <v>-1464179.5989705562</v>
      </c>
      <c r="BA123" s="77">
        <f t="shared" si="66"/>
        <v>-1421533.5912335494</v>
      </c>
      <c r="BB123" s="77">
        <f t="shared" si="66"/>
        <v>-1380129.700226747</v>
      </c>
      <c r="BC123" s="77">
        <f t="shared" si="66"/>
        <v>-1339931.7477929585</v>
      </c>
      <c r="BD123" s="77">
        <f t="shared" si="66"/>
        <v>-1300904.6095077267</v>
      </c>
      <c r="BE123" s="77">
        <f t="shared" si="66"/>
        <v>-1263014.1839880839</v>
      </c>
      <c r="BF123" s="77">
        <f t="shared" si="66"/>
        <v>-1226227.3630952274</v>
      </c>
      <c r="BG123" s="77">
        <f t="shared" si="66"/>
        <v>-1190512.003005075</v>
      </c>
      <c r="BH123" s="77">
        <f t="shared" si="66"/>
        <v>-1155836.8961214321</v>
      </c>
      <c r="BI123" s="77">
        <f t="shared" si="66"/>
        <v>-1122171.7438072157</v>
      </c>
      <c r="BJ123" s="77">
        <f t="shared" si="66"/>
        <v>-1089487.1299099182</v>
      </c>
      <c r="BK123" s="77">
        <f t="shared" si="66"/>
        <v>-1057754.4950581731</v>
      </c>
      <c r="BL123" s="77">
        <f t="shared" si="66"/>
        <v>-1026946.1117069641</v>
      </c>
      <c r="BM123" s="77">
        <f t="shared" si="66"/>
        <v>-997035.05990967376</v>
      </c>
      <c r="BN123" s="77">
        <f t="shared" si="66"/>
        <v>-967995.20379579987</v>
      </c>
      <c r="BO123" s="77">
        <f t="shared" si="66"/>
        <v>-939801.16873378644</v>
      </c>
    </row>
    <row r="124" spans="6:67" x14ac:dyDescent="0.25">
      <c r="F124" t="s">
        <v>252</v>
      </c>
      <c r="G124" s="77">
        <f>G111</f>
        <v>1538924413.8015752</v>
      </c>
      <c r="BO124" s="77">
        <f>G124</f>
        <v>1538924413.8015752</v>
      </c>
    </row>
    <row r="125" spans="6:67" x14ac:dyDescent="0.25">
      <c r="F125" t="s">
        <v>263</v>
      </c>
      <c r="G125" s="77">
        <f t="shared" ref="G125:G130" si="67">SUM(R125:BO125)</f>
        <v>3641814246.9200392</v>
      </c>
      <c r="H125" s="77"/>
      <c r="R125" s="77">
        <f t="shared" ref="R125:BO125" si="68">R105*R114</f>
        <v>85397828.48601599</v>
      </c>
      <c r="S125" s="77">
        <f t="shared" si="68"/>
        <v>85248257.920395821</v>
      </c>
      <c r="T125" s="77">
        <f t="shared" si="68"/>
        <v>85098949.32108672</v>
      </c>
      <c r="U125" s="77">
        <f t="shared" si="68"/>
        <v>84949902.229266122</v>
      </c>
      <c r="V125" s="77">
        <f t="shared" si="68"/>
        <v>84801116.18691507</v>
      </c>
      <c r="W125" s="77">
        <f t="shared" si="68"/>
        <v>84652590.736816838</v>
      </c>
      <c r="X125" s="77">
        <f t="shared" si="68"/>
        <v>84504325.422555462</v>
      </c>
      <c r="Y125" s="77">
        <f t="shared" si="68"/>
        <v>84356319.788514391</v>
      </c>
      <c r="Z125" s="77">
        <f t="shared" si="68"/>
        <v>84208573.379875138</v>
      </c>
      <c r="AA125" s="77">
        <f t="shared" si="68"/>
        <v>84061085.74261564</v>
      </c>
      <c r="AB125" s="77">
        <f t="shared" si="68"/>
        <v>83913856.423509166</v>
      </c>
      <c r="AC125" s="77">
        <f t="shared" si="68"/>
        <v>83766884.97012274</v>
      </c>
      <c r="AD125" s="77">
        <f t="shared" si="68"/>
        <v>83620170.930815905</v>
      </c>
      <c r="AE125" s="77">
        <f t="shared" si="68"/>
        <v>83473713.85473901</v>
      </c>
      <c r="AF125" s="77">
        <f t="shared" si="68"/>
        <v>83327513.291832253</v>
      </c>
      <c r="AG125" s="77">
        <f t="shared" si="68"/>
        <v>83181568.792824045</v>
      </c>
      <c r="AH125" s="77">
        <f t="shared" si="68"/>
        <v>83035879.909229681</v>
      </c>
      <c r="AI125" s="77">
        <f t="shared" si="68"/>
        <v>82890446.193349838</v>
      </c>
      <c r="AJ125" s="77">
        <f t="shared" si="68"/>
        <v>82745267.198269457</v>
      </c>
      <c r="AK125" s="77">
        <f t="shared" si="68"/>
        <v>82600342.477856174</v>
      </c>
      <c r="AL125" s="77">
        <f t="shared" si="68"/>
        <v>81317230.361695319</v>
      </c>
      <c r="AM125" s="77">
        <f t="shared" si="68"/>
        <v>80054050.084232107</v>
      </c>
      <c r="AN125" s="77">
        <f t="shared" si="68"/>
        <v>78810492.024671212</v>
      </c>
      <c r="AO125" s="77">
        <f t="shared" si="68"/>
        <v>77586251.371860787</v>
      </c>
      <c r="AP125" s="77">
        <f t="shared" si="68"/>
        <v>76381028.049579471</v>
      </c>
      <c r="AQ125" s="77">
        <f t="shared" si="68"/>
        <v>75194526.642984077</v>
      </c>
      <c r="AR125" s="77">
        <f t="shared" si="68"/>
        <v>74026456.326199859</v>
      </c>
      <c r="AS125" s="77">
        <f t="shared" si="68"/>
        <v>72876530.791035593</v>
      </c>
      <c r="AT125" s="77">
        <f t="shared" si="68"/>
        <v>71744468.176805928</v>
      </c>
      <c r="AU125" s="77">
        <f t="shared" si="68"/>
        <v>70629991.001243889</v>
      </c>
      <c r="AV125" s="77">
        <f t="shared" si="68"/>
        <v>69532826.092486724</v>
      </c>
      <c r="AW125" s="77">
        <f t="shared" si="68"/>
        <v>68452704.522117987</v>
      </c>
      <c r="AX125" s="77">
        <f t="shared" si="68"/>
        <v>67389361.53925015</v>
      </c>
      <c r="AY125" s="77">
        <f t="shared" si="68"/>
        <v>66342536.505630739</v>
      </c>
      <c r="AZ125" s="77">
        <f t="shared" si="68"/>
        <v>65311972.831756875</v>
      </c>
      <c r="BA125" s="77">
        <f t="shared" si="68"/>
        <v>64297417.913981996</v>
      </c>
      <c r="BB125" s="77">
        <f t="shared" si="68"/>
        <v>63298623.072599761</v>
      </c>
      <c r="BC125" s="77">
        <f t="shared" si="68"/>
        <v>62315343.490889482</v>
      </c>
      <c r="BD125" s="77">
        <f t="shared" si="68"/>
        <v>61347338.155108698</v>
      </c>
      <c r="BE125" s="77">
        <f t="shared" si="68"/>
        <v>60394369.795417666</v>
      </c>
      <c r="BF125" s="77">
        <f t="shared" si="68"/>
        <v>59456204.827721886</v>
      </c>
      <c r="BG125" s="77">
        <f t="shared" si="68"/>
        <v>58532613.296417467</v>
      </c>
      <c r="BH125" s="77">
        <f t="shared" si="68"/>
        <v>57623368.818026513</v>
      </c>
      <c r="BI125" s="77">
        <f t="shared" si="68"/>
        <v>56728248.525707662</v>
      </c>
      <c r="BJ125" s="77">
        <f t="shared" si="68"/>
        <v>55847033.014628731</v>
      </c>
      <c r="BK125" s="77">
        <f t="shared" si="68"/>
        <v>54979506.288187884</v>
      </c>
      <c r="BL125" s="77">
        <f t="shared" si="68"/>
        <v>54125455.705070406</v>
      </c>
      <c r="BM125" s="77">
        <f t="shared" si="68"/>
        <v>53284671.92712757</v>
      </c>
      <c r="BN125" s="77">
        <f t="shared" si="68"/>
        <v>52456948.868065402</v>
      </c>
      <c r="BO125" s="77">
        <f t="shared" si="68"/>
        <v>51642083.642930418</v>
      </c>
    </row>
    <row r="126" spans="6:67" x14ac:dyDescent="0.25">
      <c r="F126" t="s">
        <v>264</v>
      </c>
      <c r="G126" s="77">
        <f t="shared" si="67"/>
        <v>1774058580.9194932</v>
      </c>
      <c r="R126" s="77">
        <f t="shared" ref="R126:BO126" si="69">R115*R105</f>
        <v>41600350.854147851</v>
      </c>
      <c r="S126" s="77">
        <f t="shared" si="69"/>
        <v>41527489.657117866</v>
      </c>
      <c r="T126" s="77">
        <f t="shared" si="69"/>
        <v>41454756.073291242</v>
      </c>
      <c r="U126" s="77">
        <f t="shared" si="69"/>
        <v>41382149.879158996</v>
      </c>
      <c r="V126" s="77">
        <f t="shared" si="69"/>
        <v>41309670.851603657</v>
      </c>
      <c r="W126" s="77">
        <f t="shared" si="69"/>
        <v>41237318.76789853</v>
      </c>
      <c r="X126" s="77">
        <f t="shared" si="69"/>
        <v>41165093.405706987</v>
      </c>
      <c r="Y126" s="77">
        <f t="shared" si="69"/>
        <v>41092994.543081842</v>
      </c>
      <c r="Z126" s="77">
        <f t="shared" si="69"/>
        <v>41021021.95846466</v>
      </c>
      <c r="AA126" s="77">
        <f t="shared" si="69"/>
        <v>40949175.430684984</v>
      </c>
      <c r="AB126" s="77">
        <f t="shared" si="69"/>
        <v>40877454.738959789</v>
      </c>
      <c r="AC126" s="77">
        <f t="shared" si="69"/>
        <v>40805859.662892722</v>
      </c>
      <c r="AD126" s="77">
        <f t="shared" si="69"/>
        <v>40734389.982473463</v>
      </c>
      <c r="AE126" s="77">
        <f t="shared" si="69"/>
        <v>40663045.478076972</v>
      </c>
      <c r="AF126" s="77">
        <f t="shared" si="69"/>
        <v>40591825.930462942</v>
      </c>
      <c r="AG126" s="77">
        <f t="shared" si="69"/>
        <v>40520731.120775029</v>
      </c>
      <c r="AH126" s="77">
        <f t="shared" si="69"/>
        <v>40449760.830540217</v>
      </c>
      <c r="AI126" s="77">
        <f t="shared" si="69"/>
        <v>40378914.841668092</v>
      </c>
      <c r="AJ126" s="77">
        <f t="shared" si="69"/>
        <v>40308192.936450258</v>
      </c>
      <c r="AK126" s="77">
        <f t="shared" si="69"/>
        <v>40237594.897559628</v>
      </c>
      <c r="AL126" s="77">
        <f t="shared" si="69"/>
        <v>39612544.879733466</v>
      </c>
      <c r="AM126" s="77">
        <f t="shared" si="69"/>
        <v>38997204.376747325</v>
      </c>
      <c r="AN126" s="77">
        <f t="shared" si="69"/>
        <v>38391422.561186202</v>
      </c>
      <c r="AO126" s="77">
        <f t="shared" si="69"/>
        <v>37795050.948585249</v>
      </c>
      <c r="AP126" s="77">
        <f t="shared" si="69"/>
        <v>37207943.361034416</v>
      </c>
      <c r="AQ126" s="77">
        <f t="shared" si="69"/>
        <v>36629955.891348451</v>
      </c>
      <c r="AR126" s="77">
        <f t="shared" si="69"/>
        <v>36060946.86779353</v>
      </c>
      <c r="AS126" s="77">
        <f t="shared" si="69"/>
        <v>35500776.819361784</v>
      </c>
      <c r="AT126" s="77">
        <f t="shared" si="69"/>
        <v>34949308.441585295</v>
      </c>
      <c r="AU126" s="77">
        <f t="shared" si="69"/>
        <v>34406406.56288106</v>
      </c>
      <c r="AV126" s="77">
        <f t="shared" si="69"/>
        <v>33871938.111418828</v>
      </c>
      <c r="AW126" s="77">
        <f t="shared" si="69"/>
        <v>33345772.082503583</v>
      </c>
      <c r="AX126" s="77">
        <f t="shared" si="69"/>
        <v>32827779.506464705</v>
      </c>
      <c r="AY126" s="77">
        <f t="shared" si="69"/>
        <v>32317833.417043895</v>
      </c>
      <c r="AZ126" s="77">
        <f t="shared" si="69"/>
        <v>31815808.82027429</v>
      </c>
      <c r="BA126" s="77">
        <f t="shared" si="69"/>
        <v>31321582.663842838</v>
      </c>
      <c r="BB126" s="77">
        <f t="shared" si="69"/>
        <v>30835033.80692878</v>
      </c>
      <c r="BC126" s="77">
        <f t="shared" si="69"/>
        <v>30356042.990510475</v>
      </c>
      <c r="BD126" s="77">
        <f t="shared" si="69"/>
        <v>29884492.808133617</v>
      </c>
      <c r="BE126" s="77">
        <f t="shared" si="69"/>
        <v>29420267.677133478</v>
      </c>
      <c r="BF126" s="77">
        <f t="shared" si="69"/>
        <v>28963253.810304228</v>
      </c>
      <c r="BG126" s="77">
        <f t="shared" si="69"/>
        <v>28513339.188008245</v>
      </c>
      <c r="BH126" s="77">
        <f t="shared" si="69"/>
        <v>28070413.530718792</v>
      </c>
      <c r="BI126" s="77">
        <f t="shared" si="69"/>
        <v>27634368.271989185</v>
      </c>
      <c r="BJ126" s="77">
        <f t="shared" si="69"/>
        <v>27205096.531841788</v>
      </c>
      <c r="BK126" s="77">
        <f t="shared" si="69"/>
        <v>26782493.090570457</v>
      </c>
      <c r="BL126" s="77">
        <f t="shared" si="69"/>
        <v>26366454.362949945</v>
      </c>
      <c r="BM126" s="77">
        <f t="shared" si="69"/>
        <v>25956878.37284587</v>
      </c>
      <c r="BN126" s="77">
        <f t="shared" si="69"/>
        <v>25553664.728219144</v>
      </c>
      <c r="BO126" s="77">
        <f t="shared" si="69"/>
        <v>25156714.596518658</v>
      </c>
    </row>
    <row r="127" spans="6:67" x14ac:dyDescent="0.25">
      <c r="F127" t="s">
        <v>265</v>
      </c>
      <c r="G127" s="77">
        <f t="shared" si="67"/>
        <v>230706115.60062218</v>
      </c>
      <c r="R127" s="77">
        <f t="shared" ref="R127:BO127" si="70">R117*R105</f>
        <v>35066129.012851745</v>
      </c>
      <c r="S127" s="77">
        <f t="shared" si="70"/>
        <v>29754005.386915915</v>
      </c>
      <c r="T127" s="77">
        <f t="shared" si="70"/>
        <v>25246608.664451063</v>
      </c>
      <c r="U127" s="77">
        <f t="shared" si="70"/>
        <v>21422031.782525085</v>
      </c>
      <c r="V127" s="77">
        <f t="shared" si="70"/>
        <v>18176835.225306205</v>
      </c>
      <c r="W127" s="77">
        <f t="shared" si="70"/>
        <v>15423249.398661261</v>
      </c>
      <c r="X127" s="77">
        <f t="shared" si="70"/>
        <v>13086800.813495172</v>
      </c>
      <c r="Y127" s="77">
        <f t="shared" si="70"/>
        <v>11104297.875580201</v>
      </c>
      <c r="Z127" s="77">
        <f t="shared" si="70"/>
        <v>9422121.8055418003</v>
      </c>
      <c r="AA127" s="77">
        <f t="shared" si="70"/>
        <v>7994776.4652186725</v>
      </c>
      <c r="AB127" s="77">
        <f t="shared" si="70"/>
        <v>6783657.8689972628</v>
      </c>
      <c r="AC127" s="77">
        <f t="shared" si="70"/>
        <v>5756010.1003211495</v>
      </c>
      <c r="AD127" s="77">
        <f t="shared" si="70"/>
        <v>4884039.3950906172</v>
      </c>
      <c r="AE127" s="77">
        <f t="shared" si="70"/>
        <v>4144162.4314499055</v>
      </c>
      <c r="AF127" s="77">
        <f t="shared" si="70"/>
        <v>3516368.4952058317</v>
      </c>
      <c r="AG127" s="77">
        <f t="shared" si="70"/>
        <v>2983678.2700020941</v>
      </c>
      <c r="AH127" s="77">
        <f t="shared" si="70"/>
        <v>2531684.6146870041</v>
      </c>
      <c r="AI127" s="77">
        <f t="shared" si="70"/>
        <v>2148162.9077381664</v>
      </c>
      <c r="AJ127" s="77">
        <f t="shared" si="70"/>
        <v>1822740.4201184846</v>
      </c>
      <c r="AK127" s="77">
        <f t="shared" si="70"/>
        <v>1546615.7744208965</v>
      </c>
      <c r="AL127" s="77">
        <f t="shared" si="70"/>
        <v>1294202.0737605544</v>
      </c>
      <c r="AM127" s="77">
        <f t="shared" si="70"/>
        <v>1082983.2692953611</v>
      </c>
      <c r="AN127" s="77">
        <f t="shared" si="70"/>
        <v>906236.19398608897</v>
      </c>
      <c r="AO127" s="77">
        <f t="shared" si="70"/>
        <v>758334.92776369909</v>
      </c>
      <c r="AP127" s="77">
        <f t="shared" si="70"/>
        <v>634571.72256265278</v>
      </c>
      <c r="AQ127" s="77">
        <f t="shared" si="70"/>
        <v>531007.15308422374</v>
      </c>
      <c r="AR127" s="77">
        <f t="shared" si="70"/>
        <v>444344.72353717714</v>
      </c>
      <c r="AS127" s="77">
        <f t="shared" si="70"/>
        <v>371825.93904533301</v>
      </c>
      <c r="AT127" s="77">
        <f t="shared" si="70"/>
        <v>311142.50180890539</v>
      </c>
      <c r="AU127" s="77">
        <f t="shared" si="70"/>
        <v>260362.83719329673</v>
      </c>
      <c r="AV127" s="77">
        <f t="shared" si="70"/>
        <v>217870.61104553632</v>
      </c>
      <c r="AW127" s="77">
        <f t="shared" si="70"/>
        <v>182313.28122344433</v>
      </c>
      <c r="AX127" s="77">
        <f t="shared" si="70"/>
        <v>152559.0457150357</v>
      </c>
      <c r="AY127" s="77">
        <f t="shared" si="70"/>
        <v>127660.81699202843</v>
      </c>
      <c r="AZ127" s="77">
        <f t="shared" si="70"/>
        <v>106826.07588876633</v>
      </c>
      <c r="BA127" s="77">
        <f t="shared" si="70"/>
        <v>89391.6454451725</v>
      </c>
      <c r="BB127" s="77">
        <f t="shared" si="70"/>
        <v>74802.581756499218</v>
      </c>
      <c r="BC127" s="77">
        <f t="shared" si="70"/>
        <v>62594.509918375421</v>
      </c>
      <c r="BD127" s="77">
        <f t="shared" si="70"/>
        <v>52378.842814221141</v>
      </c>
      <c r="BE127" s="77">
        <f t="shared" si="70"/>
        <v>43830.412253958428</v>
      </c>
      <c r="BF127" s="77">
        <f t="shared" si="70"/>
        <v>36677.118758919212</v>
      </c>
      <c r="BG127" s="77">
        <f t="shared" si="70"/>
        <v>30691.270542050945</v>
      </c>
      <c r="BH127" s="77">
        <f t="shared" si="70"/>
        <v>25682.336000188065</v>
      </c>
      <c r="BI127" s="77">
        <f t="shared" si="70"/>
        <v>21490.879027730189</v>
      </c>
      <c r="BJ127" s="77">
        <f t="shared" si="70"/>
        <v>17983.484110680245</v>
      </c>
      <c r="BK127" s="77">
        <f t="shared" si="70"/>
        <v>15048.509665043983</v>
      </c>
      <c r="BL127" s="77">
        <f t="shared" si="70"/>
        <v>12592.53444689457</v>
      </c>
      <c r="BM127" s="77">
        <f t="shared" si="70"/>
        <v>10537.383922114981</v>
      </c>
      <c r="BN127" s="77">
        <f t="shared" si="70"/>
        <v>8817.6419441465114</v>
      </c>
      <c r="BO127" s="77">
        <f t="shared" si="70"/>
        <v>7378.568535592115</v>
      </c>
    </row>
    <row r="128" spans="6:67" x14ac:dyDescent="0.25">
      <c r="F128" t="s">
        <v>266</v>
      </c>
      <c r="G128" s="77">
        <f t="shared" si="67"/>
        <v>280159490.695557</v>
      </c>
      <c r="R128" s="77">
        <f t="shared" ref="R128:BO128" si="71">R118*R105</f>
        <v>42582784.679673836</v>
      </c>
      <c r="S128" s="77">
        <f t="shared" si="71"/>
        <v>36131972.373812266</v>
      </c>
      <c r="T128" s="77">
        <f t="shared" si="71"/>
        <v>30658385.482363723</v>
      </c>
      <c r="U128" s="77">
        <f t="shared" si="71"/>
        <v>26013985.360690087</v>
      </c>
      <c r="V128" s="77">
        <f t="shared" si="71"/>
        <v>22073159.551584553</v>
      </c>
      <c r="W128" s="77">
        <f t="shared" si="71"/>
        <v>18729324.470442601</v>
      </c>
      <c r="X128" s="77">
        <f t="shared" si="71"/>
        <v>15892042.745368468</v>
      </c>
      <c r="Y128" s="77">
        <f t="shared" si="71"/>
        <v>13484577.247790622</v>
      </c>
      <c r="Z128" s="77">
        <f t="shared" si="71"/>
        <v>11441815.65989217</v>
      </c>
      <c r="AA128" s="77">
        <f t="shared" si="71"/>
        <v>9708509.4467016682</v>
      </c>
      <c r="AB128" s="77">
        <f t="shared" si="71"/>
        <v>8237779.6040793573</v>
      </c>
      <c r="AC128" s="77">
        <f t="shared" si="71"/>
        <v>6989848.7690549344</v>
      </c>
      <c r="AD128" s="77">
        <f t="shared" si="71"/>
        <v>5930965.4011700274</v>
      </c>
      <c r="AE128" s="77">
        <f t="shared" si="71"/>
        <v>5032490.938231267</v>
      </c>
      <c r="AF128" s="77">
        <f t="shared" si="71"/>
        <v>4270125.2376862038</v>
      </c>
      <c r="AG128" s="77">
        <f t="shared" si="71"/>
        <v>3623249.3549075755</v>
      </c>
      <c r="AH128" s="77">
        <f t="shared" si="71"/>
        <v>3074367.8831657958</v>
      </c>
      <c r="AI128" s="77">
        <f t="shared" si="71"/>
        <v>2608635.7728151535</v>
      </c>
      <c r="AJ128" s="77">
        <f t="shared" si="71"/>
        <v>2213456.832044303</v>
      </c>
      <c r="AK128" s="77">
        <f t="shared" si="71"/>
        <v>1878143.050241292</v>
      </c>
      <c r="AL128" s="77">
        <f t="shared" si="71"/>
        <v>1571622.8106824951</v>
      </c>
      <c r="AM128" s="77">
        <f t="shared" si="71"/>
        <v>1315127.8645895559</v>
      </c>
      <c r="AN128" s="77">
        <f t="shared" si="71"/>
        <v>1100493.8897958621</v>
      </c>
      <c r="AO128" s="77">
        <f t="shared" si="71"/>
        <v>920889.01321849856</v>
      </c>
      <c r="AP128" s="77">
        <f t="shared" si="71"/>
        <v>770596.3499932274</v>
      </c>
      <c r="AQ128" s="77">
        <f t="shared" si="71"/>
        <v>644832.03306714841</v>
      </c>
      <c r="AR128" s="77">
        <f t="shared" si="71"/>
        <v>539592.94106851949</v>
      </c>
      <c r="AS128" s="77">
        <f t="shared" si="71"/>
        <v>451529.2775795699</v>
      </c>
      <c r="AT128" s="77">
        <f t="shared" si="71"/>
        <v>377837.94596682652</v>
      </c>
      <c r="AU128" s="77">
        <f t="shared" si="71"/>
        <v>316173.32585321146</v>
      </c>
      <c r="AV128" s="77">
        <f t="shared" si="71"/>
        <v>264572.6112163912</v>
      </c>
      <c r="AW128" s="77">
        <f t="shared" si="71"/>
        <v>221393.33359942472</v>
      </c>
      <c r="AX128" s="77">
        <f t="shared" si="71"/>
        <v>185261.08177606243</v>
      </c>
      <c r="AY128" s="77">
        <f t="shared" si="71"/>
        <v>155025.7537696973</v>
      </c>
      <c r="AZ128" s="77">
        <f t="shared" si="71"/>
        <v>129724.94871272049</v>
      </c>
      <c r="BA128" s="77">
        <f t="shared" si="71"/>
        <v>108553.33329659591</v>
      </c>
      <c r="BB128" s="77">
        <f t="shared" si="71"/>
        <v>90837.007736248561</v>
      </c>
      <c r="BC128" s="77">
        <f t="shared" si="71"/>
        <v>76012.055308614217</v>
      </c>
      <c r="BD128" s="77">
        <f t="shared" si="71"/>
        <v>63606.592689800578</v>
      </c>
      <c r="BE128" s="77">
        <f t="shared" si="71"/>
        <v>53225.749746931164</v>
      </c>
      <c r="BF128" s="77">
        <f t="shared" si="71"/>
        <v>44539.100686291255</v>
      </c>
      <c r="BG128" s="77">
        <f t="shared" si="71"/>
        <v>37270.146486907222</v>
      </c>
      <c r="BH128" s="77">
        <f t="shared" si="71"/>
        <v>31187.513841810996</v>
      </c>
      <c r="BI128" s="77">
        <f t="shared" si="71"/>
        <v>26097.590466268834</v>
      </c>
      <c r="BJ128" s="77">
        <f t="shared" si="71"/>
        <v>21838.362352307879</v>
      </c>
      <c r="BK128" s="77">
        <f t="shared" si="71"/>
        <v>18274.256807237045</v>
      </c>
      <c r="BL128" s="77">
        <f t="shared" si="71"/>
        <v>15291.827128308358</v>
      </c>
      <c r="BM128" s="77">
        <f t="shared" si="71"/>
        <v>12796.141555232012</v>
      </c>
      <c r="BN128" s="77">
        <f t="shared" si="71"/>
        <v>10707.761559664541</v>
      </c>
      <c r="BO128" s="77">
        <f t="shared" si="71"/>
        <v>8960.213289587251</v>
      </c>
    </row>
    <row r="129" spans="4:68" x14ac:dyDescent="0.25">
      <c r="F129" t="s">
        <v>267</v>
      </c>
      <c r="G129" s="77">
        <f t="shared" si="67"/>
        <v>60253679.214849919</v>
      </c>
      <c r="R129" s="77">
        <f t="shared" ref="R129:BO129" si="72">R119*R105</f>
        <v>2273581.5870050951</v>
      </c>
      <c r="S129" s="77">
        <f t="shared" si="72"/>
        <v>2207360.7640826167</v>
      </c>
      <c r="T129" s="77">
        <f t="shared" si="72"/>
        <v>2143068.7029928318</v>
      </c>
      <c r="U129" s="77">
        <f t="shared" si="72"/>
        <v>2080649.2262066328</v>
      </c>
      <c r="V129" s="77">
        <f t="shared" si="72"/>
        <v>2020047.7924336242</v>
      </c>
      <c r="W129" s="77">
        <f t="shared" si="72"/>
        <v>1961211.4489646838</v>
      </c>
      <c r="X129" s="77">
        <f t="shared" si="72"/>
        <v>1904088.7854026055</v>
      </c>
      <c r="Y129" s="77">
        <f t="shared" si="72"/>
        <v>1848629.8887403936</v>
      </c>
      <c r="Z129" s="77">
        <f t="shared" si="72"/>
        <v>1794786.2997479551</v>
      </c>
      <c r="AA129" s="77">
        <f t="shared" si="72"/>
        <v>1742510.9706290825</v>
      </c>
      <c r="AB129" s="77">
        <f t="shared" si="72"/>
        <v>1691758.2239117306</v>
      </c>
      <c r="AC129" s="77">
        <f t="shared" si="72"/>
        <v>1642483.7125356607</v>
      </c>
      <c r="AD129" s="77">
        <f t="shared" si="72"/>
        <v>1594644.3811025836</v>
      </c>
      <c r="AE129" s="77">
        <f t="shared" si="72"/>
        <v>1548198.4282549354</v>
      </c>
      <c r="AF129" s="77">
        <f t="shared" si="72"/>
        <v>1503105.2701504226</v>
      </c>
      <c r="AG129" s="77">
        <f t="shared" si="72"/>
        <v>1459325.5050004101</v>
      </c>
      <c r="AH129" s="77">
        <f t="shared" si="72"/>
        <v>1416820.8786411751</v>
      </c>
      <c r="AI129" s="77">
        <f t="shared" si="72"/>
        <v>1375554.2511079372</v>
      </c>
      <c r="AJ129" s="77">
        <f t="shared" si="72"/>
        <v>1335489.5641824631</v>
      </c>
      <c r="AK129" s="77">
        <f t="shared" si="72"/>
        <v>1296591.8098858865</v>
      </c>
      <c r="AL129" s="77">
        <f t="shared" si="72"/>
        <v>1258826.9998892103</v>
      </c>
      <c r="AM129" s="77">
        <f t="shared" si="72"/>
        <v>1222162.1358147673</v>
      </c>
      <c r="AN129" s="77">
        <f t="shared" si="72"/>
        <v>1186565.1804026868</v>
      </c>
      <c r="AO129" s="77">
        <f t="shared" si="72"/>
        <v>1152005.0295171717</v>
      </c>
      <c r="AP129" s="77">
        <f t="shared" si="72"/>
        <v>1118451.4849681279</v>
      </c>
      <c r="AQ129" s="77">
        <f t="shared" si="72"/>
        <v>1085875.2281243959</v>
      </c>
      <c r="AR129" s="77">
        <f t="shared" si="72"/>
        <v>1054247.7942955301</v>
      </c>
      <c r="AS129" s="77">
        <f t="shared" si="72"/>
        <v>1023541.547859738</v>
      </c>
      <c r="AT129" s="77">
        <f t="shared" si="72"/>
        <v>993729.65811625042</v>
      </c>
      <c r="AU129" s="77">
        <f t="shared" si="72"/>
        <v>964786.07584101998</v>
      </c>
      <c r="AV129" s="77">
        <f t="shared" si="72"/>
        <v>936685.5105252621</v>
      </c>
      <c r="AW129" s="77">
        <f t="shared" si="72"/>
        <v>909403.40827695327</v>
      </c>
      <c r="AX129" s="77">
        <f t="shared" si="72"/>
        <v>882915.9303659742</v>
      </c>
      <c r="AY129" s="77">
        <f t="shared" si="72"/>
        <v>857199.93239414971</v>
      </c>
      <c r="AZ129" s="77">
        <f t="shared" si="72"/>
        <v>832232.9440719902</v>
      </c>
      <c r="BA129" s="77">
        <f t="shared" si="72"/>
        <v>807993.14958445635</v>
      </c>
      <c r="BB129" s="77">
        <f t="shared" si="72"/>
        <v>784459.36852859834</v>
      </c>
      <c r="BC129" s="77">
        <f t="shared" si="72"/>
        <v>761611.03740640637</v>
      </c>
      <c r="BD129" s="77">
        <f t="shared" si="72"/>
        <v>739428.19165670522</v>
      </c>
      <c r="BE129" s="77">
        <f t="shared" si="72"/>
        <v>717891.44821039331</v>
      </c>
      <c r="BF129" s="77">
        <f t="shared" si="72"/>
        <v>696981.98855378001</v>
      </c>
      <c r="BG129" s="77">
        <f t="shared" si="72"/>
        <v>676681.54228522326</v>
      </c>
      <c r="BH129" s="77">
        <f t="shared" si="72"/>
        <v>656972.37115070212</v>
      </c>
      <c r="BI129" s="77">
        <f t="shared" si="72"/>
        <v>637837.25354437111</v>
      </c>
      <c r="BJ129" s="77">
        <f t="shared" si="72"/>
        <v>619259.46946055454</v>
      </c>
      <c r="BK129" s="77">
        <f t="shared" si="72"/>
        <v>601222.78588403354</v>
      </c>
      <c r="BL129" s="77">
        <f t="shared" si="72"/>
        <v>583711.44260585774</v>
      </c>
      <c r="BM129" s="77">
        <f t="shared" si="72"/>
        <v>566710.13845228904</v>
      </c>
      <c r="BN129" s="77">
        <f t="shared" si="72"/>
        <v>550204.01791484375</v>
      </c>
      <c r="BO129" s="77">
        <f t="shared" si="72"/>
        <v>534178.65816975129</v>
      </c>
    </row>
    <row r="130" spans="4:68" ht="13.2" thickBot="1" x14ac:dyDescent="0.3">
      <c r="F130" s="92" t="s">
        <v>257</v>
      </c>
      <c r="G130" s="93">
        <f t="shared" si="67"/>
        <v>263646928.34613925</v>
      </c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3">
        <f t="shared" ref="R130:BO130" si="73">R120*R105</f>
        <v>9948318.6681569833</v>
      </c>
      <c r="S130" s="93">
        <f t="shared" si="73"/>
        <v>9658561.8137446437</v>
      </c>
      <c r="T130" s="93">
        <f t="shared" si="73"/>
        <v>9377244.479363732</v>
      </c>
      <c r="U130" s="93">
        <f t="shared" si="73"/>
        <v>9104120.8537511975</v>
      </c>
      <c r="V130" s="93">
        <f t="shared" si="73"/>
        <v>8838952.2851953376</v>
      </c>
      <c r="W130" s="93">
        <f t="shared" si="73"/>
        <v>8581507.0730051827</v>
      </c>
      <c r="X130" s="93">
        <f t="shared" si="73"/>
        <v>8331560.265053574</v>
      </c>
      <c r="Y130" s="93">
        <f t="shared" si="73"/>
        <v>8088893.4612170616</v>
      </c>
      <c r="Z130" s="93">
        <f t="shared" si="73"/>
        <v>7853294.6225408372</v>
      </c>
      <c r="AA130" s="93">
        <f t="shared" si="73"/>
        <v>7624557.8859619778</v>
      </c>
      <c r="AB130" s="93">
        <f t="shared" si="73"/>
        <v>7402483.3844291046</v>
      </c>
      <c r="AC130" s="93">
        <f t="shared" si="73"/>
        <v>7186877.0722612664</v>
      </c>
      <c r="AD130" s="93">
        <f t="shared" si="73"/>
        <v>6977550.5555934645</v>
      </c>
      <c r="AE130" s="93">
        <f t="shared" si="73"/>
        <v>6774320.9277606448</v>
      </c>
      <c r="AF130" s="93">
        <f t="shared" si="73"/>
        <v>6577010.609476353</v>
      </c>
      <c r="AG130" s="93">
        <f t="shared" si="73"/>
        <v>6385447.1936663622</v>
      </c>
      <c r="AH130" s="93">
        <f t="shared" si="73"/>
        <v>6199463.2948217122</v>
      </c>
      <c r="AI130" s="93">
        <f t="shared" si="73"/>
        <v>6018896.4027395258</v>
      </c>
      <c r="AJ130" s="93">
        <f t="shared" si="73"/>
        <v>5843588.7405238114</v>
      </c>
      <c r="AK130" s="93">
        <f t="shared" si="73"/>
        <v>5673387.1267221468</v>
      </c>
      <c r="AL130" s="93">
        <f t="shared" si="73"/>
        <v>5508142.8414778132</v>
      </c>
      <c r="AM130" s="93">
        <f t="shared" si="73"/>
        <v>5347711.4965804014</v>
      </c>
      <c r="AN130" s="93">
        <f t="shared" si="73"/>
        <v>5191952.9093013611</v>
      </c>
      <c r="AO130" s="93">
        <f t="shared" si="73"/>
        <v>5040730.9799042335</v>
      </c>
      <c r="AP130" s="93">
        <f t="shared" si="73"/>
        <v>4893913.572722557</v>
      </c>
      <c r="AQ130" s="93">
        <f t="shared" si="73"/>
        <v>4751372.4007015117</v>
      </c>
      <c r="AR130" s="93">
        <f t="shared" si="73"/>
        <v>4612982.9133024383</v>
      </c>
      <c r="AS130" s="93">
        <f t="shared" si="73"/>
        <v>4478624.1876722705</v>
      </c>
      <c r="AT130" s="93">
        <f t="shared" si="73"/>
        <v>4348178.8229827872</v>
      </c>
      <c r="AU130" s="93">
        <f t="shared" si="73"/>
        <v>4221532.837847366</v>
      </c>
      <c r="AV130" s="93">
        <f t="shared" si="73"/>
        <v>4098575.5707255984</v>
      </c>
      <c r="AW130" s="93">
        <f t="shared" si="73"/>
        <v>3979199.5832287357</v>
      </c>
      <c r="AX130" s="93">
        <f t="shared" si="73"/>
        <v>3863300.5662414916</v>
      </c>
      <c r="AY130" s="93">
        <f t="shared" si="73"/>
        <v>3750777.2487781472</v>
      </c>
      <c r="AZ130" s="93">
        <f t="shared" si="73"/>
        <v>3641531.3094933475</v>
      </c>
      <c r="BA130" s="93">
        <f t="shared" si="73"/>
        <v>3535467.2907702392</v>
      </c>
      <c r="BB130" s="93">
        <f t="shared" si="73"/>
        <v>3432492.5153109119</v>
      </c>
      <c r="BC130" s="93">
        <f t="shared" si="73"/>
        <v>3332517.005156226</v>
      </c>
      <c r="BD130" s="93">
        <f t="shared" si="73"/>
        <v>3235453.403064297</v>
      </c>
      <c r="BE130" s="93">
        <f t="shared" si="73"/>
        <v>3141216.8961789287</v>
      </c>
      <c r="BF130" s="93">
        <f t="shared" si="73"/>
        <v>3049725.1419212907</v>
      </c>
      <c r="BG130" s="93">
        <f t="shared" si="73"/>
        <v>2960898.1960400878</v>
      </c>
      <c r="BH130" s="93">
        <f t="shared" si="73"/>
        <v>2874658.4427573667</v>
      </c>
      <c r="BI130" s="93">
        <f t="shared" si="73"/>
        <v>2790930.5269488995</v>
      </c>
      <c r="BJ130" s="93">
        <f t="shared" si="73"/>
        <v>2709641.2882999033</v>
      </c>
      <c r="BK130" s="93">
        <f t="shared" si="73"/>
        <v>2630719.6973785465</v>
      </c>
      <c r="BL130" s="93">
        <f t="shared" si="73"/>
        <v>2554096.7935714042</v>
      </c>
      <c r="BM130" s="93">
        <f t="shared" si="73"/>
        <v>2479705.6248266059</v>
      </c>
      <c r="BN130" s="93">
        <f t="shared" si="73"/>
        <v>2407481.1891520447</v>
      </c>
      <c r="BO130" s="93">
        <f t="shared" si="73"/>
        <v>2337360.3778175195</v>
      </c>
    </row>
    <row r="131" spans="4:68" ht="13.2" thickTop="1" x14ac:dyDescent="0.25">
      <c r="F131" t="s">
        <v>259</v>
      </c>
      <c r="K131" s="87">
        <f t="shared" ref="K131:BN131" si="74">K105*K121</f>
        <v>-1150810545.5046997</v>
      </c>
      <c r="L131" s="87">
        <f t="shared" si="74"/>
        <v>-1117291791.7521358</v>
      </c>
      <c r="M131" s="87">
        <f t="shared" si="74"/>
        <v>-1084749312.3807142</v>
      </c>
      <c r="N131" s="87">
        <f t="shared" si="74"/>
        <v>-1053154672.2142856</v>
      </c>
      <c r="O131" s="87">
        <f t="shared" si="74"/>
        <v>-1022480264.2857143</v>
      </c>
      <c r="P131" s="87">
        <f t="shared" si="74"/>
        <v>-992699285.71428573</v>
      </c>
      <c r="Q131" s="87">
        <f t="shared" si="74"/>
        <v>-963785714.28571427</v>
      </c>
      <c r="R131" s="87">
        <f t="shared" si="74"/>
        <v>212868993.28785154</v>
      </c>
      <c r="S131" s="87">
        <f t="shared" si="74"/>
        <v>200644152.77043808</v>
      </c>
      <c r="T131" s="87">
        <f t="shared" si="74"/>
        <v>190208629.08701429</v>
      </c>
      <c r="U131" s="87">
        <f t="shared" si="74"/>
        <v>181292272.69418547</v>
      </c>
      <c r="V131" s="87">
        <f t="shared" si="74"/>
        <v>173665833.70137569</v>
      </c>
      <c r="W131" s="87">
        <f t="shared" si="74"/>
        <v>167134766.75825247</v>
      </c>
      <c r="X131" s="87">
        <f t="shared" si="74"/>
        <v>161533974.41084766</v>
      </c>
      <c r="Y131" s="87">
        <f t="shared" si="74"/>
        <v>156723346.75955111</v>
      </c>
      <c r="Z131" s="87">
        <f t="shared" si="74"/>
        <v>152583976.78880683</v>
      </c>
      <c r="AA131" s="87">
        <f t="shared" si="74"/>
        <v>149014949.01243755</v>
      </c>
      <c r="AB131" s="87">
        <f t="shared" si="74"/>
        <v>145930614.5842995</v>
      </c>
      <c r="AC131" s="87">
        <f t="shared" si="74"/>
        <v>143258279.18079343</v>
      </c>
      <c r="AD131" s="87">
        <f t="shared" si="74"/>
        <v>140936241.12547418</v>
      </c>
      <c r="AE131" s="87">
        <f t="shared" si="74"/>
        <v>138912126.69854003</v>
      </c>
      <c r="AF131" s="87">
        <f t="shared" si="74"/>
        <v>137141477.61153957</v>
      </c>
      <c r="AG131" s="87">
        <f t="shared" si="74"/>
        <v>135586552.44758865</v>
      </c>
      <c r="AH131" s="87">
        <f t="shared" si="74"/>
        <v>134215309.65420514</v>
      </c>
      <c r="AI131" s="87">
        <f t="shared" si="74"/>
        <v>133000544.58603965</v>
      </c>
      <c r="AJ131" s="87">
        <f t="shared" si="74"/>
        <v>131919157.26112364</v>
      </c>
      <c r="AK131" s="87">
        <f t="shared" si="74"/>
        <v>130951531.02943833</v>
      </c>
      <c r="AL131" s="87">
        <f t="shared" si="74"/>
        <v>128347866.95049354</v>
      </c>
      <c r="AM131" s="87">
        <f t="shared" si="74"/>
        <v>125869042.12362327</v>
      </c>
      <c r="AN131" s="87">
        <f t="shared" si="74"/>
        <v>123499592.75581308</v>
      </c>
      <c r="AO131" s="87">
        <f t="shared" si="74"/>
        <v>121226495.27713087</v>
      </c>
      <c r="AP131" s="87">
        <f t="shared" si="74"/>
        <v>119038769.59550242</v>
      </c>
      <c r="AQ131" s="87">
        <f t="shared" si="74"/>
        <v>116927147.07226318</v>
      </c>
      <c r="AR131" s="87">
        <f t="shared" si="74"/>
        <v>114883792.65644306</v>
      </c>
      <c r="AS131" s="87">
        <f t="shared" si="74"/>
        <v>112902072.33949214</v>
      </c>
      <c r="AT131" s="87">
        <f t="shared" si="74"/>
        <v>110976358.53458428</v>
      </c>
      <c r="AU131" s="87">
        <f t="shared" si="74"/>
        <v>109101867.19165432</v>
      </c>
      <c r="AV131" s="87">
        <f t="shared" si="74"/>
        <v>107274521.46935472</v>
      </c>
      <c r="AW131" s="87">
        <f t="shared" si="74"/>
        <v>105490837.63030584</v>
      </c>
      <c r="AX131" s="87">
        <f t="shared" si="74"/>
        <v>103747829.53326556</v>
      </c>
      <c r="AY131" s="87">
        <f t="shared" si="74"/>
        <v>102042928.68766898</v>
      </c>
      <c r="AZ131" s="87">
        <f t="shared" si="74"/>
        <v>100373917.33122745</v>
      </c>
      <c r="BA131" s="87">
        <f t="shared" si="74"/>
        <v>98738872.405687749</v>
      </c>
      <c r="BB131" s="87">
        <f t="shared" si="74"/>
        <v>97136118.652634069</v>
      </c>
      <c r="BC131" s="87">
        <f t="shared" si="74"/>
        <v>95564189.341396615</v>
      </c>
      <c r="BD131" s="87">
        <f t="shared" si="74"/>
        <v>94021793.383959576</v>
      </c>
      <c r="BE131" s="87">
        <f t="shared" si="74"/>
        <v>92507787.794953272</v>
      </c>
      <c r="BF131" s="87">
        <f t="shared" si="74"/>
        <v>91021154.624851167</v>
      </c>
      <c r="BG131" s="87">
        <f t="shared" si="74"/>
        <v>89560981.636774883</v>
      </c>
      <c r="BH131" s="87">
        <f t="shared" si="74"/>
        <v>88126446.116373926</v>
      </c>
      <c r="BI131" s="87">
        <f t="shared" si="74"/>
        <v>86716801.303876892</v>
      </c>
      <c r="BJ131" s="87">
        <f t="shared" si="74"/>
        <v>85331365.020784035</v>
      </c>
      <c r="BK131" s="87">
        <f t="shared" si="74"/>
        <v>83969510.133435026</v>
      </c>
      <c r="BL131" s="87">
        <f t="shared" si="74"/>
        <v>82630656.554065838</v>
      </c>
      <c r="BM131" s="87">
        <f t="shared" si="74"/>
        <v>81314264.528819978</v>
      </c>
      <c r="BN131" s="87">
        <f t="shared" si="74"/>
        <v>80019829.003059447</v>
      </c>
      <c r="BO131" s="88">
        <f>(BO105*(BO121-BO111))+BO124</f>
        <v>1617671288.6901028</v>
      </c>
    </row>
    <row r="133" spans="4:68" x14ac:dyDescent="0.25">
      <c r="F133" s="83" t="s">
        <v>260</v>
      </c>
      <c r="G133" s="72">
        <f>SUM(K131:BO131)</f>
        <v>298585241.65185189</v>
      </c>
      <c r="H133" s="77"/>
    </row>
    <row r="134" spans="4:68" x14ac:dyDescent="0.25">
      <c r="F134" s="83" t="s">
        <v>261</v>
      </c>
      <c r="G134" s="82">
        <f>-SUM(G123:G130)/G110</f>
        <v>1.0404314679033202</v>
      </c>
    </row>
    <row r="135" spans="4:68" x14ac:dyDescent="0.25">
      <c r="F135" s="83" t="s">
        <v>262</v>
      </c>
      <c r="G135" s="125">
        <f>IRR(K121:BO121)</f>
        <v>3.1345360723799454E-2</v>
      </c>
    </row>
    <row r="142" spans="4:68" x14ac:dyDescent="0.25">
      <c r="F142" s="84"/>
      <c r="G142" s="84"/>
      <c r="H142" s="84">
        <v>2020</v>
      </c>
      <c r="I142" s="84">
        <v>2021</v>
      </c>
      <c r="J142" s="84">
        <v>2022</v>
      </c>
      <c r="K142" s="84">
        <v>2023</v>
      </c>
      <c r="L142" s="84">
        <v>2024</v>
      </c>
      <c r="M142" s="84">
        <v>2025</v>
      </c>
      <c r="N142" s="84">
        <v>2026</v>
      </c>
      <c r="O142" s="84">
        <v>2027</v>
      </c>
      <c r="P142" s="84">
        <v>2028</v>
      </c>
      <c r="Q142" s="84">
        <v>2029</v>
      </c>
      <c r="R142" s="84">
        <v>2027</v>
      </c>
      <c r="S142" s="84">
        <v>2028</v>
      </c>
      <c r="T142" s="84">
        <v>2029</v>
      </c>
      <c r="U142" s="84">
        <v>2030</v>
      </c>
      <c r="V142" s="84">
        <v>2031</v>
      </c>
      <c r="W142" s="84">
        <v>2032</v>
      </c>
      <c r="X142" s="84">
        <v>2033</v>
      </c>
      <c r="Y142" s="84">
        <v>2034</v>
      </c>
      <c r="Z142" s="84">
        <v>2035</v>
      </c>
      <c r="AA142" s="84">
        <v>2036</v>
      </c>
      <c r="AB142" s="84">
        <v>2037</v>
      </c>
      <c r="AC142" s="84">
        <v>2038</v>
      </c>
      <c r="AD142" s="84">
        <v>2039</v>
      </c>
      <c r="AE142" s="84">
        <v>2040</v>
      </c>
      <c r="AF142" s="84">
        <v>2041</v>
      </c>
      <c r="AG142" s="84">
        <v>2042</v>
      </c>
      <c r="AH142" s="84">
        <v>2043</v>
      </c>
      <c r="AI142" s="84">
        <v>2044</v>
      </c>
      <c r="AJ142" s="84">
        <v>2045</v>
      </c>
      <c r="AK142" s="84">
        <v>2046</v>
      </c>
      <c r="AL142" s="84">
        <v>2047</v>
      </c>
      <c r="AM142" s="84">
        <v>2048</v>
      </c>
      <c r="AN142" s="84">
        <v>2049</v>
      </c>
      <c r="AO142" s="84">
        <v>2050</v>
      </c>
      <c r="AP142" s="84">
        <v>2051</v>
      </c>
      <c r="AQ142" s="84">
        <v>2052</v>
      </c>
      <c r="AR142" s="84">
        <v>2053</v>
      </c>
      <c r="AS142" s="84">
        <v>2054</v>
      </c>
      <c r="AT142" s="84">
        <v>2055</v>
      </c>
      <c r="AU142" s="84">
        <v>2056</v>
      </c>
      <c r="AV142" s="84">
        <v>2057</v>
      </c>
      <c r="AW142" s="84">
        <v>2058</v>
      </c>
      <c r="AX142" s="84">
        <v>2059</v>
      </c>
      <c r="AY142" s="84">
        <v>2060</v>
      </c>
      <c r="AZ142" s="84">
        <v>2061</v>
      </c>
      <c r="BA142" s="84">
        <v>2062</v>
      </c>
      <c r="BB142" s="84">
        <v>2063</v>
      </c>
      <c r="BC142" s="84">
        <v>2064</v>
      </c>
      <c r="BD142" s="84">
        <v>2065</v>
      </c>
      <c r="BE142" s="84">
        <v>2066</v>
      </c>
      <c r="BF142" s="84">
        <v>2067</v>
      </c>
      <c r="BG142" s="84">
        <v>2068</v>
      </c>
      <c r="BH142" s="84">
        <v>2069</v>
      </c>
      <c r="BI142" s="84">
        <v>2070</v>
      </c>
      <c r="BJ142" s="84">
        <v>2071</v>
      </c>
      <c r="BK142" s="84">
        <v>2072</v>
      </c>
      <c r="BL142" s="84">
        <v>2073</v>
      </c>
      <c r="BM142" s="84">
        <v>2074</v>
      </c>
      <c r="BN142" s="84">
        <v>2075</v>
      </c>
      <c r="BO142" s="84">
        <v>2076</v>
      </c>
    </row>
    <row r="143" spans="4:68" ht="13.2" thickBot="1" x14ac:dyDescent="0.3">
      <c r="D143" s="20" t="s">
        <v>275</v>
      </c>
      <c r="F143" s="85" t="s">
        <v>250</v>
      </c>
      <c r="G143" s="85" t="s">
        <v>231</v>
      </c>
      <c r="H143" s="85"/>
      <c r="I143" s="85"/>
      <c r="J143" s="85"/>
      <c r="K143" s="85"/>
      <c r="L143" s="85">
        <v>-6</v>
      </c>
      <c r="M143" s="85">
        <v>-5</v>
      </c>
      <c r="N143" s="85">
        <v>-4</v>
      </c>
      <c r="O143" s="85">
        <v>-3</v>
      </c>
      <c r="P143" s="85">
        <v>-2</v>
      </c>
      <c r="Q143" s="85">
        <v>-1</v>
      </c>
      <c r="R143" s="85">
        <v>0</v>
      </c>
      <c r="S143" s="85">
        <v>1</v>
      </c>
      <c r="T143" s="85">
        <v>2</v>
      </c>
      <c r="U143" s="85">
        <v>3</v>
      </c>
      <c r="V143" s="85">
        <v>4</v>
      </c>
      <c r="W143" s="85">
        <v>5</v>
      </c>
      <c r="X143" s="85">
        <v>6</v>
      </c>
      <c r="Y143" s="85">
        <v>7</v>
      </c>
      <c r="Z143" s="85">
        <v>8</v>
      </c>
      <c r="AA143" s="85">
        <v>9</v>
      </c>
      <c r="AB143" s="85">
        <v>10</v>
      </c>
      <c r="AC143" s="85">
        <v>11</v>
      </c>
      <c r="AD143" s="85">
        <v>12</v>
      </c>
      <c r="AE143" s="85">
        <v>13</v>
      </c>
      <c r="AF143" s="85">
        <v>14</v>
      </c>
      <c r="AG143" s="85">
        <v>15</v>
      </c>
      <c r="AH143" s="85">
        <v>16</v>
      </c>
      <c r="AI143" s="85">
        <v>17</v>
      </c>
      <c r="AJ143" s="85">
        <v>18</v>
      </c>
      <c r="AK143" s="85">
        <v>19</v>
      </c>
      <c r="AL143" s="85">
        <v>20</v>
      </c>
      <c r="AM143" s="85">
        <v>21</v>
      </c>
      <c r="AN143" s="85">
        <v>22</v>
      </c>
      <c r="AO143" s="85">
        <v>23</v>
      </c>
      <c r="AP143" s="85">
        <v>24</v>
      </c>
      <c r="AQ143" s="85">
        <v>25</v>
      </c>
      <c r="AR143" s="85">
        <v>26</v>
      </c>
      <c r="AS143" s="85">
        <v>27</v>
      </c>
      <c r="AT143" s="85">
        <v>28</v>
      </c>
      <c r="AU143" s="85">
        <v>29</v>
      </c>
      <c r="AV143" s="85">
        <v>30</v>
      </c>
      <c r="AW143" s="85">
        <v>31</v>
      </c>
      <c r="AX143" s="85">
        <v>32</v>
      </c>
      <c r="AY143" s="85">
        <v>33</v>
      </c>
      <c r="AZ143" s="85">
        <v>34</v>
      </c>
      <c r="BA143" s="85">
        <v>35</v>
      </c>
      <c r="BB143" s="85">
        <v>36</v>
      </c>
      <c r="BC143" s="85">
        <v>37</v>
      </c>
      <c r="BD143" s="85">
        <v>38</v>
      </c>
      <c r="BE143" s="85">
        <v>39</v>
      </c>
      <c r="BF143" s="85">
        <v>40</v>
      </c>
      <c r="BG143" s="85">
        <v>41</v>
      </c>
      <c r="BH143" s="85">
        <v>42</v>
      </c>
      <c r="BI143" s="85">
        <v>43</v>
      </c>
      <c r="BJ143" s="85">
        <v>44</v>
      </c>
      <c r="BK143" s="85">
        <v>45</v>
      </c>
      <c r="BL143" s="85">
        <v>46</v>
      </c>
      <c r="BM143" s="85">
        <v>47</v>
      </c>
      <c r="BN143" s="85">
        <v>48</v>
      </c>
      <c r="BO143" s="85">
        <v>49</v>
      </c>
      <c r="BP143" s="95"/>
    </row>
    <row r="144" spans="4:68" ht="13.2" thickTop="1" x14ac:dyDescent="0.25">
      <c r="F144" t="s">
        <v>251</v>
      </c>
      <c r="L144">
        <f t="shared" ref="L144:Q144" si="75">1/((1+$C$5)^L143)</f>
        <v>1.1940522965289999</v>
      </c>
      <c r="M144">
        <f t="shared" si="75"/>
        <v>1.1592740742999998</v>
      </c>
      <c r="N144">
        <f t="shared" si="75"/>
        <v>1.1255088099999999</v>
      </c>
      <c r="O144">
        <f t="shared" si="75"/>
        <v>1.092727</v>
      </c>
      <c r="P144">
        <f t="shared" si="75"/>
        <v>1.0609</v>
      </c>
      <c r="Q144">
        <f t="shared" si="75"/>
        <v>1.03</v>
      </c>
      <c r="R144">
        <v>1</v>
      </c>
      <c r="S144" s="81">
        <f t="shared" ref="S144:BO144" si="76">1/((1+$C$5)^S143)</f>
        <v>0.970873786407767</v>
      </c>
      <c r="T144" s="81">
        <f t="shared" si="76"/>
        <v>0.94259590913375435</v>
      </c>
      <c r="U144" s="81">
        <f t="shared" si="76"/>
        <v>0.91514165935315961</v>
      </c>
      <c r="V144" s="81">
        <f t="shared" si="76"/>
        <v>0.888487047915689</v>
      </c>
      <c r="W144" s="81">
        <f t="shared" si="76"/>
        <v>0.86260878438416411</v>
      </c>
      <c r="X144" s="81">
        <f t="shared" si="76"/>
        <v>0.83748425668365445</v>
      </c>
      <c r="Y144" s="81">
        <f t="shared" si="76"/>
        <v>0.81309151134335378</v>
      </c>
      <c r="Z144" s="81">
        <f t="shared" si="76"/>
        <v>0.78940923431393573</v>
      </c>
      <c r="AA144" s="81">
        <f t="shared" si="76"/>
        <v>0.76641673234362695</v>
      </c>
      <c r="AB144" s="81">
        <f t="shared" si="76"/>
        <v>0.74409391489672516</v>
      </c>
      <c r="AC144" s="81">
        <f t="shared" si="76"/>
        <v>0.72242127659876232</v>
      </c>
      <c r="AD144" s="81">
        <f t="shared" si="76"/>
        <v>0.70137988019297326</v>
      </c>
      <c r="AE144" s="81">
        <f t="shared" si="76"/>
        <v>0.68095133999317792</v>
      </c>
      <c r="AF144" s="81">
        <f t="shared" si="76"/>
        <v>0.66111780581861923</v>
      </c>
      <c r="AG144" s="81">
        <f t="shared" si="76"/>
        <v>0.64186194739671765</v>
      </c>
      <c r="AH144" s="81">
        <f t="shared" si="76"/>
        <v>0.62316693922011435</v>
      </c>
      <c r="AI144" s="81">
        <f t="shared" si="76"/>
        <v>0.60501644584477121</v>
      </c>
      <c r="AJ144" s="81">
        <f t="shared" si="76"/>
        <v>0.5873946076162827</v>
      </c>
      <c r="AK144" s="81">
        <f t="shared" si="76"/>
        <v>0.57028602681192497</v>
      </c>
      <c r="AL144" s="81">
        <f t="shared" si="76"/>
        <v>0.55367575418633497</v>
      </c>
      <c r="AM144" s="81">
        <f t="shared" si="76"/>
        <v>0.5375492759090631</v>
      </c>
      <c r="AN144" s="81">
        <f t="shared" si="76"/>
        <v>0.52189250088258554</v>
      </c>
      <c r="AO144" s="81">
        <f t="shared" si="76"/>
        <v>0.50669174842969467</v>
      </c>
      <c r="AP144" s="81">
        <f t="shared" si="76"/>
        <v>0.49193373633950943</v>
      </c>
      <c r="AQ144" s="81">
        <f t="shared" si="76"/>
        <v>0.47760556926165965</v>
      </c>
      <c r="AR144" s="81">
        <f t="shared" si="76"/>
        <v>0.46369472743850448</v>
      </c>
      <c r="AS144" s="81">
        <f t="shared" si="76"/>
        <v>0.45018905576553836</v>
      </c>
      <c r="AT144" s="81">
        <f t="shared" si="76"/>
        <v>0.4370767531704256</v>
      </c>
      <c r="AU144" s="81">
        <f t="shared" si="76"/>
        <v>0.42434636230138412</v>
      </c>
      <c r="AV144" s="81">
        <f t="shared" si="76"/>
        <v>0.41198675951590691</v>
      </c>
      <c r="AW144" s="81">
        <f t="shared" si="76"/>
        <v>0.39998714516107459</v>
      </c>
      <c r="AX144" s="81">
        <f t="shared" si="76"/>
        <v>0.38833703413696569</v>
      </c>
      <c r="AY144" s="81">
        <f t="shared" si="76"/>
        <v>0.37702624673491814</v>
      </c>
      <c r="AZ144" s="81">
        <f t="shared" si="76"/>
        <v>0.36604489974263904</v>
      </c>
      <c r="BA144" s="81">
        <f t="shared" si="76"/>
        <v>0.35538339780838735</v>
      </c>
      <c r="BB144" s="81">
        <f t="shared" si="76"/>
        <v>0.34503242505668674</v>
      </c>
      <c r="BC144" s="81">
        <f t="shared" si="76"/>
        <v>0.33498293694823961</v>
      </c>
      <c r="BD144" s="81">
        <f t="shared" si="76"/>
        <v>0.3252261523769317</v>
      </c>
      <c r="BE144" s="81">
        <f t="shared" si="76"/>
        <v>0.31575354599702099</v>
      </c>
      <c r="BF144" s="81">
        <f t="shared" si="76"/>
        <v>0.30655684077380685</v>
      </c>
      <c r="BG144" s="81">
        <f t="shared" si="76"/>
        <v>0.29762800075126877</v>
      </c>
      <c r="BH144" s="81">
        <f t="shared" si="76"/>
        <v>0.28895922403035801</v>
      </c>
      <c r="BI144" s="81">
        <f t="shared" si="76"/>
        <v>0.28054293595180391</v>
      </c>
      <c r="BJ144" s="81">
        <f t="shared" si="76"/>
        <v>0.27237178247747956</v>
      </c>
      <c r="BK144" s="81">
        <f t="shared" si="76"/>
        <v>0.26443862376454325</v>
      </c>
      <c r="BL144" s="81">
        <f t="shared" si="76"/>
        <v>0.25673652792674101</v>
      </c>
      <c r="BM144" s="81">
        <f t="shared" si="76"/>
        <v>0.24925876497741845</v>
      </c>
      <c r="BN144" s="81">
        <f t="shared" si="76"/>
        <v>0.24199880094894996</v>
      </c>
      <c r="BO144" s="81">
        <f t="shared" si="76"/>
        <v>0.2349502921834466</v>
      </c>
    </row>
    <row r="145" spans="6:71" x14ac:dyDescent="0.25">
      <c r="F145" t="s">
        <v>245</v>
      </c>
      <c r="R145">
        <v>1</v>
      </c>
      <c r="S145" s="81">
        <f t="shared" ref="S145:AK145" si="77">(1+$C$3)^S143</f>
        <v>1.014</v>
      </c>
      <c r="T145" s="81">
        <f t="shared" si="77"/>
        <v>1.0281960000000001</v>
      </c>
      <c r="U145" s="81">
        <f t="shared" si="77"/>
        <v>1.0425907440000002</v>
      </c>
      <c r="V145" s="81">
        <f t="shared" si="77"/>
        <v>1.0571870144160003</v>
      </c>
      <c r="W145" s="81">
        <f t="shared" si="77"/>
        <v>1.0719876326178244</v>
      </c>
      <c r="X145" s="81">
        <f t="shared" si="77"/>
        <v>1.086995459474474</v>
      </c>
      <c r="Y145" s="81">
        <f t="shared" si="77"/>
        <v>1.1022133959071165</v>
      </c>
      <c r="Z145" s="81">
        <f t="shared" si="77"/>
        <v>1.1176443834498164</v>
      </c>
      <c r="AA145" s="81">
        <f t="shared" si="77"/>
        <v>1.133291404818114</v>
      </c>
      <c r="AB145" s="81">
        <f t="shared" si="77"/>
        <v>1.1491574844855676</v>
      </c>
      <c r="AC145" s="81">
        <f t="shared" si="77"/>
        <v>1.1652456892683656</v>
      </c>
      <c r="AD145" s="81">
        <f t="shared" si="77"/>
        <v>1.1815591289181229</v>
      </c>
      <c r="AE145" s="81">
        <f t="shared" si="77"/>
        <v>1.1981009567229766</v>
      </c>
      <c r="AF145" s="81">
        <f t="shared" si="77"/>
        <v>1.2148743701170983</v>
      </c>
      <c r="AG145" s="81">
        <f t="shared" si="77"/>
        <v>1.2318826112987378</v>
      </c>
      <c r="AH145" s="81">
        <f t="shared" si="77"/>
        <v>1.2491289678569204</v>
      </c>
      <c r="AI145" s="81">
        <f t="shared" si="77"/>
        <v>1.2666167734069174</v>
      </c>
      <c r="AJ145" s="81">
        <f t="shared" si="77"/>
        <v>1.2843494082346143</v>
      </c>
      <c r="AK145" s="81">
        <f t="shared" si="77"/>
        <v>1.3023302999498989</v>
      </c>
      <c r="AL145" s="81">
        <f>$AK$36</f>
        <v>1.3023302999498989</v>
      </c>
      <c r="AM145" s="81">
        <f t="shared" ref="AM145:BO145" si="78">$AK$36</f>
        <v>1.3023302999498989</v>
      </c>
      <c r="AN145" s="81">
        <f t="shared" si="78"/>
        <v>1.3023302999498989</v>
      </c>
      <c r="AO145" s="81">
        <f t="shared" si="78"/>
        <v>1.3023302999498989</v>
      </c>
      <c r="AP145" s="81">
        <f t="shared" si="78"/>
        <v>1.3023302999498989</v>
      </c>
      <c r="AQ145" s="81">
        <f t="shared" si="78"/>
        <v>1.3023302999498989</v>
      </c>
      <c r="AR145" s="81">
        <f t="shared" si="78"/>
        <v>1.3023302999498989</v>
      </c>
      <c r="AS145" s="81">
        <f t="shared" si="78"/>
        <v>1.3023302999498989</v>
      </c>
      <c r="AT145" s="81">
        <f t="shared" si="78"/>
        <v>1.3023302999498989</v>
      </c>
      <c r="AU145" s="81">
        <f t="shared" si="78"/>
        <v>1.3023302999498989</v>
      </c>
      <c r="AV145" s="81">
        <f t="shared" si="78"/>
        <v>1.3023302999498989</v>
      </c>
      <c r="AW145" s="81">
        <f t="shared" si="78"/>
        <v>1.3023302999498989</v>
      </c>
      <c r="AX145" s="81">
        <f t="shared" si="78"/>
        <v>1.3023302999498989</v>
      </c>
      <c r="AY145" s="81">
        <f t="shared" si="78"/>
        <v>1.3023302999498989</v>
      </c>
      <c r="AZ145" s="81">
        <f t="shared" si="78"/>
        <v>1.3023302999498989</v>
      </c>
      <c r="BA145" s="81">
        <f t="shared" si="78"/>
        <v>1.3023302999498989</v>
      </c>
      <c r="BB145" s="81">
        <f t="shared" si="78"/>
        <v>1.3023302999498989</v>
      </c>
      <c r="BC145" s="81">
        <f t="shared" si="78"/>
        <v>1.3023302999498989</v>
      </c>
      <c r="BD145" s="81">
        <f t="shared" si="78"/>
        <v>1.3023302999498989</v>
      </c>
      <c r="BE145" s="81">
        <f t="shared" si="78"/>
        <v>1.3023302999498989</v>
      </c>
      <c r="BF145" s="81">
        <f t="shared" si="78"/>
        <v>1.3023302999498989</v>
      </c>
      <c r="BG145" s="81">
        <f t="shared" si="78"/>
        <v>1.3023302999498989</v>
      </c>
      <c r="BH145" s="81">
        <f t="shared" si="78"/>
        <v>1.3023302999498989</v>
      </c>
      <c r="BI145" s="81">
        <f t="shared" si="78"/>
        <v>1.3023302999498989</v>
      </c>
      <c r="BJ145" s="81">
        <f t="shared" si="78"/>
        <v>1.3023302999498989</v>
      </c>
      <c r="BK145" s="81">
        <f t="shared" si="78"/>
        <v>1.3023302999498989</v>
      </c>
      <c r="BL145" s="81">
        <f t="shared" si="78"/>
        <v>1.3023302999498989</v>
      </c>
      <c r="BM145" s="81">
        <f t="shared" si="78"/>
        <v>1.3023302999498989</v>
      </c>
      <c r="BN145" s="81">
        <f t="shared" si="78"/>
        <v>1.3023302999498989</v>
      </c>
      <c r="BO145" s="81">
        <f t="shared" si="78"/>
        <v>1.3023302999498989</v>
      </c>
      <c r="BP145" s="95"/>
    </row>
    <row r="146" spans="6:71" x14ac:dyDescent="0.25">
      <c r="F146" t="s">
        <v>232</v>
      </c>
      <c r="R146">
        <v>1</v>
      </c>
      <c r="S146" s="81">
        <f t="shared" ref="S146:BO146" si="79">(1+$C$2)^S143</f>
        <v>1.014</v>
      </c>
      <c r="T146" s="81">
        <f t="shared" si="79"/>
        <v>1.0281960000000001</v>
      </c>
      <c r="U146" s="81">
        <f t="shared" si="79"/>
        <v>1.0425907440000002</v>
      </c>
      <c r="V146" s="81">
        <f t="shared" si="79"/>
        <v>1.0571870144160003</v>
      </c>
      <c r="W146" s="81">
        <f t="shared" si="79"/>
        <v>1.0719876326178244</v>
      </c>
      <c r="X146" s="81">
        <f t="shared" si="79"/>
        <v>1.086995459474474</v>
      </c>
      <c r="Y146" s="81">
        <f t="shared" si="79"/>
        <v>1.1022133959071165</v>
      </c>
      <c r="Z146" s="81">
        <f t="shared" si="79"/>
        <v>1.1176443834498164</v>
      </c>
      <c r="AA146" s="81">
        <f t="shared" si="79"/>
        <v>1.133291404818114</v>
      </c>
      <c r="AB146" s="81">
        <f t="shared" si="79"/>
        <v>1.1491574844855676</v>
      </c>
      <c r="AC146" s="81">
        <f t="shared" si="79"/>
        <v>1.1652456892683656</v>
      </c>
      <c r="AD146" s="81">
        <f t="shared" si="79"/>
        <v>1.1815591289181229</v>
      </c>
      <c r="AE146" s="81">
        <f t="shared" si="79"/>
        <v>1.1981009567229766</v>
      </c>
      <c r="AF146" s="81">
        <f t="shared" si="79"/>
        <v>1.2148743701170983</v>
      </c>
      <c r="AG146" s="81">
        <f t="shared" si="79"/>
        <v>1.2318826112987378</v>
      </c>
      <c r="AH146" s="81">
        <f t="shared" si="79"/>
        <v>1.2491289678569204</v>
      </c>
      <c r="AI146" s="81">
        <f t="shared" si="79"/>
        <v>1.2666167734069174</v>
      </c>
      <c r="AJ146" s="81">
        <f t="shared" si="79"/>
        <v>1.2843494082346143</v>
      </c>
      <c r="AK146" s="81">
        <f t="shared" si="79"/>
        <v>1.3023302999498989</v>
      </c>
      <c r="AL146" s="81">
        <f t="shared" si="79"/>
        <v>1.3205629241491976</v>
      </c>
      <c r="AM146" s="81">
        <f t="shared" si="79"/>
        <v>1.3390508050872865</v>
      </c>
      <c r="AN146" s="81">
        <f t="shared" si="79"/>
        <v>1.3577975163585085</v>
      </c>
      <c r="AO146" s="81">
        <f t="shared" si="79"/>
        <v>1.3768066815875277</v>
      </c>
      <c r="AP146" s="81">
        <f t="shared" si="79"/>
        <v>1.3960819751297533</v>
      </c>
      <c r="AQ146" s="81">
        <f t="shared" si="79"/>
        <v>1.41562712278157</v>
      </c>
      <c r="AR146" s="81">
        <f t="shared" si="79"/>
        <v>1.4354459025005122</v>
      </c>
      <c r="AS146" s="81">
        <f t="shared" si="79"/>
        <v>1.4555421451355193</v>
      </c>
      <c r="AT146" s="81">
        <f t="shared" si="79"/>
        <v>1.4759197351674167</v>
      </c>
      <c r="AU146" s="81">
        <f t="shared" si="79"/>
        <v>1.4965826114597607</v>
      </c>
      <c r="AV146" s="81">
        <f t="shared" si="79"/>
        <v>1.5175347680201974</v>
      </c>
      <c r="AW146" s="81">
        <f t="shared" si="79"/>
        <v>1.5387802547724803</v>
      </c>
      <c r="AX146" s="81">
        <f t="shared" si="79"/>
        <v>1.5603231783392952</v>
      </c>
      <c r="AY146" s="81">
        <f t="shared" si="79"/>
        <v>1.5821677028360455</v>
      </c>
      <c r="AZ146" s="81">
        <f t="shared" si="79"/>
        <v>1.6043180506757502</v>
      </c>
      <c r="BA146" s="81">
        <f t="shared" si="79"/>
        <v>1.6267785033852107</v>
      </c>
      <c r="BB146" s="81">
        <f t="shared" si="79"/>
        <v>1.649553402432604</v>
      </c>
      <c r="BC146" s="81">
        <f t="shared" si="79"/>
        <v>1.6726471500666604</v>
      </c>
      <c r="BD146" s="81">
        <f t="shared" si="79"/>
        <v>1.6960642101675938</v>
      </c>
      <c r="BE146" s="81">
        <f t="shared" si="79"/>
        <v>1.7198091091099401</v>
      </c>
      <c r="BF146" s="81">
        <f t="shared" si="79"/>
        <v>1.7438864366374796</v>
      </c>
      <c r="BG146" s="81">
        <f t="shared" si="79"/>
        <v>1.7683008467504044</v>
      </c>
      <c r="BH146" s="81">
        <f t="shared" si="79"/>
        <v>1.7930570586049102</v>
      </c>
      <c r="BI146" s="81">
        <f t="shared" si="79"/>
        <v>1.818159857425379</v>
      </c>
      <c r="BJ146" s="81">
        <f t="shared" si="79"/>
        <v>1.8436140954293345</v>
      </c>
      <c r="BK146" s="81">
        <f t="shared" si="79"/>
        <v>1.8694246927653453</v>
      </c>
      <c r="BL146" s="81">
        <f t="shared" si="79"/>
        <v>1.8955966384640601</v>
      </c>
      <c r="BM146" s="81">
        <f t="shared" si="79"/>
        <v>1.9221349914025572</v>
      </c>
      <c r="BN146" s="81">
        <f t="shared" si="79"/>
        <v>1.9490448812821934</v>
      </c>
      <c r="BO146" s="81">
        <f t="shared" si="79"/>
        <v>1.9763315096201441</v>
      </c>
    </row>
    <row r="147" spans="6:71" x14ac:dyDescent="0.25">
      <c r="F147" t="s">
        <v>246</v>
      </c>
      <c r="R147">
        <v>1</v>
      </c>
      <c r="S147" s="94">
        <f t="shared" ref="S147:BO147" si="80">(1+$C$4)^S143</f>
        <v>0.85</v>
      </c>
      <c r="T147" s="94">
        <f t="shared" si="80"/>
        <v>0.72249999999999992</v>
      </c>
      <c r="U147" s="94">
        <f t="shared" si="80"/>
        <v>0.61412499999999992</v>
      </c>
      <c r="V147" s="94">
        <f t="shared" si="80"/>
        <v>0.52200624999999989</v>
      </c>
      <c r="W147" s="94">
        <f t="shared" si="80"/>
        <v>0.44370531249999989</v>
      </c>
      <c r="X147" s="94">
        <f t="shared" si="80"/>
        <v>0.37714951562499988</v>
      </c>
      <c r="Y147" s="94">
        <f t="shared" si="80"/>
        <v>0.32057708828124987</v>
      </c>
      <c r="Z147" s="94">
        <f t="shared" si="80"/>
        <v>0.2724905250390624</v>
      </c>
      <c r="AA147" s="94">
        <f t="shared" si="80"/>
        <v>0.23161694628320303</v>
      </c>
      <c r="AB147" s="94">
        <f t="shared" si="80"/>
        <v>0.19687440434072256</v>
      </c>
      <c r="AC147" s="94">
        <f t="shared" si="80"/>
        <v>0.16734324368961417</v>
      </c>
      <c r="AD147" s="94">
        <f t="shared" si="80"/>
        <v>0.14224175713617204</v>
      </c>
      <c r="AE147" s="94">
        <f t="shared" si="80"/>
        <v>0.12090549356574623</v>
      </c>
      <c r="AF147" s="94">
        <f t="shared" si="80"/>
        <v>0.10276966953088429</v>
      </c>
      <c r="AG147" s="94">
        <f t="shared" si="80"/>
        <v>8.7354219101251629E-2</v>
      </c>
      <c r="AH147" s="94">
        <f t="shared" si="80"/>
        <v>7.4251086236063898E-2</v>
      </c>
      <c r="AI147" s="94">
        <f t="shared" si="80"/>
        <v>6.3113423300654309E-2</v>
      </c>
      <c r="AJ147" s="94">
        <f t="shared" si="80"/>
        <v>5.3646409805556163E-2</v>
      </c>
      <c r="AK147" s="94">
        <f t="shared" si="80"/>
        <v>4.5599448334722736E-2</v>
      </c>
      <c r="AL147" s="94">
        <f t="shared" si="80"/>
        <v>3.8759531084514326E-2</v>
      </c>
      <c r="AM147" s="94">
        <f t="shared" si="80"/>
        <v>3.2945601421837174E-2</v>
      </c>
      <c r="AN147" s="94">
        <f t="shared" si="80"/>
        <v>2.8003761208561594E-2</v>
      </c>
      <c r="AO147" s="94">
        <f t="shared" si="80"/>
        <v>2.3803197027277352E-2</v>
      </c>
      <c r="AP147" s="94">
        <f t="shared" si="80"/>
        <v>2.0232717473185752E-2</v>
      </c>
      <c r="AQ147" s="94">
        <f t="shared" si="80"/>
        <v>1.7197809852207889E-2</v>
      </c>
      <c r="AR147" s="94">
        <f t="shared" si="80"/>
        <v>1.4618138374376704E-2</v>
      </c>
      <c r="AS147" s="94">
        <f t="shared" si="80"/>
        <v>1.2425417618220198E-2</v>
      </c>
      <c r="AT147" s="94">
        <f t="shared" si="80"/>
        <v>1.0561604975487167E-2</v>
      </c>
      <c r="AU147" s="94">
        <f t="shared" si="80"/>
        <v>8.977364229164092E-3</v>
      </c>
      <c r="AV147" s="94">
        <f t="shared" si="80"/>
        <v>7.6307595947894781E-3</v>
      </c>
      <c r="AW147" s="94">
        <f t="shared" si="80"/>
        <v>6.4861456555710545E-3</v>
      </c>
      <c r="AX147" s="94">
        <f t="shared" si="80"/>
        <v>5.5132238072353977E-3</v>
      </c>
      <c r="AY147" s="94">
        <f t="shared" si="80"/>
        <v>4.6862402361500877E-3</v>
      </c>
      <c r="AZ147" s="94">
        <f t="shared" si="80"/>
        <v>3.9833042007275743E-3</v>
      </c>
      <c r="BA147" s="94">
        <f t="shared" si="80"/>
        <v>3.3858085706184381E-3</v>
      </c>
      <c r="BB147" s="94">
        <f t="shared" si="80"/>
        <v>2.8779372850256725E-3</v>
      </c>
      <c r="BC147" s="94">
        <f t="shared" si="80"/>
        <v>2.4462466922718215E-3</v>
      </c>
      <c r="BD147" s="94">
        <f t="shared" si="80"/>
        <v>2.079309688431048E-3</v>
      </c>
      <c r="BE147" s="94">
        <f t="shared" si="80"/>
        <v>1.7674132351663905E-3</v>
      </c>
      <c r="BF147" s="94">
        <f t="shared" si="80"/>
        <v>1.5023012498914321E-3</v>
      </c>
      <c r="BG147" s="94">
        <f t="shared" si="80"/>
        <v>1.2769560624077173E-3</v>
      </c>
      <c r="BH147" s="94">
        <f t="shared" si="80"/>
        <v>1.0854126530465595E-3</v>
      </c>
      <c r="BI147" s="94">
        <f t="shared" si="80"/>
        <v>9.2260075508957559E-4</v>
      </c>
      <c r="BJ147" s="94">
        <f t="shared" si="80"/>
        <v>7.8421064182613925E-4</v>
      </c>
      <c r="BK147" s="94">
        <f t="shared" si="80"/>
        <v>6.6657904555221829E-4</v>
      </c>
      <c r="BL147" s="94">
        <f t="shared" si="80"/>
        <v>5.6659218871938548E-4</v>
      </c>
      <c r="BM147" s="94">
        <f t="shared" si="80"/>
        <v>4.8160336041147762E-4</v>
      </c>
      <c r="BN147" s="94">
        <f t="shared" si="80"/>
        <v>4.0936285634975606E-4</v>
      </c>
      <c r="BO147" s="94">
        <f t="shared" si="80"/>
        <v>3.4795842789729262E-4</v>
      </c>
    </row>
    <row r="148" spans="6:71" x14ac:dyDescent="0.25"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/>
      <c r="BK148" s="86"/>
      <c r="BL148" s="86"/>
      <c r="BM148" s="86"/>
      <c r="BN148" s="86"/>
      <c r="BO148" s="86"/>
    </row>
    <row r="149" spans="6:71" x14ac:dyDescent="0.25">
      <c r="F149" t="s">
        <v>270</v>
      </c>
      <c r="G149" s="97">
        <f>SUM(H149:Q149)</f>
        <v>-2742713597.7746048</v>
      </c>
      <c r="L149">
        <f t="shared" ref="L149:P149" si="81">-($I$6/-(MIN($L$143:$Q$143)))*L144</f>
        <v>-491551528.73777163</v>
      </c>
      <c r="M149">
        <f t="shared" si="81"/>
        <v>-477234493.92016661</v>
      </c>
      <c r="N149">
        <f t="shared" si="81"/>
        <v>-463334460.11666667</v>
      </c>
      <c r="O149">
        <f t="shared" si="81"/>
        <v>-449839281.66666669</v>
      </c>
      <c r="P149">
        <f t="shared" si="81"/>
        <v>-436737166.66666669</v>
      </c>
      <c r="Q149">
        <f>-($I$6/-(MIN($L$143:$Q$143)))*Q144</f>
        <v>-424016666.66666669</v>
      </c>
    </row>
    <row r="150" spans="6:71" x14ac:dyDescent="0.25">
      <c r="F150" t="s">
        <v>252</v>
      </c>
      <c r="G150" s="77">
        <f>I6*BO144</f>
        <v>580327221.69311309</v>
      </c>
      <c r="BO150" s="77">
        <f>I6</f>
        <v>2470000000</v>
      </c>
    </row>
    <row r="151" spans="6:71" x14ac:dyDescent="0.25">
      <c r="F151" t="s">
        <v>253</v>
      </c>
      <c r="G151" s="77">
        <f>SUM(S151:BO151)</f>
        <v>-93100000</v>
      </c>
      <c r="R151" s="77">
        <f>-$J$6</f>
        <v>-1900000</v>
      </c>
      <c r="S151" s="96">
        <f>-$J$6</f>
        <v>-1900000</v>
      </c>
      <c r="T151" s="96">
        <f t="shared" ref="T151:BO151" si="82">-$J$6</f>
        <v>-1900000</v>
      </c>
      <c r="U151" s="96">
        <f t="shared" si="82"/>
        <v>-1900000</v>
      </c>
      <c r="V151" s="96">
        <f t="shared" si="82"/>
        <v>-1900000</v>
      </c>
      <c r="W151" s="96">
        <f t="shared" si="82"/>
        <v>-1900000</v>
      </c>
      <c r="X151" s="96">
        <f t="shared" si="82"/>
        <v>-1900000</v>
      </c>
      <c r="Y151" s="96">
        <f t="shared" si="82"/>
        <v>-1900000</v>
      </c>
      <c r="Z151" s="96">
        <f t="shared" si="82"/>
        <v>-1900000</v>
      </c>
      <c r="AA151" s="96">
        <f t="shared" si="82"/>
        <v>-1900000</v>
      </c>
      <c r="AB151" s="96">
        <f t="shared" si="82"/>
        <v>-1900000</v>
      </c>
      <c r="AC151" s="96">
        <f t="shared" si="82"/>
        <v>-1900000</v>
      </c>
      <c r="AD151" s="96">
        <f t="shared" si="82"/>
        <v>-1900000</v>
      </c>
      <c r="AE151" s="96">
        <f t="shared" si="82"/>
        <v>-1900000</v>
      </c>
      <c r="AF151" s="96">
        <f t="shared" si="82"/>
        <v>-1900000</v>
      </c>
      <c r="AG151" s="96">
        <f t="shared" si="82"/>
        <v>-1900000</v>
      </c>
      <c r="AH151" s="96">
        <f t="shared" si="82"/>
        <v>-1900000</v>
      </c>
      <c r="AI151" s="96">
        <f t="shared" si="82"/>
        <v>-1900000</v>
      </c>
      <c r="AJ151" s="96">
        <f t="shared" si="82"/>
        <v>-1900000</v>
      </c>
      <c r="AK151" s="96">
        <f t="shared" si="82"/>
        <v>-1900000</v>
      </c>
      <c r="AL151" s="96">
        <f t="shared" si="82"/>
        <v>-1900000</v>
      </c>
      <c r="AM151" s="96">
        <f t="shared" si="82"/>
        <v>-1900000</v>
      </c>
      <c r="AN151" s="96">
        <f t="shared" si="82"/>
        <v>-1900000</v>
      </c>
      <c r="AO151" s="96">
        <f t="shared" si="82"/>
        <v>-1900000</v>
      </c>
      <c r="AP151" s="96">
        <f t="shared" si="82"/>
        <v>-1900000</v>
      </c>
      <c r="AQ151" s="96">
        <f t="shared" si="82"/>
        <v>-1900000</v>
      </c>
      <c r="AR151" s="96">
        <f t="shared" si="82"/>
        <v>-1900000</v>
      </c>
      <c r="AS151" s="96">
        <f t="shared" si="82"/>
        <v>-1900000</v>
      </c>
      <c r="AT151" s="96">
        <f t="shared" si="82"/>
        <v>-1900000</v>
      </c>
      <c r="AU151" s="96">
        <f t="shared" si="82"/>
        <v>-1900000</v>
      </c>
      <c r="AV151" s="96">
        <f t="shared" si="82"/>
        <v>-1900000</v>
      </c>
      <c r="AW151" s="96">
        <f t="shared" si="82"/>
        <v>-1900000</v>
      </c>
      <c r="AX151" s="96">
        <f t="shared" si="82"/>
        <v>-1900000</v>
      </c>
      <c r="AY151" s="96">
        <f t="shared" si="82"/>
        <v>-1900000</v>
      </c>
      <c r="AZ151" s="96">
        <f t="shared" si="82"/>
        <v>-1900000</v>
      </c>
      <c r="BA151" s="96">
        <f t="shared" si="82"/>
        <v>-1900000</v>
      </c>
      <c r="BB151" s="96">
        <f t="shared" si="82"/>
        <v>-1900000</v>
      </c>
      <c r="BC151" s="96">
        <f t="shared" si="82"/>
        <v>-1900000</v>
      </c>
      <c r="BD151" s="96">
        <f t="shared" si="82"/>
        <v>-1900000</v>
      </c>
      <c r="BE151" s="96">
        <f t="shared" si="82"/>
        <v>-1900000</v>
      </c>
      <c r="BF151" s="96">
        <f t="shared" si="82"/>
        <v>-1900000</v>
      </c>
      <c r="BG151" s="96">
        <f t="shared" si="82"/>
        <v>-1900000</v>
      </c>
      <c r="BH151" s="96">
        <f t="shared" si="82"/>
        <v>-1900000</v>
      </c>
      <c r="BI151" s="96">
        <f t="shared" si="82"/>
        <v>-1900000</v>
      </c>
      <c r="BJ151" s="96">
        <f t="shared" si="82"/>
        <v>-1900000</v>
      </c>
      <c r="BK151" s="96">
        <f t="shared" si="82"/>
        <v>-1900000</v>
      </c>
      <c r="BL151" s="96">
        <f t="shared" si="82"/>
        <v>-1900000</v>
      </c>
      <c r="BM151" s="96">
        <f t="shared" si="82"/>
        <v>-1900000</v>
      </c>
      <c r="BN151" s="96">
        <f t="shared" si="82"/>
        <v>-1900000</v>
      </c>
      <c r="BO151" s="96">
        <f t="shared" si="82"/>
        <v>-1900000</v>
      </c>
    </row>
    <row r="152" spans="6:71" x14ac:dyDescent="0.25">
      <c r="G152" s="89"/>
      <c r="BS152" t="s">
        <v>272</v>
      </c>
    </row>
    <row r="153" spans="6:71" x14ac:dyDescent="0.25">
      <c r="F153" t="s">
        <v>254</v>
      </c>
      <c r="G153" s="77">
        <f>SUM(R153:BO153)</f>
        <v>4866050810.2888842</v>
      </c>
      <c r="R153" s="77">
        <f>$M$6/(((1+$C$2)^(2035-$R$142))*((1+$C$3)^(2035-R$142)))</f>
        <v>54092185.640373081</v>
      </c>
      <c r="S153" s="77">
        <f>$R$153*S145*S146</f>
        <v>55617368.90668904</v>
      </c>
      <c r="T153" s="77">
        <f t="shared" ref="T153:BO153" si="83">$R$153*T145*T146</f>
        <v>57185556.24038206</v>
      </c>
      <c r="U153" s="77">
        <f t="shared" si="83"/>
        <v>58797960.184135877</v>
      </c>
      <c r="V153" s="77">
        <f t="shared" si="83"/>
        <v>60455827.469487786</v>
      </c>
      <c r="W153" s="77">
        <f t="shared" si="83"/>
        <v>62160439.980817474</v>
      </c>
      <c r="X153" s="77">
        <f t="shared" si="83"/>
        <v>63913115.7465166</v>
      </c>
      <c r="Y153" s="77">
        <f t="shared" si="83"/>
        <v>65715209.958105378</v>
      </c>
      <c r="Z153" s="77">
        <f t="shared" si="83"/>
        <v>67568116.018084154</v>
      </c>
      <c r="AA153" s="77">
        <f t="shared" si="83"/>
        <v>69473266.617330074</v>
      </c>
      <c r="AB153" s="77">
        <f t="shared" si="83"/>
        <v>71432134.842872322</v>
      </c>
      <c r="AC153" s="77">
        <f t="shared" si="83"/>
        <v>73446235.316901937</v>
      </c>
      <c r="AD153" s="77">
        <f t="shared" si="83"/>
        <v>75517125.367897332</v>
      </c>
      <c r="AE153" s="77">
        <f t="shared" si="83"/>
        <v>77646406.234770551</v>
      </c>
      <c r="AF153" s="77">
        <f t="shared" si="83"/>
        <v>79835724.304966167</v>
      </c>
      <c r="AG153" s="77">
        <f t="shared" si="83"/>
        <v>82086772.387469009</v>
      </c>
      <c r="AH153" s="77">
        <f t="shared" si="83"/>
        <v>84401291.021706104</v>
      </c>
      <c r="AI153" s="77">
        <f t="shared" si="83"/>
        <v>86781069.82335414</v>
      </c>
      <c r="AJ153" s="77">
        <f t="shared" si="83"/>
        <v>89227948.868093461</v>
      </c>
      <c r="AK153" s="77">
        <f t="shared" si="83"/>
        <v>91743820.114378229</v>
      </c>
      <c r="AL153" s="77">
        <f t="shared" si="83"/>
        <v>93028233.595979527</v>
      </c>
      <c r="AM153" s="77">
        <f t="shared" si="83"/>
        <v>94330628.866323248</v>
      </c>
      <c r="AN153" s="77">
        <f t="shared" si="83"/>
        <v>95651257.670451775</v>
      </c>
      <c r="AO153" s="77">
        <f t="shared" si="83"/>
        <v>96990375.277838111</v>
      </c>
      <c r="AP153" s="77">
        <f t="shared" si="83"/>
        <v>98348240.531727865</v>
      </c>
      <c r="AQ153" s="77">
        <f t="shared" si="83"/>
        <v>99725115.899172053</v>
      </c>
      <c r="AR153" s="77">
        <f t="shared" si="83"/>
        <v>101121267.52176048</v>
      </c>
      <c r="AS153" s="77">
        <f t="shared" si="83"/>
        <v>102536965.26706512</v>
      </c>
      <c r="AT153" s="77">
        <f t="shared" si="83"/>
        <v>103972482.78080405</v>
      </c>
      <c r="AU153" s="77">
        <f t="shared" si="83"/>
        <v>105428097.53973532</v>
      </c>
      <c r="AV153" s="77">
        <f t="shared" si="83"/>
        <v>106904090.90529162</v>
      </c>
      <c r="AW153" s="77">
        <f t="shared" si="83"/>
        <v>108400748.1779657</v>
      </c>
      <c r="AX153" s="77">
        <f t="shared" si="83"/>
        <v>109918358.65245724</v>
      </c>
      <c r="AY153" s="77">
        <f t="shared" si="83"/>
        <v>111457215.67359164</v>
      </c>
      <c r="AZ153" s="77">
        <f t="shared" si="83"/>
        <v>113017616.69302194</v>
      </c>
      <c r="BA153" s="77">
        <f t="shared" si="83"/>
        <v>114599863.32672425</v>
      </c>
      <c r="BB153" s="77">
        <f t="shared" si="83"/>
        <v>116204261.4132984</v>
      </c>
      <c r="BC153" s="77">
        <f t="shared" si="83"/>
        <v>117831121.07308458</v>
      </c>
      <c r="BD153" s="77">
        <f t="shared" si="83"/>
        <v>119480756.76810777</v>
      </c>
      <c r="BE153" s="77">
        <f t="shared" si="83"/>
        <v>121153487.36286129</v>
      </c>
      <c r="BF153" s="77">
        <f t="shared" si="83"/>
        <v>122849636.18594137</v>
      </c>
      <c r="BG153" s="77">
        <f t="shared" si="83"/>
        <v>124569531.09254456</v>
      </c>
      <c r="BH153" s="77">
        <f t="shared" si="83"/>
        <v>126313504.52784018</v>
      </c>
      <c r="BI153" s="77">
        <f t="shared" si="83"/>
        <v>128081893.59122995</v>
      </c>
      <c r="BJ153" s="77">
        <f t="shared" si="83"/>
        <v>129875040.10150719</v>
      </c>
      <c r="BK153" s="77">
        <f t="shared" si="83"/>
        <v>131693290.6629283</v>
      </c>
      <c r="BL153" s="77">
        <f t="shared" si="83"/>
        <v>133536996.7322093</v>
      </c>
      <c r="BM153" s="77">
        <f t="shared" si="83"/>
        <v>135406514.68646023</v>
      </c>
      <c r="BN153" s="77">
        <f t="shared" si="83"/>
        <v>137302205.89207071</v>
      </c>
      <c r="BO153" s="77">
        <f t="shared" si="83"/>
        <v>139224436.77455971</v>
      </c>
    </row>
    <row r="154" spans="6:71" x14ac:dyDescent="0.25">
      <c r="F154" t="s">
        <v>255</v>
      </c>
      <c r="G154" s="77">
        <f>SUM(R154:BO154)</f>
        <v>1915921110.0447226</v>
      </c>
      <c r="R154" s="77">
        <f>$N$6/(((1+$C$2)^(2035-$R$142))*((1+$C$3)^(2035-R$142)))</f>
        <v>21297837.691648807</v>
      </c>
      <c r="S154" s="77">
        <f>$R$154*S145*S146</f>
        <v>21898351.523202535</v>
      </c>
      <c r="T154" s="77">
        <f t="shared" ref="T154:BO154" si="84">$R$154*T145*T146</f>
        <v>22515797.442750759</v>
      </c>
      <c r="U154" s="77">
        <f t="shared" si="84"/>
        <v>23150652.867446564</v>
      </c>
      <c r="V154" s="77">
        <f t="shared" si="84"/>
        <v>23803408.675697092</v>
      </c>
      <c r="W154" s="77">
        <f t="shared" si="84"/>
        <v>24474569.586717051</v>
      </c>
      <c r="X154" s="77">
        <f t="shared" si="84"/>
        <v>25164654.550784126</v>
      </c>
      <c r="Y154" s="77">
        <f t="shared" si="84"/>
        <v>25874197.150498033</v>
      </c>
      <c r="Z154" s="77">
        <f t="shared" si="84"/>
        <v>26603746.013353489</v>
      </c>
      <c r="AA154" s="77">
        <f t="shared" si="84"/>
        <v>27353865.235946007</v>
      </c>
      <c r="AB154" s="77">
        <f t="shared" si="84"/>
        <v>28125134.820138745</v>
      </c>
      <c r="AC154" s="77">
        <f t="shared" si="84"/>
        <v>28918151.121527378</v>
      </c>
      <c r="AD154" s="77">
        <f t="shared" si="84"/>
        <v>29733527.310549974</v>
      </c>
      <c r="AE154" s="77">
        <f t="shared" si="84"/>
        <v>30571893.846598238</v>
      </c>
      <c r="AF154" s="77">
        <f t="shared" si="84"/>
        <v>31433898.965496927</v>
      </c>
      <c r="AG154" s="77">
        <f t="shared" si="84"/>
        <v>32320209.180728082</v>
      </c>
      <c r="AH154" s="77">
        <f t="shared" si="84"/>
        <v>33231509.798787907</v>
      </c>
      <c r="AI154" s="77">
        <f t="shared" si="84"/>
        <v>34168505.449074537</v>
      </c>
      <c r="AJ154" s="77">
        <f t="shared" si="84"/>
        <v>35131920.628716648</v>
      </c>
      <c r="AK154" s="77">
        <f t="shared" si="84"/>
        <v>36122500.26276394</v>
      </c>
      <c r="AL154" s="77">
        <f t="shared" si="84"/>
        <v>36628215.266442642</v>
      </c>
      <c r="AM154" s="77">
        <f t="shared" si="84"/>
        <v>37141010.28017284</v>
      </c>
      <c r="AN154" s="77">
        <f t="shared" si="84"/>
        <v>37660984.424095258</v>
      </c>
      <c r="AO154" s="77">
        <f t="shared" si="84"/>
        <v>38188238.206032597</v>
      </c>
      <c r="AP154" s="77">
        <f t="shared" si="84"/>
        <v>38722873.540917061</v>
      </c>
      <c r="AQ154" s="77">
        <f t="shared" si="84"/>
        <v>39264993.770489901</v>
      </c>
      <c r="AR154" s="77">
        <f t="shared" si="84"/>
        <v>39814703.683276765</v>
      </c>
      <c r="AS154" s="77">
        <f t="shared" si="84"/>
        <v>40372109.53484264</v>
      </c>
      <c r="AT154" s="77">
        <f t="shared" si="84"/>
        <v>40937319.068330437</v>
      </c>
      <c r="AU154" s="77">
        <f t="shared" si="84"/>
        <v>41510441.535287067</v>
      </c>
      <c r="AV154" s="77">
        <f t="shared" si="84"/>
        <v>42091587.716781087</v>
      </c>
      <c r="AW154" s="77">
        <f t="shared" si="84"/>
        <v>42680869.944816031</v>
      </c>
      <c r="AX154" s="77">
        <f t="shared" si="84"/>
        <v>43278402.124043457</v>
      </c>
      <c r="AY154" s="77">
        <f t="shared" si="84"/>
        <v>43884299.753780074</v>
      </c>
      <c r="AZ154" s="77">
        <f t="shared" si="84"/>
        <v>44498679.950332992</v>
      </c>
      <c r="BA154" s="77">
        <f t="shared" si="84"/>
        <v>45121661.469637655</v>
      </c>
      <c r="BB154" s="77">
        <f t="shared" si="84"/>
        <v>45753364.730212592</v>
      </c>
      <c r="BC154" s="77">
        <f t="shared" si="84"/>
        <v>46393911.836435571</v>
      </c>
      <c r="BD154" s="77">
        <f t="shared" si="84"/>
        <v>47043426.602145672</v>
      </c>
      <c r="BE154" s="77">
        <f t="shared" si="84"/>
        <v>47702034.574575707</v>
      </c>
      <c r="BF154" s="77">
        <f t="shared" si="84"/>
        <v>48369863.058619775</v>
      </c>
      <c r="BG154" s="77">
        <f t="shared" si="84"/>
        <v>49047041.141440459</v>
      </c>
      <c r="BH154" s="77">
        <f t="shared" si="84"/>
        <v>49733699.71742063</v>
      </c>
      <c r="BI154" s="77">
        <f t="shared" si="84"/>
        <v>50429971.513464518</v>
      </c>
      <c r="BJ154" s="77">
        <f t="shared" si="84"/>
        <v>51135991.114653029</v>
      </c>
      <c r="BK154" s="77">
        <f t="shared" si="84"/>
        <v>51851894.990258172</v>
      </c>
      <c r="BL154" s="77">
        <f t="shared" si="84"/>
        <v>52577821.52012179</v>
      </c>
      <c r="BM154" s="77">
        <f t="shared" si="84"/>
        <v>53313911.021403499</v>
      </c>
      <c r="BN154" s="77">
        <f t="shared" si="84"/>
        <v>54060305.775703162</v>
      </c>
      <c r="BO154" s="77">
        <f t="shared" si="84"/>
        <v>54817150.056563005</v>
      </c>
    </row>
    <row r="155" spans="6:71" x14ac:dyDescent="0.25">
      <c r="G155" s="77"/>
    </row>
    <row r="156" spans="6:71" x14ac:dyDescent="0.25">
      <c r="F156" t="s">
        <v>218</v>
      </c>
      <c r="G156" s="77">
        <f>SUM(R156:BO156)</f>
        <v>51207148.436691254</v>
      </c>
      <c r="R156" s="77">
        <f>$P$6</f>
        <v>6502331.8853118839</v>
      </c>
      <c r="S156" s="77">
        <f>$R$156*S145*S146*S147</f>
        <v>5682820.8898776174</v>
      </c>
      <c r="T156" s="77">
        <f t="shared" ref="T156:BO156" si="85">$R$156*T145*T146*T147</f>
        <v>4966595.6515353154</v>
      </c>
      <c r="U156" s="77">
        <f t="shared" si="85"/>
        <v>4340638.715147105</v>
      </c>
      <c r="V156" s="77">
        <f t="shared" si="85"/>
        <v>3793573.2597054848</v>
      </c>
      <c r="W156" s="77">
        <f t="shared" si="85"/>
        <v>3315456.3236357202</v>
      </c>
      <c r="X156" s="77">
        <f t="shared" si="85"/>
        <v>2897598.0906164097</v>
      </c>
      <c r="Y156" s="77">
        <f t="shared" si="85"/>
        <v>2532403.9514225149</v>
      </c>
      <c r="Z156" s="77">
        <f t="shared" si="85"/>
        <v>2213236.4712513019</v>
      </c>
      <c r="AA156" s="77">
        <f t="shared" si="85"/>
        <v>1934294.7537754984</v>
      </c>
      <c r="AB156" s="77">
        <f t="shared" si="85"/>
        <v>1690509.0093550098</v>
      </c>
      <c r="AC156" s="77">
        <f t="shared" si="85"/>
        <v>1477448.4111753658</v>
      </c>
      <c r="AD156" s="77">
        <f t="shared" si="85"/>
        <v>1291240.5645903368</v>
      </c>
      <c r="AE156" s="77">
        <f t="shared" si="85"/>
        <v>1128501.1260170969</v>
      </c>
      <c r="AF156" s="77">
        <f t="shared" si="85"/>
        <v>986272.29220133391</v>
      </c>
      <c r="AG156" s="77">
        <f t="shared" si="85"/>
        <v>861969.04188940616</v>
      </c>
      <c r="AH156" s="77">
        <f t="shared" si="85"/>
        <v>753332.15284534241</v>
      </c>
      <c r="AI156" s="77">
        <f t="shared" si="85"/>
        <v>658387.14029292425</v>
      </c>
      <c r="AJ156" s="77">
        <f t="shared" si="85"/>
        <v>575408.37048553</v>
      </c>
      <c r="AK156" s="77">
        <f t="shared" si="85"/>
        <v>502887.69716477906</v>
      </c>
      <c r="AL156" s="77">
        <f t="shared" si="85"/>
        <v>433438.90618632309</v>
      </c>
      <c r="AM156" s="77">
        <f t="shared" si="85"/>
        <v>373580.99324199185</v>
      </c>
      <c r="AN156" s="77">
        <f t="shared" si="85"/>
        <v>321989.45807527273</v>
      </c>
      <c r="AO156" s="77">
        <f t="shared" si="85"/>
        <v>277522.71391507756</v>
      </c>
      <c r="AP156" s="77">
        <f t="shared" si="85"/>
        <v>239196.82712340541</v>
      </c>
      <c r="AQ156" s="77">
        <f t="shared" si="85"/>
        <v>206163.74529766312</v>
      </c>
      <c r="AR156" s="77">
        <f t="shared" si="85"/>
        <v>177692.53207205585</v>
      </c>
      <c r="AS156" s="77">
        <f t="shared" si="85"/>
        <v>153153.19339290497</v>
      </c>
      <c r="AT156" s="77">
        <f t="shared" si="85"/>
        <v>132002.73738534478</v>
      </c>
      <c r="AU156" s="77">
        <f t="shared" si="85"/>
        <v>113773.15935242867</v>
      </c>
      <c r="AV156" s="77">
        <f t="shared" si="85"/>
        <v>98061.086045858261</v>
      </c>
      <c r="AW156" s="77">
        <f t="shared" si="85"/>
        <v>84518.850062925223</v>
      </c>
      <c r="AX156" s="77">
        <f t="shared" si="85"/>
        <v>72846.796869235273</v>
      </c>
      <c r="AY156" s="77">
        <f t="shared" si="85"/>
        <v>62786.65422159389</v>
      </c>
      <c r="AZ156" s="77">
        <f t="shared" si="85"/>
        <v>54115.817273591769</v>
      </c>
      <c r="BA156" s="77">
        <f t="shared" si="85"/>
        <v>46642.422908108747</v>
      </c>
      <c r="BB156" s="77">
        <f t="shared" si="85"/>
        <v>40201.104304498942</v>
      </c>
      <c r="BC156" s="77">
        <f t="shared" si="85"/>
        <v>34649.331800047636</v>
      </c>
      <c r="BD156" s="77">
        <f t="shared" si="85"/>
        <v>29864.259078461055</v>
      </c>
      <c r="BE156" s="77">
        <f t="shared" si="85"/>
        <v>25740.004899725576</v>
      </c>
      <c r="BF156" s="77">
        <f t="shared" si="85"/>
        <v>22185.310223073484</v>
      </c>
      <c r="BG156" s="77">
        <f t="shared" si="85"/>
        <v>19121.518881267035</v>
      </c>
      <c r="BH156" s="77">
        <f t="shared" si="85"/>
        <v>16480.837123764057</v>
      </c>
      <c r="BI156" s="77">
        <f t="shared" si="85"/>
        <v>14204.833516972241</v>
      </c>
      <c r="BJ156" s="77">
        <f t="shared" si="85"/>
        <v>12243.146008278376</v>
      </c>
      <c r="BK156" s="77">
        <f t="shared" si="85"/>
        <v>10552.367544535131</v>
      </c>
      <c r="BL156" s="77">
        <f t="shared" si="85"/>
        <v>9095.0855866348284</v>
      </c>
      <c r="BM156" s="77">
        <f t="shared" si="85"/>
        <v>7839.0542671205594</v>
      </c>
      <c r="BN156" s="77">
        <f t="shared" si="85"/>
        <v>6756.4808728312128</v>
      </c>
      <c r="BO156" s="77">
        <f t="shared" si="85"/>
        <v>5823.4108642932215</v>
      </c>
    </row>
    <row r="157" spans="6:71" x14ac:dyDescent="0.25">
      <c r="F157" t="s">
        <v>219</v>
      </c>
      <c r="G157" s="77">
        <f>SUM(R157:BO157)</f>
        <v>43063210.177279726</v>
      </c>
      <c r="R157" s="77">
        <f>$Q$6</f>
        <v>5468206.9431340927</v>
      </c>
      <c r="S157" s="77">
        <f>$R$157*S145*S146*S147</f>
        <v>4779030.2301872959</v>
      </c>
      <c r="T157" s="77">
        <f t="shared" ref="T157:BO157" si="86">$R$157*T145*T146*T147</f>
        <v>4176712.8015740095</v>
      </c>
      <c r="U157" s="77">
        <f t="shared" si="86"/>
        <v>3650307.4863681118</v>
      </c>
      <c r="V157" s="77">
        <f t="shared" si="86"/>
        <v>3190246.8228156851</v>
      </c>
      <c r="W157" s="77">
        <f t="shared" si="86"/>
        <v>2788169.1688970276</v>
      </c>
      <c r="X157" s="77">
        <f t="shared" si="86"/>
        <v>2436766.7287657605</v>
      </c>
      <c r="Y157" s="77">
        <f t="shared" si="86"/>
        <v>2129652.7329325336</v>
      </c>
      <c r="Z157" s="77">
        <f t="shared" si="86"/>
        <v>1861245.3581817555</v>
      </c>
      <c r="AA157" s="77">
        <f t="shared" si="86"/>
        <v>1626666.2774558912</v>
      </c>
      <c r="AB157" s="77">
        <f t="shared" si="86"/>
        <v>1421651.9958427821</v>
      </c>
      <c r="AC157" s="77">
        <f t="shared" si="86"/>
        <v>1242476.3611899302</v>
      </c>
      <c r="AD157" s="77">
        <f t="shared" si="86"/>
        <v>1085882.8409695355</v>
      </c>
      <c r="AE157" s="77">
        <f t="shared" si="86"/>
        <v>949025.33452048572</v>
      </c>
      <c r="AF157" s="77">
        <f t="shared" si="86"/>
        <v>829416.44492473162</v>
      </c>
      <c r="AG157" s="77">
        <f t="shared" si="86"/>
        <v>724882.27035495488</v>
      </c>
      <c r="AH157" s="77">
        <f t="shared" si="86"/>
        <v>633522.89322240115</v>
      </c>
      <c r="AI157" s="77">
        <f t="shared" si="86"/>
        <v>553677.84901174495</v>
      </c>
      <c r="AJ157" s="77">
        <f t="shared" si="86"/>
        <v>483895.94719610823</v>
      </c>
      <c r="AK157" s="77">
        <f t="shared" si="86"/>
        <v>422908.89572476217</v>
      </c>
      <c r="AL157" s="77">
        <f t="shared" si="86"/>
        <v>364505.17722517252</v>
      </c>
      <c r="AM157" s="77">
        <f t="shared" si="86"/>
        <v>314167.01225037622</v>
      </c>
      <c r="AN157" s="77">
        <f t="shared" si="86"/>
        <v>270780.54785859922</v>
      </c>
      <c r="AO157" s="77">
        <f t="shared" si="86"/>
        <v>233385.75419932665</v>
      </c>
      <c r="AP157" s="77">
        <f t="shared" si="86"/>
        <v>201155.18154439967</v>
      </c>
      <c r="AQ157" s="77">
        <f t="shared" si="86"/>
        <v>173375.65097311811</v>
      </c>
      <c r="AR157" s="77">
        <f t="shared" si="86"/>
        <v>149432.47357373053</v>
      </c>
      <c r="AS157" s="77">
        <f t="shared" si="86"/>
        <v>128795.84897319831</v>
      </c>
      <c r="AT157" s="77">
        <f t="shared" si="86"/>
        <v>111009.14222999962</v>
      </c>
      <c r="AU157" s="77">
        <f t="shared" si="86"/>
        <v>95678.77968803668</v>
      </c>
      <c r="AV157" s="77">
        <f t="shared" si="86"/>
        <v>82465.540213118817</v>
      </c>
      <c r="AW157" s="77">
        <f t="shared" si="86"/>
        <v>71077.049109687097</v>
      </c>
      <c r="AX157" s="77">
        <f t="shared" si="86"/>
        <v>61261.308627639337</v>
      </c>
      <c r="AY157" s="77">
        <f t="shared" si="86"/>
        <v>52801.121906162334</v>
      </c>
      <c r="AZ157" s="77">
        <f t="shared" si="86"/>
        <v>45509.286970921319</v>
      </c>
      <c r="BA157" s="77">
        <f t="shared" si="86"/>
        <v>39224.454440237088</v>
      </c>
      <c r="BB157" s="77">
        <f t="shared" si="86"/>
        <v>33807.557282040347</v>
      </c>
      <c r="BC157" s="77">
        <f t="shared" si="86"/>
        <v>29138.73362139058</v>
      </c>
      <c r="BD157" s="77">
        <f t="shared" si="86"/>
        <v>25114.674508276537</v>
      </c>
      <c r="BE157" s="77">
        <f t="shared" si="86"/>
        <v>21646.337958683544</v>
      </c>
      <c r="BF157" s="77">
        <f t="shared" si="86"/>
        <v>18656.978686589351</v>
      </c>
      <c r="BG157" s="77">
        <f t="shared" si="86"/>
        <v>16080.449929971364</v>
      </c>
      <c r="BH157" s="77">
        <f t="shared" si="86"/>
        <v>13859.739794642317</v>
      </c>
      <c r="BI157" s="77">
        <f t="shared" si="86"/>
        <v>11945.709729002214</v>
      </c>
      <c r="BJ157" s="77">
        <f t="shared" si="86"/>
        <v>10296.007215427009</v>
      </c>
      <c r="BK157" s="77">
        <f t="shared" si="86"/>
        <v>8874.1286189765378</v>
      </c>
      <c r="BL157" s="77">
        <f t="shared" si="86"/>
        <v>7648.6114566958777</v>
      </c>
      <c r="BM157" s="77">
        <f t="shared" si="86"/>
        <v>6592.3382145261767</v>
      </c>
      <c r="BN157" s="77">
        <f t="shared" si="86"/>
        <v>5681.9363071001144</v>
      </c>
      <c r="BO157" s="77">
        <f t="shared" si="86"/>
        <v>4897.2609030895883</v>
      </c>
    </row>
    <row r="158" spans="6:71" x14ac:dyDescent="0.25">
      <c r="F158" t="s">
        <v>256</v>
      </c>
      <c r="G158" s="77">
        <f>SUM(R158:BO158)</f>
        <v>20421719.217954833</v>
      </c>
      <c r="R158" s="97">
        <f>$R$6</f>
        <v>408434.38435909676</v>
      </c>
      <c r="S158" s="77">
        <f>$R$158</f>
        <v>408434.38435909676</v>
      </c>
      <c r="T158" s="77">
        <f t="shared" ref="T158:BO158" si="87">$R$158</f>
        <v>408434.38435909676</v>
      </c>
      <c r="U158" s="77">
        <f t="shared" si="87"/>
        <v>408434.38435909676</v>
      </c>
      <c r="V158" s="77">
        <f t="shared" si="87"/>
        <v>408434.38435909676</v>
      </c>
      <c r="W158" s="77">
        <f t="shared" si="87"/>
        <v>408434.38435909676</v>
      </c>
      <c r="X158" s="77">
        <f t="shared" si="87"/>
        <v>408434.38435909676</v>
      </c>
      <c r="Y158" s="77">
        <f t="shared" si="87"/>
        <v>408434.38435909676</v>
      </c>
      <c r="Z158" s="77">
        <f t="shared" si="87"/>
        <v>408434.38435909676</v>
      </c>
      <c r="AA158" s="77">
        <f t="shared" si="87"/>
        <v>408434.38435909676</v>
      </c>
      <c r="AB158" s="77">
        <f t="shared" si="87"/>
        <v>408434.38435909676</v>
      </c>
      <c r="AC158" s="77">
        <f t="shared" si="87"/>
        <v>408434.38435909676</v>
      </c>
      <c r="AD158" s="77">
        <f t="shared" si="87"/>
        <v>408434.38435909676</v>
      </c>
      <c r="AE158" s="77">
        <f t="shared" si="87"/>
        <v>408434.38435909676</v>
      </c>
      <c r="AF158" s="77">
        <f t="shared" si="87"/>
        <v>408434.38435909676</v>
      </c>
      <c r="AG158" s="77">
        <f t="shared" si="87"/>
        <v>408434.38435909676</v>
      </c>
      <c r="AH158" s="77">
        <f t="shared" si="87"/>
        <v>408434.38435909676</v>
      </c>
      <c r="AI158" s="77">
        <f t="shared" si="87"/>
        <v>408434.38435909676</v>
      </c>
      <c r="AJ158" s="77">
        <f t="shared" si="87"/>
        <v>408434.38435909676</v>
      </c>
      <c r="AK158" s="77">
        <f t="shared" si="87"/>
        <v>408434.38435909676</v>
      </c>
      <c r="AL158" s="77">
        <f t="shared" si="87"/>
        <v>408434.38435909676</v>
      </c>
      <c r="AM158" s="77">
        <f t="shared" si="87"/>
        <v>408434.38435909676</v>
      </c>
      <c r="AN158" s="77">
        <f t="shared" si="87"/>
        <v>408434.38435909676</v>
      </c>
      <c r="AO158" s="77">
        <f t="shared" si="87"/>
        <v>408434.38435909676</v>
      </c>
      <c r="AP158" s="77">
        <f t="shared" si="87"/>
        <v>408434.38435909676</v>
      </c>
      <c r="AQ158" s="77">
        <f t="shared" si="87"/>
        <v>408434.38435909676</v>
      </c>
      <c r="AR158" s="77">
        <f t="shared" si="87"/>
        <v>408434.38435909676</v>
      </c>
      <c r="AS158" s="77">
        <f t="shared" si="87"/>
        <v>408434.38435909676</v>
      </c>
      <c r="AT158" s="77">
        <f t="shared" si="87"/>
        <v>408434.38435909676</v>
      </c>
      <c r="AU158" s="77">
        <f t="shared" si="87"/>
        <v>408434.38435909676</v>
      </c>
      <c r="AV158" s="77">
        <f t="shared" si="87"/>
        <v>408434.38435909676</v>
      </c>
      <c r="AW158" s="77">
        <f t="shared" si="87"/>
        <v>408434.38435909676</v>
      </c>
      <c r="AX158" s="77">
        <f t="shared" si="87"/>
        <v>408434.38435909676</v>
      </c>
      <c r="AY158" s="77">
        <f t="shared" si="87"/>
        <v>408434.38435909676</v>
      </c>
      <c r="AZ158" s="77">
        <f t="shared" si="87"/>
        <v>408434.38435909676</v>
      </c>
      <c r="BA158" s="77">
        <f t="shared" si="87"/>
        <v>408434.38435909676</v>
      </c>
      <c r="BB158" s="77">
        <f t="shared" si="87"/>
        <v>408434.38435909676</v>
      </c>
      <c r="BC158" s="77">
        <f t="shared" si="87"/>
        <v>408434.38435909676</v>
      </c>
      <c r="BD158" s="77">
        <f t="shared" si="87"/>
        <v>408434.38435909676</v>
      </c>
      <c r="BE158" s="77">
        <f t="shared" si="87"/>
        <v>408434.38435909676</v>
      </c>
      <c r="BF158" s="77">
        <f t="shared" si="87"/>
        <v>408434.38435909676</v>
      </c>
      <c r="BG158" s="77">
        <f t="shared" si="87"/>
        <v>408434.38435909676</v>
      </c>
      <c r="BH158" s="77">
        <f t="shared" si="87"/>
        <v>408434.38435909676</v>
      </c>
      <c r="BI158" s="77">
        <f t="shared" si="87"/>
        <v>408434.38435909676</v>
      </c>
      <c r="BJ158" s="77">
        <f t="shared" si="87"/>
        <v>408434.38435909676</v>
      </c>
      <c r="BK158" s="77">
        <f t="shared" si="87"/>
        <v>408434.38435909676</v>
      </c>
      <c r="BL158" s="77">
        <f t="shared" si="87"/>
        <v>408434.38435909676</v>
      </c>
      <c r="BM158" s="77">
        <f t="shared" si="87"/>
        <v>408434.38435909676</v>
      </c>
      <c r="BN158" s="77">
        <f t="shared" si="87"/>
        <v>408434.38435909676</v>
      </c>
      <c r="BO158" s="77">
        <f t="shared" si="87"/>
        <v>408434.38435909676</v>
      </c>
    </row>
    <row r="159" spans="6:71" ht="13.2" thickBot="1" x14ac:dyDescent="0.3">
      <c r="F159" t="s">
        <v>257</v>
      </c>
      <c r="G159" s="77">
        <f>SUM(R159:BO159)</f>
        <v>-5934386.7879100181</v>
      </c>
      <c r="R159" s="77">
        <f>$S$6</f>
        <v>-118687.73575820043</v>
      </c>
      <c r="S159" s="77">
        <f>$R$159</f>
        <v>-118687.73575820043</v>
      </c>
      <c r="T159" s="77">
        <f t="shared" ref="T159:BO159" si="88">$R$159</f>
        <v>-118687.73575820043</v>
      </c>
      <c r="U159" s="77">
        <f t="shared" si="88"/>
        <v>-118687.73575820043</v>
      </c>
      <c r="V159" s="77">
        <f t="shared" si="88"/>
        <v>-118687.73575820043</v>
      </c>
      <c r="W159" s="77">
        <f t="shared" si="88"/>
        <v>-118687.73575820043</v>
      </c>
      <c r="X159" s="77">
        <f t="shared" si="88"/>
        <v>-118687.73575820043</v>
      </c>
      <c r="Y159" s="77">
        <f t="shared" si="88"/>
        <v>-118687.73575820043</v>
      </c>
      <c r="Z159" s="77">
        <f t="shared" si="88"/>
        <v>-118687.73575820043</v>
      </c>
      <c r="AA159" s="77">
        <f t="shared" si="88"/>
        <v>-118687.73575820043</v>
      </c>
      <c r="AB159" s="77">
        <f t="shared" si="88"/>
        <v>-118687.73575820043</v>
      </c>
      <c r="AC159" s="77">
        <f t="shared" si="88"/>
        <v>-118687.73575820043</v>
      </c>
      <c r="AD159" s="77">
        <f t="shared" si="88"/>
        <v>-118687.73575820043</v>
      </c>
      <c r="AE159" s="77">
        <f t="shared" si="88"/>
        <v>-118687.73575820043</v>
      </c>
      <c r="AF159" s="77">
        <f t="shared" si="88"/>
        <v>-118687.73575820043</v>
      </c>
      <c r="AG159" s="77">
        <f t="shared" si="88"/>
        <v>-118687.73575820043</v>
      </c>
      <c r="AH159" s="77">
        <f t="shared" si="88"/>
        <v>-118687.73575820043</v>
      </c>
      <c r="AI159" s="77">
        <f t="shared" si="88"/>
        <v>-118687.73575820043</v>
      </c>
      <c r="AJ159" s="77">
        <f t="shared" si="88"/>
        <v>-118687.73575820043</v>
      </c>
      <c r="AK159" s="77">
        <f t="shared" si="88"/>
        <v>-118687.73575820043</v>
      </c>
      <c r="AL159" s="77">
        <f t="shared" si="88"/>
        <v>-118687.73575820043</v>
      </c>
      <c r="AM159" s="77">
        <f t="shared" si="88"/>
        <v>-118687.73575820043</v>
      </c>
      <c r="AN159" s="77">
        <f t="shared" si="88"/>
        <v>-118687.73575820043</v>
      </c>
      <c r="AO159" s="77">
        <f t="shared" si="88"/>
        <v>-118687.73575820043</v>
      </c>
      <c r="AP159" s="77">
        <f t="shared" si="88"/>
        <v>-118687.73575820043</v>
      </c>
      <c r="AQ159" s="77">
        <f t="shared" si="88"/>
        <v>-118687.73575820043</v>
      </c>
      <c r="AR159" s="77">
        <f t="shared" si="88"/>
        <v>-118687.73575820043</v>
      </c>
      <c r="AS159" s="77">
        <f t="shared" si="88"/>
        <v>-118687.73575820043</v>
      </c>
      <c r="AT159" s="77">
        <f t="shared" si="88"/>
        <v>-118687.73575820043</v>
      </c>
      <c r="AU159" s="77">
        <f t="shared" si="88"/>
        <v>-118687.73575820043</v>
      </c>
      <c r="AV159" s="77">
        <f t="shared" si="88"/>
        <v>-118687.73575820043</v>
      </c>
      <c r="AW159" s="77">
        <f t="shared" si="88"/>
        <v>-118687.73575820043</v>
      </c>
      <c r="AX159" s="77">
        <f t="shared" si="88"/>
        <v>-118687.73575820043</v>
      </c>
      <c r="AY159" s="77">
        <f t="shared" si="88"/>
        <v>-118687.73575820043</v>
      </c>
      <c r="AZ159" s="77">
        <f t="shared" si="88"/>
        <v>-118687.73575820043</v>
      </c>
      <c r="BA159" s="77">
        <f t="shared" si="88"/>
        <v>-118687.73575820043</v>
      </c>
      <c r="BB159" s="77">
        <f t="shared" si="88"/>
        <v>-118687.73575820043</v>
      </c>
      <c r="BC159" s="77">
        <f t="shared" si="88"/>
        <v>-118687.73575820043</v>
      </c>
      <c r="BD159" s="77">
        <f t="shared" si="88"/>
        <v>-118687.73575820043</v>
      </c>
      <c r="BE159" s="77">
        <f t="shared" si="88"/>
        <v>-118687.73575820043</v>
      </c>
      <c r="BF159" s="77">
        <f t="shared" si="88"/>
        <v>-118687.73575820043</v>
      </c>
      <c r="BG159" s="77">
        <f t="shared" si="88"/>
        <v>-118687.73575820043</v>
      </c>
      <c r="BH159" s="77">
        <f t="shared" si="88"/>
        <v>-118687.73575820043</v>
      </c>
      <c r="BI159" s="77">
        <f t="shared" si="88"/>
        <v>-118687.73575820043</v>
      </c>
      <c r="BJ159" s="77">
        <f t="shared" si="88"/>
        <v>-118687.73575820043</v>
      </c>
      <c r="BK159" s="77">
        <f t="shared" si="88"/>
        <v>-118687.73575820043</v>
      </c>
      <c r="BL159" s="77">
        <f t="shared" si="88"/>
        <v>-118687.73575820043</v>
      </c>
      <c r="BM159" s="77">
        <f t="shared" si="88"/>
        <v>-118687.73575820043</v>
      </c>
      <c r="BN159" s="77">
        <f t="shared" si="88"/>
        <v>-118687.73575820043</v>
      </c>
      <c r="BO159" s="77">
        <f t="shared" si="88"/>
        <v>-118687.73575820043</v>
      </c>
    </row>
    <row r="160" spans="6:71" ht="13.2" thickTop="1" x14ac:dyDescent="0.25">
      <c r="F160" s="87" t="s">
        <v>258</v>
      </c>
      <c r="G160" s="88"/>
      <c r="H160" s="87"/>
      <c r="I160" s="87"/>
      <c r="J160" s="87"/>
      <c r="K160" s="87"/>
      <c r="L160" s="87">
        <f t="shared" ref="L160:Q160" si="89">SUM(L149:L159)/L144</f>
        <v>-411666666.66666669</v>
      </c>
      <c r="M160" s="87">
        <f t="shared" si="89"/>
        <v>-411666666.66666669</v>
      </c>
      <c r="N160" s="87">
        <f t="shared" si="89"/>
        <v>-411666666.66666669</v>
      </c>
      <c r="O160" s="87">
        <f t="shared" si="89"/>
        <v>-411666666.66666669</v>
      </c>
      <c r="P160" s="87">
        <f t="shared" si="89"/>
        <v>-411666666.66666669</v>
      </c>
      <c r="Q160" s="87">
        <f t="shared" si="89"/>
        <v>-411666666.66666669</v>
      </c>
      <c r="R160" s="87">
        <f>SUM(R149:R159)</f>
        <v>85750308.809068769</v>
      </c>
      <c r="S160" s="87">
        <f t="shared" ref="S160:BO160" si="90">SUM(S149:S159)</f>
        <v>86367318.198557377</v>
      </c>
      <c r="T160" s="87">
        <f t="shared" si="90"/>
        <v>87234408.784843042</v>
      </c>
      <c r="U160" s="87">
        <f t="shared" si="90"/>
        <v>88329305.901698545</v>
      </c>
      <c r="V160" s="87">
        <f t="shared" si="90"/>
        <v>89632802.876306936</v>
      </c>
      <c r="W160" s="87">
        <f t="shared" si="90"/>
        <v>91128381.708668172</v>
      </c>
      <c r="X160" s="87">
        <f t="shared" si="90"/>
        <v>92801881.765283778</v>
      </c>
      <c r="Y160" s="87">
        <f t="shared" si="90"/>
        <v>94641210.441559359</v>
      </c>
      <c r="Z160" s="87">
        <f t="shared" si="90"/>
        <v>96636090.509471595</v>
      </c>
      <c r="AA160" s="87">
        <f t="shared" si="90"/>
        <v>98777839.533108354</v>
      </c>
      <c r="AB160" s="87">
        <f t="shared" si="90"/>
        <v>101059177.31680976</v>
      </c>
      <c r="AC160" s="87">
        <f t="shared" si="90"/>
        <v>103474057.8593955</v>
      </c>
      <c r="AD160" s="87">
        <f t="shared" si="90"/>
        <v>106017522.73260807</v>
      </c>
      <c r="AE160" s="87">
        <f t="shared" si="90"/>
        <v>108685573.19050726</v>
      </c>
      <c r="AF160" s="87">
        <f t="shared" si="90"/>
        <v>111475058.65619005</v>
      </c>
      <c r="AG160" s="87">
        <f t="shared" si="90"/>
        <v>114383579.52904233</v>
      </c>
      <c r="AH160" s="87">
        <f t="shared" si="90"/>
        <v>117409402.51516265</v>
      </c>
      <c r="AI160" s="87">
        <f t="shared" si="90"/>
        <v>120551386.91033424</v>
      </c>
      <c r="AJ160" s="87">
        <f t="shared" si="90"/>
        <v>123808920.46309264</v>
      </c>
      <c r="AK160" s="87">
        <f t="shared" si="90"/>
        <v>127181863.61863258</v>
      </c>
      <c r="AL160" s="87">
        <f t="shared" si="90"/>
        <v>128844139.59443456</v>
      </c>
      <c r="AM160" s="87">
        <f t="shared" si="90"/>
        <v>130549133.80058935</v>
      </c>
      <c r="AN160" s="87">
        <f t="shared" si="90"/>
        <v>132294758.74908179</v>
      </c>
      <c r="AO160" s="87">
        <f t="shared" si="90"/>
        <v>134079268.60058601</v>
      </c>
      <c r="AP160" s="87">
        <f t="shared" si="90"/>
        <v>135901212.72991359</v>
      </c>
      <c r="AQ160" s="87">
        <f t="shared" si="90"/>
        <v>137759395.7145336</v>
      </c>
      <c r="AR160" s="87">
        <f t="shared" si="90"/>
        <v>139652842.85928392</v>
      </c>
      <c r="AS160" s="87">
        <f t="shared" si="90"/>
        <v>141580770.49287474</v>
      </c>
      <c r="AT160" s="87">
        <f t="shared" si="90"/>
        <v>143542560.37735072</v>
      </c>
      <c r="AU160" s="87">
        <f t="shared" si="90"/>
        <v>145537737.66266373</v>
      </c>
      <c r="AV160" s="87">
        <f t="shared" si="90"/>
        <v>147565951.89693254</v>
      </c>
      <c r="AW160" s="87">
        <f t="shared" si="90"/>
        <v>149626960.67055523</v>
      </c>
      <c r="AX160" s="87">
        <f t="shared" si="90"/>
        <v>151720615.53059846</v>
      </c>
      <c r="AY160" s="87">
        <f t="shared" si="90"/>
        <v>153846849.85210034</v>
      </c>
      <c r="AZ160" s="87">
        <f t="shared" si="90"/>
        <v>156005668.3962003</v>
      </c>
      <c r="BA160" s="87">
        <f t="shared" si="90"/>
        <v>158197138.3223111</v>
      </c>
      <c r="BB160" s="87">
        <f t="shared" si="90"/>
        <v>160421381.4536984</v>
      </c>
      <c r="BC160" s="87">
        <f t="shared" si="90"/>
        <v>162678567.62354246</v>
      </c>
      <c r="BD160" s="87">
        <f t="shared" si="90"/>
        <v>164968908.95244107</v>
      </c>
      <c r="BE160" s="87">
        <f t="shared" si="90"/>
        <v>167292654.92889631</v>
      </c>
      <c r="BF160" s="87">
        <f t="shared" si="90"/>
        <v>169650088.18207169</v>
      </c>
      <c r="BG160" s="87">
        <f t="shared" si="90"/>
        <v>172041520.85139713</v>
      </c>
      <c r="BH160" s="87">
        <f t="shared" si="90"/>
        <v>174467291.47078007</v>
      </c>
      <c r="BI160" s="87">
        <f t="shared" si="90"/>
        <v>176927762.29654133</v>
      </c>
      <c r="BJ160" s="87">
        <f t="shared" si="90"/>
        <v>179423317.01798481</v>
      </c>
      <c r="BK160" s="87">
        <f t="shared" si="90"/>
        <v>181954358.79795086</v>
      </c>
      <c r="BL160" s="87">
        <f t="shared" si="90"/>
        <v>184521308.59797528</v>
      </c>
      <c r="BM160" s="87">
        <f t="shared" si="90"/>
        <v>187124603.74894622</v>
      </c>
      <c r="BN160" s="87">
        <f t="shared" si="90"/>
        <v>189764696.73355469</v>
      </c>
      <c r="BO160" s="87">
        <f t="shared" si="90"/>
        <v>2662442054.1514902</v>
      </c>
    </row>
    <row r="161" spans="6:67" x14ac:dyDescent="0.25">
      <c r="G161" s="77"/>
    </row>
    <row r="162" spans="6:67" x14ac:dyDescent="0.25">
      <c r="F162" t="s">
        <v>276</v>
      </c>
      <c r="G162" s="77">
        <f>SUM(R162:BO162)</f>
        <v>-50353148.161715083</v>
      </c>
      <c r="R162" s="77">
        <f>R151*R144</f>
        <v>-1900000</v>
      </c>
      <c r="S162" s="77">
        <f>S151*S144</f>
        <v>-1844660.1941747572</v>
      </c>
      <c r="T162" s="77">
        <f t="shared" ref="T162:BO162" si="91">T151*T144</f>
        <v>-1790932.2273541333</v>
      </c>
      <c r="U162" s="77">
        <f t="shared" si="91"/>
        <v>-1738769.1527710033</v>
      </c>
      <c r="V162" s="77">
        <f t="shared" si="91"/>
        <v>-1688125.3910398092</v>
      </c>
      <c r="W162" s="77">
        <f t="shared" si="91"/>
        <v>-1638956.6903299119</v>
      </c>
      <c r="X162" s="77">
        <f t="shared" si="91"/>
        <v>-1591220.0876989434</v>
      </c>
      <c r="Y162" s="77">
        <f t="shared" si="91"/>
        <v>-1544873.8715523721</v>
      </c>
      <c r="Z162" s="77">
        <f t="shared" si="91"/>
        <v>-1499877.5451964778</v>
      </c>
      <c r="AA162" s="77">
        <f t="shared" si="91"/>
        <v>-1456191.7914528912</v>
      </c>
      <c r="AB162" s="77">
        <f t="shared" si="91"/>
        <v>-1413778.4383037777</v>
      </c>
      <c r="AC162" s="77">
        <f t="shared" si="91"/>
        <v>-1372600.4255376484</v>
      </c>
      <c r="AD162" s="77">
        <f t="shared" si="91"/>
        <v>-1332621.7723666492</v>
      </c>
      <c r="AE162" s="77">
        <f t="shared" si="91"/>
        <v>-1293807.5459870379</v>
      </c>
      <c r="AF162" s="77">
        <f t="shared" si="91"/>
        <v>-1256123.8310553764</v>
      </c>
      <c r="AG162" s="77">
        <f t="shared" si="91"/>
        <v>-1219537.7000537636</v>
      </c>
      <c r="AH162" s="77">
        <f t="shared" si="91"/>
        <v>-1184017.1845182173</v>
      </c>
      <c r="AI162" s="77">
        <f t="shared" si="91"/>
        <v>-1149531.2471050653</v>
      </c>
      <c r="AJ162" s="77">
        <f t="shared" si="91"/>
        <v>-1116049.7544709372</v>
      </c>
      <c r="AK162" s="77">
        <f t="shared" si="91"/>
        <v>-1083543.4509426574</v>
      </c>
      <c r="AL162" s="77">
        <f t="shared" si="91"/>
        <v>-1051983.9329540364</v>
      </c>
      <c r="AM162" s="77">
        <f t="shared" si="91"/>
        <v>-1021343.6242272198</v>
      </c>
      <c r="AN162" s="77">
        <f t="shared" si="91"/>
        <v>-991595.75167691254</v>
      </c>
      <c r="AO162" s="77">
        <f t="shared" si="91"/>
        <v>-962714.32201641984</v>
      </c>
      <c r="AP162" s="77">
        <f t="shared" si="91"/>
        <v>-934674.09904506791</v>
      </c>
      <c r="AQ162" s="77">
        <f t="shared" si="91"/>
        <v>-907450.58159715333</v>
      </c>
      <c r="AR162" s="77">
        <f t="shared" si="91"/>
        <v>-881019.98213315848</v>
      </c>
      <c r="AS162" s="77">
        <f t="shared" si="91"/>
        <v>-855359.20595452283</v>
      </c>
      <c r="AT162" s="77">
        <f t="shared" si="91"/>
        <v>-830445.83102380869</v>
      </c>
      <c r="AU162" s="77">
        <f t="shared" si="91"/>
        <v>-806258.08837262983</v>
      </c>
      <c r="AV162" s="77">
        <f t="shared" si="91"/>
        <v>-782774.84308022307</v>
      </c>
      <c r="AW162" s="77">
        <f t="shared" si="91"/>
        <v>-759975.57580604171</v>
      </c>
      <c r="AX162" s="77">
        <f t="shared" si="91"/>
        <v>-737840.36486023478</v>
      </c>
      <c r="AY162" s="77">
        <f t="shared" si="91"/>
        <v>-716349.8687963445</v>
      </c>
      <c r="AZ162" s="77">
        <f t="shared" si="91"/>
        <v>-695485.30951101414</v>
      </c>
      <c r="BA162" s="77">
        <f t="shared" si="91"/>
        <v>-675228.45583593601</v>
      </c>
      <c r="BB162" s="77">
        <f t="shared" si="91"/>
        <v>-655561.60760770482</v>
      </c>
      <c r="BC162" s="77">
        <f t="shared" si="91"/>
        <v>-636467.58020165528</v>
      </c>
      <c r="BD162" s="77">
        <f t="shared" si="91"/>
        <v>-617929.68951617018</v>
      </c>
      <c r="BE162" s="77">
        <f t="shared" si="91"/>
        <v>-599931.73739433987</v>
      </c>
      <c r="BF162" s="77">
        <f t="shared" si="91"/>
        <v>-582457.99747023301</v>
      </c>
      <c r="BG162" s="77">
        <f t="shared" si="91"/>
        <v>-565493.20142741071</v>
      </c>
      <c r="BH162" s="77">
        <f t="shared" si="91"/>
        <v>-549022.52565768023</v>
      </c>
      <c r="BI162" s="77">
        <f t="shared" si="91"/>
        <v>-533031.57830842747</v>
      </c>
      <c r="BJ162" s="77">
        <f t="shared" si="91"/>
        <v>-517506.38670721115</v>
      </c>
      <c r="BK162" s="77">
        <f t="shared" si="91"/>
        <v>-502433.3851526322</v>
      </c>
      <c r="BL162" s="77">
        <f t="shared" si="91"/>
        <v>-487799.4030608079</v>
      </c>
      <c r="BM162" s="77">
        <f t="shared" si="91"/>
        <v>-473591.65345709503</v>
      </c>
      <c r="BN162" s="77">
        <f t="shared" si="91"/>
        <v>-459797.72180300491</v>
      </c>
      <c r="BO162" s="77">
        <f t="shared" si="91"/>
        <v>-446405.5551485485</v>
      </c>
    </row>
    <row r="163" spans="6:67" x14ac:dyDescent="0.25">
      <c r="F163" t="s">
        <v>252</v>
      </c>
      <c r="G163" s="77">
        <f>G150</f>
        <v>580327221.69311309</v>
      </c>
      <c r="BO163" s="77">
        <f>G163</f>
        <v>580327221.69311309</v>
      </c>
    </row>
    <row r="164" spans="6:67" x14ac:dyDescent="0.25">
      <c r="F164" t="s">
        <v>263</v>
      </c>
      <c r="G164" s="77">
        <f t="shared" ref="G164:G168" si="92">SUM(R164:BO164)</f>
        <v>2306776364.2773671</v>
      </c>
      <c r="H164" s="77"/>
      <c r="R164" s="77">
        <f>R144*R153</f>
        <v>54092185.640373081</v>
      </c>
      <c r="S164" s="77">
        <f t="shared" ref="S164:BO164" si="93">S144*S153</f>
        <v>53997445.540474795</v>
      </c>
      <c r="T164" s="77">
        <f t="shared" si="93"/>
        <v>53902871.373722367</v>
      </c>
      <c r="U164" s="77">
        <f t="shared" si="93"/>
        <v>53808462.849491119</v>
      </c>
      <c r="V164" s="77">
        <f t="shared" si="93"/>
        <v>53714219.67766542</v>
      </c>
      <c r="W164" s="77">
        <f t="shared" si="93"/>
        <v>53620141.568637758</v>
      </c>
      <c r="X164" s="77">
        <f t="shared" si="93"/>
        <v>53526228.233307824</v>
      </c>
      <c r="Y164" s="77">
        <f t="shared" si="93"/>
        <v>53432479.383081712</v>
      </c>
      <c r="Z164" s="77">
        <f t="shared" si="93"/>
        <v>53338894.72987099</v>
      </c>
      <c r="AA164" s="77">
        <f t="shared" si="93"/>
        <v>53245473.986091696</v>
      </c>
      <c r="AB164" s="77">
        <f t="shared" si="93"/>
        <v>53152216.864663631</v>
      </c>
      <c r="AC164" s="77">
        <f t="shared" si="93"/>
        <v>53059123.079009399</v>
      </c>
      <c r="AD164" s="77">
        <f t="shared" si="93"/>
        <v>52966192.343053572</v>
      </c>
      <c r="AE164" s="77">
        <f t="shared" si="93"/>
        <v>52873424.371221654</v>
      </c>
      <c r="AF164" s="77">
        <f t="shared" si="93"/>
        <v>52780818.878439441</v>
      </c>
      <c r="AG164" s="77">
        <f t="shared" si="93"/>
        <v>52688375.58013197</v>
      </c>
      <c r="AH164" s="77">
        <f t="shared" si="93"/>
        <v>52596094.192222707</v>
      </c>
      <c r="AI164" s="77">
        <f t="shared" si="93"/>
        <v>52503974.431132652</v>
      </c>
      <c r="AJ164" s="77">
        <f t="shared" si="93"/>
        <v>52412016.013779491</v>
      </c>
      <c r="AK164" s="77">
        <f t="shared" si="93"/>
        <v>52320218.657576725</v>
      </c>
      <c r="AL164" s="77">
        <f t="shared" si="93"/>
        <v>51507477.396876507</v>
      </c>
      <c r="AM164" s="77">
        <f t="shared" si="93"/>
        <v>50707361.243138626</v>
      </c>
      <c r="AN164" s="77">
        <f t="shared" si="93"/>
        <v>49919674.078196667</v>
      </c>
      <c r="AO164" s="77">
        <f t="shared" si="93"/>
        <v>49144222.830380023</v>
      </c>
      <c r="AP164" s="77">
        <f t="shared" si="93"/>
        <v>48380817.427189671</v>
      </c>
      <c r="AQ164" s="77">
        <f t="shared" si="93"/>
        <v>47629270.748709053</v>
      </c>
      <c r="AR164" s="77">
        <f t="shared" si="93"/>
        <v>46889398.581738822</v>
      </c>
      <c r="AS164" s="77">
        <f t="shared" si="93"/>
        <v>46161019.57464385</v>
      </c>
      <c r="AT164" s="77">
        <f t="shared" si="93"/>
        <v>45443955.19290182</v>
      </c>
      <c r="AU164" s="77">
        <f t="shared" si="93"/>
        <v>44738029.675342187</v>
      </c>
      <c r="AV164" s="77">
        <f t="shared" si="93"/>
        <v>44043069.991065025</v>
      </c>
      <c r="AW164" s="77">
        <f t="shared" si="93"/>
        <v>43358905.797029056</v>
      </c>
      <c r="AX164" s="77">
        <f t="shared" si="93"/>
        <v>42685369.39629852</v>
      </c>
      <c r="AY164" s="77">
        <f t="shared" si="93"/>
        <v>42022295.696938545</v>
      </c>
      <c r="AZ164" s="77">
        <f t="shared" si="93"/>
        <v>41369522.171549223</v>
      </c>
      <c r="BA164" s="77">
        <f t="shared" si="93"/>
        <v>40726888.81742806</v>
      </c>
      <c r="BB164" s="77">
        <f t="shared" si="93"/>
        <v>40094238.117351517</v>
      </c>
      <c r="BC164" s="77">
        <f t="shared" si="93"/>
        <v>39471415.000965476</v>
      </c>
      <c r="BD164" s="77">
        <f t="shared" si="93"/>
        <v>38858266.806775734</v>
      </c>
      <c r="BE164" s="77">
        <f t="shared" si="93"/>
        <v>38254643.244728722</v>
      </c>
      <c r="BF164" s="77">
        <f t="shared" si="93"/>
        <v>37660396.359373726</v>
      </c>
      <c r="BG164" s="77">
        <f t="shared" si="93"/>
        <v>37075380.493597053</v>
      </c>
      <c r="BH164" s="77">
        <f t="shared" si="93"/>
        <v>36499452.252919815</v>
      </c>
      <c r="BI164" s="77">
        <f t="shared" si="93"/>
        <v>35932470.470350184</v>
      </c>
      <c r="BJ164" s="77">
        <f t="shared" si="93"/>
        <v>35374296.171781652</v>
      </c>
      <c r="BK164" s="77">
        <f t="shared" si="93"/>
        <v>34824792.541928731</v>
      </c>
      <c r="BL164" s="77">
        <f t="shared" si="93"/>
        <v>34283824.890791975</v>
      </c>
      <c r="BM164" s="77">
        <f t="shared" si="93"/>
        <v>33751260.62064375</v>
      </c>
      <c r="BN164" s="77">
        <f t="shared" si="93"/>
        <v>33226969.193526965</v>
      </c>
      <c r="BO164" s="77">
        <f t="shared" si="93"/>
        <v>32710822.09925859</v>
      </c>
    </row>
    <row r="165" spans="6:67" x14ac:dyDescent="0.25">
      <c r="F165" t="s">
        <v>264</v>
      </c>
      <c r="G165" s="77">
        <f t="shared" si="92"/>
        <v>908252236.72681797</v>
      </c>
      <c r="R165" s="77">
        <f>R154*R144</f>
        <v>21297837.691648807</v>
      </c>
      <c r="S165" s="77">
        <f t="shared" ref="S165:BO165" si="94">S154*S144</f>
        <v>21260535.459419936</v>
      </c>
      <c r="T165" s="77">
        <f t="shared" si="94"/>
        <v>21223298.560421113</v>
      </c>
      <c r="U165" s="77">
        <f t="shared" si="94"/>
        <v>21186126.88022403</v>
      </c>
      <c r="V165" s="77">
        <f t="shared" si="94"/>
        <v>21149020.304600809</v>
      </c>
      <c r="W165" s="77">
        <f t="shared" si="94"/>
        <v>21111978.719523627</v>
      </c>
      <c r="X165" s="77">
        <f t="shared" si="94"/>
        <v>21075002.011164386</v>
      </c>
      <c r="Y165" s="77">
        <f t="shared" si="94"/>
        <v>21038090.065894343</v>
      </c>
      <c r="Z165" s="77">
        <f t="shared" si="94"/>
        <v>21001242.7702838</v>
      </c>
      <c r="AA165" s="77">
        <f t="shared" si="94"/>
        <v>20964460.011101674</v>
      </c>
      <c r="AB165" s="77">
        <f t="shared" si="94"/>
        <v>20927741.675315242</v>
      </c>
      <c r="AC165" s="77">
        <f t="shared" si="94"/>
        <v>20891087.650089737</v>
      </c>
      <c r="AD165" s="77">
        <f t="shared" si="94"/>
        <v>20854497.822788041</v>
      </c>
      <c r="AE165" s="77">
        <f t="shared" si="94"/>
        <v>20817972.080970261</v>
      </c>
      <c r="AF165" s="77">
        <f t="shared" si="94"/>
        <v>20781510.312393494</v>
      </c>
      <c r="AG165" s="77">
        <f t="shared" si="94"/>
        <v>20745112.405011397</v>
      </c>
      <c r="AH165" s="77">
        <f t="shared" si="94"/>
        <v>20708778.246973898</v>
      </c>
      <c r="AI165" s="77">
        <f t="shared" si="94"/>
        <v>20672507.726626776</v>
      </c>
      <c r="AJ165" s="77">
        <f t="shared" si="94"/>
        <v>20636300.732511405</v>
      </c>
      <c r="AK165" s="77">
        <f t="shared" si="94"/>
        <v>20600157.153364364</v>
      </c>
      <c r="AL165" s="77">
        <f t="shared" si="94"/>
        <v>20280154.712147057</v>
      </c>
      <c r="AM165" s="77">
        <f t="shared" si="94"/>
        <v>19965123.182637978</v>
      </c>
      <c r="AN165" s="77">
        <f t="shared" si="94"/>
        <v>19654985.346791174</v>
      </c>
      <c r="AO165" s="77">
        <f t="shared" si="94"/>
        <v>19349665.186064322</v>
      </c>
      <c r="AP165" s="77">
        <f t="shared" si="94"/>
        <v>19049087.86278566</v>
      </c>
      <c r="AQ165" s="77">
        <f t="shared" si="94"/>
        <v>18753179.701810349</v>
      </c>
      <c r="AR165" s="77">
        <f t="shared" si="94"/>
        <v>18461868.172461841</v>
      </c>
      <c r="AS165" s="77">
        <f t="shared" si="94"/>
        <v>18175081.870753698</v>
      </c>
      <c r="AT165" s="77">
        <f t="shared" si="94"/>
        <v>17892750.501887619</v>
      </c>
      <c r="AU165" s="77">
        <f t="shared" si="94"/>
        <v>17614804.863023348</v>
      </c>
      <c r="AV165" s="77">
        <f t="shared" si="94"/>
        <v>17341176.826316193</v>
      </c>
      <c r="AW165" s="77">
        <f t="shared" si="94"/>
        <v>17071799.322218075</v>
      </c>
      <c r="AX165" s="77">
        <f t="shared" si="94"/>
        <v>16806606.323037993</v>
      </c>
      <c r="AY165" s="77">
        <f t="shared" si="94"/>
        <v>16545532.826757794</v>
      </c>
      <c r="AZ165" s="77">
        <f t="shared" si="94"/>
        <v>16288514.841099422</v>
      </c>
      <c r="BA165" s="77">
        <f t="shared" si="94"/>
        <v>16035489.367839621</v>
      </c>
      <c r="BB165" s="77">
        <f t="shared" si="94"/>
        <v>15786394.387368331</v>
      </c>
      <c r="BC165" s="77">
        <f t="shared" si="94"/>
        <v>15541168.843486885</v>
      </c>
      <c r="BD165" s="77">
        <f t="shared" si="94"/>
        <v>15299752.628442431</v>
      </c>
      <c r="BE165" s="77">
        <f t="shared" si="94"/>
        <v>15062086.568194777</v>
      </c>
      <c r="BF165" s="77">
        <f t="shared" si="94"/>
        <v>14828112.407912144</v>
      </c>
      <c r="BG165" s="77">
        <f t="shared" si="94"/>
        <v>14597772.797692152</v>
      </c>
      <c r="BH165" s="77">
        <f t="shared" si="94"/>
        <v>14371011.278504701</v>
      </c>
      <c r="BI165" s="77">
        <f t="shared" si="94"/>
        <v>14147772.268353172</v>
      </c>
      <c r="BJ165" s="77">
        <f t="shared" si="94"/>
        <v>13928001.048650602</v>
      </c>
      <c r="BK165" s="77">
        <f t="shared" si="94"/>
        <v>13711643.750807486</v>
      </c>
      <c r="BL165" s="77">
        <f t="shared" si="94"/>
        <v>13498647.343027953</v>
      </c>
      <c r="BM165" s="77">
        <f t="shared" si="94"/>
        <v>13288959.617311014</v>
      </c>
      <c r="BN165" s="77">
        <f t="shared" si="94"/>
        <v>13082529.17665376</v>
      </c>
      <c r="BO165" s="77">
        <f t="shared" si="94"/>
        <v>12879305.422453314</v>
      </c>
    </row>
    <row r="166" spans="6:67" x14ac:dyDescent="0.25">
      <c r="F166" t="s">
        <v>265</v>
      </c>
      <c r="G166" s="77">
        <f t="shared" si="92"/>
        <v>42779963.852199867</v>
      </c>
      <c r="R166" s="77">
        <f>R156*R144</f>
        <v>6502331.8853118839</v>
      </c>
      <c r="S166" s="77">
        <f t="shared" ref="S166:BO166" si="95">S156*S144</f>
        <v>5517301.8348326385</v>
      </c>
      <c r="T166" s="77">
        <f t="shared" si="95"/>
        <v>4681492.7434586817</v>
      </c>
      <c r="U166" s="77">
        <f t="shared" si="95"/>
        <v>3972299.3164322884</v>
      </c>
      <c r="V166" s="77">
        <f t="shared" si="95"/>
        <v>3370540.7065676237</v>
      </c>
      <c r="W166" s="77">
        <f t="shared" si="95"/>
        <v>2859941.7490101983</v>
      </c>
      <c r="X166" s="77">
        <f t="shared" si="95"/>
        <v>2426692.7830878603</v>
      </c>
      <c r="Y166" s="77">
        <f t="shared" si="95"/>
        <v>2059076.1561940138</v>
      </c>
      <c r="Z166" s="77">
        <f t="shared" si="95"/>
        <v>1747149.3081261674</v>
      </c>
      <c r="AA166" s="77">
        <f t="shared" si="95"/>
        <v>1482475.864578038</v>
      </c>
      <c r="AB166" s="77">
        <f t="shared" si="95"/>
        <v>1257897.4669391538</v>
      </c>
      <c r="AC166" s="77">
        <f t="shared" si="95"/>
        <v>1067340.1673101208</v>
      </c>
      <c r="AD166" s="77">
        <f t="shared" si="95"/>
        <v>905650.15249267756</v>
      </c>
      <c r="AE166" s="77">
        <f t="shared" si="95"/>
        <v>768454.35394515225</v>
      </c>
      <c r="AF166" s="77">
        <f t="shared" si="95"/>
        <v>652042.17375984602</v>
      </c>
      <c r="AG166" s="77">
        <f t="shared" si="95"/>
        <v>553265.12782281707</v>
      </c>
      <c r="AH166" s="77">
        <f t="shared" si="95"/>
        <v>469451.69190473139</v>
      </c>
      <c r="AI166" s="77">
        <f t="shared" si="95"/>
        <v>398335.04760992777</v>
      </c>
      <c r="AJ166" s="77">
        <f t="shared" si="95"/>
        <v>337991.77400047251</v>
      </c>
      <c r="AK166" s="77">
        <f t="shared" si="95"/>
        <v>286789.82674870041</v>
      </c>
      <c r="AL166" s="77">
        <f t="shared" si="95"/>
        <v>239984.61327641254</v>
      </c>
      <c r="AM166" s="77">
        <f t="shared" si="95"/>
        <v>200818.1924106213</v>
      </c>
      <c r="AN166" s="77">
        <f t="shared" si="95"/>
        <v>168043.88353273252</v>
      </c>
      <c r="AO166" s="77">
        <f t="shared" si="95"/>
        <v>140618.4691425846</v>
      </c>
      <c r="AP166" s="77">
        <f t="shared" si="95"/>
        <v>117668.98888737254</v>
      </c>
      <c r="AQ166" s="77">
        <f t="shared" si="95"/>
        <v>98464.9529340062</v>
      </c>
      <c r="AR166" s="77">
        <f t="shared" si="95"/>
        <v>82395.090227009656</v>
      </c>
      <c r="AS166" s="77">
        <f t="shared" si="95"/>
        <v>68947.891521028781</v>
      </c>
      <c r="AT166" s="77">
        <f t="shared" si="95"/>
        <v>57695.327865994848</v>
      </c>
      <c r="AU166" s="77">
        <f t="shared" si="95"/>
        <v>48279.226298738809</v>
      </c>
      <c r="AV166" s="77">
        <f t="shared" si="95"/>
        <v>40399.869074643662</v>
      </c>
      <c r="AW166" s="77">
        <f t="shared" si="95"/>
        <v>33806.453548966369</v>
      </c>
      <c r="AX166" s="77">
        <f t="shared" si="95"/>
        <v>28289.109042576823</v>
      </c>
      <c r="AY166" s="77">
        <f t="shared" si="95"/>
        <v>23672.216586210649</v>
      </c>
      <c r="AZ166" s="77">
        <f t="shared" si="95"/>
        <v>19808.818908402875</v>
      </c>
      <c r="BA166" s="77">
        <f t="shared" si="95"/>
        <v>16575.942735099448</v>
      </c>
      <c r="BB166" s="77">
        <f t="shared" si="95"/>
        <v>13870.684508138078</v>
      </c>
      <c r="BC166" s="77">
        <f t="shared" si="95"/>
        <v>11606.934929673991</v>
      </c>
      <c r="BD166" s="77">
        <f t="shared" si="95"/>
        <v>9712.6380736757401</v>
      </c>
      <c r="BE166" s="77">
        <f t="shared" si="95"/>
        <v>8127.4978210690451</v>
      </c>
      <c r="BF166" s="77">
        <f t="shared" si="95"/>
        <v>6801.0586135722469</v>
      </c>
      <c r="BG166" s="77">
        <f t="shared" si="95"/>
        <v>5691.099435959145</v>
      </c>
      <c r="BH166" s="77">
        <f t="shared" si="95"/>
        <v>4762.2899066535792</v>
      </c>
      <c r="BI166" s="77">
        <f t="shared" si="95"/>
        <v>3985.0656995579811</v>
      </c>
      <c r="BJ166" s="77">
        <f t="shared" si="95"/>
        <v>3334.68750140682</v>
      </c>
      <c r="BK166" s="77">
        <f t="shared" si="95"/>
        <v>2790.4535509345023</v>
      </c>
      <c r="BL166" s="77">
        <f t="shared" si="95"/>
        <v>2335.0406947091724</v>
      </c>
      <c r="BM166" s="77">
        <f t="shared" si="95"/>
        <v>1953.9529852134326</v>
      </c>
      <c r="BN166" s="77">
        <f t="shared" si="95"/>
        <v>1635.0602698596683</v>
      </c>
      <c r="BO166" s="77">
        <f t="shared" si="95"/>
        <v>1368.2120840699497</v>
      </c>
    </row>
    <row r="167" spans="6:67" x14ac:dyDescent="0.25">
      <c r="F167" t="s">
        <v>266</v>
      </c>
      <c r="G167" s="77">
        <f t="shared" si="92"/>
        <v>35976277.355520509</v>
      </c>
      <c r="R167" s="77">
        <f>R157*R144</f>
        <v>5468206.9431340927</v>
      </c>
      <c r="S167" s="77">
        <f t="shared" ref="S167:BO167" si="96">S157*S144</f>
        <v>4639835.1749391221</v>
      </c>
      <c r="T167" s="77">
        <f t="shared" si="96"/>
        <v>3936952.4003902436</v>
      </c>
      <c r="U167" s="77">
        <f t="shared" si="96"/>
        <v>3340548.4502241747</v>
      </c>
      <c r="V167" s="77">
        <f t="shared" si="96"/>
        <v>2834492.9817259139</v>
      </c>
      <c r="W167" s="77">
        <f t="shared" si="96"/>
        <v>2405099.2174396701</v>
      </c>
      <c r="X167" s="77">
        <f t="shared" si="96"/>
        <v>2040753.7725518532</v>
      </c>
      <c r="Y167" s="77">
        <f t="shared" si="96"/>
        <v>1731602.5592566174</v>
      </c>
      <c r="Z167" s="77">
        <f t="shared" si="96"/>
        <v>1469284.2730726267</v>
      </c>
      <c r="AA167" s="77">
        <f t="shared" si="96"/>
        <v>1246704.2529813158</v>
      </c>
      <c r="AB167" s="77">
        <f t="shared" si="96"/>
        <v>1057842.5992073985</v>
      </c>
      <c r="AC167" s="77">
        <f t="shared" si="96"/>
        <v>897591.35899461433</v>
      </c>
      <c r="AD167" s="77">
        <f t="shared" si="96"/>
        <v>761616.37690281821</v>
      </c>
      <c r="AE167" s="77">
        <f t="shared" si="96"/>
        <v>646240.07322919869</v>
      </c>
      <c r="AF167" s="77">
        <f t="shared" si="96"/>
        <v>548341.98017851822</v>
      </c>
      <c r="AG167" s="77">
        <f t="shared" si="96"/>
        <v>465274.34568338533</v>
      </c>
      <c r="AH167" s="77">
        <f t="shared" si="96"/>
        <v>394790.52229527506</v>
      </c>
      <c r="AI167" s="77">
        <f t="shared" si="96"/>
        <v>334984.20435206383</v>
      </c>
      <c r="AJ167" s="77">
        <f t="shared" si="96"/>
        <v>284237.87003036746</v>
      </c>
      <c r="AK167" s="77">
        <f t="shared" si="96"/>
        <v>241179.03384629331</v>
      </c>
      <c r="AL167" s="77">
        <f t="shared" si="96"/>
        <v>201817.67890497108</v>
      </c>
      <c r="AM167" s="77">
        <f t="shared" si="96"/>
        <v>168880.24994970349</v>
      </c>
      <c r="AN167" s="77">
        <f t="shared" si="96"/>
        <v>141318.33731228099</v>
      </c>
      <c r="AO167" s="77">
        <f t="shared" si="96"/>
        <v>118254.63585383978</v>
      </c>
      <c r="AP167" s="77">
        <f t="shared" si="96"/>
        <v>98955.020041188865</v>
      </c>
      <c r="AQ167" s="77">
        <f t="shared" si="96"/>
        <v>82805.176479126894</v>
      </c>
      <c r="AR167" s="77">
        <f t="shared" si="96"/>
        <v>69291.050104232505</v>
      </c>
      <c r="AS167" s="77">
        <f t="shared" si="96"/>
        <v>57982.481635765034</v>
      </c>
      <c r="AT167" s="77">
        <f t="shared" si="96"/>
        <v>48519.515458122216</v>
      </c>
      <c r="AU167" s="77">
        <f t="shared" si="96"/>
        <v>40600.942110053926</v>
      </c>
      <c r="AV167" s="77">
        <f t="shared" si="96"/>
        <v>33974.710684131533</v>
      </c>
      <c r="AW167" s="77">
        <f t="shared" si="96"/>
        <v>28429.905959857238</v>
      </c>
      <c r="AX167" s="77">
        <f t="shared" si="96"/>
        <v>23790.034899806767</v>
      </c>
      <c r="AY167" s="77">
        <f t="shared" si="96"/>
        <v>19907.408815673251</v>
      </c>
      <c r="AZ167" s="77">
        <f t="shared" si="96"/>
        <v>16658.442386629882</v>
      </c>
      <c r="BA167" s="77">
        <f t="shared" si="96"/>
        <v>13939.719896151742</v>
      </c>
      <c r="BB167" s="77">
        <f t="shared" si="96"/>
        <v>11664.70347426523</v>
      </c>
      <c r="BC167" s="77">
        <f t="shared" si="96"/>
        <v>9760.9785674458308</v>
      </c>
      <c r="BD167" s="77">
        <f t="shared" si="96"/>
        <v>8167.948958525787</v>
      </c>
      <c r="BE167" s="77">
        <f t="shared" si="96"/>
        <v>6834.9079683042455</v>
      </c>
      <c r="BF167" s="77">
        <f t="shared" si="96"/>
        <v>5719.4244445450795</v>
      </c>
      <c r="BG167" s="77">
        <f t="shared" si="96"/>
        <v>4785.9921638382575</v>
      </c>
      <c r="BH167" s="77">
        <f t="shared" si="96"/>
        <v>4004.8996563225173</v>
      </c>
      <c r="BI167" s="77">
        <f t="shared" si="96"/>
        <v>3351.284479402309</v>
      </c>
      <c r="BJ167" s="77">
        <f t="shared" si="96"/>
        <v>2804.3418376668455</v>
      </c>
      <c r="BK167" s="77">
        <f t="shared" si="96"/>
        <v>2346.6623591117022</v>
      </c>
      <c r="BL167" s="77">
        <f t="shared" si="96"/>
        <v>1963.6779488527925</v>
      </c>
      <c r="BM167" s="77">
        <f t="shared" si="96"/>
        <v>1643.1980816662347</v>
      </c>
      <c r="BN167" s="77">
        <f t="shared" si="96"/>
        <v>1375.0217733865325</v>
      </c>
      <c r="BO167" s="77">
        <f t="shared" si="96"/>
        <v>1150.6128800794684</v>
      </c>
    </row>
    <row r="168" spans="6:67" x14ac:dyDescent="0.25">
      <c r="F168" t="s">
        <v>267</v>
      </c>
      <c r="G168" s="77">
        <f t="shared" si="92"/>
        <v>10824187.931564463</v>
      </c>
      <c r="R168" s="77">
        <f>R158*R144</f>
        <v>408434.38435909676</v>
      </c>
      <c r="S168" s="77">
        <f t="shared" ref="S168:BO168" si="97">S158*S144</f>
        <v>396538.2372418415</v>
      </c>
      <c r="T168" s="77">
        <f t="shared" si="97"/>
        <v>384988.57984644809</v>
      </c>
      <c r="U168" s="77">
        <f t="shared" si="97"/>
        <v>373775.32023926999</v>
      </c>
      <c r="V168" s="77">
        <f t="shared" si="97"/>
        <v>362888.66042647575</v>
      </c>
      <c r="W168" s="77">
        <f t="shared" si="97"/>
        <v>352319.08779269492</v>
      </c>
      <c r="X168" s="77">
        <f t="shared" si="97"/>
        <v>342057.36678902415</v>
      </c>
      <c r="Y168" s="77">
        <f t="shared" si="97"/>
        <v>332094.53086313023</v>
      </c>
      <c r="Z168" s="77">
        <f t="shared" si="97"/>
        <v>322421.8746243983</v>
      </c>
      <c r="AA168" s="77">
        <f t="shared" si="97"/>
        <v>313030.94623727992</v>
      </c>
      <c r="AB168" s="77">
        <f t="shared" si="97"/>
        <v>303913.54003619408</v>
      </c>
      <c r="AC168" s="77">
        <f t="shared" si="97"/>
        <v>295061.68935552821</v>
      </c>
      <c r="AD168" s="77">
        <f t="shared" si="97"/>
        <v>286467.6595684741</v>
      </c>
      <c r="AE168" s="77">
        <f t="shared" si="97"/>
        <v>278123.94132861559</v>
      </c>
      <c r="AF168" s="77">
        <f t="shared" si="97"/>
        <v>270023.24400836462</v>
      </c>
      <c r="AG168" s="77">
        <f t="shared" si="97"/>
        <v>262158.48932850931</v>
      </c>
      <c r="AH168" s="77">
        <f t="shared" si="97"/>
        <v>254522.80517331007</v>
      </c>
      <c r="AI168" s="77">
        <f t="shared" si="97"/>
        <v>247109.51958573793</v>
      </c>
      <c r="AJ168" s="77">
        <f t="shared" si="97"/>
        <v>239912.15493760962</v>
      </c>
      <c r="AK168" s="77">
        <f t="shared" si="97"/>
        <v>232924.42226952393</v>
      </c>
      <c r="AL168" s="77">
        <f t="shared" si="97"/>
        <v>226140.21579565431</v>
      </c>
      <c r="AM168" s="77">
        <f t="shared" si="97"/>
        <v>219553.60756859643</v>
      </c>
      <c r="AN168" s="77">
        <f t="shared" si="97"/>
        <v>213158.84229960819</v>
      </c>
      <c r="AO168" s="77">
        <f t="shared" si="97"/>
        <v>206950.33232971668</v>
      </c>
      <c r="AP168" s="77">
        <f t="shared" si="97"/>
        <v>200922.65274729775</v>
      </c>
      <c r="AQ168" s="77">
        <f t="shared" si="97"/>
        <v>195070.53664786191</v>
      </c>
      <c r="AR168" s="77">
        <f t="shared" si="97"/>
        <v>189388.87053190474</v>
      </c>
      <c r="AS168" s="77">
        <f t="shared" si="97"/>
        <v>183872.68983680074</v>
      </c>
      <c r="AT168" s="77">
        <f t="shared" si="97"/>
        <v>178517.17459883567</v>
      </c>
      <c r="AU168" s="77">
        <f t="shared" si="97"/>
        <v>173317.64524158803</v>
      </c>
      <c r="AV168" s="77">
        <f t="shared" si="97"/>
        <v>168269.5584869787</v>
      </c>
      <c r="AW168" s="77">
        <f t="shared" si="97"/>
        <v>163368.50338541617</v>
      </c>
      <c r="AX168" s="77">
        <f t="shared" si="97"/>
        <v>158610.19746156913</v>
      </c>
      <c r="AY168" s="77">
        <f t="shared" si="97"/>
        <v>153990.48297239721</v>
      </c>
      <c r="AZ168" s="77">
        <f t="shared" si="97"/>
        <v>149505.32327417209</v>
      </c>
      <c r="BA168" s="77">
        <f t="shared" si="97"/>
        <v>145150.79929531267</v>
      </c>
      <c r="BB168" s="77">
        <f t="shared" si="97"/>
        <v>140923.10611195405</v>
      </c>
      <c r="BC168" s="77">
        <f t="shared" si="97"/>
        <v>136818.54962325637</v>
      </c>
      <c r="BD168" s="77">
        <f t="shared" si="97"/>
        <v>132833.54332354988</v>
      </c>
      <c r="BE168" s="77">
        <f t="shared" si="97"/>
        <v>128964.60516849501</v>
      </c>
      <c r="BF168" s="77">
        <f t="shared" si="97"/>
        <v>125208.35453251946</v>
      </c>
      <c r="BG168" s="77">
        <f t="shared" si="97"/>
        <v>121561.50925487325</v>
      </c>
      <c r="BH168" s="77">
        <f t="shared" si="97"/>
        <v>118020.88277172159</v>
      </c>
      <c r="BI168" s="77">
        <f t="shared" si="97"/>
        <v>114583.38133176854</v>
      </c>
      <c r="BJ168" s="77">
        <f t="shared" si="97"/>
        <v>111246.00129297918</v>
      </c>
      <c r="BK168" s="77">
        <f t="shared" si="97"/>
        <v>108005.82649803803</v>
      </c>
      <c r="BL168" s="77">
        <f t="shared" si="97"/>
        <v>104860.02572625052</v>
      </c>
      <c r="BM168" s="77">
        <f t="shared" si="97"/>
        <v>101805.85021966069</v>
      </c>
      <c r="BN168" s="77">
        <f t="shared" si="97"/>
        <v>98840.631281223978</v>
      </c>
      <c r="BO168" s="77">
        <f t="shared" si="97"/>
        <v>95961.777942935907</v>
      </c>
    </row>
    <row r="169" spans="6:67" ht="13.2" thickBot="1" x14ac:dyDescent="0.3">
      <c r="F169" t="s">
        <v>257</v>
      </c>
      <c r="G169" s="77">
        <f>SUM(R169:BO169)</f>
        <v>-3145421.6545321872</v>
      </c>
      <c r="R169" s="77">
        <f>R159*R144</f>
        <v>-118687.73575820043</v>
      </c>
      <c r="S169" s="77">
        <f t="shared" ref="S169:BO169" si="98">S159*S144</f>
        <v>-115230.81141572857</v>
      </c>
      <c r="T169" s="77">
        <f t="shared" si="98"/>
        <v>-111874.57419002775</v>
      </c>
      <c r="U169" s="77">
        <f t="shared" si="98"/>
        <v>-108616.09144662888</v>
      </c>
      <c r="V169" s="77">
        <f t="shared" si="98"/>
        <v>-105452.51596760086</v>
      </c>
      <c r="W169" s="77">
        <f t="shared" si="98"/>
        <v>-102381.08346369016</v>
      </c>
      <c r="X169" s="77">
        <f t="shared" si="98"/>
        <v>-99399.110158922485</v>
      </c>
      <c r="Y169" s="77">
        <f t="shared" si="98"/>
        <v>-96503.990445555799</v>
      </c>
      <c r="Z169" s="77">
        <f t="shared" si="98"/>
        <v>-93693.194607335739</v>
      </c>
      <c r="AA169" s="77">
        <f t="shared" si="98"/>
        <v>-90964.266609063823</v>
      </c>
      <c r="AB169" s="77">
        <f t="shared" si="98"/>
        <v>-88314.821950547397</v>
      </c>
      <c r="AC169" s="77">
        <f t="shared" si="98"/>
        <v>-85742.545583055733</v>
      </c>
      <c r="AD169" s="77">
        <f t="shared" si="98"/>
        <v>-83245.189886461885</v>
      </c>
      <c r="AE169" s="77">
        <f t="shared" si="98"/>
        <v>-80820.572705302809</v>
      </c>
      <c r="AF169" s="77">
        <f t="shared" si="98"/>
        <v>-78466.575442041547</v>
      </c>
      <c r="AG169" s="77">
        <f t="shared" si="98"/>
        <v>-76181.14120586557</v>
      </c>
      <c r="AH169" s="77">
        <f t="shared" si="98"/>
        <v>-73962.27301540348</v>
      </c>
      <c r="AI169" s="77">
        <f t="shared" si="98"/>
        <v>-71808.032053789793</v>
      </c>
      <c r="AJ169" s="77">
        <f t="shared" si="98"/>
        <v>-69716.53597455319</v>
      </c>
      <c r="AK169" s="77">
        <f t="shared" si="98"/>
        <v>-67685.95725684776</v>
      </c>
      <c r="AL169" s="77">
        <f t="shared" si="98"/>
        <v>-65714.521608590061</v>
      </c>
      <c r="AM169" s="77">
        <f t="shared" si="98"/>
        <v>-63800.506416106859</v>
      </c>
      <c r="AN169" s="77">
        <f t="shared" si="98"/>
        <v>-61942.239238938702</v>
      </c>
      <c r="AO169" s="77">
        <f t="shared" si="98"/>
        <v>-60138.09634848417</v>
      </c>
      <c r="AP169" s="77">
        <f t="shared" si="98"/>
        <v>-58386.501309207939</v>
      </c>
      <c r="AQ169" s="77">
        <f t="shared" si="98"/>
        <v>-56685.923601172755</v>
      </c>
      <c r="AR169" s="77">
        <f t="shared" si="98"/>
        <v>-55034.877282691996</v>
      </c>
      <c r="AS169" s="77">
        <f t="shared" si="98"/>
        <v>-53431.919691933974</v>
      </c>
      <c r="AT169" s="77">
        <f t="shared" si="98"/>
        <v>-51875.650186343664</v>
      </c>
      <c r="AU169" s="77">
        <f t="shared" si="98"/>
        <v>-50364.708918780263</v>
      </c>
      <c r="AV169" s="77">
        <f t="shared" si="98"/>
        <v>-48897.775649301228</v>
      </c>
      <c r="AW169" s="77">
        <f t="shared" si="98"/>
        <v>-47473.568591554576</v>
      </c>
      <c r="AX169" s="77">
        <f t="shared" si="98"/>
        <v>-46090.843292771446</v>
      </c>
      <c r="AY169" s="77">
        <f t="shared" si="98"/>
        <v>-44748.391546380044</v>
      </c>
      <c r="AZ169" s="77">
        <f t="shared" si="98"/>
        <v>-43445.040336291313</v>
      </c>
      <c r="BA169" s="77">
        <f t="shared" si="98"/>
        <v>-42179.650811933301</v>
      </c>
      <c r="BB169" s="77">
        <f t="shared" si="98"/>
        <v>-40951.117293139134</v>
      </c>
      <c r="BC169" s="77">
        <f t="shared" si="98"/>
        <v>-39758.366304018578</v>
      </c>
      <c r="BD169" s="77">
        <f t="shared" si="98"/>
        <v>-38600.355634969499</v>
      </c>
      <c r="BE169" s="77">
        <f t="shared" si="98"/>
        <v>-37476.073432009216</v>
      </c>
      <c r="BF169" s="77">
        <f t="shared" si="98"/>
        <v>-36384.537312630309</v>
      </c>
      <c r="BG169" s="77">
        <f t="shared" si="98"/>
        <v>-35324.793507408067</v>
      </c>
      <c r="BH169" s="77">
        <f t="shared" si="98"/>
        <v>-34295.916026609775</v>
      </c>
      <c r="BI169" s="77">
        <f t="shared" si="98"/>
        <v>-33297.005851077447</v>
      </c>
      <c r="BJ169" s="77">
        <f t="shared" si="98"/>
        <v>-32327.190146677141</v>
      </c>
      <c r="BK169" s="77">
        <f t="shared" si="98"/>
        <v>-31385.621501628291</v>
      </c>
      <c r="BL169" s="77">
        <f t="shared" si="98"/>
        <v>-30471.477186046883</v>
      </c>
      <c r="BM169" s="77">
        <f t="shared" si="98"/>
        <v>-29583.958433055224</v>
      </c>
      <c r="BN169" s="77">
        <f t="shared" si="98"/>
        <v>-28722.289740830318</v>
      </c>
      <c r="BO169" s="77">
        <f t="shared" si="98"/>
        <v>-27885.718194980895</v>
      </c>
    </row>
    <row r="170" spans="6:67" ht="13.2" thickTop="1" x14ac:dyDescent="0.25">
      <c r="F170" s="87" t="s">
        <v>259</v>
      </c>
      <c r="G170" s="87"/>
      <c r="H170" s="87"/>
      <c r="I170" s="87"/>
      <c r="J170" s="87"/>
      <c r="K170" s="87"/>
      <c r="L170" s="87">
        <f t="shared" ref="L170:BN170" si="99">L144*L160</f>
        <v>-491551528.73777163</v>
      </c>
      <c r="M170" s="87">
        <f t="shared" si="99"/>
        <v>-477234493.92016661</v>
      </c>
      <c r="N170" s="87">
        <f t="shared" si="99"/>
        <v>-463334460.11666667</v>
      </c>
      <c r="O170" s="87">
        <f t="shared" si="99"/>
        <v>-449839281.66666669</v>
      </c>
      <c r="P170" s="87">
        <f t="shared" si="99"/>
        <v>-436737166.66666669</v>
      </c>
      <c r="Q170" s="87">
        <f t="shared" si="99"/>
        <v>-424016666.66666669</v>
      </c>
      <c r="R170" s="87">
        <f t="shared" si="99"/>
        <v>85750308.809068769</v>
      </c>
      <c r="S170" s="87">
        <f t="shared" si="99"/>
        <v>83851765.241317838</v>
      </c>
      <c r="T170" s="87">
        <f t="shared" si="99"/>
        <v>82226796.856294692</v>
      </c>
      <c r="U170" s="87">
        <f t="shared" si="99"/>
        <v>80833827.572393239</v>
      </c>
      <c r="V170" s="87">
        <f t="shared" si="99"/>
        <v>79637584.42397882</v>
      </c>
      <c r="W170" s="87">
        <f t="shared" si="99"/>
        <v>78608142.56861034</v>
      </c>
      <c r="X170" s="87">
        <f t="shared" si="99"/>
        <v>77720114.969043076</v>
      </c>
      <c r="Y170" s="87">
        <f t="shared" si="99"/>
        <v>76951964.833291888</v>
      </c>
      <c r="Z170" s="87">
        <f t="shared" si="99"/>
        <v>76285422.21617417</v>
      </c>
      <c r="AA170" s="87">
        <f t="shared" si="99"/>
        <v>75704989.002928033</v>
      </c>
      <c r="AB170" s="87">
        <f t="shared" si="99"/>
        <v>75197518.885907292</v>
      </c>
      <c r="AC170" s="87">
        <f t="shared" si="99"/>
        <v>74751860.973638698</v>
      </c>
      <c r="AD170" s="87">
        <f t="shared" si="99"/>
        <v>74358557.392552465</v>
      </c>
      <c r="AE170" s="87">
        <f t="shared" si="99"/>
        <v>74009586.70200254</v>
      </c>
      <c r="AF170" s="87">
        <f t="shared" si="99"/>
        <v>73698146.182282239</v>
      </c>
      <c r="AG170" s="87">
        <f t="shared" si="99"/>
        <v>73418467.106718436</v>
      </c>
      <c r="AH170" s="87">
        <f t="shared" si="99"/>
        <v>73165658.001036301</v>
      </c>
      <c r="AI170" s="87">
        <f t="shared" si="99"/>
        <v>72935571.650148302</v>
      </c>
      <c r="AJ170" s="87">
        <f t="shared" si="99"/>
        <v>72724692.25481385</v>
      </c>
      <c r="AK170" s="87">
        <f t="shared" si="99"/>
        <v>72530039.685606092</v>
      </c>
      <c r="AL170" s="87">
        <f t="shared" si="99"/>
        <v>71337876.162437975</v>
      </c>
      <c r="AM170" s="87">
        <f t="shared" si="99"/>
        <v>70176592.345062196</v>
      </c>
      <c r="AN170" s="87">
        <f t="shared" si="99"/>
        <v>69043642.497216612</v>
      </c>
      <c r="AO170" s="87">
        <f t="shared" si="99"/>
        <v>67936859.035405591</v>
      </c>
      <c r="AP170" s="87">
        <f t="shared" si="99"/>
        <v>66854391.351296894</v>
      </c>
      <c r="AQ170" s="87">
        <f t="shared" si="99"/>
        <v>65794654.611382052</v>
      </c>
      <c r="AR170" s="87">
        <f t="shared" si="99"/>
        <v>64756286.905647956</v>
      </c>
      <c r="AS170" s="87">
        <f t="shared" si="99"/>
        <v>63738113.382744677</v>
      </c>
      <c r="AT170" s="87">
        <f t="shared" si="99"/>
        <v>62739116.231502235</v>
      </c>
      <c r="AU170" s="87">
        <f t="shared" si="99"/>
        <v>61758409.5547245</v>
      </c>
      <c r="AV170" s="87">
        <f t="shared" si="99"/>
        <v>60795218.336897433</v>
      </c>
      <c r="AW170" s="87">
        <f t="shared" si="99"/>
        <v>59848860.837743774</v>
      </c>
      <c r="AX170" s="87">
        <f t="shared" si="99"/>
        <v>58918733.852587461</v>
      </c>
      <c r="AY170" s="87">
        <f t="shared" si="99"/>
        <v>58004300.371727884</v>
      </c>
      <c r="AZ170" s="87">
        <f t="shared" si="99"/>
        <v>57105079.247370534</v>
      </c>
      <c r="BA170" s="87">
        <f t="shared" si="99"/>
        <v>56220636.540546365</v>
      </c>
      <c r="BB170" s="87">
        <f t="shared" si="99"/>
        <v>55350578.273913346</v>
      </c>
      <c r="BC170" s="87">
        <f t="shared" si="99"/>
        <v>54494544.361067057</v>
      </c>
      <c r="BD170" s="87">
        <f t="shared" si="99"/>
        <v>53652203.520422772</v>
      </c>
      <c r="BE170" s="87">
        <f t="shared" si="99"/>
        <v>52823249.013055019</v>
      </c>
      <c r="BF170" s="87">
        <f t="shared" si="99"/>
        <v>52007395.070093639</v>
      </c>
      <c r="BG170" s="87">
        <f t="shared" si="99"/>
        <v>51204373.897209048</v>
      </c>
      <c r="BH170" s="87">
        <f t="shared" si="99"/>
        <v>50413933.162074909</v>
      </c>
      <c r="BI170" s="87">
        <f t="shared" si="99"/>
        <v>49635833.886054583</v>
      </c>
      <c r="BJ170" s="87">
        <f t="shared" si="99"/>
        <v>48869848.674210414</v>
      </c>
      <c r="BK170" s="87">
        <f t="shared" si="99"/>
        <v>48115760.22849004</v>
      </c>
      <c r="BL170" s="87">
        <f t="shared" si="99"/>
        <v>47373360.097942874</v>
      </c>
      <c r="BM170" s="87">
        <f t="shared" si="99"/>
        <v>46642447.627351142</v>
      </c>
      <c r="BN170" s="87">
        <f t="shared" si="99"/>
        <v>45922829.071961358</v>
      </c>
      <c r="BO170" s="88">
        <f>(BO144*(BO160-BO150))+BO163</f>
        <v>625541538.54438841</v>
      </c>
    </row>
    <row r="172" spans="6:67" x14ac:dyDescent="0.25">
      <c r="F172" s="83" t="s">
        <v>260</v>
      </c>
      <c r="G172" s="72">
        <f>SUM(H170:BO170)</f>
        <v>1088724084.2457314</v>
      </c>
      <c r="H172" s="77"/>
    </row>
    <row r="173" spans="6:67" x14ac:dyDescent="0.25">
      <c r="F173" s="83" t="s">
        <v>261</v>
      </c>
      <c r="G173" s="82">
        <f>-SUM(G162:G169)/G149</f>
        <v>1.3969514298281474</v>
      </c>
    </row>
    <row r="174" spans="6:67" x14ac:dyDescent="0.25">
      <c r="F174" s="83" t="s">
        <v>262</v>
      </c>
      <c r="G174" s="124">
        <f>IRR(H160:BO160)</f>
        <v>4.2327702670492684E-2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8EC1-3409-47BD-9A0C-C9F0AF96BB12}">
  <sheetPr>
    <tabColor theme="5" tint="0.79998168889431442"/>
  </sheetPr>
  <dimension ref="B2:AB2004"/>
  <sheetViews>
    <sheetView topLeftCell="A21" zoomScale="70" zoomScaleNormal="70" workbookViewId="0">
      <selection activeCell="Z3" sqref="Z3"/>
    </sheetView>
  </sheetViews>
  <sheetFormatPr defaultRowHeight="12.6" x14ac:dyDescent="0.25"/>
  <cols>
    <col min="2" max="2" width="34.21875" bestFit="1" customWidth="1"/>
    <col min="3" max="3" width="19.109375" bestFit="1" customWidth="1"/>
    <col min="4" max="4" width="17.88671875" bestFit="1" customWidth="1"/>
    <col min="5" max="6" width="18.88671875" bestFit="1" customWidth="1"/>
    <col min="14" max="14" width="26.6640625" bestFit="1" customWidth="1"/>
    <col min="15" max="15" width="28.6640625" bestFit="1" customWidth="1"/>
    <col min="16" max="16" width="17.33203125" bestFit="1" customWidth="1"/>
    <col min="17" max="17" width="18.88671875" bestFit="1" customWidth="1"/>
    <col min="19" max="19" width="16.33203125" bestFit="1" customWidth="1"/>
    <col min="21" max="21" width="18" bestFit="1" customWidth="1"/>
    <col min="27" max="27" width="15.44140625" bestFit="1" customWidth="1"/>
  </cols>
  <sheetData>
    <row r="2" spans="13:28" x14ac:dyDescent="0.25">
      <c r="N2" s="20" t="s">
        <v>303</v>
      </c>
      <c r="O2" s="20" t="s">
        <v>7</v>
      </c>
    </row>
    <row r="3" spans="13:28" x14ac:dyDescent="0.25">
      <c r="R3" s="164" t="s">
        <v>280</v>
      </c>
      <c r="S3" s="164"/>
      <c r="T3" s="164" t="s">
        <v>286</v>
      </c>
      <c r="U3" s="164"/>
    </row>
    <row r="4" spans="13:28" x14ac:dyDescent="0.25">
      <c r="M4" s="3" t="s">
        <v>279</v>
      </c>
      <c r="N4" s="3" t="s">
        <v>316</v>
      </c>
      <c r="O4" s="3" t="s">
        <v>317</v>
      </c>
      <c r="P4" s="3" t="s">
        <v>280</v>
      </c>
      <c r="Q4" s="3" t="s">
        <v>286</v>
      </c>
      <c r="R4" s="3" t="s">
        <v>292</v>
      </c>
      <c r="S4" s="3" t="s">
        <v>293</v>
      </c>
      <c r="T4" s="3" t="s">
        <v>292</v>
      </c>
      <c r="U4" s="3" t="s">
        <v>294</v>
      </c>
      <c r="V4" s="83" t="s">
        <v>261</v>
      </c>
      <c r="X4" s="3" t="s">
        <v>301</v>
      </c>
      <c r="Y4" s="3" t="s">
        <v>298</v>
      </c>
      <c r="Z4" s="3" t="s">
        <v>299</v>
      </c>
      <c r="AA4" s="3" t="s">
        <v>300</v>
      </c>
      <c r="AB4" s="3" t="s">
        <v>302</v>
      </c>
    </row>
    <row r="5" spans="13:28" x14ac:dyDescent="0.25">
      <c r="M5" s="3">
        <v>1</v>
      </c>
      <c r="N5" s="122">
        <f>'CBA Result'!$G$54*_xlfn.GAMMA.INV(T5,IF($O$2="Railway",$D$31,$D$32),IF($O$2="Railway",$F$31,$F$32))</f>
        <v>5038834687.353363</v>
      </c>
      <c r="O5" s="122">
        <f>'CBA Result'!$G$53+'CBA Result'!$G$57+'CBA Result'!$G$58+'CBA Result'!$G$59+'CBA Result'!$G$60</f>
        <v>-349185910.82876146</v>
      </c>
      <c r="P5" s="122">
        <f>'CBA Result'!$G$55+'CBA Result'!$G$56</f>
        <v>2589916468.0184565</v>
      </c>
      <c r="Q5" s="122">
        <f>'CBA Result'!$G$40</f>
        <v>-16530913967.140793</v>
      </c>
      <c r="R5" s="122">
        <v>0.97578078296897242</v>
      </c>
      <c r="S5" s="122">
        <f>_xlfn.BETA.INV(R5,IF($O$2="Railway",$I$30,$J$30),IF($O$2="Railway",$I$31,$J$31),IF($O$2="Railway",$I$27,$J$27),IF($O$2="Railway",$I$29,$J$29))*P5</f>
        <v>4538220287.8848152</v>
      </c>
      <c r="T5" s="122">
        <v>0.31273669484253808</v>
      </c>
      <c r="U5" s="122">
        <f>_xlfn.GAMMA.INV(T5,IF($O$2="Railway",$D$31,$D$32),IF($O$2="Railway",$F$31,$F$32))*Q5</f>
        <v>-25323454572.08643</v>
      </c>
      <c r="V5" s="3">
        <f>(N5+O5+S5)/-U5</f>
        <v>0.36440008760025672</v>
      </c>
      <c r="X5" s="3">
        <v>1</v>
      </c>
      <c r="Y5" s="123">
        <f>E37</f>
        <v>0.1924181397887948</v>
      </c>
      <c r="Z5" s="3">
        <f>(($F$37-$E$37)/MAX($X$5:$X$1004))+Y5</f>
        <v>0.19804721632508065</v>
      </c>
      <c r="AA5" s="3" t="str">
        <f>TEXT(Y5,"0.00000") &amp; " - " &amp; TEXT(Z5,"0.00000")</f>
        <v>0.19242 - 0.19805</v>
      </c>
      <c r="AB5" s="3">
        <f>COUNTIFS($V$5:$V$2004, "&gt;=" &amp; Y5, $V$5:$V$2004, "&lt;" &amp; Z5)</f>
        <v>11</v>
      </c>
    </row>
    <row r="6" spans="13:28" x14ac:dyDescent="0.25">
      <c r="M6" s="3">
        <v>2</v>
      </c>
      <c r="N6" s="122">
        <f>'CBA Result'!$G$54*_xlfn.GAMMA.INV(T6,IF($O$2="Railway",$D$31,$D$32),IF($O$2="Railway",$F$31,$F$32))</f>
        <v>5983998100.8942575</v>
      </c>
      <c r="O6" s="122">
        <f>'CBA Result'!$G$53+'CBA Result'!$G$57+'CBA Result'!$G$58+'CBA Result'!$G$59+'CBA Result'!$G$60</f>
        <v>-349185910.82876146</v>
      </c>
      <c r="P6" s="122">
        <f>'CBA Result'!$G$55+'CBA Result'!$G$56</f>
        <v>2589916468.0184565</v>
      </c>
      <c r="Q6" s="122">
        <f>'CBA Result'!$G$40</f>
        <v>-16530913967.140793</v>
      </c>
      <c r="R6" s="122">
        <v>0.60693101451880305</v>
      </c>
      <c r="S6" s="122">
        <f t="shared" ref="S6:S69" si="0">_xlfn.BETA.INV(R6,IF($O$2="Railway",$I$30,$J$30),IF($O$2="Railway",$I$31,$J$31),IF($O$2="Railway",$I$27,$J$27),IF($O$2="Railway",$I$29,$J$29))*P6</f>
        <v>2381156289.7152147</v>
      </c>
      <c r="T6" s="122">
        <v>0.62802157851482121</v>
      </c>
      <c r="U6" s="122">
        <f t="shared" ref="U6:U69" si="1">_xlfn.GAMMA.INV(T6,IF($O$2="Railway",$D$31,$D$32),IF($O$2="Railway",$F$31,$F$32))*Q6</f>
        <v>-30073521651.300873</v>
      </c>
      <c r="V6" s="3">
        <f t="shared" ref="V6:V69" si="2">(N6+O6+S6)/-U6</f>
        <v>0.26654571994344295</v>
      </c>
      <c r="X6" s="3">
        <v>2</v>
      </c>
      <c r="Y6" s="3">
        <f>Z5</f>
        <v>0.19804721632508065</v>
      </c>
      <c r="Z6" s="3">
        <f>(($F$37-$E$37)/MAX($X$5:$X$1004))+Y6</f>
        <v>0.20367629286136651</v>
      </c>
      <c r="AA6" s="3" t="str">
        <f t="shared" ref="AA6:AA53" si="3">TEXT(Y6,"0.00000") &amp; " - " &amp; TEXT(Z6,"0.00000")</f>
        <v>0.19805 - 0.20368</v>
      </c>
      <c r="AB6" s="3">
        <f t="shared" ref="AB6:AB54" si="4">COUNTIFS($V$5:$V$2004, "&gt;=" &amp; Y6, $V$5:$V$2004, "&lt;" &amp; Z6)</f>
        <v>34</v>
      </c>
    </row>
    <row r="7" spans="13:28" x14ac:dyDescent="0.25">
      <c r="M7" s="3">
        <v>3</v>
      </c>
      <c r="N7" s="122">
        <f>'CBA Result'!$G$54*_xlfn.GAMMA.INV(T7,IF($O$2="Railway",$D$31,$D$32),IF($O$2="Railway",$F$31,$F$32))</f>
        <v>4677268995.3719473</v>
      </c>
      <c r="O7" s="122">
        <f>'CBA Result'!$G$53+'CBA Result'!$G$57+'CBA Result'!$G$58+'CBA Result'!$G$59+'CBA Result'!$G$60</f>
        <v>-349185910.82876146</v>
      </c>
      <c r="P7" s="122">
        <f>'CBA Result'!$G$55+'CBA Result'!$G$56</f>
        <v>2589916468.0184565</v>
      </c>
      <c r="Q7" s="122">
        <f>'CBA Result'!$G$40</f>
        <v>-16530913967.140793</v>
      </c>
      <c r="R7" s="122">
        <v>0.71210877761611235</v>
      </c>
      <c r="S7" s="122">
        <f t="shared" si="0"/>
        <v>2751987312.9180412</v>
      </c>
      <c r="T7" s="122">
        <v>0.20413077566451021</v>
      </c>
      <c r="U7" s="122">
        <f t="shared" si="1"/>
        <v>-23506349438.890327</v>
      </c>
      <c r="V7" s="3">
        <f t="shared" si="2"/>
        <v>0.30119821097135274</v>
      </c>
      <c r="X7" s="3">
        <v>3</v>
      </c>
      <c r="Y7" s="3">
        <f t="shared" ref="Y7:Y54" si="5">Z6</f>
        <v>0.20367629286136651</v>
      </c>
      <c r="Z7" s="3">
        <f t="shared" ref="Z7:Z54" si="6">(($F$37-$E$37)/MAX($X$5:$X$1004))+Y7</f>
        <v>0.20930536939765237</v>
      </c>
      <c r="AA7" s="3" t="str">
        <f t="shared" si="3"/>
        <v>0.20368 - 0.20931</v>
      </c>
      <c r="AB7" s="3">
        <f t="shared" si="4"/>
        <v>55</v>
      </c>
    </row>
    <row r="8" spans="13:28" x14ac:dyDescent="0.25">
      <c r="M8" s="3">
        <v>4</v>
      </c>
      <c r="N8" s="122">
        <f>'CBA Result'!$G$54*_xlfn.GAMMA.INV(T8,IF($O$2="Railway",$D$31,$D$32),IF($O$2="Railway",$F$31,$F$32))</f>
        <v>11236031465.210691</v>
      </c>
      <c r="O8" s="122">
        <f>'CBA Result'!$G$53+'CBA Result'!$G$57+'CBA Result'!$G$58+'CBA Result'!$G$59+'CBA Result'!$G$60</f>
        <v>-349185910.82876146</v>
      </c>
      <c r="P8" s="122">
        <f>'CBA Result'!$G$55+'CBA Result'!$G$56</f>
        <v>2589916468.0184565</v>
      </c>
      <c r="Q8" s="122">
        <f>'CBA Result'!$G$40</f>
        <v>-16530913967.140793</v>
      </c>
      <c r="R8" s="122">
        <v>0.34517348654503432</v>
      </c>
      <c r="S8" s="122">
        <f t="shared" si="0"/>
        <v>1599924667.7921073</v>
      </c>
      <c r="T8" s="122">
        <v>0.99991555595220982</v>
      </c>
      <c r="U8" s="122">
        <f t="shared" si="1"/>
        <v>-56468439636.238228</v>
      </c>
      <c r="V8" s="3">
        <f t="shared" si="2"/>
        <v>0.22112830286461002</v>
      </c>
      <c r="X8" s="3">
        <v>4</v>
      </c>
      <c r="Y8" s="3">
        <f t="shared" si="5"/>
        <v>0.20930536939765237</v>
      </c>
      <c r="Z8" s="3">
        <f t="shared" si="6"/>
        <v>0.21493444593393823</v>
      </c>
      <c r="AA8" s="3" t="str">
        <f t="shared" si="3"/>
        <v>0.20931 - 0.21493</v>
      </c>
      <c r="AB8" s="3">
        <f t="shared" si="4"/>
        <v>73</v>
      </c>
    </row>
    <row r="9" spans="13:28" x14ac:dyDescent="0.25">
      <c r="M9" s="3">
        <v>5</v>
      </c>
      <c r="N9" s="122">
        <f>'CBA Result'!$G$54*_xlfn.GAMMA.INV(T9,IF($O$2="Railway",$D$31,$D$32),IF($O$2="Railway",$F$31,$F$32))</f>
        <v>5986286000.4296274</v>
      </c>
      <c r="O9" s="122">
        <f>'CBA Result'!$G$53+'CBA Result'!$G$57+'CBA Result'!$G$58+'CBA Result'!$G$59+'CBA Result'!$G$60</f>
        <v>-349185910.82876146</v>
      </c>
      <c r="P9" s="122">
        <f>'CBA Result'!$G$55+'CBA Result'!$G$56</f>
        <v>2589916468.0184565</v>
      </c>
      <c r="Q9" s="122">
        <f>'CBA Result'!$G$40</f>
        <v>-16530913967.140793</v>
      </c>
      <c r="R9" s="122">
        <v>0.9367549263097894</v>
      </c>
      <c r="S9" s="122">
        <f t="shared" si="0"/>
        <v>4012776595.4664884</v>
      </c>
      <c r="T9" s="122">
        <v>0.62872639633348371</v>
      </c>
      <c r="U9" s="122">
        <f t="shared" si="1"/>
        <v>-30085019849.504284</v>
      </c>
      <c r="V9" s="3">
        <f t="shared" si="2"/>
        <v>0.32075354223927349</v>
      </c>
      <c r="X9" s="3">
        <v>5</v>
      </c>
      <c r="Y9" s="3">
        <f t="shared" si="5"/>
        <v>0.21493444593393823</v>
      </c>
      <c r="Z9" s="3">
        <f t="shared" si="6"/>
        <v>0.22056352247022409</v>
      </c>
      <c r="AA9" s="3" t="str">
        <f t="shared" si="3"/>
        <v>0.21493 - 0.22056</v>
      </c>
      <c r="AB9" s="3">
        <f t="shared" si="4"/>
        <v>92</v>
      </c>
    </row>
    <row r="10" spans="13:28" x14ac:dyDescent="0.25">
      <c r="M10" s="3">
        <v>6</v>
      </c>
      <c r="N10" s="122">
        <f>'CBA Result'!$G$54*_xlfn.GAMMA.INV(T10,IF($O$2="Railway",$D$31,$D$32),IF($O$2="Railway",$F$31,$F$32))</f>
        <v>6316252910.596509</v>
      </c>
      <c r="O10" s="122">
        <f>'CBA Result'!$G$53+'CBA Result'!$G$57+'CBA Result'!$G$58+'CBA Result'!$G$59+'CBA Result'!$G$60</f>
        <v>-349185910.82876146</v>
      </c>
      <c r="P10" s="122">
        <f>'CBA Result'!$G$55+'CBA Result'!$G$56</f>
        <v>2589916468.0184565</v>
      </c>
      <c r="Q10" s="122">
        <f>'CBA Result'!$G$40</f>
        <v>-16530913967.140793</v>
      </c>
      <c r="R10" s="122">
        <v>2.0434689489996827E-2</v>
      </c>
      <c r="S10" s="122">
        <f t="shared" si="0"/>
        <v>463836766.92498606</v>
      </c>
      <c r="T10" s="122">
        <v>0.72325052319286642</v>
      </c>
      <c r="U10" s="122">
        <f t="shared" si="1"/>
        <v>-31743320345.226974</v>
      </c>
      <c r="V10" s="3">
        <f t="shared" si="2"/>
        <v>0.20259077175144044</v>
      </c>
      <c r="X10" s="3">
        <v>6</v>
      </c>
      <c r="Y10" s="3">
        <f t="shared" si="5"/>
        <v>0.22056352247022409</v>
      </c>
      <c r="Z10" s="3">
        <f t="shared" si="6"/>
        <v>0.22619259900650995</v>
      </c>
      <c r="AA10" s="3" t="str">
        <f t="shared" si="3"/>
        <v>0.22056 - 0.22619</v>
      </c>
      <c r="AB10" s="3">
        <f t="shared" si="4"/>
        <v>102</v>
      </c>
    </row>
    <row r="11" spans="13:28" x14ac:dyDescent="0.25">
      <c r="M11" s="3">
        <v>7</v>
      </c>
      <c r="N11" s="122">
        <f>'CBA Result'!$G$54*_xlfn.GAMMA.INV(T11,IF($O$2="Railway",$D$31,$D$32),IF($O$2="Railway",$F$31,$F$32))</f>
        <v>5059697109.5233173</v>
      </c>
      <c r="O11" s="122">
        <f>'CBA Result'!$G$53+'CBA Result'!$G$57+'CBA Result'!$G$58+'CBA Result'!$G$59+'CBA Result'!$G$60</f>
        <v>-349185910.82876146</v>
      </c>
      <c r="P11" s="122">
        <f>'CBA Result'!$G$55+'CBA Result'!$G$56</f>
        <v>2589916468.0184565</v>
      </c>
      <c r="Q11" s="122">
        <f>'CBA Result'!$G$40</f>
        <v>-16530913967.140793</v>
      </c>
      <c r="R11" s="122">
        <v>0.80275070287922889</v>
      </c>
      <c r="S11" s="122">
        <f t="shared" si="0"/>
        <v>3136686893.2742414</v>
      </c>
      <c r="T11" s="122">
        <v>0.31951197440609747</v>
      </c>
      <c r="U11" s="122">
        <f t="shared" si="1"/>
        <v>-25428301949.082249</v>
      </c>
      <c r="V11" s="3">
        <f t="shared" si="2"/>
        <v>0.30860094817507139</v>
      </c>
      <c r="X11" s="3">
        <v>7</v>
      </c>
      <c r="Y11" s="3">
        <f t="shared" si="5"/>
        <v>0.22619259900650995</v>
      </c>
      <c r="Z11" s="3">
        <f t="shared" si="6"/>
        <v>0.23182167554279581</v>
      </c>
      <c r="AA11" s="3" t="str">
        <f t="shared" si="3"/>
        <v>0.22619 - 0.23182</v>
      </c>
      <c r="AB11" s="3">
        <f t="shared" si="4"/>
        <v>111</v>
      </c>
    </row>
    <row r="12" spans="13:28" x14ac:dyDescent="0.25">
      <c r="M12" s="3">
        <v>8</v>
      </c>
      <c r="N12" s="122">
        <f>'CBA Result'!$G$54*_xlfn.GAMMA.INV(T12,IF($O$2="Railway",$D$31,$D$32),IF($O$2="Railway",$F$31,$F$32))</f>
        <v>4029132813.3666024</v>
      </c>
      <c r="O12" s="122">
        <f>'CBA Result'!$G$53+'CBA Result'!$G$57+'CBA Result'!$G$58+'CBA Result'!$G$59+'CBA Result'!$G$60</f>
        <v>-349185910.82876146</v>
      </c>
      <c r="P12" s="122">
        <f>'CBA Result'!$G$55+'CBA Result'!$G$56</f>
        <v>2589916468.0184565</v>
      </c>
      <c r="Q12" s="122">
        <f>'CBA Result'!$G$40</f>
        <v>-16530913967.140793</v>
      </c>
      <c r="R12" s="122">
        <v>0.19794529956217277</v>
      </c>
      <c r="S12" s="122">
        <f t="shared" si="0"/>
        <v>1169073707.3095644</v>
      </c>
      <c r="T12" s="122">
        <v>6.9187454195566822E-2</v>
      </c>
      <c r="U12" s="122">
        <f t="shared" si="1"/>
        <v>-20249039330.517075</v>
      </c>
      <c r="V12" s="3">
        <f t="shared" si="2"/>
        <v>0.23946916842319066</v>
      </c>
      <c r="X12" s="3">
        <v>8</v>
      </c>
      <c r="Y12" s="3">
        <f t="shared" si="5"/>
        <v>0.23182167554279581</v>
      </c>
      <c r="Z12" s="3">
        <f t="shared" si="6"/>
        <v>0.23745075207908167</v>
      </c>
      <c r="AA12" s="3" t="str">
        <f t="shared" si="3"/>
        <v>0.23182 - 0.23745</v>
      </c>
      <c r="AB12" s="3">
        <f t="shared" si="4"/>
        <v>132</v>
      </c>
    </row>
    <row r="13" spans="13:28" x14ac:dyDescent="0.25">
      <c r="M13" s="3">
        <v>9</v>
      </c>
      <c r="N13" s="122">
        <f>'CBA Result'!$G$54*_xlfn.GAMMA.INV(T13,IF($O$2="Railway",$D$31,$D$32),IF($O$2="Railway",$F$31,$F$32))</f>
        <v>6172725475.4494238</v>
      </c>
      <c r="O13" s="122">
        <f>'CBA Result'!$G$53+'CBA Result'!$G$57+'CBA Result'!$G$58+'CBA Result'!$G$59+'CBA Result'!$G$60</f>
        <v>-349185910.82876146</v>
      </c>
      <c r="P13" s="122">
        <f>'CBA Result'!$G$55+'CBA Result'!$G$56</f>
        <v>2589916468.0184565</v>
      </c>
      <c r="Q13" s="122">
        <f>'CBA Result'!$G$40</f>
        <v>-16530913967.140793</v>
      </c>
      <c r="R13" s="122">
        <v>4.4111018966692561E-2</v>
      </c>
      <c r="S13" s="122">
        <f t="shared" si="0"/>
        <v>602606287.28488195</v>
      </c>
      <c r="T13" s="122">
        <v>0.6839678821939652</v>
      </c>
      <c r="U13" s="122">
        <f t="shared" si="1"/>
        <v>-31022000693.102333</v>
      </c>
      <c r="V13" s="3">
        <f t="shared" si="2"/>
        <v>0.20714801458096743</v>
      </c>
      <c r="X13" s="3">
        <v>9</v>
      </c>
      <c r="Y13" s="3">
        <f t="shared" si="5"/>
        <v>0.23745075207908167</v>
      </c>
      <c r="Z13" s="3">
        <f t="shared" si="6"/>
        <v>0.24307982861536753</v>
      </c>
      <c r="AA13" s="3" t="str">
        <f t="shared" si="3"/>
        <v>0.23745 - 0.24308</v>
      </c>
      <c r="AB13" s="3">
        <f t="shared" si="4"/>
        <v>96</v>
      </c>
    </row>
    <row r="14" spans="13:28" x14ac:dyDescent="0.25">
      <c r="M14" s="3">
        <v>10</v>
      </c>
      <c r="N14" s="122">
        <f>'CBA Result'!$G$54*_xlfn.GAMMA.INV(T14,IF($O$2="Railway",$D$31,$D$32),IF($O$2="Railway",$F$31,$F$32))</f>
        <v>4205408356.1586418</v>
      </c>
      <c r="O14" s="122">
        <f>'CBA Result'!$G$53+'CBA Result'!$G$57+'CBA Result'!$G$58+'CBA Result'!$G$59+'CBA Result'!$G$60</f>
        <v>-349185910.82876146</v>
      </c>
      <c r="P14" s="122">
        <f>'CBA Result'!$G$55+'CBA Result'!$G$56</f>
        <v>2589916468.0184565</v>
      </c>
      <c r="Q14" s="122">
        <f>'CBA Result'!$G$40</f>
        <v>-16530913967.140793</v>
      </c>
      <c r="R14" s="122">
        <v>0.35763829713514794</v>
      </c>
      <c r="S14" s="122">
        <f t="shared" si="0"/>
        <v>1635475952.4407632</v>
      </c>
      <c r="T14" s="122">
        <v>9.7310667648589089E-2</v>
      </c>
      <c r="U14" s="122">
        <f t="shared" si="1"/>
        <v>-21134939737.463894</v>
      </c>
      <c r="V14" s="3">
        <f t="shared" si="2"/>
        <v>0.25983979448193234</v>
      </c>
      <c r="X14" s="3">
        <v>10</v>
      </c>
      <c r="Y14" s="3">
        <f t="shared" si="5"/>
        <v>0.24307982861536753</v>
      </c>
      <c r="Z14" s="3">
        <f t="shared" si="6"/>
        <v>0.24870890515165339</v>
      </c>
      <c r="AA14" s="3" t="str">
        <f t="shared" si="3"/>
        <v>0.24308 - 0.24871</v>
      </c>
      <c r="AB14" s="3">
        <f t="shared" si="4"/>
        <v>100</v>
      </c>
    </row>
    <row r="15" spans="13:28" x14ac:dyDescent="0.25">
      <c r="M15" s="3">
        <v>11</v>
      </c>
      <c r="N15" s="122">
        <f>'CBA Result'!$G$54*_xlfn.GAMMA.INV(T15,IF($O$2="Railway",$D$31,$D$32),IF($O$2="Railway",$F$31,$F$32))</f>
        <v>4845105113.8745117</v>
      </c>
      <c r="O15" s="122">
        <f>'CBA Result'!$G$53+'CBA Result'!$G$57+'CBA Result'!$G$58+'CBA Result'!$G$59+'CBA Result'!$G$60</f>
        <v>-349185910.82876146</v>
      </c>
      <c r="P15" s="122">
        <f>'CBA Result'!$G$55+'CBA Result'!$G$56</f>
        <v>2589916468.0184565</v>
      </c>
      <c r="Q15" s="122">
        <f>'CBA Result'!$G$40</f>
        <v>-16530913967.140793</v>
      </c>
      <c r="R15" s="122">
        <v>0.57220822416747275</v>
      </c>
      <c r="S15" s="122">
        <f t="shared" si="0"/>
        <v>2269403241.7613163</v>
      </c>
      <c r="T15" s="122">
        <v>0.25221254507164415</v>
      </c>
      <c r="U15" s="122">
        <f t="shared" si="1"/>
        <v>-24349836194.493225</v>
      </c>
      <c r="V15" s="3">
        <f t="shared" si="2"/>
        <v>0.27783851976536339</v>
      </c>
      <c r="X15" s="3">
        <v>11</v>
      </c>
      <c r="Y15" s="3">
        <f t="shared" si="5"/>
        <v>0.24870890515165339</v>
      </c>
      <c r="Z15" s="3">
        <f t="shared" si="6"/>
        <v>0.25433798168793925</v>
      </c>
      <c r="AA15" s="3" t="str">
        <f t="shared" si="3"/>
        <v>0.24871 - 0.25434</v>
      </c>
      <c r="AB15" s="3">
        <f t="shared" si="4"/>
        <v>98</v>
      </c>
    </row>
    <row r="16" spans="13:28" x14ac:dyDescent="0.25">
      <c r="M16" s="3">
        <v>12</v>
      </c>
      <c r="N16" s="122">
        <f>'CBA Result'!$G$54*_xlfn.GAMMA.INV(T16,IF($O$2="Railway",$D$31,$D$32),IF($O$2="Railway",$F$31,$F$32))</f>
        <v>7053118719.8583536</v>
      </c>
      <c r="O16" s="122">
        <f>'CBA Result'!$G$53+'CBA Result'!$G$57+'CBA Result'!$G$58+'CBA Result'!$G$59+'CBA Result'!$G$60</f>
        <v>-349185910.82876146</v>
      </c>
      <c r="P16" s="122">
        <f>'CBA Result'!$G$55+'CBA Result'!$G$56</f>
        <v>2589916468.0184565</v>
      </c>
      <c r="Q16" s="122">
        <f>'CBA Result'!$G$40</f>
        <v>-16530913967.140793</v>
      </c>
      <c r="R16" s="122">
        <v>0.41192877086965707</v>
      </c>
      <c r="S16" s="122">
        <f t="shared" si="0"/>
        <v>1790689499.7134573</v>
      </c>
      <c r="T16" s="122">
        <v>0.87511988660798767</v>
      </c>
      <c r="U16" s="122">
        <f t="shared" si="1"/>
        <v>-35446555121.592926</v>
      </c>
      <c r="V16" s="3">
        <f t="shared" si="2"/>
        <v>0.239645919881461</v>
      </c>
      <c r="X16" s="3">
        <v>12</v>
      </c>
      <c r="Y16" s="3">
        <f t="shared" si="5"/>
        <v>0.25433798168793925</v>
      </c>
      <c r="Z16" s="3">
        <f t="shared" si="6"/>
        <v>0.25996705822422511</v>
      </c>
      <c r="AA16" s="3" t="str">
        <f t="shared" si="3"/>
        <v>0.25434 - 0.25997</v>
      </c>
      <c r="AB16" s="3">
        <f t="shared" si="4"/>
        <v>124</v>
      </c>
    </row>
    <row r="17" spans="2:28" x14ac:dyDescent="0.25">
      <c r="M17" s="3">
        <v>13</v>
      </c>
      <c r="N17" s="122">
        <f>'CBA Result'!$G$54*_xlfn.GAMMA.INV(T17,IF($O$2="Railway",$D$31,$D$32),IF($O$2="Railway",$F$31,$F$32))</f>
        <v>4390424279.8287373</v>
      </c>
      <c r="O17" s="122">
        <f>'CBA Result'!$G$53+'CBA Result'!$G$57+'CBA Result'!$G$58+'CBA Result'!$G$59+'CBA Result'!$G$60</f>
        <v>-349185910.82876146</v>
      </c>
      <c r="P17" s="122">
        <f>'CBA Result'!$G$55+'CBA Result'!$G$56</f>
        <v>2589916468.0184565</v>
      </c>
      <c r="Q17" s="122">
        <f>'CBA Result'!$G$40</f>
        <v>-16530913967.140793</v>
      </c>
      <c r="R17" s="122">
        <v>0.11515555294869995</v>
      </c>
      <c r="S17" s="122">
        <f t="shared" si="0"/>
        <v>896977934.42222118</v>
      </c>
      <c r="T17" s="122">
        <v>0.13379408242681901</v>
      </c>
      <c r="U17" s="122">
        <f t="shared" si="1"/>
        <v>-22064766300.326027</v>
      </c>
      <c r="V17" s="3">
        <f t="shared" si="2"/>
        <v>0.22380551129377838</v>
      </c>
      <c r="X17" s="3">
        <v>13</v>
      </c>
      <c r="Y17" s="3">
        <f t="shared" si="5"/>
        <v>0.25996705822422511</v>
      </c>
      <c r="Z17" s="3">
        <f t="shared" si="6"/>
        <v>0.26559613476051097</v>
      </c>
      <c r="AA17" s="3" t="str">
        <f t="shared" si="3"/>
        <v>0.25997 - 0.26560</v>
      </c>
      <c r="AB17" s="3">
        <f t="shared" si="4"/>
        <v>79</v>
      </c>
    </row>
    <row r="18" spans="2:28" x14ac:dyDescent="0.25">
      <c r="M18" s="3">
        <v>14</v>
      </c>
      <c r="N18" s="122">
        <f>'CBA Result'!$G$54*_xlfn.GAMMA.INV(T18,IF($O$2="Railway",$D$31,$D$32),IF($O$2="Railway",$F$31,$F$32))</f>
        <v>5747750193.1383524</v>
      </c>
      <c r="O18" s="122">
        <f>'CBA Result'!$G$53+'CBA Result'!$G$57+'CBA Result'!$G$58+'CBA Result'!$G$59+'CBA Result'!$G$60</f>
        <v>-349185910.82876146</v>
      </c>
      <c r="P18" s="122">
        <f>'CBA Result'!$G$55+'CBA Result'!$G$56</f>
        <v>2589916468.0184565</v>
      </c>
      <c r="Q18" s="122">
        <f>'CBA Result'!$G$40</f>
        <v>-16530913967.140793</v>
      </c>
      <c r="R18" s="122">
        <v>0.69166548497167957</v>
      </c>
      <c r="S18" s="122">
        <f t="shared" si="0"/>
        <v>2675086372.3346291</v>
      </c>
      <c r="T18" s="122">
        <v>0.55232086202471564</v>
      </c>
      <c r="U18" s="122">
        <f t="shared" si="1"/>
        <v>-28886220711.497765</v>
      </c>
      <c r="V18" s="3">
        <f t="shared" si="2"/>
        <v>0.27949833712343736</v>
      </c>
      <c r="X18" s="3">
        <v>14</v>
      </c>
      <c r="Y18" s="3">
        <f t="shared" si="5"/>
        <v>0.26559613476051097</v>
      </c>
      <c r="Z18" s="3">
        <f t="shared" si="6"/>
        <v>0.27122521129679683</v>
      </c>
      <c r="AA18" s="3" t="str">
        <f t="shared" si="3"/>
        <v>0.26560 - 0.27123</v>
      </c>
      <c r="AB18" s="3">
        <f t="shared" si="4"/>
        <v>92</v>
      </c>
    </row>
    <row r="19" spans="2:28" x14ac:dyDescent="0.25">
      <c r="M19" s="3">
        <v>15</v>
      </c>
      <c r="N19" s="122">
        <f>'CBA Result'!$G$54*_xlfn.GAMMA.INV(T19,IF($O$2="Railway",$D$31,$D$32),IF($O$2="Railway",$F$31,$F$32))</f>
        <v>4319016872.7437458</v>
      </c>
      <c r="O19" s="122">
        <f>'CBA Result'!$G$53+'CBA Result'!$G$57+'CBA Result'!$G$58+'CBA Result'!$G$59+'CBA Result'!$G$60</f>
        <v>-349185910.82876146</v>
      </c>
      <c r="P19" s="122">
        <f>'CBA Result'!$G$55+'CBA Result'!$G$56</f>
        <v>2589916468.0184565</v>
      </c>
      <c r="Q19" s="122">
        <f>'CBA Result'!$G$40</f>
        <v>-16530913967.140793</v>
      </c>
      <c r="R19" s="122">
        <v>5.3800907258712782E-2</v>
      </c>
      <c r="S19" s="122">
        <f t="shared" si="0"/>
        <v>649913330.59550452</v>
      </c>
      <c r="T19" s="122">
        <v>0.11886266414100288</v>
      </c>
      <c r="U19" s="122">
        <f t="shared" si="1"/>
        <v>-21705897168.547256</v>
      </c>
      <c r="V19" s="3">
        <f t="shared" si="2"/>
        <v>0.21283360262135073</v>
      </c>
      <c r="X19" s="3">
        <v>15</v>
      </c>
      <c r="Y19" s="3">
        <f t="shared" si="5"/>
        <v>0.27122521129679683</v>
      </c>
      <c r="Z19" s="3">
        <f t="shared" si="6"/>
        <v>0.27685428783308269</v>
      </c>
      <c r="AA19" s="3" t="str">
        <f t="shared" si="3"/>
        <v>0.27123 - 0.27685</v>
      </c>
      <c r="AB19" s="3">
        <f t="shared" si="4"/>
        <v>99</v>
      </c>
    </row>
    <row r="20" spans="2:28" x14ac:dyDescent="0.25">
      <c r="M20" s="3">
        <v>16</v>
      </c>
      <c r="N20" s="122">
        <f>'CBA Result'!$G$54*_xlfn.GAMMA.INV(T20,IF($O$2="Railway",$D$31,$D$32),IF($O$2="Railway",$F$31,$F$32))</f>
        <v>5845806897.7832441</v>
      </c>
      <c r="O20" s="122">
        <f>'CBA Result'!$G$53+'CBA Result'!$G$57+'CBA Result'!$G$58+'CBA Result'!$G$59+'CBA Result'!$G$60</f>
        <v>-349185910.82876146</v>
      </c>
      <c r="P20" s="122">
        <f>'CBA Result'!$G$55+'CBA Result'!$G$56</f>
        <v>2589916468.0184565</v>
      </c>
      <c r="Q20" s="122">
        <f>'CBA Result'!$G$40</f>
        <v>-16530913967.140793</v>
      </c>
      <c r="R20" s="122">
        <v>0.18257218473552439</v>
      </c>
      <c r="S20" s="122">
        <f t="shared" si="0"/>
        <v>1121295687.2467391</v>
      </c>
      <c r="T20" s="122">
        <v>0.58438985788692333</v>
      </c>
      <c r="U20" s="122">
        <f t="shared" si="1"/>
        <v>-29379020070.801151</v>
      </c>
      <c r="V20" s="3">
        <f t="shared" si="2"/>
        <v>0.22525995279122851</v>
      </c>
      <c r="X20" s="3">
        <v>16</v>
      </c>
      <c r="Y20" s="3">
        <f t="shared" si="5"/>
        <v>0.27685428783308269</v>
      </c>
      <c r="Z20" s="3">
        <f t="shared" si="6"/>
        <v>0.28248336436936855</v>
      </c>
      <c r="AA20" s="3" t="str">
        <f t="shared" si="3"/>
        <v>0.27685 - 0.28248</v>
      </c>
      <c r="AB20" s="3">
        <f t="shared" si="4"/>
        <v>70</v>
      </c>
    </row>
    <row r="21" spans="2:28" x14ac:dyDescent="0.25">
      <c r="M21" s="3">
        <v>17</v>
      </c>
      <c r="N21" s="122">
        <f>'CBA Result'!$G$54*_xlfn.GAMMA.INV(T21,IF($O$2="Railway",$D$31,$D$32),IF($O$2="Railway",$F$31,$F$32))</f>
        <v>6013284139.2334108</v>
      </c>
      <c r="O21" s="122">
        <f>'CBA Result'!$G$53+'CBA Result'!$G$57+'CBA Result'!$G$58+'CBA Result'!$G$59+'CBA Result'!$G$60</f>
        <v>-349185910.82876146</v>
      </c>
      <c r="P21" s="122">
        <f>'CBA Result'!$G$55+'CBA Result'!$G$56</f>
        <v>2589916468.0184565</v>
      </c>
      <c r="Q21" s="122">
        <f>'CBA Result'!$G$40</f>
        <v>-16530913967.140793</v>
      </c>
      <c r="R21" s="122">
        <v>0.95160822687592672</v>
      </c>
      <c r="S21" s="122">
        <f t="shared" si="0"/>
        <v>4175053803.2838373</v>
      </c>
      <c r="T21" s="122">
        <v>0.63699699132668353</v>
      </c>
      <c r="U21" s="122">
        <f t="shared" si="1"/>
        <v>-30220703233.451057</v>
      </c>
      <c r="V21" s="3">
        <f t="shared" si="2"/>
        <v>0.32557654121025248</v>
      </c>
      <c r="X21" s="3">
        <v>17</v>
      </c>
      <c r="Y21" s="3">
        <f t="shared" si="5"/>
        <v>0.28248336436936855</v>
      </c>
      <c r="Z21" s="3">
        <f t="shared" si="6"/>
        <v>0.28811244090565441</v>
      </c>
      <c r="AA21" s="3" t="str">
        <f t="shared" si="3"/>
        <v>0.28248 - 0.28811</v>
      </c>
      <c r="AB21" s="3">
        <f t="shared" si="4"/>
        <v>69</v>
      </c>
    </row>
    <row r="22" spans="2:28" x14ac:dyDescent="0.25">
      <c r="M22" s="3">
        <v>18</v>
      </c>
      <c r="N22" s="122">
        <f>'CBA Result'!$G$54*_xlfn.GAMMA.INV(T22,IF($O$2="Railway",$D$31,$D$32),IF($O$2="Railway",$F$31,$F$32))</f>
        <v>4804264215.929904</v>
      </c>
      <c r="O22" s="122">
        <f>'CBA Result'!$G$53+'CBA Result'!$G$57+'CBA Result'!$G$58+'CBA Result'!$G$59+'CBA Result'!$G$60</f>
        <v>-349185910.82876146</v>
      </c>
      <c r="P22" s="122">
        <f>'CBA Result'!$G$55+'CBA Result'!$G$56</f>
        <v>2589916468.0184565</v>
      </c>
      <c r="Q22" s="122">
        <f>'CBA Result'!$G$40</f>
        <v>-16530913967.140793</v>
      </c>
      <c r="R22" s="122">
        <v>0.93566989378172483</v>
      </c>
      <c r="S22" s="122">
        <f t="shared" si="0"/>
        <v>4001996091.9801922</v>
      </c>
      <c r="T22" s="122">
        <v>0.24009825241932947</v>
      </c>
      <c r="U22" s="122">
        <f t="shared" si="1"/>
        <v>-24144583851.847565</v>
      </c>
      <c r="V22" s="3">
        <f t="shared" si="2"/>
        <v>0.35026797102714163</v>
      </c>
      <c r="X22" s="3">
        <v>18</v>
      </c>
      <c r="Y22" s="3">
        <f t="shared" si="5"/>
        <v>0.28811244090565441</v>
      </c>
      <c r="Z22" s="3">
        <f t="shared" si="6"/>
        <v>0.29374151744194027</v>
      </c>
      <c r="AA22" s="3" t="str">
        <f t="shared" si="3"/>
        <v>0.28811 - 0.29374</v>
      </c>
      <c r="AB22" s="3">
        <f t="shared" si="4"/>
        <v>75</v>
      </c>
    </row>
    <row r="23" spans="2:28" x14ac:dyDescent="0.25">
      <c r="M23" s="3">
        <v>19</v>
      </c>
      <c r="N23" s="122">
        <f>'CBA Result'!$G$54*_xlfn.GAMMA.INV(T23,IF($O$2="Railway",$D$31,$D$32),IF($O$2="Railway",$F$31,$F$32))</f>
        <v>6743874707.2094336</v>
      </c>
      <c r="O23" s="122">
        <f>'CBA Result'!$G$53+'CBA Result'!$G$57+'CBA Result'!$G$58+'CBA Result'!$G$59+'CBA Result'!$G$60</f>
        <v>-349185910.82876146</v>
      </c>
      <c r="P23" s="122">
        <f>'CBA Result'!$G$55+'CBA Result'!$G$56</f>
        <v>2589916468.0184565</v>
      </c>
      <c r="Q23" s="122">
        <f>'CBA Result'!$G$40</f>
        <v>-16530913967.140793</v>
      </c>
      <c r="R23" s="122">
        <v>0.26086720832843613</v>
      </c>
      <c r="S23" s="122">
        <f t="shared" si="0"/>
        <v>1357308462.0075533</v>
      </c>
      <c r="T23" s="122">
        <v>0.82160269383293194</v>
      </c>
      <c r="U23" s="122">
        <f t="shared" si="1"/>
        <v>-33892400799.828911</v>
      </c>
      <c r="V23" s="3">
        <f t="shared" si="2"/>
        <v>0.2287237574042662</v>
      </c>
      <c r="X23" s="3">
        <v>19</v>
      </c>
      <c r="Y23" s="3">
        <f t="shared" si="5"/>
        <v>0.29374151744194027</v>
      </c>
      <c r="Z23" s="3">
        <f t="shared" si="6"/>
        <v>0.29937059397822613</v>
      </c>
      <c r="AA23" s="3" t="str">
        <f t="shared" si="3"/>
        <v>0.29374 - 0.29937</v>
      </c>
      <c r="AB23" s="3">
        <f t="shared" si="4"/>
        <v>63</v>
      </c>
    </row>
    <row r="24" spans="2:28" x14ac:dyDescent="0.25">
      <c r="M24" s="3">
        <v>20</v>
      </c>
      <c r="N24" s="122">
        <f>'CBA Result'!$G$54*_xlfn.GAMMA.INV(T24,IF($O$2="Railway",$D$31,$D$32),IF($O$2="Railway",$F$31,$F$32))</f>
        <v>6598334002.2441893</v>
      </c>
      <c r="O24" s="122">
        <f>'CBA Result'!$G$53+'CBA Result'!$G$57+'CBA Result'!$G$58+'CBA Result'!$G$59+'CBA Result'!$G$60</f>
        <v>-349185910.82876146</v>
      </c>
      <c r="P24" s="122">
        <f>'CBA Result'!$G$55+'CBA Result'!$G$56</f>
        <v>2589916468.0184565</v>
      </c>
      <c r="Q24" s="122">
        <f>'CBA Result'!$G$40</f>
        <v>-16530913967.140793</v>
      </c>
      <c r="R24" s="122">
        <v>0.70024034381515488</v>
      </c>
      <c r="S24" s="122">
        <f t="shared" si="0"/>
        <v>2707000252.7177353</v>
      </c>
      <c r="T24" s="122">
        <v>0.79134913997571699</v>
      </c>
      <c r="U24" s="122">
        <f t="shared" si="1"/>
        <v>-33160963144.248142</v>
      </c>
      <c r="V24" s="3">
        <f t="shared" si="2"/>
        <v>0.27008106806712673</v>
      </c>
      <c r="X24" s="3">
        <v>20</v>
      </c>
      <c r="Y24" s="3">
        <f t="shared" si="5"/>
        <v>0.29937059397822613</v>
      </c>
      <c r="Z24" s="3">
        <f t="shared" si="6"/>
        <v>0.30499967051451199</v>
      </c>
      <c r="AA24" s="3" t="str">
        <f t="shared" si="3"/>
        <v>0.29937 - 0.30500</v>
      </c>
      <c r="AB24" s="3">
        <f t="shared" si="4"/>
        <v>47</v>
      </c>
    </row>
    <row r="25" spans="2:28" x14ac:dyDescent="0.25">
      <c r="M25" s="3">
        <v>21</v>
      </c>
      <c r="N25" s="122">
        <f>'CBA Result'!$G$54*_xlfn.GAMMA.INV(T25,IF($O$2="Railway",$D$31,$D$32),IF($O$2="Railway",$F$31,$F$32))</f>
        <v>8158360074.049468</v>
      </c>
      <c r="O25" s="122">
        <f>'CBA Result'!$G$53+'CBA Result'!$G$57+'CBA Result'!$G$58+'CBA Result'!$G$59+'CBA Result'!$G$60</f>
        <v>-349185910.82876146</v>
      </c>
      <c r="P25" s="122">
        <f>'CBA Result'!$G$55+'CBA Result'!$G$56</f>
        <v>2589916468.0184565</v>
      </c>
      <c r="Q25" s="122">
        <f>'CBA Result'!$G$40</f>
        <v>-16530913967.140793</v>
      </c>
      <c r="R25" s="122">
        <v>4.5470786747977887E-2</v>
      </c>
      <c r="S25" s="122">
        <f t="shared" si="0"/>
        <v>609476502.30656958</v>
      </c>
      <c r="T25" s="122">
        <v>0.97263434035695506</v>
      </c>
      <c r="U25" s="122">
        <f t="shared" si="1"/>
        <v>-41001119015.958527</v>
      </c>
      <c r="V25" s="3">
        <f t="shared" si="2"/>
        <v>0.20532733904776002</v>
      </c>
      <c r="X25" s="3">
        <v>21</v>
      </c>
      <c r="Y25" s="3">
        <f t="shared" si="5"/>
        <v>0.30499967051451199</v>
      </c>
      <c r="Z25" s="3">
        <f t="shared" si="6"/>
        <v>0.31062874705079785</v>
      </c>
      <c r="AA25" s="3" t="str">
        <f t="shared" si="3"/>
        <v>0.30500 - 0.31063</v>
      </c>
      <c r="AB25" s="3">
        <f t="shared" si="4"/>
        <v>52</v>
      </c>
    </row>
    <row r="26" spans="2:28" x14ac:dyDescent="0.25">
      <c r="B26" s="20" t="s">
        <v>282</v>
      </c>
      <c r="I26" s="83" t="s">
        <v>281</v>
      </c>
      <c r="J26" s="83" t="s">
        <v>37</v>
      </c>
      <c r="M26" s="3">
        <v>22</v>
      </c>
      <c r="N26" s="122">
        <f>'CBA Result'!$G$54*_xlfn.GAMMA.INV(T26,IF($O$2="Railway",$D$31,$D$32),IF($O$2="Railway",$F$31,$F$32))</f>
        <v>6258086557.6750622</v>
      </c>
      <c r="O26" s="122">
        <f>'CBA Result'!$G$53+'CBA Result'!$G$57+'CBA Result'!$G$58+'CBA Result'!$G$59+'CBA Result'!$G$60</f>
        <v>-349185910.82876146</v>
      </c>
      <c r="P26" s="122">
        <f>'CBA Result'!$G$55+'CBA Result'!$G$56</f>
        <v>2589916468.0184565</v>
      </c>
      <c r="Q26" s="122">
        <f>'CBA Result'!$G$40</f>
        <v>-16530913967.140793</v>
      </c>
      <c r="R26" s="122">
        <v>0.64444024053964066</v>
      </c>
      <c r="S26" s="122">
        <f t="shared" si="0"/>
        <v>2507001405.561121</v>
      </c>
      <c r="T26" s="122">
        <v>0.70769181530099445</v>
      </c>
      <c r="U26" s="122">
        <f t="shared" si="1"/>
        <v>-31450996209.345493</v>
      </c>
      <c r="V26" s="3">
        <f t="shared" si="2"/>
        <v>0.26758777357604596</v>
      </c>
      <c r="X26" s="3">
        <v>22</v>
      </c>
      <c r="Y26" s="3">
        <f t="shared" si="5"/>
        <v>0.31062874705079785</v>
      </c>
      <c r="Z26" s="3">
        <f t="shared" si="6"/>
        <v>0.31625782358708371</v>
      </c>
      <c r="AA26" s="3" t="str">
        <f t="shared" si="3"/>
        <v>0.31063 - 0.31626</v>
      </c>
      <c r="AB26" s="3">
        <f t="shared" si="4"/>
        <v>39</v>
      </c>
    </row>
    <row r="27" spans="2:28" x14ac:dyDescent="0.25">
      <c r="B27" s="83" t="s">
        <v>281</v>
      </c>
      <c r="C27" s="113">
        <v>-0.92300000000000004</v>
      </c>
      <c r="D27" s="114">
        <v>-0.37</v>
      </c>
      <c r="E27" s="115">
        <v>1.4419999999999999</v>
      </c>
      <c r="H27" s="3" t="s">
        <v>287</v>
      </c>
      <c r="I27" s="118">
        <f>1+C27</f>
        <v>7.6999999999999957E-2</v>
      </c>
      <c r="J27" s="118">
        <f>1+C28</f>
        <v>0.21499999999999997</v>
      </c>
      <c r="M27" s="3">
        <v>23</v>
      </c>
      <c r="N27" s="122">
        <f>'CBA Result'!$G$54*_xlfn.GAMMA.INV(T27,IF($O$2="Railway",$D$31,$D$32),IF($O$2="Railway",$F$31,$F$32))</f>
        <v>4112287308.8331418</v>
      </c>
      <c r="O27" s="122">
        <f>'CBA Result'!$G$53+'CBA Result'!$G$57+'CBA Result'!$G$58+'CBA Result'!$G$59+'CBA Result'!$G$60</f>
        <v>-349185910.82876146</v>
      </c>
      <c r="P27" s="122">
        <f>'CBA Result'!$G$55+'CBA Result'!$G$56</f>
        <v>2589916468.0184565</v>
      </c>
      <c r="Q27" s="122">
        <f>'CBA Result'!$G$40</f>
        <v>-16530913967.140793</v>
      </c>
      <c r="R27" s="122">
        <v>0.92117475225493328</v>
      </c>
      <c r="S27" s="122">
        <f t="shared" si="0"/>
        <v>3868566826.9585857</v>
      </c>
      <c r="T27" s="122">
        <v>8.1658963560238274E-2</v>
      </c>
      <c r="U27" s="122">
        <f t="shared" si="1"/>
        <v>-20666945298.676098</v>
      </c>
      <c r="V27" s="3">
        <f t="shared" si="2"/>
        <v>0.36926929038960793</v>
      </c>
      <c r="X27" s="3">
        <v>23</v>
      </c>
      <c r="Y27" s="3">
        <f t="shared" si="5"/>
        <v>0.31625782358708371</v>
      </c>
      <c r="Z27" s="3">
        <f t="shared" si="6"/>
        <v>0.32188690012336957</v>
      </c>
      <c r="AA27" s="3" t="str">
        <f t="shared" si="3"/>
        <v>0.31626 - 0.32189</v>
      </c>
      <c r="AB27" s="3">
        <f t="shared" si="4"/>
        <v>51</v>
      </c>
    </row>
    <row r="28" spans="2:28" x14ac:dyDescent="0.25">
      <c r="B28" s="83" t="s">
        <v>37</v>
      </c>
      <c r="C28" s="113">
        <v>-0.78500000000000003</v>
      </c>
      <c r="D28" s="114">
        <v>9.6000000000000002E-2</v>
      </c>
      <c r="E28" s="112">
        <v>1.7934000000000001</v>
      </c>
      <c r="H28" s="3" t="s">
        <v>288</v>
      </c>
      <c r="I28" s="118">
        <f>1+D27</f>
        <v>0.63</v>
      </c>
      <c r="J28" s="118">
        <f>1+D28</f>
        <v>1.0960000000000001</v>
      </c>
      <c r="M28" s="3">
        <v>24</v>
      </c>
      <c r="N28" s="122">
        <f>'CBA Result'!$G$54*_xlfn.GAMMA.INV(T28,IF($O$2="Railway",$D$31,$D$32),IF($O$2="Railway",$F$31,$F$32))</f>
        <v>4382054308.2590427</v>
      </c>
      <c r="O28" s="122">
        <f>'CBA Result'!$G$53+'CBA Result'!$G$57+'CBA Result'!$G$58+'CBA Result'!$G$59+'CBA Result'!$G$60</f>
        <v>-349185910.82876146</v>
      </c>
      <c r="P28" s="122">
        <f>'CBA Result'!$G$55+'CBA Result'!$G$56</f>
        <v>2589916468.0184565</v>
      </c>
      <c r="Q28" s="122">
        <f>'CBA Result'!$G$40</f>
        <v>-16530913967.140793</v>
      </c>
      <c r="R28" s="122">
        <v>0.60102754745711273</v>
      </c>
      <c r="S28" s="122">
        <f t="shared" si="0"/>
        <v>2361862210.8006945</v>
      </c>
      <c r="T28" s="122">
        <v>0.13198892680612173</v>
      </c>
      <c r="U28" s="122">
        <f t="shared" si="1"/>
        <v>-22022701694.526043</v>
      </c>
      <c r="V28" s="3">
        <f t="shared" si="2"/>
        <v>0.29036994175062764</v>
      </c>
      <c r="X28" s="3">
        <v>24</v>
      </c>
      <c r="Y28" s="3">
        <f t="shared" si="5"/>
        <v>0.32188690012336957</v>
      </c>
      <c r="Z28" s="3">
        <f t="shared" si="6"/>
        <v>0.32751597665965543</v>
      </c>
      <c r="AA28" s="3" t="str">
        <f t="shared" si="3"/>
        <v>0.32189 - 0.32752</v>
      </c>
      <c r="AB28" s="3">
        <f t="shared" si="4"/>
        <v>38</v>
      </c>
    </row>
    <row r="29" spans="2:28" x14ac:dyDescent="0.25">
      <c r="H29" s="3" t="s">
        <v>289</v>
      </c>
      <c r="I29" s="118">
        <f>1+E27</f>
        <v>2.4420000000000002</v>
      </c>
      <c r="J29" s="118">
        <f>1+E28</f>
        <v>2.7934000000000001</v>
      </c>
      <c r="M29" s="3">
        <v>25</v>
      </c>
      <c r="N29" s="122">
        <f>'CBA Result'!$G$54*_xlfn.GAMMA.INV(T29,IF($O$2="Railway",$D$31,$D$32),IF($O$2="Railway",$F$31,$F$32))</f>
        <v>5013037912.6706572</v>
      </c>
      <c r="O29" s="122">
        <f>'CBA Result'!$G$53+'CBA Result'!$G$57+'CBA Result'!$G$58+'CBA Result'!$G$59+'CBA Result'!$G$60</f>
        <v>-349185910.82876146</v>
      </c>
      <c r="P29" s="122">
        <f>'CBA Result'!$G$55+'CBA Result'!$G$56</f>
        <v>2589916468.0184565</v>
      </c>
      <c r="Q29" s="122">
        <f>'CBA Result'!$G$40</f>
        <v>-16530913967.140793</v>
      </c>
      <c r="R29" s="122">
        <v>0.52686044124574694</v>
      </c>
      <c r="S29" s="122">
        <f t="shared" si="0"/>
        <v>2128872605.3408086</v>
      </c>
      <c r="T29" s="122">
        <v>0.30442006947053413</v>
      </c>
      <c r="U29" s="122">
        <f t="shared" si="1"/>
        <v>-25193808832.085587</v>
      </c>
      <c r="V29" s="3">
        <f t="shared" si="2"/>
        <v>0.26961880406633187</v>
      </c>
      <c r="X29" s="3">
        <v>25</v>
      </c>
      <c r="Y29" s="3">
        <f t="shared" si="5"/>
        <v>0.32751597665965543</v>
      </c>
      <c r="Z29" s="3">
        <f t="shared" si="6"/>
        <v>0.33314505319594129</v>
      </c>
      <c r="AA29" s="3" t="str">
        <f t="shared" si="3"/>
        <v>0.32752 - 0.33315</v>
      </c>
      <c r="AB29" s="3">
        <f t="shared" si="4"/>
        <v>37</v>
      </c>
    </row>
    <row r="30" spans="2:28" x14ac:dyDescent="0.25">
      <c r="B30" s="20" t="s">
        <v>283</v>
      </c>
      <c r="H30" s="119" t="s">
        <v>290</v>
      </c>
      <c r="I30" s="121">
        <f>((4 * (I28-I27))/(I29-I27) )+1</f>
        <v>1.9353065539112051</v>
      </c>
      <c r="J30" s="121">
        <f>((4 * (J28-J27))/(J29-J27) )+1</f>
        <v>2.3667390629847969</v>
      </c>
      <c r="M30" s="3">
        <v>26</v>
      </c>
      <c r="N30" s="122">
        <f>'CBA Result'!$G$54*_xlfn.GAMMA.INV(T30,IF($O$2="Railway",$D$31,$D$32),IF($O$2="Railway",$F$31,$F$32))</f>
        <v>4541539871.2117043</v>
      </c>
      <c r="O30" s="122">
        <f>'CBA Result'!$G$53+'CBA Result'!$G$57+'CBA Result'!$G$58+'CBA Result'!$G$59+'CBA Result'!$G$60</f>
        <v>-349185910.82876146</v>
      </c>
      <c r="P30" s="122">
        <f>'CBA Result'!$G$55+'CBA Result'!$G$56</f>
        <v>2589916468.0184565</v>
      </c>
      <c r="Q30" s="122">
        <f>'CBA Result'!$G$40</f>
        <v>-16530913967.140793</v>
      </c>
      <c r="R30" s="122">
        <v>0.48415840901222684</v>
      </c>
      <c r="S30" s="122">
        <f t="shared" si="0"/>
        <v>2000857356.1546266</v>
      </c>
      <c r="T30" s="122">
        <v>0.16884664880657918</v>
      </c>
      <c r="U30" s="122">
        <f t="shared" si="1"/>
        <v>-22824221422.583778</v>
      </c>
      <c r="V30" s="3">
        <f t="shared" si="2"/>
        <v>0.27134381505822586</v>
      </c>
      <c r="X30" s="3">
        <v>26</v>
      </c>
      <c r="Y30" s="3">
        <f t="shared" si="5"/>
        <v>0.33314505319594129</v>
      </c>
      <c r="Z30" s="3">
        <f t="shared" si="6"/>
        <v>0.33877412973222715</v>
      </c>
      <c r="AA30" s="3" t="str">
        <f t="shared" si="3"/>
        <v>0.33315 - 0.33877</v>
      </c>
      <c r="AB30" s="3">
        <f t="shared" si="4"/>
        <v>21</v>
      </c>
    </row>
    <row r="31" spans="2:28" x14ac:dyDescent="0.25">
      <c r="B31" s="83" t="s">
        <v>281</v>
      </c>
      <c r="C31" s="116" t="s">
        <v>284</v>
      </c>
      <c r="D31" s="120">
        <v>23</v>
      </c>
      <c r="E31" s="116" t="s">
        <v>285</v>
      </c>
      <c r="F31" s="83">
        <v>7.4999999999999997E-2</v>
      </c>
      <c r="H31" s="119" t="s">
        <v>291</v>
      </c>
      <c r="I31" s="121">
        <f>((4 * (I29 - I28))/(I29-I27)) + 1</f>
        <v>4.0646934460887945</v>
      </c>
      <c r="J31" s="121">
        <f>((4 * (J29 - J28))/(J29-J27)) + 1</f>
        <v>3.6332609370152031</v>
      </c>
      <c r="M31" s="3">
        <v>27</v>
      </c>
      <c r="N31" s="122">
        <f>'CBA Result'!$G$54*_xlfn.GAMMA.INV(T31,IF($O$2="Railway",$D$31,$D$32),IF($O$2="Railway",$F$31,$F$32))</f>
        <v>6047914319.3910046</v>
      </c>
      <c r="O31" s="122">
        <f>'CBA Result'!$G$53+'CBA Result'!$G$57+'CBA Result'!$G$58+'CBA Result'!$G$59+'CBA Result'!$G$60</f>
        <v>-349185910.82876146</v>
      </c>
      <c r="P31" s="122">
        <f>'CBA Result'!$G$55+'CBA Result'!$G$56</f>
        <v>2589916468.0184565</v>
      </c>
      <c r="Q31" s="122">
        <f>'CBA Result'!$G$40</f>
        <v>-16530913967.140793</v>
      </c>
      <c r="R31" s="122">
        <v>0.10864386401634996</v>
      </c>
      <c r="S31" s="122">
        <f t="shared" si="0"/>
        <v>873454098.57179308</v>
      </c>
      <c r="T31" s="122">
        <v>0.64747679273346015</v>
      </c>
      <c r="U31" s="122">
        <f t="shared" si="1"/>
        <v>-30394742639.078915</v>
      </c>
      <c r="V31" s="3">
        <f t="shared" si="2"/>
        <v>0.21622760834579652</v>
      </c>
      <c r="X31" s="3">
        <v>27</v>
      </c>
      <c r="Y31" s="3">
        <f t="shared" si="5"/>
        <v>0.33877412973222715</v>
      </c>
      <c r="Z31" s="3">
        <f t="shared" si="6"/>
        <v>0.34440320626851301</v>
      </c>
      <c r="AA31" s="3" t="str">
        <f t="shared" si="3"/>
        <v>0.33877 - 0.34440</v>
      </c>
      <c r="AB31" s="3">
        <f t="shared" si="4"/>
        <v>30</v>
      </c>
    </row>
    <row r="32" spans="2:28" x14ac:dyDescent="0.25">
      <c r="B32" s="83" t="s">
        <v>37</v>
      </c>
      <c r="C32" s="116" t="s">
        <v>284</v>
      </c>
      <c r="D32" s="120">
        <v>8</v>
      </c>
      <c r="E32" s="117" t="s">
        <v>285</v>
      </c>
      <c r="F32" s="83">
        <v>0.09</v>
      </c>
      <c r="M32" s="3">
        <v>28</v>
      </c>
      <c r="N32" s="122">
        <f>'CBA Result'!$G$54*_xlfn.GAMMA.INV(T32,IF($O$2="Railway",$D$31,$D$32),IF($O$2="Railway",$F$31,$F$32))</f>
        <v>7609921789.3865042</v>
      </c>
      <c r="O32" s="122">
        <f>'CBA Result'!$G$53+'CBA Result'!$G$57+'CBA Result'!$G$58+'CBA Result'!$G$59+'CBA Result'!$G$60</f>
        <v>-349185910.82876146</v>
      </c>
      <c r="P32" s="122">
        <f>'CBA Result'!$G$55+'CBA Result'!$G$56</f>
        <v>2589916468.0184565</v>
      </c>
      <c r="Q32" s="122">
        <f>'CBA Result'!$G$40</f>
        <v>-16530913967.140793</v>
      </c>
      <c r="R32" s="122">
        <v>0.30333683596274208</v>
      </c>
      <c r="S32" s="122">
        <f t="shared" si="0"/>
        <v>1480257947.6022513</v>
      </c>
      <c r="T32" s="122">
        <v>0.93918745960487293</v>
      </c>
      <c r="U32" s="122">
        <f t="shared" si="1"/>
        <v>-38244856338.376938</v>
      </c>
      <c r="V32" s="3">
        <f t="shared" si="2"/>
        <v>0.22855344909189299</v>
      </c>
      <c r="X32" s="3">
        <v>28</v>
      </c>
      <c r="Y32" s="3">
        <f t="shared" si="5"/>
        <v>0.34440320626851301</v>
      </c>
      <c r="Z32" s="3">
        <f t="shared" si="6"/>
        <v>0.35003228280479887</v>
      </c>
      <c r="AA32" s="3" t="str">
        <f t="shared" si="3"/>
        <v>0.34440 - 0.35003</v>
      </c>
      <c r="AB32" s="3">
        <f t="shared" si="4"/>
        <v>25</v>
      </c>
    </row>
    <row r="33" spans="2:28" x14ac:dyDescent="0.25">
      <c r="M33" s="3">
        <v>29</v>
      </c>
      <c r="N33" s="122">
        <f>'CBA Result'!$G$54*_xlfn.GAMMA.INV(T33,IF($O$2="Railway",$D$31,$D$32),IF($O$2="Railway",$F$31,$F$32))</f>
        <v>6840282184.0698147</v>
      </c>
      <c r="O33" s="122">
        <f>'CBA Result'!$G$53+'CBA Result'!$G$57+'CBA Result'!$G$58+'CBA Result'!$G$59+'CBA Result'!$G$60</f>
        <v>-349185910.82876146</v>
      </c>
      <c r="P33" s="122">
        <f>'CBA Result'!$G$55+'CBA Result'!$G$56</f>
        <v>2589916468.0184565</v>
      </c>
      <c r="Q33" s="122">
        <f>'CBA Result'!$G$40</f>
        <v>-16530913967.140793</v>
      </c>
      <c r="R33" s="122">
        <v>0.54876829887159373</v>
      </c>
      <c r="S33" s="122">
        <f t="shared" si="0"/>
        <v>2196087180.8037539</v>
      </c>
      <c r="T33" s="122">
        <v>0.83982684072846259</v>
      </c>
      <c r="U33" s="122">
        <f t="shared" si="1"/>
        <v>-34376911706.053078</v>
      </c>
      <c r="V33" s="3">
        <f t="shared" si="2"/>
        <v>0.25270401042206392</v>
      </c>
      <c r="X33" s="3">
        <v>29</v>
      </c>
      <c r="Y33" s="3">
        <f t="shared" si="5"/>
        <v>0.35003228280479887</v>
      </c>
      <c r="Z33" s="3">
        <f t="shared" si="6"/>
        <v>0.35566135934108473</v>
      </c>
      <c r="AA33" s="3" t="str">
        <f t="shared" si="3"/>
        <v>0.35003 - 0.35566</v>
      </c>
      <c r="AB33" s="3">
        <f t="shared" si="4"/>
        <v>14</v>
      </c>
    </row>
    <row r="34" spans="2:28" x14ac:dyDescent="0.25">
      <c r="C34" s="83" t="s">
        <v>296</v>
      </c>
      <c r="D34" s="83" t="s">
        <v>297</v>
      </c>
      <c r="E34" s="83" t="s">
        <v>298</v>
      </c>
      <c r="F34" s="83" t="s">
        <v>299</v>
      </c>
      <c r="M34" s="3">
        <v>30</v>
      </c>
      <c r="N34" s="122">
        <f>'CBA Result'!$G$54*_xlfn.GAMMA.INV(T34,IF($O$2="Railway",$D$31,$D$32),IF($O$2="Railway",$F$31,$F$32))</f>
        <v>6359880221.092741</v>
      </c>
      <c r="O34" s="122">
        <f>'CBA Result'!$G$53+'CBA Result'!$G$57+'CBA Result'!$G$58+'CBA Result'!$G$59+'CBA Result'!$G$60</f>
        <v>-349185910.82876146</v>
      </c>
      <c r="P34" s="122">
        <f>'CBA Result'!$G$55+'CBA Result'!$G$56</f>
        <v>2589916468.0184565</v>
      </c>
      <c r="Q34" s="122">
        <f>'CBA Result'!$G$40</f>
        <v>-16530913967.140793</v>
      </c>
      <c r="R34" s="122">
        <v>0.68455494853387822</v>
      </c>
      <c r="S34" s="122">
        <f t="shared" si="0"/>
        <v>2648975194.8762007</v>
      </c>
      <c r="T34" s="122">
        <v>0.73458765758039346</v>
      </c>
      <c r="U34" s="122">
        <f t="shared" si="1"/>
        <v>-31962576241.481415</v>
      </c>
      <c r="V34" s="3">
        <f t="shared" si="2"/>
        <v>0.27093152440889784</v>
      </c>
      <c r="X34" s="3">
        <v>30</v>
      </c>
      <c r="Y34" s="3">
        <f t="shared" si="5"/>
        <v>0.35566135934108473</v>
      </c>
      <c r="Z34" s="3">
        <f t="shared" si="6"/>
        <v>0.36129043587737059</v>
      </c>
      <c r="AA34" s="3" t="str">
        <f t="shared" si="3"/>
        <v>0.35566 - 0.36129</v>
      </c>
      <c r="AB34" s="3">
        <f t="shared" si="4"/>
        <v>12</v>
      </c>
    </row>
    <row r="35" spans="2:28" x14ac:dyDescent="0.25">
      <c r="B35" s="83" t="s">
        <v>280</v>
      </c>
      <c r="C35" s="72">
        <f>AVERAGE($S$5:$S$2004)</f>
        <v>2187295130.9131227</v>
      </c>
      <c r="D35" s="72">
        <f>_xlfn.STDEV.P($S$5:$S$2004)</f>
        <v>1080905493.497299</v>
      </c>
      <c r="E35" s="72">
        <f>MIN($S$5:$S$2004)</f>
        <v>207111172.89390108</v>
      </c>
      <c r="F35" s="72">
        <f>MAX($S$5:$S$2004)</f>
        <v>5825354401.5930614</v>
      </c>
      <c r="M35" s="3">
        <v>31</v>
      </c>
      <c r="N35" s="122">
        <f>'CBA Result'!$G$54*_xlfn.GAMMA.INV(T35,IF($O$2="Railway",$D$31,$D$32),IF($O$2="Railway",$F$31,$F$32))</f>
        <v>5346361812.2407999</v>
      </c>
      <c r="O35" s="122">
        <f>'CBA Result'!$G$53+'CBA Result'!$G$57+'CBA Result'!$G$58+'CBA Result'!$G$59+'CBA Result'!$G$60</f>
        <v>-349185910.82876146</v>
      </c>
      <c r="P35" s="122">
        <f>'CBA Result'!$G$55+'CBA Result'!$G$56</f>
        <v>2589916468.0184565</v>
      </c>
      <c r="Q35" s="122">
        <f>'CBA Result'!$G$40</f>
        <v>-16530913967.140793</v>
      </c>
      <c r="R35" s="122">
        <v>0.15208361561171946</v>
      </c>
      <c r="S35" s="122">
        <f t="shared" si="0"/>
        <v>1023410271.0203701</v>
      </c>
      <c r="T35" s="122">
        <v>0.41583006087705676</v>
      </c>
      <c r="U35" s="122">
        <f t="shared" si="1"/>
        <v>-26868980404.937641</v>
      </c>
      <c r="V35" s="3">
        <f t="shared" si="2"/>
        <v>0.2240719998190189</v>
      </c>
      <c r="X35" s="3">
        <v>31</v>
      </c>
      <c r="Y35" s="3">
        <f t="shared" si="5"/>
        <v>0.36129043587737059</v>
      </c>
      <c r="Z35" s="3">
        <f t="shared" si="6"/>
        <v>0.36691951241365645</v>
      </c>
      <c r="AA35" s="3" t="str">
        <f t="shared" si="3"/>
        <v>0.36129 - 0.36692</v>
      </c>
      <c r="AB35" s="3">
        <f t="shared" si="4"/>
        <v>19</v>
      </c>
    </row>
    <row r="36" spans="2:28" x14ac:dyDescent="0.25">
      <c r="B36" s="83" t="s">
        <v>295</v>
      </c>
      <c r="C36" s="72">
        <f>AVERAGE($U$5:$U$2004)</f>
        <v>-28657223454.609947</v>
      </c>
      <c r="D36" s="72">
        <f>_xlfn.STDEV.P($U$5:$U$2004)</f>
        <v>6164074610.0722294</v>
      </c>
      <c r="E36" s="72">
        <f>MIN($U$5:$U$2004)</f>
        <v>-61792691398.648926</v>
      </c>
      <c r="F36" s="72">
        <f>MAX($U$5:$U$2004)</f>
        <v>-12682617048.251026</v>
      </c>
      <c r="M36" s="3">
        <v>32</v>
      </c>
      <c r="N36" s="122">
        <f>'CBA Result'!$G$54*_xlfn.GAMMA.INV(T36,IF($O$2="Railway",$D$31,$D$32),IF($O$2="Railway",$F$31,$F$32))</f>
        <v>5639700873.0355053</v>
      </c>
      <c r="O36" s="122">
        <f>'CBA Result'!$G$53+'CBA Result'!$G$57+'CBA Result'!$G$58+'CBA Result'!$G$59+'CBA Result'!$G$60</f>
        <v>-349185910.82876146</v>
      </c>
      <c r="P36" s="122">
        <f>'CBA Result'!$G$55+'CBA Result'!$G$56</f>
        <v>2589916468.0184565</v>
      </c>
      <c r="Q36" s="122">
        <f>'CBA Result'!$G$40</f>
        <v>-16530913967.140793</v>
      </c>
      <c r="R36" s="122">
        <v>0.49122320855406854</v>
      </c>
      <c r="S36" s="122">
        <f t="shared" si="0"/>
        <v>2021798719.7105656</v>
      </c>
      <c r="T36" s="122">
        <v>0.51616069879723969</v>
      </c>
      <c r="U36" s="122">
        <f t="shared" si="1"/>
        <v>-28343201894.85815</v>
      </c>
      <c r="V36" s="3">
        <f t="shared" si="2"/>
        <v>0.25799180025753776</v>
      </c>
      <c r="X36" s="3">
        <v>32</v>
      </c>
      <c r="Y36" s="3">
        <f t="shared" si="5"/>
        <v>0.36691951241365645</v>
      </c>
      <c r="Z36" s="3">
        <f t="shared" si="6"/>
        <v>0.37254858894994231</v>
      </c>
      <c r="AA36" s="3" t="str">
        <f t="shared" si="3"/>
        <v>0.36692 - 0.37255</v>
      </c>
      <c r="AB36" s="3">
        <f t="shared" si="4"/>
        <v>5</v>
      </c>
    </row>
    <row r="37" spans="2:28" x14ac:dyDescent="0.25">
      <c r="B37" s="83" t="s">
        <v>261</v>
      </c>
      <c r="C37" s="123">
        <f>AVERAGE($V$5:$V$2004)</f>
        <v>0.26641346498516527</v>
      </c>
      <c r="D37" s="123">
        <f>_xlfn.STDEV.P($V$5:$V$2004)</f>
        <v>4.3385505480366175E-2</v>
      </c>
      <c r="E37" s="123">
        <f>MIN($V$5:$V$2004)</f>
        <v>0.1924181397887948</v>
      </c>
      <c r="F37" s="123">
        <f>MAX($V$5:$V$2004)</f>
        <v>0.47387196660308728</v>
      </c>
      <c r="M37" s="3">
        <v>33</v>
      </c>
      <c r="N37" s="122">
        <f>'CBA Result'!$G$54*_xlfn.GAMMA.INV(T37,IF($O$2="Railway",$D$31,$D$32),IF($O$2="Railway",$F$31,$F$32))</f>
        <v>4799433142.2257996</v>
      </c>
      <c r="O37" s="122">
        <f>'CBA Result'!$G$53+'CBA Result'!$G$57+'CBA Result'!$G$58+'CBA Result'!$G$59+'CBA Result'!$G$60</f>
        <v>-349185910.82876146</v>
      </c>
      <c r="P37" s="122">
        <f>'CBA Result'!$G$55+'CBA Result'!$G$56</f>
        <v>2589916468.0184565</v>
      </c>
      <c r="Q37" s="122">
        <f>'CBA Result'!$G$40</f>
        <v>-16530913967.140793</v>
      </c>
      <c r="R37" s="122">
        <v>0.60383518040650752</v>
      </c>
      <c r="S37" s="122">
        <f t="shared" si="0"/>
        <v>2371022296.5179887</v>
      </c>
      <c r="T37" s="122">
        <v>0.23868200894479974</v>
      </c>
      <c r="U37" s="122">
        <f t="shared" si="1"/>
        <v>-24120304532.705112</v>
      </c>
      <c r="V37" s="3">
        <f t="shared" si="2"/>
        <v>0.28280196540080815</v>
      </c>
      <c r="X37" s="3">
        <v>33</v>
      </c>
      <c r="Y37" s="3">
        <f t="shared" si="5"/>
        <v>0.37254858894994231</v>
      </c>
      <c r="Z37" s="3">
        <f t="shared" si="6"/>
        <v>0.37817766548622817</v>
      </c>
      <c r="AA37" s="3" t="str">
        <f t="shared" si="3"/>
        <v>0.37255 - 0.37818</v>
      </c>
      <c r="AB37" s="3">
        <f t="shared" si="4"/>
        <v>5</v>
      </c>
    </row>
    <row r="38" spans="2:28" x14ac:dyDescent="0.25">
      <c r="M38" s="3">
        <v>34</v>
      </c>
      <c r="N38" s="122">
        <f>'CBA Result'!$G$54*_xlfn.GAMMA.INV(T38,IF($O$2="Railway",$D$31,$D$32),IF($O$2="Railway",$F$31,$F$32))</f>
        <v>5009566729.0232544</v>
      </c>
      <c r="O38" s="122">
        <f>'CBA Result'!$G$53+'CBA Result'!$G$57+'CBA Result'!$G$58+'CBA Result'!$G$59+'CBA Result'!$G$60</f>
        <v>-349185910.82876146</v>
      </c>
      <c r="P38" s="122">
        <f>'CBA Result'!$G$55+'CBA Result'!$G$56</f>
        <v>2589916468.0184565</v>
      </c>
      <c r="Q38" s="122">
        <f>'CBA Result'!$G$40</f>
        <v>-16530913967.140793</v>
      </c>
      <c r="R38" s="122">
        <v>0.64820524949545189</v>
      </c>
      <c r="S38" s="122">
        <f t="shared" si="0"/>
        <v>2519974554.4915924</v>
      </c>
      <c r="T38" s="122">
        <v>0.30330636436566472</v>
      </c>
      <c r="U38" s="122">
        <f t="shared" si="1"/>
        <v>-25176363853.859375</v>
      </c>
      <c r="V38" s="3">
        <f t="shared" si="2"/>
        <v>0.28520224025859015</v>
      </c>
      <c r="X38" s="3">
        <v>34</v>
      </c>
      <c r="Y38" s="3">
        <f t="shared" si="5"/>
        <v>0.37817766548622817</v>
      </c>
      <c r="Z38" s="3">
        <f t="shared" si="6"/>
        <v>0.38380674202251402</v>
      </c>
      <c r="AA38" s="3" t="str">
        <f t="shared" si="3"/>
        <v>0.37818 - 0.38381</v>
      </c>
      <c r="AB38" s="3">
        <f t="shared" si="4"/>
        <v>7</v>
      </c>
    </row>
    <row r="39" spans="2:28" x14ac:dyDescent="0.25">
      <c r="M39" s="3">
        <v>35</v>
      </c>
      <c r="N39" s="122">
        <f>'CBA Result'!$G$54*_xlfn.GAMMA.INV(T39,IF($O$2="Railway",$D$31,$D$32),IF($O$2="Railway",$F$31,$F$32))</f>
        <v>6971296706.4549704</v>
      </c>
      <c r="O39" s="122">
        <f>'CBA Result'!$G$53+'CBA Result'!$G$57+'CBA Result'!$G$58+'CBA Result'!$G$59+'CBA Result'!$G$60</f>
        <v>-349185910.82876146</v>
      </c>
      <c r="P39" s="122">
        <f>'CBA Result'!$G$55+'CBA Result'!$G$56</f>
        <v>2589916468.0184565</v>
      </c>
      <c r="Q39" s="122">
        <f>'CBA Result'!$G$40</f>
        <v>-16530913967.140793</v>
      </c>
      <c r="R39" s="122">
        <v>0.53869042457835792</v>
      </c>
      <c r="S39" s="122">
        <f t="shared" si="0"/>
        <v>2165021605.769834</v>
      </c>
      <c r="T39" s="122">
        <v>0.86233649435669735</v>
      </c>
      <c r="U39" s="122">
        <f t="shared" si="1"/>
        <v>-35035345751.176857</v>
      </c>
      <c r="V39" s="3">
        <f t="shared" si="2"/>
        <v>0.25080764048406401</v>
      </c>
      <c r="X39" s="3">
        <v>35</v>
      </c>
      <c r="Y39" s="3">
        <f t="shared" si="5"/>
        <v>0.38380674202251402</v>
      </c>
      <c r="Z39" s="3">
        <f t="shared" si="6"/>
        <v>0.38943581855879988</v>
      </c>
      <c r="AA39" s="3" t="str">
        <f t="shared" si="3"/>
        <v>0.38381 - 0.38944</v>
      </c>
      <c r="AB39" s="3">
        <f t="shared" si="4"/>
        <v>5</v>
      </c>
    </row>
    <row r="40" spans="2:28" x14ac:dyDescent="0.25">
      <c r="M40" s="3">
        <v>36</v>
      </c>
      <c r="N40" s="122">
        <f>'CBA Result'!$G$54*_xlfn.GAMMA.INV(T40,IF($O$2="Railway",$D$31,$D$32),IF($O$2="Railway",$F$31,$F$32))</f>
        <v>5919546921.0378332</v>
      </c>
      <c r="O40" s="122">
        <f>'CBA Result'!$G$53+'CBA Result'!$G$57+'CBA Result'!$G$58+'CBA Result'!$G$59+'CBA Result'!$G$60</f>
        <v>-349185910.82876146</v>
      </c>
      <c r="P40" s="122">
        <f>'CBA Result'!$G$55+'CBA Result'!$G$56</f>
        <v>2589916468.0184565</v>
      </c>
      <c r="Q40" s="122">
        <f>'CBA Result'!$G$40</f>
        <v>-16530913967.140793</v>
      </c>
      <c r="R40" s="122">
        <v>0.66192446586165288</v>
      </c>
      <c r="S40" s="122">
        <f t="shared" si="0"/>
        <v>2567835123.7313499</v>
      </c>
      <c r="T40" s="122">
        <v>0.60792327225750487</v>
      </c>
      <c r="U40" s="122">
        <f t="shared" si="1"/>
        <v>-29749612131.246979</v>
      </c>
      <c r="V40" s="3">
        <f t="shared" si="2"/>
        <v>0.27355637774492569</v>
      </c>
      <c r="X40" s="3">
        <v>36</v>
      </c>
      <c r="Y40" s="3">
        <f t="shared" si="5"/>
        <v>0.38943581855879988</v>
      </c>
      <c r="Z40" s="3">
        <f t="shared" si="6"/>
        <v>0.39506489509508574</v>
      </c>
      <c r="AA40" s="3" t="str">
        <f t="shared" si="3"/>
        <v>0.38944 - 0.39506</v>
      </c>
      <c r="AB40" s="3">
        <f t="shared" si="4"/>
        <v>5</v>
      </c>
    </row>
    <row r="41" spans="2:28" x14ac:dyDescent="0.25">
      <c r="M41" s="3">
        <v>37</v>
      </c>
      <c r="N41" s="122">
        <f>'CBA Result'!$G$54*_xlfn.GAMMA.INV(T41,IF($O$2="Railway",$D$31,$D$32),IF($O$2="Railway",$F$31,$F$32))</f>
        <v>3893213709.3608913</v>
      </c>
      <c r="O41" s="122">
        <f>'CBA Result'!$G$53+'CBA Result'!$G$57+'CBA Result'!$G$58+'CBA Result'!$G$59+'CBA Result'!$G$60</f>
        <v>-349185910.82876146</v>
      </c>
      <c r="P41" s="122">
        <f>'CBA Result'!$G$55+'CBA Result'!$G$56</f>
        <v>2589916468.0184565</v>
      </c>
      <c r="Q41" s="122">
        <f>'CBA Result'!$G$40</f>
        <v>-16530913967.140793</v>
      </c>
      <c r="R41" s="122">
        <v>0.92155922507284105</v>
      </c>
      <c r="S41" s="122">
        <f t="shared" si="0"/>
        <v>3871881362.5025268</v>
      </c>
      <c r="T41" s="122">
        <v>5.1739372640613901E-2</v>
      </c>
      <c r="U41" s="122">
        <f t="shared" si="1"/>
        <v>-19565956540.679573</v>
      </c>
      <c r="V41" s="3">
        <f t="shared" si="2"/>
        <v>0.37902103818007787</v>
      </c>
      <c r="X41" s="3">
        <v>37</v>
      </c>
      <c r="Y41" s="3">
        <f t="shared" si="5"/>
        <v>0.39506489509508574</v>
      </c>
      <c r="Z41" s="3">
        <f t="shared" si="6"/>
        <v>0.4006939716313716</v>
      </c>
      <c r="AA41" s="3" t="str">
        <f t="shared" si="3"/>
        <v>0.39506 - 0.40069</v>
      </c>
      <c r="AB41" s="3">
        <f t="shared" si="4"/>
        <v>2</v>
      </c>
    </row>
    <row r="42" spans="2:28" x14ac:dyDescent="0.25">
      <c r="M42" s="3">
        <v>38</v>
      </c>
      <c r="N42" s="122">
        <f>'CBA Result'!$G$54*_xlfn.GAMMA.INV(T42,IF($O$2="Railway",$D$31,$D$32),IF($O$2="Railway",$F$31,$F$32))</f>
        <v>5777633470.2921152</v>
      </c>
      <c r="O42" s="122">
        <f>'CBA Result'!$G$53+'CBA Result'!$G$57+'CBA Result'!$G$58+'CBA Result'!$G$59+'CBA Result'!$G$60</f>
        <v>-349185910.82876146</v>
      </c>
      <c r="P42" s="122">
        <f>'CBA Result'!$G$55+'CBA Result'!$G$56</f>
        <v>2589916468.0184565</v>
      </c>
      <c r="Q42" s="122">
        <f>'CBA Result'!$G$40</f>
        <v>-16530913967.140793</v>
      </c>
      <c r="R42" s="122">
        <v>0.68371016671316553</v>
      </c>
      <c r="S42" s="122">
        <f t="shared" si="0"/>
        <v>2645893515.2548161</v>
      </c>
      <c r="T42" s="122">
        <v>0.56217882526048724</v>
      </c>
      <c r="U42" s="122">
        <f t="shared" si="1"/>
        <v>-29036403811.04808</v>
      </c>
      <c r="V42" s="3">
        <f t="shared" si="2"/>
        <v>0.27807648382565747</v>
      </c>
      <c r="X42" s="3">
        <v>38</v>
      </c>
      <c r="Y42" s="3">
        <f t="shared" si="5"/>
        <v>0.4006939716313716</v>
      </c>
      <c r="Z42" s="3">
        <f t="shared" si="6"/>
        <v>0.40632304816765746</v>
      </c>
      <c r="AA42" s="3" t="str">
        <f t="shared" si="3"/>
        <v>0.40069 - 0.40632</v>
      </c>
      <c r="AB42" s="3">
        <f t="shared" si="4"/>
        <v>4</v>
      </c>
    </row>
    <row r="43" spans="2:28" x14ac:dyDescent="0.25">
      <c r="M43" s="3">
        <v>39</v>
      </c>
      <c r="N43" s="122">
        <f>'CBA Result'!$G$54*_xlfn.GAMMA.INV(T43,IF($O$2="Railway",$D$31,$D$32),IF($O$2="Railway",$F$31,$F$32))</f>
        <v>4937887250.0490398</v>
      </c>
      <c r="O43" s="122">
        <f>'CBA Result'!$G$53+'CBA Result'!$G$57+'CBA Result'!$G$58+'CBA Result'!$G$59+'CBA Result'!$G$60</f>
        <v>-349185910.82876146</v>
      </c>
      <c r="P43" s="122">
        <f>'CBA Result'!$G$55+'CBA Result'!$G$56</f>
        <v>2589916468.0184565</v>
      </c>
      <c r="Q43" s="122">
        <f>'CBA Result'!$G$40</f>
        <v>-16530913967.140793</v>
      </c>
      <c r="R43" s="122">
        <v>0.70357555249412007</v>
      </c>
      <c r="S43" s="122">
        <f t="shared" si="0"/>
        <v>2719544159.2805595</v>
      </c>
      <c r="T43" s="122">
        <v>0.28061524598080889</v>
      </c>
      <c r="U43" s="122">
        <f t="shared" si="1"/>
        <v>-24816127382.099323</v>
      </c>
      <c r="V43" s="3">
        <f t="shared" si="2"/>
        <v>0.29449580855119695</v>
      </c>
      <c r="X43" s="3">
        <v>39</v>
      </c>
      <c r="Y43" s="3">
        <f t="shared" si="5"/>
        <v>0.40632304816765746</v>
      </c>
      <c r="Z43" s="3">
        <f t="shared" si="6"/>
        <v>0.41195212470394332</v>
      </c>
      <c r="AA43" s="3" t="str">
        <f t="shared" si="3"/>
        <v>0.40632 - 0.41195</v>
      </c>
      <c r="AB43" s="3">
        <f t="shared" si="4"/>
        <v>0</v>
      </c>
    </row>
    <row r="44" spans="2:28" x14ac:dyDescent="0.25">
      <c r="M44" s="3">
        <v>40</v>
      </c>
      <c r="N44" s="122">
        <f>'CBA Result'!$G$54*_xlfn.GAMMA.INV(T44,IF($O$2="Railway",$D$31,$D$32),IF($O$2="Railway",$F$31,$F$32))</f>
        <v>5933022120.2203684</v>
      </c>
      <c r="O44" s="122">
        <f>'CBA Result'!$G$53+'CBA Result'!$G$57+'CBA Result'!$G$58+'CBA Result'!$G$59+'CBA Result'!$G$60</f>
        <v>-349185910.82876146</v>
      </c>
      <c r="P44" s="122">
        <f>'CBA Result'!$G$55+'CBA Result'!$G$56</f>
        <v>2589916468.0184565</v>
      </c>
      <c r="Q44" s="122">
        <f>'CBA Result'!$G$40</f>
        <v>-16530913967.140793</v>
      </c>
      <c r="R44" s="122">
        <v>0.22842840565317835</v>
      </c>
      <c r="S44" s="122">
        <f t="shared" si="0"/>
        <v>1261483991.0510333</v>
      </c>
      <c r="T44" s="122">
        <v>0.61216326289686651</v>
      </c>
      <c r="U44" s="122">
        <f t="shared" si="1"/>
        <v>-29817333859.686531</v>
      </c>
      <c r="V44" s="3">
        <f t="shared" si="2"/>
        <v>0.22957519383373215</v>
      </c>
      <c r="X44" s="3">
        <v>40</v>
      </c>
      <c r="Y44" s="3">
        <f t="shared" si="5"/>
        <v>0.41195212470394332</v>
      </c>
      <c r="Z44" s="3">
        <f t="shared" si="6"/>
        <v>0.41758120124022918</v>
      </c>
      <c r="AA44" s="3" t="str">
        <f t="shared" si="3"/>
        <v>0.41195 - 0.41758</v>
      </c>
      <c r="AB44" s="3">
        <f t="shared" si="4"/>
        <v>0</v>
      </c>
    </row>
    <row r="45" spans="2:28" x14ac:dyDescent="0.25">
      <c r="M45" s="3">
        <v>41</v>
      </c>
      <c r="N45" s="122">
        <f>'CBA Result'!$G$54*_xlfn.GAMMA.INV(T45,IF($O$2="Railway",$D$31,$D$32),IF($O$2="Railway",$F$31,$F$32))</f>
        <v>7101315314.6270056</v>
      </c>
      <c r="O45" s="122">
        <f>'CBA Result'!$G$53+'CBA Result'!$G$57+'CBA Result'!$G$58+'CBA Result'!$G$59+'CBA Result'!$G$60</f>
        <v>-349185910.82876146</v>
      </c>
      <c r="P45" s="122">
        <f>'CBA Result'!$G$55+'CBA Result'!$G$56</f>
        <v>2589916468.0184565</v>
      </c>
      <c r="Q45" s="122">
        <f>'CBA Result'!$G$40</f>
        <v>-16530913967.140793</v>
      </c>
      <c r="R45" s="122">
        <v>0.12700116828704999</v>
      </c>
      <c r="S45" s="122">
        <f t="shared" si="0"/>
        <v>938715579.8386476</v>
      </c>
      <c r="T45" s="122">
        <v>0.88220733352247327</v>
      </c>
      <c r="U45" s="122">
        <f t="shared" si="1"/>
        <v>-35688774673.11274</v>
      </c>
      <c r="V45" s="3">
        <f t="shared" si="2"/>
        <v>0.215497591443817</v>
      </c>
      <c r="X45" s="3">
        <v>41</v>
      </c>
      <c r="Y45" s="3">
        <f t="shared" si="5"/>
        <v>0.41758120124022918</v>
      </c>
      <c r="Z45" s="3">
        <f t="shared" si="6"/>
        <v>0.42321027777651504</v>
      </c>
      <c r="AA45" s="3" t="str">
        <f t="shared" si="3"/>
        <v>0.41758 - 0.42321</v>
      </c>
      <c r="AB45" s="3">
        <f t="shared" si="4"/>
        <v>0</v>
      </c>
    </row>
    <row r="46" spans="2:28" x14ac:dyDescent="0.25">
      <c r="M46" s="3">
        <v>42</v>
      </c>
      <c r="N46" s="122">
        <f>'CBA Result'!$G$54*_xlfn.GAMMA.INV(T46,IF($O$2="Railway",$D$31,$D$32),IF($O$2="Railway",$F$31,$F$32))</f>
        <v>7030004551.9990234</v>
      </c>
      <c r="O46" s="122">
        <f>'CBA Result'!$G$53+'CBA Result'!$G$57+'CBA Result'!$G$58+'CBA Result'!$G$59+'CBA Result'!$G$60</f>
        <v>-349185910.82876146</v>
      </c>
      <c r="P46" s="122">
        <f>'CBA Result'!$G$55+'CBA Result'!$G$56</f>
        <v>2589916468.0184565</v>
      </c>
      <c r="Q46" s="122">
        <f>'CBA Result'!$G$40</f>
        <v>-16530913967.140793</v>
      </c>
      <c r="R46" s="122">
        <v>1.1487942469635581E-2</v>
      </c>
      <c r="S46" s="122">
        <f t="shared" si="0"/>
        <v>393391723.21275914</v>
      </c>
      <c r="T46" s="122">
        <v>0.87160551291931709</v>
      </c>
      <c r="U46" s="122">
        <f t="shared" si="1"/>
        <v>-35330391243.221123</v>
      </c>
      <c r="V46" s="3">
        <f t="shared" si="2"/>
        <v>0.20023017338480104</v>
      </c>
      <c r="X46" s="3">
        <v>42</v>
      </c>
      <c r="Y46" s="3">
        <f t="shared" si="5"/>
        <v>0.42321027777651504</v>
      </c>
      <c r="Z46" s="3">
        <f t="shared" si="6"/>
        <v>0.4288393543128009</v>
      </c>
      <c r="AA46" s="3" t="str">
        <f t="shared" si="3"/>
        <v>0.42321 - 0.42884</v>
      </c>
      <c r="AB46" s="3">
        <f t="shared" si="4"/>
        <v>0</v>
      </c>
    </row>
    <row r="47" spans="2:28" x14ac:dyDescent="0.25">
      <c r="M47" s="3">
        <v>43</v>
      </c>
      <c r="N47" s="122">
        <f>'CBA Result'!$G$54*_xlfn.GAMMA.INV(T47,IF($O$2="Railway",$D$31,$D$32),IF($O$2="Railway",$F$31,$F$32))</f>
        <v>5043474315.4154434</v>
      </c>
      <c r="O47" s="122">
        <f>'CBA Result'!$G$53+'CBA Result'!$G$57+'CBA Result'!$G$58+'CBA Result'!$G$59+'CBA Result'!$G$60</f>
        <v>-349185910.82876146</v>
      </c>
      <c r="P47" s="122">
        <f>'CBA Result'!$G$55+'CBA Result'!$G$56</f>
        <v>2589916468.0184565</v>
      </c>
      <c r="Q47" s="122">
        <f>'CBA Result'!$G$40</f>
        <v>-16530913967.140793</v>
      </c>
      <c r="R47" s="122">
        <v>0.25129023199739586</v>
      </c>
      <c r="S47" s="122">
        <f t="shared" si="0"/>
        <v>1329233237.1309173</v>
      </c>
      <c r="T47" s="122">
        <v>0.31423973243207715</v>
      </c>
      <c r="U47" s="122">
        <f t="shared" si="1"/>
        <v>-25346771751.107281</v>
      </c>
      <c r="V47" s="3">
        <f t="shared" si="2"/>
        <v>0.23764452928623783</v>
      </c>
      <c r="X47" s="3">
        <v>43</v>
      </c>
      <c r="Y47" s="3">
        <f t="shared" si="5"/>
        <v>0.4288393543128009</v>
      </c>
      <c r="Z47" s="3">
        <f t="shared" si="6"/>
        <v>0.43446843084908676</v>
      </c>
      <c r="AA47" s="3" t="str">
        <f t="shared" si="3"/>
        <v>0.42884 - 0.43447</v>
      </c>
      <c r="AB47" s="3">
        <f t="shared" si="4"/>
        <v>1</v>
      </c>
    </row>
    <row r="48" spans="2:28" x14ac:dyDescent="0.25">
      <c r="M48" s="3">
        <v>44</v>
      </c>
      <c r="N48" s="122">
        <f>'CBA Result'!$G$54*_xlfn.GAMMA.INV(T48,IF($O$2="Railway",$D$31,$D$32),IF($O$2="Railway",$F$31,$F$32))</f>
        <v>6171991941.6232805</v>
      </c>
      <c r="O48" s="122">
        <f>'CBA Result'!$G$53+'CBA Result'!$G$57+'CBA Result'!$G$58+'CBA Result'!$G$59+'CBA Result'!$G$60</f>
        <v>-349185910.82876146</v>
      </c>
      <c r="P48" s="122">
        <f>'CBA Result'!$G$55+'CBA Result'!$G$56</f>
        <v>2589916468.0184565</v>
      </c>
      <c r="Q48" s="122">
        <f>'CBA Result'!$G$40</f>
        <v>-16530913967.140793</v>
      </c>
      <c r="R48" s="122">
        <v>0.93560937904654429</v>
      </c>
      <c r="S48" s="122">
        <f t="shared" si="0"/>
        <v>4001398503.6826167</v>
      </c>
      <c r="T48" s="122">
        <v>0.68375954568596731</v>
      </c>
      <c r="U48" s="122">
        <f t="shared" si="1"/>
        <v>-31018314203.730091</v>
      </c>
      <c r="V48" s="3">
        <f t="shared" si="2"/>
        <v>0.31672271000774543</v>
      </c>
      <c r="X48" s="3">
        <v>44</v>
      </c>
      <c r="Y48" s="3">
        <f t="shared" si="5"/>
        <v>0.43446843084908676</v>
      </c>
      <c r="Z48" s="3">
        <f t="shared" si="6"/>
        <v>0.44009750738537262</v>
      </c>
      <c r="AA48" s="3" t="str">
        <f t="shared" si="3"/>
        <v>0.43447 - 0.44010</v>
      </c>
      <c r="AB48" s="3">
        <f t="shared" si="4"/>
        <v>1</v>
      </c>
    </row>
    <row r="49" spans="13:28" x14ac:dyDescent="0.25">
      <c r="M49" s="3">
        <v>45</v>
      </c>
      <c r="N49" s="122">
        <f>'CBA Result'!$G$54*_xlfn.GAMMA.INV(T49,IF($O$2="Railway",$D$31,$D$32),IF($O$2="Railway",$F$31,$F$32))</f>
        <v>4976829994.697835</v>
      </c>
      <c r="O49" s="122">
        <f>'CBA Result'!$G$53+'CBA Result'!$G$57+'CBA Result'!$G$58+'CBA Result'!$G$59+'CBA Result'!$G$60</f>
        <v>-349185910.82876146</v>
      </c>
      <c r="P49" s="122">
        <f>'CBA Result'!$G$55+'CBA Result'!$G$56</f>
        <v>2589916468.0184565</v>
      </c>
      <c r="Q49" s="122">
        <f>'CBA Result'!$G$40</f>
        <v>-16530913967.140793</v>
      </c>
      <c r="R49" s="122">
        <v>0.45990978387291181</v>
      </c>
      <c r="S49" s="122">
        <f t="shared" si="0"/>
        <v>1929580834.2645385</v>
      </c>
      <c r="T49" s="122">
        <v>0.2928686608718255</v>
      </c>
      <c r="U49" s="122">
        <f t="shared" si="1"/>
        <v>-25011840257.439571</v>
      </c>
      <c r="V49" s="3">
        <f t="shared" si="2"/>
        <v>0.26216483276088487</v>
      </c>
      <c r="X49" s="3">
        <v>45</v>
      </c>
      <c r="Y49" s="3">
        <f t="shared" si="5"/>
        <v>0.44009750738537262</v>
      </c>
      <c r="Z49" s="3">
        <f t="shared" si="6"/>
        <v>0.44572658392165848</v>
      </c>
      <c r="AA49" s="3" t="str">
        <f t="shared" si="3"/>
        <v>0.44010 - 0.44573</v>
      </c>
      <c r="AB49" s="3">
        <f t="shared" si="4"/>
        <v>1</v>
      </c>
    </row>
    <row r="50" spans="13:28" x14ac:dyDescent="0.25">
      <c r="M50" s="3">
        <v>46</v>
      </c>
      <c r="N50" s="122">
        <f>'CBA Result'!$G$54*_xlfn.GAMMA.INV(T50,IF($O$2="Railway",$D$31,$D$32),IF($O$2="Railway",$F$31,$F$32))</f>
        <v>4978245233.1408691</v>
      </c>
      <c r="O50" s="122">
        <f>'CBA Result'!$G$53+'CBA Result'!$G$57+'CBA Result'!$G$58+'CBA Result'!$G$59+'CBA Result'!$G$60</f>
        <v>-349185910.82876146</v>
      </c>
      <c r="P50" s="122">
        <f>'CBA Result'!$G$55+'CBA Result'!$G$56</f>
        <v>2589916468.0184565</v>
      </c>
      <c r="Q50" s="122">
        <f>'CBA Result'!$G$40</f>
        <v>-16530913967.140793</v>
      </c>
      <c r="R50" s="122">
        <v>0.57941267384811179</v>
      </c>
      <c r="S50" s="122">
        <f t="shared" si="0"/>
        <v>2292262108.3898702</v>
      </c>
      <c r="T50" s="122">
        <v>0.29331737490089216</v>
      </c>
      <c r="U50" s="122">
        <f t="shared" si="1"/>
        <v>-25018952760.358311</v>
      </c>
      <c r="V50" s="3">
        <f t="shared" si="2"/>
        <v>0.27664313118927103</v>
      </c>
      <c r="X50" s="3">
        <v>46</v>
      </c>
      <c r="Y50" s="3">
        <f t="shared" si="5"/>
        <v>0.44572658392165848</v>
      </c>
      <c r="Z50" s="3">
        <f t="shared" si="6"/>
        <v>0.45135566045794434</v>
      </c>
      <c r="AA50" s="3" t="str">
        <f t="shared" si="3"/>
        <v>0.44573 - 0.45136</v>
      </c>
      <c r="AB50" s="3">
        <f t="shared" si="4"/>
        <v>2</v>
      </c>
    </row>
    <row r="51" spans="13:28" x14ac:dyDescent="0.25">
      <c r="M51" s="3">
        <v>47</v>
      </c>
      <c r="N51" s="122">
        <f>'CBA Result'!$G$54*_xlfn.GAMMA.INV(T51,IF($O$2="Railway",$D$31,$D$32),IF($O$2="Railway",$F$31,$F$32))</f>
        <v>5591706117.8762712</v>
      </c>
      <c r="O51" s="122">
        <f>'CBA Result'!$G$53+'CBA Result'!$G$57+'CBA Result'!$G$58+'CBA Result'!$G$59+'CBA Result'!$G$60</f>
        <v>-349185910.82876146</v>
      </c>
      <c r="P51" s="122">
        <f>'CBA Result'!$G$55+'CBA Result'!$G$56</f>
        <v>2589916468.0184565</v>
      </c>
      <c r="Q51" s="122">
        <f>'CBA Result'!$G$40</f>
        <v>-16530913967.140793</v>
      </c>
      <c r="R51" s="122">
        <v>0.96418280208321228</v>
      </c>
      <c r="S51" s="122">
        <f t="shared" si="0"/>
        <v>4342195640.9184055</v>
      </c>
      <c r="T51" s="122">
        <v>0.49988910463839809</v>
      </c>
      <c r="U51" s="122">
        <f t="shared" si="1"/>
        <v>-28101996719.974422</v>
      </c>
      <c r="V51" s="3">
        <f t="shared" si="2"/>
        <v>0.341068855123496</v>
      </c>
      <c r="X51" s="3">
        <v>47</v>
      </c>
      <c r="Y51" s="3">
        <f t="shared" si="5"/>
        <v>0.45135566045794434</v>
      </c>
      <c r="Z51" s="3">
        <f t="shared" si="6"/>
        <v>0.4569847369942302</v>
      </c>
      <c r="AA51" s="3" t="str">
        <f t="shared" si="3"/>
        <v>0.45136 - 0.45698</v>
      </c>
      <c r="AB51" s="3">
        <f t="shared" si="4"/>
        <v>1</v>
      </c>
    </row>
    <row r="52" spans="13:28" x14ac:dyDescent="0.25">
      <c r="M52" s="3">
        <v>48</v>
      </c>
      <c r="N52" s="122">
        <f>'CBA Result'!$G$54*_xlfn.GAMMA.INV(T52,IF($O$2="Railway",$D$31,$D$32),IF($O$2="Railway",$F$31,$F$32))</f>
        <v>3042653856.7414436</v>
      </c>
      <c r="O52" s="122">
        <f>'CBA Result'!$G$53+'CBA Result'!$G$57+'CBA Result'!$G$58+'CBA Result'!$G$59+'CBA Result'!$G$60</f>
        <v>-349185910.82876146</v>
      </c>
      <c r="P52" s="122">
        <f>'CBA Result'!$G$55+'CBA Result'!$G$56</f>
        <v>2589916468.0184565</v>
      </c>
      <c r="Q52" s="122">
        <f>'CBA Result'!$G$40</f>
        <v>-16530913967.140793</v>
      </c>
      <c r="R52" s="122">
        <v>0.50106326555053393</v>
      </c>
      <c r="S52" s="122">
        <f t="shared" si="0"/>
        <v>2051113578.1091826</v>
      </c>
      <c r="T52" s="122">
        <v>4.2042046090295937E-3</v>
      </c>
      <c r="U52" s="122">
        <f t="shared" si="1"/>
        <v>-15291334505.011541</v>
      </c>
      <c r="V52" s="3">
        <f t="shared" si="2"/>
        <v>0.3102791010468634</v>
      </c>
      <c r="X52" s="3">
        <v>48</v>
      </c>
      <c r="Y52" s="3">
        <f t="shared" si="5"/>
        <v>0.4569847369942302</v>
      </c>
      <c r="Z52" s="3">
        <f t="shared" si="6"/>
        <v>0.46261381353051606</v>
      </c>
      <c r="AA52" s="3" t="str">
        <f t="shared" si="3"/>
        <v>0.45698 - 0.46261</v>
      </c>
      <c r="AB52" s="3">
        <f t="shared" si="4"/>
        <v>0</v>
      </c>
    </row>
    <row r="53" spans="13:28" x14ac:dyDescent="0.25">
      <c r="M53" s="3">
        <v>49</v>
      </c>
      <c r="N53" s="122">
        <f>'CBA Result'!$G$54*_xlfn.GAMMA.INV(T53,IF($O$2="Railway",$D$31,$D$32),IF($O$2="Railway",$F$31,$F$32))</f>
        <v>4236539486.4536891</v>
      </c>
      <c r="O53" s="122">
        <f>'CBA Result'!$G$53+'CBA Result'!$G$57+'CBA Result'!$G$58+'CBA Result'!$G$59+'CBA Result'!$G$60</f>
        <v>-349185910.82876146</v>
      </c>
      <c r="P53" s="122">
        <f>'CBA Result'!$G$55+'CBA Result'!$G$56</f>
        <v>2589916468.0184565</v>
      </c>
      <c r="Q53" s="122">
        <f>'CBA Result'!$G$40</f>
        <v>-16530913967.140793</v>
      </c>
      <c r="R53" s="122">
        <v>0.39647794910412804</v>
      </c>
      <c r="S53" s="122">
        <f t="shared" si="0"/>
        <v>1746387510.5417333</v>
      </c>
      <c r="T53" s="122">
        <v>0.10294670235785108</v>
      </c>
      <c r="U53" s="122">
        <f t="shared" si="1"/>
        <v>-21291394118.827694</v>
      </c>
      <c r="V53" s="3">
        <f t="shared" si="2"/>
        <v>0.26460179426131702</v>
      </c>
      <c r="X53" s="3">
        <v>49</v>
      </c>
      <c r="Y53" s="3">
        <f t="shared" si="5"/>
        <v>0.46261381353051606</v>
      </c>
      <c r="Z53" s="3">
        <f t="shared" si="6"/>
        <v>0.46824289006680192</v>
      </c>
      <c r="AA53" s="3" t="str">
        <f t="shared" si="3"/>
        <v>0.46261 - 0.46824</v>
      </c>
      <c r="AB53" s="3">
        <f t="shared" si="4"/>
        <v>0</v>
      </c>
    </row>
    <row r="54" spans="13:28" x14ac:dyDescent="0.25">
      <c r="M54" s="3">
        <v>50</v>
      </c>
      <c r="N54" s="122">
        <f>'CBA Result'!$G$54*_xlfn.GAMMA.INV(T54,IF($O$2="Railway",$D$31,$D$32),IF($O$2="Railway",$F$31,$F$32))</f>
        <v>4706662731.5338583</v>
      </c>
      <c r="O54" s="122">
        <f>'CBA Result'!$G$53+'CBA Result'!$G$57+'CBA Result'!$G$58+'CBA Result'!$G$59+'CBA Result'!$G$60</f>
        <v>-349185910.82876146</v>
      </c>
      <c r="P54" s="122">
        <f>'CBA Result'!$G$55+'CBA Result'!$G$56</f>
        <v>2589916468.0184565</v>
      </c>
      <c r="Q54" s="122">
        <f>'CBA Result'!$G$40</f>
        <v>-16530913967.140793</v>
      </c>
      <c r="R54" s="122">
        <v>0.71168374223867892</v>
      </c>
      <c r="S54" s="122">
        <f t="shared" si="0"/>
        <v>2750359147.4831395</v>
      </c>
      <c r="T54" s="122">
        <v>0.21221431146666958</v>
      </c>
      <c r="U54" s="122">
        <f t="shared" si="1"/>
        <v>-23654072273.352081</v>
      </c>
      <c r="V54" s="3">
        <f t="shared" si="2"/>
        <v>0.30049100577897936</v>
      </c>
      <c r="X54" s="3">
        <v>50</v>
      </c>
      <c r="Y54" s="3">
        <f t="shared" si="5"/>
        <v>0.46824289006680192</v>
      </c>
      <c r="Z54" s="3">
        <f t="shared" si="6"/>
        <v>0.47387196660308778</v>
      </c>
      <c r="AA54" s="3" t="str">
        <f>TEXT(Y54,"0.00000") &amp; " - " &amp; TEXT(Z54,"0.00000")</f>
        <v>0.46824 - 0.47387</v>
      </c>
      <c r="AB54" s="3">
        <f t="shared" si="4"/>
        <v>1</v>
      </c>
    </row>
    <row r="55" spans="13:28" x14ac:dyDescent="0.25">
      <c r="M55" s="3">
        <v>51</v>
      </c>
      <c r="N55" s="122">
        <f>'CBA Result'!$G$54*_xlfn.GAMMA.INV(T55,IF($O$2="Railway",$D$31,$D$32),IF($O$2="Railway",$F$31,$F$32))</f>
        <v>6282762097.7948189</v>
      </c>
      <c r="O55" s="122">
        <f>'CBA Result'!$G$53+'CBA Result'!$G$57+'CBA Result'!$G$58+'CBA Result'!$G$59+'CBA Result'!$G$60</f>
        <v>-349185910.82876146</v>
      </c>
      <c r="P55" s="122">
        <f>'CBA Result'!$G$55+'CBA Result'!$G$56</f>
        <v>2589916468.0184565</v>
      </c>
      <c r="Q55" s="122">
        <f>'CBA Result'!$G$40</f>
        <v>-16530913967.140793</v>
      </c>
      <c r="R55" s="122">
        <v>0.31661674789377159</v>
      </c>
      <c r="S55" s="122">
        <f t="shared" si="0"/>
        <v>1518339289.8363163</v>
      </c>
      <c r="T55" s="122">
        <v>0.71435341106101613</v>
      </c>
      <c r="U55" s="122">
        <f t="shared" si="1"/>
        <v>-31575007009.071205</v>
      </c>
      <c r="V55" s="3">
        <f t="shared" si="2"/>
        <v>0.23600677189593364</v>
      </c>
    </row>
    <row r="56" spans="13:28" x14ac:dyDescent="0.25">
      <c r="M56" s="3">
        <v>52</v>
      </c>
      <c r="N56" s="122">
        <f>'CBA Result'!$G$54*_xlfn.GAMMA.INV(T56,IF($O$2="Railway",$D$31,$D$32),IF($O$2="Railway",$F$31,$F$32))</f>
        <v>6030084237.1189442</v>
      </c>
      <c r="O56" s="122">
        <f>'CBA Result'!$G$53+'CBA Result'!$G$57+'CBA Result'!$G$58+'CBA Result'!$G$59+'CBA Result'!$G$60</f>
        <v>-349185910.82876146</v>
      </c>
      <c r="P56" s="122">
        <f>'CBA Result'!$G$55+'CBA Result'!$G$56</f>
        <v>2589916468.0184565</v>
      </c>
      <c r="Q56" s="122">
        <f>'CBA Result'!$G$40</f>
        <v>-16530913967.140793</v>
      </c>
      <c r="R56" s="122">
        <v>0.86140294710433352</v>
      </c>
      <c r="S56" s="122">
        <f t="shared" si="0"/>
        <v>3446942119.4770603</v>
      </c>
      <c r="T56" s="122">
        <v>0.64209941905219847</v>
      </c>
      <c r="U56" s="122">
        <f t="shared" si="1"/>
        <v>-30305134762.169136</v>
      </c>
      <c r="V56" s="3">
        <f t="shared" si="2"/>
        <v>0.30119781737983942</v>
      </c>
    </row>
    <row r="57" spans="13:28" x14ac:dyDescent="0.25">
      <c r="M57" s="3">
        <v>53</v>
      </c>
      <c r="N57" s="122">
        <f>'CBA Result'!$G$54*_xlfn.GAMMA.INV(T57,IF($O$2="Railway",$D$31,$D$32),IF($O$2="Railway",$F$31,$F$32))</f>
        <v>9158326511.4966831</v>
      </c>
      <c r="O57" s="122">
        <f>'CBA Result'!$G$53+'CBA Result'!$G$57+'CBA Result'!$G$58+'CBA Result'!$G$59+'CBA Result'!$G$60</f>
        <v>-349185910.82876146</v>
      </c>
      <c r="P57" s="122">
        <f>'CBA Result'!$G$55+'CBA Result'!$G$56</f>
        <v>2589916468.0184565</v>
      </c>
      <c r="Q57" s="122">
        <f>'CBA Result'!$G$40</f>
        <v>-16530913967.140793</v>
      </c>
      <c r="R57" s="122">
        <v>0.31231040214301053</v>
      </c>
      <c r="S57" s="122">
        <f t="shared" si="0"/>
        <v>1506003621.9402204</v>
      </c>
      <c r="T57" s="122">
        <v>0.99478791756929197</v>
      </c>
      <c r="U57" s="122">
        <f t="shared" si="1"/>
        <v>-46026607293.21064</v>
      </c>
      <c r="V57" s="3">
        <f t="shared" si="2"/>
        <v>0.22411263460928005</v>
      </c>
    </row>
    <row r="58" spans="13:28" x14ac:dyDescent="0.25">
      <c r="M58" s="3">
        <v>54</v>
      </c>
      <c r="N58" s="122">
        <f>'CBA Result'!$G$54*_xlfn.GAMMA.INV(T58,IF($O$2="Railway",$D$31,$D$32),IF($O$2="Railway",$F$31,$F$32))</f>
        <v>4145378705.1405821</v>
      </c>
      <c r="O58" s="122">
        <f>'CBA Result'!$G$53+'CBA Result'!$G$57+'CBA Result'!$G$58+'CBA Result'!$G$59+'CBA Result'!$G$60</f>
        <v>-349185910.82876146</v>
      </c>
      <c r="P58" s="122">
        <f>'CBA Result'!$G$55+'CBA Result'!$G$56</f>
        <v>2589916468.0184565</v>
      </c>
      <c r="Q58" s="122">
        <f>'CBA Result'!$G$40</f>
        <v>-16530913967.140793</v>
      </c>
      <c r="R58" s="122">
        <v>0.24870438876030865</v>
      </c>
      <c r="S58" s="122">
        <f t="shared" si="0"/>
        <v>1321624481.4338052</v>
      </c>
      <c r="T58" s="122">
        <v>8.7014816169416087E-2</v>
      </c>
      <c r="U58" s="122">
        <f t="shared" si="1"/>
        <v>-20833251304.551144</v>
      </c>
      <c r="V58" s="3">
        <f t="shared" si="2"/>
        <v>0.24565619647796447</v>
      </c>
    </row>
    <row r="59" spans="13:28" x14ac:dyDescent="0.25">
      <c r="M59" s="3">
        <v>55</v>
      </c>
      <c r="N59" s="122">
        <f>'CBA Result'!$G$54*_xlfn.GAMMA.INV(T59,IF($O$2="Railway",$D$31,$D$32),IF($O$2="Railway",$F$31,$F$32))</f>
        <v>4896418273.1713858</v>
      </c>
      <c r="O59" s="122">
        <f>'CBA Result'!$G$53+'CBA Result'!$G$57+'CBA Result'!$G$58+'CBA Result'!$G$59+'CBA Result'!$G$60</f>
        <v>-349185910.82876146</v>
      </c>
      <c r="P59" s="122">
        <f>'CBA Result'!$G$55+'CBA Result'!$G$56</f>
        <v>2589916468.0184565</v>
      </c>
      <c r="Q59" s="122">
        <f>'CBA Result'!$G$40</f>
        <v>-16530913967.140793</v>
      </c>
      <c r="R59" s="122">
        <v>0.14886085768235724</v>
      </c>
      <c r="S59" s="122">
        <f t="shared" si="0"/>
        <v>1012768621.0670189</v>
      </c>
      <c r="T59" s="122">
        <v>0.26777642203519059</v>
      </c>
      <c r="U59" s="122">
        <f t="shared" si="1"/>
        <v>-24607718530.197937</v>
      </c>
      <c r="V59" s="3">
        <f t="shared" si="2"/>
        <v>0.22594540719354206</v>
      </c>
    </row>
    <row r="60" spans="13:28" x14ac:dyDescent="0.25">
      <c r="M60" s="3">
        <v>56</v>
      </c>
      <c r="N60" s="122">
        <f>'CBA Result'!$G$54*_xlfn.GAMMA.INV(T60,IF($O$2="Railway",$D$31,$D$32),IF($O$2="Railway",$F$31,$F$32))</f>
        <v>5465230988.7521896</v>
      </c>
      <c r="O60" s="122">
        <f>'CBA Result'!$G$53+'CBA Result'!$G$57+'CBA Result'!$G$58+'CBA Result'!$G$59+'CBA Result'!$G$60</f>
        <v>-349185910.82876146</v>
      </c>
      <c r="P60" s="122">
        <f>'CBA Result'!$G$55+'CBA Result'!$G$56</f>
        <v>2589916468.0184565</v>
      </c>
      <c r="Q60" s="122">
        <f>'CBA Result'!$G$40</f>
        <v>-16530913967.140793</v>
      </c>
      <c r="R60" s="122">
        <v>3.3704855932787714E-2</v>
      </c>
      <c r="S60" s="122">
        <f t="shared" si="0"/>
        <v>546857360.33828247</v>
      </c>
      <c r="T60" s="122">
        <v>0.45663284486177236</v>
      </c>
      <c r="U60" s="122">
        <f t="shared" si="1"/>
        <v>-27466376108.147064</v>
      </c>
      <c r="V60" s="3">
        <f t="shared" si="2"/>
        <v>0.20617581350974012</v>
      </c>
    </row>
    <row r="61" spans="13:28" x14ac:dyDescent="0.25">
      <c r="M61" s="3">
        <v>57</v>
      </c>
      <c r="N61" s="122">
        <f>'CBA Result'!$G$54*_xlfn.GAMMA.INV(T61,IF($O$2="Railway",$D$31,$D$32),IF($O$2="Railway",$F$31,$F$32))</f>
        <v>5768853944.5758238</v>
      </c>
      <c r="O61" s="122">
        <f>'CBA Result'!$G$53+'CBA Result'!$G$57+'CBA Result'!$G$58+'CBA Result'!$G$59+'CBA Result'!$G$60</f>
        <v>-349185910.82876146</v>
      </c>
      <c r="P61" s="122">
        <f>'CBA Result'!$G$55+'CBA Result'!$G$56</f>
        <v>2589916468.0184565</v>
      </c>
      <c r="Q61" s="122">
        <f>'CBA Result'!$G$40</f>
        <v>-16530913967.140793</v>
      </c>
      <c r="R61" s="122">
        <v>0.85465464576513694</v>
      </c>
      <c r="S61" s="122">
        <f t="shared" si="0"/>
        <v>3407484618.6401615</v>
      </c>
      <c r="T61" s="122">
        <v>0.55928986186574436</v>
      </c>
      <c r="U61" s="122">
        <f t="shared" si="1"/>
        <v>-28992280926.604389</v>
      </c>
      <c r="V61" s="3">
        <f t="shared" si="2"/>
        <v>0.3044656153385677</v>
      </c>
    </row>
    <row r="62" spans="13:28" x14ac:dyDescent="0.25">
      <c r="M62" s="3">
        <v>58</v>
      </c>
      <c r="N62" s="122">
        <f>'CBA Result'!$G$54*_xlfn.GAMMA.INV(T62,IF($O$2="Railway",$D$31,$D$32),IF($O$2="Railway",$F$31,$F$32))</f>
        <v>5814915793.249589</v>
      </c>
      <c r="O62" s="122">
        <f>'CBA Result'!$G$53+'CBA Result'!$G$57+'CBA Result'!$G$58+'CBA Result'!$G$59+'CBA Result'!$G$60</f>
        <v>-349185910.82876146</v>
      </c>
      <c r="P62" s="122">
        <f>'CBA Result'!$G$55+'CBA Result'!$G$56</f>
        <v>2589916468.0184565</v>
      </c>
      <c r="Q62" s="122">
        <f>'CBA Result'!$G$40</f>
        <v>-16530913967.140793</v>
      </c>
      <c r="R62" s="122">
        <v>0.92267205776159111</v>
      </c>
      <c r="S62" s="122">
        <f t="shared" si="0"/>
        <v>3881537219.7039785</v>
      </c>
      <c r="T62" s="122">
        <v>0.57437588174666154</v>
      </c>
      <c r="U62" s="122">
        <f t="shared" si="1"/>
        <v>-29223771976.57354</v>
      </c>
      <c r="V62" s="3">
        <f t="shared" si="2"/>
        <v>0.31985149314803696</v>
      </c>
    </row>
    <row r="63" spans="13:28" x14ac:dyDescent="0.25">
      <c r="M63" s="3">
        <v>59</v>
      </c>
      <c r="N63" s="122">
        <f>'CBA Result'!$G$54*_xlfn.GAMMA.INV(T63,IF($O$2="Railway",$D$31,$D$32),IF($O$2="Railway",$F$31,$F$32))</f>
        <v>5914237449.961298</v>
      </c>
      <c r="O63" s="122">
        <f>'CBA Result'!$G$53+'CBA Result'!$G$57+'CBA Result'!$G$58+'CBA Result'!$G$59+'CBA Result'!$G$60</f>
        <v>-349185910.82876146</v>
      </c>
      <c r="P63" s="122">
        <f>'CBA Result'!$G$55+'CBA Result'!$G$56</f>
        <v>2589916468.0184565</v>
      </c>
      <c r="Q63" s="122">
        <f>'CBA Result'!$G$40</f>
        <v>-16530913967.140793</v>
      </c>
      <c r="R63" s="122">
        <v>0.51154239217416897</v>
      </c>
      <c r="S63" s="122">
        <f t="shared" si="0"/>
        <v>2082534243.4830499</v>
      </c>
      <c r="T63" s="122">
        <v>0.60624731705720769</v>
      </c>
      <c r="U63" s="122">
        <f t="shared" si="1"/>
        <v>-29722928551.024372</v>
      </c>
      <c r="V63" s="3">
        <f t="shared" si="2"/>
        <v>0.25729583710054776</v>
      </c>
    </row>
    <row r="64" spans="13:28" x14ac:dyDescent="0.25">
      <c r="M64" s="3">
        <v>60</v>
      </c>
      <c r="N64" s="122">
        <f>'CBA Result'!$G$54*_xlfn.GAMMA.INV(T64,IF($O$2="Railway",$D$31,$D$32),IF($O$2="Railway",$F$31,$F$32))</f>
        <v>6752299004.0398836</v>
      </c>
      <c r="O64" s="122">
        <f>'CBA Result'!$G$53+'CBA Result'!$G$57+'CBA Result'!$G$58+'CBA Result'!$G$59+'CBA Result'!$G$60</f>
        <v>-349185910.82876146</v>
      </c>
      <c r="P64" s="122">
        <f>'CBA Result'!$G$55+'CBA Result'!$G$56</f>
        <v>2589916468.0184565</v>
      </c>
      <c r="Q64" s="122">
        <f>'CBA Result'!$G$40</f>
        <v>-16530913967.140793</v>
      </c>
      <c r="R64" s="122">
        <v>0.89388303451424778</v>
      </c>
      <c r="S64" s="122">
        <f t="shared" si="0"/>
        <v>3656594995.5480156</v>
      </c>
      <c r="T64" s="122">
        <v>0.82325236930620771</v>
      </c>
      <c r="U64" s="122">
        <f t="shared" si="1"/>
        <v>-33934738425.753235</v>
      </c>
      <c r="V64" s="3">
        <f t="shared" si="2"/>
        <v>0.29644277679549691</v>
      </c>
    </row>
    <row r="65" spans="13:22" x14ac:dyDescent="0.25">
      <c r="M65" s="3">
        <v>61</v>
      </c>
      <c r="N65" s="122">
        <f>'CBA Result'!$G$54*_xlfn.GAMMA.INV(T65,IF($O$2="Railway",$D$31,$D$32),IF($O$2="Railway",$F$31,$F$32))</f>
        <v>7292246100.3341446</v>
      </c>
      <c r="O65" s="122">
        <f>'CBA Result'!$G$53+'CBA Result'!$G$57+'CBA Result'!$G$58+'CBA Result'!$G$59+'CBA Result'!$G$60</f>
        <v>-349185910.82876146</v>
      </c>
      <c r="P65" s="122">
        <f>'CBA Result'!$G$55+'CBA Result'!$G$56</f>
        <v>2589916468.0184565</v>
      </c>
      <c r="Q65" s="122">
        <f>'CBA Result'!$G$40</f>
        <v>-16530913967.140793</v>
      </c>
      <c r="R65" s="122">
        <v>0.92108836029525631</v>
      </c>
      <c r="S65" s="122">
        <f t="shared" si="0"/>
        <v>3867823542.2357826</v>
      </c>
      <c r="T65" s="122">
        <v>0.90722735940768273</v>
      </c>
      <c r="U65" s="122">
        <f t="shared" si="1"/>
        <v>-36648327303.486313</v>
      </c>
      <c r="V65" s="3">
        <f t="shared" si="2"/>
        <v>0.29498982701763687</v>
      </c>
    </row>
    <row r="66" spans="13:22" x14ac:dyDescent="0.25">
      <c r="M66" s="3">
        <v>62</v>
      </c>
      <c r="N66" s="122">
        <f>'CBA Result'!$G$54*_xlfn.GAMMA.INV(T66,IF($O$2="Railway",$D$31,$D$32),IF($O$2="Railway",$F$31,$F$32))</f>
        <v>5456139853.3327465</v>
      </c>
      <c r="O66" s="122">
        <f>'CBA Result'!$G$53+'CBA Result'!$G$57+'CBA Result'!$G$58+'CBA Result'!$G$59+'CBA Result'!$G$60</f>
        <v>-349185910.82876146</v>
      </c>
      <c r="P66" s="122">
        <f>'CBA Result'!$G$55+'CBA Result'!$G$56</f>
        <v>2589916468.0184565</v>
      </c>
      <c r="Q66" s="122">
        <f>'CBA Result'!$G$40</f>
        <v>-16530913967.140793</v>
      </c>
      <c r="R66" s="122">
        <v>0.34135479446984551</v>
      </c>
      <c r="S66" s="122">
        <f t="shared" si="0"/>
        <v>1589029666.855777</v>
      </c>
      <c r="T66" s="122">
        <v>0.45351161287486286</v>
      </c>
      <c r="U66" s="122">
        <f t="shared" si="1"/>
        <v>-27420687180.232685</v>
      </c>
      <c r="V66" s="3">
        <f t="shared" si="2"/>
        <v>0.24419459531950877</v>
      </c>
    </row>
    <row r="67" spans="13:22" x14ac:dyDescent="0.25">
      <c r="M67" s="3">
        <v>63</v>
      </c>
      <c r="N67" s="122">
        <f>'CBA Result'!$G$54*_xlfn.GAMMA.INV(T67,IF($O$2="Railway",$D$31,$D$32),IF($O$2="Railway",$F$31,$F$32))</f>
        <v>5152962937.9493551</v>
      </c>
      <c r="O67" s="122">
        <f>'CBA Result'!$G$53+'CBA Result'!$G$57+'CBA Result'!$G$58+'CBA Result'!$G$59+'CBA Result'!$G$60</f>
        <v>-349185910.82876146</v>
      </c>
      <c r="P67" s="122">
        <f>'CBA Result'!$G$55+'CBA Result'!$G$56</f>
        <v>2589916468.0184565</v>
      </c>
      <c r="Q67" s="122">
        <f>'CBA Result'!$G$40</f>
        <v>-16530913967.140793</v>
      </c>
      <c r="R67" s="122">
        <v>0.53536481475270203</v>
      </c>
      <c r="S67" s="122">
        <f t="shared" si="0"/>
        <v>2154825864.1954446</v>
      </c>
      <c r="T67" s="122">
        <v>0.35027897282114717</v>
      </c>
      <c r="U67" s="122">
        <f t="shared" si="1"/>
        <v>-25897024008.014351</v>
      </c>
      <c r="V67" s="3">
        <f t="shared" si="2"/>
        <v>0.26870280110805628</v>
      </c>
    </row>
    <row r="68" spans="13:22" x14ac:dyDescent="0.25">
      <c r="M68" s="3">
        <v>64</v>
      </c>
      <c r="N68" s="122">
        <f>'CBA Result'!$G$54*_xlfn.GAMMA.INV(T68,IF($O$2="Railway",$D$31,$D$32),IF($O$2="Railway",$F$31,$F$32))</f>
        <v>4934672810.9020176</v>
      </c>
      <c r="O68" s="122">
        <f>'CBA Result'!$G$53+'CBA Result'!$G$57+'CBA Result'!$G$58+'CBA Result'!$G$59+'CBA Result'!$G$60</f>
        <v>-349185910.82876146</v>
      </c>
      <c r="P68" s="122">
        <f>'CBA Result'!$G$55+'CBA Result'!$G$56</f>
        <v>2589916468.0184565</v>
      </c>
      <c r="Q68" s="122">
        <f>'CBA Result'!$G$40</f>
        <v>-16530913967.140793</v>
      </c>
      <c r="R68" s="122">
        <v>0.34309386131023978</v>
      </c>
      <c r="S68" s="122">
        <f t="shared" si="0"/>
        <v>1593991681.7798777</v>
      </c>
      <c r="T68" s="122">
        <v>0.27961212918567291</v>
      </c>
      <c r="U68" s="122">
        <f t="shared" si="1"/>
        <v>-24799972713.656109</v>
      </c>
      <c r="V68" s="3">
        <f t="shared" si="2"/>
        <v>0.24917279761563621</v>
      </c>
    </row>
    <row r="69" spans="13:22" x14ac:dyDescent="0.25">
      <c r="M69" s="3">
        <v>65</v>
      </c>
      <c r="N69" s="122">
        <f>'CBA Result'!$G$54*_xlfn.GAMMA.INV(T69,IF($O$2="Railway",$D$31,$D$32),IF($O$2="Railway",$F$31,$F$32))</f>
        <v>3711570235.5787535</v>
      </c>
      <c r="O69" s="122">
        <f>'CBA Result'!$G$53+'CBA Result'!$G$57+'CBA Result'!$G$58+'CBA Result'!$G$59+'CBA Result'!$G$60</f>
        <v>-349185910.82876146</v>
      </c>
      <c r="P69" s="122">
        <f>'CBA Result'!$G$55+'CBA Result'!$G$56</f>
        <v>2589916468.0184565</v>
      </c>
      <c r="Q69" s="122">
        <f>'CBA Result'!$G$40</f>
        <v>-16530913967.140793</v>
      </c>
      <c r="R69" s="122">
        <v>0.5718957487533104</v>
      </c>
      <c r="S69" s="122">
        <f t="shared" si="0"/>
        <v>2268415412.9633474</v>
      </c>
      <c r="T69" s="122">
        <v>3.3670346363937287E-2</v>
      </c>
      <c r="U69" s="122">
        <f t="shared" si="1"/>
        <v>-18653078754.039185</v>
      </c>
      <c r="V69" s="3">
        <f t="shared" si="2"/>
        <v>0.30186972413302182</v>
      </c>
    </row>
    <row r="70" spans="13:22" x14ac:dyDescent="0.25">
      <c r="M70" s="3">
        <v>66</v>
      </c>
      <c r="N70" s="122">
        <f>'CBA Result'!$G$54*_xlfn.GAMMA.INV(T70,IF($O$2="Railway",$D$31,$D$32),IF($O$2="Railway",$F$31,$F$32))</f>
        <v>5383638832.4961805</v>
      </c>
      <c r="O70" s="122">
        <f>'CBA Result'!$G$53+'CBA Result'!$G$57+'CBA Result'!$G$58+'CBA Result'!$G$59+'CBA Result'!$G$60</f>
        <v>-349185910.82876146</v>
      </c>
      <c r="P70" s="122">
        <f>'CBA Result'!$G$55+'CBA Result'!$G$56</f>
        <v>2589916468.0184565</v>
      </c>
      <c r="Q70" s="122">
        <f>'CBA Result'!$G$40</f>
        <v>-16530913967.140793</v>
      </c>
      <c r="R70" s="122">
        <v>0.93000208679128304</v>
      </c>
      <c r="S70" s="122">
        <f t="shared" ref="S70:S133" si="7">_xlfn.BETA.INV(R70,IF($O$2="Railway",$I$30,$J$30),IF($O$2="Railway",$I$31,$J$31),IF($O$2="Railway",$I$27,$J$27),IF($O$2="Railway",$I$29,$J$29))*P70</f>
        <v>3947609582.5775123</v>
      </c>
      <c r="T70" s="122">
        <v>0.42861430743624573</v>
      </c>
      <c r="U70" s="122">
        <f t="shared" ref="U70:U133" si="8">_xlfn.GAMMA.INV(T70,IF($O$2="Railway",$D$31,$D$32),IF($O$2="Railway",$F$31,$F$32))*Q70</f>
        <v>-27056321920.901463</v>
      </c>
      <c r="V70" s="3">
        <f t="shared" ref="V70:V133" si="9">(N70+O70+S70)/-U70</f>
        <v>0.33197647967464999</v>
      </c>
    </row>
    <row r="71" spans="13:22" x14ac:dyDescent="0.25">
      <c r="M71" s="3">
        <v>67</v>
      </c>
      <c r="N71" s="122">
        <f>'CBA Result'!$G$54*_xlfn.GAMMA.INV(T71,IF($O$2="Railway",$D$31,$D$32),IF($O$2="Railway",$F$31,$F$32))</f>
        <v>6827202157.8206949</v>
      </c>
      <c r="O71" s="122">
        <f>'CBA Result'!$G$53+'CBA Result'!$G$57+'CBA Result'!$G$58+'CBA Result'!$G$59+'CBA Result'!$G$60</f>
        <v>-349185910.82876146</v>
      </c>
      <c r="P71" s="122">
        <f>'CBA Result'!$G$55+'CBA Result'!$G$56</f>
        <v>2589916468.0184565</v>
      </c>
      <c r="Q71" s="122">
        <f>'CBA Result'!$G$40</f>
        <v>-16530913967.140793</v>
      </c>
      <c r="R71" s="122">
        <v>0.46086824170417651</v>
      </c>
      <c r="S71" s="122">
        <f t="shared" si="7"/>
        <v>1932381966.6905403</v>
      </c>
      <c r="T71" s="122">
        <v>0.83743794021157469</v>
      </c>
      <c r="U71" s="122">
        <f t="shared" si="8"/>
        <v>-34311175981.213242</v>
      </c>
      <c r="V71" s="3">
        <f t="shared" si="9"/>
        <v>0.24512124615861339</v>
      </c>
    </row>
    <row r="72" spans="13:22" x14ac:dyDescent="0.25">
      <c r="M72" s="3">
        <v>68</v>
      </c>
      <c r="N72" s="122">
        <f>'CBA Result'!$G$54*_xlfn.GAMMA.INV(T72,IF($O$2="Railway",$D$31,$D$32),IF($O$2="Railway",$F$31,$F$32))</f>
        <v>3992872472.9740081</v>
      </c>
      <c r="O72" s="122">
        <f>'CBA Result'!$G$53+'CBA Result'!$G$57+'CBA Result'!$G$58+'CBA Result'!$G$59+'CBA Result'!$G$60</f>
        <v>-349185910.82876146</v>
      </c>
      <c r="P72" s="122">
        <f>'CBA Result'!$G$55+'CBA Result'!$G$56</f>
        <v>2589916468.0184565</v>
      </c>
      <c r="Q72" s="122">
        <f>'CBA Result'!$G$40</f>
        <v>-16530913967.140793</v>
      </c>
      <c r="R72" s="122">
        <v>0.8073340482148974</v>
      </c>
      <c r="S72" s="122">
        <f t="shared" si="7"/>
        <v>3158682171.9559531</v>
      </c>
      <c r="T72" s="122">
        <v>6.4183065016506613E-2</v>
      </c>
      <c r="U72" s="122">
        <f t="shared" si="8"/>
        <v>-20066807298.772736</v>
      </c>
      <c r="V72" s="3">
        <f t="shared" si="9"/>
        <v>0.33898609942385932</v>
      </c>
    </row>
    <row r="73" spans="13:22" x14ac:dyDescent="0.25">
      <c r="M73" s="3">
        <v>69</v>
      </c>
      <c r="N73" s="122">
        <f>'CBA Result'!$G$54*_xlfn.GAMMA.INV(T73,IF($O$2="Railway",$D$31,$D$32),IF($O$2="Railway",$F$31,$F$32))</f>
        <v>5239817176.0531425</v>
      </c>
      <c r="O73" s="122">
        <f>'CBA Result'!$G$53+'CBA Result'!$G$57+'CBA Result'!$G$58+'CBA Result'!$G$59+'CBA Result'!$G$60</f>
        <v>-349185910.82876146</v>
      </c>
      <c r="P73" s="122">
        <f>'CBA Result'!$G$55+'CBA Result'!$G$56</f>
        <v>2589916468.0184565</v>
      </c>
      <c r="Q73" s="122">
        <f>'CBA Result'!$G$40</f>
        <v>-16530913967.140793</v>
      </c>
      <c r="R73" s="122">
        <v>0.585433040874906</v>
      </c>
      <c r="S73" s="122">
        <f t="shared" si="7"/>
        <v>2311490114.8777528</v>
      </c>
      <c r="T73" s="122">
        <v>0.37949814413145211</v>
      </c>
      <c r="U73" s="122">
        <f t="shared" si="8"/>
        <v>-26333523613.475651</v>
      </c>
      <c r="V73" s="3">
        <f t="shared" si="9"/>
        <v>0.27349630401973984</v>
      </c>
    </row>
    <row r="74" spans="13:22" x14ac:dyDescent="0.25">
      <c r="M74" s="3">
        <v>70</v>
      </c>
      <c r="N74" s="122">
        <f>'CBA Result'!$G$54*_xlfn.GAMMA.INV(T74,IF($O$2="Railway",$D$31,$D$32),IF($O$2="Railway",$F$31,$F$32))</f>
        <v>5931488168.344964</v>
      </c>
      <c r="O74" s="122">
        <f>'CBA Result'!$G$53+'CBA Result'!$G$57+'CBA Result'!$G$58+'CBA Result'!$G$59+'CBA Result'!$G$60</f>
        <v>-349185910.82876146</v>
      </c>
      <c r="P74" s="122">
        <f>'CBA Result'!$G$55+'CBA Result'!$G$56</f>
        <v>2589916468.0184565</v>
      </c>
      <c r="Q74" s="122">
        <f>'CBA Result'!$G$40</f>
        <v>-16530913967.140793</v>
      </c>
      <c r="R74" s="122">
        <v>0.50633564949231569</v>
      </c>
      <c r="S74" s="122">
        <f t="shared" si="7"/>
        <v>2066895302.8449006</v>
      </c>
      <c r="T74" s="122">
        <v>0.61168158874741552</v>
      </c>
      <c r="U74" s="122">
        <f t="shared" si="8"/>
        <v>-29809624743.781208</v>
      </c>
      <c r="V74" s="3">
        <f t="shared" si="9"/>
        <v>0.25660160522338865</v>
      </c>
    </row>
    <row r="75" spans="13:22" x14ac:dyDescent="0.25">
      <c r="M75" s="3">
        <v>71</v>
      </c>
      <c r="N75" s="122">
        <f>'CBA Result'!$G$54*_xlfn.GAMMA.INV(T75,IF($O$2="Railway",$D$31,$D$32),IF($O$2="Railway",$F$31,$F$32))</f>
        <v>7507164365.3599625</v>
      </c>
      <c r="O75" s="122">
        <f>'CBA Result'!$G$53+'CBA Result'!$G$57+'CBA Result'!$G$58+'CBA Result'!$G$59+'CBA Result'!$G$60</f>
        <v>-349185910.82876146</v>
      </c>
      <c r="P75" s="122">
        <f>'CBA Result'!$G$55+'CBA Result'!$G$56</f>
        <v>2589916468.0184565</v>
      </c>
      <c r="Q75" s="122">
        <f>'CBA Result'!$G$40</f>
        <v>-16530913967.140793</v>
      </c>
      <c r="R75" s="122">
        <v>0.93865949487569977</v>
      </c>
      <c r="S75" s="122">
        <f t="shared" si="7"/>
        <v>4032009306.7647309</v>
      </c>
      <c r="T75" s="122">
        <v>0.93005127323191672</v>
      </c>
      <c r="U75" s="122">
        <f t="shared" si="8"/>
        <v>-37728432776.037857</v>
      </c>
      <c r="V75" s="3">
        <f t="shared" si="9"/>
        <v>0.29659296551546493</v>
      </c>
    </row>
    <row r="76" spans="13:22" x14ac:dyDescent="0.25">
      <c r="M76" s="3">
        <v>72</v>
      </c>
      <c r="N76" s="122">
        <f>'CBA Result'!$G$54*_xlfn.GAMMA.INV(T76,IF($O$2="Railway",$D$31,$D$32),IF($O$2="Railway",$F$31,$F$32))</f>
        <v>6805984248.149991</v>
      </c>
      <c r="O76" s="122">
        <f>'CBA Result'!$G$53+'CBA Result'!$G$57+'CBA Result'!$G$58+'CBA Result'!$G$59+'CBA Result'!$G$60</f>
        <v>-349185910.82876146</v>
      </c>
      <c r="P76" s="122">
        <f>'CBA Result'!$G$55+'CBA Result'!$G$56</f>
        <v>2589916468.0184565</v>
      </c>
      <c r="Q76" s="122">
        <f>'CBA Result'!$G$40</f>
        <v>-16530913967.140793</v>
      </c>
      <c r="R76" s="122">
        <v>0.60215531851910209</v>
      </c>
      <c r="S76" s="122">
        <f t="shared" si="7"/>
        <v>2365538184.3387389</v>
      </c>
      <c r="T76" s="122">
        <v>0.83350718535442814</v>
      </c>
      <c r="U76" s="122">
        <f t="shared" si="8"/>
        <v>-34204542045.988239</v>
      </c>
      <c r="V76" s="3">
        <f t="shared" si="9"/>
        <v>0.25792880108724386</v>
      </c>
    </row>
    <row r="77" spans="13:22" x14ac:dyDescent="0.25">
      <c r="M77" s="3">
        <v>73</v>
      </c>
      <c r="N77" s="122">
        <f>'CBA Result'!$G$54*_xlfn.GAMMA.INV(T77,IF($O$2="Railway",$D$31,$D$32),IF($O$2="Railway",$F$31,$F$32))</f>
        <v>4274815677.9061847</v>
      </c>
      <c r="O77" s="122">
        <f>'CBA Result'!$G$53+'CBA Result'!$G$57+'CBA Result'!$G$58+'CBA Result'!$G$59+'CBA Result'!$G$60</f>
        <v>-349185910.82876146</v>
      </c>
      <c r="P77" s="122">
        <f>'CBA Result'!$G$55+'CBA Result'!$G$56</f>
        <v>2589916468.0184565</v>
      </c>
      <c r="Q77" s="122">
        <f>'CBA Result'!$G$40</f>
        <v>-16530913967.140793</v>
      </c>
      <c r="R77" s="122">
        <v>0.43608666145664132</v>
      </c>
      <c r="S77" s="122">
        <f t="shared" si="7"/>
        <v>1860322766.0237126</v>
      </c>
      <c r="T77" s="122">
        <v>0.11015522203553252</v>
      </c>
      <c r="U77" s="122">
        <f t="shared" si="8"/>
        <v>-21483757126.463665</v>
      </c>
      <c r="V77" s="3">
        <f t="shared" si="9"/>
        <v>0.26931753598973646</v>
      </c>
    </row>
    <row r="78" spans="13:22" x14ac:dyDescent="0.25">
      <c r="M78" s="3">
        <v>74</v>
      </c>
      <c r="N78" s="122">
        <f>'CBA Result'!$G$54*_xlfn.GAMMA.INV(T78,IF($O$2="Railway",$D$31,$D$32),IF($O$2="Railway",$F$31,$F$32))</f>
        <v>6339155925.2278061</v>
      </c>
      <c r="O78" s="122">
        <f>'CBA Result'!$G$53+'CBA Result'!$G$57+'CBA Result'!$G$58+'CBA Result'!$G$59+'CBA Result'!$G$60</f>
        <v>-349185910.82876146</v>
      </c>
      <c r="P78" s="122">
        <f>'CBA Result'!$G$55+'CBA Result'!$G$56</f>
        <v>2589916468.0184565</v>
      </c>
      <c r="Q78" s="122">
        <f>'CBA Result'!$G$40</f>
        <v>-16530913967.140793</v>
      </c>
      <c r="R78" s="122">
        <v>0.73065529487564718</v>
      </c>
      <c r="S78" s="122">
        <f t="shared" si="7"/>
        <v>2824356453.7612123</v>
      </c>
      <c r="T78" s="122">
        <v>0.72923809875784873</v>
      </c>
      <c r="U78" s="122">
        <f t="shared" si="8"/>
        <v>-31858423039.910557</v>
      </c>
      <c r="V78" s="3">
        <f t="shared" si="9"/>
        <v>0.2766717755338402</v>
      </c>
    </row>
    <row r="79" spans="13:22" x14ac:dyDescent="0.25">
      <c r="M79" s="3">
        <v>75</v>
      </c>
      <c r="N79" s="122">
        <f>'CBA Result'!$G$54*_xlfn.GAMMA.INV(T79,IF($O$2="Railway",$D$31,$D$32),IF($O$2="Railway",$F$31,$F$32))</f>
        <v>6330278035.1212587</v>
      </c>
      <c r="O79" s="122">
        <f>'CBA Result'!$G$53+'CBA Result'!$G$57+'CBA Result'!$G$58+'CBA Result'!$G$59+'CBA Result'!$G$60</f>
        <v>-349185910.82876146</v>
      </c>
      <c r="P79" s="122">
        <f>'CBA Result'!$G$55+'CBA Result'!$G$56</f>
        <v>2589916468.0184565</v>
      </c>
      <c r="Q79" s="122">
        <f>'CBA Result'!$G$40</f>
        <v>-16530913967.140793</v>
      </c>
      <c r="R79" s="122">
        <v>4.1124624669256482E-2</v>
      </c>
      <c r="S79" s="122">
        <f t="shared" si="7"/>
        <v>587212362.57527125</v>
      </c>
      <c r="T79" s="122">
        <v>0.72692652658037682</v>
      </c>
      <c r="U79" s="122">
        <f t="shared" si="8"/>
        <v>-31813805809.785229</v>
      </c>
      <c r="V79" s="3">
        <f t="shared" si="9"/>
        <v>0.20646082163635709</v>
      </c>
    </row>
    <row r="80" spans="13:22" x14ac:dyDescent="0.25">
      <c r="M80" s="3">
        <v>76</v>
      </c>
      <c r="N80" s="122">
        <f>'CBA Result'!$G$54*_xlfn.GAMMA.INV(T80,IF($O$2="Railway",$D$31,$D$32),IF($O$2="Railway",$F$31,$F$32))</f>
        <v>6340372523.7465343</v>
      </c>
      <c r="O80" s="122">
        <f>'CBA Result'!$G$53+'CBA Result'!$G$57+'CBA Result'!$G$58+'CBA Result'!$G$59+'CBA Result'!$G$60</f>
        <v>-349185910.82876146</v>
      </c>
      <c r="P80" s="122">
        <f>'CBA Result'!$G$55+'CBA Result'!$G$56</f>
        <v>2589916468.0184565</v>
      </c>
      <c r="Q80" s="122">
        <f>'CBA Result'!$G$40</f>
        <v>-16530913967.140793</v>
      </c>
      <c r="R80" s="122">
        <v>0.49996800368256755</v>
      </c>
      <c r="S80" s="122">
        <f t="shared" si="7"/>
        <v>2047841823.3754787</v>
      </c>
      <c r="T80" s="122">
        <v>0.72955394050615974</v>
      </c>
      <c r="U80" s="122">
        <f t="shared" si="8"/>
        <v>-31864537246.712936</v>
      </c>
      <c r="V80" s="3">
        <f t="shared" si="9"/>
        <v>0.25228762539529859</v>
      </c>
    </row>
    <row r="81" spans="13:22" x14ac:dyDescent="0.25">
      <c r="M81" s="3">
        <v>77</v>
      </c>
      <c r="N81" s="122">
        <f>'CBA Result'!$G$54*_xlfn.GAMMA.INV(T81,IF($O$2="Railway",$D$31,$D$32),IF($O$2="Railway",$F$31,$F$32))</f>
        <v>6508535802.478775</v>
      </c>
      <c r="O81" s="122">
        <f>'CBA Result'!$G$53+'CBA Result'!$G$57+'CBA Result'!$G$58+'CBA Result'!$G$59+'CBA Result'!$G$60</f>
        <v>-349185910.82876146</v>
      </c>
      <c r="P81" s="122">
        <f>'CBA Result'!$G$55+'CBA Result'!$G$56</f>
        <v>2589916468.0184565</v>
      </c>
      <c r="Q81" s="122">
        <f>'CBA Result'!$G$40</f>
        <v>-16530913967.140793</v>
      </c>
      <c r="R81" s="122">
        <v>0.67569070220399596</v>
      </c>
      <c r="S81" s="122">
        <f t="shared" si="7"/>
        <v>2616849030.3918519</v>
      </c>
      <c r="T81" s="122">
        <v>0.77101888408061758</v>
      </c>
      <c r="U81" s="122">
        <f t="shared" si="8"/>
        <v>-32709668197.398235</v>
      </c>
      <c r="V81" s="3">
        <f t="shared" si="9"/>
        <v>0.26830595984889677</v>
      </c>
    </row>
    <row r="82" spans="13:22" x14ac:dyDescent="0.25">
      <c r="M82" s="3">
        <v>78</v>
      </c>
      <c r="N82" s="122">
        <f>'CBA Result'!$G$54*_xlfn.GAMMA.INV(T82,IF($O$2="Railway",$D$31,$D$32),IF($O$2="Railway",$F$31,$F$32))</f>
        <v>5736361027.0810413</v>
      </c>
      <c r="O82" s="122">
        <f>'CBA Result'!$G$53+'CBA Result'!$G$57+'CBA Result'!$G$58+'CBA Result'!$G$59+'CBA Result'!$G$60</f>
        <v>-349185910.82876146</v>
      </c>
      <c r="P82" s="122">
        <f>'CBA Result'!$G$55+'CBA Result'!$G$56</f>
        <v>2589916468.0184565</v>
      </c>
      <c r="Q82" s="122">
        <f>'CBA Result'!$G$40</f>
        <v>-16530913967.140793</v>
      </c>
      <c r="R82" s="122">
        <v>0.98179944514723883</v>
      </c>
      <c r="S82" s="122">
        <f t="shared" si="7"/>
        <v>4667857527.9656801</v>
      </c>
      <c r="T82" s="122">
        <v>0.54854590627332767</v>
      </c>
      <c r="U82" s="122">
        <f t="shared" si="8"/>
        <v>-28828982669.93428</v>
      </c>
      <c r="V82" s="3">
        <f t="shared" si="9"/>
        <v>0.34878208361838398</v>
      </c>
    </row>
    <row r="83" spans="13:22" x14ac:dyDescent="0.25">
      <c r="M83" s="3">
        <v>79</v>
      </c>
      <c r="N83" s="122">
        <f>'CBA Result'!$G$54*_xlfn.GAMMA.INV(T83,IF($O$2="Railway",$D$31,$D$32),IF($O$2="Railway",$F$31,$F$32))</f>
        <v>9729001479.1944866</v>
      </c>
      <c r="O83" s="122">
        <f>'CBA Result'!$G$53+'CBA Result'!$G$57+'CBA Result'!$G$58+'CBA Result'!$G$59+'CBA Result'!$G$60</f>
        <v>-349185910.82876146</v>
      </c>
      <c r="P83" s="122">
        <f>'CBA Result'!$G$55+'CBA Result'!$G$56</f>
        <v>2589916468.0184565</v>
      </c>
      <c r="Q83" s="122">
        <f>'CBA Result'!$G$40</f>
        <v>-16530913967.140793</v>
      </c>
      <c r="R83" s="122">
        <v>0.23031129738631706</v>
      </c>
      <c r="S83" s="122">
        <f t="shared" si="7"/>
        <v>1267107838.9649684</v>
      </c>
      <c r="T83" s="122">
        <v>0.9981752780301103</v>
      </c>
      <c r="U83" s="122">
        <f t="shared" si="8"/>
        <v>-48894623911.456322</v>
      </c>
      <c r="V83" s="3">
        <f t="shared" si="9"/>
        <v>0.21775243484051118</v>
      </c>
    </row>
    <row r="84" spans="13:22" x14ac:dyDescent="0.25">
      <c r="M84" s="3">
        <v>80</v>
      </c>
      <c r="N84" s="122">
        <f>'CBA Result'!$G$54*_xlfn.GAMMA.INV(T84,IF($O$2="Railway",$D$31,$D$32),IF($O$2="Railway",$F$31,$F$32))</f>
        <v>6441305299.8829899</v>
      </c>
      <c r="O84" s="122">
        <f>'CBA Result'!$G$53+'CBA Result'!$G$57+'CBA Result'!$G$58+'CBA Result'!$G$59+'CBA Result'!$G$60</f>
        <v>-349185910.82876146</v>
      </c>
      <c r="P84" s="122">
        <f>'CBA Result'!$G$55+'CBA Result'!$G$56</f>
        <v>2589916468.0184565</v>
      </c>
      <c r="Q84" s="122">
        <f>'CBA Result'!$G$40</f>
        <v>-16530913967.140793</v>
      </c>
      <c r="R84" s="122">
        <v>0.79380412079851137</v>
      </c>
      <c r="S84" s="122">
        <f t="shared" si="7"/>
        <v>3094624907.6941767</v>
      </c>
      <c r="T84" s="122">
        <v>0.75496807645403563</v>
      </c>
      <c r="U84" s="122">
        <f t="shared" si="8"/>
        <v>-32371790754.699844</v>
      </c>
      <c r="V84" s="3">
        <f t="shared" si="9"/>
        <v>0.2837885727843043</v>
      </c>
    </row>
    <row r="85" spans="13:22" x14ac:dyDescent="0.25">
      <c r="M85" s="3">
        <v>81</v>
      </c>
      <c r="N85" s="122">
        <f>'CBA Result'!$G$54*_xlfn.GAMMA.INV(T85,IF($O$2="Railway",$D$31,$D$32),IF($O$2="Railway",$F$31,$F$32))</f>
        <v>3636579892.705287</v>
      </c>
      <c r="O85" s="122">
        <f>'CBA Result'!$G$53+'CBA Result'!$G$57+'CBA Result'!$G$58+'CBA Result'!$G$59+'CBA Result'!$G$60</f>
        <v>-349185910.82876146</v>
      </c>
      <c r="P85" s="122">
        <f>'CBA Result'!$G$55+'CBA Result'!$G$56</f>
        <v>2589916468.0184565</v>
      </c>
      <c r="Q85" s="122">
        <f>'CBA Result'!$G$40</f>
        <v>-16530913967.140793</v>
      </c>
      <c r="R85" s="122">
        <v>0.78566130795137479</v>
      </c>
      <c r="S85" s="122">
        <f t="shared" si="7"/>
        <v>3057281926.2705841</v>
      </c>
      <c r="T85" s="122">
        <v>2.7782552452779274E-2</v>
      </c>
      <c r="U85" s="122">
        <f t="shared" si="8"/>
        <v>-18276203016.109615</v>
      </c>
      <c r="V85" s="3">
        <f t="shared" si="9"/>
        <v>0.34715503557027549</v>
      </c>
    </row>
    <row r="86" spans="13:22" x14ac:dyDescent="0.25">
      <c r="M86" s="3">
        <v>82</v>
      </c>
      <c r="N86" s="122">
        <f>'CBA Result'!$G$54*_xlfn.GAMMA.INV(T86,IF($O$2="Railway",$D$31,$D$32),IF($O$2="Railway",$F$31,$F$32))</f>
        <v>5545177642.3473511</v>
      </c>
      <c r="O86" s="122">
        <f>'CBA Result'!$G$53+'CBA Result'!$G$57+'CBA Result'!$G$58+'CBA Result'!$G$59+'CBA Result'!$G$60</f>
        <v>-349185910.82876146</v>
      </c>
      <c r="P86" s="122">
        <f>'CBA Result'!$G$55+'CBA Result'!$G$56</f>
        <v>2589916468.0184565</v>
      </c>
      <c r="Q86" s="122">
        <f>'CBA Result'!$G$40</f>
        <v>-16530913967.140793</v>
      </c>
      <c r="R86" s="122">
        <v>0.52344318972081338</v>
      </c>
      <c r="S86" s="122">
        <f t="shared" si="7"/>
        <v>2118490836.3494463</v>
      </c>
      <c r="T86" s="122">
        <v>0.48402533596740671</v>
      </c>
      <c r="U86" s="122">
        <f t="shared" si="8"/>
        <v>-27868160563.507072</v>
      </c>
      <c r="V86" s="3">
        <f t="shared" si="9"/>
        <v>0.2624673613172101</v>
      </c>
    </row>
    <row r="87" spans="13:22" x14ac:dyDescent="0.25">
      <c r="M87" s="3">
        <v>83</v>
      </c>
      <c r="N87" s="122">
        <f>'CBA Result'!$G$54*_xlfn.GAMMA.INV(T87,IF($O$2="Railway",$D$31,$D$32),IF($O$2="Railway",$F$31,$F$32))</f>
        <v>4433307408.3122416</v>
      </c>
      <c r="O87" s="122">
        <f>'CBA Result'!$G$53+'CBA Result'!$G$57+'CBA Result'!$G$58+'CBA Result'!$G$59+'CBA Result'!$G$60</f>
        <v>-349185910.82876146</v>
      </c>
      <c r="P87" s="122">
        <f>'CBA Result'!$G$55+'CBA Result'!$G$56</f>
        <v>2589916468.0184565</v>
      </c>
      <c r="Q87" s="122">
        <f>'CBA Result'!$G$40</f>
        <v>-16530913967.140793</v>
      </c>
      <c r="R87" s="122">
        <v>0.18382504683317358</v>
      </c>
      <c r="S87" s="122">
        <f t="shared" si="7"/>
        <v>1125224249.1235209</v>
      </c>
      <c r="T87" s="122">
        <v>0.14326985159564121</v>
      </c>
      <c r="U87" s="122">
        <f t="shared" si="8"/>
        <v>-22280282193.075302</v>
      </c>
      <c r="V87" s="3">
        <f t="shared" si="9"/>
        <v>0.23380968434170291</v>
      </c>
    </row>
    <row r="88" spans="13:22" x14ac:dyDescent="0.25">
      <c r="M88" s="3">
        <v>84</v>
      </c>
      <c r="N88" s="122">
        <f>'CBA Result'!$G$54*_xlfn.GAMMA.INV(T88,IF($O$2="Railway",$D$31,$D$32),IF($O$2="Railway",$F$31,$F$32))</f>
        <v>5868817210.28514</v>
      </c>
      <c r="O88" s="122">
        <f>'CBA Result'!$G$53+'CBA Result'!$G$57+'CBA Result'!$G$58+'CBA Result'!$G$59+'CBA Result'!$G$60</f>
        <v>-349185910.82876146</v>
      </c>
      <c r="P88" s="122">
        <f>'CBA Result'!$G$55+'CBA Result'!$G$56</f>
        <v>2589916468.0184565</v>
      </c>
      <c r="Q88" s="122">
        <f>'CBA Result'!$G$40</f>
        <v>-16530913967.140793</v>
      </c>
      <c r="R88" s="122">
        <v>0.93596616150205214</v>
      </c>
      <c r="S88" s="122">
        <f t="shared" si="7"/>
        <v>4004927309.9966545</v>
      </c>
      <c r="T88" s="122">
        <v>0.59179134320464677</v>
      </c>
      <c r="U88" s="122">
        <f t="shared" si="8"/>
        <v>-29494662007.773952</v>
      </c>
      <c r="V88" s="3">
        <f t="shared" si="9"/>
        <v>0.32292482642935971</v>
      </c>
    </row>
    <row r="89" spans="13:22" x14ac:dyDescent="0.25">
      <c r="M89" s="3">
        <v>85</v>
      </c>
      <c r="N89" s="122">
        <f>'CBA Result'!$G$54*_xlfn.GAMMA.INV(T89,IF($O$2="Railway",$D$31,$D$32),IF($O$2="Railway",$F$31,$F$32))</f>
        <v>6447435174.869112</v>
      </c>
      <c r="O89" s="122">
        <f>'CBA Result'!$G$53+'CBA Result'!$G$57+'CBA Result'!$G$58+'CBA Result'!$G$59+'CBA Result'!$G$60</f>
        <v>-349185910.82876146</v>
      </c>
      <c r="P89" s="122">
        <f>'CBA Result'!$G$55+'CBA Result'!$G$56</f>
        <v>2589916468.0184565</v>
      </c>
      <c r="Q89" s="122">
        <f>'CBA Result'!$G$40</f>
        <v>-16530913967.140793</v>
      </c>
      <c r="R89" s="122">
        <v>0.76134156009035048</v>
      </c>
      <c r="S89" s="122">
        <f t="shared" si="7"/>
        <v>2950497737.9712319</v>
      </c>
      <c r="T89" s="122">
        <v>0.7564608172440711</v>
      </c>
      <c r="U89" s="122">
        <f t="shared" si="8"/>
        <v>-32402597403.533398</v>
      </c>
      <c r="V89" s="3">
        <f t="shared" si="9"/>
        <v>0.27925992750892392</v>
      </c>
    </row>
    <row r="90" spans="13:22" x14ac:dyDescent="0.25">
      <c r="M90" s="3">
        <v>86</v>
      </c>
      <c r="N90" s="122">
        <f>'CBA Result'!$G$54*_xlfn.GAMMA.INV(T90,IF($O$2="Railway",$D$31,$D$32),IF($O$2="Railway",$F$31,$F$32))</f>
        <v>4551069728.7687988</v>
      </c>
      <c r="O90" s="122">
        <f>'CBA Result'!$G$53+'CBA Result'!$G$57+'CBA Result'!$G$58+'CBA Result'!$G$59+'CBA Result'!$G$60</f>
        <v>-349185910.82876146</v>
      </c>
      <c r="P90" s="122">
        <f>'CBA Result'!$G$55+'CBA Result'!$G$56</f>
        <v>2589916468.0184565</v>
      </c>
      <c r="Q90" s="122">
        <f>'CBA Result'!$G$40</f>
        <v>-16530913967.140793</v>
      </c>
      <c r="R90" s="122">
        <v>0.88014372523326767</v>
      </c>
      <c r="S90" s="122">
        <f t="shared" si="7"/>
        <v>3563434660.0320516</v>
      </c>
      <c r="T90" s="122">
        <v>0.17121011469088743</v>
      </c>
      <c r="U90" s="122">
        <f t="shared" si="8"/>
        <v>-22872115217.458855</v>
      </c>
      <c r="V90" s="3">
        <f t="shared" si="9"/>
        <v>0.33951029033137381</v>
      </c>
    </row>
    <row r="91" spans="13:22" x14ac:dyDescent="0.25">
      <c r="M91" s="3">
        <v>87</v>
      </c>
      <c r="N91" s="122">
        <f>'CBA Result'!$G$54*_xlfn.GAMMA.INV(T91,IF($O$2="Railway",$D$31,$D$32),IF($O$2="Railway",$F$31,$F$32))</f>
        <v>8185091133.2617416</v>
      </c>
      <c r="O91" s="122">
        <f>'CBA Result'!$G$53+'CBA Result'!$G$57+'CBA Result'!$G$58+'CBA Result'!$G$59+'CBA Result'!$G$60</f>
        <v>-349185910.82876146</v>
      </c>
      <c r="P91" s="122">
        <f>'CBA Result'!$G$55+'CBA Result'!$G$56</f>
        <v>2589916468.0184565</v>
      </c>
      <c r="Q91" s="122">
        <f>'CBA Result'!$G$40</f>
        <v>-16530913967.140793</v>
      </c>
      <c r="R91" s="122">
        <v>0.3060525314752458</v>
      </c>
      <c r="S91" s="122">
        <f t="shared" si="7"/>
        <v>1488055717.8687236</v>
      </c>
      <c r="T91" s="122">
        <v>0.97373489374576105</v>
      </c>
      <c r="U91" s="122">
        <f t="shared" si="8"/>
        <v>-41135460149.499725</v>
      </c>
      <c r="V91" s="3">
        <f t="shared" si="9"/>
        <v>0.22666480225127855</v>
      </c>
    </row>
    <row r="92" spans="13:22" x14ac:dyDescent="0.25">
      <c r="M92" s="3">
        <v>88</v>
      </c>
      <c r="N92" s="122">
        <f>'CBA Result'!$G$54*_xlfn.GAMMA.INV(T92,IF($O$2="Railway",$D$31,$D$32),IF($O$2="Railway",$F$31,$F$32))</f>
        <v>6351308977.1411238</v>
      </c>
      <c r="O92" s="122">
        <f>'CBA Result'!$G$53+'CBA Result'!$G$57+'CBA Result'!$G$58+'CBA Result'!$G$59+'CBA Result'!$G$60</f>
        <v>-349185910.82876146</v>
      </c>
      <c r="P92" s="122">
        <f>'CBA Result'!$G$55+'CBA Result'!$G$56</f>
        <v>2589916468.0184565</v>
      </c>
      <c r="Q92" s="122">
        <f>'CBA Result'!$G$40</f>
        <v>-16530913967.140793</v>
      </c>
      <c r="R92" s="122">
        <v>0.5482450390431638</v>
      </c>
      <c r="S92" s="122">
        <f t="shared" si="7"/>
        <v>2194467790.7546043</v>
      </c>
      <c r="T92" s="122">
        <v>0.73238308021939169</v>
      </c>
      <c r="U92" s="122">
        <f t="shared" si="8"/>
        <v>-31919500109.736153</v>
      </c>
      <c r="V92" s="3">
        <f t="shared" si="9"/>
        <v>0.25678944936129577</v>
      </c>
    </row>
    <row r="93" spans="13:22" x14ac:dyDescent="0.25">
      <c r="M93" s="3">
        <v>89</v>
      </c>
      <c r="N93" s="122">
        <f>'CBA Result'!$G$54*_xlfn.GAMMA.INV(T93,IF($O$2="Railway",$D$31,$D$32),IF($O$2="Railway",$F$31,$F$32))</f>
        <v>4339764079.7926664</v>
      </c>
      <c r="O93" s="122">
        <f>'CBA Result'!$G$53+'CBA Result'!$G$57+'CBA Result'!$G$58+'CBA Result'!$G$59+'CBA Result'!$G$60</f>
        <v>-349185910.82876146</v>
      </c>
      <c r="P93" s="122">
        <f>'CBA Result'!$G$55+'CBA Result'!$G$56</f>
        <v>2589916468.0184565</v>
      </c>
      <c r="Q93" s="122">
        <f>'CBA Result'!$G$40</f>
        <v>-16530913967.140793</v>
      </c>
      <c r="R93" s="122">
        <v>0.63476003082710641</v>
      </c>
      <c r="S93" s="122">
        <f t="shared" si="7"/>
        <v>2473948093.2012181</v>
      </c>
      <c r="T93" s="122">
        <v>0.12309115789794556</v>
      </c>
      <c r="U93" s="122">
        <f t="shared" si="8"/>
        <v>-21810165513.869175</v>
      </c>
      <c r="V93" s="3">
        <f t="shared" si="9"/>
        <v>0.2963996883955009</v>
      </c>
    </row>
    <row r="94" spans="13:22" x14ac:dyDescent="0.25">
      <c r="M94" s="3">
        <v>90</v>
      </c>
      <c r="N94" s="122">
        <f>'CBA Result'!$G$54*_xlfn.GAMMA.INV(T94,IF($O$2="Railway",$D$31,$D$32),IF($O$2="Railway",$F$31,$F$32))</f>
        <v>6751429302.6317959</v>
      </c>
      <c r="O94" s="122">
        <f>'CBA Result'!$G$53+'CBA Result'!$G$57+'CBA Result'!$G$58+'CBA Result'!$G$59+'CBA Result'!$G$60</f>
        <v>-349185910.82876146</v>
      </c>
      <c r="P94" s="122">
        <f>'CBA Result'!$G$55+'CBA Result'!$G$56</f>
        <v>2589916468.0184565</v>
      </c>
      <c r="Q94" s="122">
        <f>'CBA Result'!$G$40</f>
        <v>-16530913967.140793</v>
      </c>
      <c r="R94" s="122">
        <v>0.21445556986674308</v>
      </c>
      <c r="S94" s="122">
        <f t="shared" si="7"/>
        <v>1219463614.8556881</v>
      </c>
      <c r="T94" s="122">
        <v>0.82308257157836728</v>
      </c>
      <c r="U94" s="122">
        <f t="shared" si="8"/>
        <v>-33930367604.826275</v>
      </c>
      <c r="V94" s="3">
        <f t="shared" si="9"/>
        <v>0.22462789367406108</v>
      </c>
    </row>
    <row r="95" spans="13:22" x14ac:dyDescent="0.25">
      <c r="M95" s="3">
        <v>91</v>
      </c>
      <c r="N95" s="122">
        <f>'CBA Result'!$G$54*_xlfn.GAMMA.INV(T95,IF($O$2="Railway",$D$31,$D$32),IF($O$2="Railway",$F$31,$F$32))</f>
        <v>4103973369.8154635</v>
      </c>
      <c r="O95" s="122">
        <f>'CBA Result'!$G$53+'CBA Result'!$G$57+'CBA Result'!$G$58+'CBA Result'!$G$59+'CBA Result'!$G$60</f>
        <v>-349185910.82876146</v>
      </c>
      <c r="P95" s="122">
        <f>'CBA Result'!$G$55+'CBA Result'!$G$56</f>
        <v>2589916468.0184565</v>
      </c>
      <c r="Q95" s="122">
        <f>'CBA Result'!$G$40</f>
        <v>-16530913967.140793</v>
      </c>
      <c r="R95" s="122">
        <v>0.16938182300189353</v>
      </c>
      <c r="S95" s="122">
        <f t="shared" si="7"/>
        <v>1079516514.4883254</v>
      </c>
      <c r="T95" s="122">
        <v>8.034878179583993E-2</v>
      </c>
      <c r="U95" s="122">
        <f t="shared" si="8"/>
        <v>-20625162293.260643</v>
      </c>
      <c r="V95" s="3">
        <f t="shared" si="9"/>
        <v>0.23438865133462033</v>
      </c>
    </row>
    <row r="96" spans="13:22" x14ac:dyDescent="0.25">
      <c r="M96" s="3">
        <v>92</v>
      </c>
      <c r="N96" s="122">
        <f>'CBA Result'!$G$54*_xlfn.GAMMA.INV(T96,IF($O$2="Railway",$D$31,$D$32),IF($O$2="Railway",$F$31,$F$32))</f>
        <v>5241469998.5046091</v>
      </c>
      <c r="O96" s="122">
        <f>'CBA Result'!$G$53+'CBA Result'!$G$57+'CBA Result'!$G$58+'CBA Result'!$G$59+'CBA Result'!$G$60</f>
        <v>-349185910.82876146</v>
      </c>
      <c r="P96" s="122">
        <f>'CBA Result'!$G$55+'CBA Result'!$G$56</f>
        <v>2589916468.0184565</v>
      </c>
      <c r="Q96" s="122">
        <f>'CBA Result'!$G$40</f>
        <v>-16530913967.140793</v>
      </c>
      <c r="R96" s="122">
        <v>0.30576761188829915</v>
      </c>
      <c r="S96" s="122">
        <f t="shared" si="7"/>
        <v>1487237876.6992087</v>
      </c>
      <c r="T96" s="122">
        <v>0.38005832455121313</v>
      </c>
      <c r="U96" s="122">
        <f t="shared" si="8"/>
        <v>-26341830132.117844</v>
      </c>
      <c r="V96" s="3">
        <f t="shared" si="9"/>
        <v>0.24218218447155984</v>
      </c>
    </row>
    <row r="97" spans="13:22" x14ac:dyDescent="0.25">
      <c r="M97" s="3">
        <v>93</v>
      </c>
      <c r="N97" s="122">
        <f>'CBA Result'!$G$54*_xlfn.GAMMA.INV(T97,IF($O$2="Railway",$D$31,$D$32),IF($O$2="Railway",$F$31,$F$32))</f>
        <v>6502189661.2283545</v>
      </c>
      <c r="O97" s="122">
        <f>'CBA Result'!$G$53+'CBA Result'!$G$57+'CBA Result'!$G$58+'CBA Result'!$G$59+'CBA Result'!$G$60</f>
        <v>-349185910.82876146</v>
      </c>
      <c r="P97" s="122">
        <f>'CBA Result'!$G$55+'CBA Result'!$G$56</f>
        <v>2589916468.0184565</v>
      </c>
      <c r="Q97" s="122">
        <f>'CBA Result'!$G$40</f>
        <v>-16530913967.140793</v>
      </c>
      <c r="R97" s="122">
        <v>0.18937759492755235</v>
      </c>
      <c r="S97" s="122">
        <f t="shared" si="7"/>
        <v>1142558432.6563268</v>
      </c>
      <c r="T97" s="122">
        <v>0.76953406952026426</v>
      </c>
      <c r="U97" s="122">
        <f t="shared" si="8"/>
        <v>-32677774668.510212</v>
      </c>
      <c r="V97" s="3">
        <f t="shared" si="9"/>
        <v>0.223257619500212</v>
      </c>
    </row>
    <row r="98" spans="13:22" x14ac:dyDescent="0.25">
      <c r="M98" s="3">
        <v>94</v>
      </c>
      <c r="N98" s="122">
        <f>'CBA Result'!$G$54*_xlfn.GAMMA.INV(T98,IF($O$2="Railway",$D$31,$D$32),IF($O$2="Railway",$F$31,$F$32))</f>
        <v>5148253454.6019926</v>
      </c>
      <c r="O98" s="122">
        <f>'CBA Result'!$G$53+'CBA Result'!$G$57+'CBA Result'!$G$58+'CBA Result'!$G$59+'CBA Result'!$G$60</f>
        <v>-349185910.82876146</v>
      </c>
      <c r="P98" s="122">
        <f>'CBA Result'!$G$55+'CBA Result'!$G$56</f>
        <v>2589916468.0184565</v>
      </c>
      <c r="Q98" s="122">
        <f>'CBA Result'!$G$40</f>
        <v>-16530913967.140793</v>
      </c>
      <c r="R98" s="122">
        <v>4.3268437334459064E-2</v>
      </c>
      <c r="S98" s="122">
        <f t="shared" si="7"/>
        <v>598306620.36388457</v>
      </c>
      <c r="T98" s="122">
        <v>0.34870860499016854</v>
      </c>
      <c r="U98" s="122">
        <f t="shared" si="8"/>
        <v>-25873355760.293457</v>
      </c>
      <c r="V98" s="3">
        <f t="shared" si="9"/>
        <v>0.20860742665704757</v>
      </c>
    </row>
    <row r="99" spans="13:22" x14ac:dyDescent="0.25">
      <c r="M99" s="3">
        <v>95</v>
      </c>
      <c r="N99" s="122">
        <f>'CBA Result'!$G$54*_xlfn.GAMMA.INV(T99,IF($O$2="Railway",$D$31,$D$32),IF($O$2="Railway",$F$31,$F$32))</f>
        <v>5210963997.9896545</v>
      </c>
      <c r="O99" s="122">
        <f>'CBA Result'!$G$53+'CBA Result'!$G$57+'CBA Result'!$G$58+'CBA Result'!$G$59+'CBA Result'!$G$60</f>
        <v>-349185910.82876146</v>
      </c>
      <c r="P99" s="122">
        <f>'CBA Result'!$G$55+'CBA Result'!$G$56</f>
        <v>2589916468.0184565</v>
      </c>
      <c r="Q99" s="122">
        <f>'CBA Result'!$G$40</f>
        <v>-16530913967.140793</v>
      </c>
      <c r="R99" s="122">
        <v>0.22819891698675943</v>
      </c>
      <c r="S99" s="122">
        <f t="shared" si="7"/>
        <v>1260797958.617552</v>
      </c>
      <c r="T99" s="122">
        <v>0.36974181482956503</v>
      </c>
      <c r="U99" s="122">
        <f t="shared" si="8"/>
        <v>-26188517438.578724</v>
      </c>
      <c r="V99" s="3">
        <f t="shared" si="9"/>
        <v>0.233788570129563</v>
      </c>
    </row>
    <row r="100" spans="13:22" x14ac:dyDescent="0.25">
      <c r="M100" s="3">
        <v>96</v>
      </c>
      <c r="N100" s="122">
        <f>'CBA Result'!$G$54*_xlfn.GAMMA.INV(T100,IF($O$2="Railway",$D$31,$D$32),IF($O$2="Railway",$F$31,$F$32))</f>
        <v>5843289344.0278244</v>
      </c>
      <c r="O100" s="122">
        <f>'CBA Result'!$G$53+'CBA Result'!$G$57+'CBA Result'!$G$58+'CBA Result'!$G$59+'CBA Result'!$G$60</f>
        <v>-349185910.82876146</v>
      </c>
      <c r="P100" s="122">
        <f>'CBA Result'!$G$55+'CBA Result'!$G$56</f>
        <v>2589916468.0184565</v>
      </c>
      <c r="Q100" s="122">
        <f>'CBA Result'!$G$40</f>
        <v>-16530913967.140793</v>
      </c>
      <c r="R100" s="122">
        <v>0.7182218421598261</v>
      </c>
      <c r="S100" s="122">
        <f t="shared" si="7"/>
        <v>2775550470.3918037</v>
      </c>
      <c r="T100" s="122">
        <v>0.58357701415880636</v>
      </c>
      <c r="U100" s="122">
        <f t="shared" si="8"/>
        <v>-29366367709.270382</v>
      </c>
      <c r="V100" s="3">
        <f t="shared" si="9"/>
        <v>0.28160288618126583</v>
      </c>
    </row>
    <row r="101" spans="13:22" x14ac:dyDescent="0.25">
      <c r="M101" s="3">
        <v>97</v>
      </c>
      <c r="N101" s="122">
        <f>'CBA Result'!$G$54*_xlfn.GAMMA.INV(T101,IF($O$2="Railway",$D$31,$D$32),IF($O$2="Railway",$F$31,$F$32))</f>
        <v>4745626704.5464172</v>
      </c>
      <c r="O101" s="122">
        <f>'CBA Result'!$G$53+'CBA Result'!$G$57+'CBA Result'!$G$58+'CBA Result'!$G$59+'CBA Result'!$G$60</f>
        <v>-349185910.82876146</v>
      </c>
      <c r="P101" s="122">
        <f>'CBA Result'!$G$55+'CBA Result'!$G$56</f>
        <v>2589916468.0184565</v>
      </c>
      <c r="Q101" s="122">
        <f>'CBA Result'!$G$40</f>
        <v>-16530913967.140793</v>
      </c>
      <c r="R101" s="122">
        <v>0.38740111872797378</v>
      </c>
      <c r="S101" s="122">
        <f t="shared" si="7"/>
        <v>1720423726.7796822</v>
      </c>
      <c r="T101" s="122">
        <v>0.22315841697071537</v>
      </c>
      <c r="U101" s="122">
        <f t="shared" si="8"/>
        <v>-23849891835.166248</v>
      </c>
      <c r="V101" s="3">
        <f t="shared" si="9"/>
        <v>0.25647347010094734</v>
      </c>
    </row>
    <row r="102" spans="13:22" x14ac:dyDescent="0.25">
      <c r="M102" s="3">
        <v>98</v>
      </c>
      <c r="N102" s="122">
        <f>'CBA Result'!$G$54*_xlfn.GAMMA.INV(T102,IF($O$2="Railway",$D$31,$D$32),IF($O$2="Railway",$F$31,$F$32))</f>
        <v>7290477082.0803108</v>
      </c>
      <c r="O102" s="122">
        <f>'CBA Result'!$G$53+'CBA Result'!$G$57+'CBA Result'!$G$58+'CBA Result'!$G$59+'CBA Result'!$G$60</f>
        <v>-349185910.82876146</v>
      </c>
      <c r="P102" s="122">
        <f>'CBA Result'!$G$55+'CBA Result'!$G$56</f>
        <v>2589916468.0184565</v>
      </c>
      <c r="Q102" s="122">
        <f>'CBA Result'!$G$40</f>
        <v>-16530913967.140793</v>
      </c>
      <c r="R102" s="122">
        <v>0.74847571384211031</v>
      </c>
      <c r="S102" s="122">
        <f t="shared" si="7"/>
        <v>2896551347.0948062</v>
      </c>
      <c r="T102" s="122">
        <v>0.90701697444615381</v>
      </c>
      <c r="U102" s="122">
        <f t="shared" si="8"/>
        <v>-36639436824.602257</v>
      </c>
      <c r="V102" s="3">
        <f t="shared" si="9"/>
        <v>0.26850419577793694</v>
      </c>
    </row>
    <row r="103" spans="13:22" x14ac:dyDescent="0.25">
      <c r="M103" s="3">
        <v>99</v>
      </c>
      <c r="N103" s="122">
        <f>'CBA Result'!$G$54*_xlfn.GAMMA.INV(T103,IF($O$2="Railway",$D$31,$D$32),IF($O$2="Railway",$F$31,$F$32))</f>
        <v>5882142037.3631401</v>
      </c>
      <c r="O103" s="122">
        <f>'CBA Result'!$G$53+'CBA Result'!$G$57+'CBA Result'!$G$58+'CBA Result'!$G$59+'CBA Result'!$G$60</f>
        <v>-349185910.82876146</v>
      </c>
      <c r="P103" s="122">
        <f>'CBA Result'!$G$55+'CBA Result'!$G$56</f>
        <v>2589916468.0184565</v>
      </c>
      <c r="Q103" s="122">
        <f>'CBA Result'!$G$40</f>
        <v>-16530913967.140793</v>
      </c>
      <c r="R103" s="122">
        <v>0.10966854196461373</v>
      </c>
      <c r="S103" s="122">
        <f t="shared" si="7"/>
        <v>877185505.88071465</v>
      </c>
      <c r="T103" s="122">
        <v>0.59605387782968977</v>
      </c>
      <c r="U103" s="122">
        <f t="shared" si="8"/>
        <v>-29561628017.601093</v>
      </c>
      <c r="V103" s="3">
        <f t="shared" si="9"/>
        <v>0.21683993955266853</v>
      </c>
    </row>
    <row r="104" spans="13:22" x14ac:dyDescent="0.25">
      <c r="M104" s="3">
        <v>100</v>
      </c>
      <c r="N104" s="122">
        <f>'CBA Result'!$G$54*_xlfn.GAMMA.INV(T104,IF($O$2="Railway",$D$31,$D$32),IF($O$2="Railway",$F$31,$F$32))</f>
        <v>6093854461.3215513</v>
      </c>
      <c r="O104" s="122">
        <f>'CBA Result'!$G$53+'CBA Result'!$G$57+'CBA Result'!$G$58+'CBA Result'!$G$59+'CBA Result'!$G$60</f>
        <v>-349185910.82876146</v>
      </c>
      <c r="P104" s="122">
        <f>'CBA Result'!$G$55+'CBA Result'!$G$56</f>
        <v>2589916468.0184565</v>
      </c>
      <c r="Q104" s="122">
        <f>'CBA Result'!$G$40</f>
        <v>-16530913967.140793</v>
      </c>
      <c r="R104" s="122">
        <v>0.76546779726276482</v>
      </c>
      <c r="S104" s="122">
        <f t="shared" si="7"/>
        <v>2968152236.6954937</v>
      </c>
      <c r="T104" s="122">
        <v>0.66114709389657222</v>
      </c>
      <c r="U104" s="122">
        <f t="shared" si="8"/>
        <v>-30625622032.708012</v>
      </c>
      <c r="V104" s="3">
        <f t="shared" si="9"/>
        <v>0.28449449215702571</v>
      </c>
    </row>
    <row r="105" spans="13:22" x14ac:dyDescent="0.25">
      <c r="M105" s="3">
        <v>101</v>
      </c>
      <c r="N105" s="122">
        <f>'CBA Result'!$G$54*_xlfn.GAMMA.INV(T105,IF($O$2="Railway",$D$31,$D$32),IF($O$2="Railway",$F$31,$F$32))</f>
        <v>2904600941.5287023</v>
      </c>
      <c r="O105" s="122">
        <f>'CBA Result'!$G$53+'CBA Result'!$G$57+'CBA Result'!$G$58+'CBA Result'!$G$59+'CBA Result'!$G$60</f>
        <v>-349185910.82876146</v>
      </c>
      <c r="P105" s="122">
        <f>'CBA Result'!$G$55+'CBA Result'!$G$56</f>
        <v>2589916468.0184565</v>
      </c>
      <c r="Q105" s="122">
        <f>'CBA Result'!$G$40</f>
        <v>-16530913967.140793</v>
      </c>
      <c r="R105" s="122">
        <v>0.79463146977333021</v>
      </c>
      <c r="S105" s="122">
        <f t="shared" si="7"/>
        <v>3098468073.1130238</v>
      </c>
      <c r="T105" s="122">
        <v>2.426313037326322E-3</v>
      </c>
      <c r="U105" s="122">
        <f t="shared" si="8"/>
        <v>-14597527912.04903</v>
      </c>
      <c r="V105" s="3">
        <f t="shared" si="9"/>
        <v>0.38731784846570905</v>
      </c>
    </row>
    <row r="106" spans="13:22" x14ac:dyDescent="0.25">
      <c r="M106" s="3">
        <v>102</v>
      </c>
      <c r="N106" s="122">
        <f>'CBA Result'!$G$54*_xlfn.GAMMA.INV(T106,IF($O$2="Railway",$D$31,$D$32),IF($O$2="Railway",$F$31,$F$32))</f>
        <v>5207390635.214735</v>
      </c>
      <c r="O106" s="122">
        <f>'CBA Result'!$G$53+'CBA Result'!$G$57+'CBA Result'!$G$58+'CBA Result'!$G$59+'CBA Result'!$G$60</f>
        <v>-349185910.82876146</v>
      </c>
      <c r="P106" s="122">
        <f>'CBA Result'!$G$55+'CBA Result'!$G$56</f>
        <v>2589916468.0184565</v>
      </c>
      <c r="Q106" s="122">
        <f>'CBA Result'!$G$40</f>
        <v>-16530913967.140793</v>
      </c>
      <c r="R106" s="122">
        <v>0.68488406570729821</v>
      </c>
      <c r="S106" s="122">
        <f t="shared" si="7"/>
        <v>2650176943.5941539</v>
      </c>
      <c r="T106" s="122">
        <v>0.36853668942134077</v>
      </c>
      <c r="U106" s="122">
        <f t="shared" si="8"/>
        <v>-26170558943.110039</v>
      </c>
      <c r="V106" s="3">
        <f t="shared" si="9"/>
        <v>0.28690184586053213</v>
      </c>
    </row>
    <row r="107" spans="13:22" x14ac:dyDescent="0.25">
      <c r="M107" s="3">
        <v>103</v>
      </c>
      <c r="N107" s="122">
        <f>'CBA Result'!$G$54*_xlfn.GAMMA.INV(T107,IF($O$2="Railway",$D$31,$D$32),IF($O$2="Railway",$F$31,$F$32))</f>
        <v>6833394373.3088999</v>
      </c>
      <c r="O107" s="122">
        <f>'CBA Result'!$G$53+'CBA Result'!$G$57+'CBA Result'!$G$58+'CBA Result'!$G$59+'CBA Result'!$G$60</f>
        <v>-349185910.82876146</v>
      </c>
      <c r="P107" s="122">
        <f>'CBA Result'!$G$55+'CBA Result'!$G$56</f>
        <v>2589916468.0184565</v>
      </c>
      <c r="Q107" s="122">
        <f>'CBA Result'!$G$40</f>
        <v>-16530913967.140793</v>
      </c>
      <c r="R107" s="122">
        <v>0.37251000771129517</v>
      </c>
      <c r="S107" s="122">
        <f t="shared" si="7"/>
        <v>1677897917.8001571</v>
      </c>
      <c r="T107" s="122">
        <v>0.83857211888149807</v>
      </c>
      <c r="U107" s="122">
        <f t="shared" si="8"/>
        <v>-34342295932.024426</v>
      </c>
      <c r="V107" s="3">
        <f t="shared" si="9"/>
        <v>0.23766921106369818</v>
      </c>
    </row>
    <row r="108" spans="13:22" x14ac:dyDescent="0.25">
      <c r="M108" s="3">
        <v>104</v>
      </c>
      <c r="N108" s="122">
        <f>'CBA Result'!$G$54*_xlfn.GAMMA.INV(T108,IF($O$2="Railway",$D$31,$D$32),IF($O$2="Railway",$F$31,$F$32))</f>
        <v>8848569706.3496685</v>
      </c>
      <c r="O108" s="122">
        <f>'CBA Result'!$G$53+'CBA Result'!$G$57+'CBA Result'!$G$58+'CBA Result'!$G$59+'CBA Result'!$G$60</f>
        <v>-349185910.82876146</v>
      </c>
      <c r="P108" s="122">
        <f>'CBA Result'!$G$55+'CBA Result'!$G$56</f>
        <v>2589916468.0184565</v>
      </c>
      <c r="Q108" s="122">
        <f>'CBA Result'!$G$40</f>
        <v>-16530913967.140793</v>
      </c>
      <c r="R108" s="122">
        <v>0.91856594907003608</v>
      </c>
      <c r="S108" s="122">
        <f t="shared" si="7"/>
        <v>3846358949.6718473</v>
      </c>
      <c r="T108" s="122">
        <v>0.99105959326654691</v>
      </c>
      <c r="U108" s="122">
        <f t="shared" si="8"/>
        <v>-44469875852.264091</v>
      </c>
      <c r="V108" s="3">
        <f t="shared" si="9"/>
        <v>0.27762035554601616</v>
      </c>
    </row>
    <row r="109" spans="13:22" x14ac:dyDescent="0.25">
      <c r="M109" s="3">
        <v>105</v>
      </c>
      <c r="N109" s="122">
        <f>'CBA Result'!$G$54*_xlfn.GAMMA.INV(T109,IF($O$2="Railway",$D$31,$D$32),IF($O$2="Railway",$F$31,$F$32))</f>
        <v>4768883980.7606335</v>
      </c>
      <c r="O109" s="122">
        <f>'CBA Result'!$G$53+'CBA Result'!$G$57+'CBA Result'!$G$58+'CBA Result'!$G$59+'CBA Result'!$G$60</f>
        <v>-349185910.82876146</v>
      </c>
      <c r="P109" s="122">
        <f>'CBA Result'!$G$55+'CBA Result'!$G$56</f>
        <v>2589916468.0184565</v>
      </c>
      <c r="Q109" s="122">
        <f>'CBA Result'!$G$40</f>
        <v>-16530913967.140793</v>
      </c>
      <c r="R109" s="122">
        <v>0.16782642885535781</v>
      </c>
      <c r="S109" s="122">
        <f t="shared" si="7"/>
        <v>1074536311.9935789</v>
      </c>
      <c r="T109" s="122">
        <v>0.22981124658914531</v>
      </c>
      <c r="U109" s="122">
        <f t="shared" si="8"/>
        <v>-23966774927.036545</v>
      </c>
      <c r="V109" s="3">
        <f t="shared" si="9"/>
        <v>0.22924379265261474</v>
      </c>
    </row>
    <row r="110" spans="13:22" x14ac:dyDescent="0.25">
      <c r="M110" s="3">
        <v>106</v>
      </c>
      <c r="N110" s="122">
        <f>'CBA Result'!$G$54*_xlfn.GAMMA.INV(T110,IF($O$2="Railway",$D$31,$D$32),IF($O$2="Railway",$F$31,$F$32))</f>
        <v>5637418320.6297035</v>
      </c>
      <c r="O110" s="122">
        <f>'CBA Result'!$G$53+'CBA Result'!$G$57+'CBA Result'!$G$58+'CBA Result'!$G$59+'CBA Result'!$G$60</f>
        <v>-349185910.82876146</v>
      </c>
      <c r="P110" s="122">
        <f>'CBA Result'!$G$55+'CBA Result'!$G$56</f>
        <v>2589916468.0184565</v>
      </c>
      <c r="Q110" s="122">
        <f>'CBA Result'!$G$40</f>
        <v>-16530913967.140793</v>
      </c>
      <c r="R110" s="122">
        <v>0.30889583159406453</v>
      </c>
      <c r="S110" s="122">
        <f t="shared" si="7"/>
        <v>1496213893.205951</v>
      </c>
      <c r="T110" s="122">
        <v>0.51538933924717001</v>
      </c>
      <c r="U110" s="122">
        <f t="shared" si="8"/>
        <v>-28331730569.493618</v>
      </c>
      <c r="V110" s="3">
        <f t="shared" si="9"/>
        <v>0.23946459205397397</v>
      </c>
    </row>
    <row r="111" spans="13:22" x14ac:dyDescent="0.25">
      <c r="M111" s="3">
        <v>107</v>
      </c>
      <c r="N111" s="122">
        <f>'CBA Result'!$G$54*_xlfn.GAMMA.INV(T111,IF($O$2="Railway",$D$31,$D$32),IF($O$2="Railway",$F$31,$F$32))</f>
        <v>8091141983.6158285</v>
      </c>
      <c r="O111" s="122">
        <f>'CBA Result'!$G$53+'CBA Result'!$G$57+'CBA Result'!$G$58+'CBA Result'!$G$59+'CBA Result'!$G$60</f>
        <v>-349185910.82876146</v>
      </c>
      <c r="P111" s="122">
        <f>'CBA Result'!$G$55+'CBA Result'!$G$56</f>
        <v>2589916468.0184565</v>
      </c>
      <c r="Q111" s="122">
        <f>'CBA Result'!$G$40</f>
        <v>-16530913967.140793</v>
      </c>
      <c r="R111" s="122">
        <v>0.44171532865050167</v>
      </c>
      <c r="S111" s="122">
        <f t="shared" si="7"/>
        <v>1876627010.7445238</v>
      </c>
      <c r="T111" s="122">
        <v>0.96968451689497426</v>
      </c>
      <c r="U111" s="122">
        <f t="shared" si="8"/>
        <v>-40663303952.529099</v>
      </c>
      <c r="V111" s="3">
        <f t="shared" si="9"/>
        <v>0.23654209443385263</v>
      </c>
    </row>
    <row r="112" spans="13:22" x14ac:dyDescent="0.25">
      <c r="M112" s="3">
        <v>108</v>
      </c>
      <c r="N112" s="122">
        <f>'CBA Result'!$G$54*_xlfn.GAMMA.INV(T112,IF($O$2="Railway",$D$31,$D$32),IF($O$2="Railway",$F$31,$F$32))</f>
        <v>5764887119.4649439</v>
      </c>
      <c r="O112" s="122">
        <f>'CBA Result'!$G$53+'CBA Result'!$G$57+'CBA Result'!$G$58+'CBA Result'!$G$59+'CBA Result'!$G$60</f>
        <v>-349185910.82876146</v>
      </c>
      <c r="P112" s="122">
        <f>'CBA Result'!$G$55+'CBA Result'!$G$56</f>
        <v>2589916468.0184565</v>
      </c>
      <c r="Q112" s="122">
        <f>'CBA Result'!$G$40</f>
        <v>-16530913967.140793</v>
      </c>
      <c r="R112" s="122">
        <v>0.27500674133278846</v>
      </c>
      <c r="S112" s="122">
        <f t="shared" si="7"/>
        <v>1398490921.5632143</v>
      </c>
      <c r="T112" s="122">
        <v>0.55798254437078521</v>
      </c>
      <c r="U112" s="122">
        <f t="shared" si="8"/>
        <v>-28972345024.411983</v>
      </c>
      <c r="V112" s="3">
        <f t="shared" si="9"/>
        <v>0.23519643040484936</v>
      </c>
    </row>
    <row r="113" spans="13:22" x14ac:dyDescent="0.25">
      <c r="M113" s="3">
        <v>109</v>
      </c>
      <c r="N113" s="122">
        <f>'CBA Result'!$G$54*_xlfn.GAMMA.INV(T113,IF($O$2="Railway",$D$31,$D$32),IF($O$2="Railway",$F$31,$F$32))</f>
        <v>4899495266.5588741</v>
      </c>
      <c r="O113" s="122">
        <f>'CBA Result'!$G$53+'CBA Result'!$G$57+'CBA Result'!$G$58+'CBA Result'!$G$59+'CBA Result'!$G$60</f>
        <v>-349185910.82876146</v>
      </c>
      <c r="P113" s="122">
        <f>'CBA Result'!$G$55+'CBA Result'!$G$56</f>
        <v>2589916468.0184565</v>
      </c>
      <c r="Q113" s="122">
        <f>'CBA Result'!$G$40</f>
        <v>-16530913967.140793</v>
      </c>
      <c r="R113" s="122">
        <v>0.34248820254562329</v>
      </c>
      <c r="S113" s="122">
        <f t="shared" si="7"/>
        <v>1592263645.7392182</v>
      </c>
      <c r="T113" s="122">
        <v>0.26872129151875424</v>
      </c>
      <c r="U113" s="122">
        <f t="shared" si="8"/>
        <v>-24623182443.404346</v>
      </c>
      <c r="V113" s="3">
        <f t="shared" si="9"/>
        <v>0.24946300160784876</v>
      </c>
    </row>
    <row r="114" spans="13:22" x14ac:dyDescent="0.25">
      <c r="M114" s="3">
        <v>110</v>
      </c>
      <c r="N114" s="122">
        <f>'CBA Result'!$G$54*_xlfn.GAMMA.INV(T114,IF($O$2="Railway",$D$31,$D$32),IF($O$2="Railway",$F$31,$F$32))</f>
        <v>6625851970.2180271</v>
      </c>
      <c r="O114" s="122">
        <f>'CBA Result'!$G$53+'CBA Result'!$G$57+'CBA Result'!$G$58+'CBA Result'!$G$59+'CBA Result'!$G$60</f>
        <v>-349185910.82876146</v>
      </c>
      <c r="P114" s="122">
        <f>'CBA Result'!$G$55+'CBA Result'!$G$56</f>
        <v>2589916468.0184565</v>
      </c>
      <c r="Q114" s="122">
        <f>'CBA Result'!$G$40</f>
        <v>-16530913967.140793</v>
      </c>
      <c r="R114" s="122">
        <v>0.98645032686898992</v>
      </c>
      <c r="S114" s="122">
        <f t="shared" si="7"/>
        <v>4791097022.9930201</v>
      </c>
      <c r="T114" s="122">
        <v>0.79732460273950634</v>
      </c>
      <c r="U114" s="122">
        <f t="shared" si="8"/>
        <v>-33299259011.276798</v>
      </c>
      <c r="V114" s="3">
        <f t="shared" si="9"/>
        <v>0.33237265365677315</v>
      </c>
    </row>
    <row r="115" spans="13:22" x14ac:dyDescent="0.25">
      <c r="M115" s="3">
        <v>111</v>
      </c>
      <c r="N115" s="122">
        <f>'CBA Result'!$G$54*_xlfn.GAMMA.INV(T115,IF($O$2="Railway",$D$31,$D$32),IF($O$2="Railway",$F$31,$F$32))</f>
        <v>5109836847.0839043</v>
      </c>
      <c r="O115" s="122">
        <f>'CBA Result'!$G$53+'CBA Result'!$G$57+'CBA Result'!$G$58+'CBA Result'!$G$59+'CBA Result'!$G$60</f>
        <v>-349185910.82876146</v>
      </c>
      <c r="P115" s="122">
        <f>'CBA Result'!$G$55+'CBA Result'!$G$56</f>
        <v>2589916468.0184565</v>
      </c>
      <c r="Q115" s="122">
        <f>'CBA Result'!$G$40</f>
        <v>-16530913967.140793</v>
      </c>
      <c r="R115" s="122">
        <v>0.13564474157852191</v>
      </c>
      <c r="S115" s="122">
        <f t="shared" si="7"/>
        <v>968415387.84939539</v>
      </c>
      <c r="T115" s="122">
        <v>0.3359617507042657</v>
      </c>
      <c r="U115" s="122">
        <f t="shared" si="8"/>
        <v>-25680287069.681385</v>
      </c>
      <c r="V115" s="3">
        <f t="shared" si="9"/>
        <v>0.22309198914167822</v>
      </c>
    </row>
    <row r="116" spans="13:22" x14ac:dyDescent="0.25">
      <c r="M116" s="3">
        <v>112</v>
      </c>
      <c r="N116" s="122">
        <f>'CBA Result'!$G$54*_xlfn.GAMMA.INV(T116,IF($O$2="Railway",$D$31,$D$32),IF($O$2="Railway",$F$31,$F$32))</f>
        <v>6828875436.9784985</v>
      </c>
      <c r="O116" s="122">
        <f>'CBA Result'!$G$53+'CBA Result'!$G$57+'CBA Result'!$G$58+'CBA Result'!$G$59+'CBA Result'!$G$60</f>
        <v>-349185910.82876146</v>
      </c>
      <c r="P116" s="122">
        <f>'CBA Result'!$G$55+'CBA Result'!$G$56</f>
        <v>2589916468.0184565</v>
      </c>
      <c r="Q116" s="122">
        <f>'CBA Result'!$G$40</f>
        <v>-16530913967.140793</v>
      </c>
      <c r="R116" s="122">
        <v>0.3363971687237951</v>
      </c>
      <c r="S116" s="122">
        <f t="shared" si="7"/>
        <v>1574880497.0198903</v>
      </c>
      <c r="T116" s="122">
        <v>0.83774499802914237</v>
      </c>
      <c r="U116" s="122">
        <f t="shared" si="8"/>
        <v>-34319585308.243832</v>
      </c>
      <c r="V116" s="3">
        <f t="shared" si="9"/>
        <v>0.23469310455901277</v>
      </c>
    </row>
    <row r="117" spans="13:22" x14ac:dyDescent="0.25">
      <c r="M117" s="3">
        <v>113</v>
      </c>
      <c r="N117" s="122">
        <f>'CBA Result'!$G$54*_xlfn.GAMMA.INV(T117,IF($O$2="Railway",$D$31,$D$32),IF($O$2="Railway",$F$31,$F$32))</f>
        <v>5490765705.2566442</v>
      </c>
      <c r="O117" s="122">
        <f>'CBA Result'!$G$53+'CBA Result'!$G$57+'CBA Result'!$G$58+'CBA Result'!$G$59+'CBA Result'!$G$60</f>
        <v>-349185910.82876146</v>
      </c>
      <c r="P117" s="122">
        <f>'CBA Result'!$G$55+'CBA Result'!$G$56</f>
        <v>2589916468.0184565</v>
      </c>
      <c r="Q117" s="122">
        <f>'CBA Result'!$G$40</f>
        <v>-16530913967.140793</v>
      </c>
      <c r="R117" s="122">
        <v>0.25227288044709217</v>
      </c>
      <c r="S117" s="122">
        <f t="shared" si="7"/>
        <v>1332121375.7692866</v>
      </c>
      <c r="T117" s="122">
        <v>0.46539472816398542</v>
      </c>
      <c r="U117" s="122">
        <f t="shared" si="8"/>
        <v>-27594704833.642776</v>
      </c>
      <c r="V117" s="3">
        <f t="shared" si="9"/>
        <v>0.23459939902327184</v>
      </c>
    </row>
    <row r="118" spans="13:22" x14ac:dyDescent="0.25">
      <c r="M118" s="3">
        <v>114</v>
      </c>
      <c r="N118" s="122">
        <f>'CBA Result'!$G$54*_xlfn.GAMMA.INV(T118,IF($O$2="Railway",$D$31,$D$32),IF($O$2="Railway",$F$31,$F$32))</f>
        <v>6308147725.0345573</v>
      </c>
      <c r="O118" s="122">
        <f>'CBA Result'!$G$53+'CBA Result'!$G$57+'CBA Result'!$G$58+'CBA Result'!$G$59+'CBA Result'!$G$60</f>
        <v>-349185910.82876146</v>
      </c>
      <c r="P118" s="122">
        <f>'CBA Result'!$G$55+'CBA Result'!$G$56</f>
        <v>2589916468.0184565</v>
      </c>
      <c r="Q118" s="122">
        <f>'CBA Result'!$G$40</f>
        <v>-16530913967.140793</v>
      </c>
      <c r="R118" s="122">
        <v>0.83259191066444427</v>
      </c>
      <c r="S118" s="122">
        <f t="shared" si="7"/>
        <v>3286041732.4013638</v>
      </c>
      <c r="T118" s="122">
        <v>0.72111266962139786</v>
      </c>
      <c r="U118" s="122">
        <f t="shared" si="8"/>
        <v>-31702586463.06736</v>
      </c>
      <c r="V118" s="3">
        <f t="shared" si="9"/>
        <v>0.29161669687037478</v>
      </c>
    </row>
    <row r="119" spans="13:22" x14ac:dyDescent="0.25">
      <c r="M119" s="3">
        <v>115</v>
      </c>
      <c r="N119" s="122">
        <f>'CBA Result'!$G$54*_xlfn.GAMMA.INV(T119,IF($O$2="Railway",$D$31,$D$32),IF($O$2="Railway",$F$31,$F$32))</f>
        <v>7806697812.5931387</v>
      </c>
      <c r="O119" s="122">
        <f>'CBA Result'!$G$53+'CBA Result'!$G$57+'CBA Result'!$G$58+'CBA Result'!$G$59+'CBA Result'!$G$60</f>
        <v>-349185910.82876146</v>
      </c>
      <c r="P119" s="122">
        <f>'CBA Result'!$G$55+'CBA Result'!$G$56</f>
        <v>2589916468.0184565</v>
      </c>
      <c r="Q119" s="122">
        <f>'CBA Result'!$G$40</f>
        <v>-16530913967.140793</v>
      </c>
      <c r="R119" s="122">
        <v>0.43253417844404229</v>
      </c>
      <c r="S119" s="122">
        <f t="shared" si="7"/>
        <v>1850049476.4787941</v>
      </c>
      <c r="T119" s="122">
        <v>0.95388704536390279</v>
      </c>
      <c r="U119" s="122">
        <f t="shared" si="8"/>
        <v>-39233785127.220848</v>
      </c>
      <c r="V119" s="3">
        <f t="shared" si="9"/>
        <v>0.23723332704357092</v>
      </c>
    </row>
    <row r="120" spans="13:22" x14ac:dyDescent="0.25">
      <c r="M120" s="3">
        <v>116</v>
      </c>
      <c r="N120" s="122">
        <f>'CBA Result'!$G$54*_xlfn.GAMMA.INV(T120,IF($O$2="Railway",$D$31,$D$32),IF($O$2="Railway",$F$31,$F$32))</f>
        <v>4037157773.903717</v>
      </c>
      <c r="O120" s="122">
        <f>'CBA Result'!$G$53+'CBA Result'!$G$57+'CBA Result'!$G$58+'CBA Result'!$G$59+'CBA Result'!$G$60</f>
        <v>-349185910.82876146</v>
      </c>
      <c r="P120" s="122">
        <f>'CBA Result'!$G$55+'CBA Result'!$G$56</f>
        <v>2589916468.0184565</v>
      </c>
      <c r="Q120" s="122">
        <f>'CBA Result'!$G$40</f>
        <v>-16530913967.140793</v>
      </c>
      <c r="R120" s="122">
        <v>0.64082085788967569</v>
      </c>
      <c r="S120" s="122">
        <f t="shared" si="7"/>
        <v>2494592802.7981491</v>
      </c>
      <c r="T120" s="122">
        <v>7.0330243659814995E-2</v>
      </c>
      <c r="U120" s="122">
        <f t="shared" si="8"/>
        <v>-20289370029.222961</v>
      </c>
      <c r="V120" s="3">
        <f t="shared" si="9"/>
        <v>0.30471940020652688</v>
      </c>
    </row>
    <row r="121" spans="13:22" x14ac:dyDescent="0.25">
      <c r="M121" s="3">
        <v>117</v>
      </c>
      <c r="N121" s="122">
        <f>'CBA Result'!$G$54*_xlfn.GAMMA.INV(T121,IF($O$2="Railway",$D$31,$D$32),IF($O$2="Railway",$F$31,$F$32))</f>
        <v>4355095679.8221073</v>
      </c>
      <c r="O121" s="122">
        <f>'CBA Result'!$G$53+'CBA Result'!$G$57+'CBA Result'!$G$58+'CBA Result'!$G$59+'CBA Result'!$G$60</f>
        <v>-349185910.82876146</v>
      </c>
      <c r="P121" s="122">
        <f>'CBA Result'!$G$55+'CBA Result'!$G$56</f>
        <v>2589916468.0184565</v>
      </c>
      <c r="Q121" s="122">
        <f>'CBA Result'!$G$40</f>
        <v>-16530913967.140793</v>
      </c>
      <c r="R121" s="122">
        <v>3.3479372787251216E-2</v>
      </c>
      <c r="S121" s="122">
        <f t="shared" si="7"/>
        <v>545576770.72346234</v>
      </c>
      <c r="T121" s="122">
        <v>0.12627377876773993</v>
      </c>
      <c r="U121" s="122">
        <f t="shared" si="8"/>
        <v>-21887216876.129059</v>
      </c>
      <c r="V121" s="3">
        <f t="shared" si="9"/>
        <v>0.20795181797101001</v>
      </c>
    </row>
    <row r="122" spans="13:22" x14ac:dyDescent="0.25">
      <c r="M122" s="3">
        <v>118</v>
      </c>
      <c r="N122" s="122">
        <f>'CBA Result'!$G$54*_xlfn.GAMMA.INV(T122,IF($O$2="Railway",$D$31,$D$32),IF($O$2="Railway",$F$31,$F$32))</f>
        <v>4977941398.0557013</v>
      </c>
      <c r="O122" s="122">
        <f>'CBA Result'!$G$53+'CBA Result'!$G$57+'CBA Result'!$G$58+'CBA Result'!$G$59+'CBA Result'!$G$60</f>
        <v>-349185910.82876146</v>
      </c>
      <c r="P122" s="122">
        <f>'CBA Result'!$G$55+'CBA Result'!$G$56</f>
        <v>2589916468.0184565</v>
      </c>
      <c r="Q122" s="122">
        <f>'CBA Result'!$G$40</f>
        <v>-16530913967.140793</v>
      </c>
      <c r="R122" s="122">
        <v>0.685821114739256</v>
      </c>
      <c r="S122" s="122">
        <f t="shared" si="7"/>
        <v>2653602098.7348523</v>
      </c>
      <c r="T122" s="122">
        <v>0.29322102166038422</v>
      </c>
      <c r="U122" s="122">
        <f t="shared" si="8"/>
        <v>-25017425789.450542</v>
      </c>
      <c r="V122" s="3">
        <f t="shared" si="9"/>
        <v>0.29109140353811497</v>
      </c>
    </row>
    <row r="123" spans="13:22" x14ac:dyDescent="0.25">
      <c r="M123" s="3">
        <v>119</v>
      </c>
      <c r="N123" s="122">
        <f>'CBA Result'!$G$54*_xlfn.GAMMA.INV(T123,IF($O$2="Railway",$D$31,$D$32),IF($O$2="Railway",$F$31,$F$32))</f>
        <v>5911642695.5154781</v>
      </c>
      <c r="O123" s="122">
        <f>'CBA Result'!$G$53+'CBA Result'!$G$57+'CBA Result'!$G$58+'CBA Result'!$G$59+'CBA Result'!$G$60</f>
        <v>-349185910.82876146</v>
      </c>
      <c r="P123" s="122">
        <f>'CBA Result'!$G$55+'CBA Result'!$G$56</f>
        <v>2589916468.0184565</v>
      </c>
      <c r="Q123" s="122">
        <f>'CBA Result'!$G$40</f>
        <v>-16530913967.140793</v>
      </c>
      <c r="R123" s="122">
        <v>0.94550184462242171</v>
      </c>
      <c r="S123" s="122">
        <f t="shared" si="7"/>
        <v>4104683421.6159554</v>
      </c>
      <c r="T123" s="122">
        <v>0.60542719006002776</v>
      </c>
      <c r="U123" s="122">
        <f t="shared" si="8"/>
        <v>-29709888205.307262</v>
      </c>
      <c r="V123" s="3">
        <f t="shared" si="9"/>
        <v>0.32538460392374591</v>
      </c>
    </row>
    <row r="124" spans="13:22" x14ac:dyDescent="0.25">
      <c r="M124" s="3">
        <v>120</v>
      </c>
      <c r="N124" s="122">
        <f>'CBA Result'!$G$54*_xlfn.GAMMA.INV(T124,IF($O$2="Railway",$D$31,$D$32),IF($O$2="Railway",$F$31,$F$32))</f>
        <v>4711875209.286561</v>
      </c>
      <c r="O124" s="122">
        <f>'CBA Result'!$G$53+'CBA Result'!$G$57+'CBA Result'!$G$58+'CBA Result'!$G$59+'CBA Result'!$G$60</f>
        <v>-349185910.82876146</v>
      </c>
      <c r="P124" s="122">
        <f>'CBA Result'!$G$55+'CBA Result'!$G$56</f>
        <v>2589916468.0184565</v>
      </c>
      <c r="Q124" s="122">
        <f>'CBA Result'!$G$40</f>
        <v>-16530913967.140793</v>
      </c>
      <c r="R124" s="122">
        <v>0.61735447533164989</v>
      </c>
      <c r="S124" s="122">
        <f t="shared" si="7"/>
        <v>2415544695.7851577</v>
      </c>
      <c r="T124" s="122">
        <v>0.21366344772762269</v>
      </c>
      <c r="U124" s="122">
        <f t="shared" si="8"/>
        <v>-23680268398.402557</v>
      </c>
      <c r="V124" s="3">
        <f t="shared" si="9"/>
        <v>0.28623974526826773</v>
      </c>
    </row>
    <row r="125" spans="13:22" x14ac:dyDescent="0.25">
      <c r="M125" s="3">
        <v>121</v>
      </c>
      <c r="N125" s="122">
        <f>'CBA Result'!$G$54*_xlfn.GAMMA.INV(T125,IF($O$2="Railway",$D$31,$D$32),IF($O$2="Railway",$F$31,$F$32))</f>
        <v>7366004271.923214</v>
      </c>
      <c r="O125" s="122">
        <f>'CBA Result'!$G$53+'CBA Result'!$G$57+'CBA Result'!$G$58+'CBA Result'!$G$59+'CBA Result'!$G$60</f>
        <v>-349185910.82876146</v>
      </c>
      <c r="P125" s="122">
        <f>'CBA Result'!$G$55+'CBA Result'!$G$56</f>
        <v>2589916468.0184565</v>
      </c>
      <c r="Q125" s="122">
        <f>'CBA Result'!$G$40</f>
        <v>-16530913967.140793</v>
      </c>
      <c r="R125" s="122">
        <v>0.3716986184283827</v>
      </c>
      <c r="S125" s="122">
        <f t="shared" si="7"/>
        <v>1675582555.6684103</v>
      </c>
      <c r="T125" s="122">
        <v>0.91566144365272906</v>
      </c>
      <c r="U125" s="122">
        <f t="shared" si="8"/>
        <v>-37019010571.235466</v>
      </c>
      <c r="V125" s="3">
        <f t="shared" si="9"/>
        <v>0.23480910976905034</v>
      </c>
    </row>
    <row r="126" spans="13:22" x14ac:dyDescent="0.25">
      <c r="M126" s="3">
        <v>122</v>
      </c>
      <c r="N126" s="122">
        <f>'CBA Result'!$G$54*_xlfn.GAMMA.INV(T126,IF($O$2="Railway",$D$31,$D$32),IF($O$2="Railway",$F$31,$F$32))</f>
        <v>5620382880.3265123</v>
      </c>
      <c r="O126" s="122">
        <f>'CBA Result'!$G$53+'CBA Result'!$G$57+'CBA Result'!$G$58+'CBA Result'!$G$59+'CBA Result'!$G$60</f>
        <v>-349185910.82876146</v>
      </c>
      <c r="P126" s="122">
        <f>'CBA Result'!$G$55+'CBA Result'!$G$56</f>
        <v>2589916468.0184565</v>
      </c>
      <c r="Q126" s="122">
        <f>'CBA Result'!$G$40</f>
        <v>-16530913967.140793</v>
      </c>
      <c r="R126" s="122">
        <v>0.50692162106759087</v>
      </c>
      <c r="S126" s="122">
        <f t="shared" si="7"/>
        <v>2068652620.7017906</v>
      </c>
      <c r="T126" s="122">
        <v>0.50962421208731246</v>
      </c>
      <c r="U126" s="122">
        <f t="shared" si="8"/>
        <v>-28246116290.518341</v>
      </c>
      <c r="V126" s="3">
        <f t="shared" si="9"/>
        <v>0.25985340833080772</v>
      </c>
    </row>
    <row r="127" spans="13:22" x14ac:dyDescent="0.25">
      <c r="M127" s="3">
        <v>123</v>
      </c>
      <c r="N127" s="122">
        <f>'CBA Result'!$G$54*_xlfn.GAMMA.INV(T127,IF($O$2="Railway",$D$31,$D$32),IF($O$2="Railway",$F$31,$F$32))</f>
        <v>6356070203.0291758</v>
      </c>
      <c r="O127" s="122">
        <f>'CBA Result'!$G$53+'CBA Result'!$G$57+'CBA Result'!$G$58+'CBA Result'!$G$59+'CBA Result'!$G$60</f>
        <v>-349185910.82876146</v>
      </c>
      <c r="P127" s="122">
        <f>'CBA Result'!$G$55+'CBA Result'!$G$56</f>
        <v>2589916468.0184565</v>
      </c>
      <c r="Q127" s="122">
        <f>'CBA Result'!$G$40</f>
        <v>-16530913967.140793</v>
      </c>
      <c r="R127" s="122">
        <v>0.50896934413251349</v>
      </c>
      <c r="S127" s="122">
        <f t="shared" si="7"/>
        <v>2074799054.0808446</v>
      </c>
      <c r="T127" s="122">
        <v>0.73360907839857359</v>
      </c>
      <c r="U127" s="122">
        <f t="shared" si="8"/>
        <v>-31943428397.716335</v>
      </c>
      <c r="V127" s="3">
        <f t="shared" si="9"/>
        <v>0.25299987357834847</v>
      </c>
    </row>
    <row r="128" spans="13:22" x14ac:dyDescent="0.25">
      <c r="M128" s="3">
        <v>124</v>
      </c>
      <c r="N128" s="122">
        <f>'CBA Result'!$G$54*_xlfn.GAMMA.INV(T128,IF($O$2="Railway",$D$31,$D$32),IF($O$2="Railway",$F$31,$F$32))</f>
        <v>5858139821.1779203</v>
      </c>
      <c r="O128" s="122">
        <f>'CBA Result'!$G$53+'CBA Result'!$G$57+'CBA Result'!$G$58+'CBA Result'!$G$59+'CBA Result'!$G$60</f>
        <v>-349185910.82876146</v>
      </c>
      <c r="P128" s="122">
        <f>'CBA Result'!$G$55+'CBA Result'!$G$56</f>
        <v>2589916468.0184565</v>
      </c>
      <c r="Q128" s="122">
        <f>'CBA Result'!$G$40</f>
        <v>-16530913967.140793</v>
      </c>
      <c r="R128" s="122">
        <v>0.18286430385565666</v>
      </c>
      <c r="S128" s="122">
        <f t="shared" si="7"/>
        <v>1122212261.0221939</v>
      </c>
      <c r="T128" s="122">
        <v>0.58836316459246285</v>
      </c>
      <c r="U128" s="122">
        <f t="shared" si="8"/>
        <v>-29441001112.987347</v>
      </c>
      <c r="V128" s="3">
        <f t="shared" si="9"/>
        <v>0.22523575696093223</v>
      </c>
    </row>
    <row r="129" spans="13:22" x14ac:dyDescent="0.25">
      <c r="M129" s="3">
        <v>125</v>
      </c>
      <c r="N129" s="122">
        <f>'CBA Result'!$G$54*_xlfn.GAMMA.INV(T129,IF($O$2="Railway",$D$31,$D$32),IF($O$2="Railway",$F$31,$F$32))</f>
        <v>4039629697.3097644</v>
      </c>
      <c r="O129" s="122">
        <f>'CBA Result'!$G$53+'CBA Result'!$G$57+'CBA Result'!$G$58+'CBA Result'!$G$59+'CBA Result'!$G$60</f>
        <v>-349185910.82876146</v>
      </c>
      <c r="P129" s="122">
        <f>'CBA Result'!$G$55+'CBA Result'!$G$56</f>
        <v>2589916468.0184565</v>
      </c>
      <c r="Q129" s="122">
        <f>'CBA Result'!$G$40</f>
        <v>-16530913967.140793</v>
      </c>
      <c r="R129" s="122">
        <v>0.42187903861352638</v>
      </c>
      <c r="S129" s="122">
        <f t="shared" si="7"/>
        <v>1819308800.8265266</v>
      </c>
      <c r="T129" s="122">
        <v>7.0684847623843416E-2</v>
      </c>
      <c r="U129" s="122">
        <f t="shared" si="8"/>
        <v>-20301793068.271217</v>
      </c>
      <c r="V129" s="3">
        <f t="shared" si="9"/>
        <v>0.27139241193027824</v>
      </c>
    </row>
    <row r="130" spans="13:22" x14ac:dyDescent="0.25">
      <c r="M130" s="3">
        <v>126</v>
      </c>
      <c r="N130" s="122">
        <f>'CBA Result'!$G$54*_xlfn.GAMMA.INV(T130,IF($O$2="Railway",$D$31,$D$32),IF($O$2="Railway",$F$31,$F$32))</f>
        <v>5219614413.5500259</v>
      </c>
      <c r="O130" s="122">
        <f>'CBA Result'!$G$53+'CBA Result'!$G$57+'CBA Result'!$G$58+'CBA Result'!$G$59+'CBA Result'!$G$60</f>
        <v>-349185910.82876146</v>
      </c>
      <c r="P130" s="122">
        <f>'CBA Result'!$G$55+'CBA Result'!$G$56</f>
        <v>2589916468.0184565</v>
      </c>
      <c r="Q130" s="122">
        <f>'CBA Result'!$G$40</f>
        <v>-16530913967.140793</v>
      </c>
      <c r="R130" s="122">
        <v>0.65572961517840445</v>
      </c>
      <c r="S130" s="122">
        <f t="shared" si="7"/>
        <v>2546106978.5092053</v>
      </c>
      <c r="T130" s="122">
        <v>0.372662167462115</v>
      </c>
      <c r="U130" s="122">
        <f t="shared" si="8"/>
        <v>-26231991459.669857</v>
      </c>
      <c r="V130" s="3">
        <f t="shared" si="9"/>
        <v>0.28272864805681863</v>
      </c>
    </row>
    <row r="131" spans="13:22" x14ac:dyDescent="0.25">
      <c r="M131" s="3">
        <v>127</v>
      </c>
      <c r="N131" s="122">
        <f>'CBA Result'!$G$54*_xlfn.GAMMA.INV(T131,IF($O$2="Railway",$D$31,$D$32),IF($O$2="Railway",$F$31,$F$32))</f>
        <v>4611074535.0732775</v>
      </c>
      <c r="O131" s="122">
        <f>'CBA Result'!$G$53+'CBA Result'!$G$57+'CBA Result'!$G$58+'CBA Result'!$G$59+'CBA Result'!$G$60</f>
        <v>-349185910.82876146</v>
      </c>
      <c r="P131" s="122">
        <f>'CBA Result'!$G$55+'CBA Result'!$G$56</f>
        <v>2589916468.0184565</v>
      </c>
      <c r="Q131" s="122">
        <f>'CBA Result'!$G$40</f>
        <v>-16530913967.140793</v>
      </c>
      <c r="R131" s="122">
        <v>0.87664319678112912</v>
      </c>
      <c r="S131" s="122">
        <f t="shared" si="7"/>
        <v>3540824453.7666078</v>
      </c>
      <c r="T131" s="122">
        <v>0.18649285488662226</v>
      </c>
      <c r="U131" s="122">
        <f t="shared" si="8"/>
        <v>-23173678789.364098</v>
      </c>
      <c r="V131" s="3">
        <f t="shared" si="9"/>
        <v>0.33670584411450005</v>
      </c>
    </row>
    <row r="132" spans="13:22" x14ac:dyDescent="0.25">
      <c r="M132" s="3">
        <v>128</v>
      </c>
      <c r="N132" s="122">
        <f>'CBA Result'!$G$54*_xlfn.GAMMA.INV(T132,IF($O$2="Railway",$D$31,$D$32),IF($O$2="Railway",$F$31,$F$32))</f>
        <v>6126931805.7076559</v>
      </c>
      <c r="O132" s="122">
        <f>'CBA Result'!$G$53+'CBA Result'!$G$57+'CBA Result'!$G$58+'CBA Result'!$G$59+'CBA Result'!$G$60</f>
        <v>-349185910.82876146</v>
      </c>
      <c r="P132" s="122">
        <f>'CBA Result'!$G$55+'CBA Result'!$G$56</f>
        <v>2589916468.0184565</v>
      </c>
      <c r="Q132" s="122">
        <f>'CBA Result'!$G$40</f>
        <v>-16530913967.140793</v>
      </c>
      <c r="R132" s="122">
        <v>0.24670997579004583</v>
      </c>
      <c r="S132" s="122">
        <f t="shared" si="7"/>
        <v>1315747261.5008757</v>
      </c>
      <c r="T132" s="122">
        <v>0.67081985141491474</v>
      </c>
      <c r="U132" s="122">
        <f t="shared" si="8"/>
        <v>-30791857418.446922</v>
      </c>
      <c r="V132" s="3">
        <f t="shared" si="9"/>
        <v>0.23036912193969075</v>
      </c>
    </row>
    <row r="133" spans="13:22" x14ac:dyDescent="0.25">
      <c r="M133" s="3">
        <v>129</v>
      </c>
      <c r="N133" s="122">
        <f>'CBA Result'!$G$54*_xlfn.GAMMA.INV(T133,IF($O$2="Railway",$D$31,$D$32),IF($O$2="Railway",$F$31,$F$32))</f>
        <v>4613058534.9816856</v>
      </c>
      <c r="O133" s="122">
        <f>'CBA Result'!$G$53+'CBA Result'!$G$57+'CBA Result'!$G$58+'CBA Result'!$G$59+'CBA Result'!$G$60</f>
        <v>-349185910.82876146</v>
      </c>
      <c r="P133" s="122">
        <f>'CBA Result'!$G$55+'CBA Result'!$G$56</f>
        <v>2589916468.0184565</v>
      </c>
      <c r="Q133" s="122">
        <f>'CBA Result'!$G$40</f>
        <v>-16530913967.140793</v>
      </c>
      <c r="R133" s="122">
        <v>0.81632577825462005</v>
      </c>
      <c r="S133" s="122">
        <f t="shared" si="7"/>
        <v>3202776100.4097633</v>
      </c>
      <c r="T133" s="122">
        <v>0.18700980734194506</v>
      </c>
      <c r="U133" s="122">
        <f t="shared" si="8"/>
        <v>-23183649692.294827</v>
      </c>
      <c r="V133" s="3">
        <f t="shared" si="9"/>
        <v>0.32206528409736351</v>
      </c>
    </row>
    <row r="134" spans="13:22" x14ac:dyDescent="0.25">
      <c r="M134" s="3">
        <v>130</v>
      </c>
      <c r="N134" s="122">
        <f>'CBA Result'!$G$54*_xlfn.GAMMA.INV(T134,IF($O$2="Railway",$D$31,$D$32),IF($O$2="Railway",$F$31,$F$32))</f>
        <v>5150965540.5222912</v>
      </c>
      <c r="O134" s="122">
        <f>'CBA Result'!$G$53+'CBA Result'!$G$57+'CBA Result'!$G$58+'CBA Result'!$G$59+'CBA Result'!$G$60</f>
        <v>-349185910.82876146</v>
      </c>
      <c r="P134" s="122">
        <f>'CBA Result'!$G$55+'CBA Result'!$G$56</f>
        <v>2589916468.0184565</v>
      </c>
      <c r="Q134" s="122">
        <f>'CBA Result'!$G$40</f>
        <v>-16530913967.140793</v>
      </c>
      <c r="R134" s="122">
        <v>0.4133165290577947</v>
      </c>
      <c r="S134" s="122">
        <f t="shared" ref="S134:S197" si="10">_xlfn.BETA.INV(R134,IF($O$2="Railway",$I$30,$J$30),IF($O$2="Railway",$I$31,$J$31),IF($O$2="Railway",$I$27,$J$27),IF($O$2="Railway",$I$29,$J$29))*P134</f>
        <v>1794676410.9253182</v>
      </c>
      <c r="T134" s="122">
        <v>0.34961274800919129</v>
      </c>
      <c r="U134" s="122">
        <f t="shared" ref="U134:U197" si="11">_xlfn.GAMMA.INV(T134,IF($O$2="Railway",$D$31,$D$32),IF($O$2="Railway",$F$31,$F$32))*Q134</f>
        <v>-25886985773.750862</v>
      </c>
      <c r="V134" s="3">
        <f t="shared" ref="V134:V197" si="12">(N134+O134+S134)/-U134</f>
        <v>0.25481746303996455</v>
      </c>
    </row>
    <row r="135" spans="13:22" x14ac:dyDescent="0.25">
      <c r="M135" s="3">
        <v>131</v>
      </c>
      <c r="N135" s="122">
        <f>'CBA Result'!$G$54*_xlfn.GAMMA.INV(T135,IF($O$2="Railway",$D$31,$D$32),IF($O$2="Railway",$F$31,$F$32))</f>
        <v>3611590994.6021333</v>
      </c>
      <c r="O135" s="122">
        <f>'CBA Result'!$G$53+'CBA Result'!$G$57+'CBA Result'!$G$58+'CBA Result'!$G$59+'CBA Result'!$G$60</f>
        <v>-349185910.82876146</v>
      </c>
      <c r="P135" s="122">
        <f>'CBA Result'!$G$55+'CBA Result'!$G$56</f>
        <v>2589916468.0184565</v>
      </c>
      <c r="Q135" s="122">
        <f>'CBA Result'!$G$40</f>
        <v>-16530913967.140793</v>
      </c>
      <c r="R135" s="122">
        <v>0.23904181823605097</v>
      </c>
      <c r="S135" s="122">
        <f t="shared" si="10"/>
        <v>1293075831.5329895</v>
      </c>
      <c r="T135" s="122">
        <v>2.6005833417720892E-2</v>
      </c>
      <c r="U135" s="122">
        <f t="shared" si="11"/>
        <v>-18150617386.656452</v>
      </c>
      <c r="V135" s="3">
        <f t="shared" si="12"/>
        <v>0.25098214668198304</v>
      </c>
    </row>
    <row r="136" spans="13:22" x14ac:dyDescent="0.25">
      <c r="M136" s="3">
        <v>132</v>
      </c>
      <c r="N136" s="122">
        <f>'CBA Result'!$G$54*_xlfn.GAMMA.INV(T136,IF($O$2="Railway",$D$31,$D$32),IF($O$2="Railway",$F$31,$F$32))</f>
        <v>7140508399.6214552</v>
      </c>
      <c r="O136" s="122">
        <f>'CBA Result'!$G$53+'CBA Result'!$G$57+'CBA Result'!$G$58+'CBA Result'!$G$59+'CBA Result'!$G$60</f>
        <v>-349185910.82876146</v>
      </c>
      <c r="P136" s="122">
        <f>'CBA Result'!$G$55+'CBA Result'!$G$56</f>
        <v>2589916468.0184565</v>
      </c>
      <c r="Q136" s="122">
        <f>'CBA Result'!$G$40</f>
        <v>-16530913967.140793</v>
      </c>
      <c r="R136" s="122">
        <v>0.51578766907847162</v>
      </c>
      <c r="S136" s="122">
        <f t="shared" si="10"/>
        <v>2095326248.1435566</v>
      </c>
      <c r="T136" s="122">
        <v>0.88773528211952935</v>
      </c>
      <c r="U136" s="122">
        <f t="shared" si="11"/>
        <v>-35885745673.151276</v>
      </c>
      <c r="V136" s="3">
        <f t="shared" si="12"/>
        <v>0.24763728801614385</v>
      </c>
    </row>
    <row r="137" spans="13:22" x14ac:dyDescent="0.25">
      <c r="M137" s="3">
        <v>133</v>
      </c>
      <c r="N137" s="122">
        <f>'CBA Result'!$G$54*_xlfn.GAMMA.INV(T137,IF($O$2="Railway",$D$31,$D$32),IF($O$2="Railway",$F$31,$F$32))</f>
        <v>5156155189.7526045</v>
      </c>
      <c r="O137" s="122">
        <f>'CBA Result'!$G$53+'CBA Result'!$G$57+'CBA Result'!$G$58+'CBA Result'!$G$59+'CBA Result'!$G$60</f>
        <v>-349185910.82876146</v>
      </c>
      <c r="P137" s="122">
        <f>'CBA Result'!$G$55+'CBA Result'!$G$56</f>
        <v>2589916468.0184565</v>
      </c>
      <c r="Q137" s="122">
        <f>'CBA Result'!$G$40</f>
        <v>-16530913967.140793</v>
      </c>
      <c r="R137" s="122">
        <v>0.35346353352590365</v>
      </c>
      <c r="S137" s="122">
        <f t="shared" si="10"/>
        <v>1623569988.3447859</v>
      </c>
      <c r="T137" s="122">
        <v>0.35134433268694942</v>
      </c>
      <c r="U137" s="122">
        <f t="shared" si="11"/>
        <v>-25913067170.479103</v>
      </c>
      <c r="V137" s="3">
        <f t="shared" si="12"/>
        <v>0.24815816765197449</v>
      </c>
    </row>
    <row r="138" spans="13:22" x14ac:dyDescent="0.25">
      <c r="M138" s="3">
        <v>134</v>
      </c>
      <c r="N138" s="122">
        <f>'CBA Result'!$G$54*_xlfn.GAMMA.INV(T138,IF($O$2="Railway",$D$31,$D$32),IF($O$2="Railway",$F$31,$F$32))</f>
        <v>6425024954.6442451</v>
      </c>
      <c r="O138" s="122">
        <f>'CBA Result'!$G$53+'CBA Result'!$G$57+'CBA Result'!$G$58+'CBA Result'!$G$59+'CBA Result'!$G$60</f>
        <v>-349185910.82876146</v>
      </c>
      <c r="P138" s="122">
        <f>'CBA Result'!$G$55+'CBA Result'!$G$56</f>
        <v>2589916468.0184565</v>
      </c>
      <c r="Q138" s="122">
        <f>'CBA Result'!$G$40</f>
        <v>-16530913967.140793</v>
      </c>
      <c r="R138" s="122">
        <v>0.54520573290964192</v>
      </c>
      <c r="S138" s="122">
        <f t="shared" si="10"/>
        <v>2185075799.5659895</v>
      </c>
      <c r="T138" s="122">
        <v>0.75097512137983868</v>
      </c>
      <c r="U138" s="122">
        <f t="shared" si="11"/>
        <v>-32289971324.483967</v>
      </c>
      <c r="V138" s="3">
        <f t="shared" si="12"/>
        <v>0.25583531060981807</v>
      </c>
    </row>
    <row r="139" spans="13:22" x14ac:dyDescent="0.25">
      <c r="M139" s="3">
        <v>135</v>
      </c>
      <c r="N139" s="122">
        <f>'CBA Result'!$G$54*_xlfn.GAMMA.INV(T139,IF($O$2="Railway",$D$31,$D$32),IF($O$2="Railway",$F$31,$F$32))</f>
        <v>6154726400.4218264</v>
      </c>
      <c r="O139" s="122">
        <f>'CBA Result'!$G$53+'CBA Result'!$G$57+'CBA Result'!$G$58+'CBA Result'!$G$59+'CBA Result'!$G$60</f>
        <v>-349185910.82876146</v>
      </c>
      <c r="P139" s="122">
        <f>'CBA Result'!$G$55+'CBA Result'!$G$56</f>
        <v>2589916468.0184565</v>
      </c>
      <c r="Q139" s="122">
        <f>'CBA Result'!$G$40</f>
        <v>-16530913967.140793</v>
      </c>
      <c r="R139" s="122">
        <v>0.19243271093118908</v>
      </c>
      <c r="S139" s="122">
        <f t="shared" si="10"/>
        <v>1152044586.2535715</v>
      </c>
      <c r="T139" s="122">
        <v>0.67883432522657294</v>
      </c>
      <c r="U139" s="122">
        <f t="shared" si="11"/>
        <v>-30931543516.576</v>
      </c>
      <c r="V139" s="3">
        <f t="shared" si="12"/>
        <v>0.22493494616969617</v>
      </c>
    </row>
    <row r="140" spans="13:22" x14ac:dyDescent="0.25">
      <c r="M140" s="3">
        <v>136</v>
      </c>
      <c r="N140" s="122">
        <f>'CBA Result'!$G$54*_xlfn.GAMMA.INV(T140,IF($O$2="Railway",$D$31,$D$32),IF($O$2="Railway",$F$31,$F$32))</f>
        <v>4355687866.0385103</v>
      </c>
      <c r="O140" s="122">
        <f>'CBA Result'!$G$53+'CBA Result'!$G$57+'CBA Result'!$G$58+'CBA Result'!$G$59+'CBA Result'!$G$60</f>
        <v>-349185910.82876146</v>
      </c>
      <c r="P140" s="122">
        <f>'CBA Result'!$G$55+'CBA Result'!$G$56</f>
        <v>2589916468.0184565</v>
      </c>
      <c r="Q140" s="122">
        <f>'CBA Result'!$G$40</f>
        <v>-16530913967.140793</v>
      </c>
      <c r="R140" s="122">
        <v>0.1680030057081433</v>
      </c>
      <c r="S140" s="122">
        <f t="shared" si="10"/>
        <v>1075102294.471782</v>
      </c>
      <c r="T140" s="122">
        <v>0.12639769325504213</v>
      </c>
      <c r="U140" s="122">
        <f t="shared" si="11"/>
        <v>-21890193000.903889</v>
      </c>
      <c r="V140" s="3">
        <f t="shared" si="12"/>
        <v>0.23214067822388326</v>
      </c>
    </row>
    <row r="141" spans="13:22" x14ac:dyDescent="0.25">
      <c r="M141" s="3">
        <v>137</v>
      </c>
      <c r="N141" s="122">
        <f>'CBA Result'!$G$54*_xlfn.GAMMA.INV(T141,IF($O$2="Railway",$D$31,$D$32),IF($O$2="Railway",$F$31,$F$32))</f>
        <v>4545216856.8052149</v>
      </c>
      <c r="O141" s="122">
        <f>'CBA Result'!$G$53+'CBA Result'!$G$57+'CBA Result'!$G$58+'CBA Result'!$G$59+'CBA Result'!$G$60</f>
        <v>-349185910.82876146</v>
      </c>
      <c r="P141" s="122">
        <f>'CBA Result'!$G$55+'CBA Result'!$G$56</f>
        <v>2589916468.0184565</v>
      </c>
      <c r="Q141" s="122">
        <f>'CBA Result'!$G$40</f>
        <v>-16530913967.140793</v>
      </c>
      <c r="R141" s="122">
        <v>0.73895580766788194</v>
      </c>
      <c r="S141" s="122">
        <f t="shared" si="10"/>
        <v>2857638672.1671619</v>
      </c>
      <c r="T141" s="122">
        <v>0.16975646804720146</v>
      </c>
      <c r="U141" s="122">
        <f t="shared" si="11"/>
        <v>-22842700690.791004</v>
      </c>
      <c r="V141" s="3">
        <f t="shared" si="12"/>
        <v>0.30879315513630534</v>
      </c>
    </row>
    <row r="142" spans="13:22" x14ac:dyDescent="0.25">
      <c r="M142" s="3">
        <v>138</v>
      </c>
      <c r="N142" s="122">
        <f>'CBA Result'!$G$54*_xlfn.GAMMA.INV(T142,IF($O$2="Railway",$D$31,$D$32),IF($O$2="Railway",$F$31,$F$32))</f>
        <v>5266250107.9073524</v>
      </c>
      <c r="O142" s="122">
        <f>'CBA Result'!$G$53+'CBA Result'!$G$57+'CBA Result'!$G$58+'CBA Result'!$G$59+'CBA Result'!$G$60</f>
        <v>-349185910.82876146</v>
      </c>
      <c r="P142" s="122">
        <f>'CBA Result'!$G$55+'CBA Result'!$G$56</f>
        <v>2589916468.0184565</v>
      </c>
      <c r="Q142" s="122">
        <f>'CBA Result'!$G$40</f>
        <v>-16530913967.140793</v>
      </c>
      <c r="R142" s="122">
        <v>0.49618260844734485</v>
      </c>
      <c r="S142" s="122">
        <f t="shared" si="10"/>
        <v>2036551361.1527302</v>
      </c>
      <c r="T142" s="122">
        <v>0.38847217736252826</v>
      </c>
      <c r="U142" s="122">
        <f t="shared" si="11"/>
        <v>-26466366461.187473</v>
      </c>
      <c r="V142" s="3">
        <f t="shared" si="12"/>
        <v>0.26273404656542837</v>
      </c>
    </row>
    <row r="143" spans="13:22" x14ac:dyDescent="0.25">
      <c r="M143" s="3">
        <v>139</v>
      </c>
      <c r="N143" s="122">
        <f>'CBA Result'!$G$54*_xlfn.GAMMA.INV(T143,IF($O$2="Railway",$D$31,$D$32),IF($O$2="Railway",$F$31,$F$32))</f>
        <v>3029610054.0303087</v>
      </c>
      <c r="O143" s="122">
        <f>'CBA Result'!$G$53+'CBA Result'!$G$57+'CBA Result'!$G$58+'CBA Result'!$G$59+'CBA Result'!$G$60</f>
        <v>-349185910.82876146</v>
      </c>
      <c r="P143" s="122">
        <f>'CBA Result'!$G$55+'CBA Result'!$G$56</f>
        <v>2589916468.0184565</v>
      </c>
      <c r="Q143" s="122">
        <f>'CBA Result'!$G$40</f>
        <v>-16530913967.140793</v>
      </c>
      <c r="R143" s="122">
        <v>0.70801560613092862</v>
      </c>
      <c r="S143" s="122">
        <f t="shared" si="10"/>
        <v>2736361401.5429974</v>
      </c>
      <c r="T143" s="122">
        <v>3.9995539420158988E-3</v>
      </c>
      <c r="U143" s="122">
        <f t="shared" si="11"/>
        <v>-15225780827.247175</v>
      </c>
      <c r="V143" s="3">
        <f t="shared" si="12"/>
        <v>0.35576405612321566</v>
      </c>
    </row>
    <row r="144" spans="13:22" x14ac:dyDescent="0.25">
      <c r="M144" s="3">
        <v>140</v>
      </c>
      <c r="N144" s="122">
        <f>'CBA Result'!$G$54*_xlfn.GAMMA.INV(T144,IF($O$2="Railway",$D$31,$D$32),IF($O$2="Railway",$F$31,$F$32))</f>
        <v>4901777497.0125713</v>
      </c>
      <c r="O144" s="122">
        <f>'CBA Result'!$G$53+'CBA Result'!$G$57+'CBA Result'!$G$58+'CBA Result'!$G$59+'CBA Result'!$G$60</f>
        <v>-349185910.82876146</v>
      </c>
      <c r="P144" s="122">
        <f>'CBA Result'!$G$55+'CBA Result'!$G$56</f>
        <v>2589916468.0184565</v>
      </c>
      <c r="Q144" s="122">
        <f>'CBA Result'!$G$40</f>
        <v>-16530913967.140793</v>
      </c>
      <c r="R144" s="122">
        <v>0.19183532580709495</v>
      </c>
      <c r="S144" s="122">
        <f t="shared" si="10"/>
        <v>1150192486.0084691</v>
      </c>
      <c r="T144" s="122">
        <v>0.26942292975511228</v>
      </c>
      <c r="U144" s="122">
        <f t="shared" si="11"/>
        <v>-24634652150.748043</v>
      </c>
      <c r="V144" s="3">
        <f t="shared" si="12"/>
        <v>0.23149440216549241</v>
      </c>
    </row>
    <row r="145" spans="13:22" x14ac:dyDescent="0.25">
      <c r="M145" s="3">
        <v>141</v>
      </c>
      <c r="N145" s="122">
        <f>'CBA Result'!$G$54*_xlfn.GAMMA.INV(T145,IF($O$2="Railway",$D$31,$D$32),IF($O$2="Railway",$F$31,$F$32))</f>
        <v>4185368144.47579</v>
      </c>
      <c r="O145" s="122">
        <f>'CBA Result'!$G$53+'CBA Result'!$G$57+'CBA Result'!$G$58+'CBA Result'!$G$59+'CBA Result'!$G$60</f>
        <v>-349185910.82876146</v>
      </c>
      <c r="P145" s="122">
        <f>'CBA Result'!$G$55+'CBA Result'!$G$56</f>
        <v>2589916468.0184565</v>
      </c>
      <c r="Q145" s="122">
        <f>'CBA Result'!$G$40</f>
        <v>-16530913967.140793</v>
      </c>
      <c r="R145" s="122">
        <v>0.56970444136273501</v>
      </c>
      <c r="S145" s="122">
        <f t="shared" si="10"/>
        <v>2261496317.5173349</v>
      </c>
      <c r="T145" s="122">
        <v>9.3789951884664768E-2</v>
      </c>
      <c r="U145" s="122">
        <f t="shared" si="11"/>
        <v>-21034224508.317875</v>
      </c>
      <c r="V145" s="3">
        <f t="shared" si="12"/>
        <v>0.28989319519495804</v>
      </c>
    </row>
    <row r="146" spans="13:22" x14ac:dyDescent="0.25">
      <c r="M146" s="3">
        <v>142</v>
      </c>
      <c r="N146" s="122">
        <f>'CBA Result'!$G$54*_xlfn.GAMMA.INV(T146,IF($O$2="Railway",$D$31,$D$32),IF($O$2="Railway",$F$31,$F$32))</f>
        <v>4542121148.9893417</v>
      </c>
      <c r="O146" s="122">
        <f>'CBA Result'!$G$53+'CBA Result'!$G$57+'CBA Result'!$G$58+'CBA Result'!$G$59+'CBA Result'!$G$60</f>
        <v>-349185910.82876146</v>
      </c>
      <c r="P146" s="122">
        <f>'CBA Result'!$G$55+'CBA Result'!$G$56</f>
        <v>2589916468.0184565</v>
      </c>
      <c r="Q146" s="122">
        <f>'CBA Result'!$G$40</f>
        <v>-16530913967.140793</v>
      </c>
      <c r="R146" s="122">
        <v>0.61520440207562033</v>
      </c>
      <c r="S146" s="122">
        <f t="shared" si="10"/>
        <v>2408416715.7425852</v>
      </c>
      <c r="T146" s="122">
        <v>0.16899030233486312</v>
      </c>
      <c r="U146" s="122">
        <f t="shared" si="11"/>
        <v>-22827142725.287498</v>
      </c>
      <c r="V146" s="3">
        <f t="shared" si="12"/>
        <v>0.28918870983315431</v>
      </c>
    </row>
    <row r="147" spans="13:22" x14ac:dyDescent="0.25">
      <c r="M147" s="3">
        <v>143</v>
      </c>
      <c r="N147" s="122">
        <f>'CBA Result'!$G$54*_xlfn.GAMMA.INV(T147,IF($O$2="Railway",$D$31,$D$32),IF($O$2="Railway",$F$31,$F$32))</f>
        <v>5497310322.4574022</v>
      </c>
      <c r="O147" s="122">
        <f>'CBA Result'!$G$53+'CBA Result'!$G$57+'CBA Result'!$G$58+'CBA Result'!$G$59+'CBA Result'!$G$60</f>
        <v>-349185910.82876146</v>
      </c>
      <c r="P147" s="122">
        <f>'CBA Result'!$G$55+'CBA Result'!$G$56</f>
        <v>2589916468.0184565</v>
      </c>
      <c r="Q147" s="122">
        <f>'CBA Result'!$G$40</f>
        <v>-16530913967.140793</v>
      </c>
      <c r="R147" s="122">
        <v>0.73029141390573105</v>
      </c>
      <c r="S147" s="122">
        <f t="shared" si="10"/>
        <v>2822910596.080256</v>
      </c>
      <c r="T147" s="122">
        <v>0.46763890360579385</v>
      </c>
      <c r="U147" s="122">
        <f t="shared" si="11"/>
        <v>-27627595834.570244</v>
      </c>
      <c r="V147" s="3">
        <f t="shared" si="12"/>
        <v>0.28851714262211658</v>
      </c>
    </row>
    <row r="148" spans="13:22" x14ac:dyDescent="0.25">
      <c r="M148" s="3">
        <v>144</v>
      </c>
      <c r="N148" s="122">
        <f>'CBA Result'!$G$54*_xlfn.GAMMA.INV(T148,IF($O$2="Railway",$D$31,$D$32),IF($O$2="Railway",$F$31,$F$32))</f>
        <v>6828134719.2135096</v>
      </c>
      <c r="O148" s="122">
        <f>'CBA Result'!$G$53+'CBA Result'!$G$57+'CBA Result'!$G$58+'CBA Result'!$G$59+'CBA Result'!$G$60</f>
        <v>-349185910.82876146</v>
      </c>
      <c r="P148" s="122">
        <f>'CBA Result'!$G$55+'CBA Result'!$G$56</f>
        <v>2589916468.0184565</v>
      </c>
      <c r="Q148" s="122">
        <f>'CBA Result'!$G$40</f>
        <v>-16530913967.140793</v>
      </c>
      <c r="R148" s="122">
        <v>0.21275804966180867</v>
      </c>
      <c r="S148" s="122">
        <f t="shared" si="10"/>
        <v>1214321878.2080481</v>
      </c>
      <c r="T148" s="122">
        <v>0.8376091241111957</v>
      </c>
      <c r="U148" s="122">
        <f t="shared" si="11"/>
        <v>-34315862714.859394</v>
      </c>
      <c r="V148" s="3">
        <f t="shared" si="12"/>
        <v>0.2241899249486585</v>
      </c>
    </row>
    <row r="149" spans="13:22" x14ac:dyDescent="0.25">
      <c r="M149" s="3">
        <v>145</v>
      </c>
      <c r="N149" s="122">
        <f>'CBA Result'!$G$54*_xlfn.GAMMA.INV(T149,IF($O$2="Railway",$D$31,$D$32),IF($O$2="Railway",$F$31,$F$32))</f>
        <v>5194286343.9548626</v>
      </c>
      <c r="O149" s="122">
        <f>'CBA Result'!$G$53+'CBA Result'!$G$57+'CBA Result'!$G$58+'CBA Result'!$G$59+'CBA Result'!$G$60</f>
        <v>-349185910.82876146</v>
      </c>
      <c r="P149" s="122">
        <f>'CBA Result'!$G$55+'CBA Result'!$G$56</f>
        <v>2589916468.0184565</v>
      </c>
      <c r="Q149" s="122">
        <f>'CBA Result'!$G$40</f>
        <v>-16530913967.140793</v>
      </c>
      <c r="R149" s="122">
        <v>0.59643591865155321</v>
      </c>
      <c r="S149" s="122">
        <f t="shared" si="10"/>
        <v>2346942946.7067881</v>
      </c>
      <c r="T149" s="122">
        <v>0.36412363451024743</v>
      </c>
      <c r="U149" s="122">
        <f t="shared" si="11"/>
        <v>-26104701270.650249</v>
      </c>
      <c r="V149" s="3">
        <f t="shared" si="12"/>
        <v>0.27550759172712574</v>
      </c>
    </row>
    <row r="150" spans="13:22" x14ac:dyDescent="0.25">
      <c r="M150" s="3">
        <v>146</v>
      </c>
      <c r="N150" s="122">
        <f>'CBA Result'!$G$54*_xlfn.GAMMA.INV(T150,IF($O$2="Railway",$D$31,$D$32),IF($O$2="Railway",$F$31,$F$32))</f>
        <v>4187890703.2166104</v>
      </c>
      <c r="O150" s="122">
        <f>'CBA Result'!$G$53+'CBA Result'!$G$57+'CBA Result'!$G$58+'CBA Result'!$G$59+'CBA Result'!$G$60</f>
        <v>-349185910.82876146</v>
      </c>
      <c r="P150" s="122">
        <f>'CBA Result'!$G$55+'CBA Result'!$G$56</f>
        <v>2589916468.0184565</v>
      </c>
      <c r="Q150" s="122">
        <f>'CBA Result'!$G$40</f>
        <v>-16530913967.140793</v>
      </c>
      <c r="R150" s="122">
        <v>0.72860643196146846</v>
      </c>
      <c r="S150" s="122">
        <f t="shared" si="10"/>
        <v>2816229509.9855466</v>
      </c>
      <c r="T150" s="122">
        <v>9.4228502849011964E-2</v>
      </c>
      <c r="U150" s="122">
        <f t="shared" si="11"/>
        <v>-21046902023.188313</v>
      </c>
      <c r="V150" s="3">
        <f t="shared" si="12"/>
        <v>0.31619543318258231</v>
      </c>
    </row>
    <row r="151" spans="13:22" x14ac:dyDescent="0.25">
      <c r="M151" s="3">
        <v>147</v>
      </c>
      <c r="N151" s="122">
        <f>'CBA Result'!$G$54*_xlfn.GAMMA.INV(T151,IF($O$2="Railway",$D$31,$D$32),IF($O$2="Railway",$F$31,$F$32))</f>
        <v>4991837452.6491184</v>
      </c>
      <c r="O151" s="122">
        <f>'CBA Result'!$G$53+'CBA Result'!$G$57+'CBA Result'!$G$58+'CBA Result'!$G$59+'CBA Result'!$G$60</f>
        <v>-349185910.82876146</v>
      </c>
      <c r="P151" s="122">
        <f>'CBA Result'!$G$55+'CBA Result'!$G$56</f>
        <v>2589916468.0184565</v>
      </c>
      <c r="Q151" s="122">
        <f>'CBA Result'!$G$40</f>
        <v>-16530913967.140793</v>
      </c>
      <c r="R151" s="122">
        <v>0.69605128088938351</v>
      </c>
      <c r="S151" s="122">
        <f t="shared" si="10"/>
        <v>2691349842.7648063</v>
      </c>
      <c r="T151" s="122">
        <v>0.2976386390877529</v>
      </c>
      <c r="U151" s="122">
        <f t="shared" si="11"/>
        <v>-25087262592.811214</v>
      </c>
      <c r="V151" s="3">
        <f t="shared" si="12"/>
        <v>0.29233964277500446</v>
      </c>
    </row>
    <row r="152" spans="13:22" x14ac:dyDescent="0.25">
      <c r="M152" s="3">
        <v>148</v>
      </c>
      <c r="N152" s="122">
        <f>'CBA Result'!$G$54*_xlfn.GAMMA.INV(T152,IF($O$2="Railway",$D$31,$D$32),IF($O$2="Railway",$F$31,$F$32))</f>
        <v>9204065386.146843</v>
      </c>
      <c r="O152" s="122">
        <f>'CBA Result'!$G$53+'CBA Result'!$G$57+'CBA Result'!$G$58+'CBA Result'!$G$59+'CBA Result'!$G$60</f>
        <v>-349185910.82876146</v>
      </c>
      <c r="P152" s="122">
        <f>'CBA Result'!$G$55+'CBA Result'!$G$56</f>
        <v>2589916468.0184565</v>
      </c>
      <c r="Q152" s="122">
        <f>'CBA Result'!$G$40</f>
        <v>-16530913967.140793</v>
      </c>
      <c r="R152" s="122">
        <v>0.41933317588050834</v>
      </c>
      <c r="S152" s="122">
        <f t="shared" si="10"/>
        <v>1811978756.6392725</v>
      </c>
      <c r="T152" s="122">
        <v>0.99519598548815735</v>
      </c>
      <c r="U152" s="122">
        <f t="shared" si="11"/>
        <v>-46256475186.53302</v>
      </c>
      <c r="V152" s="3">
        <f t="shared" si="12"/>
        <v>0.23060248730458546</v>
      </c>
    </row>
    <row r="153" spans="13:22" x14ac:dyDescent="0.25">
      <c r="M153" s="3">
        <v>149</v>
      </c>
      <c r="N153" s="122">
        <f>'CBA Result'!$G$54*_xlfn.GAMMA.INV(T153,IF($O$2="Railway",$D$31,$D$32),IF($O$2="Railway",$F$31,$F$32))</f>
        <v>3834177600.7365727</v>
      </c>
      <c r="O153" s="122">
        <f>'CBA Result'!$G$53+'CBA Result'!$G$57+'CBA Result'!$G$58+'CBA Result'!$G$59+'CBA Result'!$G$60</f>
        <v>-349185910.82876146</v>
      </c>
      <c r="P153" s="122">
        <f>'CBA Result'!$G$55+'CBA Result'!$G$56</f>
        <v>2589916468.0184565</v>
      </c>
      <c r="Q153" s="122">
        <f>'CBA Result'!$G$40</f>
        <v>-16530913967.140793</v>
      </c>
      <c r="R153" s="122">
        <v>0.5003681068845266</v>
      </c>
      <c r="S153" s="122">
        <f t="shared" si="10"/>
        <v>2049036745.3203709</v>
      </c>
      <c r="T153" s="122">
        <v>4.5239266891487162E-2</v>
      </c>
      <c r="U153" s="122">
        <f t="shared" si="11"/>
        <v>-19269261311.004169</v>
      </c>
      <c r="V153" s="3">
        <f t="shared" si="12"/>
        <v>0.28719463325082645</v>
      </c>
    </row>
    <row r="154" spans="13:22" x14ac:dyDescent="0.25">
      <c r="M154" s="3">
        <v>150</v>
      </c>
      <c r="N154" s="122">
        <f>'CBA Result'!$G$54*_xlfn.GAMMA.INV(T154,IF($O$2="Railway",$D$31,$D$32),IF($O$2="Railway",$F$31,$F$32))</f>
        <v>6761527077.0908165</v>
      </c>
      <c r="O154" s="122">
        <f>'CBA Result'!$G$53+'CBA Result'!$G$57+'CBA Result'!$G$58+'CBA Result'!$G$59+'CBA Result'!$G$60</f>
        <v>-349185910.82876146</v>
      </c>
      <c r="P154" s="122">
        <f>'CBA Result'!$G$55+'CBA Result'!$G$56</f>
        <v>2589916468.0184565</v>
      </c>
      <c r="Q154" s="122">
        <f>'CBA Result'!$G$40</f>
        <v>-16530913967.140793</v>
      </c>
      <c r="R154" s="122">
        <v>0.29766557919819636</v>
      </c>
      <c r="S154" s="122">
        <f t="shared" si="10"/>
        <v>1463954108.6299379</v>
      </c>
      <c r="T154" s="122">
        <v>0.82504680000360686</v>
      </c>
      <c r="U154" s="122">
        <f t="shared" si="11"/>
        <v>-33981115555.22718</v>
      </c>
      <c r="V154" s="3">
        <f t="shared" si="12"/>
        <v>0.23178448223958953</v>
      </c>
    </row>
    <row r="155" spans="13:22" x14ac:dyDescent="0.25">
      <c r="M155" s="3">
        <v>151</v>
      </c>
      <c r="N155" s="122">
        <f>'CBA Result'!$G$54*_xlfn.GAMMA.INV(T155,IF($O$2="Railway",$D$31,$D$32),IF($O$2="Railway",$F$31,$F$32))</f>
        <v>6147390083.3789005</v>
      </c>
      <c r="O155" s="122">
        <f>'CBA Result'!$G$53+'CBA Result'!$G$57+'CBA Result'!$G$58+'CBA Result'!$G$59+'CBA Result'!$G$60</f>
        <v>-349185910.82876146</v>
      </c>
      <c r="P155" s="122">
        <f>'CBA Result'!$G$55+'CBA Result'!$G$56</f>
        <v>2589916468.0184565</v>
      </c>
      <c r="Q155" s="122">
        <f>'CBA Result'!$G$40</f>
        <v>-16530913967.140793</v>
      </c>
      <c r="R155" s="122">
        <v>0.2876381011947251</v>
      </c>
      <c r="S155" s="122">
        <f t="shared" si="10"/>
        <v>1435053747.430743</v>
      </c>
      <c r="T155" s="122">
        <v>0.67672913187382933</v>
      </c>
      <c r="U155" s="122">
        <f t="shared" si="11"/>
        <v>-30894673703.833538</v>
      </c>
      <c r="V155" s="3">
        <f t="shared" si="12"/>
        <v>0.23412637366949599</v>
      </c>
    </row>
    <row r="156" spans="13:22" x14ac:dyDescent="0.25">
      <c r="M156" s="3">
        <v>152</v>
      </c>
      <c r="N156" s="122">
        <f>'CBA Result'!$G$54*_xlfn.GAMMA.INV(T156,IF($O$2="Railway",$D$31,$D$32),IF($O$2="Railway",$F$31,$F$32))</f>
        <v>6754287331.269865</v>
      </c>
      <c r="O156" s="122">
        <f>'CBA Result'!$G$53+'CBA Result'!$G$57+'CBA Result'!$G$58+'CBA Result'!$G$59+'CBA Result'!$G$60</f>
        <v>-349185910.82876146</v>
      </c>
      <c r="P156" s="122">
        <f>'CBA Result'!$G$55+'CBA Result'!$G$56</f>
        <v>2589916468.0184565</v>
      </c>
      <c r="Q156" s="122">
        <f>'CBA Result'!$G$40</f>
        <v>-16530913967.140793</v>
      </c>
      <c r="R156" s="122">
        <v>0.26261842276830649</v>
      </c>
      <c r="S156" s="122">
        <f t="shared" si="10"/>
        <v>1362425442.4674509</v>
      </c>
      <c r="T156" s="122">
        <v>0.82364012292109401</v>
      </c>
      <c r="U156" s="122">
        <f t="shared" si="11"/>
        <v>-33944731076.317707</v>
      </c>
      <c r="V156" s="3">
        <f t="shared" si="12"/>
        <v>0.22882864634999986</v>
      </c>
    </row>
    <row r="157" spans="13:22" x14ac:dyDescent="0.25">
      <c r="M157" s="3">
        <v>153</v>
      </c>
      <c r="N157" s="122">
        <f>'CBA Result'!$G$54*_xlfn.GAMMA.INV(T157,IF($O$2="Railway",$D$31,$D$32),IF($O$2="Railway",$F$31,$F$32))</f>
        <v>4786316124.5894051</v>
      </c>
      <c r="O157" s="122">
        <f>'CBA Result'!$G$53+'CBA Result'!$G$57+'CBA Result'!$G$58+'CBA Result'!$G$59+'CBA Result'!$G$60</f>
        <v>-349185910.82876146</v>
      </c>
      <c r="P157" s="122">
        <f>'CBA Result'!$G$55+'CBA Result'!$G$56</f>
        <v>2589916468.0184565</v>
      </c>
      <c r="Q157" s="122">
        <f>'CBA Result'!$G$40</f>
        <v>-16530913967.140793</v>
      </c>
      <c r="R157" s="122">
        <v>0.7666576245239638</v>
      </c>
      <c r="S157" s="122">
        <f t="shared" si="10"/>
        <v>2973276414.0823722</v>
      </c>
      <c r="T157" s="122">
        <v>0.2348550576432874</v>
      </c>
      <c r="U157" s="122">
        <f t="shared" si="11"/>
        <v>-24054382901.84269</v>
      </c>
      <c r="V157" s="3">
        <f t="shared" si="12"/>
        <v>0.30806887285706841</v>
      </c>
    </row>
    <row r="158" spans="13:22" x14ac:dyDescent="0.25">
      <c r="M158" s="3">
        <v>154</v>
      </c>
      <c r="N158" s="122">
        <f>'CBA Result'!$G$54*_xlfn.GAMMA.INV(T158,IF($O$2="Railway",$D$31,$D$32),IF($O$2="Railway",$F$31,$F$32))</f>
        <v>5476138340.0827875</v>
      </c>
      <c r="O158" s="122">
        <f>'CBA Result'!$G$53+'CBA Result'!$G$57+'CBA Result'!$G$58+'CBA Result'!$G$59+'CBA Result'!$G$60</f>
        <v>-349185910.82876146</v>
      </c>
      <c r="P158" s="122">
        <f>'CBA Result'!$G$55+'CBA Result'!$G$56</f>
        <v>2589916468.0184565</v>
      </c>
      <c r="Q158" s="122">
        <f>'CBA Result'!$G$40</f>
        <v>-16530913967.140793</v>
      </c>
      <c r="R158" s="122">
        <v>0.32821353297680789</v>
      </c>
      <c r="S158" s="122">
        <f t="shared" si="10"/>
        <v>1551508131.9095883</v>
      </c>
      <c r="T158" s="122">
        <v>0.46037656429408835</v>
      </c>
      <c r="U158" s="122">
        <f t="shared" si="11"/>
        <v>-27521192714.180088</v>
      </c>
      <c r="V158" s="3">
        <f t="shared" si="12"/>
        <v>0.24266610210256576</v>
      </c>
    </row>
    <row r="159" spans="13:22" x14ac:dyDescent="0.25">
      <c r="M159" s="3">
        <v>155</v>
      </c>
      <c r="N159" s="122">
        <f>'CBA Result'!$G$54*_xlfn.GAMMA.INV(T159,IF($O$2="Railway",$D$31,$D$32),IF($O$2="Railway",$F$31,$F$32))</f>
        <v>5857551606.2781439</v>
      </c>
      <c r="O159" s="122">
        <f>'CBA Result'!$G$53+'CBA Result'!$G$57+'CBA Result'!$G$58+'CBA Result'!$G$59+'CBA Result'!$G$60</f>
        <v>-349185910.82876146</v>
      </c>
      <c r="P159" s="122">
        <f>'CBA Result'!$G$55+'CBA Result'!$G$56</f>
        <v>2589916468.0184565</v>
      </c>
      <c r="Q159" s="122">
        <f>'CBA Result'!$G$40</f>
        <v>-16530913967.140793</v>
      </c>
      <c r="R159" s="122">
        <v>0.62675969184714408</v>
      </c>
      <c r="S159" s="122">
        <f t="shared" si="10"/>
        <v>2446945038.7414002</v>
      </c>
      <c r="T159" s="122">
        <v>0.5881739874434091</v>
      </c>
      <c r="U159" s="122">
        <f t="shared" si="11"/>
        <v>-29438044946.687523</v>
      </c>
      <c r="V159" s="3">
        <f t="shared" si="12"/>
        <v>0.27023909871045781</v>
      </c>
    </row>
    <row r="160" spans="13:22" x14ac:dyDescent="0.25">
      <c r="M160" s="3">
        <v>156</v>
      </c>
      <c r="N160" s="122">
        <f>'CBA Result'!$G$54*_xlfn.GAMMA.INV(T160,IF($O$2="Railway",$D$31,$D$32),IF($O$2="Railway",$F$31,$F$32))</f>
        <v>5268131618.0869293</v>
      </c>
      <c r="O160" s="122">
        <f>'CBA Result'!$G$53+'CBA Result'!$G$57+'CBA Result'!$G$58+'CBA Result'!$G$59+'CBA Result'!$G$60</f>
        <v>-349185910.82876146</v>
      </c>
      <c r="P160" s="122">
        <f>'CBA Result'!$G$55+'CBA Result'!$G$56</f>
        <v>2589916468.0184565</v>
      </c>
      <c r="Q160" s="122">
        <f>'CBA Result'!$G$40</f>
        <v>-16530913967.140793</v>
      </c>
      <c r="R160" s="122">
        <v>0.95820563656941926</v>
      </c>
      <c r="S160" s="122">
        <f t="shared" si="10"/>
        <v>4258375713.9399009</v>
      </c>
      <c r="T160" s="122">
        <v>0.3891121348428882</v>
      </c>
      <c r="U160" s="122">
        <f t="shared" si="11"/>
        <v>-26475822285.900085</v>
      </c>
      <c r="V160" s="3">
        <f t="shared" si="12"/>
        <v>0.34663026976448341</v>
      </c>
    </row>
    <row r="161" spans="13:22" x14ac:dyDescent="0.25">
      <c r="M161" s="3">
        <v>157</v>
      </c>
      <c r="N161" s="122">
        <f>'CBA Result'!$G$54*_xlfn.GAMMA.INV(T161,IF($O$2="Railway",$D$31,$D$32),IF($O$2="Railway",$F$31,$F$32))</f>
        <v>5394354239.4247999</v>
      </c>
      <c r="O161" s="122">
        <f>'CBA Result'!$G$53+'CBA Result'!$G$57+'CBA Result'!$G$58+'CBA Result'!$G$59+'CBA Result'!$G$60</f>
        <v>-349185910.82876146</v>
      </c>
      <c r="P161" s="122">
        <f>'CBA Result'!$G$55+'CBA Result'!$G$56</f>
        <v>2589916468.0184565</v>
      </c>
      <c r="Q161" s="122">
        <f>'CBA Result'!$G$40</f>
        <v>-16530913967.140793</v>
      </c>
      <c r="R161" s="122">
        <v>0.44249058322806478</v>
      </c>
      <c r="S161" s="122">
        <f t="shared" si="10"/>
        <v>1878875337.7847781</v>
      </c>
      <c r="T161" s="122">
        <v>0.43229268133916487</v>
      </c>
      <c r="U161" s="122">
        <f t="shared" si="11"/>
        <v>-27110173880.21645</v>
      </c>
      <c r="V161" s="3">
        <f t="shared" si="12"/>
        <v>0.25540388257832652</v>
      </c>
    </row>
    <row r="162" spans="13:22" x14ac:dyDescent="0.25">
      <c r="M162" s="3">
        <v>158</v>
      </c>
      <c r="N162" s="122">
        <f>'CBA Result'!$G$54*_xlfn.GAMMA.INV(T162,IF($O$2="Railway",$D$31,$D$32),IF($O$2="Railway",$F$31,$F$32))</f>
        <v>7375652460.0738411</v>
      </c>
      <c r="O162" s="122">
        <f>'CBA Result'!$G$53+'CBA Result'!$G$57+'CBA Result'!$G$58+'CBA Result'!$G$59+'CBA Result'!$G$60</f>
        <v>-349185910.82876146</v>
      </c>
      <c r="P162" s="122">
        <f>'CBA Result'!$G$55+'CBA Result'!$G$56</f>
        <v>2589916468.0184565</v>
      </c>
      <c r="Q162" s="122">
        <f>'CBA Result'!$G$40</f>
        <v>-16530913967.140793</v>
      </c>
      <c r="R162" s="122">
        <v>0.32043017569268917</v>
      </c>
      <c r="S162" s="122">
        <f t="shared" si="10"/>
        <v>1529253861.1334066</v>
      </c>
      <c r="T162" s="122">
        <v>0.91671680732355676</v>
      </c>
      <c r="U162" s="122">
        <f t="shared" si="11"/>
        <v>-37067499055.08046</v>
      </c>
      <c r="V162" s="3">
        <f t="shared" si="12"/>
        <v>0.23081461195062314</v>
      </c>
    </row>
    <row r="163" spans="13:22" x14ac:dyDescent="0.25">
      <c r="M163" s="3">
        <v>159</v>
      </c>
      <c r="N163" s="122">
        <f>'CBA Result'!$G$54*_xlfn.GAMMA.INV(T163,IF($O$2="Railway",$D$31,$D$32),IF($O$2="Railway",$F$31,$F$32))</f>
        <v>4670969674.9922152</v>
      </c>
      <c r="O163" s="122">
        <f>'CBA Result'!$G$53+'CBA Result'!$G$57+'CBA Result'!$G$58+'CBA Result'!$G$59+'CBA Result'!$G$60</f>
        <v>-349185910.82876146</v>
      </c>
      <c r="P163" s="122">
        <f>'CBA Result'!$G$55+'CBA Result'!$G$56</f>
        <v>2589916468.0184565</v>
      </c>
      <c r="Q163" s="122">
        <f>'CBA Result'!$G$40</f>
        <v>-16530913967.140793</v>
      </c>
      <c r="R163" s="122">
        <v>0.42354241572038209</v>
      </c>
      <c r="S163" s="122">
        <f t="shared" si="10"/>
        <v>1824100967.8863552</v>
      </c>
      <c r="T163" s="122">
        <v>0.20241817659036332</v>
      </c>
      <c r="U163" s="122">
        <f t="shared" si="11"/>
        <v>-23474691215.636539</v>
      </c>
      <c r="V163" s="3">
        <f t="shared" si="12"/>
        <v>0.26180897016255633</v>
      </c>
    </row>
    <row r="164" spans="13:22" x14ac:dyDescent="0.25">
      <c r="M164" s="3">
        <v>160</v>
      </c>
      <c r="N164" s="122">
        <f>'CBA Result'!$G$54*_xlfn.GAMMA.INV(T164,IF($O$2="Railway",$D$31,$D$32),IF($O$2="Railway",$F$31,$F$32))</f>
        <v>5202467114.8380823</v>
      </c>
      <c r="O164" s="122">
        <f>'CBA Result'!$G$53+'CBA Result'!$G$57+'CBA Result'!$G$58+'CBA Result'!$G$59+'CBA Result'!$G$60</f>
        <v>-349185910.82876146</v>
      </c>
      <c r="P164" s="122">
        <f>'CBA Result'!$G$55+'CBA Result'!$G$56</f>
        <v>2589916468.0184565</v>
      </c>
      <c r="Q164" s="122">
        <f>'CBA Result'!$G$40</f>
        <v>-16530913967.140793</v>
      </c>
      <c r="R164" s="122">
        <v>0.20144989557319892</v>
      </c>
      <c r="S164" s="122">
        <f t="shared" si="10"/>
        <v>1179843976.7004075</v>
      </c>
      <c r="T164" s="122">
        <v>0.36687743001786233</v>
      </c>
      <c r="U164" s="122">
        <f t="shared" si="11"/>
        <v>-26145815018.705093</v>
      </c>
      <c r="V164" s="3">
        <f t="shared" si="12"/>
        <v>0.23074917253080629</v>
      </c>
    </row>
    <row r="165" spans="13:22" x14ac:dyDescent="0.25">
      <c r="M165" s="3">
        <v>161</v>
      </c>
      <c r="N165" s="122">
        <f>'CBA Result'!$G$54*_xlfn.GAMMA.INV(T165,IF($O$2="Railway",$D$31,$D$32),IF($O$2="Railway",$F$31,$F$32))</f>
        <v>6627589919.198101</v>
      </c>
      <c r="O165" s="122">
        <f>'CBA Result'!$G$53+'CBA Result'!$G$57+'CBA Result'!$G$58+'CBA Result'!$G$59+'CBA Result'!$G$60</f>
        <v>-349185910.82876146</v>
      </c>
      <c r="P165" s="122">
        <f>'CBA Result'!$G$55+'CBA Result'!$G$56</f>
        <v>2589916468.0184565</v>
      </c>
      <c r="Q165" s="122">
        <f>'CBA Result'!$G$40</f>
        <v>-16530913967.140793</v>
      </c>
      <c r="R165" s="122">
        <v>0.89226163545887738</v>
      </c>
      <c r="S165" s="122">
        <f t="shared" si="10"/>
        <v>3645204290.1551185</v>
      </c>
      <c r="T165" s="122">
        <v>0.79769798564053884</v>
      </c>
      <c r="U165" s="122">
        <f t="shared" si="11"/>
        <v>-33307993346.649216</v>
      </c>
      <c r="V165" s="3">
        <f t="shared" si="12"/>
        <v>0.29793473882517074</v>
      </c>
    </row>
    <row r="166" spans="13:22" x14ac:dyDescent="0.25">
      <c r="M166" s="3">
        <v>162</v>
      </c>
      <c r="N166" s="122">
        <f>'CBA Result'!$G$54*_xlfn.GAMMA.INV(T166,IF($O$2="Railway",$D$31,$D$32),IF($O$2="Railway",$F$31,$F$32))</f>
        <v>4857305440.4593697</v>
      </c>
      <c r="O166" s="122">
        <f>'CBA Result'!$G$53+'CBA Result'!$G$57+'CBA Result'!$G$58+'CBA Result'!$G$59+'CBA Result'!$G$60</f>
        <v>-349185910.82876146</v>
      </c>
      <c r="P166" s="122">
        <f>'CBA Result'!$G$55+'CBA Result'!$G$56</f>
        <v>2589916468.0184565</v>
      </c>
      <c r="Q166" s="122">
        <f>'CBA Result'!$G$40</f>
        <v>-16530913967.140793</v>
      </c>
      <c r="R166" s="122">
        <v>0.30756286873422589</v>
      </c>
      <c r="S166" s="122">
        <f t="shared" si="10"/>
        <v>1492390012.232867</v>
      </c>
      <c r="T166" s="122">
        <v>0.25587929441761237</v>
      </c>
      <c r="U166" s="122">
        <f t="shared" si="11"/>
        <v>-24411150850.600456</v>
      </c>
      <c r="V166" s="3">
        <f t="shared" si="12"/>
        <v>0.24581018644255676</v>
      </c>
    </row>
    <row r="167" spans="13:22" x14ac:dyDescent="0.25">
      <c r="M167" s="3">
        <v>163</v>
      </c>
      <c r="N167" s="122">
        <f>'CBA Result'!$G$54*_xlfn.GAMMA.INV(T167,IF($O$2="Railway",$D$31,$D$32),IF($O$2="Railway",$F$31,$F$32))</f>
        <v>6899894883.481534</v>
      </c>
      <c r="O167" s="122">
        <f>'CBA Result'!$G$53+'CBA Result'!$G$57+'CBA Result'!$G$58+'CBA Result'!$G$59+'CBA Result'!$G$60</f>
        <v>-349185910.82876146</v>
      </c>
      <c r="P167" s="122">
        <f>'CBA Result'!$G$55+'CBA Result'!$G$56</f>
        <v>2589916468.0184565</v>
      </c>
      <c r="Q167" s="122">
        <f>'CBA Result'!$G$40</f>
        <v>-16530913967.140793</v>
      </c>
      <c r="R167" s="122">
        <v>0.94301980634648697</v>
      </c>
      <c r="S167" s="122">
        <f t="shared" si="10"/>
        <v>4077633364.4447875</v>
      </c>
      <c r="T167" s="122">
        <v>0.85038629009688216</v>
      </c>
      <c r="U167" s="122">
        <f t="shared" si="11"/>
        <v>-34676504683.227135</v>
      </c>
      <c r="V167" s="3">
        <f t="shared" si="12"/>
        <v>0.3064998169275821</v>
      </c>
    </row>
    <row r="168" spans="13:22" x14ac:dyDescent="0.25">
      <c r="M168" s="3">
        <v>164</v>
      </c>
      <c r="N168" s="122">
        <f>'CBA Result'!$G$54*_xlfn.GAMMA.INV(T168,IF($O$2="Railway",$D$31,$D$32),IF($O$2="Railway",$F$31,$F$32))</f>
        <v>5313604728.0431957</v>
      </c>
      <c r="O168" s="122">
        <f>'CBA Result'!$G$53+'CBA Result'!$G$57+'CBA Result'!$G$58+'CBA Result'!$G$59+'CBA Result'!$G$60</f>
        <v>-349185910.82876146</v>
      </c>
      <c r="P168" s="122">
        <f>'CBA Result'!$G$55+'CBA Result'!$G$56</f>
        <v>2589916468.0184565</v>
      </c>
      <c r="Q168" s="122">
        <f>'CBA Result'!$G$40</f>
        <v>-16530913967.140793</v>
      </c>
      <c r="R168" s="122">
        <v>0.30839779576311432</v>
      </c>
      <c r="S168" s="122">
        <f t="shared" si="10"/>
        <v>1494785324.0200472</v>
      </c>
      <c r="T168" s="122">
        <v>0.40461962288232689</v>
      </c>
      <c r="U168" s="122">
        <f t="shared" si="11"/>
        <v>-26704354537.041237</v>
      </c>
      <c r="V168" s="3">
        <f t="shared" si="12"/>
        <v>0.24187830985673178</v>
      </c>
    </row>
    <row r="169" spans="13:22" x14ac:dyDescent="0.25">
      <c r="M169" s="3">
        <v>165</v>
      </c>
      <c r="N169" s="122">
        <f>'CBA Result'!$G$54*_xlfn.GAMMA.INV(T169,IF($O$2="Railway",$D$31,$D$32),IF($O$2="Railway",$F$31,$F$32))</f>
        <v>5053966752.885437</v>
      </c>
      <c r="O169" s="122">
        <f>'CBA Result'!$G$53+'CBA Result'!$G$57+'CBA Result'!$G$58+'CBA Result'!$G$59+'CBA Result'!$G$60</f>
        <v>-349185910.82876146</v>
      </c>
      <c r="P169" s="122">
        <f>'CBA Result'!$G$55+'CBA Result'!$G$56</f>
        <v>2589916468.0184565</v>
      </c>
      <c r="Q169" s="122">
        <f>'CBA Result'!$G$40</f>
        <v>-16530913967.140793</v>
      </c>
      <c r="R169" s="122">
        <v>0.79114764692250705</v>
      </c>
      <c r="S169" s="122">
        <f t="shared" si="10"/>
        <v>3082347171.2199044</v>
      </c>
      <c r="T169" s="122">
        <v>0.31764672722439702</v>
      </c>
      <c r="U169" s="122">
        <f t="shared" si="11"/>
        <v>-25399503142.41264</v>
      </c>
      <c r="V169" s="3">
        <f t="shared" si="12"/>
        <v>0.3065858402668305</v>
      </c>
    </row>
    <row r="170" spans="13:22" x14ac:dyDescent="0.25">
      <c r="M170" s="3">
        <v>166</v>
      </c>
      <c r="N170" s="122">
        <f>'CBA Result'!$G$54*_xlfn.GAMMA.INV(T170,IF($O$2="Railway",$D$31,$D$32),IF($O$2="Railway",$F$31,$F$32))</f>
        <v>3633740008.5072675</v>
      </c>
      <c r="O170" s="122">
        <f>'CBA Result'!$G$53+'CBA Result'!$G$57+'CBA Result'!$G$58+'CBA Result'!$G$59+'CBA Result'!$G$60</f>
        <v>-349185910.82876146</v>
      </c>
      <c r="P170" s="122">
        <f>'CBA Result'!$G$55+'CBA Result'!$G$56</f>
        <v>2589916468.0184565</v>
      </c>
      <c r="Q170" s="122">
        <f>'CBA Result'!$G$40</f>
        <v>-16530913967.140793</v>
      </c>
      <c r="R170" s="122">
        <v>0.38599412525089261</v>
      </c>
      <c r="S170" s="122">
        <f t="shared" si="10"/>
        <v>1716402396.670809</v>
      </c>
      <c r="T170" s="122">
        <v>2.7576108673056265E-2</v>
      </c>
      <c r="U170" s="122">
        <f t="shared" si="11"/>
        <v>-18261930732.349438</v>
      </c>
      <c r="V170" s="3">
        <f t="shared" si="12"/>
        <v>0.27384598965160628</v>
      </c>
    </row>
    <row r="171" spans="13:22" x14ac:dyDescent="0.25">
      <c r="M171" s="3">
        <v>167</v>
      </c>
      <c r="N171" s="122">
        <f>'CBA Result'!$G$54*_xlfn.GAMMA.INV(T171,IF($O$2="Railway",$D$31,$D$32),IF($O$2="Railway",$F$31,$F$32))</f>
        <v>4378306221.4841194</v>
      </c>
      <c r="O171" s="122">
        <f>'CBA Result'!$G$53+'CBA Result'!$G$57+'CBA Result'!$G$58+'CBA Result'!$G$59+'CBA Result'!$G$60</f>
        <v>-349185910.82876146</v>
      </c>
      <c r="P171" s="122">
        <f>'CBA Result'!$G$55+'CBA Result'!$G$56</f>
        <v>2589916468.0184565</v>
      </c>
      <c r="Q171" s="122">
        <f>'CBA Result'!$G$40</f>
        <v>-16530913967.140793</v>
      </c>
      <c r="R171" s="122">
        <v>0.56239522367165351</v>
      </c>
      <c r="S171" s="122">
        <f t="shared" si="10"/>
        <v>2238520117.0002723</v>
      </c>
      <c r="T171" s="122">
        <v>0.13118529038131588</v>
      </c>
      <c r="U171" s="122">
        <f t="shared" si="11"/>
        <v>-22003865096.172215</v>
      </c>
      <c r="V171" s="3">
        <f t="shared" si="12"/>
        <v>0.28484270378234355</v>
      </c>
    </row>
    <row r="172" spans="13:22" x14ac:dyDescent="0.25">
      <c r="M172" s="3">
        <v>168</v>
      </c>
      <c r="N172" s="122">
        <f>'CBA Result'!$G$54*_xlfn.GAMMA.INV(T172,IF($O$2="Railway",$D$31,$D$32),IF($O$2="Railway",$F$31,$F$32))</f>
        <v>5532140472.3047085</v>
      </c>
      <c r="O172" s="122">
        <f>'CBA Result'!$G$53+'CBA Result'!$G$57+'CBA Result'!$G$58+'CBA Result'!$G$59+'CBA Result'!$G$60</f>
        <v>-349185910.82876146</v>
      </c>
      <c r="P172" s="122">
        <f>'CBA Result'!$G$55+'CBA Result'!$G$56</f>
        <v>2589916468.0184565</v>
      </c>
      <c r="Q172" s="122">
        <f>'CBA Result'!$G$40</f>
        <v>-16530913967.140793</v>
      </c>
      <c r="R172" s="122">
        <v>0.45072142619174593</v>
      </c>
      <c r="S172" s="122">
        <f t="shared" si="10"/>
        <v>1902788200.5697837</v>
      </c>
      <c r="T172" s="122">
        <v>0.47956787673755819</v>
      </c>
      <c r="U172" s="122">
        <f t="shared" si="11"/>
        <v>-27802640219.25922</v>
      </c>
      <c r="V172" s="3">
        <f t="shared" si="12"/>
        <v>0.2548586287548818</v>
      </c>
    </row>
    <row r="173" spans="13:22" x14ac:dyDescent="0.25">
      <c r="M173" s="3">
        <v>169</v>
      </c>
      <c r="N173" s="122">
        <f>'CBA Result'!$G$54*_xlfn.GAMMA.INV(T173,IF($O$2="Railway",$D$31,$D$32),IF($O$2="Railway",$F$31,$F$32))</f>
        <v>5071670726.3571329</v>
      </c>
      <c r="O173" s="122">
        <f>'CBA Result'!$G$53+'CBA Result'!$G$57+'CBA Result'!$G$58+'CBA Result'!$G$59+'CBA Result'!$G$60</f>
        <v>-349185910.82876146</v>
      </c>
      <c r="P173" s="122">
        <f>'CBA Result'!$G$55+'CBA Result'!$G$56</f>
        <v>2589916468.0184565</v>
      </c>
      <c r="Q173" s="122">
        <f>'CBA Result'!$G$40</f>
        <v>-16530913967.140793</v>
      </c>
      <c r="R173" s="122">
        <v>0.19904203384391828</v>
      </c>
      <c r="S173" s="122">
        <f t="shared" si="10"/>
        <v>1172448726.8270884</v>
      </c>
      <c r="T173" s="122">
        <v>0.32341953511605726</v>
      </c>
      <c r="U173" s="122">
        <f t="shared" si="11"/>
        <v>-25488477239.753265</v>
      </c>
      <c r="V173" s="3">
        <f t="shared" si="12"/>
        <v>0.23127837284690314</v>
      </c>
    </row>
    <row r="174" spans="13:22" x14ac:dyDescent="0.25">
      <c r="M174" s="3">
        <v>170</v>
      </c>
      <c r="N174" s="122">
        <f>'CBA Result'!$G$54*_xlfn.GAMMA.INV(T174,IF($O$2="Railway",$D$31,$D$32),IF($O$2="Railway",$F$31,$F$32))</f>
        <v>5386283295.6830521</v>
      </c>
      <c r="O174" s="122">
        <f>'CBA Result'!$G$53+'CBA Result'!$G$57+'CBA Result'!$G$58+'CBA Result'!$G$59+'CBA Result'!$G$60</f>
        <v>-349185910.82876146</v>
      </c>
      <c r="P174" s="122">
        <f>'CBA Result'!$G$55+'CBA Result'!$G$56</f>
        <v>2589916468.0184565</v>
      </c>
      <c r="Q174" s="122">
        <f>'CBA Result'!$G$40</f>
        <v>-16530913967.140793</v>
      </c>
      <c r="R174" s="122">
        <v>0.72288831692151423</v>
      </c>
      <c r="S174" s="122">
        <f t="shared" si="10"/>
        <v>2793726293.6813607</v>
      </c>
      <c r="T174" s="122">
        <v>0.42952198784841844</v>
      </c>
      <c r="U174" s="122">
        <f t="shared" si="11"/>
        <v>-27069612085.69857</v>
      </c>
      <c r="V174" s="3">
        <f t="shared" si="12"/>
        <v>0.28928466554099003</v>
      </c>
    </row>
    <row r="175" spans="13:22" x14ac:dyDescent="0.25">
      <c r="M175" s="3">
        <v>171</v>
      </c>
      <c r="N175" s="122">
        <f>'CBA Result'!$G$54*_xlfn.GAMMA.INV(T175,IF($O$2="Railway",$D$31,$D$32),IF($O$2="Railway",$F$31,$F$32))</f>
        <v>6757128058.0044031</v>
      </c>
      <c r="O175" s="122">
        <f>'CBA Result'!$G$53+'CBA Result'!$G$57+'CBA Result'!$G$58+'CBA Result'!$G$59+'CBA Result'!$G$60</f>
        <v>-349185910.82876146</v>
      </c>
      <c r="P175" s="122">
        <f>'CBA Result'!$G$55+'CBA Result'!$G$56</f>
        <v>2589916468.0184565</v>
      </c>
      <c r="Q175" s="122">
        <f>'CBA Result'!$G$40</f>
        <v>-16530913967.140793</v>
      </c>
      <c r="R175" s="122">
        <v>0.28121205691453299</v>
      </c>
      <c r="S175" s="122">
        <f t="shared" si="10"/>
        <v>1416476922.9072938</v>
      </c>
      <c r="T175" s="122">
        <v>0.82419304290958562</v>
      </c>
      <c r="U175" s="122">
        <f t="shared" si="11"/>
        <v>-33959007594.377396</v>
      </c>
      <c r="V175" s="3">
        <f t="shared" si="12"/>
        <v>0.2304077658434997</v>
      </c>
    </row>
    <row r="176" spans="13:22" x14ac:dyDescent="0.25">
      <c r="M176" s="3">
        <v>172</v>
      </c>
      <c r="N176" s="122">
        <f>'CBA Result'!$G$54*_xlfn.GAMMA.INV(T176,IF($O$2="Railway",$D$31,$D$32),IF($O$2="Railway",$F$31,$F$32))</f>
        <v>4823858745.3178377</v>
      </c>
      <c r="O176" s="122">
        <f>'CBA Result'!$G$53+'CBA Result'!$G$57+'CBA Result'!$G$58+'CBA Result'!$G$59+'CBA Result'!$G$60</f>
        <v>-349185910.82876146</v>
      </c>
      <c r="P176" s="122">
        <f>'CBA Result'!$G$55+'CBA Result'!$G$56</f>
        <v>2589916468.0184565</v>
      </c>
      <c r="Q176" s="122">
        <f>'CBA Result'!$G$40</f>
        <v>-16530913967.140793</v>
      </c>
      <c r="R176" s="122">
        <v>0.64235783594443396</v>
      </c>
      <c r="S176" s="122">
        <f t="shared" si="10"/>
        <v>2499854713.6984906</v>
      </c>
      <c r="T176" s="122">
        <v>0.2458791385593595</v>
      </c>
      <c r="U176" s="122">
        <f t="shared" si="11"/>
        <v>-24243059234.670132</v>
      </c>
      <c r="V176" s="3">
        <f t="shared" si="12"/>
        <v>0.28769172572961654</v>
      </c>
    </row>
    <row r="177" spans="13:22" x14ac:dyDescent="0.25">
      <c r="M177" s="3">
        <v>173</v>
      </c>
      <c r="N177" s="122">
        <f>'CBA Result'!$G$54*_xlfn.GAMMA.INV(T177,IF($O$2="Railway",$D$31,$D$32),IF($O$2="Railway",$F$31,$F$32))</f>
        <v>5851946629.7391729</v>
      </c>
      <c r="O177" s="122">
        <f>'CBA Result'!$G$53+'CBA Result'!$G$57+'CBA Result'!$G$58+'CBA Result'!$G$59+'CBA Result'!$G$60</f>
        <v>-349185910.82876146</v>
      </c>
      <c r="P177" s="122">
        <f>'CBA Result'!$G$55+'CBA Result'!$G$56</f>
        <v>2589916468.0184565</v>
      </c>
      <c r="Q177" s="122">
        <f>'CBA Result'!$G$40</f>
        <v>-16530913967.140793</v>
      </c>
      <c r="R177" s="122">
        <v>0.76580127813018817</v>
      </c>
      <c r="S177" s="122">
        <f t="shared" si="10"/>
        <v>2969586899.1349001</v>
      </c>
      <c r="T177" s="122">
        <v>0.58636970124480858</v>
      </c>
      <c r="U177" s="122">
        <f t="shared" si="11"/>
        <v>-29409876257.383533</v>
      </c>
      <c r="V177" s="3">
        <f t="shared" si="12"/>
        <v>0.28807831572967862</v>
      </c>
    </row>
    <row r="178" spans="13:22" x14ac:dyDescent="0.25">
      <c r="M178" s="3">
        <v>174</v>
      </c>
      <c r="N178" s="122">
        <f>'CBA Result'!$G$54*_xlfn.GAMMA.INV(T178,IF($O$2="Railway",$D$31,$D$32),IF($O$2="Railway",$F$31,$F$32))</f>
        <v>5459507938.8770847</v>
      </c>
      <c r="O178" s="122">
        <f>'CBA Result'!$G$53+'CBA Result'!$G$57+'CBA Result'!$G$58+'CBA Result'!$G$59+'CBA Result'!$G$60</f>
        <v>-349185910.82876146</v>
      </c>
      <c r="P178" s="122">
        <f>'CBA Result'!$G$55+'CBA Result'!$G$56</f>
        <v>2589916468.0184565</v>
      </c>
      <c r="Q178" s="122">
        <f>'CBA Result'!$G$40</f>
        <v>-16530913967.140793</v>
      </c>
      <c r="R178" s="122">
        <v>0.71316727559723092</v>
      </c>
      <c r="S178" s="122">
        <f t="shared" si="10"/>
        <v>2756047731.7800946</v>
      </c>
      <c r="T178" s="122">
        <v>0.45466804840036001</v>
      </c>
      <c r="U178" s="122">
        <f t="shared" si="11"/>
        <v>-27437614022.760586</v>
      </c>
      <c r="V178" s="3">
        <f t="shared" si="12"/>
        <v>0.28670021209945418</v>
      </c>
    </row>
    <row r="179" spans="13:22" x14ac:dyDescent="0.25">
      <c r="M179" s="3">
        <v>175</v>
      </c>
      <c r="N179" s="122">
        <f>'CBA Result'!$G$54*_xlfn.GAMMA.INV(T179,IF($O$2="Railway",$D$31,$D$32),IF($O$2="Railway",$F$31,$F$32))</f>
        <v>7897651801.962039</v>
      </c>
      <c r="O179" s="122">
        <f>'CBA Result'!$G$53+'CBA Result'!$G$57+'CBA Result'!$G$58+'CBA Result'!$G$59+'CBA Result'!$G$60</f>
        <v>-349185910.82876146</v>
      </c>
      <c r="P179" s="122">
        <f>'CBA Result'!$G$55+'CBA Result'!$G$56</f>
        <v>2589916468.0184565</v>
      </c>
      <c r="Q179" s="122">
        <f>'CBA Result'!$G$40</f>
        <v>-16530913967.140793</v>
      </c>
      <c r="R179" s="122">
        <v>0.41353639587480329</v>
      </c>
      <c r="S179" s="122">
        <f t="shared" si="10"/>
        <v>1795308200.3957832</v>
      </c>
      <c r="T179" s="122">
        <v>0.95957559168006901</v>
      </c>
      <c r="U179" s="122">
        <f t="shared" si="11"/>
        <v>-39690888676.125557</v>
      </c>
      <c r="V179" s="3">
        <f t="shared" si="12"/>
        <v>0.23541357735205934</v>
      </c>
    </row>
    <row r="180" spans="13:22" x14ac:dyDescent="0.25">
      <c r="M180" s="3">
        <v>176</v>
      </c>
      <c r="N180" s="122">
        <f>'CBA Result'!$G$54*_xlfn.GAMMA.INV(T180,IF($O$2="Railway",$D$31,$D$32),IF($O$2="Railway",$F$31,$F$32))</f>
        <v>6720140825.1795301</v>
      </c>
      <c r="O180" s="122">
        <f>'CBA Result'!$G$53+'CBA Result'!$G$57+'CBA Result'!$G$58+'CBA Result'!$G$59+'CBA Result'!$G$60</f>
        <v>-349185910.82876146</v>
      </c>
      <c r="P180" s="122">
        <f>'CBA Result'!$G$55+'CBA Result'!$G$56</f>
        <v>2589916468.0184565</v>
      </c>
      <c r="Q180" s="122">
        <f>'CBA Result'!$G$40</f>
        <v>-16530913967.140793</v>
      </c>
      <c r="R180" s="122">
        <v>0.64127846641770447</v>
      </c>
      <c r="S180" s="122">
        <f t="shared" si="10"/>
        <v>2496158306.5487685</v>
      </c>
      <c r="T180" s="122">
        <v>0.81689565590487601</v>
      </c>
      <c r="U180" s="122">
        <f t="shared" si="11"/>
        <v>-33773122450.628056</v>
      </c>
      <c r="V180" s="3">
        <f t="shared" si="12"/>
        <v>0.26254940548840611</v>
      </c>
    </row>
    <row r="181" spans="13:22" x14ac:dyDescent="0.25">
      <c r="M181" s="3">
        <v>177</v>
      </c>
      <c r="N181" s="122">
        <f>'CBA Result'!$G$54*_xlfn.GAMMA.INV(T181,IF($O$2="Railway",$D$31,$D$32),IF($O$2="Railway",$F$31,$F$32))</f>
        <v>5770759687.5698709</v>
      </c>
      <c r="O181" s="122">
        <f>'CBA Result'!$G$53+'CBA Result'!$G$57+'CBA Result'!$G$58+'CBA Result'!$G$59+'CBA Result'!$G$60</f>
        <v>-349185910.82876146</v>
      </c>
      <c r="P181" s="122">
        <f>'CBA Result'!$G$55+'CBA Result'!$G$56</f>
        <v>2589916468.0184565</v>
      </c>
      <c r="Q181" s="122">
        <f>'CBA Result'!$G$40</f>
        <v>-16530913967.140793</v>
      </c>
      <c r="R181" s="122">
        <v>0.25861062201412055</v>
      </c>
      <c r="S181" s="122">
        <f t="shared" si="10"/>
        <v>1350707413.9929042</v>
      </c>
      <c r="T181" s="122">
        <v>0.5599174820738182</v>
      </c>
      <c r="U181" s="122">
        <f t="shared" si="11"/>
        <v>-29001858537.129486</v>
      </c>
      <c r="V181" s="3">
        <f t="shared" si="12"/>
        <v>0.23351197241596897</v>
      </c>
    </row>
    <row r="182" spans="13:22" x14ac:dyDescent="0.25">
      <c r="M182" s="3">
        <v>178</v>
      </c>
      <c r="N182" s="122">
        <f>'CBA Result'!$G$54*_xlfn.GAMMA.INV(T182,IF($O$2="Railway",$D$31,$D$32),IF($O$2="Railway",$F$31,$F$32))</f>
        <v>6132426177.1291971</v>
      </c>
      <c r="O182" s="122">
        <f>'CBA Result'!$G$53+'CBA Result'!$G$57+'CBA Result'!$G$58+'CBA Result'!$G$59+'CBA Result'!$G$60</f>
        <v>-349185910.82876146</v>
      </c>
      <c r="P182" s="122">
        <f>'CBA Result'!$G$55+'CBA Result'!$G$56</f>
        <v>2589916468.0184565</v>
      </c>
      <c r="Q182" s="122">
        <f>'CBA Result'!$G$40</f>
        <v>-16530913967.140793</v>
      </c>
      <c r="R182" s="122">
        <v>0.8500029669333069</v>
      </c>
      <c r="S182" s="122">
        <f t="shared" si="10"/>
        <v>3380959915.7187996</v>
      </c>
      <c r="T182" s="122">
        <v>0.67241243552710872</v>
      </c>
      <c r="U182" s="122">
        <f t="shared" si="11"/>
        <v>-30819470244.373669</v>
      </c>
      <c r="V182" s="3">
        <f t="shared" si="12"/>
        <v>0.29735099628106781</v>
      </c>
    </row>
    <row r="183" spans="13:22" x14ac:dyDescent="0.25">
      <c r="M183" s="3">
        <v>179</v>
      </c>
      <c r="N183" s="122">
        <f>'CBA Result'!$G$54*_xlfn.GAMMA.INV(T183,IF($O$2="Railway",$D$31,$D$32),IF($O$2="Railway",$F$31,$F$32))</f>
        <v>4681045865.9003325</v>
      </c>
      <c r="O183" s="122">
        <f>'CBA Result'!$G$53+'CBA Result'!$G$57+'CBA Result'!$G$58+'CBA Result'!$G$59+'CBA Result'!$G$60</f>
        <v>-349185910.82876146</v>
      </c>
      <c r="P183" s="122">
        <f>'CBA Result'!$G$55+'CBA Result'!$G$56</f>
        <v>2589916468.0184565</v>
      </c>
      <c r="Q183" s="122">
        <f>'CBA Result'!$G$40</f>
        <v>-16530913967.140793</v>
      </c>
      <c r="R183" s="122">
        <v>0.60528445412807919</v>
      </c>
      <c r="S183" s="122">
        <f t="shared" si="10"/>
        <v>2375761962.3718114</v>
      </c>
      <c r="T183" s="122">
        <v>0.20516096748196611</v>
      </c>
      <c r="U183" s="122">
        <f t="shared" si="11"/>
        <v>-23525330694.51482</v>
      </c>
      <c r="V183" s="3">
        <f t="shared" si="12"/>
        <v>0.28512338485457872</v>
      </c>
    </row>
    <row r="184" spans="13:22" x14ac:dyDescent="0.25">
      <c r="M184" s="3">
        <v>180</v>
      </c>
      <c r="N184" s="122">
        <f>'CBA Result'!$G$54*_xlfn.GAMMA.INV(T184,IF($O$2="Railway",$D$31,$D$32),IF($O$2="Railway",$F$31,$F$32))</f>
        <v>5000353686.2993708</v>
      </c>
      <c r="O184" s="122">
        <f>'CBA Result'!$G$53+'CBA Result'!$G$57+'CBA Result'!$G$58+'CBA Result'!$G$59+'CBA Result'!$G$60</f>
        <v>-349185910.82876146</v>
      </c>
      <c r="P184" s="122">
        <f>'CBA Result'!$G$55+'CBA Result'!$G$56</f>
        <v>2589916468.0184565</v>
      </c>
      <c r="Q184" s="122">
        <f>'CBA Result'!$G$40</f>
        <v>-16530913967.140793</v>
      </c>
      <c r="R184" s="122">
        <v>0.50716567157048154</v>
      </c>
      <c r="S184" s="122">
        <f t="shared" si="10"/>
        <v>2069384723.6924155</v>
      </c>
      <c r="T184" s="122">
        <v>0.30035678482204853</v>
      </c>
      <c r="U184" s="122">
        <f t="shared" si="11"/>
        <v>-25130062261.653042</v>
      </c>
      <c r="V184" s="3">
        <f t="shared" si="12"/>
        <v>0.26743079381136997</v>
      </c>
    </row>
    <row r="185" spans="13:22" x14ac:dyDescent="0.25">
      <c r="M185" s="3">
        <v>181</v>
      </c>
      <c r="N185" s="122">
        <f>'CBA Result'!$G$54*_xlfn.GAMMA.INV(T185,IF($O$2="Railway",$D$31,$D$32),IF($O$2="Railway",$F$31,$F$32))</f>
        <v>4149455892.149241</v>
      </c>
      <c r="O185" s="122">
        <f>'CBA Result'!$G$53+'CBA Result'!$G$57+'CBA Result'!$G$58+'CBA Result'!$G$59+'CBA Result'!$G$60</f>
        <v>-349185910.82876146</v>
      </c>
      <c r="P185" s="122">
        <f>'CBA Result'!$G$55+'CBA Result'!$G$56</f>
        <v>2589916468.0184565</v>
      </c>
      <c r="Q185" s="122">
        <f>'CBA Result'!$G$40</f>
        <v>-16530913967.140793</v>
      </c>
      <c r="R185" s="122">
        <v>8.2997951765939826E-2</v>
      </c>
      <c r="S185" s="122">
        <f t="shared" si="10"/>
        <v>775744579.56071198</v>
      </c>
      <c r="T185" s="122">
        <v>8.7690370708180532E-2</v>
      </c>
      <c r="U185" s="122">
        <f t="shared" si="11"/>
        <v>-20853741847.782261</v>
      </c>
      <c r="V185" s="3">
        <f t="shared" si="12"/>
        <v>0.21943373972320646</v>
      </c>
    </row>
    <row r="186" spans="13:22" x14ac:dyDescent="0.25">
      <c r="M186" s="3">
        <v>182</v>
      </c>
      <c r="N186" s="122">
        <f>'CBA Result'!$G$54*_xlfn.GAMMA.INV(T186,IF($O$2="Railway",$D$31,$D$32),IF($O$2="Railway",$F$31,$F$32))</f>
        <v>5499477699.2215023</v>
      </c>
      <c r="O186" s="122">
        <f>'CBA Result'!$G$53+'CBA Result'!$G$57+'CBA Result'!$G$58+'CBA Result'!$G$59+'CBA Result'!$G$60</f>
        <v>-349185910.82876146</v>
      </c>
      <c r="P186" s="122">
        <f>'CBA Result'!$G$55+'CBA Result'!$G$56</f>
        <v>2589916468.0184565</v>
      </c>
      <c r="Q186" s="122">
        <f>'CBA Result'!$G$40</f>
        <v>-16530913967.140793</v>
      </c>
      <c r="R186" s="122">
        <v>0.93573090563209305</v>
      </c>
      <c r="S186" s="122">
        <f t="shared" si="10"/>
        <v>4002598977.7005305</v>
      </c>
      <c r="T186" s="122">
        <v>0.4683819422310036</v>
      </c>
      <c r="U186" s="122">
        <f t="shared" si="11"/>
        <v>-27638488326.67046</v>
      </c>
      <c r="V186" s="3">
        <f t="shared" si="12"/>
        <v>0.33116466638520736</v>
      </c>
    </row>
    <row r="187" spans="13:22" x14ac:dyDescent="0.25">
      <c r="M187" s="3">
        <v>183</v>
      </c>
      <c r="N187" s="122">
        <f>'CBA Result'!$G$54*_xlfn.GAMMA.INV(T187,IF($O$2="Railway",$D$31,$D$32),IF($O$2="Railway",$F$31,$F$32))</f>
        <v>5358817424.2589226</v>
      </c>
      <c r="O187" s="122">
        <f>'CBA Result'!$G$53+'CBA Result'!$G$57+'CBA Result'!$G$58+'CBA Result'!$G$59+'CBA Result'!$G$60</f>
        <v>-349185910.82876146</v>
      </c>
      <c r="P187" s="122">
        <f>'CBA Result'!$G$55+'CBA Result'!$G$56</f>
        <v>2589916468.0184565</v>
      </c>
      <c r="Q187" s="122">
        <f>'CBA Result'!$G$40</f>
        <v>-16530913967.140793</v>
      </c>
      <c r="R187" s="122">
        <v>0.72757515531391903</v>
      </c>
      <c r="S187" s="122">
        <f t="shared" si="10"/>
        <v>2812151760.2587819</v>
      </c>
      <c r="T187" s="122">
        <v>0.42009916272471159</v>
      </c>
      <c r="U187" s="122">
        <f t="shared" si="11"/>
        <v>-26931578038.057079</v>
      </c>
      <c r="V187" s="3">
        <f t="shared" si="12"/>
        <v>0.290431673280933</v>
      </c>
    </row>
    <row r="188" spans="13:22" x14ac:dyDescent="0.25">
      <c r="M188" s="3">
        <v>184</v>
      </c>
      <c r="N188" s="122">
        <f>'CBA Result'!$G$54*_xlfn.GAMMA.INV(T188,IF($O$2="Railway",$D$31,$D$32),IF($O$2="Railway",$F$31,$F$32))</f>
        <v>5978929784.4766216</v>
      </c>
      <c r="O188" s="122">
        <f>'CBA Result'!$G$53+'CBA Result'!$G$57+'CBA Result'!$G$58+'CBA Result'!$G$59+'CBA Result'!$G$60</f>
        <v>-349185910.82876146</v>
      </c>
      <c r="P188" s="122">
        <f>'CBA Result'!$G$55+'CBA Result'!$G$56</f>
        <v>2589916468.0184565</v>
      </c>
      <c r="Q188" s="122">
        <f>'CBA Result'!$G$40</f>
        <v>-16530913967.140793</v>
      </c>
      <c r="R188" s="122">
        <v>0.72252399967662206</v>
      </c>
      <c r="S188" s="122">
        <f t="shared" si="10"/>
        <v>2792301266.7551765</v>
      </c>
      <c r="T188" s="122">
        <v>0.6264580524956429</v>
      </c>
      <c r="U188" s="122">
        <f t="shared" si="11"/>
        <v>-30048050031.666058</v>
      </c>
      <c r="V188" s="3">
        <f t="shared" si="12"/>
        <v>0.28028591311341294</v>
      </c>
    </row>
    <row r="189" spans="13:22" x14ac:dyDescent="0.25">
      <c r="M189" s="3">
        <v>185</v>
      </c>
      <c r="N189" s="122">
        <f>'CBA Result'!$G$54*_xlfn.GAMMA.INV(T189,IF($O$2="Railway",$D$31,$D$32),IF($O$2="Railway",$F$31,$F$32))</f>
        <v>6830544788.5573759</v>
      </c>
      <c r="O189" s="122">
        <f>'CBA Result'!$G$53+'CBA Result'!$G$57+'CBA Result'!$G$58+'CBA Result'!$G$59+'CBA Result'!$G$60</f>
        <v>-349185910.82876146</v>
      </c>
      <c r="P189" s="122">
        <f>'CBA Result'!$G$55+'CBA Result'!$G$56</f>
        <v>2589916468.0184565</v>
      </c>
      <c r="Q189" s="122">
        <f>'CBA Result'!$G$40</f>
        <v>-16530913967.140793</v>
      </c>
      <c r="R189" s="122">
        <v>0.28167648829105696</v>
      </c>
      <c r="S189" s="122">
        <f t="shared" si="10"/>
        <v>1417821141.3974278</v>
      </c>
      <c r="T189" s="122">
        <v>0.83805090947058281</v>
      </c>
      <c r="U189" s="122">
        <f t="shared" si="11"/>
        <v>-34327974896.610096</v>
      </c>
      <c r="V189" s="3">
        <f t="shared" si="12"/>
        <v>0.23010911779436458</v>
      </c>
    </row>
    <row r="190" spans="13:22" x14ac:dyDescent="0.25">
      <c r="M190" s="3">
        <v>186</v>
      </c>
      <c r="N190" s="122">
        <f>'CBA Result'!$G$54*_xlfn.GAMMA.INV(T190,IF($O$2="Railway",$D$31,$D$32),IF($O$2="Railway",$F$31,$F$32))</f>
        <v>4592756433.2855339</v>
      </c>
      <c r="O190" s="122">
        <f>'CBA Result'!$G$53+'CBA Result'!$G$57+'CBA Result'!$G$58+'CBA Result'!$G$59+'CBA Result'!$G$60</f>
        <v>-349185910.82876146</v>
      </c>
      <c r="P190" s="122">
        <f>'CBA Result'!$G$55+'CBA Result'!$G$56</f>
        <v>2589916468.0184565</v>
      </c>
      <c r="Q190" s="122">
        <f>'CBA Result'!$G$40</f>
        <v>-16530913967.140793</v>
      </c>
      <c r="R190" s="122">
        <v>0.87494396520656226</v>
      </c>
      <c r="S190" s="122">
        <f t="shared" si="10"/>
        <v>3529998810.0703783</v>
      </c>
      <c r="T190" s="122">
        <v>0.18175475484733505</v>
      </c>
      <c r="U190" s="122">
        <f t="shared" si="11"/>
        <v>-23081618293.783039</v>
      </c>
      <c r="V190" s="3">
        <f t="shared" si="12"/>
        <v>0.33678614876934071</v>
      </c>
    </row>
    <row r="191" spans="13:22" x14ac:dyDescent="0.25">
      <c r="M191" s="3">
        <v>187</v>
      </c>
      <c r="N191" s="122">
        <f>'CBA Result'!$G$54*_xlfn.GAMMA.INV(T191,IF($O$2="Railway",$D$31,$D$32),IF($O$2="Railway",$F$31,$F$32))</f>
        <v>6267738941.0809507</v>
      </c>
      <c r="O191" s="122">
        <f>'CBA Result'!$G$53+'CBA Result'!$G$57+'CBA Result'!$G$58+'CBA Result'!$G$59+'CBA Result'!$G$60</f>
        <v>-349185910.82876146</v>
      </c>
      <c r="P191" s="122">
        <f>'CBA Result'!$G$55+'CBA Result'!$G$56</f>
        <v>2589916468.0184565</v>
      </c>
      <c r="Q191" s="122">
        <f>'CBA Result'!$G$40</f>
        <v>-16530913967.140793</v>
      </c>
      <c r="R191" s="122">
        <v>0.1896271698593448</v>
      </c>
      <c r="S191" s="122">
        <f t="shared" si="10"/>
        <v>1143334703.4247012</v>
      </c>
      <c r="T191" s="122">
        <v>0.71030830901299313</v>
      </c>
      <c r="U191" s="122">
        <f t="shared" si="11"/>
        <v>-31499505777.104256</v>
      </c>
      <c r="V191" s="3">
        <f t="shared" si="12"/>
        <v>0.22419042964191196</v>
      </c>
    </row>
    <row r="192" spans="13:22" x14ac:dyDescent="0.25">
      <c r="M192" s="3">
        <v>188</v>
      </c>
      <c r="N192" s="122">
        <f>'CBA Result'!$G$54*_xlfn.GAMMA.INV(T192,IF($O$2="Railway",$D$31,$D$32),IF($O$2="Railway",$F$31,$F$32))</f>
        <v>6035578356.7685747</v>
      </c>
      <c r="O192" s="122">
        <f>'CBA Result'!$G$53+'CBA Result'!$G$57+'CBA Result'!$G$58+'CBA Result'!$G$59+'CBA Result'!$G$60</f>
        <v>-349185910.82876146</v>
      </c>
      <c r="P192" s="122">
        <f>'CBA Result'!$G$55+'CBA Result'!$G$56</f>
        <v>2589916468.0184565</v>
      </c>
      <c r="Q192" s="122">
        <f>'CBA Result'!$G$40</f>
        <v>-16530913967.140793</v>
      </c>
      <c r="R192" s="122">
        <v>0.51651491494886081</v>
      </c>
      <c r="S192" s="122">
        <f t="shared" si="10"/>
        <v>2097521386.0869722</v>
      </c>
      <c r="T192" s="122">
        <v>0.64376058116891344</v>
      </c>
      <c r="U192" s="122">
        <f t="shared" si="11"/>
        <v>-30332746322.776638</v>
      </c>
      <c r="V192" s="3">
        <f t="shared" si="12"/>
        <v>0.2566175099740936</v>
      </c>
    </row>
    <row r="193" spans="13:22" x14ac:dyDescent="0.25">
      <c r="M193" s="3">
        <v>189</v>
      </c>
      <c r="N193" s="122">
        <f>'CBA Result'!$G$54*_xlfn.GAMMA.INV(T193,IF($O$2="Railway",$D$31,$D$32),IF($O$2="Railway",$F$31,$F$32))</f>
        <v>3933212980.5589447</v>
      </c>
      <c r="O193" s="122">
        <f>'CBA Result'!$G$53+'CBA Result'!$G$57+'CBA Result'!$G$58+'CBA Result'!$G$59+'CBA Result'!$G$60</f>
        <v>-349185910.82876146</v>
      </c>
      <c r="P193" s="122">
        <f>'CBA Result'!$G$55+'CBA Result'!$G$56</f>
        <v>2589916468.0184565</v>
      </c>
      <c r="Q193" s="122">
        <f>'CBA Result'!$G$40</f>
        <v>-16530913967.140793</v>
      </c>
      <c r="R193" s="122">
        <v>1.1763892705532353E-2</v>
      </c>
      <c r="S193" s="122">
        <f t="shared" si="10"/>
        <v>395869662.14116687</v>
      </c>
      <c r="T193" s="122">
        <v>5.6507070443652885E-2</v>
      </c>
      <c r="U193" s="122">
        <f t="shared" si="11"/>
        <v>-19766979156.016155</v>
      </c>
      <c r="V193" s="3">
        <f t="shared" si="12"/>
        <v>0.20134066517999302</v>
      </c>
    </row>
    <row r="194" spans="13:22" x14ac:dyDescent="0.25">
      <c r="M194" s="3">
        <v>190</v>
      </c>
      <c r="N194" s="122">
        <f>'CBA Result'!$G$54*_xlfn.GAMMA.INV(T194,IF($O$2="Railway",$D$31,$D$32),IF($O$2="Railway",$F$31,$F$32))</f>
        <v>4787666315.1484518</v>
      </c>
      <c r="O194" s="122">
        <f>'CBA Result'!$G$53+'CBA Result'!$G$57+'CBA Result'!$G$58+'CBA Result'!$G$59+'CBA Result'!$G$60</f>
        <v>-349185910.82876146</v>
      </c>
      <c r="P194" s="122">
        <f>'CBA Result'!$G$55+'CBA Result'!$G$56</f>
        <v>2589916468.0184565</v>
      </c>
      <c r="Q194" s="122">
        <f>'CBA Result'!$G$40</f>
        <v>-16530913967.140793</v>
      </c>
      <c r="R194" s="122">
        <v>0.86778955516367451</v>
      </c>
      <c r="S194" s="122">
        <f t="shared" si="10"/>
        <v>3485432748.1443276</v>
      </c>
      <c r="T194" s="122">
        <v>0.23524773572594415</v>
      </c>
      <c r="U194" s="122">
        <f t="shared" si="11"/>
        <v>-24061168496.41111</v>
      </c>
      <c r="V194" s="3">
        <f t="shared" si="12"/>
        <v>0.3293237048585535</v>
      </c>
    </row>
    <row r="195" spans="13:22" x14ac:dyDescent="0.25">
      <c r="M195" s="3">
        <v>191</v>
      </c>
      <c r="N195" s="122">
        <f>'CBA Result'!$G$54*_xlfn.GAMMA.INV(T195,IF($O$2="Railway",$D$31,$D$32),IF($O$2="Railway",$F$31,$F$32))</f>
        <v>8107768260.9582014</v>
      </c>
      <c r="O195" s="122">
        <f>'CBA Result'!$G$53+'CBA Result'!$G$57+'CBA Result'!$G$58+'CBA Result'!$G$59+'CBA Result'!$G$60</f>
        <v>-349185910.82876146</v>
      </c>
      <c r="P195" s="122">
        <f>'CBA Result'!$G$55+'CBA Result'!$G$56</f>
        <v>2589916468.0184565</v>
      </c>
      <c r="Q195" s="122">
        <f>'CBA Result'!$G$40</f>
        <v>-16530913967.140793</v>
      </c>
      <c r="R195" s="122">
        <v>0.76952199815811417</v>
      </c>
      <c r="S195" s="122">
        <f t="shared" si="10"/>
        <v>2985674920.5041089</v>
      </c>
      <c r="T195" s="122">
        <v>0.97043913871092058</v>
      </c>
      <c r="U195" s="122">
        <f t="shared" si="11"/>
        <v>-40746861918.826187</v>
      </c>
      <c r="V195" s="3">
        <f t="shared" si="12"/>
        <v>0.26368306084619986</v>
      </c>
    </row>
    <row r="196" spans="13:22" x14ac:dyDescent="0.25">
      <c r="M196" s="3">
        <v>192</v>
      </c>
      <c r="N196" s="122">
        <f>'CBA Result'!$G$54*_xlfn.GAMMA.INV(T196,IF($O$2="Railway",$D$31,$D$32),IF($O$2="Railway",$F$31,$F$32))</f>
        <v>7276681305.8355684</v>
      </c>
      <c r="O196" s="122">
        <f>'CBA Result'!$G$53+'CBA Result'!$G$57+'CBA Result'!$G$58+'CBA Result'!$G$59+'CBA Result'!$G$60</f>
        <v>-349185910.82876146</v>
      </c>
      <c r="P196" s="122">
        <f>'CBA Result'!$G$55+'CBA Result'!$G$56</f>
        <v>2589916468.0184565</v>
      </c>
      <c r="Q196" s="122">
        <f>'CBA Result'!$G$40</f>
        <v>-16530913967.140793</v>
      </c>
      <c r="R196" s="122">
        <v>0.60973067191988173</v>
      </c>
      <c r="S196" s="122">
        <f t="shared" si="10"/>
        <v>2390351675.6636124</v>
      </c>
      <c r="T196" s="122">
        <v>0.90536300404079384</v>
      </c>
      <c r="U196" s="122">
        <f t="shared" si="11"/>
        <v>-36570103985.821648</v>
      </c>
      <c r="V196" s="3">
        <f t="shared" si="12"/>
        <v>0.25479410926157003</v>
      </c>
    </row>
    <row r="197" spans="13:22" x14ac:dyDescent="0.25">
      <c r="M197" s="3">
        <v>193</v>
      </c>
      <c r="N197" s="122">
        <f>'CBA Result'!$G$54*_xlfn.GAMMA.INV(T197,IF($O$2="Railway",$D$31,$D$32),IF($O$2="Railway",$F$31,$F$32))</f>
        <v>6448281771.6634932</v>
      </c>
      <c r="O197" s="122">
        <f>'CBA Result'!$G$53+'CBA Result'!$G$57+'CBA Result'!$G$58+'CBA Result'!$G$59+'CBA Result'!$G$60</f>
        <v>-349185910.82876146</v>
      </c>
      <c r="P197" s="122">
        <f>'CBA Result'!$G$55+'CBA Result'!$G$56</f>
        <v>2589916468.0184565</v>
      </c>
      <c r="Q197" s="122">
        <f>'CBA Result'!$G$40</f>
        <v>-16530913967.140793</v>
      </c>
      <c r="R197" s="122">
        <v>0.75384405767613372</v>
      </c>
      <c r="S197" s="122">
        <f t="shared" si="10"/>
        <v>2918863979.7595615</v>
      </c>
      <c r="T197" s="122">
        <v>0.7566665194615344</v>
      </c>
      <c r="U197" s="122">
        <f t="shared" si="11"/>
        <v>-32406852108.597881</v>
      </c>
      <c r="V197" s="3">
        <f t="shared" si="12"/>
        <v>0.27827324327504593</v>
      </c>
    </row>
    <row r="198" spans="13:22" x14ac:dyDescent="0.25">
      <c r="M198" s="3">
        <v>194</v>
      </c>
      <c r="N198" s="122">
        <f>'CBA Result'!$G$54*_xlfn.GAMMA.INV(T198,IF($O$2="Railway",$D$31,$D$32),IF($O$2="Railway",$F$31,$F$32))</f>
        <v>7823133337.885479</v>
      </c>
      <c r="O198" s="122">
        <f>'CBA Result'!$G$53+'CBA Result'!$G$57+'CBA Result'!$G$58+'CBA Result'!$G$59+'CBA Result'!$G$60</f>
        <v>-349185910.82876146</v>
      </c>
      <c r="P198" s="122">
        <f>'CBA Result'!$G$55+'CBA Result'!$G$56</f>
        <v>2589916468.0184565</v>
      </c>
      <c r="Q198" s="122">
        <f>'CBA Result'!$G$40</f>
        <v>-16530913967.140793</v>
      </c>
      <c r="R198" s="122">
        <v>0.17151009174402942</v>
      </c>
      <c r="S198" s="122">
        <f t="shared" ref="S198:S261" si="13">_xlfn.BETA.INV(R198,IF($O$2="Railway",$I$30,$J$30),IF($O$2="Railway",$I$31,$J$31),IF($O$2="Railway",$I$27,$J$27),IF($O$2="Railway",$I$29,$J$29))*P198</f>
        <v>1086311860.439955</v>
      </c>
      <c r="T198" s="122">
        <v>0.95496335039236202</v>
      </c>
      <c r="U198" s="122">
        <f t="shared" ref="U198:U261" si="14">_xlfn.GAMMA.INV(T198,IF($O$2="Railway",$D$31,$D$32),IF($O$2="Railway",$F$31,$F$32))*Q198</f>
        <v>-39316384439.151749</v>
      </c>
      <c r="V198" s="3">
        <f t="shared" ref="V198:V261" si="15">(N198+O198+S198)/-U198</f>
        <v>0.21772753038227644</v>
      </c>
    </row>
    <row r="199" spans="13:22" x14ac:dyDescent="0.25">
      <c r="M199" s="3">
        <v>195</v>
      </c>
      <c r="N199" s="122">
        <f>'CBA Result'!$G$54*_xlfn.GAMMA.INV(T199,IF($O$2="Railway",$D$31,$D$32),IF($O$2="Railway",$F$31,$F$32))</f>
        <v>8038722625.3772783</v>
      </c>
      <c r="O199" s="122">
        <f>'CBA Result'!$G$53+'CBA Result'!$G$57+'CBA Result'!$G$58+'CBA Result'!$G$59+'CBA Result'!$G$60</f>
        <v>-349185910.82876146</v>
      </c>
      <c r="P199" s="122">
        <f>'CBA Result'!$G$55+'CBA Result'!$G$56</f>
        <v>2589916468.0184565</v>
      </c>
      <c r="Q199" s="122">
        <f>'CBA Result'!$G$40</f>
        <v>-16530913967.140793</v>
      </c>
      <c r="R199" s="122">
        <v>0.65587025981821212</v>
      </c>
      <c r="S199" s="122">
        <f t="shared" si="13"/>
        <v>2546598113.5865912</v>
      </c>
      <c r="T199" s="122">
        <v>0.9671930640454437</v>
      </c>
      <c r="U199" s="122">
        <f t="shared" si="14"/>
        <v>-40399862240.42382</v>
      </c>
      <c r="V199" s="3">
        <f t="shared" si="15"/>
        <v>0.25337053792953046</v>
      </c>
    </row>
    <row r="200" spans="13:22" x14ac:dyDescent="0.25">
      <c r="M200" s="3">
        <v>196</v>
      </c>
      <c r="N200" s="122">
        <f>'CBA Result'!$G$54*_xlfn.GAMMA.INV(T200,IF($O$2="Railway",$D$31,$D$32),IF($O$2="Railway",$F$31,$F$32))</f>
        <v>5557315873.8510675</v>
      </c>
      <c r="O200" s="122">
        <f>'CBA Result'!$G$53+'CBA Result'!$G$57+'CBA Result'!$G$58+'CBA Result'!$G$59+'CBA Result'!$G$60</f>
        <v>-349185910.82876146</v>
      </c>
      <c r="P200" s="122">
        <f>'CBA Result'!$G$55+'CBA Result'!$G$56</f>
        <v>2589916468.0184565</v>
      </c>
      <c r="Q200" s="122">
        <f>'CBA Result'!$G$40</f>
        <v>-16530913967.140793</v>
      </c>
      <c r="R200" s="122">
        <v>0.2228361004037317</v>
      </c>
      <c r="S200" s="122">
        <f t="shared" si="13"/>
        <v>1244728619.5364971</v>
      </c>
      <c r="T200" s="122">
        <v>0.48817095890976381</v>
      </c>
      <c r="U200" s="122">
        <f t="shared" si="14"/>
        <v>-27929163151.038136</v>
      </c>
      <c r="V200" s="3">
        <f t="shared" si="15"/>
        <v>0.23104374977733441</v>
      </c>
    </row>
    <row r="201" spans="13:22" x14ac:dyDescent="0.25">
      <c r="M201" s="3">
        <v>197</v>
      </c>
      <c r="N201" s="122">
        <f>'CBA Result'!$G$54*_xlfn.GAMMA.INV(T201,IF($O$2="Railway",$D$31,$D$32),IF($O$2="Railway",$F$31,$F$32))</f>
        <v>5910020306.1926451</v>
      </c>
      <c r="O201" s="122">
        <f>'CBA Result'!$G$53+'CBA Result'!$G$57+'CBA Result'!$G$58+'CBA Result'!$G$59+'CBA Result'!$G$60</f>
        <v>-349185910.82876146</v>
      </c>
      <c r="P201" s="122">
        <f>'CBA Result'!$G$55+'CBA Result'!$G$56</f>
        <v>2589916468.0184565</v>
      </c>
      <c r="Q201" s="122">
        <f>'CBA Result'!$G$40</f>
        <v>-16530913967.140793</v>
      </c>
      <c r="R201" s="122">
        <v>0.68325243713786643</v>
      </c>
      <c r="S201" s="122">
        <f t="shared" si="13"/>
        <v>2644225550.7235575</v>
      </c>
      <c r="T201" s="122">
        <v>0.60491404022447581</v>
      </c>
      <c r="U201" s="122">
        <f t="shared" si="14"/>
        <v>-29701734633.129532</v>
      </c>
      <c r="V201" s="3">
        <f t="shared" si="15"/>
        <v>0.2762485103121034</v>
      </c>
    </row>
    <row r="202" spans="13:22" x14ac:dyDescent="0.25">
      <c r="M202" s="3">
        <v>198</v>
      </c>
      <c r="N202" s="122">
        <f>'CBA Result'!$G$54*_xlfn.GAMMA.INV(T202,IF($O$2="Railway",$D$31,$D$32),IF($O$2="Railway",$F$31,$F$32))</f>
        <v>5263414899.582818</v>
      </c>
      <c r="O202" s="122">
        <f>'CBA Result'!$G$53+'CBA Result'!$G$57+'CBA Result'!$G$58+'CBA Result'!$G$59+'CBA Result'!$G$60</f>
        <v>-349185910.82876146</v>
      </c>
      <c r="P202" s="122">
        <f>'CBA Result'!$G$55+'CBA Result'!$G$56</f>
        <v>2589916468.0184565</v>
      </c>
      <c r="Q202" s="122">
        <f>'CBA Result'!$G$40</f>
        <v>-16530913967.140793</v>
      </c>
      <c r="R202" s="122">
        <v>0.53343281821084421</v>
      </c>
      <c r="S202" s="122">
        <f t="shared" si="13"/>
        <v>2148914956.5773911</v>
      </c>
      <c r="T202" s="122">
        <v>0.3875081213694912</v>
      </c>
      <c r="U202" s="122">
        <f t="shared" si="14"/>
        <v>-26452117676.763378</v>
      </c>
      <c r="V202" s="3">
        <f t="shared" si="15"/>
        <v>0.26701620005025162</v>
      </c>
    </row>
    <row r="203" spans="13:22" x14ac:dyDescent="0.25">
      <c r="M203" s="3">
        <v>199</v>
      </c>
      <c r="N203" s="122">
        <f>'CBA Result'!$G$54*_xlfn.GAMMA.INV(T203,IF($O$2="Railway",$D$31,$D$32),IF($O$2="Railway",$F$31,$F$32))</f>
        <v>6001652666.5849514</v>
      </c>
      <c r="O203" s="122">
        <f>'CBA Result'!$G$53+'CBA Result'!$G$57+'CBA Result'!$G$58+'CBA Result'!$G$59+'CBA Result'!$G$60</f>
        <v>-349185910.82876146</v>
      </c>
      <c r="P203" s="122">
        <f>'CBA Result'!$G$55+'CBA Result'!$G$56</f>
        <v>2589916468.0184565</v>
      </c>
      <c r="Q203" s="122">
        <f>'CBA Result'!$G$40</f>
        <v>-16530913967.140793</v>
      </c>
      <c r="R203" s="122">
        <v>0.46091790452016512</v>
      </c>
      <c r="S203" s="122">
        <f t="shared" si="13"/>
        <v>1932527142.0205376</v>
      </c>
      <c r="T203" s="122">
        <v>0.63344440797931034</v>
      </c>
      <c r="U203" s="122">
        <f t="shared" si="14"/>
        <v>-30162247442.083462</v>
      </c>
      <c r="V203" s="3">
        <f t="shared" si="15"/>
        <v>0.25147310101282006</v>
      </c>
    </row>
    <row r="204" spans="13:22" x14ac:dyDescent="0.25">
      <c r="M204" s="3">
        <v>200</v>
      </c>
      <c r="N204" s="122">
        <f>'CBA Result'!$G$54*_xlfn.GAMMA.INV(T204,IF($O$2="Railway",$D$31,$D$32),IF($O$2="Railway",$F$31,$F$32))</f>
        <v>5399944211.795763</v>
      </c>
      <c r="O204" s="122">
        <f>'CBA Result'!$G$53+'CBA Result'!$G$57+'CBA Result'!$G$58+'CBA Result'!$G$59+'CBA Result'!$G$60</f>
        <v>-349185910.82876146</v>
      </c>
      <c r="P204" s="122">
        <f>'CBA Result'!$G$55+'CBA Result'!$G$56</f>
        <v>2589916468.0184565</v>
      </c>
      <c r="Q204" s="122">
        <f>'CBA Result'!$G$40</f>
        <v>-16530913967.140793</v>
      </c>
      <c r="R204" s="122">
        <v>0.96905690826198032</v>
      </c>
      <c r="S204" s="122">
        <f t="shared" si="13"/>
        <v>4418141781.6280937</v>
      </c>
      <c r="T204" s="122">
        <v>0.43421200951159533</v>
      </c>
      <c r="U204" s="122">
        <f t="shared" si="14"/>
        <v>-27138267163.7192</v>
      </c>
      <c r="V204" s="3">
        <f t="shared" si="15"/>
        <v>0.34891321636238981</v>
      </c>
    </row>
    <row r="205" spans="13:22" x14ac:dyDescent="0.25">
      <c r="M205" s="3">
        <v>201</v>
      </c>
      <c r="N205" s="122">
        <f>'CBA Result'!$G$54*_xlfn.GAMMA.INV(T205,IF($O$2="Railway",$D$31,$D$32),IF($O$2="Railway",$F$31,$F$32))</f>
        <v>5676161114.8418016</v>
      </c>
      <c r="O205" s="122">
        <f>'CBA Result'!$G$53+'CBA Result'!$G$57+'CBA Result'!$G$58+'CBA Result'!$G$59+'CBA Result'!$G$60</f>
        <v>-349185910.82876146</v>
      </c>
      <c r="P205" s="122">
        <f>'CBA Result'!$G$55+'CBA Result'!$G$56</f>
        <v>2589916468.0184565</v>
      </c>
      <c r="Q205" s="122">
        <f>'CBA Result'!$G$40</f>
        <v>-16530913967.140793</v>
      </c>
      <c r="R205" s="122">
        <v>4.884520267106951E-2</v>
      </c>
      <c r="S205" s="122">
        <f t="shared" si="13"/>
        <v>626181757.58158231</v>
      </c>
      <c r="T205" s="122">
        <v>0.52844374809012462</v>
      </c>
      <c r="U205" s="122">
        <f t="shared" si="14"/>
        <v>-28526438562.531799</v>
      </c>
      <c r="V205" s="3">
        <f t="shared" si="15"/>
        <v>0.20868910602159177</v>
      </c>
    </row>
    <row r="206" spans="13:22" x14ac:dyDescent="0.25">
      <c r="M206" s="3">
        <v>202</v>
      </c>
      <c r="N206" s="122">
        <f>'CBA Result'!$G$54*_xlfn.GAMMA.INV(T206,IF($O$2="Railway",$D$31,$D$32),IF($O$2="Railway",$F$31,$F$32))</f>
        <v>6434279452.2132339</v>
      </c>
      <c r="O206" s="122">
        <f>'CBA Result'!$G$53+'CBA Result'!$G$57+'CBA Result'!$G$58+'CBA Result'!$G$59+'CBA Result'!$G$60</f>
        <v>-349185910.82876146</v>
      </c>
      <c r="P206" s="122">
        <f>'CBA Result'!$G$55+'CBA Result'!$G$56</f>
        <v>2589916468.0184565</v>
      </c>
      <c r="Q206" s="122">
        <f>'CBA Result'!$G$40</f>
        <v>-16530913967.140793</v>
      </c>
      <c r="R206" s="122">
        <v>0.29272793410132525</v>
      </c>
      <c r="S206" s="122">
        <f t="shared" si="13"/>
        <v>1449735713.6838753</v>
      </c>
      <c r="T206" s="122">
        <v>0.75324995453351096</v>
      </c>
      <c r="U206" s="122">
        <f t="shared" si="14"/>
        <v>-32336481254.520763</v>
      </c>
      <c r="V206" s="3">
        <f t="shared" si="15"/>
        <v>0.23301327054609414</v>
      </c>
    </row>
    <row r="207" spans="13:22" x14ac:dyDescent="0.25">
      <c r="M207" s="3">
        <v>203</v>
      </c>
      <c r="N207" s="122">
        <f>'CBA Result'!$G$54*_xlfn.GAMMA.INV(T207,IF($O$2="Railway",$D$31,$D$32),IF($O$2="Railway",$F$31,$F$32))</f>
        <v>5233306415.4045887</v>
      </c>
      <c r="O207" s="122">
        <f>'CBA Result'!$G$53+'CBA Result'!$G$57+'CBA Result'!$G$58+'CBA Result'!$G$59+'CBA Result'!$G$60</f>
        <v>-349185910.82876146</v>
      </c>
      <c r="P207" s="122">
        <f>'CBA Result'!$G$55+'CBA Result'!$G$56</f>
        <v>2589916468.0184565</v>
      </c>
      <c r="Q207" s="122">
        <f>'CBA Result'!$G$40</f>
        <v>-16530913967.140793</v>
      </c>
      <c r="R207" s="122">
        <v>0.45163077983607658</v>
      </c>
      <c r="S207" s="122">
        <f t="shared" si="13"/>
        <v>1905435061.2034643</v>
      </c>
      <c r="T207" s="122">
        <v>0.37729281209570764</v>
      </c>
      <c r="U207" s="122">
        <f t="shared" si="14"/>
        <v>-26300802763.965107</v>
      </c>
      <c r="V207" s="3">
        <f t="shared" si="15"/>
        <v>0.2581501266980985</v>
      </c>
    </row>
    <row r="208" spans="13:22" x14ac:dyDescent="0.25">
      <c r="M208" s="3">
        <v>204</v>
      </c>
      <c r="N208" s="122">
        <f>'CBA Result'!$G$54*_xlfn.GAMMA.INV(T208,IF($O$2="Railway",$D$31,$D$32),IF($O$2="Railway",$F$31,$F$32))</f>
        <v>6306021348.9889374</v>
      </c>
      <c r="O208" s="122">
        <f>'CBA Result'!$G$53+'CBA Result'!$G$57+'CBA Result'!$G$58+'CBA Result'!$G$59+'CBA Result'!$G$60</f>
        <v>-349185910.82876146</v>
      </c>
      <c r="P208" s="122">
        <f>'CBA Result'!$G$55+'CBA Result'!$G$56</f>
        <v>2589916468.0184565</v>
      </c>
      <c r="Q208" s="122">
        <f>'CBA Result'!$G$40</f>
        <v>-16530913967.140793</v>
      </c>
      <c r="R208" s="122">
        <v>0.75151136300470478</v>
      </c>
      <c r="S208" s="122">
        <f t="shared" si="13"/>
        <v>2909134754.0343561</v>
      </c>
      <c r="T208" s="122">
        <v>0.72055017983255032</v>
      </c>
      <c r="U208" s="122">
        <f t="shared" si="14"/>
        <v>-31691900026.512981</v>
      </c>
      <c r="V208" s="3">
        <f t="shared" si="15"/>
        <v>0.27975508520402348</v>
      </c>
    </row>
    <row r="209" spans="13:22" x14ac:dyDescent="0.25">
      <c r="M209" s="3">
        <v>205</v>
      </c>
      <c r="N209" s="122">
        <f>'CBA Result'!$G$54*_xlfn.GAMMA.INV(T209,IF($O$2="Railway",$D$31,$D$32),IF($O$2="Railway",$F$31,$F$32))</f>
        <v>7540585634.7376785</v>
      </c>
      <c r="O209" s="122">
        <f>'CBA Result'!$G$53+'CBA Result'!$G$57+'CBA Result'!$G$58+'CBA Result'!$G$59+'CBA Result'!$G$60</f>
        <v>-349185910.82876146</v>
      </c>
      <c r="P209" s="122">
        <f>'CBA Result'!$G$55+'CBA Result'!$G$56</f>
        <v>2589916468.0184565</v>
      </c>
      <c r="Q209" s="122">
        <f>'CBA Result'!$G$40</f>
        <v>-16530913967.140793</v>
      </c>
      <c r="R209" s="122">
        <v>0.82644191866707062</v>
      </c>
      <c r="S209" s="122">
        <f t="shared" si="13"/>
        <v>3253995893.500308</v>
      </c>
      <c r="T209" s="122">
        <v>0.9331410276855171</v>
      </c>
      <c r="U209" s="122">
        <f t="shared" si="14"/>
        <v>-37896396610.801521</v>
      </c>
      <c r="V209" s="3">
        <f t="shared" si="15"/>
        <v>0.27563031189176435</v>
      </c>
    </row>
    <row r="210" spans="13:22" x14ac:dyDescent="0.25">
      <c r="M210" s="3">
        <v>206</v>
      </c>
      <c r="N210" s="122">
        <f>'CBA Result'!$G$54*_xlfn.GAMMA.INV(T210,IF($O$2="Railway",$D$31,$D$32),IF($O$2="Railway",$F$31,$F$32))</f>
        <v>5330496504.3810234</v>
      </c>
      <c r="O210" s="122">
        <f>'CBA Result'!$G$53+'CBA Result'!$G$57+'CBA Result'!$G$58+'CBA Result'!$G$59+'CBA Result'!$G$60</f>
        <v>-349185910.82876146</v>
      </c>
      <c r="P210" s="122">
        <f>'CBA Result'!$G$55+'CBA Result'!$G$56</f>
        <v>2589916468.0184565</v>
      </c>
      <c r="Q210" s="122">
        <f>'CBA Result'!$G$40</f>
        <v>-16530913967.140793</v>
      </c>
      <c r="R210" s="122">
        <v>6.1910190316251335E-2</v>
      </c>
      <c r="S210" s="122">
        <f t="shared" si="13"/>
        <v>686993812.51634729</v>
      </c>
      <c r="T210" s="122">
        <v>0.41039709575910088</v>
      </c>
      <c r="U210" s="122">
        <f t="shared" si="14"/>
        <v>-26789246810.210354</v>
      </c>
      <c r="V210" s="3">
        <f t="shared" si="15"/>
        <v>0.21158879330299846</v>
      </c>
    </row>
    <row r="211" spans="13:22" x14ac:dyDescent="0.25">
      <c r="M211" s="3">
        <v>207</v>
      </c>
      <c r="N211" s="122">
        <f>'CBA Result'!$G$54*_xlfn.GAMMA.INV(T211,IF($O$2="Railway",$D$31,$D$32),IF($O$2="Railway",$F$31,$F$32))</f>
        <v>5104818510.7309227</v>
      </c>
      <c r="O211" s="122">
        <f>'CBA Result'!$G$53+'CBA Result'!$G$57+'CBA Result'!$G$58+'CBA Result'!$G$59+'CBA Result'!$G$60</f>
        <v>-349185910.82876146</v>
      </c>
      <c r="P211" s="122">
        <f>'CBA Result'!$G$55+'CBA Result'!$G$56</f>
        <v>2589916468.0184565</v>
      </c>
      <c r="Q211" s="122">
        <f>'CBA Result'!$G$40</f>
        <v>-16530913967.140793</v>
      </c>
      <c r="R211" s="122">
        <v>0.81088279384579165</v>
      </c>
      <c r="S211" s="122">
        <f t="shared" si="13"/>
        <v>3175931557.0287604</v>
      </c>
      <c r="T211" s="122">
        <v>0.33430539049144925</v>
      </c>
      <c r="U211" s="122">
        <f t="shared" si="14"/>
        <v>-25655066632.705921</v>
      </c>
      <c r="V211" s="3">
        <f t="shared" si="15"/>
        <v>0.30916170557980555</v>
      </c>
    </row>
    <row r="212" spans="13:22" x14ac:dyDescent="0.25">
      <c r="M212" s="3">
        <v>208</v>
      </c>
      <c r="N212" s="122">
        <f>'CBA Result'!$G$54*_xlfn.GAMMA.INV(T212,IF($O$2="Railway",$D$31,$D$32),IF($O$2="Railway",$F$31,$F$32))</f>
        <v>3792942411.6856952</v>
      </c>
      <c r="O212" s="122">
        <f>'CBA Result'!$G$53+'CBA Result'!$G$57+'CBA Result'!$G$58+'CBA Result'!$G$59+'CBA Result'!$G$60</f>
        <v>-349185910.82876146</v>
      </c>
      <c r="P212" s="122">
        <f>'CBA Result'!$G$55+'CBA Result'!$G$56</f>
        <v>2589916468.0184565</v>
      </c>
      <c r="Q212" s="122">
        <f>'CBA Result'!$G$40</f>
        <v>-16530913967.140793</v>
      </c>
      <c r="R212" s="122">
        <v>0.21670011926536559</v>
      </c>
      <c r="S212" s="122">
        <f t="shared" si="13"/>
        <v>1226249482.7248859</v>
      </c>
      <c r="T212" s="122">
        <v>4.1065702570865947E-2</v>
      </c>
      <c r="U212" s="122">
        <f t="shared" si="14"/>
        <v>-19062027396.519516</v>
      </c>
      <c r="V212" s="3">
        <f t="shared" si="15"/>
        <v>0.24498999431899376</v>
      </c>
    </row>
    <row r="213" spans="13:22" x14ac:dyDescent="0.25">
      <c r="M213" s="3">
        <v>209</v>
      </c>
      <c r="N213" s="122">
        <f>'CBA Result'!$G$54*_xlfn.GAMMA.INV(T213,IF($O$2="Railway",$D$31,$D$32),IF($O$2="Railway",$F$31,$F$32))</f>
        <v>6861701604.325367</v>
      </c>
      <c r="O213" s="122">
        <f>'CBA Result'!$G$53+'CBA Result'!$G$57+'CBA Result'!$G$58+'CBA Result'!$G$59+'CBA Result'!$G$60</f>
        <v>-349185910.82876146</v>
      </c>
      <c r="P213" s="122">
        <f>'CBA Result'!$G$55+'CBA Result'!$G$56</f>
        <v>2589916468.0184565</v>
      </c>
      <c r="Q213" s="122">
        <f>'CBA Result'!$G$40</f>
        <v>-16530913967.140793</v>
      </c>
      <c r="R213" s="122">
        <v>0.70198455533712778</v>
      </c>
      <c r="S213" s="122">
        <f t="shared" si="13"/>
        <v>2713550974.4944286</v>
      </c>
      <c r="T213" s="122">
        <v>0.843682676520494</v>
      </c>
      <c r="U213" s="122">
        <f t="shared" si="14"/>
        <v>-34484558364.349541</v>
      </c>
      <c r="V213" s="3">
        <f t="shared" si="15"/>
        <v>0.26754196966979371</v>
      </c>
    </row>
    <row r="214" spans="13:22" x14ac:dyDescent="0.25">
      <c r="M214" s="3">
        <v>210</v>
      </c>
      <c r="N214" s="122">
        <f>'CBA Result'!$G$54*_xlfn.GAMMA.INV(T214,IF($O$2="Railway",$D$31,$D$32),IF($O$2="Railway",$F$31,$F$32))</f>
        <v>5582895022.1227217</v>
      </c>
      <c r="O214" s="122">
        <f>'CBA Result'!$G$53+'CBA Result'!$G$57+'CBA Result'!$G$58+'CBA Result'!$G$59+'CBA Result'!$G$60</f>
        <v>-349185910.82876146</v>
      </c>
      <c r="P214" s="122">
        <f>'CBA Result'!$G$55+'CBA Result'!$G$56</f>
        <v>2589916468.0184565</v>
      </c>
      <c r="Q214" s="122">
        <f>'CBA Result'!$G$40</f>
        <v>-16530913967.140793</v>
      </c>
      <c r="R214" s="122">
        <v>0.19173154687860494</v>
      </c>
      <c r="S214" s="122">
        <f t="shared" si="13"/>
        <v>1149870598.7419429</v>
      </c>
      <c r="T214" s="122">
        <v>0.49689099150721339</v>
      </c>
      <c r="U214" s="122">
        <f t="shared" si="14"/>
        <v>-28057715175.353531</v>
      </c>
      <c r="V214" s="3">
        <f t="shared" si="15"/>
        <v>0.22751602082137359</v>
      </c>
    </row>
    <row r="215" spans="13:22" x14ac:dyDescent="0.25">
      <c r="M215" s="3">
        <v>211</v>
      </c>
      <c r="N215" s="122">
        <f>'CBA Result'!$G$54*_xlfn.GAMMA.INV(T215,IF($O$2="Railway",$D$31,$D$32),IF($O$2="Railway",$F$31,$F$32))</f>
        <v>5336764738.005579</v>
      </c>
      <c r="O215" s="122">
        <f>'CBA Result'!$G$53+'CBA Result'!$G$57+'CBA Result'!$G$58+'CBA Result'!$G$59+'CBA Result'!$G$60</f>
        <v>-349185910.82876146</v>
      </c>
      <c r="P215" s="122">
        <f>'CBA Result'!$G$55+'CBA Result'!$G$56</f>
        <v>2589916468.0184565</v>
      </c>
      <c r="Q215" s="122">
        <f>'CBA Result'!$G$40</f>
        <v>-16530913967.140793</v>
      </c>
      <c r="R215" s="122">
        <v>0.10095512498978343</v>
      </c>
      <c r="S215" s="122">
        <f t="shared" si="13"/>
        <v>845074133.68488276</v>
      </c>
      <c r="T215" s="122">
        <v>0.4125429092139502</v>
      </c>
      <c r="U215" s="122">
        <f t="shared" si="14"/>
        <v>-26820748802.096901</v>
      </c>
      <c r="V215" s="3">
        <f t="shared" si="15"/>
        <v>0.2174679388670048</v>
      </c>
    </row>
    <row r="216" spans="13:22" x14ac:dyDescent="0.25">
      <c r="M216" s="3">
        <v>212</v>
      </c>
      <c r="N216" s="122">
        <f>'CBA Result'!$G$54*_xlfn.GAMMA.INV(T216,IF($O$2="Railway",$D$31,$D$32),IF($O$2="Railway",$F$31,$F$32))</f>
        <v>6662698440.2811203</v>
      </c>
      <c r="O216" s="122">
        <f>'CBA Result'!$G$53+'CBA Result'!$G$57+'CBA Result'!$G$58+'CBA Result'!$G$59+'CBA Result'!$G$60</f>
        <v>-349185910.82876146</v>
      </c>
      <c r="P216" s="122">
        <f>'CBA Result'!$G$55+'CBA Result'!$G$56</f>
        <v>2589916468.0184565</v>
      </c>
      <c r="Q216" s="122">
        <f>'CBA Result'!$G$40</f>
        <v>-16530913967.140793</v>
      </c>
      <c r="R216" s="122">
        <v>0.22763109397259584</v>
      </c>
      <c r="S216" s="122">
        <f t="shared" si="13"/>
        <v>1259099951.7479775</v>
      </c>
      <c r="T216" s="122">
        <v>0.80513886497949061</v>
      </c>
      <c r="U216" s="122">
        <f t="shared" si="14"/>
        <v>-33484436729.673946</v>
      </c>
      <c r="V216" s="3">
        <f t="shared" si="15"/>
        <v>0.22615319894240535</v>
      </c>
    </row>
    <row r="217" spans="13:22" x14ac:dyDescent="0.25">
      <c r="M217" s="3">
        <v>213</v>
      </c>
      <c r="N217" s="122">
        <f>'CBA Result'!$G$54*_xlfn.GAMMA.INV(T217,IF($O$2="Railway",$D$31,$D$32),IF($O$2="Railway",$F$31,$F$32))</f>
        <v>6480439507.6739788</v>
      </c>
      <c r="O217" s="122">
        <f>'CBA Result'!$G$53+'CBA Result'!$G$57+'CBA Result'!$G$58+'CBA Result'!$G$59+'CBA Result'!$G$60</f>
        <v>-349185910.82876146</v>
      </c>
      <c r="P217" s="122">
        <f>'CBA Result'!$G$55+'CBA Result'!$G$56</f>
        <v>2589916468.0184565</v>
      </c>
      <c r="Q217" s="122">
        <f>'CBA Result'!$G$40</f>
        <v>-16530913967.140793</v>
      </c>
      <c r="R217" s="122">
        <v>0.93830601054111207</v>
      </c>
      <c r="S217" s="122">
        <f t="shared" si="13"/>
        <v>4028409207.391849</v>
      </c>
      <c r="T217" s="122">
        <v>0.76439718233369891</v>
      </c>
      <c r="U217" s="122">
        <f t="shared" si="14"/>
        <v>-32568465858.111542</v>
      </c>
      <c r="V217" s="3">
        <f t="shared" si="15"/>
        <v>0.31194784699097788</v>
      </c>
    </row>
    <row r="218" spans="13:22" x14ac:dyDescent="0.25">
      <c r="M218" s="3">
        <v>214</v>
      </c>
      <c r="N218" s="122">
        <f>'CBA Result'!$G$54*_xlfn.GAMMA.INV(T218,IF($O$2="Railway",$D$31,$D$32),IF($O$2="Railway",$F$31,$F$32))</f>
        <v>4790807367.1065712</v>
      </c>
      <c r="O218" s="122">
        <f>'CBA Result'!$G$53+'CBA Result'!$G$57+'CBA Result'!$G$58+'CBA Result'!$G$59+'CBA Result'!$G$60</f>
        <v>-349185910.82876146</v>
      </c>
      <c r="P218" s="122">
        <f>'CBA Result'!$G$55+'CBA Result'!$G$56</f>
        <v>2589916468.0184565</v>
      </c>
      <c r="Q218" s="122">
        <f>'CBA Result'!$G$40</f>
        <v>-16530913967.140793</v>
      </c>
      <c r="R218" s="122">
        <v>0.61803589374416901</v>
      </c>
      <c r="S218" s="122">
        <f t="shared" si="13"/>
        <v>2417807588.6801286</v>
      </c>
      <c r="T218" s="122">
        <v>0.23616236352842335</v>
      </c>
      <c r="U218" s="122">
        <f t="shared" si="14"/>
        <v>-24076954346.018288</v>
      </c>
      <c r="V218" s="3">
        <f t="shared" si="15"/>
        <v>0.28489604400866897</v>
      </c>
    </row>
    <row r="219" spans="13:22" x14ac:dyDescent="0.25">
      <c r="M219" s="3">
        <v>215</v>
      </c>
      <c r="N219" s="122">
        <f>'CBA Result'!$G$54*_xlfn.GAMMA.INV(T219,IF($O$2="Railway",$D$31,$D$32),IF($O$2="Railway",$F$31,$F$32))</f>
        <v>5473339034.5729895</v>
      </c>
      <c r="O219" s="122">
        <f>'CBA Result'!$G$53+'CBA Result'!$G$57+'CBA Result'!$G$58+'CBA Result'!$G$59+'CBA Result'!$G$60</f>
        <v>-349185910.82876146</v>
      </c>
      <c r="P219" s="122">
        <f>'CBA Result'!$G$55+'CBA Result'!$G$56</f>
        <v>2589916468.0184565</v>
      </c>
      <c r="Q219" s="122">
        <f>'CBA Result'!$G$40</f>
        <v>-16530913967.140793</v>
      </c>
      <c r="R219" s="122">
        <v>0.46501188613615607</v>
      </c>
      <c r="S219" s="122">
        <f t="shared" si="13"/>
        <v>1944506359.4302039</v>
      </c>
      <c r="T219" s="122">
        <v>0.4594158890166723</v>
      </c>
      <c r="U219" s="122">
        <f t="shared" si="14"/>
        <v>-27507124364.986439</v>
      </c>
      <c r="V219" s="3">
        <f t="shared" si="15"/>
        <v>0.25697558891950417</v>
      </c>
    </row>
    <row r="220" spans="13:22" x14ac:dyDescent="0.25">
      <c r="M220" s="3">
        <v>216</v>
      </c>
      <c r="N220" s="122">
        <f>'CBA Result'!$G$54*_xlfn.GAMMA.INV(T220,IF($O$2="Railway",$D$31,$D$32),IF($O$2="Railway",$F$31,$F$32))</f>
        <v>8372002611.272687</v>
      </c>
      <c r="O220" s="122">
        <f>'CBA Result'!$G$53+'CBA Result'!$G$57+'CBA Result'!$G$58+'CBA Result'!$G$59+'CBA Result'!$G$60</f>
        <v>-349185910.82876146</v>
      </c>
      <c r="P220" s="122">
        <f>'CBA Result'!$G$55+'CBA Result'!$G$56</f>
        <v>2589916468.0184565</v>
      </c>
      <c r="Q220" s="122">
        <f>'CBA Result'!$G$40</f>
        <v>-16530913967.140793</v>
      </c>
      <c r="R220" s="122">
        <v>0.85517736979181491</v>
      </c>
      <c r="S220" s="122">
        <f t="shared" si="13"/>
        <v>3410498780.3518543</v>
      </c>
      <c r="T220" s="122">
        <v>0.98039184085485909</v>
      </c>
      <c r="U220" s="122">
        <f t="shared" si="14"/>
        <v>-42074813118.211189</v>
      </c>
      <c r="V220" s="3">
        <f t="shared" si="15"/>
        <v>0.2717377602765183</v>
      </c>
    </row>
    <row r="221" spans="13:22" x14ac:dyDescent="0.25">
      <c r="M221" s="3">
        <v>217</v>
      </c>
      <c r="N221" s="122">
        <f>'CBA Result'!$G$54*_xlfn.GAMMA.INV(T221,IF($O$2="Railway",$D$31,$D$32),IF($O$2="Railway",$F$31,$F$32))</f>
        <v>5992128087.5429811</v>
      </c>
      <c r="O221" s="122">
        <f>'CBA Result'!$G$53+'CBA Result'!$G$57+'CBA Result'!$G$58+'CBA Result'!$G$59+'CBA Result'!$G$60</f>
        <v>-349185910.82876146</v>
      </c>
      <c r="P221" s="122">
        <f>'CBA Result'!$G$55+'CBA Result'!$G$56</f>
        <v>2589916468.0184565</v>
      </c>
      <c r="Q221" s="122">
        <f>'CBA Result'!$G$40</f>
        <v>-16530913967.140793</v>
      </c>
      <c r="R221" s="122">
        <v>7.9788910613373121E-3</v>
      </c>
      <c r="S221" s="122">
        <f t="shared" si="13"/>
        <v>359145379.20102793</v>
      </c>
      <c r="T221" s="122">
        <v>0.63052335705200091</v>
      </c>
      <c r="U221" s="122">
        <f t="shared" si="14"/>
        <v>-30114380175.214615</v>
      </c>
      <c r="V221" s="3">
        <f t="shared" si="15"/>
        <v>0.19930968264972676</v>
      </c>
    </row>
    <row r="222" spans="13:22" x14ac:dyDescent="0.25">
      <c r="M222" s="3">
        <v>218</v>
      </c>
      <c r="N222" s="122">
        <f>'CBA Result'!$G$54*_xlfn.GAMMA.INV(T222,IF($O$2="Railway",$D$31,$D$32),IF($O$2="Railway",$F$31,$F$32))</f>
        <v>5470527651.4130096</v>
      </c>
      <c r="O222" s="122">
        <f>'CBA Result'!$G$53+'CBA Result'!$G$57+'CBA Result'!$G$58+'CBA Result'!$G$59+'CBA Result'!$G$60</f>
        <v>-349185910.82876146</v>
      </c>
      <c r="P222" s="122">
        <f>'CBA Result'!$G$55+'CBA Result'!$G$56</f>
        <v>2589916468.0184565</v>
      </c>
      <c r="Q222" s="122">
        <f>'CBA Result'!$G$40</f>
        <v>-16530913967.140793</v>
      </c>
      <c r="R222" s="122">
        <v>0.8984825614317018</v>
      </c>
      <c r="S222" s="122">
        <f t="shared" si="13"/>
        <v>3689544646.2045999</v>
      </c>
      <c r="T222" s="122">
        <v>0.4584509767105226</v>
      </c>
      <c r="U222" s="122">
        <f t="shared" si="14"/>
        <v>-27492995317.666199</v>
      </c>
      <c r="V222" s="3">
        <f t="shared" si="15"/>
        <v>0.32047749926786734</v>
      </c>
    </row>
    <row r="223" spans="13:22" x14ac:dyDescent="0.25">
      <c r="M223" s="3">
        <v>219</v>
      </c>
      <c r="N223" s="122">
        <f>'CBA Result'!$G$54*_xlfn.GAMMA.INV(T223,IF($O$2="Railway",$D$31,$D$32),IF($O$2="Railway",$F$31,$F$32))</f>
        <v>2838721545.9349031</v>
      </c>
      <c r="O223" s="122">
        <f>'CBA Result'!$G$53+'CBA Result'!$G$57+'CBA Result'!$G$58+'CBA Result'!$G$59+'CBA Result'!$G$60</f>
        <v>-349185910.82876146</v>
      </c>
      <c r="P223" s="122">
        <f>'CBA Result'!$G$55+'CBA Result'!$G$56</f>
        <v>2589916468.0184565</v>
      </c>
      <c r="Q223" s="122">
        <f>'CBA Result'!$G$40</f>
        <v>-16530913967.140793</v>
      </c>
      <c r="R223" s="122">
        <v>0.67313059490364524</v>
      </c>
      <c r="S223" s="122">
        <f t="shared" si="13"/>
        <v>2607654968.1359153</v>
      </c>
      <c r="T223" s="122">
        <v>1.8339852252422517E-3</v>
      </c>
      <c r="U223" s="122">
        <f t="shared" si="14"/>
        <v>-14266440669.646891</v>
      </c>
      <c r="V223" s="3">
        <f t="shared" si="15"/>
        <v>0.35728537490691559</v>
      </c>
    </row>
    <row r="224" spans="13:22" x14ac:dyDescent="0.25">
      <c r="M224" s="3">
        <v>220</v>
      </c>
      <c r="N224" s="122">
        <f>'CBA Result'!$G$54*_xlfn.GAMMA.INV(T224,IF($O$2="Railway",$D$31,$D$32),IF($O$2="Railway",$F$31,$F$32))</f>
        <v>6754426540.450222</v>
      </c>
      <c r="O224" s="122">
        <f>'CBA Result'!$G$53+'CBA Result'!$G$57+'CBA Result'!$G$58+'CBA Result'!$G$59+'CBA Result'!$G$60</f>
        <v>-349185910.82876146</v>
      </c>
      <c r="P224" s="122">
        <f>'CBA Result'!$G$55+'CBA Result'!$G$56</f>
        <v>2589916468.0184565</v>
      </c>
      <c r="Q224" s="122">
        <f>'CBA Result'!$G$40</f>
        <v>-16530913967.140793</v>
      </c>
      <c r="R224" s="122">
        <v>0.82632051835257514</v>
      </c>
      <c r="S224" s="122">
        <f t="shared" si="13"/>
        <v>3253370453.3888426</v>
      </c>
      <c r="T224" s="122">
        <v>0.82366724781562528</v>
      </c>
      <c r="U224" s="122">
        <f t="shared" si="14"/>
        <v>-33945430693.902634</v>
      </c>
      <c r="V224" s="3">
        <f t="shared" si="15"/>
        <v>0.2845334669665926</v>
      </c>
    </row>
    <row r="225" spans="13:22" x14ac:dyDescent="0.25">
      <c r="M225" s="3">
        <v>221</v>
      </c>
      <c r="N225" s="122">
        <f>'CBA Result'!$G$54*_xlfn.GAMMA.INV(T225,IF($O$2="Railway",$D$31,$D$32),IF($O$2="Railway",$F$31,$F$32))</f>
        <v>4695417515.7122755</v>
      </c>
      <c r="O225" s="122">
        <f>'CBA Result'!$G$53+'CBA Result'!$G$57+'CBA Result'!$G$58+'CBA Result'!$G$59+'CBA Result'!$G$60</f>
        <v>-349185910.82876146</v>
      </c>
      <c r="P225" s="122">
        <f>'CBA Result'!$G$55+'CBA Result'!$G$56</f>
        <v>2589916468.0184565</v>
      </c>
      <c r="Q225" s="122">
        <f>'CBA Result'!$G$40</f>
        <v>-16530913967.140793</v>
      </c>
      <c r="R225" s="122">
        <v>0.27758014937451037</v>
      </c>
      <c r="S225" s="122">
        <f t="shared" si="13"/>
        <v>1405955843.6680901</v>
      </c>
      <c r="T225" s="122">
        <v>0.2091039690337454</v>
      </c>
      <c r="U225" s="122">
        <f t="shared" si="14"/>
        <v>-23597557676.291401</v>
      </c>
      <c r="V225" s="3">
        <f t="shared" si="15"/>
        <v>0.24376198280599434</v>
      </c>
    </row>
    <row r="226" spans="13:22" x14ac:dyDescent="0.25">
      <c r="M226" s="3">
        <v>222</v>
      </c>
      <c r="N226" s="122">
        <f>'CBA Result'!$G$54*_xlfn.GAMMA.INV(T226,IF($O$2="Railway",$D$31,$D$32),IF($O$2="Railway",$F$31,$F$32))</f>
        <v>7701938827.6164837</v>
      </c>
      <c r="O226" s="122">
        <f>'CBA Result'!$G$53+'CBA Result'!$G$57+'CBA Result'!$G$58+'CBA Result'!$G$59+'CBA Result'!$G$60</f>
        <v>-349185910.82876146</v>
      </c>
      <c r="P226" s="122">
        <f>'CBA Result'!$G$55+'CBA Result'!$G$56</f>
        <v>2589916468.0184565</v>
      </c>
      <c r="Q226" s="122">
        <f>'CBA Result'!$G$40</f>
        <v>-16530913967.140793</v>
      </c>
      <c r="R226" s="122">
        <v>2.0300362777898484E-2</v>
      </c>
      <c r="S226" s="122">
        <f t="shared" si="13"/>
        <v>462894004.33943605</v>
      </c>
      <c r="T226" s="122">
        <v>0.94649335818452773</v>
      </c>
      <c r="U226" s="122">
        <f t="shared" si="14"/>
        <v>-38707302406.179718</v>
      </c>
      <c r="V226" s="3">
        <f t="shared" si="15"/>
        <v>0.20191660062260944</v>
      </c>
    </row>
    <row r="227" spans="13:22" x14ac:dyDescent="0.25">
      <c r="M227" s="3">
        <v>223</v>
      </c>
      <c r="N227" s="122">
        <f>'CBA Result'!$G$54*_xlfn.GAMMA.INV(T227,IF($O$2="Railway",$D$31,$D$32),IF($O$2="Railway",$F$31,$F$32))</f>
        <v>5610141875.1371832</v>
      </c>
      <c r="O227" s="122">
        <f>'CBA Result'!$G$53+'CBA Result'!$G$57+'CBA Result'!$G$58+'CBA Result'!$G$59+'CBA Result'!$G$60</f>
        <v>-349185910.82876146</v>
      </c>
      <c r="P227" s="122">
        <f>'CBA Result'!$G$55+'CBA Result'!$G$56</f>
        <v>2589916468.0184565</v>
      </c>
      <c r="Q227" s="122">
        <f>'CBA Result'!$G$40</f>
        <v>-16530913967.140793</v>
      </c>
      <c r="R227" s="122">
        <v>0.7482947235277978</v>
      </c>
      <c r="S227" s="122">
        <f t="shared" si="13"/>
        <v>2895803841.7563558</v>
      </c>
      <c r="T227" s="122">
        <v>0.50615179452283221</v>
      </c>
      <c r="U227" s="122">
        <f t="shared" si="14"/>
        <v>-28194648511.602047</v>
      </c>
      <c r="V227" s="3">
        <f t="shared" si="15"/>
        <v>0.28930170215487117</v>
      </c>
    </row>
    <row r="228" spans="13:22" x14ac:dyDescent="0.25">
      <c r="M228" s="3">
        <v>224</v>
      </c>
      <c r="N228" s="122">
        <f>'CBA Result'!$G$54*_xlfn.GAMMA.INV(T228,IF($O$2="Railway",$D$31,$D$32),IF($O$2="Railway",$F$31,$F$32))</f>
        <v>7707648543.5781612</v>
      </c>
      <c r="O228" s="122">
        <f>'CBA Result'!$G$53+'CBA Result'!$G$57+'CBA Result'!$G$58+'CBA Result'!$G$59+'CBA Result'!$G$60</f>
        <v>-349185910.82876146</v>
      </c>
      <c r="P228" s="122">
        <f>'CBA Result'!$G$55+'CBA Result'!$G$56</f>
        <v>2589916468.0184565</v>
      </c>
      <c r="Q228" s="122">
        <f>'CBA Result'!$G$40</f>
        <v>-16530913967.140793</v>
      </c>
      <c r="R228" s="122">
        <v>0.77803996582476243</v>
      </c>
      <c r="S228" s="122">
        <f t="shared" si="13"/>
        <v>3023086023.9420648</v>
      </c>
      <c r="T228" s="122">
        <v>0.94692095167332446</v>
      </c>
      <c r="U228" s="122">
        <f t="shared" si="14"/>
        <v>-38735997479.891495</v>
      </c>
      <c r="V228" s="3">
        <f t="shared" si="15"/>
        <v>0.26800777912278367</v>
      </c>
    </row>
    <row r="229" spans="13:22" x14ac:dyDescent="0.25">
      <c r="M229" s="3">
        <v>225</v>
      </c>
      <c r="N229" s="122">
        <f>'CBA Result'!$G$54*_xlfn.GAMMA.INV(T229,IF($O$2="Railway",$D$31,$D$32),IF($O$2="Railway",$F$31,$F$32))</f>
        <v>4345152572.2319536</v>
      </c>
      <c r="O229" s="122">
        <f>'CBA Result'!$G$53+'CBA Result'!$G$57+'CBA Result'!$G$58+'CBA Result'!$G$59+'CBA Result'!$G$60</f>
        <v>-349185910.82876146</v>
      </c>
      <c r="P229" s="122">
        <f>'CBA Result'!$G$55+'CBA Result'!$G$56</f>
        <v>2589916468.0184565</v>
      </c>
      <c r="Q229" s="122">
        <f>'CBA Result'!$G$40</f>
        <v>-16530913967.140793</v>
      </c>
      <c r="R229" s="122">
        <v>0.87074264956169722</v>
      </c>
      <c r="S229" s="122">
        <f t="shared" si="13"/>
        <v>3503634819.6189933</v>
      </c>
      <c r="T229" s="122">
        <v>0.12420413174331568</v>
      </c>
      <c r="U229" s="122">
        <f t="shared" si="14"/>
        <v>-21837246228.352779</v>
      </c>
      <c r="V229" s="3">
        <f t="shared" si="15"/>
        <v>0.34343164896336348</v>
      </c>
    </row>
    <row r="230" spans="13:22" x14ac:dyDescent="0.25">
      <c r="M230" s="3">
        <v>226</v>
      </c>
      <c r="N230" s="122">
        <f>'CBA Result'!$G$54*_xlfn.GAMMA.INV(T230,IF($O$2="Railway",$D$31,$D$32),IF($O$2="Railway",$F$31,$F$32))</f>
        <v>5581280965.1330118</v>
      </c>
      <c r="O230" s="122">
        <f>'CBA Result'!$G$53+'CBA Result'!$G$57+'CBA Result'!$G$58+'CBA Result'!$G$59+'CBA Result'!$G$60</f>
        <v>-349185910.82876146</v>
      </c>
      <c r="P230" s="122">
        <f>'CBA Result'!$G$55+'CBA Result'!$G$56</f>
        <v>2589916468.0184565</v>
      </c>
      <c r="Q230" s="122">
        <f>'CBA Result'!$G$40</f>
        <v>-16530913967.140793</v>
      </c>
      <c r="R230" s="122">
        <v>6.2307358344859898E-2</v>
      </c>
      <c r="S230" s="122">
        <f t="shared" si="13"/>
        <v>688760572.46668577</v>
      </c>
      <c r="T230" s="122">
        <v>0.49634145514738792</v>
      </c>
      <c r="U230" s="122">
        <f t="shared" si="14"/>
        <v>-28049603478.623676</v>
      </c>
      <c r="V230" s="3">
        <f t="shared" si="15"/>
        <v>0.21108518098243928</v>
      </c>
    </row>
    <row r="231" spans="13:22" x14ac:dyDescent="0.25">
      <c r="M231" s="3">
        <v>227</v>
      </c>
      <c r="N231" s="122">
        <f>'CBA Result'!$G$54*_xlfn.GAMMA.INV(T231,IF($O$2="Railway",$D$31,$D$32),IF($O$2="Railway",$F$31,$F$32))</f>
        <v>4215096000.2608857</v>
      </c>
      <c r="O231" s="122">
        <f>'CBA Result'!$G$53+'CBA Result'!$G$57+'CBA Result'!$G$58+'CBA Result'!$G$59+'CBA Result'!$G$60</f>
        <v>-349185910.82876146</v>
      </c>
      <c r="P231" s="122">
        <f>'CBA Result'!$G$55+'CBA Result'!$G$56</f>
        <v>2589916468.0184565</v>
      </c>
      <c r="Q231" s="122">
        <f>'CBA Result'!$G$40</f>
        <v>-16530913967.140793</v>
      </c>
      <c r="R231" s="122">
        <v>0.10870933170381769</v>
      </c>
      <c r="S231" s="122">
        <f t="shared" si="13"/>
        <v>873692844.67359471</v>
      </c>
      <c r="T231" s="122">
        <v>9.9042755288424877E-2</v>
      </c>
      <c r="U231" s="122">
        <f t="shared" si="14"/>
        <v>-21183626513.386398</v>
      </c>
      <c r="V231" s="3">
        <f t="shared" si="15"/>
        <v>0.22373897741780235</v>
      </c>
    </row>
    <row r="232" spans="13:22" x14ac:dyDescent="0.25">
      <c r="M232" s="3">
        <v>228</v>
      </c>
      <c r="N232" s="122">
        <f>'CBA Result'!$G$54*_xlfn.GAMMA.INV(T232,IF($O$2="Railway",$D$31,$D$32),IF($O$2="Railway",$F$31,$F$32))</f>
        <v>6374132485.6205397</v>
      </c>
      <c r="O232" s="122">
        <f>'CBA Result'!$G$53+'CBA Result'!$G$57+'CBA Result'!$G$58+'CBA Result'!$G$59+'CBA Result'!$G$60</f>
        <v>-349185910.82876146</v>
      </c>
      <c r="P232" s="122">
        <f>'CBA Result'!$G$55+'CBA Result'!$G$56</f>
        <v>2589916468.0184565</v>
      </c>
      <c r="Q232" s="122">
        <f>'CBA Result'!$G$40</f>
        <v>-16530913967.140793</v>
      </c>
      <c r="R232" s="122">
        <v>0.7467596255665363</v>
      </c>
      <c r="S232" s="122">
        <f t="shared" si="13"/>
        <v>2889475999.535028</v>
      </c>
      <c r="T232" s="122">
        <v>0.73822861369273574</v>
      </c>
      <c r="U232" s="122">
        <f t="shared" si="14"/>
        <v>-32034203233.774876</v>
      </c>
      <c r="V232" s="3">
        <f t="shared" si="15"/>
        <v>0.27827826742785949</v>
      </c>
    </row>
    <row r="233" spans="13:22" x14ac:dyDescent="0.25">
      <c r="M233" s="3">
        <v>229</v>
      </c>
      <c r="N233" s="122">
        <f>'CBA Result'!$G$54*_xlfn.GAMMA.INV(T233,IF($O$2="Railway",$D$31,$D$32),IF($O$2="Railway",$F$31,$F$32))</f>
        <v>4351816880.7609854</v>
      </c>
      <c r="O233" s="122">
        <f>'CBA Result'!$G$53+'CBA Result'!$G$57+'CBA Result'!$G$58+'CBA Result'!$G$59+'CBA Result'!$G$60</f>
        <v>-349185910.82876146</v>
      </c>
      <c r="P233" s="122">
        <f>'CBA Result'!$G$55+'CBA Result'!$G$56</f>
        <v>2589916468.0184565</v>
      </c>
      <c r="Q233" s="122">
        <f>'CBA Result'!$G$40</f>
        <v>-16530913967.140793</v>
      </c>
      <c r="R233" s="122">
        <v>0.92512486979709807</v>
      </c>
      <c r="S233" s="122">
        <f t="shared" si="13"/>
        <v>3903155860.5438824</v>
      </c>
      <c r="T233" s="122">
        <v>0.12558901778869147</v>
      </c>
      <c r="U233" s="122">
        <f t="shared" si="14"/>
        <v>-21870738756.836174</v>
      </c>
      <c r="V233" s="3">
        <f t="shared" si="15"/>
        <v>0.36147781372977084</v>
      </c>
    </row>
    <row r="234" spans="13:22" x14ac:dyDescent="0.25">
      <c r="M234" s="3">
        <v>230</v>
      </c>
      <c r="N234" s="122">
        <f>'CBA Result'!$G$54*_xlfn.GAMMA.INV(T234,IF($O$2="Railway",$D$31,$D$32),IF($O$2="Railway",$F$31,$F$32))</f>
        <v>5154466291.8186607</v>
      </c>
      <c r="O234" s="122">
        <f>'CBA Result'!$G$53+'CBA Result'!$G$57+'CBA Result'!$G$58+'CBA Result'!$G$59+'CBA Result'!$G$60</f>
        <v>-349185910.82876146</v>
      </c>
      <c r="P234" s="122">
        <f>'CBA Result'!$G$55+'CBA Result'!$G$56</f>
        <v>2589916468.0184565</v>
      </c>
      <c r="Q234" s="122">
        <f>'CBA Result'!$G$40</f>
        <v>-16530913967.140793</v>
      </c>
      <c r="R234" s="122">
        <v>0.65752002363166795</v>
      </c>
      <c r="S234" s="122">
        <f t="shared" si="13"/>
        <v>2552366593.0086455</v>
      </c>
      <c r="T234" s="122">
        <v>0.35078060076370887</v>
      </c>
      <c r="U234" s="122">
        <f t="shared" si="14"/>
        <v>-25904579348.837635</v>
      </c>
      <c r="V234" s="3">
        <f t="shared" si="15"/>
        <v>0.28402881494111926</v>
      </c>
    </row>
    <row r="235" spans="13:22" x14ac:dyDescent="0.25">
      <c r="M235" s="3">
        <v>231</v>
      </c>
      <c r="N235" s="122">
        <f>'CBA Result'!$G$54*_xlfn.GAMMA.INV(T235,IF($O$2="Railway",$D$31,$D$32),IF($O$2="Railway",$F$31,$F$32))</f>
        <v>5669853918.3683634</v>
      </c>
      <c r="O235" s="122">
        <f>'CBA Result'!$G$53+'CBA Result'!$G$57+'CBA Result'!$G$58+'CBA Result'!$G$59+'CBA Result'!$G$60</f>
        <v>-349185910.82876146</v>
      </c>
      <c r="P235" s="122">
        <f>'CBA Result'!$G$55+'CBA Result'!$G$56</f>
        <v>2589916468.0184565</v>
      </c>
      <c r="Q235" s="122">
        <f>'CBA Result'!$G$40</f>
        <v>-16530913967.140793</v>
      </c>
      <c r="R235" s="122">
        <v>0.94020748112417774</v>
      </c>
      <c r="S235" s="122">
        <f t="shared" si="13"/>
        <v>4047944338.7325001</v>
      </c>
      <c r="T235" s="122">
        <v>0.52632429936374658</v>
      </c>
      <c r="U235" s="122">
        <f t="shared" si="14"/>
        <v>-28494740756.732933</v>
      </c>
      <c r="V235" s="3">
        <f t="shared" si="15"/>
        <v>0.32878391231049969</v>
      </c>
    </row>
    <row r="236" spans="13:22" x14ac:dyDescent="0.25">
      <c r="M236" s="3">
        <v>232</v>
      </c>
      <c r="N236" s="122">
        <f>'CBA Result'!$G$54*_xlfn.GAMMA.INV(T236,IF($O$2="Railway",$D$31,$D$32),IF($O$2="Railway",$F$31,$F$32))</f>
        <v>4761447213.7599068</v>
      </c>
      <c r="O236" s="122">
        <f>'CBA Result'!$G$53+'CBA Result'!$G$57+'CBA Result'!$G$58+'CBA Result'!$G$59+'CBA Result'!$G$60</f>
        <v>-349185910.82876146</v>
      </c>
      <c r="P236" s="122">
        <f>'CBA Result'!$G$55+'CBA Result'!$G$56</f>
        <v>2589916468.0184565</v>
      </c>
      <c r="Q236" s="122">
        <f>'CBA Result'!$G$40</f>
        <v>-16530913967.140793</v>
      </c>
      <c r="R236" s="122">
        <v>0.64679480268873535</v>
      </c>
      <c r="S236" s="122">
        <f t="shared" si="13"/>
        <v>2515106663.50107</v>
      </c>
      <c r="T236" s="122">
        <v>0.2276743391428836</v>
      </c>
      <c r="U236" s="122">
        <f t="shared" si="14"/>
        <v>-23929400287.265419</v>
      </c>
      <c r="V236" s="3">
        <f t="shared" si="15"/>
        <v>0.2894919171927085</v>
      </c>
    </row>
    <row r="237" spans="13:22" x14ac:dyDescent="0.25">
      <c r="M237" s="3">
        <v>233</v>
      </c>
      <c r="N237" s="122">
        <f>'CBA Result'!$G$54*_xlfn.GAMMA.INV(T237,IF($O$2="Railway",$D$31,$D$32),IF($O$2="Railway",$F$31,$F$32))</f>
        <v>6892284943.5098991</v>
      </c>
      <c r="O237" s="122">
        <f>'CBA Result'!$G$53+'CBA Result'!$G$57+'CBA Result'!$G$58+'CBA Result'!$G$59+'CBA Result'!$G$60</f>
        <v>-349185910.82876146</v>
      </c>
      <c r="P237" s="122">
        <f>'CBA Result'!$G$55+'CBA Result'!$G$56</f>
        <v>2589916468.0184565</v>
      </c>
      <c r="Q237" s="122">
        <f>'CBA Result'!$G$40</f>
        <v>-16530913967.140793</v>
      </c>
      <c r="R237" s="122">
        <v>0.90134816116993888</v>
      </c>
      <c r="S237" s="122">
        <f t="shared" si="13"/>
        <v>3710574184.8643408</v>
      </c>
      <c r="T237" s="122">
        <v>0.84906807418692432</v>
      </c>
      <c r="U237" s="122">
        <f t="shared" si="14"/>
        <v>-34638259735.511017</v>
      </c>
      <c r="V237" s="3">
        <f t="shared" si="15"/>
        <v>0.29602160431384061</v>
      </c>
    </row>
    <row r="238" spans="13:22" x14ac:dyDescent="0.25">
      <c r="M238" s="3">
        <v>234</v>
      </c>
      <c r="N238" s="122">
        <f>'CBA Result'!$G$54*_xlfn.GAMMA.INV(T238,IF($O$2="Railway",$D$31,$D$32),IF($O$2="Railway",$F$31,$F$32))</f>
        <v>5017108456.1852121</v>
      </c>
      <c r="O238" s="122">
        <f>'CBA Result'!$G$53+'CBA Result'!$G$57+'CBA Result'!$G$58+'CBA Result'!$G$59+'CBA Result'!$G$60</f>
        <v>-349185910.82876146</v>
      </c>
      <c r="P238" s="122">
        <f>'CBA Result'!$G$55+'CBA Result'!$G$56</f>
        <v>2589916468.0184565</v>
      </c>
      <c r="Q238" s="122">
        <f>'CBA Result'!$G$40</f>
        <v>-16530913967.140793</v>
      </c>
      <c r="R238" s="122">
        <v>0.79879656070958338</v>
      </c>
      <c r="S238" s="122">
        <f t="shared" si="13"/>
        <v>3117958057.832881</v>
      </c>
      <c r="T238" s="122">
        <v>0.30572772509106072</v>
      </c>
      <c r="U238" s="122">
        <f t="shared" si="14"/>
        <v>-25214265987.394382</v>
      </c>
      <c r="V238" s="3">
        <f t="shared" si="15"/>
        <v>0.3087887074357748</v>
      </c>
    </row>
    <row r="239" spans="13:22" x14ac:dyDescent="0.25">
      <c r="M239" s="3">
        <v>235</v>
      </c>
      <c r="N239" s="122">
        <f>'CBA Result'!$G$54*_xlfn.GAMMA.INV(T239,IF($O$2="Railway",$D$31,$D$32),IF($O$2="Railway",$F$31,$F$32))</f>
        <v>6693686788.7442226</v>
      </c>
      <c r="O239" s="122">
        <f>'CBA Result'!$G$53+'CBA Result'!$G$57+'CBA Result'!$G$58+'CBA Result'!$G$59+'CBA Result'!$G$60</f>
        <v>-349185910.82876146</v>
      </c>
      <c r="P239" s="122">
        <f>'CBA Result'!$G$55+'CBA Result'!$G$56</f>
        <v>2589916468.0184565</v>
      </c>
      <c r="Q239" s="122">
        <f>'CBA Result'!$G$40</f>
        <v>-16530913967.140793</v>
      </c>
      <c r="R239" s="122">
        <v>9.2749120217701098E-3</v>
      </c>
      <c r="S239" s="122">
        <f t="shared" si="13"/>
        <v>372460589.24785423</v>
      </c>
      <c r="T239" s="122">
        <v>0.81154550960426419</v>
      </c>
      <c r="U239" s="122">
        <f t="shared" si="14"/>
        <v>-33640173538.531536</v>
      </c>
      <c r="V239" s="3">
        <f t="shared" si="15"/>
        <v>0.19967083283532089</v>
      </c>
    </row>
    <row r="240" spans="13:22" x14ac:dyDescent="0.25">
      <c r="M240" s="3">
        <v>236</v>
      </c>
      <c r="N240" s="122">
        <f>'CBA Result'!$G$54*_xlfn.GAMMA.INV(T240,IF($O$2="Railway",$D$31,$D$32),IF($O$2="Railway",$F$31,$F$32))</f>
        <v>4643322850.9625788</v>
      </c>
      <c r="O240" s="122">
        <f>'CBA Result'!$G$53+'CBA Result'!$G$57+'CBA Result'!$G$58+'CBA Result'!$G$59+'CBA Result'!$G$60</f>
        <v>-349185910.82876146</v>
      </c>
      <c r="P240" s="122">
        <f>'CBA Result'!$G$55+'CBA Result'!$G$56</f>
        <v>2589916468.0184565</v>
      </c>
      <c r="Q240" s="122">
        <f>'CBA Result'!$G$40</f>
        <v>-16530913967.140793</v>
      </c>
      <c r="R240" s="122">
        <v>0.7809916356319403</v>
      </c>
      <c r="S240" s="122">
        <f t="shared" si="13"/>
        <v>3036246178.8322406</v>
      </c>
      <c r="T240" s="122">
        <v>0.19498590493326673</v>
      </c>
      <c r="U240" s="122">
        <f t="shared" si="14"/>
        <v>-23335747762.275364</v>
      </c>
      <c r="V240" s="3">
        <f t="shared" si="15"/>
        <v>0.31412677209411632</v>
      </c>
    </row>
    <row r="241" spans="13:22" x14ac:dyDescent="0.25">
      <c r="M241" s="3">
        <v>237</v>
      </c>
      <c r="N241" s="122">
        <f>'CBA Result'!$G$54*_xlfn.GAMMA.INV(T241,IF($O$2="Railway",$D$31,$D$32),IF($O$2="Railway",$F$31,$F$32))</f>
        <v>3779286970.8822808</v>
      </c>
      <c r="O241" s="122">
        <f>'CBA Result'!$G$53+'CBA Result'!$G$57+'CBA Result'!$G$58+'CBA Result'!$G$59+'CBA Result'!$G$60</f>
        <v>-349185910.82876146</v>
      </c>
      <c r="P241" s="122">
        <f>'CBA Result'!$G$55+'CBA Result'!$G$56</f>
        <v>2589916468.0184565</v>
      </c>
      <c r="Q241" s="122">
        <f>'CBA Result'!$G$40</f>
        <v>-16530913967.140793</v>
      </c>
      <c r="R241" s="122">
        <v>0.39189483326177665</v>
      </c>
      <c r="S241" s="122">
        <f t="shared" si="13"/>
        <v>1733272887.9132483</v>
      </c>
      <c r="T241" s="122">
        <v>3.9748017345499043E-2</v>
      </c>
      <c r="U241" s="122">
        <f t="shared" si="14"/>
        <v>-18993399835.525108</v>
      </c>
      <c r="V241" s="3">
        <f t="shared" si="15"/>
        <v>0.27185095836866618</v>
      </c>
    </row>
    <row r="242" spans="13:22" x14ac:dyDescent="0.25">
      <c r="M242" s="3">
        <v>238</v>
      </c>
      <c r="N242" s="122">
        <f>'CBA Result'!$G$54*_xlfn.GAMMA.INV(T242,IF($O$2="Railway",$D$31,$D$32),IF($O$2="Railway",$F$31,$F$32))</f>
        <v>5050599904.9446354</v>
      </c>
      <c r="O242" s="122">
        <f>'CBA Result'!$G$53+'CBA Result'!$G$57+'CBA Result'!$G$58+'CBA Result'!$G$59+'CBA Result'!$G$60</f>
        <v>-349185910.82876146</v>
      </c>
      <c r="P242" s="122">
        <f>'CBA Result'!$G$55+'CBA Result'!$G$56</f>
        <v>2589916468.0184565</v>
      </c>
      <c r="Q242" s="122">
        <f>'CBA Result'!$G$40</f>
        <v>-16530913967.140793</v>
      </c>
      <c r="R242" s="122">
        <v>0.13485240134778387</v>
      </c>
      <c r="S242" s="122">
        <f t="shared" si="13"/>
        <v>965717066.17561483</v>
      </c>
      <c r="T242" s="122">
        <v>0.31655229730433265</v>
      </c>
      <c r="U242" s="122">
        <f t="shared" si="14"/>
        <v>-25382582519.655552</v>
      </c>
      <c r="V242" s="3">
        <f t="shared" si="15"/>
        <v>0.22326849743925872</v>
      </c>
    </row>
    <row r="243" spans="13:22" x14ac:dyDescent="0.25">
      <c r="M243" s="3">
        <v>239</v>
      </c>
      <c r="N243" s="122">
        <f>'CBA Result'!$G$54*_xlfn.GAMMA.INV(T243,IF($O$2="Railway",$D$31,$D$32),IF($O$2="Railway",$F$31,$F$32))</f>
        <v>6562539620.0102377</v>
      </c>
      <c r="O243" s="122">
        <f>'CBA Result'!$G$53+'CBA Result'!$G$57+'CBA Result'!$G$58+'CBA Result'!$G$59+'CBA Result'!$G$60</f>
        <v>-349185910.82876146</v>
      </c>
      <c r="P243" s="122">
        <f>'CBA Result'!$G$55+'CBA Result'!$G$56</f>
        <v>2589916468.0184565</v>
      </c>
      <c r="Q243" s="122">
        <f>'CBA Result'!$G$40</f>
        <v>-16530913967.140793</v>
      </c>
      <c r="R243" s="122">
        <v>0.35000364106866422</v>
      </c>
      <c r="S243" s="122">
        <f t="shared" si="13"/>
        <v>1613702282.4206529</v>
      </c>
      <c r="T243" s="122">
        <v>0.78339771237291456</v>
      </c>
      <c r="U243" s="122">
        <f t="shared" si="14"/>
        <v>-32981072858.36272</v>
      </c>
      <c r="V243" s="3">
        <f t="shared" si="15"/>
        <v>0.23731962951039937</v>
      </c>
    </row>
    <row r="244" spans="13:22" x14ac:dyDescent="0.25">
      <c r="M244" s="3">
        <v>240</v>
      </c>
      <c r="N244" s="122">
        <f>'CBA Result'!$G$54*_xlfn.GAMMA.INV(T244,IF($O$2="Railway",$D$31,$D$32),IF($O$2="Railway",$F$31,$F$32))</f>
        <v>5129044384.6687689</v>
      </c>
      <c r="O244" s="122">
        <f>'CBA Result'!$G$53+'CBA Result'!$G$57+'CBA Result'!$G$58+'CBA Result'!$G$59+'CBA Result'!$G$60</f>
        <v>-349185910.82876146</v>
      </c>
      <c r="P244" s="122">
        <f>'CBA Result'!$G$55+'CBA Result'!$G$56</f>
        <v>2589916468.0184565</v>
      </c>
      <c r="Q244" s="122">
        <f>'CBA Result'!$G$40</f>
        <v>-16530913967.140793</v>
      </c>
      <c r="R244" s="122">
        <v>0.52372594312276255</v>
      </c>
      <c r="S244" s="122">
        <f t="shared" si="13"/>
        <v>2119348861.7178242</v>
      </c>
      <c r="T244" s="122">
        <v>0.34232049250672603</v>
      </c>
      <c r="U244" s="122">
        <f t="shared" si="14"/>
        <v>-25776817564.458828</v>
      </c>
      <c r="V244" s="3">
        <f t="shared" si="15"/>
        <v>0.26765163381031509</v>
      </c>
    </row>
    <row r="245" spans="13:22" x14ac:dyDescent="0.25">
      <c r="M245" s="3">
        <v>241</v>
      </c>
      <c r="N245" s="122">
        <f>'CBA Result'!$G$54*_xlfn.GAMMA.INV(T245,IF($O$2="Railway",$D$31,$D$32),IF($O$2="Railway",$F$31,$F$32))</f>
        <v>7374622988.7820406</v>
      </c>
      <c r="O245" s="122">
        <f>'CBA Result'!$G$53+'CBA Result'!$G$57+'CBA Result'!$G$58+'CBA Result'!$G$59+'CBA Result'!$G$60</f>
        <v>-349185910.82876146</v>
      </c>
      <c r="P245" s="122">
        <f>'CBA Result'!$G$55+'CBA Result'!$G$56</f>
        <v>2589916468.0184565</v>
      </c>
      <c r="Q245" s="122">
        <f>'CBA Result'!$G$40</f>
        <v>-16530913967.140793</v>
      </c>
      <c r="R245" s="122">
        <v>0.3842689459137989</v>
      </c>
      <c r="S245" s="122">
        <f t="shared" si="13"/>
        <v>1711472725.494925</v>
      </c>
      <c r="T245" s="122">
        <v>0.91660471717150016</v>
      </c>
      <c r="U245" s="122">
        <f t="shared" si="14"/>
        <v>-37062325285.52684</v>
      </c>
      <c r="V245" s="3">
        <f t="shared" si="15"/>
        <v>0.2357356084956721</v>
      </c>
    </row>
    <row r="246" spans="13:22" x14ac:dyDescent="0.25">
      <c r="M246" s="3">
        <v>242</v>
      </c>
      <c r="N246" s="122">
        <f>'CBA Result'!$G$54*_xlfn.GAMMA.INV(T246,IF($O$2="Railway",$D$31,$D$32),IF($O$2="Railway",$F$31,$F$32))</f>
        <v>4402676428.6467981</v>
      </c>
      <c r="O246" s="122">
        <f>'CBA Result'!$G$53+'CBA Result'!$G$57+'CBA Result'!$G$58+'CBA Result'!$G$59+'CBA Result'!$G$60</f>
        <v>-349185910.82876146</v>
      </c>
      <c r="P246" s="122">
        <f>'CBA Result'!$G$55+'CBA Result'!$G$56</f>
        <v>2589916468.0184565</v>
      </c>
      <c r="Q246" s="122">
        <f>'CBA Result'!$G$40</f>
        <v>-16530913967.140793</v>
      </c>
      <c r="R246" s="122">
        <v>0.69220176215612894</v>
      </c>
      <c r="S246" s="122">
        <f t="shared" si="13"/>
        <v>2677068425.5660248</v>
      </c>
      <c r="T246" s="122">
        <v>0.13646269005710576</v>
      </c>
      <c r="U246" s="122">
        <f t="shared" si="14"/>
        <v>-22126341397.19978</v>
      </c>
      <c r="V246" s="3">
        <f t="shared" si="15"/>
        <v>0.30418761161462754</v>
      </c>
    </row>
    <row r="247" spans="13:22" x14ac:dyDescent="0.25">
      <c r="M247" s="3">
        <v>243</v>
      </c>
      <c r="N247" s="122">
        <f>'CBA Result'!$G$54*_xlfn.GAMMA.INV(T247,IF($O$2="Railway",$D$31,$D$32),IF($O$2="Railway",$F$31,$F$32))</f>
        <v>6420149755.876915</v>
      </c>
      <c r="O247" s="122">
        <f>'CBA Result'!$G$53+'CBA Result'!$G$57+'CBA Result'!$G$58+'CBA Result'!$G$59+'CBA Result'!$G$60</f>
        <v>-349185910.82876146</v>
      </c>
      <c r="P247" s="122">
        <f>'CBA Result'!$G$55+'CBA Result'!$G$56</f>
        <v>2589916468.0184565</v>
      </c>
      <c r="Q247" s="122">
        <f>'CBA Result'!$G$40</f>
        <v>-16530913967.140793</v>
      </c>
      <c r="R247" s="122">
        <v>0.72380736001570622</v>
      </c>
      <c r="S247" s="122">
        <f t="shared" si="13"/>
        <v>2797325718.6519127</v>
      </c>
      <c r="T247" s="122">
        <v>0.74977141045676332</v>
      </c>
      <c r="U247" s="122">
        <f t="shared" si="14"/>
        <v>-32265470247.910797</v>
      </c>
      <c r="V247" s="3">
        <f t="shared" si="15"/>
        <v>0.27485387615803586</v>
      </c>
    </row>
    <row r="248" spans="13:22" x14ac:dyDescent="0.25">
      <c r="M248" s="3">
        <v>244</v>
      </c>
      <c r="N248" s="122">
        <f>'CBA Result'!$G$54*_xlfn.GAMMA.INV(T248,IF($O$2="Railway",$D$31,$D$32),IF($O$2="Railway",$F$31,$F$32))</f>
        <v>5120660023.3796873</v>
      </c>
      <c r="O248" s="122">
        <f>'CBA Result'!$G$53+'CBA Result'!$G$57+'CBA Result'!$G$58+'CBA Result'!$G$59+'CBA Result'!$G$60</f>
        <v>-349185910.82876146</v>
      </c>
      <c r="P248" s="122">
        <f>'CBA Result'!$G$55+'CBA Result'!$G$56</f>
        <v>2589916468.0184565</v>
      </c>
      <c r="Q248" s="122">
        <f>'CBA Result'!$G$40</f>
        <v>-16530913967.140793</v>
      </c>
      <c r="R248" s="122">
        <v>0.92857132435727308</v>
      </c>
      <c r="S248" s="122">
        <f t="shared" si="13"/>
        <v>3934356895.4289985</v>
      </c>
      <c r="T248" s="122">
        <v>0.33954115458654122</v>
      </c>
      <c r="U248" s="122">
        <f t="shared" si="14"/>
        <v>-25734680640.865578</v>
      </c>
      <c r="V248" s="3">
        <f t="shared" si="15"/>
        <v>0.33829178335150722</v>
      </c>
    </row>
    <row r="249" spans="13:22" x14ac:dyDescent="0.25">
      <c r="M249" s="3">
        <v>245</v>
      </c>
      <c r="N249" s="122">
        <f>'CBA Result'!$G$54*_xlfn.GAMMA.INV(T249,IF($O$2="Railway",$D$31,$D$32),IF($O$2="Railway",$F$31,$F$32))</f>
        <v>6296336715.4352741</v>
      </c>
      <c r="O249" s="122">
        <f>'CBA Result'!$G$53+'CBA Result'!$G$57+'CBA Result'!$G$58+'CBA Result'!$G$59+'CBA Result'!$G$60</f>
        <v>-349185910.82876146</v>
      </c>
      <c r="P249" s="122">
        <f>'CBA Result'!$G$55+'CBA Result'!$G$56</f>
        <v>2589916468.0184565</v>
      </c>
      <c r="Q249" s="122">
        <f>'CBA Result'!$G$40</f>
        <v>-16530913967.140793</v>
      </c>
      <c r="R249" s="122">
        <v>0.22816649483069673</v>
      </c>
      <c r="S249" s="122">
        <f t="shared" si="13"/>
        <v>1260701025.4973302</v>
      </c>
      <c r="T249" s="122">
        <v>0.71797976458252766</v>
      </c>
      <c r="U249" s="122">
        <f t="shared" si="14"/>
        <v>-31643228380.574875</v>
      </c>
      <c r="V249" s="3">
        <f t="shared" si="15"/>
        <v>0.22778497008632012</v>
      </c>
    </row>
    <row r="250" spans="13:22" x14ac:dyDescent="0.25">
      <c r="M250" s="3">
        <v>246</v>
      </c>
      <c r="N250" s="122">
        <f>'CBA Result'!$G$54*_xlfn.GAMMA.INV(T250,IF($O$2="Railway",$D$31,$D$32),IF($O$2="Railway",$F$31,$F$32))</f>
        <v>5630732198.0005636</v>
      </c>
      <c r="O250" s="122">
        <f>'CBA Result'!$G$53+'CBA Result'!$G$57+'CBA Result'!$G$58+'CBA Result'!$G$59+'CBA Result'!$G$60</f>
        <v>-349185910.82876146</v>
      </c>
      <c r="P250" s="122">
        <f>'CBA Result'!$G$55+'CBA Result'!$G$56</f>
        <v>2589916468.0184565</v>
      </c>
      <c r="Q250" s="122">
        <f>'CBA Result'!$G$40</f>
        <v>-16530913967.140793</v>
      </c>
      <c r="R250" s="122">
        <v>0.46407270357821995</v>
      </c>
      <c r="S250" s="122">
        <f t="shared" si="13"/>
        <v>1941756210.8884621</v>
      </c>
      <c r="T250" s="122">
        <v>0.51312832841230693</v>
      </c>
      <c r="U250" s="122">
        <f t="shared" si="14"/>
        <v>-28298128410.826378</v>
      </c>
      <c r="V250" s="3">
        <f t="shared" si="15"/>
        <v>0.25525725211200728</v>
      </c>
    </row>
    <row r="251" spans="13:22" x14ac:dyDescent="0.25">
      <c r="M251" s="3">
        <v>247</v>
      </c>
      <c r="N251" s="122">
        <f>'CBA Result'!$G$54*_xlfn.GAMMA.INV(T251,IF($O$2="Railway",$D$31,$D$32),IF($O$2="Railway",$F$31,$F$32))</f>
        <v>4575190383.8300838</v>
      </c>
      <c r="O251" s="122">
        <f>'CBA Result'!$G$53+'CBA Result'!$G$57+'CBA Result'!$G$58+'CBA Result'!$G$59+'CBA Result'!$G$60</f>
        <v>-349185910.82876146</v>
      </c>
      <c r="P251" s="122">
        <f>'CBA Result'!$G$55+'CBA Result'!$G$56</f>
        <v>2589916468.0184565</v>
      </c>
      <c r="Q251" s="122">
        <f>'CBA Result'!$G$40</f>
        <v>-16530913967.140793</v>
      </c>
      <c r="R251" s="122">
        <v>0.73798266211080998</v>
      </c>
      <c r="S251" s="122">
        <f t="shared" si="13"/>
        <v>2853706329.4662247</v>
      </c>
      <c r="T251" s="122">
        <v>0.1772708134220784</v>
      </c>
      <c r="U251" s="122">
        <f t="shared" si="14"/>
        <v>-22993337355.233383</v>
      </c>
      <c r="V251" s="3">
        <f t="shared" si="15"/>
        <v>0.30790270647058432</v>
      </c>
    </row>
    <row r="252" spans="13:22" x14ac:dyDescent="0.25">
      <c r="M252" s="3">
        <v>248</v>
      </c>
      <c r="N252" s="122">
        <f>'CBA Result'!$G$54*_xlfn.GAMMA.INV(T252,IF($O$2="Railway",$D$31,$D$32),IF($O$2="Railway",$F$31,$F$32))</f>
        <v>6769676997.3254099</v>
      </c>
      <c r="O252" s="122">
        <f>'CBA Result'!$G$53+'CBA Result'!$G$57+'CBA Result'!$G$58+'CBA Result'!$G$59+'CBA Result'!$G$60</f>
        <v>-349185910.82876146</v>
      </c>
      <c r="P252" s="122">
        <f>'CBA Result'!$G$55+'CBA Result'!$G$56</f>
        <v>2589916468.0184565</v>
      </c>
      <c r="Q252" s="122">
        <f>'CBA Result'!$G$40</f>
        <v>-16530913967.140793</v>
      </c>
      <c r="R252" s="122">
        <v>0.30214088315721643</v>
      </c>
      <c r="S252" s="122">
        <f t="shared" si="13"/>
        <v>1476822059.5587714</v>
      </c>
      <c r="T252" s="122">
        <v>0.82662060605936138</v>
      </c>
      <c r="U252" s="122">
        <f t="shared" si="14"/>
        <v>-34022074258.505306</v>
      </c>
      <c r="V252" s="3">
        <f t="shared" si="15"/>
        <v>0.23212321171396952</v>
      </c>
    </row>
    <row r="253" spans="13:22" x14ac:dyDescent="0.25">
      <c r="M253" s="3">
        <v>249</v>
      </c>
      <c r="N253" s="122">
        <f>'CBA Result'!$G$54*_xlfn.GAMMA.INV(T253,IF($O$2="Railway",$D$31,$D$32),IF($O$2="Railway",$F$31,$F$32))</f>
        <v>10350617768.813362</v>
      </c>
      <c r="O253" s="122">
        <f>'CBA Result'!$G$53+'CBA Result'!$G$57+'CBA Result'!$G$58+'CBA Result'!$G$59+'CBA Result'!$G$60</f>
        <v>-349185910.82876146</v>
      </c>
      <c r="P253" s="122">
        <f>'CBA Result'!$G$55+'CBA Result'!$G$56</f>
        <v>2589916468.0184565</v>
      </c>
      <c r="Q253" s="122">
        <f>'CBA Result'!$G$40</f>
        <v>-16530913967.140793</v>
      </c>
      <c r="R253" s="122">
        <v>0.64928903978679997</v>
      </c>
      <c r="S253" s="122">
        <f t="shared" si="13"/>
        <v>2523721540.2701569</v>
      </c>
      <c r="T253" s="122">
        <v>0.9994602835823867</v>
      </c>
      <c r="U253" s="122">
        <f t="shared" si="14"/>
        <v>-52018654138.314331</v>
      </c>
      <c r="V253" s="3">
        <f t="shared" si="15"/>
        <v>0.24078195804434235</v>
      </c>
    </row>
    <row r="254" spans="13:22" x14ac:dyDescent="0.25">
      <c r="M254" s="3">
        <v>250</v>
      </c>
      <c r="N254" s="122">
        <f>'CBA Result'!$G$54*_xlfn.GAMMA.INV(T254,IF($O$2="Railway",$D$31,$D$32),IF($O$2="Railway",$F$31,$F$32))</f>
        <v>4703389314.4158468</v>
      </c>
      <c r="O254" s="122">
        <f>'CBA Result'!$G$53+'CBA Result'!$G$57+'CBA Result'!$G$58+'CBA Result'!$G$59+'CBA Result'!$G$60</f>
        <v>-349185910.82876146</v>
      </c>
      <c r="P254" s="122">
        <f>'CBA Result'!$G$55+'CBA Result'!$G$56</f>
        <v>2589916468.0184565</v>
      </c>
      <c r="Q254" s="122">
        <f>'CBA Result'!$G$40</f>
        <v>-16530913967.140793</v>
      </c>
      <c r="R254" s="122">
        <v>0.90389343780088338</v>
      </c>
      <c r="S254" s="122">
        <f t="shared" si="13"/>
        <v>3729594901.8560157</v>
      </c>
      <c r="T254" s="122">
        <v>0.21130665040966345</v>
      </c>
      <c r="U254" s="122">
        <f t="shared" si="14"/>
        <v>-23637621201.859005</v>
      </c>
      <c r="V254" s="3">
        <f t="shared" si="15"/>
        <v>0.34198865598232631</v>
      </c>
    </row>
    <row r="255" spans="13:22" x14ac:dyDescent="0.25">
      <c r="M255" s="3">
        <v>251</v>
      </c>
      <c r="N255" s="122">
        <f>'CBA Result'!$G$54*_xlfn.GAMMA.INV(T255,IF($O$2="Railway",$D$31,$D$32),IF($O$2="Railway",$F$31,$F$32))</f>
        <v>6192794089.1940012</v>
      </c>
      <c r="O255" s="122">
        <f>'CBA Result'!$G$53+'CBA Result'!$G$57+'CBA Result'!$G$58+'CBA Result'!$G$59+'CBA Result'!$G$60</f>
        <v>-349185910.82876146</v>
      </c>
      <c r="P255" s="122">
        <f>'CBA Result'!$G$55+'CBA Result'!$G$56</f>
        <v>2589916468.0184565</v>
      </c>
      <c r="Q255" s="122">
        <f>'CBA Result'!$G$40</f>
        <v>-16530913967.140793</v>
      </c>
      <c r="R255" s="122">
        <v>0.83743647520759501</v>
      </c>
      <c r="S255" s="122">
        <f t="shared" si="13"/>
        <v>3311805003.0793471</v>
      </c>
      <c r="T255" s="122">
        <v>0.68963858103983466</v>
      </c>
      <c r="U255" s="122">
        <f t="shared" si="14"/>
        <v>-31122858661.267284</v>
      </c>
      <c r="V255" s="3">
        <f t="shared" si="15"/>
        <v>0.29417005941162444</v>
      </c>
    </row>
    <row r="256" spans="13:22" x14ac:dyDescent="0.25">
      <c r="M256" s="3">
        <v>252</v>
      </c>
      <c r="N256" s="122">
        <f>'CBA Result'!$G$54*_xlfn.GAMMA.INV(T256,IF($O$2="Railway",$D$31,$D$32),IF($O$2="Railway",$F$31,$F$32))</f>
        <v>5541649725.8014717</v>
      </c>
      <c r="O256" s="122">
        <f>'CBA Result'!$G$53+'CBA Result'!$G$57+'CBA Result'!$G$58+'CBA Result'!$G$59+'CBA Result'!$G$60</f>
        <v>-349185910.82876146</v>
      </c>
      <c r="P256" s="122">
        <f>'CBA Result'!$G$55+'CBA Result'!$G$56</f>
        <v>2589916468.0184565</v>
      </c>
      <c r="Q256" s="122">
        <f>'CBA Result'!$G$40</f>
        <v>-16530913967.140793</v>
      </c>
      <c r="R256" s="122">
        <v>0.37393372095323951</v>
      </c>
      <c r="S256" s="122">
        <f t="shared" si="13"/>
        <v>1681960946.9696338</v>
      </c>
      <c r="T256" s="122">
        <v>0.48281959879857828</v>
      </c>
      <c r="U256" s="122">
        <f t="shared" si="14"/>
        <v>-27850430465.195271</v>
      </c>
      <c r="V256" s="3">
        <f t="shared" si="15"/>
        <v>0.2468336986939331</v>
      </c>
    </row>
    <row r="257" spans="13:22" x14ac:dyDescent="0.25">
      <c r="M257" s="3">
        <v>253</v>
      </c>
      <c r="N257" s="122">
        <f>'CBA Result'!$G$54*_xlfn.GAMMA.INV(T257,IF($O$2="Railway",$D$31,$D$32),IF($O$2="Railway",$F$31,$F$32))</f>
        <v>5356340746.5874834</v>
      </c>
      <c r="O257" s="122">
        <f>'CBA Result'!$G$53+'CBA Result'!$G$57+'CBA Result'!$G$58+'CBA Result'!$G$59+'CBA Result'!$G$60</f>
        <v>-349185910.82876146</v>
      </c>
      <c r="P257" s="122">
        <f>'CBA Result'!$G$55+'CBA Result'!$G$56</f>
        <v>2589916468.0184565</v>
      </c>
      <c r="Q257" s="122">
        <f>'CBA Result'!$G$40</f>
        <v>-16530913967.140793</v>
      </c>
      <c r="R257" s="122">
        <v>0.78482995989582549</v>
      </c>
      <c r="S257" s="122">
        <f t="shared" si="13"/>
        <v>3053517184.0806141</v>
      </c>
      <c r="T257" s="122">
        <v>0.41925005746492505</v>
      </c>
      <c r="U257" s="122">
        <f t="shared" si="14"/>
        <v>-26919131105.701904</v>
      </c>
      <c r="V257" s="3">
        <f t="shared" si="15"/>
        <v>0.29944027495493553</v>
      </c>
    </row>
    <row r="258" spans="13:22" x14ac:dyDescent="0.25">
      <c r="M258" s="3">
        <v>254</v>
      </c>
      <c r="N258" s="122">
        <f>'CBA Result'!$G$54*_xlfn.GAMMA.INV(T258,IF($O$2="Railway",$D$31,$D$32),IF($O$2="Railway",$F$31,$F$32))</f>
        <v>4155201897.3124356</v>
      </c>
      <c r="O258" s="122">
        <f>'CBA Result'!$G$53+'CBA Result'!$G$57+'CBA Result'!$G$58+'CBA Result'!$G$59+'CBA Result'!$G$60</f>
        <v>-349185910.82876146</v>
      </c>
      <c r="P258" s="122">
        <f>'CBA Result'!$G$55+'CBA Result'!$G$56</f>
        <v>2589916468.0184565</v>
      </c>
      <c r="Q258" s="122">
        <f>'CBA Result'!$G$40</f>
        <v>-16530913967.140793</v>
      </c>
      <c r="R258" s="122">
        <v>0.83278354121357623</v>
      </c>
      <c r="S258" s="122">
        <f t="shared" si="13"/>
        <v>3287051924.0916424</v>
      </c>
      <c r="T258" s="122">
        <v>8.8648287052684016E-2</v>
      </c>
      <c r="U258" s="122">
        <f t="shared" si="14"/>
        <v>-20882619298.571896</v>
      </c>
      <c r="V258" s="3">
        <f t="shared" si="15"/>
        <v>0.33966370832898302</v>
      </c>
    </row>
    <row r="259" spans="13:22" x14ac:dyDescent="0.25">
      <c r="M259" s="3">
        <v>255</v>
      </c>
      <c r="N259" s="122">
        <f>'CBA Result'!$G$54*_xlfn.GAMMA.INV(T259,IF($O$2="Railway",$D$31,$D$32),IF($O$2="Railway",$F$31,$F$32))</f>
        <v>6998305804.6364489</v>
      </c>
      <c r="O259" s="122">
        <f>'CBA Result'!$G$53+'CBA Result'!$G$57+'CBA Result'!$G$58+'CBA Result'!$G$59+'CBA Result'!$G$60</f>
        <v>-349185910.82876146</v>
      </c>
      <c r="P259" s="122">
        <f>'CBA Result'!$G$55+'CBA Result'!$G$56</f>
        <v>2589916468.0184565</v>
      </c>
      <c r="Q259" s="122">
        <f>'CBA Result'!$G$40</f>
        <v>-16530913967.140793</v>
      </c>
      <c r="R259" s="122">
        <v>0.38904012446298297</v>
      </c>
      <c r="S259" s="122">
        <f t="shared" si="13"/>
        <v>1725109208.1421323</v>
      </c>
      <c r="T259" s="122">
        <v>0.86666237735907681</v>
      </c>
      <c r="U259" s="122">
        <f t="shared" si="14"/>
        <v>-35171084213.196327</v>
      </c>
      <c r="V259" s="3">
        <f t="shared" si="15"/>
        <v>0.23809982800609189</v>
      </c>
    </row>
    <row r="260" spans="13:22" x14ac:dyDescent="0.25">
      <c r="M260" s="3">
        <v>256</v>
      </c>
      <c r="N260" s="122">
        <f>'CBA Result'!$G$54*_xlfn.GAMMA.INV(T260,IF($O$2="Railway",$D$31,$D$32),IF($O$2="Railway",$F$31,$F$32))</f>
        <v>6412073936.3377953</v>
      </c>
      <c r="O260" s="122">
        <f>'CBA Result'!$G$53+'CBA Result'!$G$57+'CBA Result'!$G$58+'CBA Result'!$G$59+'CBA Result'!$G$60</f>
        <v>-349185910.82876146</v>
      </c>
      <c r="P260" s="122">
        <f>'CBA Result'!$G$55+'CBA Result'!$G$56</f>
        <v>2589916468.0184565</v>
      </c>
      <c r="Q260" s="122">
        <f>'CBA Result'!$G$40</f>
        <v>-16530913967.140793</v>
      </c>
      <c r="R260" s="122">
        <v>0.86927163378489969</v>
      </c>
      <c r="S260" s="122">
        <f t="shared" si="13"/>
        <v>3494534785.3341222</v>
      </c>
      <c r="T260" s="122">
        <v>0.74776934629951797</v>
      </c>
      <c r="U260" s="122">
        <f t="shared" si="14"/>
        <v>-32224883949.307961</v>
      </c>
      <c r="V260" s="3">
        <f t="shared" si="15"/>
        <v>0.29658517392576694</v>
      </c>
    </row>
    <row r="261" spans="13:22" x14ac:dyDescent="0.25">
      <c r="M261" s="3">
        <v>257</v>
      </c>
      <c r="N261" s="122">
        <f>'CBA Result'!$G$54*_xlfn.GAMMA.INV(T261,IF($O$2="Railway",$D$31,$D$32),IF($O$2="Railway",$F$31,$F$32))</f>
        <v>4975451306.2211943</v>
      </c>
      <c r="O261" s="122">
        <f>'CBA Result'!$G$53+'CBA Result'!$G$57+'CBA Result'!$G$58+'CBA Result'!$G$59+'CBA Result'!$G$60</f>
        <v>-349185910.82876146</v>
      </c>
      <c r="P261" s="122">
        <f>'CBA Result'!$G$55+'CBA Result'!$G$56</f>
        <v>2589916468.0184565</v>
      </c>
      <c r="Q261" s="122">
        <f>'CBA Result'!$G$40</f>
        <v>-16530913967.140793</v>
      </c>
      <c r="R261" s="122">
        <v>0.67687557484152483</v>
      </c>
      <c r="S261" s="122">
        <f t="shared" si="13"/>
        <v>2621116835.4356427</v>
      </c>
      <c r="T261" s="122">
        <v>0.29243175934599797</v>
      </c>
      <c r="U261" s="122">
        <f t="shared" si="14"/>
        <v>-25004911442.113503</v>
      </c>
      <c r="V261" s="3">
        <f t="shared" si="15"/>
        <v>0.28983834826233246</v>
      </c>
    </row>
    <row r="262" spans="13:22" x14ac:dyDescent="0.25">
      <c r="M262" s="3">
        <v>258</v>
      </c>
      <c r="N262" s="122">
        <f>'CBA Result'!$G$54*_xlfn.GAMMA.INV(T262,IF($O$2="Railway",$D$31,$D$32),IF($O$2="Railway",$F$31,$F$32))</f>
        <v>6598881336.8939009</v>
      </c>
      <c r="O262" s="122">
        <f>'CBA Result'!$G$53+'CBA Result'!$G$57+'CBA Result'!$G$58+'CBA Result'!$G$59+'CBA Result'!$G$60</f>
        <v>-349185910.82876146</v>
      </c>
      <c r="P262" s="122">
        <f>'CBA Result'!$G$55+'CBA Result'!$G$56</f>
        <v>2589916468.0184565</v>
      </c>
      <c r="Q262" s="122">
        <f>'CBA Result'!$G$40</f>
        <v>-16530913967.140793</v>
      </c>
      <c r="R262" s="122">
        <v>0.77133472817102822</v>
      </c>
      <c r="S262" s="122">
        <f t="shared" ref="S262:S325" si="16">_xlfn.BETA.INV(R262,IF($O$2="Railway",$I$30,$J$30),IF($O$2="Railway",$I$31,$J$31),IF($O$2="Railway",$I$27,$J$27),IF($O$2="Railway",$I$29,$J$29))*P262</f>
        <v>2993567809.9157805</v>
      </c>
      <c r="T262" s="122">
        <v>0.79146915664614026</v>
      </c>
      <c r="U262" s="122">
        <f t="shared" ref="U262:U325" si="17">_xlfn.GAMMA.INV(T262,IF($O$2="Railway",$D$31,$D$32),IF($O$2="Railway",$F$31,$F$32))*Q262</f>
        <v>-33163713860.435055</v>
      </c>
      <c r="V262" s="3">
        <f t="shared" ref="V262:V325" si="18">(N262+O262+S262)/-U262</f>
        <v>0.27871616776335506</v>
      </c>
    </row>
    <row r="263" spans="13:22" x14ac:dyDescent="0.25">
      <c r="M263" s="3">
        <v>259</v>
      </c>
      <c r="N263" s="122">
        <f>'CBA Result'!$G$54*_xlfn.GAMMA.INV(T263,IF($O$2="Railway",$D$31,$D$32),IF($O$2="Railway",$F$31,$F$32))</f>
        <v>5847326125.6573353</v>
      </c>
      <c r="O263" s="122">
        <f>'CBA Result'!$G$53+'CBA Result'!$G$57+'CBA Result'!$G$58+'CBA Result'!$G$59+'CBA Result'!$G$60</f>
        <v>-349185910.82876146</v>
      </c>
      <c r="P263" s="122">
        <f>'CBA Result'!$G$55+'CBA Result'!$G$56</f>
        <v>2589916468.0184565</v>
      </c>
      <c r="Q263" s="122">
        <f>'CBA Result'!$G$40</f>
        <v>-16530913967.140793</v>
      </c>
      <c r="R263" s="122">
        <v>0.23077364835806169</v>
      </c>
      <c r="S263" s="122">
        <f t="shared" si="16"/>
        <v>1268487483.9013181</v>
      </c>
      <c r="T263" s="122">
        <v>0.58488008469861341</v>
      </c>
      <c r="U263" s="122">
        <f t="shared" si="17"/>
        <v>-29386655188.926926</v>
      </c>
      <c r="V263" s="3">
        <f t="shared" si="18"/>
        <v>0.23026192178821359</v>
      </c>
    </row>
    <row r="264" spans="13:22" x14ac:dyDescent="0.25">
      <c r="M264" s="3">
        <v>260</v>
      </c>
      <c r="N264" s="122">
        <f>'CBA Result'!$G$54*_xlfn.GAMMA.INV(T264,IF($O$2="Railway",$D$31,$D$32),IF($O$2="Railway",$F$31,$F$32))</f>
        <v>6478521185.9184141</v>
      </c>
      <c r="O264" s="122">
        <f>'CBA Result'!$G$53+'CBA Result'!$G$57+'CBA Result'!$G$58+'CBA Result'!$G$59+'CBA Result'!$G$60</f>
        <v>-349185910.82876146</v>
      </c>
      <c r="P264" s="122">
        <f>'CBA Result'!$G$55+'CBA Result'!$G$56</f>
        <v>2589916468.0184565</v>
      </c>
      <c r="Q264" s="122">
        <f>'CBA Result'!$G$40</f>
        <v>-16530913967.140793</v>
      </c>
      <c r="R264" s="122">
        <v>0.20814004663185548</v>
      </c>
      <c r="S264" s="122">
        <f t="shared" si="16"/>
        <v>1200290461.0745821</v>
      </c>
      <c r="T264" s="122">
        <v>0.76394055842774933</v>
      </c>
      <c r="U264" s="122">
        <f t="shared" si="17"/>
        <v>-32558825031.046188</v>
      </c>
      <c r="V264" s="3">
        <f t="shared" si="18"/>
        <v>0.22511947925562834</v>
      </c>
    </row>
    <row r="265" spans="13:22" x14ac:dyDescent="0.25">
      <c r="M265" s="3">
        <v>261</v>
      </c>
      <c r="N265" s="122">
        <f>'CBA Result'!$G$54*_xlfn.GAMMA.INV(T265,IF($O$2="Railway",$D$31,$D$32),IF($O$2="Railway",$F$31,$F$32))</f>
        <v>5081288193.7812576</v>
      </c>
      <c r="O265" s="122">
        <f>'CBA Result'!$G$53+'CBA Result'!$G$57+'CBA Result'!$G$58+'CBA Result'!$G$59+'CBA Result'!$G$60</f>
        <v>-349185910.82876146</v>
      </c>
      <c r="P265" s="122">
        <f>'CBA Result'!$G$55+'CBA Result'!$G$56</f>
        <v>2589916468.0184565</v>
      </c>
      <c r="Q265" s="122">
        <f>'CBA Result'!$G$40</f>
        <v>-16530913967.140793</v>
      </c>
      <c r="R265" s="122">
        <v>0.13898838602098418</v>
      </c>
      <c r="S265" s="122">
        <f t="shared" si="16"/>
        <v>979751211.05654085</v>
      </c>
      <c r="T265" s="122">
        <v>0.32656784161819841</v>
      </c>
      <c r="U265" s="122">
        <f t="shared" si="17"/>
        <v>-25536811331.765575</v>
      </c>
      <c r="V265" s="3">
        <f t="shared" si="18"/>
        <v>0.22367136678900812</v>
      </c>
    </row>
    <row r="266" spans="13:22" x14ac:dyDescent="0.25">
      <c r="M266" s="3">
        <v>262</v>
      </c>
      <c r="N266" s="122">
        <f>'CBA Result'!$G$54*_xlfn.GAMMA.INV(T266,IF($O$2="Railway",$D$31,$D$32),IF($O$2="Railway",$F$31,$F$32))</f>
        <v>5887505660.0691481</v>
      </c>
      <c r="O266" s="122">
        <f>'CBA Result'!$G$53+'CBA Result'!$G$57+'CBA Result'!$G$58+'CBA Result'!$G$59+'CBA Result'!$G$60</f>
        <v>-349185910.82876146</v>
      </c>
      <c r="P266" s="122">
        <f>'CBA Result'!$G$55+'CBA Result'!$G$56</f>
        <v>2589916468.0184565</v>
      </c>
      <c r="Q266" s="122">
        <f>'CBA Result'!$G$40</f>
        <v>-16530913967.140793</v>
      </c>
      <c r="R266" s="122">
        <v>0.52315935207187514</v>
      </c>
      <c r="S266" s="122">
        <f t="shared" si="16"/>
        <v>2117629699.3958006</v>
      </c>
      <c r="T266" s="122">
        <v>0.59776467807823308</v>
      </c>
      <c r="U266" s="122">
        <f t="shared" si="17"/>
        <v>-29588583745.336769</v>
      </c>
      <c r="V266" s="3">
        <f t="shared" si="18"/>
        <v>0.25874673538042464</v>
      </c>
    </row>
    <row r="267" spans="13:22" x14ac:dyDescent="0.25">
      <c r="M267" s="3">
        <v>263</v>
      </c>
      <c r="N267" s="122">
        <f>'CBA Result'!$G$54*_xlfn.GAMMA.INV(T267,IF($O$2="Railway",$D$31,$D$32),IF($O$2="Railway",$F$31,$F$32))</f>
        <v>5479194404.8902388</v>
      </c>
      <c r="O267" s="122">
        <f>'CBA Result'!$G$53+'CBA Result'!$G$57+'CBA Result'!$G$58+'CBA Result'!$G$59+'CBA Result'!$G$60</f>
        <v>-349185910.82876146</v>
      </c>
      <c r="P267" s="122">
        <f>'CBA Result'!$G$55+'CBA Result'!$G$56</f>
        <v>2589916468.0184565</v>
      </c>
      <c r="Q267" s="122">
        <f>'CBA Result'!$G$40</f>
        <v>-16530913967.140793</v>
      </c>
      <c r="R267" s="122">
        <v>0.3165624107828624</v>
      </c>
      <c r="S267" s="122">
        <f t="shared" si="16"/>
        <v>1518183709.8178899</v>
      </c>
      <c r="T267" s="122">
        <v>0.46142524403747476</v>
      </c>
      <c r="U267" s="122">
        <f t="shared" si="17"/>
        <v>-27536551447.522755</v>
      </c>
      <c r="V267" s="3">
        <f t="shared" si="18"/>
        <v>0.24143154659540539</v>
      </c>
    </row>
    <row r="268" spans="13:22" x14ac:dyDescent="0.25">
      <c r="M268" s="3">
        <v>264</v>
      </c>
      <c r="N268" s="122">
        <f>'CBA Result'!$G$54*_xlfn.GAMMA.INV(T268,IF($O$2="Railway",$D$31,$D$32),IF($O$2="Railway",$F$31,$F$32))</f>
        <v>8576025668.3246336</v>
      </c>
      <c r="O268" s="122">
        <f>'CBA Result'!$G$53+'CBA Result'!$G$57+'CBA Result'!$G$58+'CBA Result'!$G$59+'CBA Result'!$G$60</f>
        <v>-349185910.82876146</v>
      </c>
      <c r="P268" s="122">
        <f>'CBA Result'!$G$55+'CBA Result'!$G$56</f>
        <v>2589916468.0184565</v>
      </c>
      <c r="Q268" s="122">
        <f>'CBA Result'!$G$40</f>
        <v>-16530913967.140793</v>
      </c>
      <c r="R268" s="122">
        <v>0.17688353160332126</v>
      </c>
      <c r="S268" s="122">
        <f t="shared" si="16"/>
        <v>1103373743.1206059</v>
      </c>
      <c r="T268" s="122">
        <v>0.98589386434980864</v>
      </c>
      <c r="U268" s="122">
        <f t="shared" si="17"/>
        <v>-43100163013.07486</v>
      </c>
      <c r="V268" s="3">
        <f t="shared" si="18"/>
        <v>0.21647745271371863</v>
      </c>
    </row>
    <row r="269" spans="13:22" x14ac:dyDescent="0.25">
      <c r="M269" s="3">
        <v>265</v>
      </c>
      <c r="N269" s="122">
        <f>'CBA Result'!$G$54*_xlfn.GAMMA.INV(T269,IF($O$2="Railway",$D$31,$D$32),IF($O$2="Railway",$F$31,$F$32))</f>
        <v>7207068572.2823153</v>
      </c>
      <c r="O269" s="122">
        <f>'CBA Result'!$G$53+'CBA Result'!$G$57+'CBA Result'!$G$58+'CBA Result'!$G$59+'CBA Result'!$G$60</f>
        <v>-349185910.82876146</v>
      </c>
      <c r="P269" s="122">
        <f>'CBA Result'!$G$55+'CBA Result'!$G$56</f>
        <v>2589916468.0184565</v>
      </c>
      <c r="Q269" s="122">
        <f>'CBA Result'!$G$40</f>
        <v>-16530913967.140793</v>
      </c>
      <c r="R269" s="122">
        <v>0.74594162050634305</v>
      </c>
      <c r="S269" s="122">
        <f t="shared" si="16"/>
        <v>2886112982.1536469</v>
      </c>
      <c r="T269" s="122">
        <v>0.89665186415295084</v>
      </c>
      <c r="U269" s="122">
        <f t="shared" si="17"/>
        <v>-36220254267.552658</v>
      </c>
      <c r="V269" s="3">
        <f t="shared" si="18"/>
        <v>0.26902063060159698</v>
      </c>
    </row>
    <row r="270" spans="13:22" x14ac:dyDescent="0.25">
      <c r="M270" s="3">
        <v>266</v>
      </c>
      <c r="N270" s="122">
        <f>'CBA Result'!$G$54*_xlfn.GAMMA.INV(T270,IF($O$2="Railway",$D$31,$D$32),IF($O$2="Railway",$F$31,$F$32))</f>
        <v>6880577636.4658661</v>
      </c>
      <c r="O270" s="122">
        <f>'CBA Result'!$G$53+'CBA Result'!$G$57+'CBA Result'!$G$58+'CBA Result'!$G$59+'CBA Result'!$G$60</f>
        <v>-349185910.82876146</v>
      </c>
      <c r="P270" s="122">
        <f>'CBA Result'!$G$55+'CBA Result'!$G$56</f>
        <v>2589916468.0184565</v>
      </c>
      <c r="Q270" s="122">
        <f>'CBA Result'!$G$40</f>
        <v>-16530913967.140793</v>
      </c>
      <c r="R270" s="122">
        <v>0.53475347151976271</v>
      </c>
      <c r="S270" s="122">
        <f t="shared" si="16"/>
        <v>2152954505.0058379</v>
      </c>
      <c r="T270" s="122">
        <v>0.84702316171998382</v>
      </c>
      <c r="U270" s="122">
        <f t="shared" si="17"/>
        <v>-34579422826.486176</v>
      </c>
      <c r="V270" s="3">
        <f t="shared" si="18"/>
        <v>0.25114202380472211</v>
      </c>
    </row>
    <row r="271" spans="13:22" x14ac:dyDescent="0.25">
      <c r="M271" s="3">
        <v>267</v>
      </c>
      <c r="N271" s="122">
        <f>'CBA Result'!$G$54*_xlfn.GAMMA.INV(T271,IF($O$2="Railway",$D$31,$D$32),IF($O$2="Railway",$F$31,$F$32))</f>
        <v>6503564512.2463417</v>
      </c>
      <c r="O271" s="122">
        <f>'CBA Result'!$G$53+'CBA Result'!$G$57+'CBA Result'!$G$58+'CBA Result'!$G$59+'CBA Result'!$G$60</f>
        <v>-349185910.82876146</v>
      </c>
      <c r="P271" s="122">
        <f>'CBA Result'!$G$55+'CBA Result'!$G$56</f>
        <v>2589916468.0184565</v>
      </c>
      <c r="Q271" s="122">
        <f>'CBA Result'!$G$40</f>
        <v>-16530913967.140793</v>
      </c>
      <c r="R271" s="122">
        <v>0.2573597825852646</v>
      </c>
      <c r="S271" s="122">
        <f t="shared" si="16"/>
        <v>1347044741.4083259</v>
      </c>
      <c r="T271" s="122">
        <v>0.76985628217479651</v>
      </c>
      <c r="U271" s="122">
        <f t="shared" si="17"/>
        <v>-32684684198.085526</v>
      </c>
      <c r="V271" s="3">
        <f t="shared" si="18"/>
        <v>0.22950882123760263</v>
      </c>
    </row>
    <row r="272" spans="13:22" x14ac:dyDescent="0.25">
      <c r="M272" s="3">
        <v>268</v>
      </c>
      <c r="N272" s="122">
        <f>'CBA Result'!$G$54*_xlfn.GAMMA.INV(T272,IF($O$2="Railway",$D$31,$D$32),IF($O$2="Railway",$F$31,$F$32))</f>
        <v>5918701316.8326998</v>
      </c>
      <c r="O272" s="122">
        <f>'CBA Result'!$G$53+'CBA Result'!$G$57+'CBA Result'!$G$58+'CBA Result'!$G$59+'CBA Result'!$G$60</f>
        <v>-349185910.82876146</v>
      </c>
      <c r="P272" s="122">
        <f>'CBA Result'!$G$55+'CBA Result'!$G$56</f>
        <v>2589916468.0184565</v>
      </c>
      <c r="Q272" s="122">
        <f>'CBA Result'!$G$40</f>
        <v>-16530913967.140793</v>
      </c>
      <c r="R272" s="122">
        <v>0.16515320807352063</v>
      </c>
      <c r="S272" s="122">
        <f t="shared" si="16"/>
        <v>1065948650.0468706</v>
      </c>
      <c r="T272" s="122">
        <v>0.60765655398271312</v>
      </c>
      <c r="U272" s="122">
        <f t="shared" si="17"/>
        <v>-29745362414.595547</v>
      </c>
      <c r="V272" s="3">
        <f t="shared" si="18"/>
        <v>0.22307558279387105</v>
      </c>
    </row>
    <row r="273" spans="13:22" x14ac:dyDescent="0.25">
      <c r="M273" s="3">
        <v>269</v>
      </c>
      <c r="N273" s="122">
        <f>'CBA Result'!$G$54*_xlfn.GAMMA.INV(T273,IF($O$2="Railway",$D$31,$D$32),IF($O$2="Railway",$F$31,$F$32))</f>
        <v>6121416065.3278885</v>
      </c>
      <c r="O273" s="122">
        <f>'CBA Result'!$G$53+'CBA Result'!$G$57+'CBA Result'!$G$58+'CBA Result'!$G$59+'CBA Result'!$G$60</f>
        <v>-349185910.82876146</v>
      </c>
      <c r="P273" s="122">
        <f>'CBA Result'!$G$55+'CBA Result'!$G$56</f>
        <v>2589916468.0184565</v>
      </c>
      <c r="Q273" s="122">
        <f>'CBA Result'!$G$40</f>
        <v>-16530913967.140793</v>
      </c>
      <c r="R273" s="122">
        <v>0.64309608678049979</v>
      </c>
      <c r="S273" s="122">
        <f t="shared" si="16"/>
        <v>2502386034.5051274</v>
      </c>
      <c r="T273" s="122">
        <v>0.6692169945963562</v>
      </c>
      <c r="U273" s="122">
        <f t="shared" si="17"/>
        <v>-30764137199.466721</v>
      </c>
      <c r="V273" s="3">
        <f t="shared" si="18"/>
        <v>0.26896955163584729</v>
      </c>
    </row>
    <row r="274" spans="13:22" x14ac:dyDescent="0.25">
      <c r="M274" s="3">
        <v>270</v>
      </c>
      <c r="N274" s="122">
        <f>'CBA Result'!$G$54*_xlfn.GAMMA.INV(T274,IF($O$2="Railway",$D$31,$D$32),IF($O$2="Railway",$F$31,$F$32))</f>
        <v>5364857205.8036766</v>
      </c>
      <c r="O274" s="122">
        <f>'CBA Result'!$G$53+'CBA Result'!$G$57+'CBA Result'!$G$58+'CBA Result'!$G$59+'CBA Result'!$G$60</f>
        <v>-349185910.82876146</v>
      </c>
      <c r="P274" s="122">
        <f>'CBA Result'!$G$55+'CBA Result'!$G$56</f>
        <v>2589916468.0184565</v>
      </c>
      <c r="Q274" s="122">
        <f>'CBA Result'!$G$40</f>
        <v>-16530913967.140793</v>
      </c>
      <c r="R274" s="122">
        <v>0.81672757421942044</v>
      </c>
      <c r="S274" s="122">
        <f t="shared" si="16"/>
        <v>3204776915.9499779</v>
      </c>
      <c r="T274" s="122">
        <v>0.42217029322320754</v>
      </c>
      <c r="U274" s="122">
        <f t="shared" si="17"/>
        <v>-26961931908.160774</v>
      </c>
      <c r="V274" s="3">
        <f t="shared" si="18"/>
        <v>0.30489091949812197</v>
      </c>
    </row>
    <row r="275" spans="13:22" x14ac:dyDescent="0.25">
      <c r="M275" s="3">
        <v>271</v>
      </c>
      <c r="N275" s="122">
        <f>'CBA Result'!$G$54*_xlfn.GAMMA.INV(T275,IF($O$2="Railway",$D$31,$D$32),IF($O$2="Railway",$F$31,$F$32))</f>
        <v>5268807855.1379566</v>
      </c>
      <c r="O275" s="122">
        <f>'CBA Result'!$G$53+'CBA Result'!$G$57+'CBA Result'!$G$58+'CBA Result'!$G$59+'CBA Result'!$G$60</f>
        <v>-349185910.82876146</v>
      </c>
      <c r="P275" s="122">
        <f>'CBA Result'!$G$55+'CBA Result'!$G$56</f>
        <v>2589916468.0184565</v>
      </c>
      <c r="Q275" s="122">
        <f>'CBA Result'!$G$40</f>
        <v>-16530913967.140793</v>
      </c>
      <c r="R275" s="122">
        <v>0.21161579843455136</v>
      </c>
      <c r="S275" s="122">
        <f t="shared" si="16"/>
        <v>1210857247.2469165</v>
      </c>
      <c r="T275" s="122">
        <v>0.38934217927663606</v>
      </c>
      <c r="U275" s="122">
        <f t="shared" si="17"/>
        <v>-26479220821.336189</v>
      </c>
      <c r="V275" s="3">
        <f t="shared" si="18"/>
        <v>0.2315203771636796</v>
      </c>
    </row>
    <row r="276" spans="13:22" x14ac:dyDescent="0.25">
      <c r="M276" s="3">
        <v>272</v>
      </c>
      <c r="N276" s="122">
        <f>'CBA Result'!$G$54*_xlfn.GAMMA.INV(T276,IF($O$2="Railway",$D$31,$D$32),IF($O$2="Railway",$F$31,$F$32))</f>
        <v>5181155811.9518728</v>
      </c>
      <c r="O276" s="122">
        <f>'CBA Result'!$G$53+'CBA Result'!$G$57+'CBA Result'!$G$58+'CBA Result'!$G$59+'CBA Result'!$G$60</f>
        <v>-349185910.82876146</v>
      </c>
      <c r="P276" s="122">
        <f>'CBA Result'!$G$55+'CBA Result'!$G$56</f>
        <v>2589916468.0184565</v>
      </c>
      <c r="Q276" s="122">
        <f>'CBA Result'!$G$40</f>
        <v>-16530913967.140793</v>
      </c>
      <c r="R276" s="122">
        <v>0.83135620830471224</v>
      </c>
      <c r="S276" s="122">
        <f t="shared" si="16"/>
        <v>3279544870.5937066</v>
      </c>
      <c r="T276" s="122">
        <v>0.35971228039776781</v>
      </c>
      <c r="U276" s="122">
        <f t="shared" si="17"/>
        <v>-26038711721.217403</v>
      </c>
      <c r="V276" s="3">
        <f t="shared" si="18"/>
        <v>0.31151751509684811</v>
      </c>
    </row>
    <row r="277" spans="13:22" x14ac:dyDescent="0.25">
      <c r="M277" s="3">
        <v>273</v>
      </c>
      <c r="N277" s="122">
        <f>'CBA Result'!$G$54*_xlfn.GAMMA.INV(T277,IF($O$2="Railway",$D$31,$D$32),IF($O$2="Railway",$F$31,$F$32))</f>
        <v>6583457405.1237555</v>
      </c>
      <c r="O277" s="122">
        <f>'CBA Result'!$G$53+'CBA Result'!$G$57+'CBA Result'!$G$58+'CBA Result'!$G$59+'CBA Result'!$G$60</f>
        <v>-349185910.82876146</v>
      </c>
      <c r="P277" s="122">
        <f>'CBA Result'!$G$55+'CBA Result'!$G$56</f>
        <v>2589916468.0184565</v>
      </c>
      <c r="Q277" s="122">
        <f>'CBA Result'!$G$40</f>
        <v>-16530913967.140793</v>
      </c>
      <c r="R277" s="122">
        <v>8.0661695763322383E-2</v>
      </c>
      <c r="S277" s="122">
        <f t="shared" si="16"/>
        <v>766355109.07822788</v>
      </c>
      <c r="T277" s="122">
        <v>0.78806897611074478</v>
      </c>
      <c r="U277" s="122">
        <f t="shared" si="17"/>
        <v>-33086198470.520691</v>
      </c>
      <c r="V277" s="3">
        <f t="shared" si="18"/>
        <v>0.21158751766573233</v>
      </c>
    </row>
    <row r="278" spans="13:22" x14ac:dyDescent="0.25">
      <c r="M278" s="3">
        <v>274</v>
      </c>
      <c r="N278" s="122">
        <f>'CBA Result'!$G$54*_xlfn.GAMMA.INV(T278,IF($O$2="Railway",$D$31,$D$32),IF($O$2="Railway",$F$31,$F$32))</f>
        <v>7338140587.6005287</v>
      </c>
      <c r="O278" s="122">
        <f>'CBA Result'!$G$53+'CBA Result'!$G$57+'CBA Result'!$G$58+'CBA Result'!$G$59+'CBA Result'!$G$60</f>
        <v>-349185910.82876146</v>
      </c>
      <c r="P278" s="122">
        <f>'CBA Result'!$G$55+'CBA Result'!$G$56</f>
        <v>2589916468.0184565</v>
      </c>
      <c r="Q278" s="122">
        <f>'CBA Result'!$G$40</f>
        <v>-16530913967.140793</v>
      </c>
      <c r="R278" s="122">
        <v>0.8187303419577453</v>
      </c>
      <c r="S278" s="122">
        <f t="shared" si="16"/>
        <v>3214790396.7747359</v>
      </c>
      <c r="T278" s="122">
        <v>0.91255202761020471</v>
      </c>
      <c r="U278" s="122">
        <f t="shared" si="17"/>
        <v>-36878977252.435104</v>
      </c>
      <c r="V278" s="3">
        <f t="shared" si="18"/>
        <v>0.27668188853780518</v>
      </c>
    </row>
    <row r="279" spans="13:22" x14ac:dyDescent="0.25">
      <c r="M279" s="3">
        <v>275</v>
      </c>
      <c r="N279" s="122">
        <f>'CBA Result'!$G$54*_xlfn.GAMMA.INV(T279,IF($O$2="Railway",$D$31,$D$32),IF($O$2="Railway",$F$31,$F$32))</f>
        <v>7395854347.6768341</v>
      </c>
      <c r="O279" s="122">
        <f>'CBA Result'!$G$53+'CBA Result'!$G$57+'CBA Result'!$G$58+'CBA Result'!$G$59+'CBA Result'!$G$60</f>
        <v>-349185910.82876146</v>
      </c>
      <c r="P279" s="122">
        <f>'CBA Result'!$G$55+'CBA Result'!$G$56</f>
        <v>2589916468.0184565</v>
      </c>
      <c r="Q279" s="122">
        <f>'CBA Result'!$G$40</f>
        <v>-16530913967.140793</v>
      </c>
      <c r="R279" s="122">
        <v>0.65780494647618815</v>
      </c>
      <c r="S279" s="122">
        <f t="shared" si="16"/>
        <v>2553364237.2242451</v>
      </c>
      <c r="T279" s="122">
        <v>0.91889153680811153</v>
      </c>
      <c r="U279" s="122">
        <f t="shared" si="17"/>
        <v>-37169026811.93837</v>
      </c>
      <c r="V279" s="3">
        <f t="shared" si="18"/>
        <v>0.25828044201008976</v>
      </c>
    </row>
    <row r="280" spans="13:22" x14ac:dyDescent="0.25">
      <c r="M280" s="3">
        <v>276</v>
      </c>
      <c r="N280" s="122">
        <f>'CBA Result'!$G$54*_xlfn.GAMMA.INV(T280,IF($O$2="Railway",$D$31,$D$32),IF($O$2="Railway",$F$31,$F$32))</f>
        <v>4914041096.6492119</v>
      </c>
      <c r="O280" s="122">
        <f>'CBA Result'!$G$53+'CBA Result'!$G$57+'CBA Result'!$G$58+'CBA Result'!$G$59+'CBA Result'!$G$60</f>
        <v>-349185910.82876146</v>
      </c>
      <c r="P280" s="122">
        <f>'CBA Result'!$G$55+'CBA Result'!$G$56</f>
        <v>2589916468.0184565</v>
      </c>
      <c r="Q280" s="122">
        <f>'CBA Result'!$G$40</f>
        <v>-16530913967.140793</v>
      </c>
      <c r="R280" s="122">
        <v>0.57908591251858055</v>
      </c>
      <c r="S280" s="122">
        <f t="shared" si="16"/>
        <v>2291221819.9446583</v>
      </c>
      <c r="T280" s="122">
        <v>0.27320505051679711</v>
      </c>
      <c r="U280" s="122">
        <f t="shared" si="17"/>
        <v>-24696284795.507793</v>
      </c>
      <c r="V280" s="3">
        <f t="shared" si="18"/>
        <v>0.2776157248968969</v>
      </c>
    </row>
    <row r="281" spans="13:22" x14ac:dyDescent="0.25">
      <c r="M281" s="3">
        <v>277</v>
      </c>
      <c r="N281" s="122">
        <f>'CBA Result'!$G$54*_xlfn.GAMMA.INV(T281,IF($O$2="Railway",$D$31,$D$32),IF($O$2="Railway",$F$31,$F$32))</f>
        <v>5080246528.1595745</v>
      </c>
      <c r="O281" s="122">
        <f>'CBA Result'!$G$53+'CBA Result'!$G$57+'CBA Result'!$G$58+'CBA Result'!$G$59+'CBA Result'!$G$60</f>
        <v>-349185910.82876146</v>
      </c>
      <c r="P281" s="122">
        <f>'CBA Result'!$G$55+'CBA Result'!$G$56</f>
        <v>2589916468.0184565</v>
      </c>
      <c r="Q281" s="122">
        <f>'CBA Result'!$G$40</f>
        <v>-16530913967.140793</v>
      </c>
      <c r="R281" s="122">
        <v>0.16094765312635473</v>
      </c>
      <c r="S281" s="122">
        <f t="shared" si="16"/>
        <v>1052363486.777204</v>
      </c>
      <c r="T281" s="122">
        <v>0.32622644106165577</v>
      </c>
      <c r="U281" s="122">
        <f t="shared" si="17"/>
        <v>-25531576277.693207</v>
      </c>
      <c r="V281" s="3">
        <f t="shared" si="18"/>
        <v>0.22652044829527276</v>
      </c>
    </row>
    <row r="282" spans="13:22" x14ac:dyDescent="0.25">
      <c r="M282" s="3">
        <v>278</v>
      </c>
      <c r="N282" s="122">
        <f>'CBA Result'!$G$54*_xlfn.GAMMA.INV(T282,IF($O$2="Railway",$D$31,$D$32),IF($O$2="Railway",$F$31,$F$32))</f>
        <v>4647348446.4122248</v>
      </c>
      <c r="O282" s="122">
        <f>'CBA Result'!$G$53+'CBA Result'!$G$57+'CBA Result'!$G$58+'CBA Result'!$G$59+'CBA Result'!$G$60</f>
        <v>-349185910.82876146</v>
      </c>
      <c r="P282" s="122">
        <f>'CBA Result'!$G$55+'CBA Result'!$G$56</f>
        <v>2589916468.0184565</v>
      </c>
      <c r="Q282" s="122">
        <f>'CBA Result'!$G$40</f>
        <v>-16530913967.140793</v>
      </c>
      <c r="R282" s="122">
        <v>0.80525078402444905</v>
      </c>
      <c r="S282" s="122">
        <f t="shared" si="16"/>
        <v>3148645822.0658507</v>
      </c>
      <c r="T282" s="122">
        <v>0.19605951050649373</v>
      </c>
      <c r="U282" s="122">
        <f t="shared" si="17"/>
        <v>-23355979024.029308</v>
      </c>
      <c r="V282" s="3">
        <f t="shared" si="18"/>
        <v>0.31883948645388926</v>
      </c>
    </row>
    <row r="283" spans="13:22" x14ac:dyDescent="0.25">
      <c r="M283" s="3">
        <v>279</v>
      </c>
      <c r="N283" s="122">
        <f>'CBA Result'!$G$54*_xlfn.GAMMA.INV(T283,IF($O$2="Railway",$D$31,$D$32),IF($O$2="Railway",$F$31,$F$32))</f>
        <v>8795138671.3603401</v>
      </c>
      <c r="O283" s="122">
        <f>'CBA Result'!$G$53+'CBA Result'!$G$57+'CBA Result'!$G$58+'CBA Result'!$G$59+'CBA Result'!$G$60</f>
        <v>-349185910.82876146</v>
      </c>
      <c r="P283" s="122">
        <f>'CBA Result'!$G$55+'CBA Result'!$G$56</f>
        <v>2589916468.0184565</v>
      </c>
      <c r="Q283" s="122">
        <f>'CBA Result'!$G$40</f>
        <v>-16530913967.140793</v>
      </c>
      <c r="R283" s="122">
        <v>0.449228941209736</v>
      </c>
      <c r="S283" s="122">
        <f t="shared" si="16"/>
        <v>1898446197.6571159</v>
      </c>
      <c r="T283" s="122">
        <v>0.99020965468394118</v>
      </c>
      <c r="U283" s="122">
        <f t="shared" si="17"/>
        <v>-44201349799.863968</v>
      </c>
      <c r="V283" s="3">
        <f t="shared" si="18"/>
        <v>0.23402902863886138</v>
      </c>
    </row>
    <row r="284" spans="13:22" x14ac:dyDescent="0.25">
      <c r="M284" s="3">
        <v>280</v>
      </c>
      <c r="N284" s="122">
        <f>'CBA Result'!$G$54*_xlfn.GAMMA.INV(T284,IF($O$2="Railway",$D$31,$D$32),IF($O$2="Railway",$F$31,$F$32))</f>
        <v>6587429592.9690771</v>
      </c>
      <c r="O284" s="122">
        <f>'CBA Result'!$G$53+'CBA Result'!$G$57+'CBA Result'!$G$58+'CBA Result'!$G$59+'CBA Result'!$G$60</f>
        <v>-349185910.82876146</v>
      </c>
      <c r="P284" s="122">
        <f>'CBA Result'!$G$55+'CBA Result'!$G$56</f>
        <v>2589916468.0184565</v>
      </c>
      <c r="Q284" s="122">
        <f>'CBA Result'!$G$40</f>
        <v>-16530913967.140793</v>
      </c>
      <c r="R284" s="122">
        <v>0.9161186198502812</v>
      </c>
      <c r="S284" s="122">
        <f t="shared" si="16"/>
        <v>3825956284.1278148</v>
      </c>
      <c r="T284" s="122">
        <v>0.78894822712108226</v>
      </c>
      <c r="U284" s="122">
        <f t="shared" si="17"/>
        <v>-33106161323.976719</v>
      </c>
      <c r="V284" s="3">
        <f t="shared" si="18"/>
        <v>0.30399779267006899</v>
      </c>
    </row>
    <row r="285" spans="13:22" x14ac:dyDescent="0.25">
      <c r="M285" s="3">
        <v>281</v>
      </c>
      <c r="N285" s="122">
        <f>'CBA Result'!$G$54*_xlfn.GAMMA.INV(T285,IF($O$2="Railway",$D$31,$D$32),IF($O$2="Railway",$F$31,$F$32))</f>
        <v>6197893058.1726532</v>
      </c>
      <c r="O285" s="122">
        <f>'CBA Result'!$G$53+'CBA Result'!$G$57+'CBA Result'!$G$58+'CBA Result'!$G$59+'CBA Result'!$G$60</f>
        <v>-349185910.82876146</v>
      </c>
      <c r="P285" s="122">
        <f>'CBA Result'!$G$55+'CBA Result'!$G$56</f>
        <v>2589916468.0184565</v>
      </c>
      <c r="Q285" s="122">
        <f>'CBA Result'!$G$40</f>
        <v>-16530913967.140793</v>
      </c>
      <c r="R285" s="122">
        <v>4.2679324681244357E-2</v>
      </c>
      <c r="S285" s="122">
        <f t="shared" si="16"/>
        <v>595280428.56027555</v>
      </c>
      <c r="T285" s="122">
        <v>0.69107036481614548</v>
      </c>
      <c r="U285" s="122">
        <f t="shared" si="17"/>
        <v>-31148484330.158443</v>
      </c>
      <c r="V285" s="3">
        <f t="shared" si="18"/>
        <v>0.2068796512729513</v>
      </c>
    </row>
    <row r="286" spans="13:22" x14ac:dyDescent="0.25">
      <c r="M286" s="3">
        <v>282</v>
      </c>
      <c r="N286" s="122">
        <f>'CBA Result'!$G$54*_xlfn.GAMMA.INV(T286,IF($O$2="Railway",$D$31,$D$32),IF($O$2="Railway",$F$31,$F$32))</f>
        <v>4451317013.5039673</v>
      </c>
      <c r="O286" s="122">
        <f>'CBA Result'!$G$53+'CBA Result'!$G$57+'CBA Result'!$G$58+'CBA Result'!$G$59+'CBA Result'!$G$60</f>
        <v>-349185910.82876146</v>
      </c>
      <c r="P286" s="122">
        <f>'CBA Result'!$G$55+'CBA Result'!$G$56</f>
        <v>2589916468.0184565</v>
      </c>
      <c r="Q286" s="122">
        <f>'CBA Result'!$G$40</f>
        <v>-16530913967.140793</v>
      </c>
      <c r="R286" s="122">
        <v>0.98369486175715892</v>
      </c>
      <c r="S286" s="122">
        <f t="shared" si="16"/>
        <v>4714995245.1285925</v>
      </c>
      <c r="T286" s="122">
        <v>0.14736198211782248</v>
      </c>
      <c r="U286" s="122">
        <f t="shared" si="17"/>
        <v>-22370792290.594185</v>
      </c>
      <c r="V286" s="3">
        <f t="shared" si="18"/>
        <v>0.39413563155342357</v>
      </c>
    </row>
    <row r="287" spans="13:22" x14ac:dyDescent="0.25">
      <c r="M287" s="3">
        <v>283</v>
      </c>
      <c r="N287" s="122">
        <f>'CBA Result'!$G$54*_xlfn.GAMMA.INV(T287,IF($O$2="Railway",$D$31,$D$32),IF($O$2="Railway",$F$31,$F$32))</f>
        <v>4663044536.0611601</v>
      </c>
      <c r="O287" s="122">
        <f>'CBA Result'!$G$53+'CBA Result'!$G$57+'CBA Result'!$G$58+'CBA Result'!$G$59+'CBA Result'!$G$60</f>
        <v>-349185910.82876146</v>
      </c>
      <c r="P287" s="122">
        <f>'CBA Result'!$G$55+'CBA Result'!$G$56</f>
        <v>2589916468.0184565</v>
      </c>
      <c r="Q287" s="122">
        <f>'CBA Result'!$G$40</f>
        <v>-16530913967.140793</v>
      </c>
      <c r="R287" s="122">
        <v>0.16552764209515469</v>
      </c>
      <c r="S287" s="122">
        <f t="shared" si="16"/>
        <v>1067153699.143783</v>
      </c>
      <c r="T287" s="122">
        <v>0.20027360821862683</v>
      </c>
      <c r="U287" s="122">
        <f t="shared" si="17"/>
        <v>-23434862186.079025</v>
      </c>
      <c r="V287" s="3">
        <f t="shared" si="18"/>
        <v>0.22961570166914214</v>
      </c>
    </row>
    <row r="288" spans="13:22" x14ac:dyDescent="0.25">
      <c r="M288" s="3">
        <v>284</v>
      </c>
      <c r="N288" s="122">
        <f>'CBA Result'!$G$54*_xlfn.GAMMA.INV(T288,IF($O$2="Railway",$D$31,$D$32),IF($O$2="Railway",$F$31,$F$32))</f>
        <v>5580844200.6692095</v>
      </c>
      <c r="O288" s="122">
        <f>'CBA Result'!$G$53+'CBA Result'!$G$57+'CBA Result'!$G$58+'CBA Result'!$G$59+'CBA Result'!$G$60</f>
        <v>-349185910.82876146</v>
      </c>
      <c r="P288" s="122">
        <f>'CBA Result'!$G$55+'CBA Result'!$G$56</f>
        <v>2589916468.0184565</v>
      </c>
      <c r="Q288" s="122">
        <f>'CBA Result'!$G$40</f>
        <v>-16530913967.140793</v>
      </c>
      <c r="R288" s="122">
        <v>0.96014520939165604</v>
      </c>
      <c r="S288" s="122">
        <f t="shared" si="16"/>
        <v>4284600836.6548405</v>
      </c>
      <c r="T288" s="122">
        <v>0.49619273329979074</v>
      </c>
      <c r="U288" s="122">
        <f t="shared" si="17"/>
        <v>-28047408450.260162</v>
      </c>
      <c r="V288" s="3">
        <f t="shared" si="18"/>
        <v>0.3392919222241732</v>
      </c>
    </row>
    <row r="289" spans="13:22" x14ac:dyDescent="0.25">
      <c r="M289" s="3">
        <v>285</v>
      </c>
      <c r="N289" s="122">
        <f>'CBA Result'!$G$54*_xlfn.GAMMA.INV(T289,IF($O$2="Railway",$D$31,$D$32),IF($O$2="Railway",$F$31,$F$32))</f>
        <v>5644689933.9493322</v>
      </c>
      <c r="O289" s="122">
        <f>'CBA Result'!$G$53+'CBA Result'!$G$57+'CBA Result'!$G$58+'CBA Result'!$G$59+'CBA Result'!$G$60</f>
        <v>-349185910.82876146</v>
      </c>
      <c r="P289" s="122">
        <f>'CBA Result'!$G$55+'CBA Result'!$G$56</f>
        <v>2589916468.0184565</v>
      </c>
      <c r="Q289" s="122">
        <f>'CBA Result'!$G$40</f>
        <v>-16530913967.140793</v>
      </c>
      <c r="R289" s="122">
        <v>9.6268502459899818E-2</v>
      </c>
      <c r="S289" s="122">
        <f t="shared" si="16"/>
        <v>827420580.79134548</v>
      </c>
      <c r="T289" s="122">
        <v>0.51784574935280303</v>
      </c>
      <c r="U289" s="122">
        <f t="shared" si="17"/>
        <v>-28368275203.519329</v>
      </c>
      <c r="V289" s="3">
        <f t="shared" si="18"/>
        <v>0.21583704190631636</v>
      </c>
    </row>
    <row r="290" spans="13:22" x14ac:dyDescent="0.25">
      <c r="M290" s="3">
        <v>286</v>
      </c>
      <c r="N290" s="122">
        <f>'CBA Result'!$G$54*_xlfn.GAMMA.INV(T290,IF($O$2="Railway",$D$31,$D$32),IF($O$2="Railway",$F$31,$F$32))</f>
        <v>4830994156.1809521</v>
      </c>
      <c r="O290" s="122">
        <f>'CBA Result'!$G$53+'CBA Result'!$G$57+'CBA Result'!$G$58+'CBA Result'!$G$59+'CBA Result'!$G$60</f>
        <v>-349185910.82876146</v>
      </c>
      <c r="P290" s="122">
        <f>'CBA Result'!$G$55+'CBA Result'!$G$56</f>
        <v>2589916468.0184565</v>
      </c>
      <c r="Q290" s="122">
        <f>'CBA Result'!$G$40</f>
        <v>-16530913967.140793</v>
      </c>
      <c r="R290" s="122">
        <v>0.28244062423689165</v>
      </c>
      <c r="S290" s="122">
        <f t="shared" si="16"/>
        <v>1420032242.7927117</v>
      </c>
      <c r="T290" s="122">
        <v>0.2479986867503372</v>
      </c>
      <c r="U290" s="122">
        <f t="shared" si="17"/>
        <v>-24278919361.873501</v>
      </c>
      <c r="V290" s="3">
        <f t="shared" si="18"/>
        <v>0.24308497426013459</v>
      </c>
    </row>
    <row r="291" spans="13:22" x14ac:dyDescent="0.25">
      <c r="M291" s="3">
        <v>287</v>
      </c>
      <c r="N291" s="122">
        <f>'CBA Result'!$G$54*_xlfn.GAMMA.INV(T291,IF($O$2="Railway",$D$31,$D$32),IF($O$2="Railway",$F$31,$F$32))</f>
        <v>6438283823.8673286</v>
      </c>
      <c r="O291" s="122">
        <f>'CBA Result'!$G$53+'CBA Result'!$G$57+'CBA Result'!$G$58+'CBA Result'!$G$59+'CBA Result'!$G$60</f>
        <v>-349185910.82876146</v>
      </c>
      <c r="P291" s="122">
        <f>'CBA Result'!$G$55+'CBA Result'!$G$56</f>
        <v>2589916468.0184565</v>
      </c>
      <c r="Q291" s="122">
        <f>'CBA Result'!$G$40</f>
        <v>-16530913967.140793</v>
      </c>
      <c r="R291" s="122">
        <v>0.48714554181451541</v>
      </c>
      <c r="S291" s="122">
        <f t="shared" si="16"/>
        <v>2009701383.0175722</v>
      </c>
      <c r="T291" s="122">
        <v>0.75423013686267859</v>
      </c>
      <c r="U291" s="122">
        <f t="shared" si="17"/>
        <v>-32356605852.759064</v>
      </c>
      <c r="V291" s="3">
        <f t="shared" si="18"/>
        <v>0.25029817196866311</v>
      </c>
    </row>
    <row r="292" spans="13:22" x14ac:dyDescent="0.25">
      <c r="M292" s="3">
        <v>288</v>
      </c>
      <c r="N292" s="122">
        <f>'CBA Result'!$G$54*_xlfn.GAMMA.INV(T292,IF($O$2="Railway",$D$31,$D$32),IF($O$2="Railway",$F$31,$F$32))</f>
        <v>5449481239.6385946</v>
      </c>
      <c r="O292" s="122">
        <f>'CBA Result'!$G$53+'CBA Result'!$G$57+'CBA Result'!$G$58+'CBA Result'!$G$59+'CBA Result'!$G$60</f>
        <v>-349185910.82876146</v>
      </c>
      <c r="P292" s="122">
        <f>'CBA Result'!$G$55+'CBA Result'!$G$56</f>
        <v>2589916468.0184565</v>
      </c>
      <c r="Q292" s="122">
        <f>'CBA Result'!$G$40</f>
        <v>-16530913967.140793</v>
      </c>
      <c r="R292" s="122">
        <v>0.23465592404480429</v>
      </c>
      <c r="S292" s="122">
        <f t="shared" si="16"/>
        <v>1280052208.0873032</v>
      </c>
      <c r="T292" s="122">
        <v>0.45122513537964881</v>
      </c>
      <c r="U292" s="122">
        <f t="shared" si="17"/>
        <v>-27387223272.035789</v>
      </c>
      <c r="V292" s="3">
        <f t="shared" si="18"/>
        <v>0.23296803306861355</v>
      </c>
    </row>
    <row r="293" spans="13:22" x14ac:dyDescent="0.25">
      <c r="M293" s="3">
        <v>289</v>
      </c>
      <c r="N293" s="122">
        <f>'CBA Result'!$G$54*_xlfn.GAMMA.INV(T293,IF($O$2="Railway",$D$31,$D$32),IF($O$2="Railway",$F$31,$F$32))</f>
        <v>7465950784.6713009</v>
      </c>
      <c r="O293" s="122">
        <f>'CBA Result'!$G$53+'CBA Result'!$G$57+'CBA Result'!$G$58+'CBA Result'!$G$59+'CBA Result'!$G$60</f>
        <v>-349185910.82876146</v>
      </c>
      <c r="P293" s="122">
        <f>'CBA Result'!$G$55+'CBA Result'!$G$56</f>
        <v>2589916468.0184565</v>
      </c>
      <c r="Q293" s="122">
        <f>'CBA Result'!$G$40</f>
        <v>-16530913967.140793</v>
      </c>
      <c r="R293" s="122">
        <v>0.17260946476221883</v>
      </c>
      <c r="S293" s="122">
        <f t="shared" si="16"/>
        <v>1089813546.7793176</v>
      </c>
      <c r="T293" s="122">
        <v>0.92607810021500925</v>
      </c>
      <c r="U293" s="122">
        <f t="shared" si="17"/>
        <v>-37521307457.768974</v>
      </c>
      <c r="V293" s="3">
        <f t="shared" si="18"/>
        <v>0.21871781599984316</v>
      </c>
    </row>
    <row r="294" spans="13:22" x14ac:dyDescent="0.25">
      <c r="M294" s="3">
        <v>290</v>
      </c>
      <c r="N294" s="122">
        <f>'CBA Result'!$G$54*_xlfn.GAMMA.INV(T294,IF($O$2="Railway",$D$31,$D$32),IF($O$2="Railway",$F$31,$F$32))</f>
        <v>8595261438.6108818</v>
      </c>
      <c r="O294" s="122">
        <f>'CBA Result'!$G$53+'CBA Result'!$G$57+'CBA Result'!$G$58+'CBA Result'!$G$59+'CBA Result'!$G$60</f>
        <v>-349185910.82876146</v>
      </c>
      <c r="P294" s="122">
        <f>'CBA Result'!$G$55+'CBA Result'!$G$56</f>
        <v>2589916468.0184565</v>
      </c>
      <c r="Q294" s="122">
        <f>'CBA Result'!$G$40</f>
        <v>-16530913967.140793</v>
      </c>
      <c r="R294" s="122">
        <v>0.61518248068655557</v>
      </c>
      <c r="S294" s="122">
        <f t="shared" si="16"/>
        <v>2408344135.5059056</v>
      </c>
      <c r="T294" s="122">
        <v>0.98633251970695723</v>
      </c>
      <c r="U294" s="122">
        <f t="shared" si="17"/>
        <v>-43196835395.724266</v>
      </c>
      <c r="V294" s="3">
        <f t="shared" si="18"/>
        <v>0.24664815294183862</v>
      </c>
    </row>
    <row r="295" spans="13:22" x14ac:dyDescent="0.25">
      <c r="M295" s="3">
        <v>291</v>
      </c>
      <c r="N295" s="122">
        <f>'CBA Result'!$G$54*_xlfn.GAMMA.INV(T295,IF($O$2="Railway",$D$31,$D$32),IF($O$2="Railway",$F$31,$F$32))</f>
        <v>6164740439.892416</v>
      </c>
      <c r="O295" s="122">
        <f>'CBA Result'!$G$53+'CBA Result'!$G$57+'CBA Result'!$G$58+'CBA Result'!$G$59+'CBA Result'!$G$60</f>
        <v>-349185910.82876146</v>
      </c>
      <c r="P295" s="122">
        <f>'CBA Result'!$G$55+'CBA Result'!$G$56</f>
        <v>2589916468.0184565</v>
      </c>
      <c r="Q295" s="122">
        <f>'CBA Result'!$G$40</f>
        <v>-16530913967.140793</v>
      </c>
      <c r="R295" s="122">
        <v>0.96407951666675507</v>
      </c>
      <c r="S295" s="122">
        <f t="shared" si="16"/>
        <v>4340667103.9451771</v>
      </c>
      <c r="T295" s="122">
        <v>0.68169597562245188</v>
      </c>
      <c r="U295" s="122">
        <f t="shared" si="17"/>
        <v>-30981870643.650246</v>
      </c>
      <c r="V295" s="3">
        <f t="shared" si="18"/>
        <v>0.32781176287979741</v>
      </c>
    </row>
    <row r="296" spans="13:22" x14ac:dyDescent="0.25">
      <c r="M296" s="3">
        <v>292</v>
      </c>
      <c r="N296" s="122">
        <f>'CBA Result'!$G$54*_xlfn.GAMMA.INV(T296,IF($O$2="Railway",$D$31,$D$32),IF($O$2="Railway",$F$31,$F$32))</f>
        <v>4763561614.8916454</v>
      </c>
      <c r="O296" s="122">
        <f>'CBA Result'!$G$53+'CBA Result'!$G$57+'CBA Result'!$G$58+'CBA Result'!$G$59+'CBA Result'!$G$60</f>
        <v>-349185910.82876146</v>
      </c>
      <c r="P296" s="122">
        <f>'CBA Result'!$G$55+'CBA Result'!$G$56</f>
        <v>2589916468.0184565</v>
      </c>
      <c r="Q296" s="122">
        <f>'CBA Result'!$G$40</f>
        <v>-16530913967.140793</v>
      </c>
      <c r="R296" s="122">
        <v>0.74736539531790069</v>
      </c>
      <c r="S296" s="122">
        <f t="shared" si="16"/>
        <v>2891970439.9187007</v>
      </c>
      <c r="T296" s="122">
        <v>0.22828098747343095</v>
      </c>
      <c r="U296" s="122">
        <f t="shared" si="17"/>
        <v>-23940026542.010616</v>
      </c>
      <c r="V296" s="3">
        <f t="shared" si="18"/>
        <v>0.3051937361539766</v>
      </c>
    </row>
    <row r="297" spans="13:22" x14ac:dyDescent="0.25">
      <c r="M297" s="3">
        <v>293</v>
      </c>
      <c r="N297" s="122">
        <f>'CBA Result'!$G$54*_xlfn.GAMMA.INV(T297,IF($O$2="Railway",$D$31,$D$32),IF($O$2="Railway",$F$31,$F$32))</f>
        <v>6862031045.1551208</v>
      </c>
      <c r="O297" s="122">
        <f>'CBA Result'!$G$53+'CBA Result'!$G$57+'CBA Result'!$G$58+'CBA Result'!$G$59+'CBA Result'!$G$60</f>
        <v>-349185910.82876146</v>
      </c>
      <c r="P297" s="122">
        <f>'CBA Result'!$G$55+'CBA Result'!$G$56</f>
        <v>2589916468.0184565</v>
      </c>
      <c r="Q297" s="122">
        <f>'CBA Result'!$G$40</f>
        <v>-16530913967.140793</v>
      </c>
      <c r="R297" s="122">
        <v>0.78054382977520387</v>
      </c>
      <c r="S297" s="122">
        <f t="shared" si="16"/>
        <v>3034242914.0075388</v>
      </c>
      <c r="T297" s="122">
        <v>0.84374143846391458</v>
      </c>
      <c r="U297" s="122">
        <f t="shared" si="17"/>
        <v>-34486214020.94558</v>
      </c>
      <c r="V297" s="3">
        <f t="shared" si="18"/>
        <v>0.27683781242369399</v>
      </c>
    </row>
    <row r="298" spans="13:22" x14ac:dyDescent="0.25">
      <c r="M298" s="3">
        <v>294</v>
      </c>
      <c r="N298" s="122">
        <f>'CBA Result'!$G$54*_xlfn.GAMMA.INV(T298,IF($O$2="Railway",$D$31,$D$32),IF($O$2="Railway",$F$31,$F$32))</f>
        <v>6922846213.0758572</v>
      </c>
      <c r="O298" s="122">
        <f>'CBA Result'!$G$53+'CBA Result'!$G$57+'CBA Result'!$G$58+'CBA Result'!$G$59+'CBA Result'!$G$60</f>
        <v>-349185910.82876146</v>
      </c>
      <c r="P298" s="122">
        <f>'CBA Result'!$G$55+'CBA Result'!$G$56</f>
        <v>2589916468.0184565</v>
      </c>
      <c r="Q298" s="122">
        <f>'CBA Result'!$G$40</f>
        <v>-16530913967.140793</v>
      </c>
      <c r="R298" s="122">
        <v>9.3257878682530437E-2</v>
      </c>
      <c r="S298" s="122">
        <f t="shared" si="16"/>
        <v>815925870.01773918</v>
      </c>
      <c r="T298" s="122">
        <v>0.85430969361068243</v>
      </c>
      <c r="U298" s="122">
        <f t="shared" si="17"/>
        <v>-34791850192.340492</v>
      </c>
      <c r="V298" s="3">
        <f t="shared" si="18"/>
        <v>0.21239417080186412</v>
      </c>
    </row>
    <row r="299" spans="13:22" x14ac:dyDescent="0.25">
      <c r="M299" s="3">
        <v>295</v>
      </c>
      <c r="N299" s="122">
        <f>'CBA Result'!$G$54*_xlfn.GAMMA.INV(T299,IF($O$2="Railway",$D$31,$D$32),IF($O$2="Railway",$F$31,$F$32))</f>
        <v>6497117692.6163578</v>
      </c>
      <c r="O299" s="122">
        <f>'CBA Result'!$G$53+'CBA Result'!$G$57+'CBA Result'!$G$58+'CBA Result'!$G$59+'CBA Result'!$G$60</f>
        <v>-349185910.82876146</v>
      </c>
      <c r="P299" s="122">
        <f>'CBA Result'!$G$55+'CBA Result'!$G$56</f>
        <v>2589916468.0184565</v>
      </c>
      <c r="Q299" s="122">
        <f>'CBA Result'!$G$40</f>
        <v>-16530913967.140793</v>
      </c>
      <c r="R299" s="122">
        <v>0.75734436216177481</v>
      </c>
      <c r="S299" s="122">
        <f t="shared" si="16"/>
        <v>2933562644.3218646</v>
      </c>
      <c r="T299" s="122">
        <v>0.76834282521444341</v>
      </c>
      <c r="U299" s="122">
        <f t="shared" si="17"/>
        <v>-32652284694.199421</v>
      </c>
      <c r="V299" s="3">
        <f t="shared" si="18"/>
        <v>0.27812738101364037</v>
      </c>
    </row>
    <row r="300" spans="13:22" x14ac:dyDescent="0.25">
      <c r="M300" s="3">
        <v>296</v>
      </c>
      <c r="N300" s="122">
        <f>'CBA Result'!$G$54*_xlfn.GAMMA.INV(T300,IF($O$2="Railway",$D$31,$D$32),IF($O$2="Railway",$F$31,$F$32))</f>
        <v>5806896398.9365339</v>
      </c>
      <c r="O300" s="122">
        <f>'CBA Result'!$G$53+'CBA Result'!$G$57+'CBA Result'!$G$58+'CBA Result'!$G$59+'CBA Result'!$G$60</f>
        <v>-349185910.82876146</v>
      </c>
      <c r="P300" s="122">
        <f>'CBA Result'!$G$55+'CBA Result'!$G$56</f>
        <v>2589916468.0184565</v>
      </c>
      <c r="Q300" s="122">
        <f>'CBA Result'!$G$40</f>
        <v>-16530913967.140793</v>
      </c>
      <c r="R300" s="122">
        <v>0.62025187794130821</v>
      </c>
      <c r="S300" s="122">
        <f t="shared" si="16"/>
        <v>2425179450.5536103</v>
      </c>
      <c r="T300" s="122">
        <v>0.57176228886542813</v>
      </c>
      <c r="U300" s="122">
        <f t="shared" si="17"/>
        <v>-29183469251.800289</v>
      </c>
      <c r="V300" s="3">
        <f t="shared" si="18"/>
        <v>0.27011490205795524</v>
      </c>
    </row>
    <row r="301" spans="13:22" x14ac:dyDescent="0.25">
      <c r="M301" s="3">
        <v>297</v>
      </c>
      <c r="N301" s="122">
        <f>'CBA Result'!$G$54*_xlfn.GAMMA.INV(T301,IF($O$2="Railway",$D$31,$D$32),IF($O$2="Railway",$F$31,$F$32))</f>
        <v>6406575722.3907614</v>
      </c>
      <c r="O301" s="122">
        <f>'CBA Result'!$G$53+'CBA Result'!$G$57+'CBA Result'!$G$58+'CBA Result'!$G$59+'CBA Result'!$G$60</f>
        <v>-349185910.82876146</v>
      </c>
      <c r="P301" s="122">
        <f>'CBA Result'!$G$55+'CBA Result'!$G$56</f>
        <v>2589916468.0184565</v>
      </c>
      <c r="Q301" s="122">
        <f>'CBA Result'!$G$40</f>
        <v>-16530913967.140793</v>
      </c>
      <c r="R301" s="122">
        <v>0.17638750864906561</v>
      </c>
      <c r="S301" s="122">
        <f t="shared" si="16"/>
        <v>1101804302.9717901</v>
      </c>
      <c r="T301" s="122">
        <v>0.74640051783824934</v>
      </c>
      <c r="U301" s="122">
        <f t="shared" si="17"/>
        <v>-32197251812.166256</v>
      </c>
      <c r="V301" s="3">
        <f t="shared" si="18"/>
        <v>0.22235419831168859</v>
      </c>
    </row>
    <row r="302" spans="13:22" x14ac:dyDescent="0.25">
      <c r="M302" s="3">
        <v>298</v>
      </c>
      <c r="N302" s="122">
        <f>'CBA Result'!$G$54*_xlfn.GAMMA.INV(T302,IF($O$2="Railway",$D$31,$D$32),IF($O$2="Railway",$F$31,$F$32))</f>
        <v>6519083686.8695536</v>
      </c>
      <c r="O302" s="122">
        <f>'CBA Result'!$G$53+'CBA Result'!$G$57+'CBA Result'!$G$58+'CBA Result'!$G$59+'CBA Result'!$G$60</f>
        <v>-349185910.82876146</v>
      </c>
      <c r="P302" s="122">
        <f>'CBA Result'!$G$55+'CBA Result'!$G$56</f>
        <v>2589916468.0184565</v>
      </c>
      <c r="Q302" s="122">
        <f>'CBA Result'!$G$40</f>
        <v>-16530913967.140793</v>
      </c>
      <c r="R302" s="122">
        <v>0.71498566837196531</v>
      </c>
      <c r="S302" s="122">
        <f t="shared" si="16"/>
        <v>2763042167.1026807</v>
      </c>
      <c r="T302" s="122">
        <v>0.77347277659235247</v>
      </c>
      <c r="U302" s="122">
        <f t="shared" si="17"/>
        <v>-32762678245.906452</v>
      </c>
      <c r="V302" s="3">
        <f t="shared" si="18"/>
        <v>0.27265597385218659</v>
      </c>
    </row>
    <row r="303" spans="13:22" x14ac:dyDescent="0.25">
      <c r="M303" s="3">
        <v>299</v>
      </c>
      <c r="N303" s="122">
        <f>'CBA Result'!$G$54*_xlfn.GAMMA.INV(T303,IF($O$2="Railway",$D$31,$D$32),IF($O$2="Railway",$F$31,$F$32))</f>
        <v>4375972010.3584423</v>
      </c>
      <c r="O303" s="122">
        <f>'CBA Result'!$G$53+'CBA Result'!$G$57+'CBA Result'!$G$58+'CBA Result'!$G$59+'CBA Result'!$G$60</f>
        <v>-349185910.82876146</v>
      </c>
      <c r="P303" s="122">
        <f>'CBA Result'!$G$55+'CBA Result'!$G$56</f>
        <v>2589916468.0184565</v>
      </c>
      <c r="Q303" s="122">
        <f>'CBA Result'!$G$40</f>
        <v>-16530913967.140793</v>
      </c>
      <c r="R303" s="122">
        <v>0.81226054019198235</v>
      </c>
      <c r="S303" s="122">
        <f t="shared" si="16"/>
        <v>3182681456.0834379</v>
      </c>
      <c r="T303" s="122">
        <v>0.13068628190776921</v>
      </c>
      <c r="U303" s="122">
        <f t="shared" si="17"/>
        <v>-21992134151.803055</v>
      </c>
      <c r="V303" s="3">
        <f t="shared" si="18"/>
        <v>0.32782027909838124</v>
      </c>
    </row>
    <row r="304" spans="13:22" x14ac:dyDescent="0.25">
      <c r="M304" s="3">
        <v>300</v>
      </c>
      <c r="N304" s="122">
        <f>'CBA Result'!$G$54*_xlfn.GAMMA.INV(T304,IF($O$2="Railway",$D$31,$D$32),IF($O$2="Railway",$F$31,$F$32))</f>
        <v>6501594279.4894094</v>
      </c>
      <c r="O304" s="122">
        <f>'CBA Result'!$G$53+'CBA Result'!$G$57+'CBA Result'!$G$58+'CBA Result'!$G$59+'CBA Result'!$G$60</f>
        <v>-349185910.82876146</v>
      </c>
      <c r="P304" s="122">
        <f>'CBA Result'!$G$55+'CBA Result'!$G$56</f>
        <v>2589916468.0184565</v>
      </c>
      <c r="Q304" s="122">
        <f>'CBA Result'!$G$40</f>
        <v>-16530913967.140793</v>
      </c>
      <c r="R304" s="122">
        <v>0.52220611019785113</v>
      </c>
      <c r="S304" s="122">
        <f t="shared" si="16"/>
        <v>2114738957.5471358</v>
      </c>
      <c r="T304" s="122">
        <v>0.76939444259198897</v>
      </c>
      <c r="U304" s="122">
        <f t="shared" si="17"/>
        <v>-32674782484.135307</v>
      </c>
      <c r="V304" s="3">
        <f t="shared" si="18"/>
        <v>0.25301307912980781</v>
      </c>
    </row>
    <row r="305" spans="13:22" x14ac:dyDescent="0.25">
      <c r="M305" s="3">
        <v>301</v>
      </c>
      <c r="N305" s="122">
        <f>'CBA Result'!$G$54*_xlfn.GAMMA.INV(T305,IF($O$2="Railway",$D$31,$D$32),IF($O$2="Railway",$F$31,$F$32))</f>
        <v>6928144980.5710783</v>
      </c>
      <c r="O305" s="122">
        <f>'CBA Result'!$G$53+'CBA Result'!$G$57+'CBA Result'!$G$58+'CBA Result'!$G$59+'CBA Result'!$G$60</f>
        <v>-349185910.82876146</v>
      </c>
      <c r="P305" s="122">
        <f>'CBA Result'!$G$55+'CBA Result'!$G$56</f>
        <v>2589916468.0184565</v>
      </c>
      <c r="Q305" s="122">
        <f>'CBA Result'!$G$40</f>
        <v>-16530913967.140793</v>
      </c>
      <c r="R305" s="122">
        <v>0.75759600986326747</v>
      </c>
      <c r="S305" s="122">
        <f t="shared" si="16"/>
        <v>2934624052.3717246</v>
      </c>
      <c r="T305" s="122">
        <v>0.85520437435825614</v>
      </c>
      <c r="U305" s="122">
        <f t="shared" si="17"/>
        <v>-34818479980.035271</v>
      </c>
      <c r="V305" s="3">
        <f t="shared" si="18"/>
        <v>0.27323372897292125</v>
      </c>
    </row>
    <row r="306" spans="13:22" x14ac:dyDescent="0.25">
      <c r="M306" s="3">
        <v>302</v>
      </c>
      <c r="N306" s="122">
        <f>'CBA Result'!$G$54*_xlfn.GAMMA.INV(T306,IF($O$2="Railway",$D$31,$D$32),IF($O$2="Railway",$F$31,$F$32))</f>
        <v>6961478157.99368</v>
      </c>
      <c r="O306" s="122">
        <f>'CBA Result'!$G$53+'CBA Result'!$G$57+'CBA Result'!$G$58+'CBA Result'!$G$59+'CBA Result'!$G$60</f>
        <v>-349185910.82876146</v>
      </c>
      <c r="P306" s="122">
        <f>'CBA Result'!$G$55+'CBA Result'!$G$56</f>
        <v>2589916468.0184565</v>
      </c>
      <c r="Q306" s="122">
        <f>'CBA Result'!$G$40</f>
        <v>-16530913967.140793</v>
      </c>
      <c r="R306" s="122">
        <v>0.57304105290390694</v>
      </c>
      <c r="S306" s="122">
        <f t="shared" si="16"/>
        <v>2272037514.4419312</v>
      </c>
      <c r="T306" s="122">
        <v>0.86073766331998414</v>
      </c>
      <c r="U306" s="122">
        <f t="shared" si="17"/>
        <v>-34986001094.852371</v>
      </c>
      <c r="V306" s="3">
        <f t="shared" si="18"/>
        <v>0.25393956106958554</v>
      </c>
    </row>
    <row r="307" spans="13:22" x14ac:dyDescent="0.25">
      <c r="M307" s="3">
        <v>303</v>
      </c>
      <c r="N307" s="122">
        <f>'CBA Result'!$G$54*_xlfn.GAMMA.INV(T307,IF($O$2="Railway",$D$31,$D$32),IF($O$2="Railway",$F$31,$F$32))</f>
        <v>4092311731.3343067</v>
      </c>
      <c r="O307" s="122">
        <f>'CBA Result'!$G$53+'CBA Result'!$G$57+'CBA Result'!$G$58+'CBA Result'!$G$59+'CBA Result'!$G$60</f>
        <v>-349185910.82876146</v>
      </c>
      <c r="P307" s="122">
        <f>'CBA Result'!$G$55+'CBA Result'!$G$56</f>
        <v>2589916468.0184565</v>
      </c>
      <c r="Q307" s="122">
        <f>'CBA Result'!$G$40</f>
        <v>-16530913967.140793</v>
      </c>
      <c r="R307" s="122">
        <v>0.83648734045363282</v>
      </c>
      <c r="S307" s="122">
        <f t="shared" si="16"/>
        <v>3306720152.0454512</v>
      </c>
      <c r="T307" s="122">
        <v>7.8534894601044902E-2</v>
      </c>
      <c r="U307" s="122">
        <f t="shared" si="17"/>
        <v>-20566554898.766266</v>
      </c>
      <c r="V307" s="3">
        <f t="shared" si="18"/>
        <v>0.3427820559764192</v>
      </c>
    </row>
    <row r="308" spans="13:22" x14ac:dyDescent="0.25">
      <c r="M308" s="3">
        <v>304</v>
      </c>
      <c r="N308" s="122">
        <f>'CBA Result'!$G$54*_xlfn.GAMMA.INV(T308,IF($O$2="Railway",$D$31,$D$32),IF($O$2="Railway",$F$31,$F$32))</f>
        <v>5479166184.7934399</v>
      </c>
      <c r="O308" s="122">
        <f>'CBA Result'!$G$53+'CBA Result'!$G$57+'CBA Result'!$G$58+'CBA Result'!$G$59+'CBA Result'!$G$60</f>
        <v>-349185910.82876146</v>
      </c>
      <c r="P308" s="122">
        <f>'CBA Result'!$G$55+'CBA Result'!$G$56</f>
        <v>2589916468.0184565</v>
      </c>
      <c r="Q308" s="122">
        <f>'CBA Result'!$G$40</f>
        <v>-16530913967.140793</v>
      </c>
      <c r="R308" s="122">
        <v>1.5676882218236043E-2</v>
      </c>
      <c r="S308" s="122">
        <f t="shared" si="16"/>
        <v>428586687.14688534</v>
      </c>
      <c r="T308" s="122">
        <v>0.46141556094461333</v>
      </c>
      <c r="U308" s="122">
        <f t="shared" si="17"/>
        <v>-27536409622.997116</v>
      </c>
      <c r="V308" s="3">
        <f t="shared" si="18"/>
        <v>0.20186244456754848</v>
      </c>
    </row>
    <row r="309" spans="13:22" x14ac:dyDescent="0.25">
      <c r="M309" s="3">
        <v>305</v>
      </c>
      <c r="N309" s="122">
        <f>'CBA Result'!$G$54*_xlfn.GAMMA.INV(T309,IF($O$2="Railway",$D$31,$D$32),IF($O$2="Railway",$F$31,$F$32))</f>
        <v>4815173815.3817444</v>
      </c>
      <c r="O309" s="122">
        <f>'CBA Result'!$G$53+'CBA Result'!$G$57+'CBA Result'!$G$58+'CBA Result'!$G$59+'CBA Result'!$G$60</f>
        <v>-349185910.82876146</v>
      </c>
      <c r="P309" s="122">
        <f>'CBA Result'!$G$55+'CBA Result'!$G$56</f>
        <v>2589916468.0184565</v>
      </c>
      <c r="Q309" s="122">
        <f>'CBA Result'!$G$40</f>
        <v>-16530913967.140793</v>
      </c>
      <c r="R309" s="122">
        <v>0.35286455862595623</v>
      </c>
      <c r="S309" s="122">
        <f t="shared" si="16"/>
        <v>1621861745.6970201</v>
      </c>
      <c r="T309" s="122">
        <v>0.24330964857255588</v>
      </c>
      <c r="U309" s="122">
        <f t="shared" si="17"/>
        <v>-24199411756.166737</v>
      </c>
      <c r="V309" s="3">
        <f t="shared" si="18"/>
        <v>0.25157015019997903</v>
      </c>
    </row>
    <row r="310" spans="13:22" x14ac:dyDescent="0.25">
      <c r="M310" s="3">
        <v>306</v>
      </c>
      <c r="N310" s="122">
        <f>'CBA Result'!$G$54*_xlfn.GAMMA.INV(T310,IF($O$2="Railway",$D$31,$D$32),IF($O$2="Railway",$F$31,$F$32))</f>
        <v>6190856829.6953421</v>
      </c>
      <c r="O310" s="122">
        <f>'CBA Result'!$G$53+'CBA Result'!$G$57+'CBA Result'!$G$58+'CBA Result'!$G$59+'CBA Result'!$G$60</f>
        <v>-349185910.82876146</v>
      </c>
      <c r="P310" s="122">
        <f>'CBA Result'!$G$55+'CBA Result'!$G$56</f>
        <v>2589916468.0184565</v>
      </c>
      <c r="Q310" s="122">
        <f>'CBA Result'!$G$40</f>
        <v>-16530913967.140793</v>
      </c>
      <c r="R310" s="122">
        <v>5.6195971577867265E-2</v>
      </c>
      <c r="S310" s="122">
        <f t="shared" si="16"/>
        <v>661075909.95295775</v>
      </c>
      <c r="T310" s="122">
        <v>0.68909364039079146</v>
      </c>
      <c r="U310" s="122">
        <f t="shared" si="17"/>
        <v>-31113122659.601711</v>
      </c>
      <c r="V310" s="3">
        <f t="shared" si="18"/>
        <v>0.20900334884299213</v>
      </c>
    </row>
    <row r="311" spans="13:22" x14ac:dyDescent="0.25">
      <c r="M311" s="3">
        <v>307</v>
      </c>
      <c r="N311" s="122">
        <f>'CBA Result'!$G$54*_xlfn.GAMMA.INV(T311,IF($O$2="Railway",$D$31,$D$32),IF($O$2="Railway",$F$31,$F$32))</f>
        <v>6300888396.4998369</v>
      </c>
      <c r="O311" s="122">
        <f>'CBA Result'!$G$53+'CBA Result'!$G$57+'CBA Result'!$G$58+'CBA Result'!$G$59+'CBA Result'!$G$60</f>
        <v>-349185910.82876146</v>
      </c>
      <c r="P311" s="122">
        <f>'CBA Result'!$G$55+'CBA Result'!$G$56</f>
        <v>2589916468.0184565</v>
      </c>
      <c r="Q311" s="122">
        <f>'CBA Result'!$G$40</f>
        <v>-16530913967.140793</v>
      </c>
      <c r="R311" s="122">
        <v>0.56642123310199677</v>
      </c>
      <c r="S311" s="122">
        <f t="shared" si="16"/>
        <v>2251156350.991323</v>
      </c>
      <c r="T311" s="122">
        <v>0.71918957688835949</v>
      </c>
      <c r="U311" s="122">
        <f t="shared" si="17"/>
        <v>-31666103568.156315</v>
      </c>
      <c r="V311" s="3">
        <f t="shared" si="18"/>
        <v>0.25904225377798801</v>
      </c>
    </row>
    <row r="312" spans="13:22" x14ac:dyDescent="0.25">
      <c r="M312" s="3">
        <v>308</v>
      </c>
      <c r="N312" s="122">
        <f>'CBA Result'!$G$54*_xlfn.GAMMA.INV(T312,IF($O$2="Railway",$D$31,$D$32),IF($O$2="Railway",$F$31,$F$32))</f>
        <v>5707200198.1508818</v>
      </c>
      <c r="O312" s="122">
        <f>'CBA Result'!$G$53+'CBA Result'!$G$57+'CBA Result'!$G$58+'CBA Result'!$G$59+'CBA Result'!$G$60</f>
        <v>-349185910.82876146</v>
      </c>
      <c r="P312" s="122">
        <f>'CBA Result'!$G$55+'CBA Result'!$G$56</f>
        <v>2589916468.0184565</v>
      </c>
      <c r="Q312" s="122">
        <f>'CBA Result'!$G$40</f>
        <v>-16530913967.140793</v>
      </c>
      <c r="R312" s="122">
        <v>0.23539645005189513</v>
      </c>
      <c r="S312" s="122">
        <f t="shared" si="16"/>
        <v>1282254168.5025818</v>
      </c>
      <c r="T312" s="122">
        <v>0.53883839086083263</v>
      </c>
      <c r="U312" s="122">
        <f t="shared" si="17"/>
        <v>-28682430347.320744</v>
      </c>
      <c r="V312" s="3">
        <f t="shared" si="18"/>
        <v>0.23150996534869914</v>
      </c>
    </row>
    <row r="313" spans="13:22" x14ac:dyDescent="0.25">
      <c r="M313" s="3">
        <v>309</v>
      </c>
      <c r="N313" s="122">
        <f>'CBA Result'!$G$54*_xlfn.GAMMA.INV(T313,IF($O$2="Railway",$D$31,$D$32),IF($O$2="Railway",$F$31,$F$32))</f>
        <v>6006046896.6609697</v>
      </c>
      <c r="O313" s="122">
        <f>'CBA Result'!$G$53+'CBA Result'!$G$57+'CBA Result'!$G$58+'CBA Result'!$G$59+'CBA Result'!$G$60</f>
        <v>-349185910.82876146</v>
      </c>
      <c r="P313" s="122">
        <f>'CBA Result'!$G$55+'CBA Result'!$G$56</f>
        <v>2589916468.0184565</v>
      </c>
      <c r="Q313" s="122">
        <f>'CBA Result'!$G$40</f>
        <v>-16530913967.140793</v>
      </c>
      <c r="R313" s="122">
        <v>0.14799245310417775</v>
      </c>
      <c r="S313" s="122">
        <f t="shared" si="16"/>
        <v>1009890064.7251874</v>
      </c>
      <c r="T313" s="122">
        <v>0.63478843111363625</v>
      </c>
      <c r="U313" s="122">
        <f t="shared" si="17"/>
        <v>-30184331335.009869</v>
      </c>
      <c r="V313" s="3">
        <f t="shared" si="18"/>
        <v>0.2208679389503268</v>
      </c>
    </row>
    <row r="314" spans="13:22" x14ac:dyDescent="0.25">
      <c r="M314" s="3">
        <v>310</v>
      </c>
      <c r="N314" s="122">
        <f>'CBA Result'!$G$54*_xlfn.GAMMA.INV(T314,IF($O$2="Railway",$D$31,$D$32),IF($O$2="Railway",$F$31,$F$32))</f>
        <v>3723120033.7052221</v>
      </c>
      <c r="O314" s="122">
        <f>'CBA Result'!$G$53+'CBA Result'!$G$57+'CBA Result'!$G$58+'CBA Result'!$G$59+'CBA Result'!$G$60</f>
        <v>-349185910.82876146</v>
      </c>
      <c r="P314" s="122">
        <f>'CBA Result'!$G$55+'CBA Result'!$G$56</f>
        <v>2589916468.0184565</v>
      </c>
      <c r="Q314" s="122">
        <f>'CBA Result'!$G$40</f>
        <v>-16530913967.140793</v>
      </c>
      <c r="R314" s="122">
        <v>0.95039353829337458</v>
      </c>
      <c r="S314" s="122">
        <f t="shared" si="16"/>
        <v>4160586271.5754108</v>
      </c>
      <c r="T314" s="122">
        <v>3.46543672996934E-2</v>
      </c>
      <c r="U314" s="122">
        <f t="shared" si="17"/>
        <v>-18711124077.277607</v>
      </c>
      <c r="V314" s="3">
        <f t="shared" si="18"/>
        <v>0.40267598907120894</v>
      </c>
    </row>
    <row r="315" spans="13:22" x14ac:dyDescent="0.25">
      <c r="M315" s="3">
        <v>311</v>
      </c>
      <c r="N315" s="122">
        <f>'CBA Result'!$G$54*_xlfn.GAMMA.INV(T315,IF($O$2="Railway",$D$31,$D$32),IF($O$2="Railway",$F$31,$F$32))</f>
        <v>5348203067.5396271</v>
      </c>
      <c r="O315" s="122">
        <f>'CBA Result'!$G$53+'CBA Result'!$G$57+'CBA Result'!$G$58+'CBA Result'!$G$59+'CBA Result'!$G$60</f>
        <v>-349185910.82876146</v>
      </c>
      <c r="P315" s="122">
        <f>'CBA Result'!$G$55+'CBA Result'!$G$56</f>
        <v>2589916468.0184565</v>
      </c>
      <c r="Q315" s="122">
        <f>'CBA Result'!$G$40</f>
        <v>-16530913967.140793</v>
      </c>
      <c r="R315" s="122">
        <v>0.19036646618398734</v>
      </c>
      <c r="S315" s="122">
        <f t="shared" si="16"/>
        <v>1145632780.4135959</v>
      </c>
      <c r="T315" s="122">
        <v>0.41646094900778852</v>
      </c>
      <c r="U315" s="122">
        <f t="shared" si="17"/>
        <v>-26878233922.428993</v>
      </c>
      <c r="V315" s="3">
        <f t="shared" si="18"/>
        <v>0.22861062802184171</v>
      </c>
    </row>
    <row r="316" spans="13:22" x14ac:dyDescent="0.25">
      <c r="M316" s="3">
        <v>312</v>
      </c>
      <c r="N316" s="122">
        <f>'CBA Result'!$G$54*_xlfn.GAMMA.INV(T316,IF($O$2="Railway",$D$31,$D$32),IF($O$2="Railway",$F$31,$F$32))</f>
        <v>5208291782.9631014</v>
      </c>
      <c r="O316" s="122">
        <f>'CBA Result'!$G$53+'CBA Result'!$G$57+'CBA Result'!$G$58+'CBA Result'!$G$59+'CBA Result'!$G$60</f>
        <v>-349185910.82876146</v>
      </c>
      <c r="P316" s="122">
        <f>'CBA Result'!$G$55+'CBA Result'!$G$56</f>
        <v>2589916468.0184565</v>
      </c>
      <c r="Q316" s="122">
        <f>'CBA Result'!$G$40</f>
        <v>-16530913967.140793</v>
      </c>
      <c r="R316" s="122">
        <v>0.77257433743507231</v>
      </c>
      <c r="S316" s="122">
        <f t="shared" si="16"/>
        <v>2998986306.7699809</v>
      </c>
      <c r="T316" s="122">
        <v>0.36884053468956679</v>
      </c>
      <c r="U316" s="122">
        <f t="shared" si="17"/>
        <v>-26175087802.555611</v>
      </c>
      <c r="V316" s="3">
        <f t="shared" si="18"/>
        <v>0.30021263875711224</v>
      </c>
    </row>
    <row r="317" spans="13:22" x14ac:dyDescent="0.25">
      <c r="M317" s="3">
        <v>313</v>
      </c>
      <c r="N317" s="122">
        <f>'CBA Result'!$G$54*_xlfn.GAMMA.INV(T317,IF($O$2="Railway",$D$31,$D$32),IF($O$2="Railway",$F$31,$F$32))</f>
        <v>4327078091.2116795</v>
      </c>
      <c r="O317" s="122">
        <f>'CBA Result'!$G$53+'CBA Result'!$G$57+'CBA Result'!$G$58+'CBA Result'!$G$59+'CBA Result'!$G$60</f>
        <v>-349185910.82876146</v>
      </c>
      <c r="P317" s="122">
        <f>'CBA Result'!$G$55+'CBA Result'!$G$56</f>
        <v>2589916468.0184565</v>
      </c>
      <c r="Q317" s="122">
        <f>'CBA Result'!$G$40</f>
        <v>-16530913967.140793</v>
      </c>
      <c r="R317" s="122">
        <v>0.6825896584796074</v>
      </c>
      <c r="S317" s="122">
        <f t="shared" si="16"/>
        <v>2641812605.1684422</v>
      </c>
      <c r="T317" s="122">
        <v>0.12049490932116125</v>
      </c>
      <c r="U317" s="122">
        <f t="shared" si="17"/>
        <v>-21746410087.175194</v>
      </c>
      <c r="V317" s="3">
        <f t="shared" si="18"/>
        <v>0.30440448602849113</v>
      </c>
    </row>
    <row r="318" spans="13:22" x14ac:dyDescent="0.25">
      <c r="M318" s="3">
        <v>314</v>
      </c>
      <c r="N318" s="122">
        <f>'CBA Result'!$G$54*_xlfn.GAMMA.INV(T318,IF($O$2="Railway",$D$31,$D$32),IF($O$2="Railway",$F$31,$F$32))</f>
        <v>6035501285.2404585</v>
      </c>
      <c r="O318" s="122">
        <f>'CBA Result'!$G$53+'CBA Result'!$G$57+'CBA Result'!$G$58+'CBA Result'!$G$59+'CBA Result'!$G$60</f>
        <v>-349185910.82876146</v>
      </c>
      <c r="P318" s="122">
        <f>'CBA Result'!$G$55+'CBA Result'!$G$56</f>
        <v>2589916468.0184565</v>
      </c>
      <c r="Q318" s="122">
        <f>'CBA Result'!$G$40</f>
        <v>-16530913967.140793</v>
      </c>
      <c r="R318" s="122">
        <v>0.4559023426630695</v>
      </c>
      <c r="S318" s="122">
        <f t="shared" si="16"/>
        <v>1917882105.2387562</v>
      </c>
      <c r="T318" s="122">
        <v>0.64373730408355212</v>
      </c>
      <c r="U318" s="122">
        <f t="shared" si="17"/>
        <v>-30332358987.715622</v>
      </c>
      <c r="V318" s="3">
        <f t="shared" si="18"/>
        <v>0.25069588167310353</v>
      </c>
    </row>
    <row r="319" spans="13:22" x14ac:dyDescent="0.25">
      <c r="M319" s="3">
        <v>315</v>
      </c>
      <c r="N319" s="122">
        <f>'CBA Result'!$G$54*_xlfn.GAMMA.INV(T319,IF($O$2="Railway",$D$31,$D$32),IF($O$2="Railway",$F$31,$F$32))</f>
        <v>4697142200.1553249</v>
      </c>
      <c r="O319" s="122">
        <f>'CBA Result'!$G$53+'CBA Result'!$G$57+'CBA Result'!$G$58+'CBA Result'!$G$59+'CBA Result'!$G$60</f>
        <v>-349185910.82876146</v>
      </c>
      <c r="P319" s="122">
        <f>'CBA Result'!$G$55+'CBA Result'!$G$56</f>
        <v>2589916468.0184565</v>
      </c>
      <c r="Q319" s="122">
        <f>'CBA Result'!$G$40</f>
        <v>-16530913967.140793</v>
      </c>
      <c r="R319" s="122">
        <v>0.1971408206273022</v>
      </c>
      <c r="S319" s="122">
        <f t="shared" si="16"/>
        <v>1166595374.7093415</v>
      </c>
      <c r="T319" s="122">
        <v>0.20957957990471043</v>
      </c>
      <c r="U319" s="122">
        <f t="shared" si="17"/>
        <v>-23606225348.651115</v>
      </c>
      <c r="V319" s="3">
        <f t="shared" si="18"/>
        <v>0.23360582145552605</v>
      </c>
    </row>
    <row r="320" spans="13:22" x14ac:dyDescent="0.25">
      <c r="M320" s="3">
        <v>316</v>
      </c>
      <c r="N320" s="122">
        <f>'CBA Result'!$G$54*_xlfn.GAMMA.INV(T320,IF($O$2="Railway",$D$31,$D$32),IF($O$2="Railway",$F$31,$F$32))</f>
        <v>5188573758.8976355</v>
      </c>
      <c r="O320" s="122">
        <f>'CBA Result'!$G$53+'CBA Result'!$G$57+'CBA Result'!$G$58+'CBA Result'!$G$59+'CBA Result'!$G$60</f>
        <v>-349185910.82876146</v>
      </c>
      <c r="P320" s="122">
        <f>'CBA Result'!$G$55+'CBA Result'!$G$56</f>
        <v>2589916468.0184565</v>
      </c>
      <c r="Q320" s="122">
        <f>'CBA Result'!$G$40</f>
        <v>-16530913967.140793</v>
      </c>
      <c r="R320" s="122">
        <v>0.93805147077590056</v>
      </c>
      <c r="S320" s="122">
        <f t="shared" si="16"/>
        <v>4025825546.071063</v>
      </c>
      <c r="T320" s="122">
        <v>0.3622030942242368</v>
      </c>
      <c r="U320" s="122">
        <f t="shared" si="17"/>
        <v>-26075991777.84848</v>
      </c>
      <c r="V320" s="3">
        <f t="shared" si="18"/>
        <v>0.33997607721562961</v>
      </c>
    </row>
    <row r="321" spans="13:22" x14ac:dyDescent="0.25">
      <c r="M321" s="3">
        <v>317</v>
      </c>
      <c r="N321" s="122">
        <f>'CBA Result'!$G$54*_xlfn.GAMMA.INV(T321,IF($O$2="Railway",$D$31,$D$32),IF($O$2="Railway",$F$31,$F$32))</f>
        <v>7455021165.3317575</v>
      </c>
      <c r="O321" s="122">
        <f>'CBA Result'!$G$53+'CBA Result'!$G$57+'CBA Result'!$G$58+'CBA Result'!$G$59+'CBA Result'!$G$60</f>
        <v>-349185910.82876146</v>
      </c>
      <c r="P321" s="122">
        <f>'CBA Result'!$G$55+'CBA Result'!$G$56</f>
        <v>2589916468.0184565</v>
      </c>
      <c r="Q321" s="122">
        <f>'CBA Result'!$G$40</f>
        <v>-16530913967.140793</v>
      </c>
      <c r="R321" s="122">
        <v>0.25800630662170276</v>
      </c>
      <c r="S321" s="122">
        <f t="shared" si="16"/>
        <v>1348938206.0017374</v>
      </c>
      <c r="T321" s="122">
        <v>0.92499356427452284</v>
      </c>
      <c r="U321" s="122">
        <f t="shared" si="17"/>
        <v>-37466378940.362007</v>
      </c>
      <c r="V321" s="3">
        <f t="shared" si="18"/>
        <v>0.22566294634351558</v>
      </c>
    </row>
    <row r="322" spans="13:22" x14ac:dyDescent="0.25">
      <c r="M322" s="3">
        <v>318</v>
      </c>
      <c r="N322" s="122">
        <f>'CBA Result'!$G$54*_xlfn.GAMMA.INV(T322,IF($O$2="Railway",$D$31,$D$32),IF($O$2="Railway",$F$31,$F$32))</f>
        <v>3282798820.4237628</v>
      </c>
      <c r="O322" s="122">
        <f>'CBA Result'!$G$53+'CBA Result'!$G$57+'CBA Result'!$G$58+'CBA Result'!$G$59+'CBA Result'!$G$60</f>
        <v>-349185910.82876146</v>
      </c>
      <c r="P322" s="122">
        <f>'CBA Result'!$G$55+'CBA Result'!$G$56</f>
        <v>2589916468.0184565</v>
      </c>
      <c r="Q322" s="122">
        <f>'CBA Result'!$G$40</f>
        <v>-16530913967.140793</v>
      </c>
      <c r="R322" s="122">
        <v>0.12448407350454616</v>
      </c>
      <c r="S322" s="122">
        <f t="shared" si="16"/>
        <v>929952097.69025183</v>
      </c>
      <c r="T322" s="122">
        <v>9.8268303254672729E-3</v>
      </c>
      <c r="U322" s="122">
        <f t="shared" si="17"/>
        <v>-16498220711.020168</v>
      </c>
      <c r="V322" s="3">
        <f t="shared" si="18"/>
        <v>0.23418070802656568</v>
      </c>
    </row>
    <row r="323" spans="13:22" x14ac:dyDescent="0.25">
      <c r="M323" s="3">
        <v>319</v>
      </c>
      <c r="N323" s="122">
        <f>'CBA Result'!$G$54*_xlfn.GAMMA.INV(T323,IF($O$2="Railway",$D$31,$D$32),IF($O$2="Railway",$F$31,$F$32))</f>
        <v>5349544582.5698004</v>
      </c>
      <c r="O323" s="122">
        <f>'CBA Result'!$G$53+'CBA Result'!$G$57+'CBA Result'!$G$58+'CBA Result'!$G$59+'CBA Result'!$G$60</f>
        <v>-349185910.82876146</v>
      </c>
      <c r="P323" s="122">
        <f>'CBA Result'!$G$55+'CBA Result'!$G$56</f>
        <v>2589916468.0184565</v>
      </c>
      <c r="Q323" s="122">
        <f>'CBA Result'!$G$40</f>
        <v>-16530913967.140793</v>
      </c>
      <c r="R323" s="122">
        <v>0.73841962629881475</v>
      </c>
      <c r="S323" s="122">
        <f t="shared" si="16"/>
        <v>2855471023.2862091</v>
      </c>
      <c r="T323" s="122">
        <v>0.41692064999727185</v>
      </c>
      <c r="U323" s="122">
        <f t="shared" si="17"/>
        <v>-26884975916.765427</v>
      </c>
      <c r="V323" s="3">
        <f t="shared" si="18"/>
        <v>0.29220147785694561</v>
      </c>
    </row>
    <row r="324" spans="13:22" x14ac:dyDescent="0.25">
      <c r="M324" s="3">
        <v>320</v>
      </c>
      <c r="N324" s="122">
        <f>'CBA Result'!$G$54*_xlfn.GAMMA.INV(T324,IF($O$2="Railway",$D$31,$D$32),IF($O$2="Railway",$F$31,$F$32))</f>
        <v>4592609461.3736897</v>
      </c>
      <c r="O324" s="122">
        <f>'CBA Result'!$G$53+'CBA Result'!$G$57+'CBA Result'!$G$58+'CBA Result'!$G$59+'CBA Result'!$G$60</f>
        <v>-349185910.82876146</v>
      </c>
      <c r="P324" s="122">
        <f>'CBA Result'!$G$55+'CBA Result'!$G$56</f>
        <v>2589916468.0184565</v>
      </c>
      <c r="Q324" s="122">
        <f>'CBA Result'!$G$40</f>
        <v>-16530913967.140793</v>
      </c>
      <c r="R324" s="122">
        <v>0.11708092798294945</v>
      </c>
      <c r="S324" s="122">
        <f t="shared" si="16"/>
        <v>903850784.92407477</v>
      </c>
      <c r="T324" s="122">
        <v>0.18171699531265151</v>
      </c>
      <c r="U324" s="122">
        <f t="shared" si="17"/>
        <v>-23080879663.372658</v>
      </c>
      <c r="V324" s="3">
        <f t="shared" si="18"/>
        <v>0.22301031895405954</v>
      </c>
    </row>
    <row r="325" spans="13:22" x14ac:dyDescent="0.25">
      <c r="M325" s="3">
        <v>321</v>
      </c>
      <c r="N325" s="122">
        <f>'CBA Result'!$G$54*_xlfn.GAMMA.INV(T325,IF($O$2="Railway",$D$31,$D$32),IF($O$2="Railway",$F$31,$F$32))</f>
        <v>4437468993.1686697</v>
      </c>
      <c r="O325" s="122">
        <f>'CBA Result'!$G$53+'CBA Result'!$G$57+'CBA Result'!$G$58+'CBA Result'!$G$59+'CBA Result'!$G$60</f>
        <v>-349185910.82876146</v>
      </c>
      <c r="P325" s="122">
        <f>'CBA Result'!$G$55+'CBA Result'!$G$56</f>
        <v>2589916468.0184565</v>
      </c>
      <c r="Q325" s="122">
        <f>'CBA Result'!$G$40</f>
        <v>-16530913967.140793</v>
      </c>
      <c r="R325" s="122">
        <v>0.28067174894368818</v>
      </c>
      <c r="S325" s="122">
        <f t="shared" si="16"/>
        <v>1414912764.5539446</v>
      </c>
      <c r="T325" s="122">
        <v>0.14420955604739938</v>
      </c>
      <c r="U325" s="122">
        <f t="shared" si="17"/>
        <v>-22301196890.936722</v>
      </c>
      <c r="V325" s="3">
        <f t="shared" si="18"/>
        <v>0.24676683829155235</v>
      </c>
    </row>
    <row r="326" spans="13:22" x14ac:dyDescent="0.25">
      <c r="M326" s="3">
        <v>322</v>
      </c>
      <c r="N326" s="122">
        <f>'CBA Result'!$G$54*_xlfn.GAMMA.INV(T326,IF($O$2="Railway",$D$31,$D$32),IF($O$2="Railway",$F$31,$F$32))</f>
        <v>4327666777.1483765</v>
      </c>
      <c r="O326" s="122">
        <f>'CBA Result'!$G$53+'CBA Result'!$G$57+'CBA Result'!$G$58+'CBA Result'!$G$59+'CBA Result'!$G$60</f>
        <v>-349185910.82876146</v>
      </c>
      <c r="P326" s="122">
        <f>'CBA Result'!$G$55+'CBA Result'!$G$56</f>
        <v>2589916468.0184565</v>
      </c>
      <c r="Q326" s="122">
        <f>'CBA Result'!$G$40</f>
        <v>-16530913967.140793</v>
      </c>
      <c r="R326" s="122">
        <v>0.33402431918683095</v>
      </c>
      <c r="S326" s="122">
        <f t="shared" ref="S326:S389" si="19">_xlfn.BETA.INV(R326,IF($O$2="Railway",$I$30,$J$30),IF($O$2="Railway",$I$31,$J$31),IF($O$2="Railway",$I$27,$J$27),IF($O$2="Railway",$I$29,$J$29))*P326</f>
        <v>1568105979.9540431</v>
      </c>
      <c r="T326" s="122">
        <v>0.12061464087459151</v>
      </c>
      <c r="U326" s="122">
        <f t="shared" ref="U326:U389" si="20">_xlfn.GAMMA.INV(T326,IF($O$2="Railway",$D$31,$D$32),IF($O$2="Railway",$F$31,$F$32))*Q326</f>
        <v>-21749368620.744987</v>
      </c>
      <c r="V326" s="3">
        <f t="shared" ref="V326:V389" si="21">(N326+O326+S326)/-U326</f>
        <v>0.25502289022694713</v>
      </c>
    </row>
    <row r="327" spans="13:22" x14ac:dyDescent="0.25">
      <c r="M327" s="3">
        <v>323</v>
      </c>
      <c r="N327" s="122">
        <f>'CBA Result'!$G$54*_xlfn.GAMMA.INV(T327,IF($O$2="Railway",$D$31,$D$32),IF($O$2="Railway",$F$31,$F$32))</f>
        <v>4213213311.4668503</v>
      </c>
      <c r="O327" s="122">
        <f>'CBA Result'!$G$53+'CBA Result'!$G$57+'CBA Result'!$G$58+'CBA Result'!$G$59+'CBA Result'!$G$60</f>
        <v>-349185910.82876146</v>
      </c>
      <c r="P327" s="122">
        <f>'CBA Result'!$G$55+'CBA Result'!$G$56</f>
        <v>2589916468.0184565</v>
      </c>
      <c r="Q327" s="122">
        <f>'CBA Result'!$G$40</f>
        <v>-16530913967.140793</v>
      </c>
      <c r="R327" s="122">
        <v>0.77013773767860749</v>
      </c>
      <c r="S327" s="122">
        <f t="shared" si="19"/>
        <v>2988351864.4679542</v>
      </c>
      <c r="T327" s="122">
        <v>9.8704603336779662E-2</v>
      </c>
      <c r="U327" s="122">
        <f t="shared" si="20"/>
        <v>-21174164765.361839</v>
      </c>
      <c r="V327" s="3">
        <f t="shared" si="21"/>
        <v>0.32361981410079693</v>
      </c>
    </row>
    <row r="328" spans="13:22" x14ac:dyDescent="0.25">
      <c r="M328" s="3">
        <v>324</v>
      </c>
      <c r="N328" s="122">
        <f>'CBA Result'!$G$54*_xlfn.GAMMA.INV(T328,IF($O$2="Railway",$D$31,$D$32),IF($O$2="Railway",$F$31,$F$32))</f>
        <v>3928676480.7793527</v>
      </c>
      <c r="O328" s="122">
        <f>'CBA Result'!$G$53+'CBA Result'!$G$57+'CBA Result'!$G$58+'CBA Result'!$G$59+'CBA Result'!$G$60</f>
        <v>-349185910.82876146</v>
      </c>
      <c r="P328" s="122">
        <f>'CBA Result'!$G$55+'CBA Result'!$G$56</f>
        <v>2589916468.0184565</v>
      </c>
      <c r="Q328" s="122">
        <f>'CBA Result'!$G$40</f>
        <v>-16530913967.140793</v>
      </c>
      <c r="R328" s="122">
        <v>0.28754731772541431</v>
      </c>
      <c r="S328" s="122">
        <f t="shared" si="19"/>
        <v>1434791628.4889245</v>
      </c>
      <c r="T328" s="122">
        <v>5.5951257769827234E-2</v>
      </c>
      <c r="U328" s="122">
        <f t="shared" si="20"/>
        <v>-19744180264.365055</v>
      </c>
      <c r="V328" s="3">
        <f t="shared" si="21"/>
        <v>0.2539625414324978</v>
      </c>
    </row>
    <row r="329" spans="13:22" x14ac:dyDescent="0.25">
      <c r="M329" s="3">
        <v>325</v>
      </c>
      <c r="N329" s="122">
        <f>'CBA Result'!$G$54*_xlfn.GAMMA.INV(T329,IF($O$2="Railway",$D$31,$D$32),IF($O$2="Railway",$F$31,$F$32))</f>
        <v>8156329182.9187298</v>
      </c>
      <c r="O329" s="122">
        <f>'CBA Result'!$G$53+'CBA Result'!$G$57+'CBA Result'!$G$58+'CBA Result'!$G$59+'CBA Result'!$G$60</f>
        <v>-349185910.82876146</v>
      </c>
      <c r="P329" s="122">
        <f>'CBA Result'!$G$55+'CBA Result'!$G$56</f>
        <v>2589916468.0184565</v>
      </c>
      <c r="Q329" s="122">
        <f>'CBA Result'!$G$40</f>
        <v>-16530913967.140793</v>
      </c>
      <c r="R329" s="122">
        <v>0.63483009042234828</v>
      </c>
      <c r="S329" s="122">
        <f t="shared" si="19"/>
        <v>2474185793.138586</v>
      </c>
      <c r="T329" s="122">
        <v>0.97254907953863268</v>
      </c>
      <c r="U329" s="122">
        <f t="shared" si="20"/>
        <v>-40990912453.830345</v>
      </c>
      <c r="V329" s="3">
        <f t="shared" si="21"/>
        <v>0.25081971709726669</v>
      </c>
    </row>
    <row r="330" spans="13:22" x14ac:dyDescent="0.25">
      <c r="M330" s="3">
        <v>326</v>
      </c>
      <c r="N330" s="122">
        <f>'CBA Result'!$G$54*_xlfn.GAMMA.INV(T330,IF($O$2="Railway",$D$31,$D$32),IF($O$2="Railway",$F$31,$F$32))</f>
        <v>6092206926.149086</v>
      </c>
      <c r="O330" s="122">
        <f>'CBA Result'!$G$53+'CBA Result'!$G$57+'CBA Result'!$G$58+'CBA Result'!$G$59+'CBA Result'!$G$60</f>
        <v>-349185910.82876146</v>
      </c>
      <c r="P330" s="122">
        <f>'CBA Result'!$G$55+'CBA Result'!$G$56</f>
        <v>2589916468.0184565</v>
      </c>
      <c r="Q330" s="122">
        <f>'CBA Result'!$G$40</f>
        <v>-16530913967.140793</v>
      </c>
      <c r="R330" s="122">
        <v>0.83525332744262382</v>
      </c>
      <c r="S330" s="122">
        <f t="shared" si="19"/>
        <v>3300136603.0740728</v>
      </c>
      <c r="T330" s="122">
        <v>0.66066153713708153</v>
      </c>
      <c r="U330" s="122">
        <f t="shared" si="20"/>
        <v>-30617342086.11628</v>
      </c>
      <c r="V330" s="3">
        <f t="shared" si="21"/>
        <v>0.29536063558224745</v>
      </c>
    </row>
    <row r="331" spans="13:22" x14ac:dyDescent="0.25">
      <c r="M331" s="3">
        <v>327</v>
      </c>
      <c r="N331" s="122">
        <f>'CBA Result'!$G$54*_xlfn.GAMMA.INV(T331,IF($O$2="Railway",$D$31,$D$32),IF($O$2="Railway",$F$31,$F$32))</f>
        <v>7020783341.4264202</v>
      </c>
      <c r="O331" s="122">
        <f>'CBA Result'!$G$53+'CBA Result'!$G$57+'CBA Result'!$G$58+'CBA Result'!$G$59+'CBA Result'!$G$60</f>
        <v>-349185910.82876146</v>
      </c>
      <c r="P331" s="122">
        <f>'CBA Result'!$G$55+'CBA Result'!$G$56</f>
        <v>2589916468.0184565</v>
      </c>
      <c r="Q331" s="122">
        <f>'CBA Result'!$G$40</f>
        <v>-16530913967.140793</v>
      </c>
      <c r="R331" s="122">
        <v>0.24840210312496425</v>
      </c>
      <c r="S331" s="122">
        <f t="shared" si="19"/>
        <v>1320734188.1754539</v>
      </c>
      <c r="T331" s="122">
        <v>0.87018235328269433</v>
      </c>
      <c r="U331" s="122">
        <f t="shared" si="20"/>
        <v>-35284048602.209099</v>
      </c>
      <c r="V331" s="3">
        <f t="shared" si="21"/>
        <v>0.22651401795973949</v>
      </c>
    </row>
    <row r="332" spans="13:22" x14ac:dyDescent="0.25">
      <c r="M332" s="3">
        <v>328</v>
      </c>
      <c r="N332" s="122">
        <f>'CBA Result'!$G$54*_xlfn.GAMMA.INV(T332,IF($O$2="Railway",$D$31,$D$32),IF($O$2="Railway",$F$31,$F$32))</f>
        <v>5281043014.1687384</v>
      </c>
      <c r="O332" s="122">
        <f>'CBA Result'!$G$53+'CBA Result'!$G$57+'CBA Result'!$G$58+'CBA Result'!$G$59+'CBA Result'!$G$60</f>
        <v>-349185910.82876146</v>
      </c>
      <c r="P332" s="122">
        <f>'CBA Result'!$G$55+'CBA Result'!$G$56</f>
        <v>2589916468.0184565</v>
      </c>
      <c r="Q332" s="122">
        <f>'CBA Result'!$G$40</f>
        <v>-16530913967.140793</v>
      </c>
      <c r="R332" s="122">
        <v>0.46852414729301251</v>
      </c>
      <c r="S332" s="122">
        <f t="shared" si="19"/>
        <v>1954802157.5227447</v>
      </c>
      <c r="T332" s="122">
        <v>0.39350757101127409</v>
      </c>
      <c r="U332" s="122">
        <f t="shared" si="20"/>
        <v>-26540710533.367405</v>
      </c>
      <c r="V332" s="3">
        <f t="shared" si="21"/>
        <v>0.25947531631471221</v>
      </c>
    </row>
    <row r="333" spans="13:22" x14ac:dyDescent="0.25">
      <c r="M333" s="3">
        <v>329</v>
      </c>
      <c r="N333" s="122">
        <f>'CBA Result'!$G$54*_xlfn.GAMMA.INV(T333,IF($O$2="Railway",$D$31,$D$32),IF($O$2="Railway",$F$31,$F$32))</f>
        <v>6447956597.0852852</v>
      </c>
      <c r="O333" s="122">
        <f>'CBA Result'!$G$53+'CBA Result'!$G$57+'CBA Result'!$G$58+'CBA Result'!$G$59+'CBA Result'!$G$60</f>
        <v>-349185910.82876146</v>
      </c>
      <c r="P333" s="122">
        <f>'CBA Result'!$G$55+'CBA Result'!$G$56</f>
        <v>2589916468.0184565</v>
      </c>
      <c r="Q333" s="122">
        <f>'CBA Result'!$G$40</f>
        <v>-16530913967.140793</v>
      </c>
      <c r="R333" s="122">
        <v>0.1834447017554105</v>
      </c>
      <c r="S333" s="122">
        <f t="shared" si="19"/>
        <v>1124032302.3271017</v>
      </c>
      <c r="T333" s="122">
        <v>0.75658752324487544</v>
      </c>
      <c r="U333" s="122">
        <f t="shared" si="20"/>
        <v>-32405217892.718582</v>
      </c>
      <c r="V333" s="3">
        <f t="shared" si="21"/>
        <v>0.22289012258752877</v>
      </c>
    </row>
    <row r="334" spans="13:22" x14ac:dyDescent="0.25">
      <c r="M334" s="3">
        <v>330</v>
      </c>
      <c r="N334" s="122">
        <f>'CBA Result'!$G$54*_xlfn.GAMMA.INV(T334,IF($O$2="Railway",$D$31,$D$32),IF($O$2="Railway",$F$31,$F$32))</f>
        <v>4212087747.6487255</v>
      </c>
      <c r="O334" s="122">
        <f>'CBA Result'!$G$53+'CBA Result'!$G$57+'CBA Result'!$G$58+'CBA Result'!$G$59+'CBA Result'!$G$60</f>
        <v>-349185910.82876146</v>
      </c>
      <c r="P334" s="122">
        <f>'CBA Result'!$G$55+'CBA Result'!$G$56</f>
        <v>2589916468.0184565</v>
      </c>
      <c r="Q334" s="122">
        <f>'CBA Result'!$G$40</f>
        <v>-16530913967.140793</v>
      </c>
      <c r="R334" s="122">
        <v>0.24957900753311624</v>
      </c>
      <c r="S334" s="122">
        <f t="shared" si="19"/>
        <v>1324199429.7976885</v>
      </c>
      <c r="T334" s="122">
        <v>9.8502794316554509E-2</v>
      </c>
      <c r="U334" s="122">
        <f t="shared" si="20"/>
        <v>-21168508067.73534</v>
      </c>
      <c r="V334" s="3">
        <f t="shared" si="21"/>
        <v>0.24503858514827218</v>
      </c>
    </row>
    <row r="335" spans="13:22" x14ac:dyDescent="0.25">
      <c r="M335" s="3">
        <v>331</v>
      </c>
      <c r="N335" s="122">
        <f>'CBA Result'!$G$54*_xlfn.GAMMA.INV(T335,IF($O$2="Railway",$D$31,$D$32),IF($O$2="Railway",$F$31,$F$32))</f>
        <v>5405491585.4086943</v>
      </c>
      <c r="O335" s="122">
        <f>'CBA Result'!$G$53+'CBA Result'!$G$57+'CBA Result'!$G$58+'CBA Result'!$G$59+'CBA Result'!$G$60</f>
        <v>-349185910.82876146</v>
      </c>
      <c r="P335" s="122">
        <f>'CBA Result'!$G$55+'CBA Result'!$G$56</f>
        <v>2589916468.0184565</v>
      </c>
      <c r="Q335" s="122">
        <f>'CBA Result'!$G$40</f>
        <v>-16530913967.140793</v>
      </c>
      <c r="R335" s="122">
        <v>0.64136965364564158</v>
      </c>
      <c r="S335" s="122">
        <f t="shared" si="19"/>
        <v>2496470378.1871519</v>
      </c>
      <c r="T335" s="122">
        <v>0.43611692966858973</v>
      </c>
      <c r="U335" s="122">
        <f t="shared" si="20"/>
        <v>-27166146360.477539</v>
      </c>
      <c r="V335" s="3">
        <f t="shared" si="21"/>
        <v>0.27802162119523821</v>
      </c>
    </row>
    <row r="336" spans="13:22" x14ac:dyDescent="0.25">
      <c r="M336" s="3">
        <v>332</v>
      </c>
      <c r="N336" s="122">
        <f>'CBA Result'!$G$54*_xlfn.GAMMA.INV(T336,IF($O$2="Railway",$D$31,$D$32),IF($O$2="Railway",$F$31,$F$32))</f>
        <v>4326059488.4923353</v>
      </c>
      <c r="O336" s="122">
        <f>'CBA Result'!$G$53+'CBA Result'!$G$57+'CBA Result'!$G$58+'CBA Result'!$G$59+'CBA Result'!$G$60</f>
        <v>-349185910.82876146</v>
      </c>
      <c r="P336" s="122">
        <f>'CBA Result'!$G$55+'CBA Result'!$G$56</f>
        <v>2589916468.0184565</v>
      </c>
      <c r="Q336" s="122">
        <f>'CBA Result'!$G$40</f>
        <v>-16530913967.140793</v>
      </c>
      <c r="R336" s="122">
        <v>0.662845079250592</v>
      </c>
      <c r="S336" s="122">
        <f t="shared" si="19"/>
        <v>2571081061.2278829</v>
      </c>
      <c r="T336" s="122">
        <v>0.12028790948489987</v>
      </c>
      <c r="U336" s="122">
        <f t="shared" si="20"/>
        <v>-21741290939.338284</v>
      </c>
      <c r="V336" s="3">
        <f t="shared" si="21"/>
        <v>0.30117598155331754</v>
      </c>
    </row>
    <row r="337" spans="13:22" x14ac:dyDescent="0.25">
      <c r="M337" s="3">
        <v>333</v>
      </c>
      <c r="N337" s="122">
        <f>'CBA Result'!$G$54*_xlfn.GAMMA.INV(T337,IF($O$2="Railway",$D$31,$D$32),IF($O$2="Railway",$F$31,$F$32))</f>
        <v>7450376672.6393032</v>
      </c>
      <c r="O337" s="122">
        <f>'CBA Result'!$G$53+'CBA Result'!$G$57+'CBA Result'!$G$58+'CBA Result'!$G$59+'CBA Result'!$G$60</f>
        <v>-349185910.82876146</v>
      </c>
      <c r="P337" s="122">
        <f>'CBA Result'!$G$55+'CBA Result'!$G$56</f>
        <v>2589916468.0184565</v>
      </c>
      <c r="Q337" s="122">
        <f>'CBA Result'!$G$40</f>
        <v>-16530913967.140793</v>
      </c>
      <c r="R337" s="122">
        <v>0.73715732348849439</v>
      </c>
      <c r="S337" s="122">
        <f t="shared" si="19"/>
        <v>2850377672.6294298</v>
      </c>
      <c r="T337" s="122">
        <v>0.92452872117405582</v>
      </c>
      <c r="U337" s="122">
        <f t="shared" si="20"/>
        <v>-37443037313.377708</v>
      </c>
      <c r="V337" s="3">
        <f t="shared" si="21"/>
        <v>0.26577887768961678</v>
      </c>
    </row>
    <row r="338" spans="13:22" x14ac:dyDescent="0.25">
      <c r="M338" s="3">
        <v>334</v>
      </c>
      <c r="N338" s="122">
        <f>'CBA Result'!$G$54*_xlfn.GAMMA.INV(T338,IF($O$2="Railway",$D$31,$D$32),IF($O$2="Railway",$F$31,$F$32))</f>
        <v>4626482962.3956556</v>
      </c>
      <c r="O338" s="122">
        <f>'CBA Result'!$G$53+'CBA Result'!$G$57+'CBA Result'!$G$58+'CBA Result'!$G$59+'CBA Result'!$G$60</f>
        <v>-349185910.82876146</v>
      </c>
      <c r="P338" s="122">
        <f>'CBA Result'!$G$55+'CBA Result'!$G$56</f>
        <v>2589916468.0184565</v>
      </c>
      <c r="Q338" s="122">
        <f>'CBA Result'!$G$40</f>
        <v>-16530913967.140793</v>
      </c>
      <c r="R338" s="122">
        <v>0.25979918235385924</v>
      </c>
      <c r="S338" s="122">
        <f t="shared" si="19"/>
        <v>1354185284.4653959</v>
      </c>
      <c r="T338" s="122">
        <v>0.19052692776215963</v>
      </c>
      <c r="U338" s="122">
        <f t="shared" si="20"/>
        <v>-23251116259.242771</v>
      </c>
      <c r="V338" s="3">
        <f t="shared" si="21"/>
        <v>0.24220266559433101</v>
      </c>
    </row>
    <row r="339" spans="13:22" x14ac:dyDescent="0.25">
      <c r="M339" s="3">
        <v>335</v>
      </c>
      <c r="N339" s="122">
        <f>'CBA Result'!$G$54*_xlfn.GAMMA.INV(T339,IF($O$2="Railway",$D$31,$D$32),IF($O$2="Railway",$F$31,$F$32))</f>
        <v>5416090986.0472984</v>
      </c>
      <c r="O339" s="122">
        <f>'CBA Result'!$G$53+'CBA Result'!$G$57+'CBA Result'!$G$58+'CBA Result'!$G$59+'CBA Result'!$G$60</f>
        <v>-349185910.82876146</v>
      </c>
      <c r="P339" s="122">
        <f>'CBA Result'!$G$55+'CBA Result'!$G$56</f>
        <v>2589916468.0184565</v>
      </c>
      <c r="Q339" s="122">
        <f>'CBA Result'!$G$40</f>
        <v>-16530913967.140793</v>
      </c>
      <c r="R339" s="122">
        <v>0.19565878281482096</v>
      </c>
      <c r="S339" s="122">
        <f t="shared" si="19"/>
        <v>1162023690.6930661</v>
      </c>
      <c r="T339" s="122">
        <v>0.43975711677578977</v>
      </c>
      <c r="U339" s="122">
        <f t="shared" si="20"/>
        <v>-27219415311.974735</v>
      </c>
      <c r="V339" s="3">
        <f t="shared" si="21"/>
        <v>0.22884138746254734</v>
      </c>
    </row>
    <row r="340" spans="13:22" x14ac:dyDescent="0.25">
      <c r="M340" s="3">
        <v>336</v>
      </c>
      <c r="N340" s="122">
        <f>'CBA Result'!$G$54*_xlfn.GAMMA.INV(T340,IF($O$2="Railway",$D$31,$D$32),IF($O$2="Railway",$F$31,$F$32))</f>
        <v>6053569373.4672136</v>
      </c>
      <c r="O340" s="122">
        <f>'CBA Result'!$G$53+'CBA Result'!$G$57+'CBA Result'!$G$58+'CBA Result'!$G$59+'CBA Result'!$G$60</f>
        <v>-349185910.82876146</v>
      </c>
      <c r="P340" s="122">
        <f>'CBA Result'!$G$55+'CBA Result'!$G$56</f>
        <v>2589916468.0184565</v>
      </c>
      <c r="Q340" s="122">
        <f>'CBA Result'!$G$40</f>
        <v>-16530913967.140793</v>
      </c>
      <c r="R340" s="122">
        <v>0.65587478034092717</v>
      </c>
      <c r="S340" s="122">
        <f t="shared" si="19"/>
        <v>2546613901.0315118</v>
      </c>
      <c r="T340" s="122">
        <v>0.64917403613319946</v>
      </c>
      <c r="U340" s="122">
        <f t="shared" si="20"/>
        <v>-30423163000.906025</v>
      </c>
      <c r="V340" s="3">
        <f t="shared" si="21"/>
        <v>0.27120774271315062</v>
      </c>
    </row>
    <row r="341" spans="13:22" x14ac:dyDescent="0.25">
      <c r="M341" s="3">
        <v>337</v>
      </c>
      <c r="N341" s="122">
        <f>'CBA Result'!$G$54*_xlfn.GAMMA.INV(T341,IF($O$2="Railway",$D$31,$D$32),IF($O$2="Railway",$F$31,$F$32))</f>
        <v>4626933270.3932257</v>
      </c>
      <c r="O341" s="122">
        <f>'CBA Result'!$G$53+'CBA Result'!$G$57+'CBA Result'!$G$58+'CBA Result'!$G$59+'CBA Result'!$G$60</f>
        <v>-349185910.82876146</v>
      </c>
      <c r="P341" s="122">
        <f>'CBA Result'!$G$55+'CBA Result'!$G$56</f>
        <v>2589916468.0184565</v>
      </c>
      <c r="Q341" s="122">
        <f>'CBA Result'!$G$40</f>
        <v>-16530913967.140793</v>
      </c>
      <c r="R341" s="122">
        <v>0.86421713251272614</v>
      </c>
      <c r="S341" s="122">
        <f t="shared" si="19"/>
        <v>3463759334.5819721</v>
      </c>
      <c r="T341" s="122">
        <v>0.19064548470631537</v>
      </c>
      <c r="U341" s="122">
        <f t="shared" si="20"/>
        <v>-23253379352.760906</v>
      </c>
      <c r="V341" s="3">
        <f t="shared" si="21"/>
        <v>0.33291964048344985</v>
      </c>
    </row>
    <row r="342" spans="13:22" x14ac:dyDescent="0.25">
      <c r="M342" s="3">
        <v>338</v>
      </c>
      <c r="N342" s="122">
        <f>'CBA Result'!$G$54*_xlfn.GAMMA.INV(T342,IF($O$2="Railway",$D$31,$D$32),IF($O$2="Railway",$F$31,$F$32))</f>
        <v>7258232455.9347067</v>
      </c>
      <c r="O342" s="122">
        <f>'CBA Result'!$G$53+'CBA Result'!$G$57+'CBA Result'!$G$58+'CBA Result'!$G$59+'CBA Result'!$G$60</f>
        <v>-349185910.82876146</v>
      </c>
      <c r="P342" s="122">
        <f>'CBA Result'!$G$55+'CBA Result'!$G$56</f>
        <v>2589916468.0184565</v>
      </c>
      <c r="Q342" s="122">
        <f>'CBA Result'!$G$40</f>
        <v>-16530913967.140793</v>
      </c>
      <c r="R342" s="122">
        <v>0.44258908892846482</v>
      </c>
      <c r="S342" s="122">
        <f t="shared" si="19"/>
        <v>1879161063.4259613</v>
      </c>
      <c r="T342" s="122">
        <v>0.90311414434481996</v>
      </c>
      <c r="U342" s="122">
        <f t="shared" si="20"/>
        <v>-36477386395.077049</v>
      </c>
      <c r="V342" s="3">
        <f t="shared" si="21"/>
        <v>0.24092207466152107</v>
      </c>
    </row>
    <row r="343" spans="13:22" x14ac:dyDescent="0.25">
      <c r="M343" s="3">
        <v>339</v>
      </c>
      <c r="N343" s="122">
        <f>'CBA Result'!$G$54*_xlfn.GAMMA.INV(T343,IF($O$2="Railway",$D$31,$D$32),IF($O$2="Railway",$F$31,$F$32))</f>
        <v>4668368208.8484793</v>
      </c>
      <c r="O343" s="122">
        <f>'CBA Result'!$G$53+'CBA Result'!$G$57+'CBA Result'!$G$58+'CBA Result'!$G$59+'CBA Result'!$G$60</f>
        <v>-349185910.82876146</v>
      </c>
      <c r="P343" s="122">
        <f>'CBA Result'!$G$55+'CBA Result'!$G$56</f>
        <v>2589916468.0184565</v>
      </c>
      <c r="Q343" s="122">
        <f>'CBA Result'!$G$40</f>
        <v>-16530913967.140793</v>
      </c>
      <c r="R343" s="122">
        <v>0.44879961225381237</v>
      </c>
      <c r="S343" s="122">
        <f t="shared" si="19"/>
        <v>1897197672.0640149</v>
      </c>
      <c r="T343" s="122">
        <v>0.20171297439688951</v>
      </c>
      <c r="U343" s="122">
        <f t="shared" si="20"/>
        <v>-23461617139.228146</v>
      </c>
      <c r="V343" s="3">
        <f t="shared" si="21"/>
        <v>0.26495956920590352</v>
      </c>
    </row>
    <row r="344" spans="13:22" x14ac:dyDescent="0.25">
      <c r="M344" s="3">
        <v>340</v>
      </c>
      <c r="N344" s="122">
        <f>'CBA Result'!$G$54*_xlfn.GAMMA.INV(T344,IF($O$2="Railway",$D$31,$D$32),IF($O$2="Railway",$F$31,$F$32))</f>
        <v>5843215878.1911192</v>
      </c>
      <c r="O344" s="122">
        <f>'CBA Result'!$G$53+'CBA Result'!$G$57+'CBA Result'!$G$58+'CBA Result'!$G$59+'CBA Result'!$G$60</f>
        <v>-349185910.82876146</v>
      </c>
      <c r="P344" s="122">
        <f>'CBA Result'!$G$55+'CBA Result'!$G$56</f>
        <v>2589916468.0184565</v>
      </c>
      <c r="Q344" s="122">
        <f>'CBA Result'!$G$40</f>
        <v>-16530913967.140793</v>
      </c>
      <c r="R344" s="122">
        <v>0.89621738815982088</v>
      </c>
      <c r="S344" s="122">
        <f t="shared" si="19"/>
        <v>3673197309.3832788</v>
      </c>
      <c r="T344" s="122">
        <v>0.58355328532671125</v>
      </c>
      <c r="U344" s="122">
        <f t="shared" si="20"/>
        <v>-29365998495.177479</v>
      </c>
      <c r="V344" s="3">
        <f t="shared" si="21"/>
        <v>0.31217148220759766</v>
      </c>
    </row>
    <row r="345" spans="13:22" x14ac:dyDescent="0.25">
      <c r="M345" s="3">
        <v>341</v>
      </c>
      <c r="N345" s="122">
        <f>'CBA Result'!$G$54*_xlfn.GAMMA.INV(T345,IF($O$2="Railway",$D$31,$D$32),IF($O$2="Railway",$F$31,$F$32))</f>
        <v>7145567315.8905849</v>
      </c>
      <c r="O345" s="122">
        <f>'CBA Result'!$G$53+'CBA Result'!$G$57+'CBA Result'!$G$58+'CBA Result'!$G$59+'CBA Result'!$G$60</f>
        <v>-349185910.82876146</v>
      </c>
      <c r="P345" s="122">
        <f>'CBA Result'!$G$55+'CBA Result'!$G$56</f>
        <v>2589916468.0184565</v>
      </c>
      <c r="Q345" s="122">
        <f>'CBA Result'!$G$40</f>
        <v>-16530913967.140793</v>
      </c>
      <c r="R345" s="122">
        <v>0.35746215311699359</v>
      </c>
      <c r="S345" s="122">
        <f t="shared" si="19"/>
        <v>1634973609.712574</v>
      </c>
      <c r="T345" s="122">
        <v>0.88843365718432199</v>
      </c>
      <c r="U345" s="122">
        <f t="shared" si="20"/>
        <v>-35911170050.86441</v>
      </c>
      <c r="V345" s="3">
        <f t="shared" si="21"/>
        <v>0.23478363425174581</v>
      </c>
    </row>
    <row r="346" spans="13:22" x14ac:dyDescent="0.25">
      <c r="M346" s="3">
        <v>342</v>
      </c>
      <c r="N346" s="122">
        <f>'CBA Result'!$G$54*_xlfn.GAMMA.INV(T346,IF($O$2="Railway",$D$31,$D$32),IF($O$2="Railway",$F$31,$F$32))</f>
        <v>6795663427.2054052</v>
      </c>
      <c r="O346" s="122">
        <f>'CBA Result'!$G$53+'CBA Result'!$G$57+'CBA Result'!$G$58+'CBA Result'!$G$59+'CBA Result'!$G$60</f>
        <v>-349185910.82876146</v>
      </c>
      <c r="P346" s="122">
        <f>'CBA Result'!$G$55+'CBA Result'!$G$56</f>
        <v>2589916468.0184565</v>
      </c>
      <c r="Q346" s="122">
        <f>'CBA Result'!$G$40</f>
        <v>-16530913967.140793</v>
      </c>
      <c r="R346" s="122">
        <v>0.55421590711899749</v>
      </c>
      <c r="S346" s="122">
        <f t="shared" si="19"/>
        <v>2212989629.0413337</v>
      </c>
      <c r="T346" s="122">
        <v>0.83157023530449403</v>
      </c>
      <c r="U346" s="122">
        <f t="shared" si="20"/>
        <v>-34152673140.466732</v>
      </c>
      <c r="V346" s="3">
        <f t="shared" si="21"/>
        <v>0.25355166518891231</v>
      </c>
    </row>
    <row r="347" spans="13:22" x14ac:dyDescent="0.25">
      <c r="M347" s="3">
        <v>343</v>
      </c>
      <c r="N347" s="122">
        <f>'CBA Result'!$G$54*_xlfn.GAMMA.INV(T347,IF($O$2="Railway",$D$31,$D$32),IF($O$2="Railway",$F$31,$F$32))</f>
        <v>5953068528.2015285</v>
      </c>
      <c r="O347" s="122">
        <f>'CBA Result'!$G$53+'CBA Result'!$G$57+'CBA Result'!$G$58+'CBA Result'!$G$59+'CBA Result'!$G$60</f>
        <v>-349185910.82876146</v>
      </c>
      <c r="P347" s="122">
        <f>'CBA Result'!$G$55+'CBA Result'!$G$56</f>
        <v>2589916468.0184565</v>
      </c>
      <c r="Q347" s="122">
        <f>'CBA Result'!$G$40</f>
        <v>-16530913967.140793</v>
      </c>
      <c r="R347" s="122">
        <v>0.15593018003282999</v>
      </c>
      <c r="S347" s="122">
        <f t="shared" si="19"/>
        <v>1036029867.2982454</v>
      </c>
      <c r="T347" s="122">
        <v>0.61843433869338116</v>
      </c>
      <c r="U347" s="122">
        <f t="shared" si="20"/>
        <v>-29918080229.302216</v>
      </c>
      <c r="V347" s="3">
        <f t="shared" si="21"/>
        <v>0.22193644892254094</v>
      </c>
    </row>
    <row r="348" spans="13:22" x14ac:dyDescent="0.25">
      <c r="M348" s="3">
        <v>344</v>
      </c>
      <c r="N348" s="122">
        <f>'CBA Result'!$G$54*_xlfn.GAMMA.INV(T348,IF($O$2="Railway",$D$31,$D$32),IF($O$2="Railway",$F$31,$F$32))</f>
        <v>5596467813.744709</v>
      </c>
      <c r="O348" s="122">
        <f>'CBA Result'!$G$53+'CBA Result'!$G$57+'CBA Result'!$G$58+'CBA Result'!$G$59+'CBA Result'!$G$60</f>
        <v>-349185910.82876146</v>
      </c>
      <c r="P348" s="122">
        <f>'CBA Result'!$G$55+'CBA Result'!$G$56</f>
        <v>2589916468.0184565</v>
      </c>
      <c r="Q348" s="122">
        <f>'CBA Result'!$G$40</f>
        <v>-16530913967.140793</v>
      </c>
      <c r="R348" s="122">
        <v>0.99919407955194517</v>
      </c>
      <c r="S348" s="122">
        <f t="shared" si="19"/>
        <v>5579871739.3403816</v>
      </c>
      <c r="T348" s="122">
        <v>0.50150804699928497</v>
      </c>
      <c r="U348" s="122">
        <f t="shared" si="20"/>
        <v>-28125927369.914795</v>
      </c>
      <c r="V348" s="3">
        <f t="shared" si="21"/>
        <v>0.38495276972938897</v>
      </c>
    </row>
    <row r="349" spans="13:22" x14ac:dyDescent="0.25">
      <c r="M349" s="3">
        <v>345</v>
      </c>
      <c r="N349" s="122">
        <f>'CBA Result'!$G$54*_xlfn.GAMMA.INV(T349,IF($O$2="Railway",$D$31,$D$32),IF($O$2="Railway",$F$31,$F$32))</f>
        <v>5897138231.5189476</v>
      </c>
      <c r="O349" s="122">
        <f>'CBA Result'!$G$53+'CBA Result'!$G$57+'CBA Result'!$G$58+'CBA Result'!$G$59+'CBA Result'!$G$60</f>
        <v>-349185910.82876146</v>
      </c>
      <c r="P349" s="122">
        <f>'CBA Result'!$G$55+'CBA Result'!$G$56</f>
        <v>2589916468.0184565</v>
      </c>
      <c r="Q349" s="122">
        <f>'CBA Result'!$G$40</f>
        <v>-16530913967.140793</v>
      </c>
      <c r="R349" s="122">
        <v>0.31348990576037516</v>
      </c>
      <c r="S349" s="122">
        <f t="shared" si="19"/>
        <v>1509383502.9000306</v>
      </c>
      <c r="T349" s="122">
        <v>0.60082980761967408</v>
      </c>
      <c r="U349" s="122">
        <f t="shared" si="20"/>
        <v>-29636993745.000706</v>
      </c>
      <c r="V349" s="3">
        <f t="shared" si="21"/>
        <v>0.23812590049828111</v>
      </c>
    </row>
    <row r="350" spans="13:22" x14ac:dyDescent="0.25">
      <c r="M350" s="3">
        <v>346</v>
      </c>
      <c r="N350" s="122">
        <f>'CBA Result'!$G$54*_xlfn.GAMMA.INV(T350,IF($O$2="Railway",$D$31,$D$32),IF($O$2="Railway",$F$31,$F$32))</f>
        <v>6525632067.6522675</v>
      </c>
      <c r="O350" s="122">
        <f>'CBA Result'!$G$53+'CBA Result'!$G$57+'CBA Result'!$G$58+'CBA Result'!$G$59+'CBA Result'!$G$60</f>
        <v>-349185910.82876146</v>
      </c>
      <c r="P350" s="122">
        <f>'CBA Result'!$G$55+'CBA Result'!$G$56</f>
        <v>2589916468.0184565</v>
      </c>
      <c r="Q350" s="122">
        <f>'CBA Result'!$G$40</f>
        <v>-16530913967.140793</v>
      </c>
      <c r="R350" s="122">
        <v>0.12764983895698301</v>
      </c>
      <c r="S350" s="122">
        <f t="shared" si="19"/>
        <v>940965296.41677248</v>
      </c>
      <c r="T350" s="122">
        <v>0.77498740463565696</v>
      </c>
      <c r="U350" s="122">
        <f t="shared" si="20"/>
        <v>-32795588161.305737</v>
      </c>
      <c r="V350" s="3">
        <f t="shared" si="21"/>
        <v>0.21702344285558023</v>
      </c>
    </row>
    <row r="351" spans="13:22" x14ac:dyDescent="0.25">
      <c r="M351" s="3">
        <v>347</v>
      </c>
      <c r="N351" s="122">
        <f>'CBA Result'!$G$54*_xlfn.GAMMA.INV(T351,IF($O$2="Railway",$D$31,$D$32),IF($O$2="Railway",$F$31,$F$32))</f>
        <v>4920922274.2805786</v>
      </c>
      <c r="O351" s="122">
        <f>'CBA Result'!$G$53+'CBA Result'!$G$57+'CBA Result'!$G$58+'CBA Result'!$G$59+'CBA Result'!$G$60</f>
        <v>-349185910.82876146</v>
      </c>
      <c r="P351" s="122">
        <f>'CBA Result'!$G$55+'CBA Result'!$G$56</f>
        <v>2589916468.0184565</v>
      </c>
      <c r="Q351" s="122">
        <f>'CBA Result'!$G$40</f>
        <v>-16530913967.140793</v>
      </c>
      <c r="R351" s="122">
        <v>0.29290657156839262</v>
      </c>
      <c r="S351" s="122">
        <f t="shared" si="19"/>
        <v>1450250524.8615608</v>
      </c>
      <c r="T351" s="122">
        <v>0.27533587134464832</v>
      </c>
      <c r="U351" s="122">
        <f t="shared" si="20"/>
        <v>-24730867233.70282</v>
      </c>
      <c r="V351" s="3">
        <f t="shared" si="21"/>
        <v>0.24350083769430914</v>
      </c>
    </row>
    <row r="352" spans="13:22" x14ac:dyDescent="0.25">
      <c r="M352" s="3">
        <v>348</v>
      </c>
      <c r="N352" s="122">
        <f>'CBA Result'!$G$54*_xlfn.GAMMA.INV(T352,IF($O$2="Railway",$D$31,$D$32),IF($O$2="Railway",$F$31,$F$32))</f>
        <v>6022863356.3430386</v>
      </c>
      <c r="O352" s="122">
        <f>'CBA Result'!$G$53+'CBA Result'!$G$57+'CBA Result'!$G$58+'CBA Result'!$G$59+'CBA Result'!$G$60</f>
        <v>-349185910.82876146</v>
      </c>
      <c r="P352" s="122">
        <f>'CBA Result'!$G$55+'CBA Result'!$G$56</f>
        <v>2589916468.0184565</v>
      </c>
      <c r="Q352" s="122">
        <f>'CBA Result'!$G$40</f>
        <v>-16530913967.140793</v>
      </c>
      <c r="R352" s="122">
        <v>0.21917324773141234</v>
      </c>
      <c r="S352" s="122">
        <f t="shared" si="19"/>
        <v>1233709938.0173783</v>
      </c>
      <c r="T352" s="122">
        <v>0.63991053951696675</v>
      </c>
      <c r="U352" s="122">
        <f t="shared" si="20"/>
        <v>-30268845092.504433</v>
      </c>
      <c r="V352" s="3">
        <f t="shared" si="21"/>
        <v>0.22820122017942976</v>
      </c>
    </row>
    <row r="353" spans="13:22" x14ac:dyDescent="0.25">
      <c r="M353" s="3">
        <v>349</v>
      </c>
      <c r="N353" s="122">
        <f>'CBA Result'!$G$54*_xlfn.GAMMA.INV(T353,IF($O$2="Railway",$D$31,$D$32),IF($O$2="Railway",$F$31,$F$32))</f>
        <v>5799350811.0646</v>
      </c>
      <c r="O353" s="122">
        <f>'CBA Result'!$G$53+'CBA Result'!$G$57+'CBA Result'!$G$58+'CBA Result'!$G$59+'CBA Result'!$G$60</f>
        <v>-349185910.82876146</v>
      </c>
      <c r="P353" s="122">
        <f>'CBA Result'!$G$55+'CBA Result'!$G$56</f>
        <v>2589916468.0184565</v>
      </c>
      <c r="Q353" s="122">
        <f>'CBA Result'!$G$40</f>
        <v>-16530913967.140793</v>
      </c>
      <c r="R353" s="122">
        <v>0.87216588317988253</v>
      </c>
      <c r="S353" s="122">
        <f t="shared" si="19"/>
        <v>3512503035.2197075</v>
      </c>
      <c r="T353" s="122">
        <v>0.56929803603178519</v>
      </c>
      <c r="U353" s="122">
        <f t="shared" si="20"/>
        <v>-29145547715.661354</v>
      </c>
      <c r="V353" s="3">
        <f t="shared" si="21"/>
        <v>0.30751413639207265</v>
      </c>
    </row>
    <row r="354" spans="13:22" x14ac:dyDescent="0.25">
      <c r="M354" s="3">
        <v>350</v>
      </c>
      <c r="N354" s="122">
        <f>'CBA Result'!$G$54*_xlfn.GAMMA.INV(T354,IF($O$2="Railway",$D$31,$D$32),IF($O$2="Railway",$F$31,$F$32))</f>
        <v>5630321530.9709892</v>
      </c>
      <c r="O354" s="122">
        <f>'CBA Result'!$G$53+'CBA Result'!$G$57+'CBA Result'!$G$58+'CBA Result'!$G$59+'CBA Result'!$G$60</f>
        <v>-349185910.82876146</v>
      </c>
      <c r="P354" s="122">
        <f>'CBA Result'!$G$55+'CBA Result'!$G$56</f>
        <v>2589916468.0184565</v>
      </c>
      <c r="Q354" s="122">
        <f>'CBA Result'!$G$40</f>
        <v>-16530913967.140793</v>
      </c>
      <c r="R354" s="122">
        <v>8.7742554871248712E-2</v>
      </c>
      <c r="S354" s="122">
        <f t="shared" si="19"/>
        <v>794529966.92446315</v>
      </c>
      <c r="T354" s="122">
        <v>0.51298938243122949</v>
      </c>
      <c r="U354" s="122">
        <f t="shared" si="20"/>
        <v>-28296064539.2146</v>
      </c>
      <c r="V354" s="3">
        <f t="shared" si="21"/>
        <v>0.21471768904988972</v>
      </c>
    </row>
    <row r="355" spans="13:22" x14ac:dyDescent="0.25">
      <c r="M355" s="3">
        <v>351</v>
      </c>
      <c r="N355" s="122">
        <f>'CBA Result'!$G$54*_xlfn.GAMMA.INV(T355,IF($O$2="Railway",$D$31,$D$32),IF($O$2="Railway",$F$31,$F$32))</f>
        <v>7486169733.491559</v>
      </c>
      <c r="O355" s="122">
        <f>'CBA Result'!$G$53+'CBA Result'!$G$57+'CBA Result'!$G$58+'CBA Result'!$G$59+'CBA Result'!$G$60</f>
        <v>-349185910.82876146</v>
      </c>
      <c r="P355" s="122">
        <f>'CBA Result'!$G$55+'CBA Result'!$G$56</f>
        <v>2589916468.0184565</v>
      </c>
      <c r="Q355" s="122">
        <f>'CBA Result'!$G$40</f>
        <v>-16530913967.140793</v>
      </c>
      <c r="R355" s="122">
        <v>0.86989130358669942</v>
      </c>
      <c r="S355" s="122">
        <f t="shared" si="19"/>
        <v>3498360118.4888544</v>
      </c>
      <c r="T355" s="122">
        <v>0.92805011112740221</v>
      </c>
      <c r="U355" s="122">
        <f t="shared" si="20"/>
        <v>-37622920958.452019</v>
      </c>
      <c r="V355" s="3">
        <f t="shared" si="21"/>
        <v>0.28268256876962167</v>
      </c>
    </row>
    <row r="356" spans="13:22" x14ac:dyDescent="0.25">
      <c r="M356" s="3">
        <v>352</v>
      </c>
      <c r="N356" s="122">
        <f>'CBA Result'!$G$54*_xlfn.GAMMA.INV(T356,IF($O$2="Railway",$D$31,$D$32),IF($O$2="Railway",$F$31,$F$32))</f>
        <v>4982161273.5388393</v>
      </c>
      <c r="O356" s="122">
        <f>'CBA Result'!$G$53+'CBA Result'!$G$57+'CBA Result'!$G$58+'CBA Result'!$G$59+'CBA Result'!$G$60</f>
        <v>-349185910.82876146</v>
      </c>
      <c r="P356" s="122">
        <f>'CBA Result'!$G$55+'CBA Result'!$G$56</f>
        <v>2589916468.0184565</v>
      </c>
      <c r="Q356" s="122">
        <f>'CBA Result'!$G$40</f>
        <v>-16530913967.140793</v>
      </c>
      <c r="R356" s="122">
        <v>0.42100456567890454</v>
      </c>
      <c r="S356" s="122">
        <f t="shared" si="19"/>
        <v>1816790406.6015153</v>
      </c>
      <c r="T356" s="122">
        <v>0.29456019913754738</v>
      </c>
      <c r="U356" s="122">
        <f t="shared" si="20"/>
        <v>-25038633436.005272</v>
      </c>
      <c r="V356" s="3">
        <f t="shared" si="21"/>
        <v>0.25759256334001457</v>
      </c>
    </row>
    <row r="357" spans="13:22" x14ac:dyDescent="0.25">
      <c r="M357" s="3">
        <v>353</v>
      </c>
      <c r="N357" s="122">
        <f>'CBA Result'!$G$54*_xlfn.GAMMA.INV(T357,IF($O$2="Railway",$D$31,$D$32),IF($O$2="Railway",$F$31,$F$32))</f>
        <v>5637560205.0346861</v>
      </c>
      <c r="O357" s="122">
        <f>'CBA Result'!$G$53+'CBA Result'!$G$57+'CBA Result'!$G$58+'CBA Result'!$G$59+'CBA Result'!$G$60</f>
        <v>-349185910.82876146</v>
      </c>
      <c r="P357" s="122">
        <f>'CBA Result'!$G$55+'CBA Result'!$G$56</f>
        <v>2589916468.0184565</v>
      </c>
      <c r="Q357" s="122">
        <f>'CBA Result'!$G$40</f>
        <v>-16530913967.140793</v>
      </c>
      <c r="R357" s="122">
        <v>0.22338673191450997</v>
      </c>
      <c r="S357" s="122">
        <f t="shared" si="19"/>
        <v>1246381955.056839</v>
      </c>
      <c r="T357" s="122">
        <v>0.51543729505785463</v>
      </c>
      <c r="U357" s="122">
        <f t="shared" si="20"/>
        <v>-28332443631.839775</v>
      </c>
      <c r="V357" s="3">
        <f t="shared" si="21"/>
        <v>0.23064569841476917</v>
      </c>
    </row>
    <row r="358" spans="13:22" x14ac:dyDescent="0.25">
      <c r="M358" s="3">
        <v>354</v>
      </c>
      <c r="N358" s="122">
        <f>'CBA Result'!$G$54*_xlfn.GAMMA.INV(T358,IF($O$2="Railway",$D$31,$D$32),IF($O$2="Railway",$F$31,$F$32))</f>
        <v>6859128620.4158649</v>
      </c>
      <c r="O358" s="122">
        <f>'CBA Result'!$G$53+'CBA Result'!$G$57+'CBA Result'!$G$58+'CBA Result'!$G$59+'CBA Result'!$G$60</f>
        <v>-349185910.82876146</v>
      </c>
      <c r="P358" s="122">
        <f>'CBA Result'!$G$55+'CBA Result'!$G$56</f>
        <v>2589916468.0184565</v>
      </c>
      <c r="Q358" s="122">
        <f>'CBA Result'!$G$40</f>
        <v>-16530913967.140793</v>
      </c>
      <c r="R358" s="122">
        <v>0.3747948271302407</v>
      </c>
      <c r="S358" s="122">
        <f t="shared" si="19"/>
        <v>1684418625.5929551</v>
      </c>
      <c r="T358" s="122">
        <v>0.84322317209185194</v>
      </c>
      <c r="U358" s="122">
        <f t="shared" si="20"/>
        <v>-34471627429.879608</v>
      </c>
      <c r="V358" s="3">
        <f t="shared" si="21"/>
        <v>0.2377132136232501</v>
      </c>
    </row>
    <row r="359" spans="13:22" x14ac:dyDescent="0.25">
      <c r="M359" s="3">
        <v>355</v>
      </c>
      <c r="N359" s="122">
        <f>'CBA Result'!$G$54*_xlfn.GAMMA.INV(T359,IF($O$2="Railway",$D$31,$D$32),IF($O$2="Railway",$F$31,$F$32))</f>
        <v>8125503156.3654985</v>
      </c>
      <c r="O359" s="122">
        <f>'CBA Result'!$G$53+'CBA Result'!$G$57+'CBA Result'!$G$58+'CBA Result'!$G$59+'CBA Result'!$G$60</f>
        <v>-349185910.82876146</v>
      </c>
      <c r="P359" s="122">
        <f>'CBA Result'!$G$55+'CBA Result'!$G$56</f>
        <v>2589916468.0184565</v>
      </c>
      <c r="Q359" s="122">
        <f>'CBA Result'!$G$40</f>
        <v>-16530913967.140793</v>
      </c>
      <c r="R359" s="122">
        <v>3.7382307703592854E-3</v>
      </c>
      <c r="S359" s="122">
        <f t="shared" si="19"/>
        <v>306397170.0168004</v>
      </c>
      <c r="T359" s="122">
        <v>0.97122575755857521</v>
      </c>
      <c r="U359" s="122">
        <f t="shared" si="20"/>
        <v>-40835991419.20742</v>
      </c>
      <c r="V359" s="3">
        <f t="shared" si="21"/>
        <v>0.19793114198157538</v>
      </c>
    </row>
    <row r="360" spans="13:22" x14ac:dyDescent="0.25">
      <c r="M360" s="3">
        <v>356</v>
      </c>
      <c r="N360" s="122">
        <f>'CBA Result'!$G$54*_xlfn.GAMMA.INV(T360,IF($O$2="Railway",$D$31,$D$32),IF($O$2="Railway",$F$31,$F$32))</f>
        <v>6144768191.5285177</v>
      </c>
      <c r="O360" s="122">
        <f>'CBA Result'!$G$53+'CBA Result'!$G$57+'CBA Result'!$G$58+'CBA Result'!$G$59+'CBA Result'!$G$60</f>
        <v>-349185910.82876146</v>
      </c>
      <c r="P360" s="122">
        <f>'CBA Result'!$G$55+'CBA Result'!$G$56</f>
        <v>2589916468.0184565</v>
      </c>
      <c r="Q360" s="122">
        <f>'CBA Result'!$G$40</f>
        <v>-16530913967.140793</v>
      </c>
      <c r="R360" s="122">
        <v>0.41223122287574698</v>
      </c>
      <c r="S360" s="122">
        <f t="shared" si="19"/>
        <v>1791558298.0190942</v>
      </c>
      <c r="T360" s="122">
        <v>0.67597498291530111</v>
      </c>
      <c r="U360" s="122">
        <f t="shared" si="20"/>
        <v>-30881496974.830551</v>
      </c>
      <c r="V360" s="3">
        <f t="shared" si="21"/>
        <v>0.24568564745752525</v>
      </c>
    </row>
    <row r="361" spans="13:22" x14ac:dyDescent="0.25">
      <c r="M361" s="3">
        <v>357</v>
      </c>
      <c r="N361" s="122">
        <f>'CBA Result'!$G$54*_xlfn.GAMMA.INV(T361,IF($O$2="Railway",$D$31,$D$32),IF($O$2="Railway",$F$31,$F$32))</f>
        <v>6934984485.4831333</v>
      </c>
      <c r="O361" s="122">
        <f>'CBA Result'!$G$53+'CBA Result'!$G$57+'CBA Result'!$G$58+'CBA Result'!$G$59+'CBA Result'!$G$60</f>
        <v>-349185910.82876146</v>
      </c>
      <c r="P361" s="122">
        <f>'CBA Result'!$G$55+'CBA Result'!$G$56</f>
        <v>2589916468.0184565</v>
      </c>
      <c r="Q361" s="122">
        <f>'CBA Result'!$G$40</f>
        <v>-16530913967.140793</v>
      </c>
      <c r="R361" s="122">
        <v>0.56916618305760014</v>
      </c>
      <c r="S361" s="122">
        <f t="shared" si="19"/>
        <v>2259798961.7288795</v>
      </c>
      <c r="T361" s="122">
        <v>0.85635306498857455</v>
      </c>
      <c r="U361" s="122">
        <f t="shared" si="20"/>
        <v>-34852852985.43882</v>
      </c>
      <c r="V361" s="3">
        <f t="shared" si="21"/>
        <v>0.25379837742634315</v>
      </c>
    </row>
    <row r="362" spans="13:22" x14ac:dyDescent="0.25">
      <c r="M362" s="3">
        <v>358</v>
      </c>
      <c r="N362" s="122">
        <f>'CBA Result'!$G$54*_xlfn.GAMMA.INV(T362,IF($O$2="Railway",$D$31,$D$32),IF($O$2="Railway",$F$31,$F$32))</f>
        <v>6913679032.2248497</v>
      </c>
      <c r="O362" s="122">
        <f>'CBA Result'!$G$53+'CBA Result'!$G$57+'CBA Result'!$G$58+'CBA Result'!$G$59+'CBA Result'!$G$60</f>
        <v>-349185910.82876146</v>
      </c>
      <c r="P362" s="122">
        <f>'CBA Result'!$G$55+'CBA Result'!$G$56</f>
        <v>2589916468.0184565</v>
      </c>
      <c r="Q362" s="122">
        <f>'CBA Result'!$G$40</f>
        <v>-16530913967.140793</v>
      </c>
      <c r="R362" s="122">
        <v>0.41236485965734004</v>
      </c>
      <c r="S362" s="122">
        <f t="shared" si="19"/>
        <v>1791942193.1373472</v>
      </c>
      <c r="T362" s="122">
        <v>0.85275201236702336</v>
      </c>
      <c r="U362" s="122">
        <f t="shared" si="20"/>
        <v>-34745779086.174377</v>
      </c>
      <c r="V362" s="3">
        <f t="shared" si="21"/>
        <v>0.24050217132297741</v>
      </c>
    </row>
    <row r="363" spans="13:22" x14ac:dyDescent="0.25">
      <c r="M363" s="3">
        <v>359</v>
      </c>
      <c r="N363" s="122">
        <f>'CBA Result'!$G$54*_xlfn.GAMMA.INV(T363,IF($O$2="Railway",$D$31,$D$32),IF($O$2="Railway",$F$31,$F$32))</f>
        <v>5145862520.2781534</v>
      </c>
      <c r="O363" s="122">
        <f>'CBA Result'!$G$53+'CBA Result'!$G$57+'CBA Result'!$G$58+'CBA Result'!$G$59+'CBA Result'!$G$60</f>
        <v>-349185910.82876146</v>
      </c>
      <c r="P363" s="122">
        <f>'CBA Result'!$G$55+'CBA Result'!$G$56</f>
        <v>2589916468.0184565</v>
      </c>
      <c r="Q363" s="122">
        <f>'CBA Result'!$G$40</f>
        <v>-16530913967.140793</v>
      </c>
      <c r="R363" s="122">
        <v>0.35229047139204883</v>
      </c>
      <c r="S363" s="122">
        <f t="shared" si="19"/>
        <v>1620224465.282445</v>
      </c>
      <c r="T363" s="122">
        <v>0.34791197266521801</v>
      </c>
      <c r="U363" s="122">
        <f t="shared" si="20"/>
        <v>-25861339744.589157</v>
      </c>
      <c r="V363" s="3">
        <f t="shared" si="21"/>
        <v>0.24812717121797273</v>
      </c>
    </row>
    <row r="364" spans="13:22" x14ac:dyDescent="0.25">
      <c r="M364" s="3">
        <v>360</v>
      </c>
      <c r="N364" s="122">
        <f>'CBA Result'!$G$54*_xlfn.GAMMA.INV(T364,IF($O$2="Railway",$D$31,$D$32),IF($O$2="Railway",$F$31,$F$32))</f>
        <v>6089161843.4778376</v>
      </c>
      <c r="O364" s="122">
        <f>'CBA Result'!$G$53+'CBA Result'!$G$57+'CBA Result'!$G$58+'CBA Result'!$G$59+'CBA Result'!$G$60</f>
        <v>-349185910.82876146</v>
      </c>
      <c r="P364" s="122">
        <f>'CBA Result'!$G$55+'CBA Result'!$G$56</f>
        <v>2589916468.0184565</v>
      </c>
      <c r="Q364" s="122">
        <f>'CBA Result'!$G$40</f>
        <v>-16530913967.140793</v>
      </c>
      <c r="R364" s="122">
        <v>0.94680972203649405</v>
      </c>
      <c r="S364" s="122">
        <f t="shared" si="19"/>
        <v>4119279365.5151682</v>
      </c>
      <c r="T364" s="122">
        <v>0.65976316782014743</v>
      </c>
      <c r="U364" s="122">
        <f t="shared" si="20"/>
        <v>-30602038545.222763</v>
      </c>
      <c r="V364" s="3">
        <f t="shared" si="21"/>
        <v>0.32217642244958739</v>
      </c>
    </row>
    <row r="365" spans="13:22" x14ac:dyDescent="0.25">
      <c r="M365" s="3">
        <v>361</v>
      </c>
      <c r="N365" s="122">
        <f>'CBA Result'!$G$54*_xlfn.GAMMA.INV(T365,IF($O$2="Railway",$D$31,$D$32),IF($O$2="Railway",$F$31,$F$32))</f>
        <v>6295219051.9682484</v>
      </c>
      <c r="O365" s="122">
        <f>'CBA Result'!$G$53+'CBA Result'!$G$57+'CBA Result'!$G$58+'CBA Result'!$G$59+'CBA Result'!$G$60</f>
        <v>-349185910.82876146</v>
      </c>
      <c r="P365" s="122">
        <f>'CBA Result'!$G$55+'CBA Result'!$G$56</f>
        <v>2589916468.0184565</v>
      </c>
      <c r="Q365" s="122">
        <f>'CBA Result'!$G$40</f>
        <v>-16530913967.140793</v>
      </c>
      <c r="R365" s="122">
        <v>0.57417395231198887</v>
      </c>
      <c r="S365" s="122">
        <f t="shared" si="19"/>
        <v>2275624325.6833382</v>
      </c>
      <c r="T365" s="122">
        <v>0.71768222371422863</v>
      </c>
      <c r="U365" s="122">
        <f t="shared" si="20"/>
        <v>-31637611387.40279</v>
      </c>
      <c r="V365" s="3">
        <f t="shared" si="21"/>
        <v>0.25986972803188485</v>
      </c>
    </row>
    <row r="366" spans="13:22" x14ac:dyDescent="0.25">
      <c r="M366" s="3">
        <v>362</v>
      </c>
      <c r="N366" s="122">
        <f>'CBA Result'!$G$54*_xlfn.GAMMA.INV(T366,IF($O$2="Railway",$D$31,$D$32),IF($O$2="Railway",$F$31,$F$32))</f>
        <v>4031300747.1649308</v>
      </c>
      <c r="O366" s="122">
        <f>'CBA Result'!$G$53+'CBA Result'!$G$57+'CBA Result'!$G$58+'CBA Result'!$G$59+'CBA Result'!$G$60</f>
        <v>-349185910.82876146</v>
      </c>
      <c r="P366" s="122">
        <f>'CBA Result'!$G$55+'CBA Result'!$G$56</f>
        <v>2589916468.0184565</v>
      </c>
      <c r="Q366" s="122">
        <f>'CBA Result'!$G$40</f>
        <v>-16530913967.140793</v>
      </c>
      <c r="R366" s="122">
        <v>0.20346726881889043</v>
      </c>
      <c r="S366" s="122">
        <f t="shared" si="19"/>
        <v>1186024852.8551207</v>
      </c>
      <c r="T366" s="122">
        <v>6.9494910914258856E-2</v>
      </c>
      <c r="U366" s="122">
        <f t="shared" si="20"/>
        <v>-20259934622.080231</v>
      </c>
      <c r="V366" s="3">
        <f t="shared" si="21"/>
        <v>0.24028407692321782</v>
      </c>
    </row>
    <row r="367" spans="13:22" x14ac:dyDescent="0.25">
      <c r="M367" s="3">
        <v>363</v>
      </c>
      <c r="N367" s="122">
        <f>'CBA Result'!$G$54*_xlfn.GAMMA.INV(T367,IF($O$2="Railway",$D$31,$D$32),IF($O$2="Railway",$F$31,$F$32))</f>
        <v>5771511963.219615</v>
      </c>
      <c r="O367" s="122">
        <f>'CBA Result'!$G$53+'CBA Result'!$G$57+'CBA Result'!$G$58+'CBA Result'!$G$59+'CBA Result'!$G$60</f>
        <v>-349185910.82876146</v>
      </c>
      <c r="P367" s="122">
        <f>'CBA Result'!$G$55+'CBA Result'!$G$56</f>
        <v>2589916468.0184565</v>
      </c>
      <c r="Q367" s="122">
        <f>'CBA Result'!$G$40</f>
        <v>-16530913967.140793</v>
      </c>
      <c r="R367" s="122">
        <v>0.13747420897482288</v>
      </c>
      <c r="S367" s="122">
        <f t="shared" si="19"/>
        <v>974627853.09646571</v>
      </c>
      <c r="T367" s="122">
        <v>0.56016515042176973</v>
      </c>
      <c r="U367" s="122">
        <f t="shared" si="20"/>
        <v>-29005639216.477787</v>
      </c>
      <c r="V367" s="3">
        <f t="shared" si="21"/>
        <v>0.22054173182479911</v>
      </c>
    </row>
    <row r="368" spans="13:22" x14ac:dyDescent="0.25">
      <c r="M368" s="3">
        <v>364</v>
      </c>
      <c r="N368" s="122">
        <f>'CBA Result'!$G$54*_xlfn.GAMMA.INV(T368,IF($O$2="Railway",$D$31,$D$32),IF($O$2="Railway",$F$31,$F$32))</f>
        <v>7013455299.1476822</v>
      </c>
      <c r="O368" s="122">
        <f>'CBA Result'!$G$53+'CBA Result'!$G$57+'CBA Result'!$G$58+'CBA Result'!$G$59+'CBA Result'!$G$60</f>
        <v>-349185910.82876146</v>
      </c>
      <c r="P368" s="122">
        <f>'CBA Result'!$G$55+'CBA Result'!$G$56</f>
        <v>2589916468.0184565</v>
      </c>
      <c r="Q368" s="122">
        <f>'CBA Result'!$G$40</f>
        <v>-16530913967.140793</v>
      </c>
      <c r="R368" s="122">
        <v>0.12984898450934146</v>
      </c>
      <c r="S368" s="122">
        <f t="shared" si="19"/>
        <v>948566521.51195693</v>
      </c>
      <c r="T368" s="122">
        <v>0.8690427327639767</v>
      </c>
      <c r="U368" s="122">
        <f t="shared" si="20"/>
        <v>-35247220375.592796</v>
      </c>
      <c r="V368" s="3">
        <f t="shared" si="21"/>
        <v>0.21598400749644486</v>
      </c>
    </row>
    <row r="369" spans="13:22" x14ac:dyDescent="0.25">
      <c r="M369" s="3">
        <v>365</v>
      </c>
      <c r="N369" s="122">
        <f>'CBA Result'!$G$54*_xlfn.GAMMA.INV(T369,IF($O$2="Railway",$D$31,$D$32),IF($O$2="Railway",$F$31,$F$32))</f>
        <v>4793599596.6205406</v>
      </c>
      <c r="O369" s="122">
        <f>'CBA Result'!$G$53+'CBA Result'!$G$57+'CBA Result'!$G$58+'CBA Result'!$G$59+'CBA Result'!$G$60</f>
        <v>-349185910.82876146</v>
      </c>
      <c r="P369" s="122">
        <f>'CBA Result'!$G$55+'CBA Result'!$G$56</f>
        <v>2589916468.0184565</v>
      </c>
      <c r="Q369" s="122">
        <f>'CBA Result'!$G$40</f>
        <v>-16530913967.140793</v>
      </c>
      <c r="R369" s="122">
        <v>0.48534339894304923</v>
      </c>
      <c r="S369" s="122">
        <f t="shared" si="19"/>
        <v>2004363972.9980242</v>
      </c>
      <c r="T369" s="122">
        <v>0.2369767197816619</v>
      </c>
      <c r="U369" s="122">
        <f t="shared" si="20"/>
        <v>-24090987133.684319</v>
      </c>
      <c r="V369" s="3">
        <f t="shared" si="21"/>
        <v>0.26768424319869577</v>
      </c>
    </row>
    <row r="370" spans="13:22" x14ac:dyDescent="0.25">
      <c r="M370" s="3">
        <v>366</v>
      </c>
      <c r="N370" s="122">
        <f>'CBA Result'!$G$54*_xlfn.GAMMA.INV(T370,IF($O$2="Railway",$D$31,$D$32),IF($O$2="Railway",$F$31,$F$32))</f>
        <v>5551683107.9884634</v>
      </c>
      <c r="O370" s="122">
        <f>'CBA Result'!$G$53+'CBA Result'!$G$57+'CBA Result'!$G$58+'CBA Result'!$G$59+'CBA Result'!$G$60</f>
        <v>-349185910.82876146</v>
      </c>
      <c r="P370" s="122">
        <f>'CBA Result'!$G$55+'CBA Result'!$G$56</f>
        <v>2589916468.0184565</v>
      </c>
      <c r="Q370" s="122">
        <f>'CBA Result'!$G$40</f>
        <v>-16530913967.140793</v>
      </c>
      <c r="R370" s="122">
        <v>0.51226138112895003</v>
      </c>
      <c r="S370" s="122">
        <f t="shared" si="19"/>
        <v>2084698102.2301524</v>
      </c>
      <c r="T370" s="122">
        <v>0.48624774266028403</v>
      </c>
      <c r="U370" s="122">
        <f t="shared" si="20"/>
        <v>-27900854802.126659</v>
      </c>
      <c r="V370" s="3">
        <f t="shared" si="21"/>
        <v>0.26118179357122812</v>
      </c>
    </row>
    <row r="371" spans="13:22" x14ac:dyDescent="0.25">
      <c r="M371" s="3">
        <v>367</v>
      </c>
      <c r="N371" s="122">
        <f>'CBA Result'!$G$54*_xlfn.GAMMA.INV(T371,IF($O$2="Railway",$D$31,$D$32),IF($O$2="Railway",$F$31,$F$32))</f>
        <v>5196463558.9063063</v>
      </c>
      <c r="O371" s="122">
        <f>'CBA Result'!$G$53+'CBA Result'!$G$57+'CBA Result'!$G$58+'CBA Result'!$G$59+'CBA Result'!$G$60</f>
        <v>-349185910.82876146</v>
      </c>
      <c r="P371" s="122">
        <f>'CBA Result'!$G$55+'CBA Result'!$G$56</f>
        <v>2589916468.0184565</v>
      </c>
      <c r="Q371" s="122">
        <f>'CBA Result'!$G$40</f>
        <v>-16530913967.140793</v>
      </c>
      <c r="R371" s="122">
        <v>9.8273863220367241E-2</v>
      </c>
      <c r="S371" s="122">
        <f t="shared" si="19"/>
        <v>835009156.41318178</v>
      </c>
      <c r="T371" s="122">
        <v>0.3648561305601723</v>
      </c>
      <c r="U371" s="122">
        <f t="shared" si="20"/>
        <v>-26115643206.105072</v>
      </c>
      <c r="V371" s="3">
        <f t="shared" si="21"/>
        <v>0.21758172906736506</v>
      </c>
    </row>
    <row r="372" spans="13:22" x14ac:dyDescent="0.25">
      <c r="M372" s="3">
        <v>368</v>
      </c>
      <c r="N372" s="122">
        <f>'CBA Result'!$G$54*_xlfn.GAMMA.INV(T372,IF($O$2="Railway",$D$31,$D$32),IF($O$2="Railway",$F$31,$F$32))</f>
        <v>6643576726.2437315</v>
      </c>
      <c r="O372" s="122">
        <f>'CBA Result'!$G$53+'CBA Result'!$G$57+'CBA Result'!$G$58+'CBA Result'!$G$59+'CBA Result'!$G$60</f>
        <v>-349185910.82876146</v>
      </c>
      <c r="P372" s="122">
        <f>'CBA Result'!$G$55+'CBA Result'!$G$56</f>
        <v>2589916468.0184565</v>
      </c>
      <c r="Q372" s="122">
        <f>'CBA Result'!$G$40</f>
        <v>-16530913967.140793</v>
      </c>
      <c r="R372" s="122">
        <v>0.60178099593282453</v>
      </c>
      <c r="S372" s="122">
        <f t="shared" si="19"/>
        <v>2364317566.6612239</v>
      </c>
      <c r="T372" s="122">
        <v>0.80111028459925437</v>
      </c>
      <c r="U372" s="122">
        <f t="shared" si="20"/>
        <v>-33388337554.604443</v>
      </c>
      <c r="V372" s="3">
        <f t="shared" si="21"/>
        <v>0.25933331864503417</v>
      </c>
    </row>
    <row r="373" spans="13:22" x14ac:dyDescent="0.25">
      <c r="M373" s="3">
        <v>369</v>
      </c>
      <c r="N373" s="122">
        <f>'CBA Result'!$G$54*_xlfn.GAMMA.INV(T373,IF($O$2="Railway",$D$31,$D$32),IF($O$2="Railway",$F$31,$F$32))</f>
        <v>5829106569.8225193</v>
      </c>
      <c r="O373" s="122">
        <f>'CBA Result'!$G$53+'CBA Result'!$G$57+'CBA Result'!$G$58+'CBA Result'!$G$59+'CBA Result'!$G$60</f>
        <v>-349185910.82876146</v>
      </c>
      <c r="P373" s="122">
        <f>'CBA Result'!$G$55+'CBA Result'!$G$56</f>
        <v>2589916468.0184565</v>
      </c>
      <c r="Q373" s="122">
        <f>'CBA Result'!$G$40</f>
        <v>-16530913967.140793</v>
      </c>
      <c r="R373" s="122">
        <v>0.86571431259610221</v>
      </c>
      <c r="S373" s="122">
        <f t="shared" si="19"/>
        <v>3472797426.9385366</v>
      </c>
      <c r="T373" s="122">
        <v>0.57898686232938767</v>
      </c>
      <c r="U373" s="122">
        <f t="shared" si="20"/>
        <v>-29295089951.499203</v>
      </c>
      <c r="V373" s="3">
        <f t="shared" si="21"/>
        <v>0.3056047310574696</v>
      </c>
    </row>
    <row r="374" spans="13:22" x14ac:dyDescent="0.25">
      <c r="M374" s="3">
        <v>370</v>
      </c>
      <c r="N374" s="122">
        <f>'CBA Result'!$G$54*_xlfn.GAMMA.INV(T374,IF($O$2="Railway",$D$31,$D$32),IF($O$2="Railway",$F$31,$F$32))</f>
        <v>4487640360.3464212</v>
      </c>
      <c r="O374" s="122">
        <f>'CBA Result'!$G$53+'CBA Result'!$G$57+'CBA Result'!$G$58+'CBA Result'!$G$59+'CBA Result'!$G$60</f>
        <v>-349185910.82876146</v>
      </c>
      <c r="P374" s="122">
        <f>'CBA Result'!$G$55+'CBA Result'!$G$56</f>
        <v>2589916468.0184565</v>
      </c>
      <c r="Q374" s="122">
        <f>'CBA Result'!$G$40</f>
        <v>-16530913967.140793</v>
      </c>
      <c r="R374" s="122">
        <v>0.90503925228809767</v>
      </c>
      <c r="S374" s="122">
        <f t="shared" si="19"/>
        <v>3738266679.4325409</v>
      </c>
      <c r="T374" s="122">
        <v>0.15581577101818467</v>
      </c>
      <c r="U374" s="122">
        <f t="shared" si="20"/>
        <v>-22553340971.141228</v>
      </c>
      <c r="V374" s="3">
        <f t="shared" si="21"/>
        <v>0.34924852770279513</v>
      </c>
    </row>
    <row r="375" spans="13:22" x14ac:dyDescent="0.25">
      <c r="M375" s="3">
        <v>371</v>
      </c>
      <c r="N375" s="122">
        <f>'CBA Result'!$G$54*_xlfn.GAMMA.INV(T375,IF($O$2="Railway",$D$31,$D$32),IF($O$2="Railway",$F$31,$F$32))</f>
        <v>6449661421.2932034</v>
      </c>
      <c r="O375" s="122">
        <f>'CBA Result'!$G$53+'CBA Result'!$G$57+'CBA Result'!$G$58+'CBA Result'!$G$59+'CBA Result'!$G$60</f>
        <v>-349185910.82876146</v>
      </c>
      <c r="P375" s="122">
        <f>'CBA Result'!$G$55+'CBA Result'!$G$56</f>
        <v>2589916468.0184565</v>
      </c>
      <c r="Q375" s="122">
        <f>'CBA Result'!$G$40</f>
        <v>-16530913967.140793</v>
      </c>
      <c r="R375" s="122">
        <v>0.47850075032154726</v>
      </c>
      <c r="S375" s="122">
        <f t="shared" si="19"/>
        <v>1984146965.7744637</v>
      </c>
      <c r="T375" s="122">
        <v>0.75700150100099439</v>
      </c>
      <c r="U375" s="122">
        <f t="shared" si="20"/>
        <v>-32413785754.349556</v>
      </c>
      <c r="V375" s="3">
        <f t="shared" si="21"/>
        <v>0.24941926060438785</v>
      </c>
    </row>
    <row r="376" spans="13:22" x14ac:dyDescent="0.25">
      <c r="M376" s="3">
        <v>372</v>
      </c>
      <c r="N376" s="122">
        <f>'CBA Result'!$G$54*_xlfn.GAMMA.INV(T376,IF($O$2="Railway",$D$31,$D$32),IF($O$2="Railway",$F$31,$F$32))</f>
        <v>6847204450.296237</v>
      </c>
      <c r="O376" s="122">
        <f>'CBA Result'!$G$53+'CBA Result'!$G$57+'CBA Result'!$G$58+'CBA Result'!$G$59+'CBA Result'!$G$60</f>
        <v>-349185910.82876146</v>
      </c>
      <c r="P376" s="122">
        <f>'CBA Result'!$G$55+'CBA Result'!$G$56</f>
        <v>2589916468.0184565</v>
      </c>
      <c r="Q376" s="122">
        <f>'CBA Result'!$G$40</f>
        <v>-16530913967.140793</v>
      </c>
      <c r="R376" s="122">
        <v>0.23891790811341262</v>
      </c>
      <c r="S376" s="122">
        <f t="shared" si="19"/>
        <v>1292708470.4518218</v>
      </c>
      <c r="T376" s="122">
        <v>0.84108056961746858</v>
      </c>
      <c r="U376" s="122">
        <f t="shared" si="20"/>
        <v>-34411700641.431458</v>
      </c>
      <c r="V376" s="3">
        <f t="shared" si="21"/>
        <v>0.22639761664494185</v>
      </c>
    </row>
    <row r="377" spans="13:22" x14ac:dyDescent="0.25">
      <c r="M377" s="3">
        <v>373</v>
      </c>
      <c r="N377" s="122">
        <f>'CBA Result'!$G$54*_xlfn.GAMMA.INV(T377,IF($O$2="Railway",$D$31,$D$32),IF($O$2="Railway",$F$31,$F$32))</f>
        <v>3866654660.240869</v>
      </c>
      <c r="O377" s="122">
        <f>'CBA Result'!$G$53+'CBA Result'!$G$57+'CBA Result'!$G$58+'CBA Result'!$G$59+'CBA Result'!$G$60</f>
        <v>-349185910.82876146</v>
      </c>
      <c r="P377" s="122">
        <f>'CBA Result'!$G$55+'CBA Result'!$G$56</f>
        <v>2589916468.0184565</v>
      </c>
      <c r="Q377" s="122">
        <f>'CBA Result'!$G$40</f>
        <v>-16530913967.140793</v>
      </c>
      <c r="R377" s="122">
        <v>0.80619243754512693</v>
      </c>
      <c r="S377" s="122">
        <f t="shared" si="19"/>
        <v>3153174234.412077</v>
      </c>
      <c r="T377" s="122">
        <v>4.8737182213098973E-2</v>
      </c>
      <c r="U377" s="122">
        <f t="shared" si="20"/>
        <v>-19432479870.85416</v>
      </c>
      <c r="V377" s="3">
        <f t="shared" si="21"/>
        <v>0.34327286214402108</v>
      </c>
    </row>
    <row r="378" spans="13:22" x14ac:dyDescent="0.25">
      <c r="M378" s="3">
        <v>374</v>
      </c>
      <c r="N378" s="122">
        <f>'CBA Result'!$G$54*_xlfn.GAMMA.INV(T378,IF($O$2="Railway",$D$31,$D$32),IF($O$2="Railway",$F$31,$F$32))</f>
        <v>7217562835.027586</v>
      </c>
      <c r="O378" s="122">
        <f>'CBA Result'!$G$53+'CBA Result'!$G$57+'CBA Result'!$G$58+'CBA Result'!$G$59+'CBA Result'!$G$60</f>
        <v>-349185910.82876146</v>
      </c>
      <c r="P378" s="122">
        <f>'CBA Result'!$G$55+'CBA Result'!$G$56</f>
        <v>2589916468.0184565</v>
      </c>
      <c r="Q378" s="122">
        <f>'CBA Result'!$G$40</f>
        <v>-16530913967.140793</v>
      </c>
      <c r="R378" s="122">
        <v>0.98200301841434789</v>
      </c>
      <c r="S378" s="122">
        <f t="shared" si="19"/>
        <v>4672746946.1161451</v>
      </c>
      <c r="T378" s="122">
        <v>0.89800469753217715</v>
      </c>
      <c r="U378" s="122">
        <f t="shared" si="20"/>
        <v>-36272994832.065407</v>
      </c>
      <c r="V378" s="3">
        <f t="shared" si="21"/>
        <v>0.31817400034784532</v>
      </c>
    </row>
    <row r="379" spans="13:22" x14ac:dyDescent="0.25">
      <c r="M379" s="3">
        <v>375</v>
      </c>
      <c r="N379" s="122">
        <f>'CBA Result'!$G$54*_xlfn.GAMMA.INV(T379,IF($O$2="Railway",$D$31,$D$32),IF($O$2="Railway",$F$31,$F$32))</f>
        <v>4610441279.2427759</v>
      </c>
      <c r="O379" s="122">
        <f>'CBA Result'!$G$53+'CBA Result'!$G$57+'CBA Result'!$G$58+'CBA Result'!$G$59+'CBA Result'!$G$60</f>
        <v>-349185910.82876146</v>
      </c>
      <c r="P379" s="122">
        <f>'CBA Result'!$G$55+'CBA Result'!$G$56</f>
        <v>2589916468.0184565</v>
      </c>
      <c r="Q379" s="122">
        <f>'CBA Result'!$G$40</f>
        <v>-16530913967.140793</v>
      </c>
      <c r="R379" s="122">
        <v>0.83219034190781893</v>
      </c>
      <c r="S379" s="122">
        <f t="shared" si="19"/>
        <v>3283927171.1221657</v>
      </c>
      <c r="T379" s="122">
        <v>0.18632800807125205</v>
      </c>
      <c r="U379" s="122">
        <f t="shared" si="20"/>
        <v>-23170496262.797695</v>
      </c>
      <c r="V379" s="3">
        <f t="shared" si="21"/>
        <v>0.32563750270859093</v>
      </c>
    </row>
    <row r="380" spans="13:22" x14ac:dyDescent="0.25">
      <c r="M380" s="3">
        <v>376</v>
      </c>
      <c r="N380" s="122">
        <f>'CBA Result'!$G$54*_xlfn.GAMMA.INV(T380,IF($O$2="Railway",$D$31,$D$32),IF($O$2="Railway",$F$31,$F$32))</f>
        <v>5396453510.7072258</v>
      </c>
      <c r="O380" s="122">
        <f>'CBA Result'!$G$53+'CBA Result'!$G$57+'CBA Result'!$G$58+'CBA Result'!$G$59+'CBA Result'!$G$60</f>
        <v>-349185910.82876146</v>
      </c>
      <c r="P380" s="122">
        <f>'CBA Result'!$G$55+'CBA Result'!$G$56</f>
        <v>2589916468.0184565</v>
      </c>
      <c r="Q380" s="122">
        <f>'CBA Result'!$G$40</f>
        <v>-16530913967.140793</v>
      </c>
      <c r="R380" s="122">
        <v>0.84652145062808437</v>
      </c>
      <c r="S380" s="122">
        <f t="shared" si="19"/>
        <v>3361446520.9680867</v>
      </c>
      <c r="T380" s="122">
        <v>0.43301344156745503</v>
      </c>
      <c r="U380" s="122">
        <f t="shared" si="20"/>
        <v>-27120724097.529282</v>
      </c>
      <c r="V380" s="3">
        <f t="shared" si="21"/>
        <v>0.31004755221902769</v>
      </c>
    </row>
    <row r="381" spans="13:22" x14ac:dyDescent="0.25">
      <c r="M381" s="3">
        <v>377</v>
      </c>
      <c r="N381" s="122">
        <f>'CBA Result'!$G$54*_xlfn.GAMMA.INV(T381,IF($O$2="Railway",$D$31,$D$32),IF($O$2="Railway",$F$31,$F$32))</f>
        <v>5654393557.2951365</v>
      </c>
      <c r="O381" s="122">
        <f>'CBA Result'!$G$53+'CBA Result'!$G$57+'CBA Result'!$G$58+'CBA Result'!$G$59+'CBA Result'!$G$60</f>
        <v>-349185910.82876146</v>
      </c>
      <c r="P381" s="122">
        <f>'CBA Result'!$G$55+'CBA Result'!$G$56</f>
        <v>2589916468.0184565</v>
      </c>
      <c r="Q381" s="122">
        <f>'CBA Result'!$G$40</f>
        <v>-16530913967.140793</v>
      </c>
      <c r="R381" s="122">
        <v>0.63108851326298832</v>
      </c>
      <c r="S381" s="122">
        <f t="shared" si="19"/>
        <v>2461521471.2899408</v>
      </c>
      <c r="T381" s="122">
        <v>0.52111935743518256</v>
      </c>
      <c r="U381" s="122">
        <f t="shared" si="20"/>
        <v>-28417042285.638309</v>
      </c>
      <c r="V381" s="3">
        <f t="shared" si="21"/>
        <v>0.2733123679687644</v>
      </c>
    </row>
    <row r="382" spans="13:22" x14ac:dyDescent="0.25">
      <c r="M382" s="3">
        <v>378</v>
      </c>
      <c r="N382" s="122">
        <f>'CBA Result'!$G$54*_xlfn.GAMMA.INV(T382,IF($O$2="Railway",$D$31,$D$32),IF($O$2="Railway",$F$31,$F$32))</f>
        <v>5726295306.6350088</v>
      </c>
      <c r="O382" s="122">
        <f>'CBA Result'!$G$53+'CBA Result'!$G$57+'CBA Result'!$G$58+'CBA Result'!$G$59+'CBA Result'!$G$60</f>
        <v>-349185910.82876146</v>
      </c>
      <c r="P382" s="122">
        <f>'CBA Result'!$G$55+'CBA Result'!$G$56</f>
        <v>2589916468.0184565</v>
      </c>
      <c r="Q382" s="122">
        <f>'CBA Result'!$G$40</f>
        <v>-16530913967.140793</v>
      </c>
      <c r="R382" s="122">
        <v>0.92350787784357014</v>
      </c>
      <c r="S382" s="122">
        <f t="shared" si="19"/>
        <v>3888851294.8699212</v>
      </c>
      <c r="T382" s="122">
        <v>0.54520177405321457</v>
      </c>
      <c r="U382" s="122">
        <f t="shared" si="20"/>
        <v>-28778395812.006554</v>
      </c>
      <c r="V382" s="3">
        <f t="shared" si="21"/>
        <v>0.3219762752311004</v>
      </c>
    </row>
    <row r="383" spans="13:22" x14ac:dyDescent="0.25">
      <c r="M383" s="3">
        <v>379</v>
      </c>
      <c r="N383" s="122">
        <f>'CBA Result'!$G$54*_xlfn.GAMMA.INV(T383,IF($O$2="Railway",$D$31,$D$32),IF($O$2="Railway",$F$31,$F$32))</f>
        <v>5541375812.0121298</v>
      </c>
      <c r="O383" s="122">
        <f>'CBA Result'!$G$53+'CBA Result'!$G$57+'CBA Result'!$G$58+'CBA Result'!$G$59+'CBA Result'!$G$60</f>
        <v>-349185910.82876146</v>
      </c>
      <c r="P383" s="122">
        <f>'CBA Result'!$G$55+'CBA Result'!$G$56</f>
        <v>2589916468.0184565</v>
      </c>
      <c r="Q383" s="122">
        <f>'CBA Result'!$G$40</f>
        <v>-16530913967.140793</v>
      </c>
      <c r="R383" s="122">
        <v>0.99202469240205626</v>
      </c>
      <c r="S383" s="122">
        <f t="shared" si="19"/>
        <v>4988398365.3668528</v>
      </c>
      <c r="T383" s="122">
        <v>0.48272596817787561</v>
      </c>
      <c r="U383" s="122">
        <f t="shared" si="20"/>
        <v>-27849053868.455856</v>
      </c>
      <c r="V383" s="3">
        <f t="shared" si="21"/>
        <v>0.36556316471783618</v>
      </c>
    </row>
    <row r="384" spans="13:22" x14ac:dyDescent="0.25">
      <c r="M384" s="3">
        <v>380</v>
      </c>
      <c r="N384" s="122">
        <f>'CBA Result'!$G$54*_xlfn.GAMMA.INV(T384,IF($O$2="Railway",$D$31,$D$32),IF($O$2="Railway",$F$31,$F$32))</f>
        <v>4719499156.7213755</v>
      </c>
      <c r="O384" s="122">
        <f>'CBA Result'!$G$53+'CBA Result'!$G$57+'CBA Result'!$G$58+'CBA Result'!$G$59+'CBA Result'!$G$60</f>
        <v>-349185910.82876146</v>
      </c>
      <c r="P384" s="122">
        <f>'CBA Result'!$G$55+'CBA Result'!$G$56</f>
        <v>2589916468.0184565</v>
      </c>
      <c r="Q384" s="122">
        <f>'CBA Result'!$G$40</f>
        <v>-16530913967.140793</v>
      </c>
      <c r="R384" s="122">
        <v>0.7779258717172518</v>
      </c>
      <c r="S384" s="122">
        <f t="shared" si="19"/>
        <v>3022579405.7869139</v>
      </c>
      <c r="T384" s="122">
        <v>0.21579138374999851</v>
      </c>
      <c r="U384" s="122">
        <f t="shared" si="20"/>
        <v>-23718583742.823376</v>
      </c>
      <c r="V384" s="3">
        <f t="shared" si="21"/>
        <v>0.31169199357935629</v>
      </c>
    </row>
    <row r="385" spans="13:22" x14ac:dyDescent="0.25">
      <c r="M385" s="3">
        <v>381</v>
      </c>
      <c r="N385" s="122">
        <f>'CBA Result'!$G$54*_xlfn.GAMMA.INV(T385,IF($O$2="Railway",$D$31,$D$32),IF($O$2="Railway",$F$31,$F$32))</f>
        <v>4847952654.2861195</v>
      </c>
      <c r="O385" s="122">
        <f>'CBA Result'!$G$53+'CBA Result'!$G$57+'CBA Result'!$G$58+'CBA Result'!$G$59+'CBA Result'!$G$60</f>
        <v>-349185910.82876146</v>
      </c>
      <c r="P385" s="122">
        <f>'CBA Result'!$G$55+'CBA Result'!$G$56</f>
        <v>2589916468.0184565</v>
      </c>
      <c r="Q385" s="122">
        <f>'CBA Result'!$G$40</f>
        <v>-16530913967.140793</v>
      </c>
      <c r="R385" s="122">
        <v>0.61874486567310638</v>
      </c>
      <c r="S385" s="122">
        <f t="shared" si="19"/>
        <v>2420163956.7927413</v>
      </c>
      <c r="T385" s="122">
        <v>0.25306642989516426</v>
      </c>
      <c r="U385" s="122">
        <f t="shared" si="20"/>
        <v>-24364146955.756439</v>
      </c>
      <c r="V385" s="3">
        <f t="shared" si="21"/>
        <v>0.28398001016881019</v>
      </c>
    </row>
    <row r="386" spans="13:22" x14ac:dyDescent="0.25">
      <c r="M386" s="3">
        <v>382</v>
      </c>
      <c r="N386" s="122">
        <f>'CBA Result'!$G$54*_xlfn.GAMMA.INV(T386,IF($O$2="Railway",$D$31,$D$32),IF($O$2="Railway",$F$31,$F$32))</f>
        <v>7283006006.618084</v>
      </c>
      <c r="O386" s="122">
        <f>'CBA Result'!$G$53+'CBA Result'!$G$57+'CBA Result'!$G$58+'CBA Result'!$G$59+'CBA Result'!$G$60</f>
        <v>-349185910.82876146</v>
      </c>
      <c r="P386" s="122">
        <f>'CBA Result'!$G$55+'CBA Result'!$G$56</f>
        <v>2589916468.0184565</v>
      </c>
      <c r="Q386" s="122">
        <f>'CBA Result'!$G$40</f>
        <v>-16530913967.140793</v>
      </c>
      <c r="R386" s="122">
        <v>0.43224870008954996</v>
      </c>
      <c r="S386" s="122">
        <f t="shared" si="19"/>
        <v>1849224461.3483362</v>
      </c>
      <c r="T386" s="122">
        <v>0.90612419650875931</v>
      </c>
      <c r="U386" s="122">
        <f t="shared" si="20"/>
        <v>-36601889762.273102</v>
      </c>
      <c r="V386" s="3">
        <f t="shared" si="21"/>
        <v>0.23996150510760411</v>
      </c>
    </row>
    <row r="387" spans="13:22" x14ac:dyDescent="0.25">
      <c r="M387" s="3">
        <v>383</v>
      </c>
      <c r="N387" s="122">
        <f>'CBA Result'!$G$54*_xlfn.GAMMA.INV(T387,IF($O$2="Railway",$D$31,$D$32),IF($O$2="Railway",$F$31,$F$32))</f>
        <v>4474824885.8954897</v>
      </c>
      <c r="O387" s="122">
        <f>'CBA Result'!$G$53+'CBA Result'!$G$57+'CBA Result'!$G$58+'CBA Result'!$G$59+'CBA Result'!$G$60</f>
        <v>-349185910.82876146</v>
      </c>
      <c r="P387" s="122">
        <f>'CBA Result'!$G$55+'CBA Result'!$G$56</f>
        <v>2589916468.0184565</v>
      </c>
      <c r="Q387" s="122">
        <f>'CBA Result'!$G$40</f>
        <v>-16530913967.140793</v>
      </c>
      <c r="R387" s="122">
        <v>0.18797888006755936</v>
      </c>
      <c r="S387" s="122">
        <f t="shared" si="19"/>
        <v>1138203424.4299433</v>
      </c>
      <c r="T387" s="122">
        <v>0.15280270231344772</v>
      </c>
      <c r="U387" s="122">
        <f t="shared" si="20"/>
        <v>-22488934792.884888</v>
      </c>
      <c r="V387" s="3">
        <f t="shared" si="21"/>
        <v>0.23406366055016803</v>
      </c>
    </row>
    <row r="388" spans="13:22" x14ac:dyDescent="0.25">
      <c r="M388" s="3">
        <v>384</v>
      </c>
      <c r="N388" s="122">
        <f>'CBA Result'!$G$54*_xlfn.GAMMA.INV(T388,IF($O$2="Railway",$D$31,$D$32),IF($O$2="Railway",$F$31,$F$32))</f>
        <v>5649271443.4488382</v>
      </c>
      <c r="O388" s="122">
        <f>'CBA Result'!$G$53+'CBA Result'!$G$57+'CBA Result'!$G$58+'CBA Result'!$G$59+'CBA Result'!$G$60</f>
        <v>-349185910.82876146</v>
      </c>
      <c r="P388" s="122">
        <f>'CBA Result'!$G$55+'CBA Result'!$G$56</f>
        <v>2589916468.0184565</v>
      </c>
      <c r="Q388" s="122">
        <f>'CBA Result'!$G$40</f>
        <v>-16530913967.140793</v>
      </c>
      <c r="R388" s="122">
        <v>2.1856567612604794E-3</v>
      </c>
      <c r="S388" s="122">
        <f t="shared" si="19"/>
        <v>280124677.2809971</v>
      </c>
      <c r="T388" s="122">
        <v>0.51939199524247459</v>
      </c>
      <c r="U388" s="122">
        <f t="shared" si="20"/>
        <v>-28391300298.582184</v>
      </c>
      <c r="V388" s="3">
        <f t="shared" si="21"/>
        <v>0.19654648259205448</v>
      </c>
    </row>
    <row r="389" spans="13:22" x14ac:dyDescent="0.25">
      <c r="M389" s="3">
        <v>385</v>
      </c>
      <c r="N389" s="122">
        <f>'CBA Result'!$G$54*_xlfn.GAMMA.INV(T389,IF($O$2="Railway",$D$31,$D$32),IF($O$2="Railway",$F$31,$F$32))</f>
        <v>4228343108.1052179</v>
      </c>
      <c r="O389" s="122">
        <f>'CBA Result'!$G$53+'CBA Result'!$G$57+'CBA Result'!$G$58+'CBA Result'!$G$59+'CBA Result'!$G$60</f>
        <v>-349185910.82876146</v>
      </c>
      <c r="P389" s="122">
        <f>'CBA Result'!$G$55+'CBA Result'!$G$56</f>
        <v>2589916468.0184565</v>
      </c>
      <c r="Q389" s="122">
        <f>'CBA Result'!$G$40</f>
        <v>-16530913967.140793</v>
      </c>
      <c r="R389" s="122">
        <v>0.48340370819122902</v>
      </c>
      <c r="S389" s="122">
        <f t="shared" si="19"/>
        <v>1998625264.811739</v>
      </c>
      <c r="T389" s="122">
        <v>0.10144309828151699</v>
      </c>
      <c r="U389" s="122">
        <f t="shared" si="20"/>
        <v>-21250201933.006618</v>
      </c>
      <c r="V389" s="3">
        <f t="shared" si="21"/>
        <v>0.2765988991830991</v>
      </c>
    </row>
    <row r="390" spans="13:22" x14ac:dyDescent="0.25">
      <c r="M390" s="3">
        <v>386</v>
      </c>
      <c r="N390" s="122">
        <f>'CBA Result'!$G$54*_xlfn.GAMMA.INV(T390,IF($O$2="Railway",$D$31,$D$32),IF($O$2="Railway",$F$31,$F$32))</f>
        <v>5362520970.8827276</v>
      </c>
      <c r="O390" s="122">
        <f>'CBA Result'!$G$53+'CBA Result'!$G$57+'CBA Result'!$G$58+'CBA Result'!$G$59+'CBA Result'!$G$60</f>
        <v>-349185910.82876146</v>
      </c>
      <c r="P390" s="122">
        <f>'CBA Result'!$G$55+'CBA Result'!$G$56</f>
        <v>2589916468.0184565</v>
      </c>
      <c r="Q390" s="122">
        <f>'CBA Result'!$G$40</f>
        <v>-16530913967.140793</v>
      </c>
      <c r="R390" s="122">
        <v>0.84438610798782987</v>
      </c>
      <c r="S390" s="122">
        <f t="shared" ref="S390:S453" si="22">_xlfn.BETA.INV(R390,IF($O$2="Railway",$I$30,$J$30),IF($O$2="Railway",$I$31,$J$31),IF($O$2="Railway",$I$27,$J$27),IF($O$2="Railway",$I$29,$J$29))*P390</f>
        <v>3349616095.0434303</v>
      </c>
      <c r="T390" s="122">
        <v>0.42136909046661752</v>
      </c>
      <c r="U390" s="122">
        <f t="shared" ref="U390:U453" si="23">_xlfn.GAMMA.INV(T390,IF($O$2="Railway",$D$31,$D$32),IF($O$2="Railway",$F$31,$F$32))*Q390</f>
        <v>-26950190792.890839</v>
      </c>
      <c r="V390" s="3">
        <f t="shared" ref="V390:V453" si="24">(N390+O390+S390)/-U390</f>
        <v>0.3103113896063196</v>
      </c>
    </row>
    <row r="391" spans="13:22" x14ac:dyDescent="0.25">
      <c r="M391" s="3">
        <v>387</v>
      </c>
      <c r="N391" s="122">
        <f>'CBA Result'!$G$54*_xlfn.GAMMA.INV(T391,IF($O$2="Railway",$D$31,$D$32),IF($O$2="Railway",$F$31,$F$32))</f>
        <v>5183425303.779171</v>
      </c>
      <c r="O391" s="122">
        <f>'CBA Result'!$G$53+'CBA Result'!$G$57+'CBA Result'!$G$58+'CBA Result'!$G$59+'CBA Result'!$G$60</f>
        <v>-349185910.82876146</v>
      </c>
      <c r="P391" s="122">
        <f>'CBA Result'!$G$55+'CBA Result'!$G$56</f>
        <v>2589916468.0184565</v>
      </c>
      <c r="Q391" s="122">
        <f>'CBA Result'!$G$40</f>
        <v>-16530913967.140793</v>
      </c>
      <c r="R391" s="122">
        <v>0.35790917775065045</v>
      </c>
      <c r="S391" s="122">
        <f t="shared" si="22"/>
        <v>1636248474.3278289</v>
      </c>
      <c r="T391" s="122">
        <v>0.36047396250616937</v>
      </c>
      <c r="U391" s="122">
        <f t="shared" si="23"/>
        <v>-26050117408.594795</v>
      </c>
      <c r="V391" s="3">
        <f t="shared" si="24"/>
        <v>0.24838613069526552</v>
      </c>
    </row>
    <row r="392" spans="13:22" x14ac:dyDescent="0.25">
      <c r="M392" s="3">
        <v>388</v>
      </c>
      <c r="N392" s="122">
        <f>'CBA Result'!$G$54*_xlfn.GAMMA.INV(T392,IF($O$2="Railway",$D$31,$D$32),IF($O$2="Railway",$F$31,$F$32))</f>
        <v>4009799222.8712764</v>
      </c>
      <c r="O392" s="122">
        <f>'CBA Result'!$G$53+'CBA Result'!$G$57+'CBA Result'!$G$58+'CBA Result'!$G$59+'CBA Result'!$G$60</f>
        <v>-349185910.82876146</v>
      </c>
      <c r="P392" s="122">
        <f>'CBA Result'!$G$55+'CBA Result'!$G$56</f>
        <v>2589916468.0184565</v>
      </c>
      <c r="Q392" s="122">
        <f>'CBA Result'!$G$40</f>
        <v>-16530913967.140793</v>
      </c>
      <c r="R392" s="122">
        <v>0.83229069379793519</v>
      </c>
      <c r="S392" s="122">
        <f t="shared" si="22"/>
        <v>3284455303.8355875</v>
      </c>
      <c r="T392" s="122">
        <v>6.6486856876106559E-2</v>
      </c>
      <c r="U392" s="122">
        <f t="shared" si="23"/>
        <v>-20151875337.053963</v>
      </c>
      <c r="V392" s="3">
        <f t="shared" si="24"/>
        <v>0.34463634275803406</v>
      </c>
    </row>
    <row r="393" spans="13:22" x14ac:dyDescent="0.25">
      <c r="M393" s="3">
        <v>389</v>
      </c>
      <c r="N393" s="122">
        <f>'CBA Result'!$G$54*_xlfn.GAMMA.INV(T393,IF($O$2="Railway",$D$31,$D$32),IF($O$2="Railway",$F$31,$F$32))</f>
        <v>4839230366.4142427</v>
      </c>
      <c r="O393" s="122">
        <f>'CBA Result'!$G$53+'CBA Result'!$G$57+'CBA Result'!$G$58+'CBA Result'!$G$59+'CBA Result'!$G$60</f>
        <v>-349185910.82876146</v>
      </c>
      <c r="P393" s="122">
        <f>'CBA Result'!$G$55+'CBA Result'!$G$56</f>
        <v>2589916468.0184565</v>
      </c>
      <c r="Q393" s="122">
        <f>'CBA Result'!$G$40</f>
        <v>-16530913967.140793</v>
      </c>
      <c r="R393" s="122">
        <v>0.68682726525879845</v>
      </c>
      <c r="S393" s="122">
        <f t="shared" si="22"/>
        <v>2657285774.0822935</v>
      </c>
      <c r="T393" s="122">
        <v>0.25045464451975274</v>
      </c>
      <c r="U393" s="122">
        <f t="shared" si="23"/>
        <v>-24320311729.083397</v>
      </c>
      <c r="V393" s="3">
        <f t="shared" si="24"/>
        <v>0.293883166847761</v>
      </c>
    </row>
    <row r="394" spans="13:22" x14ac:dyDescent="0.25">
      <c r="M394" s="3">
        <v>390</v>
      </c>
      <c r="N394" s="122">
        <f>'CBA Result'!$G$54*_xlfn.GAMMA.INV(T394,IF($O$2="Railway",$D$31,$D$32),IF($O$2="Railway",$F$31,$F$32))</f>
        <v>7543857257.2933493</v>
      </c>
      <c r="O394" s="122">
        <f>'CBA Result'!$G$53+'CBA Result'!$G$57+'CBA Result'!$G$58+'CBA Result'!$G$59+'CBA Result'!$G$60</f>
        <v>-349185910.82876146</v>
      </c>
      <c r="P394" s="122">
        <f>'CBA Result'!$G$55+'CBA Result'!$G$56</f>
        <v>2589916468.0184565</v>
      </c>
      <c r="Q394" s="122">
        <f>'CBA Result'!$G$40</f>
        <v>-16530913967.140793</v>
      </c>
      <c r="R394" s="122">
        <v>0.16786325839914373</v>
      </c>
      <c r="S394" s="122">
        <f t="shared" si="22"/>
        <v>1074654374.6912527</v>
      </c>
      <c r="T394" s="122">
        <v>0.93343725041750725</v>
      </c>
      <c r="U394" s="122">
        <f t="shared" si="23"/>
        <v>-37912838663.439896</v>
      </c>
      <c r="V394" s="3">
        <f t="shared" si="24"/>
        <v>0.21811412736894628</v>
      </c>
    </row>
    <row r="395" spans="13:22" x14ac:dyDescent="0.25">
      <c r="M395" s="3">
        <v>391</v>
      </c>
      <c r="N395" s="122">
        <f>'CBA Result'!$G$54*_xlfn.GAMMA.INV(T395,IF($O$2="Railway",$D$31,$D$32),IF($O$2="Railway",$F$31,$F$32))</f>
        <v>7372967956.6564541</v>
      </c>
      <c r="O395" s="122">
        <f>'CBA Result'!$G$53+'CBA Result'!$G$57+'CBA Result'!$G$58+'CBA Result'!$G$59+'CBA Result'!$G$60</f>
        <v>-349185910.82876146</v>
      </c>
      <c r="P395" s="122">
        <f>'CBA Result'!$G$55+'CBA Result'!$G$56</f>
        <v>2589916468.0184565</v>
      </c>
      <c r="Q395" s="122">
        <f>'CBA Result'!$G$40</f>
        <v>-16530913967.140793</v>
      </c>
      <c r="R395" s="122">
        <v>0.9261590008007885</v>
      </c>
      <c r="S395" s="122">
        <f t="shared" si="22"/>
        <v>3912413989.6599269</v>
      </c>
      <c r="T395" s="122">
        <v>0.91642425608521794</v>
      </c>
      <c r="U395" s="122">
        <f t="shared" si="23"/>
        <v>-37054007661.820549</v>
      </c>
      <c r="V395" s="3">
        <f t="shared" si="24"/>
        <v>0.295142056840345</v>
      </c>
    </row>
    <row r="396" spans="13:22" x14ac:dyDescent="0.25">
      <c r="M396" s="3">
        <v>392</v>
      </c>
      <c r="N396" s="122">
        <f>'CBA Result'!$G$54*_xlfn.GAMMA.INV(T396,IF($O$2="Railway",$D$31,$D$32),IF($O$2="Railway",$F$31,$F$32))</f>
        <v>4868017686.634881</v>
      </c>
      <c r="O396" s="122">
        <f>'CBA Result'!$G$53+'CBA Result'!$G$57+'CBA Result'!$G$58+'CBA Result'!$G$59+'CBA Result'!$G$60</f>
        <v>-349185910.82876146</v>
      </c>
      <c r="P396" s="122">
        <f>'CBA Result'!$G$55+'CBA Result'!$G$56</f>
        <v>2589916468.0184565</v>
      </c>
      <c r="Q396" s="122">
        <f>'CBA Result'!$G$40</f>
        <v>-16530913967.140793</v>
      </c>
      <c r="R396" s="122">
        <v>0.80561838418401044</v>
      </c>
      <c r="S396" s="122">
        <f t="shared" si="22"/>
        <v>3150412028.8970933</v>
      </c>
      <c r="T396" s="122">
        <v>0.25911641857857726</v>
      </c>
      <c r="U396" s="122">
        <f t="shared" si="23"/>
        <v>-24464986925.054615</v>
      </c>
      <c r="V396" s="3">
        <f t="shared" si="24"/>
        <v>0.31347835288843473</v>
      </c>
    </row>
    <row r="397" spans="13:22" x14ac:dyDescent="0.25">
      <c r="M397" s="3">
        <v>393</v>
      </c>
      <c r="N397" s="122">
        <f>'CBA Result'!$G$54*_xlfn.GAMMA.INV(T397,IF($O$2="Railway",$D$31,$D$32),IF($O$2="Railway",$F$31,$F$32))</f>
        <v>3364825233.8728123</v>
      </c>
      <c r="O397" s="122">
        <f>'CBA Result'!$G$53+'CBA Result'!$G$57+'CBA Result'!$G$58+'CBA Result'!$G$59+'CBA Result'!$G$60</f>
        <v>-349185910.82876146</v>
      </c>
      <c r="P397" s="122">
        <f>'CBA Result'!$G$55+'CBA Result'!$G$56</f>
        <v>2589916468.0184565</v>
      </c>
      <c r="Q397" s="122">
        <f>'CBA Result'!$G$40</f>
        <v>-16530913967.140793</v>
      </c>
      <c r="R397" s="122">
        <v>0.84710089037205383</v>
      </c>
      <c r="S397" s="122">
        <f t="shared" si="22"/>
        <v>3364674665.6800842</v>
      </c>
      <c r="T397" s="122">
        <v>1.2768567706248679E-2</v>
      </c>
      <c r="U397" s="122">
        <f t="shared" si="23"/>
        <v>-16910457325.94655</v>
      </c>
      <c r="V397" s="3">
        <f t="shared" si="24"/>
        <v>0.3772999077283678</v>
      </c>
    </row>
    <row r="398" spans="13:22" x14ac:dyDescent="0.25">
      <c r="M398" s="3">
        <v>394</v>
      </c>
      <c r="N398" s="122">
        <f>'CBA Result'!$G$54*_xlfn.GAMMA.INV(T398,IF($O$2="Railway",$D$31,$D$32),IF($O$2="Railway",$F$31,$F$32))</f>
        <v>6157234245.4007626</v>
      </c>
      <c r="O398" s="122">
        <f>'CBA Result'!$G$53+'CBA Result'!$G$57+'CBA Result'!$G$58+'CBA Result'!$G$59+'CBA Result'!$G$60</f>
        <v>-349185910.82876146</v>
      </c>
      <c r="P398" s="122">
        <f>'CBA Result'!$G$55+'CBA Result'!$G$56</f>
        <v>2589916468.0184565</v>
      </c>
      <c r="Q398" s="122">
        <f>'CBA Result'!$G$40</f>
        <v>-16530913967.140793</v>
      </c>
      <c r="R398" s="122">
        <v>0.21882457552902679</v>
      </c>
      <c r="S398" s="122">
        <f t="shared" si="22"/>
        <v>1232659159.0211353</v>
      </c>
      <c r="T398" s="122">
        <v>0.67955227216786707</v>
      </c>
      <c r="U398" s="122">
        <f t="shared" si="23"/>
        <v>-30944147085.126743</v>
      </c>
      <c r="V398" s="3">
        <f t="shared" si="24"/>
        <v>0.22752953811343671</v>
      </c>
    </row>
    <row r="399" spans="13:22" x14ac:dyDescent="0.25">
      <c r="M399" s="3">
        <v>395</v>
      </c>
      <c r="N399" s="122">
        <f>'CBA Result'!$G$54*_xlfn.GAMMA.INV(T399,IF($O$2="Railway",$D$31,$D$32),IF($O$2="Railway",$F$31,$F$32))</f>
        <v>5411867173.1245165</v>
      </c>
      <c r="O399" s="122">
        <f>'CBA Result'!$G$53+'CBA Result'!$G$57+'CBA Result'!$G$58+'CBA Result'!$G$59+'CBA Result'!$G$60</f>
        <v>-349185910.82876146</v>
      </c>
      <c r="P399" s="122">
        <f>'CBA Result'!$G$55+'CBA Result'!$G$56</f>
        <v>2589916468.0184565</v>
      </c>
      <c r="Q399" s="122">
        <f>'CBA Result'!$G$40</f>
        <v>-16530913967.140793</v>
      </c>
      <c r="R399" s="122">
        <v>0.45548124432459081</v>
      </c>
      <c r="S399" s="122">
        <f t="shared" si="22"/>
        <v>1916654026.9130902</v>
      </c>
      <c r="T399" s="122">
        <v>0.43830646265100892</v>
      </c>
      <c r="U399" s="122">
        <f t="shared" si="23"/>
        <v>-27198187877.199089</v>
      </c>
      <c r="V399" s="3">
        <f t="shared" si="24"/>
        <v>0.25661030509535504</v>
      </c>
    </row>
    <row r="400" spans="13:22" x14ac:dyDescent="0.25">
      <c r="M400" s="3">
        <v>396</v>
      </c>
      <c r="N400" s="122">
        <f>'CBA Result'!$G$54*_xlfn.GAMMA.INV(T400,IF($O$2="Railway",$D$31,$D$32),IF($O$2="Railway",$F$31,$F$32))</f>
        <v>6576917537.7875881</v>
      </c>
      <c r="O400" s="122">
        <f>'CBA Result'!$G$53+'CBA Result'!$G$57+'CBA Result'!$G$58+'CBA Result'!$G$59+'CBA Result'!$G$60</f>
        <v>-349185910.82876146</v>
      </c>
      <c r="P400" s="122">
        <f>'CBA Result'!$G$55+'CBA Result'!$G$56</f>
        <v>2589916468.0184565</v>
      </c>
      <c r="Q400" s="122">
        <f>'CBA Result'!$G$40</f>
        <v>-16530913967.140793</v>
      </c>
      <c r="R400" s="122">
        <v>0.30510763172874278</v>
      </c>
      <c r="S400" s="122">
        <f t="shared" si="22"/>
        <v>1485343212.2538414</v>
      </c>
      <c r="T400" s="122">
        <v>0.78661594081196795</v>
      </c>
      <c r="U400" s="122">
        <f t="shared" si="23"/>
        <v>-33053331340.783222</v>
      </c>
      <c r="V400" s="3">
        <f t="shared" si="24"/>
        <v>0.23335241944874116</v>
      </c>
    </row>
    <row r="401" spans="13:22" x14ac:dyDescent="0.25">
      <c r="M401" s="3">
        <v>397</v>
      </c>
      <c r="N401" s="122">
        <f>'CBA Result'!$G$54*_xlfn.GAMMA.INV(T401,IF($O$2="Railway",$D$31,$D$32),IF($O$2="Railway",$F$31,$F$32))</f>
        <v>4796970712.5298309</v>
      </c>
      <c r="O401" s="122">
        <f>'CBA Result'!$G$53+'CBA Result'!$G$57+'CBA Result'!$G$58+'CBA Result'!$G$59+'CBA Result'!$G$60</f>
        <v>-349185910.82876146</v>
      </c>
      <c r="P401" s="122">
        <f>'CBA Result'!$G$55+'CBA Result'!$G$56</f>
        <v>2589916468.0184565</v>
      </c>
      <c r="Q401" s="122">
        <f>'CBA Result'!$G$40</f>
        <v>-16530913967.140793</v>
      </c>
      <c r="R401" s="122">
        <v>1.0175088122807319E-2</v>
      </c>
      <c r="S401" s="122">
        <f t="shared" si="22"/>
        <v>381219028.70284134</v>
      </c>
      <c r="T401" s="122">
        <v>0.23796153333412706</v>
      </c>
      <c r="U401" s="122">
        <f t="shared" si="23"/>
        <v>-24107929205.7869</v>
      </c>
      <c r="V401" s="3">
        <f t="shared" si="24"/>
        <v>0.20030769914675006</v>
      </c>
    </row>
    <row r="402" spans="13:22" x14ac:dyDescent="0.25">
      <c r="M402" s="3">
        <v>398</v>
      </c>
      <c r="N402" s="122">
        <f>'CBA Result'!$G$54*_xlfn.GAMMA.INV(T402,IF($O$2="Railway",$D$31,$D$32),IF($O$2="Railway",$F$31,$F$32))</f>
        <v>5179774978.3592453</v>
      </c>
      <c r="O402" s="122">
        <f>'CBA Result'!$G$53+'CBA Result'!$G$57+'CBA Result'!$G$58+'CBA Result'!$G$59+'CBA Result'!$G$60</f>
        <v>-349185910.82876146</v>
      </c>
      <c r="P402" s="122">
        <f>'CBA Result'!$G$55+'CBA Result'!$G$56</f>
        <v>2589916468.0184565</v>
      </c>
      <c r="Q402" s="122">
        <f>'CBA Result'!$G$40</f>
        <v>-16530913967.140793</v>
      </c>
      <c r="R402" s="122">
        <v>0.28576025819350348</v>
      </c>
      <c r="S402" s="122">
        <f t="shared" si="22"/>
        <v>1429630013.6569052</v>
      </c>
      <c r="T402" s="122">
        <v>0.3592490106000189</v>
      </c>
      <c r="U402" s="122">
        <f t="shared" si="23"/>
        <v>-26031772125.274265</v>
      </c>
      <c r="V402" s="3">
        <f t="shared" si="24"/>
        <v>0.24048378462522491</v>
      </c>
    </row>
    <row r="403" spans="13:22" x14ac:dyDescent="0.25">
      <c r="M403" s="3">
        <v>399</v>
      </c>
      <c r="N403" s="122">
        <f>'CBA Result'!$G$54*_xlfn.GAMMA.INV(T403,IF($O$2="Railway",$D$31,$D$32),IF($O$2="Railway",$F$31,$F$32))</f>
        <v>5429898896.7809534</v>
      </c>
      <c r="O403" s="122">
        <f>'CBA Result'!$G$53+'CBA Result'!$G$57+'CBA Result'!$G$58+'CBA Result'!$G$59+'CBA Result'!$G$60</f>
        <v>-349185910.82876146</v>
      </c>
      <c r="P403" s="122">
        <f>'CBA Result'!$G$55+'CBA Result'!$G$56</f>
        <v>2589916468.0184565</v>
      </c>
      <c r="Q403" s="122">
        <f>'CBA Result'!$G$40</f>
        <v>-16530913967.140793</v>
      </c>
      <c r="R403" s="122">
        <v>0.61707893195021779</v>
      </c>
      <c r="S403" s="122">
        <f t="shared" si="22"/>
        <v>2414630181.9719024</v>
      </c>
      <c r="T403" s="122">
        <v>0.44449965461834173</v>
      </c>
      <c r="U403" s="122">
        <f t="shared" si="23"/>
        <v>-27288809134.533897</v>
      </c>
      <c r="V403" s="3">
        <f t="shared" si="24"/>
        <v>0.27466728690768566</v>
      </c>
    </row>
    <row r="404" spans="13:22" x14ac:dyDescent="0.25">
      <c r="M404" s="3">
        <v>400</v>
      </c>
      <c r="N404" s="122">
        <f>'CBA Result'!$G$54*_xlfn.GAMMA.INV(T404,IF($O$2="Railway",$D$31,$D$32),IF($O$2="Railway",$F$31,$F$32))</f>
        <v>8093301396.5399008</v>
      </c>
      <c r="O404" s="122">
        <f>'CBA Result'!$G$53+'CBA Result'!$G$57+'CBA Result'!$G$58+'CBA Result'!$G$59+'CBA Result'!$G$60</f>
        <v>-349185910.82876146</v>
      </c>
      <c r="P404" s="122">
        <f>'CBA Result'!$G$55+'CBA Result'!$G$56</f>
        <v>2589916468.0184565</v>
      </c>
      <c r="Q404" s="122">
        <f>'CBA Result'!$G$40</f>
        <v>-16530913967.140793</v>
      </c>
      <c r="R404" s="122">
        <v>0.97686650470323955</v>
      </c>
      <c r="S404" s="122">
        <f t="shared" si="22"/>
        <v>4559759393.3519373</v>
      </c>
      <c r="T404" s="122">
        <v>0.9697834770011432</v>
      </c>
      <c r="U404" s="122">
        <f t="shared" si="23"/>
        <v>-40674156421.101326</v>
      </c>
      <c r="V404" s="3">
        <f t="shared" si="24"/>
        <v>0.30249858784237638</v>
      </c>
    </row>
    <row r="405" spans="13:22" x14ac:dyDescent="0.25">
      <c r="M405" s="3">
        <v>401</v>
      </c>
      <c r="N405" s="122">
        <f>'CBA Result'!$G$54*_xlfn.GAMMA.INV(T405,IF($O$2="Railway",$D$31,$D$32),IF($O$2="Railway",$F$31,$F$32))</f>
        <v>6667804406.5212784</v>
      </c>
      <c r="O405" s="122">
        <f>'CBA Result'!$G$53+'CBA Result'!$G$57+'CBA Result'!$G$58+'CBA Result'!$G$59+'CBA Result'!$G$60</f>
        <v>-349185910.82876146</v>
      </c>
      <c r="P405" s="122">
        <f>'CBA Result'!$G$55+'CBA Result'!$G$56</f>
        <v>2589916468.0184565</v>
      </c>
      <c r="Q405" s="122">
        <f>'CBA Result'!$G$40</f>
        <v>-16530913967.140793</v>
      </c>
      <c r="R405" s="122">
        <v>0.49713252382963702</v>
      </c>
      <c r="S405" s="122">
        <f t="shared" si="22"/>
        <v>2039382127.2964222</v>
      </c>
      <c r="T405" s="122">
        <v>0.80620486669628644</v>
      </c>
      <c r="U405" s="122">
        <f t="shared" si="23"/>
        <v>-33510097564.401024</v>
      </c>
      <c r="V405" s="3">
        <f t="shared" si="24"/>
        <v>0.24941737656615906</v>
      </c>
    </row>
    <row r="406" spans="13:22" x14ac:dyDescent="0.25">
      <c r="M406" s="3">
        <v>402</v>
      </c>
      <c r="N406" s="122">
        <f>'CBA Result'!$G$54*_xlfn.GAMMA.INV(T406,IF($O$2="Railway",$D$31,$D$32),IF($O$2="Railway",$F$31,$F$32))</f>
        <v>4986182507.8808746</v>
      </c>
      <c r="O406" s="122">
        <f>'CBA Result'!$G$53+'CBA Result'!$G$57+'CBA Result'!$G$58+'CBA Result'!$G$59+'CBA Result'!$G$60</f>
        <v>-349185910.82876146</v>
      </c>
      <c r="P406" s="122">
        <f>'CBA Result'!$G$55+'CBA Result'!$G$56</f>
        <v>2589916468.0184565</v>
      </c>
      <c r="Q406" s="122">
        <f>'CBA Result'!$G$40</f>
        <v>-16530913967.140793</v>
      </c>
      <c r="R406" s="122">
        <v>0.95825293997377203</v>
      </c>
      <c r="S406" s="122">
        <f t="shared" si="22"/>
        <v>4259005106.6241598</v>
      </c>
      <c r="T406" s="122">
        <v>0.29583824422415284</v>
      </c>
      <c r="U406" s="122">
        <f t="shared" si="23"/>
        <v>-25058842780.328438</v>
      </c>
      <c r="V406" s="3">
        <f t="shared" si="24"/>
        <v>0.35500449009799312</v>
      </c>
    </row>
    <row r="407" spans="13:22" x14ac:dyDescent="0.25">
      <c r="M407" s="3">
        <v>403</v>
      </c>
      <c r="N407" s="122">
        <f>'CBA Result'!$G$54*_xlfn.GAMMA.INV(T407,IF($O$2="Railway",$D$31,$D$32),IF($O$2="Railway",$F$31,$F$32))</f>
        <v>6747070641.9890947</v>
      </c>
      <c r="O407" s="122">
        <f>'CBA Result'!$G$53+'CBA Result'!$G$57+'CBA Result'!$G$58+'CBA Result'!$G$59+'CBA Result'!$G$60</f>
        <v>-349185910.82876146</v>
      </c>
      <c r="P407" s="122">
        <f>'CBA Result'!$G$55+'CBA Result'!$G$56</f>
        <v>2589916468.0184565</v>
      </c>
      <c r="Q407" s="122">
        <f>'CBA Result'!$G$40</f>
        <v>-16530913967.140793</v>
      </c>
      <c r="R407" s="122">
        <v>0.19549859078520593</v>
      </c>
      <c r="S407" s="122">
        <f t="shared" si="22"/>
        <v>1161529070.2544501</v>
      </c>
      <c r="T407" s="122">
        <v>0.82222983109569592</v>
      </c>
      <c r="U407" s="122">
        <f t="shared" si="23"/>
        <v>-33908462471.66967</v>
      </c>
      <c r="V407" s="3">
        <f t="shared" si="24"/>
        <v>0.22293590597717697</v>
      </c>
    </row>
    <row r="408" spans="13:22" x14ac:dyDescent="0.25">
      <c r="M408" s="3">
        <v>404</v>
      </c>
      <c r="N408" s="122">
        <f>'CBA Result'!$G$54*_xlfn.GAMMA.INV(T408,IF($O$2="Railway",$D$31,$D$32),IF($O$2="Railway",$F$31,$F$32))</f>
        <v>6775063643.0674505</v>
      </c>
      <c r="O408" s="122">
        <f>'CBA Result'!$G$53+'CBA Result'!$G$57+'CBA Result'!$G$58+'CBA Result'!$G$59+'CBA Result'!$G$60</f>
        <v>-349185910.82876146</v>
      </c>
      <c r="P408" s="122">
        <f>'CBA Result'!$G$55+'CBA Result'!$G$56</f>
        <v>2589916468.0184565</v>
      </c>
      <c r="Q408" s="122">
        <f>'CBA Result'!$G$40</f>
        <v>-16530913967.140793</v>
      </c>
      <c r="R408" s="122">
        <v>0.97585636391085939</v>
      </c>
      <c r="S408" s="122">
        <f t="shared" si="22"/>
        <v>4539697258.0072832</v>
      </c>
      <c r="T408" s="122">
        <v>0.82765516336818701</v>
      </c>
      <c r="U408" s="122">
        <f t="shared" si="23"/>
        <v>-34049145692.122063</v>
      </c>
      <c r="V408" s="3">
        <f t="shared" si="24"/>
        <v>0.32205139856954096</v>
      </c>
    </row>
    <row r="409" spans="13:22" x14ac:dyDescent="0.25">
      <c r="M409" s="3">
        <v>405</v>
      </c>
      <c r="N409" s="122">
        <f>'CBA Result'!$G$54*_xlfn.GAMMA.INV(T409,IF($O$2="Railway",$D$31,$D$32),IF($O$2="Railway",$F$31,$F$32))</f>
        <v>6985159408.9496346</v>
      </c>
      <c r="O409" s="122">
        <f>'CBA Result'!$G$53+'CBA Result'!$G$57+'CBA Result'!$G$58+'CBA Result'!$G$59+'CBA Result'!$G$60</f>
        <v>-349185910.82876146</v>
      </c>
      <c r="P409" s="122">
        <f>'CBA Result'!$G$55+'CBA Result'!$G$56</f>
        <v>2589916468.0184565</v>
      </c>
      <c r="Q409" s="122">
        <f>'CBA Result'!$G$40</f>
        <v>-16530913967.140793</v>
      </c>
      <c r="R409" s="122">
        <v>0.95311135474293118</v>
      </c>
      <c r="S409" s="122">
        <f t="shared" si="22"/>
        <v>4193309059.7677312</v>
      </c>
      <c r="T409" s="122">
        <v>0.8645699893784351</v>
      </c>
      <c r="U409" s="122">
        <f t="shared" si="23"/>
        <v>-35105014938.330597</v>
      </c>
      <c r="V409" s="3">
        <f t="shared" si="24"/>
        <v>0.3084824939374769</v>
      </c>
    </row>
    <row r="410" spans="13:22" x14ac:dyDescent="0.25">
      <c r="M410" s="3">
        <v>406</v>
      </c>
      <c r="N410" s="122">
        <f>'CBA Result'!$G$54*_xlfn.GAMMA.INV(T410,IF($O$2="Railway",$D$31,$D$32),IF($O$2="Railway",$F$31,$F$32))</f>
        <v>5418890005.1221991</v>
      </c>
      <c r="O410" s="122">
        <f>'CBA Result'!$G$53+'CBA Result'!$G$57+'CBA Result'!$G$58+'CBA Result'!$G$59+'CBA Result'!$G$60</f>
        <v>-349185910.82876146</v>
      </c>
      <c r="P410" s="122">
        <f>'CBA Result'!$G$55+'CBA Result'!$G$56</f>
        <v>2589916468.0184565</v>
      </c>
      <c r="Q410" s="122">
        <f>'CBA Result'!$G$40</f>
        <v>-16530913967.140793</v>
      </c>
      <c r="R410" s="122">
        <v>0.56339969424794945</v>
      </c>
      <c r="S410" s="122">
        <f t="shared" si="22"/>
        <v>2241668413.5883636</v>
      </c>
      <c r="T410" s="122">
        <v>0.44071845997155212</v>
      </c>
      <c r="U410" s="122">
        <f t="shared" si="23"/>
        <v>-27233482221.644855</v>
      </c>
      <c r="V410" s="3">
        <f t="shared" si="24"/>
        <v>0.26846998295615709</v>
      </c>
    </row>
    <row r="411" spans="13:22" x14ac:dyDescent="0.25">
      <c r="M411" s="3">
        <v>407</v>
      </c>
      <c r="N411" s="122">
        <f>'CBA Result'!$G$54*_xlfn.GAMMA.INV(T411,IF($O$2="Railway",$D$31,$D$32),IF($O$2="Railway",$F$31,$F$32))</f>
        <v>4308893897.0738001</v>
      </c>
      <c r="O411" s="122">
        <f>'CBA Result'!$G$53+'CBA Result'!$G$57+'CBA Result'!$G$58+'CBA Result'!$G$59+'CBA Result'!$G$60</f>
        <v>-349185910.82876146</v>
      </c>
      <c r="P411" s="122">
        <f>'CBA Result'!$G$55+'CBA Result'!$G$56</f>
        <v>2589916468.0184565</v>
      </c>
      <c r="Q411" s="122">
        <f>'CBA Result'!$G$40</f>
        <v>-16530913967.140793</v>
      </c>
      <c r="R411" s="122">
        <v>2.3656998415222397E-5</v>
      </c>
      <c r="S411" s="122">
        <f t="shared" si="22"/>
        <v>207111172.89390108</v>
      </c>
      <c r="T411" s="122">
        <v>0.11683225748281167</v>
      </c>
      <c r="U411" s="122">
        <f t="shared" si="23"/>
        <v>-21655022565.505482</v>
      </c>
      <c r="V411" s="3">
        <f t="shared" si="24"/>
        <v>0.1924181397887948</v>
      </c>
    </row>
    <row r="412" spans="13:22" x14ac:dyDescent="0.25">
      <c r="M412" s="3">
        <v>408</v>
      </c>
      <c r="N412" s="122">
        <f>'CBA Result'!$G$54*_xlfn.GAMMA.INV(T412,IF($O$2="Railway",$D$31,$D$32),IF($O$2="Railway",$F$31,$F$32))</f>
        <v>6786961166.2505722</v>
      </c>
      <c r="O412" s="122">
        <f>'CBA Result'!$G$53+'CBA Result'!$G$57+'CBA Result'!$G$58+'CBA Result'!$G$59+'CBA Result'!$G$60</f>
        <v>-349185910.82876146</v>
      </c>
      <c r="P412" s="122">
        <f>'CBA Result'!$G$55+'CBA Result'!$G$56</f>
        <v>2589916468.0184565</v>
      </c>
      <c r="Q412" s="122">
        <f>'CBA Result'!$G$40</f>
        <v>-16530913967.140793</v>
      </c>
      <c r="R412" s="122">
        <v>6.4776642270080065E-2</v>
      </c>
      <c r="S412" s="122">
        <f t="shared" si="22"/>
        <v>699650997.37809396</v>
      </c>
      <c r="T412" s="122">
        <v>0.82992431632546282</v>
      </c>
      <c r="U412" s="122">
        <f t="shared" si="23"/>
        <v>-34108938562.208534</v>
      </c>
      <c r="V412" s="3">
        <f t="shared" si="24"/>
        <v>0.2092538364916437</v>
      </c>
    </row>
    <row r="413" spans="13:22" x14ac:dyDescent="0.25">
      <c r="M413" s="3">
        <v>409</v>
      </c>
      <c r="N413" s="122">
        <f>'CBA Result'!$G$54*_xlfn.GAMMA.INV(T413,IF($O$2="Railway",$D$31,$D$32),IF($O$2="Railway",$F$31,$F$32))</f>
        <v>5990881335.133481</v>
      </c>
      <c r="O413" s="122">
        <f>'CBA Result'!$G$53+'CBA Result'!$G$57+'CBA Result'!$G$58+'CBA Result'!$G$59+'CBA Result'!$G$60</f>
        <v>-349185910.82876146</v>
      </c>
      <c r="P413" s="122">
        <f>'CBA Result'!$G$55+'CBA Result'!$G$56</f>
        <v>2589916468.0184565</v>
      </c>
      <c r="Q413" s="122">
        <f>'CBA Result'!$G$40</f>
        <v>-16530913967.140793</v>
      </c>
      <c r="R413" s="122">
        <v>0.67449308501025562</v>
      </c>
      <c r="S413" s="122">
        <f t="shared" si="22"/>
        <v>2612543442.997231</v>
      </c>
      <c r="T413" s="122">
        <v>0.63014020523565906</v>
      </c>
      <c r="U413" s="122">
        <f t="shared" si="23"/>
        <v>-30108114425.301472</v>
      </c>
      <c r="V413" s="3">
        <f t="shared" si="24"/>
        <v>0.27415329803468091</v>
      </c>
    </row>
    <row r="414" spans="13:22" x14ac:dyDescent="0.25">
      <c r="M414" s="3">
        <v>410</v>
      </c>
      <c r="N414" s="122">
        <f>'CBA Result'!$G$54*_xlfn.GAMMA.INV(T414,IF($O$2="Railway",$D$31,$D$32),IF($O$2="Railway",$F$31,$F$32))</f>
        <v>6769760061.4262524</v>
      </c>
      <c r="O414" s="122">
        <f>'CBA Result'!$G$53+'CBA Result'!$G$57+'CBA Result'!$G$58+'CBA Result'!$G$59+'CBA Result'!$G$60</f>
        <v>-349185910.82876146</v>
      </c>
      <c r="P414" s="122">
        <f>'CBA Result'!$G$55+'CBA Result'!$G$56</f>
        <v>2589916468.0184565</v>
      </c>
      <c r="Q414" s="122">
        <f>'CBA Result'!$G$40</f>
        <v>-16530913967.140793</v>
      </c>
      <c r="R414" s="122">
        <v>0.78841741213608563</v>
      </c>
      <c r="S414" s="122">
        <f t="shared" si="22"/>
        <v>3069825286.0620537</v>
      </c>
      <c r="T414" s="122">
        <v>0.82663659338521722</v>
      </c>
      <c r="U414" s="122">
        <f t="shared" si="23"/>
        <v>-34022491710.181095</v>
      </c>
      <c r="V414" s="3">
        <f t="shared" si="24"/>
        <v>0.27894486733961293</v>
      </c>
    </row>
    <row r="415" spans="13:22" x14ac:dyDescent="0.25">
      <c r="M415" s="3">
        <v>411</v>
      </c>
      <c r="N415" s="122">
        <f>'CBA Result'!$G$54*_xlfn.GAMMA.INV(T415,IF($O$2="Railway",$D$31,$D$32),IF($O$2="Railway",$F$31,$F$32))</f>
        <v>6264517057.2037926</v>
      </c>
      <c r="O415" s="122">
        <f>'CBA Result'!$G$53+'CBA Result'!$G$57+'CBA Result'!$G$58+'CBA Result'!$G$59+'CBA Result'!$G$60</f>
        <v>-349185910.82876146</v>
      </c>
      <c r="P415" s="122">
        <f>'CBA Result'!$G$55+'CBA Result'!$G$56</f>
        <v>2589916468.0184565</v>
      </c>
      <c r="Q415" s="122">
        <f>'CBA Result'!$G$40</f>
        <v>-16530913967.140793</v>
      </c>
      <c r="R415" s="122">
        <v>0.29308587352382809</v>
      </c>
      <c r="S415" s="122">
        <f t="shared" si="22"/>
        <v>1450767219.2978523</v>
      </c>
      <c r="T415" s="122">
        <v>0.70943646456851561</v>
      </c>
      <c r="U415" s="122">
        <f t="shared" si="23"/>
        <v>-31483313694.001286</v>
      </c>
      <c r="V415" s="3">
        <f t="shared" si="24"/>
        <v>0.23396833120131166</v>
      </c>
    </row>
    <row r="416" spans="13:22" x14ac:dyDescent="0.25">
      <c r="M416" s="3">
        <v>412</v>
      </c>
      <c r="N416" s="122">
        <f>'CBA Result'!$G$54*_xlfn.GAMMA.INV(T416,IF($O$2="Railway",$D$31,$D$32),IF($O$2="Railway",$F$31,$F$32))</f>
        <v>6475424654.327734</v>
      </c>
      <c r="O416" s="122">
        <f>'CBA Result'!$G$53+'CBA Result'!$G$57+'CBA Result'!$G$58+'CBA Result'!$G$59+'CBA Result'!$G$60</f>
        <v>-349185910.82876146</v>
      </c>
      <c r="P416" s="122">
        <f>'CBA Result'!$G$55+'CBA Result'!$G$56</f>
        <v>2589916468.0184565</v>
      </c>
      <c r="Q416" s="122">
        <f>'CBA Result'!$G$40</f>
        <v>-16530913967.140793</v>
      </c>
      <c r="R416" s="122">
        <v>0.19122867997669113</v>
      </c>
      <c r="S416" s="122">
        <f t="shared" si="22"/>
        <v>1148310299.1406589</v>
      </c>
      <c r="T416" s="122">
        <v>0.76320226543676817</v>
      </c>
      <c r="U416" s="122">
        <f t="shared" si="23"/>
        <v>-32543262925.533096</v>
      </c>
      <c r="V416" s="3">
        <f t="shared" si="24"/>
        <v>0.22353471621101945</v>
      </c>
    </row>
    <row r="417" spans="13:22" x14ac:dyDescent="0.25">
      <c r="M417" s="3">
        <v>413</v>
      </c>
      <c r="N417" s="122">
        <f>'CBA Result'!$G$54*_xlfn.GAMMA.INV(T417,IF($O$2="Railway",$D$31,$D$32),IF($O$2="Railway",$F$31,$F$32))</f>
        <v>5068236380.2200499</v>
      </c>
      <c r="O417" s="122">
        <f>'CBA Result'!$G$53+'CBA Result'!$G$57+'CBA Result'!$G$58+'CBA Result'!$G$59+'CBA Result'!$G$60</f>
        <v>-349185910.82876146</v>
      </c>
      <c r="P417" s="122">
        <f>'CBA Result'!$G$55+'CBA Result'!$G$56</f>
        <v>2589916468.0184565</v>
      </c>
      <c r="Q417" s="122">
        <f>'CBA Result'!$G$40</f>
        <v>-16530913967.140793</v>
      </c>
      <c r="R417" s="122">
        <v>0.72581673659901624</v>
      </c>
      <c r="S417" s="122">
        <f t="shared" si="22"/>
        <v>2805218490.2037754</v>
      </c>
      <c r="T417" s="122">
        <v>0.32229736285246191</v>
      </c>
      <c r="U417" s="122">
        <f t="shared" si="23"/>
        <v>-25471217394.21685</v>
      </c>
      <c r="V417" s="3">
        <f t="shared" si="24"/>
        <v>0.29540280086115644</v>
      </c>
    </row>
    <row r="418" spans="13:22" x14ac:dyDescent="0.25">
      <c r="M418" s="3">
        <v>414</v>
      </c>
      <c r="N418" s="122">
        <f>'CBA Result'!$G$54*_xlfn.GAMMA.INV(T418,IF($O$2="Railway",$D$31,$D$32),IF($O$2="Railway",$F$31,$F$32))</f>
        <v>5190188516.3897066</v>
      </c>
      <c r="O418" s="122">
        <f>'CBA Result'!$G$53+'CBA Result'!$G$57+'CBA Result'!$G$58+'CBA Result'!$G$59+'CBA Result'!$G$60</f>
        <v>-349185910.82876146</v>
      </c>
      <c r="P418" s="122">
        <f>'CBA Result'!$G$55+'CBA Result'!$G$56</f>
        <v>2589916468.0184565</v>
      </c>
      <c r="Q418" s="122">
        <f>'CBA Result'!$G$40</f>
        <v>-16530913967.140793</v>
      </c>
      <c r="R418" s="122">
        <v>0.2322604049197875</v>
      </c>
      <c r="S418" s="122">
        <f t="shared" si="22"/>
        <v>1272920480.4338288</v>
      </c>
      <c r="T418" s="122">
        <v>0.36274576172599382</v>
      </c>
      <c r="U418" s="122">
        <f t="shared" si="23"/>
        <v>-26084106995.062897</v>
      </c>
      <c r="V418" s="3">
        <f t="shared" si="24"/>
        <v>0.23439265477449522</v>
      </c>
    </row>
    <row r="419" spans="13:22" x14ac:dyDescent="0.25">
      <c r="M419" s="3">
        <v>415</v>
      </c>
      <c r="N419" s="122">
        <f>'CBA Result'!$G$54*_xlfn.GAMMA.INV(T419,IF($O$2="Railway",$D$31,$D$32),IF($O$2="Railway",$F$31,$F$32))</f>
        <v>6024662643.2896423</v>
      </c>
      <c r="O419" s="122">
        <f>'CBA Result'!$G$53+'CBA Result'!$G$57+'CBA Result'!$G$58+'CBA Result'!$G$59+'CBA Result'!$G$60</f>
        <v>-349185910.82876146</v>
      </c>
      <c r="P419" s="122">
        <f>'CBA Result'!$G$55+'CBA Result'!$G$56</f>
        <v>2589916468.0184565</v>
      </c>
      <c r="Q419" s="122">
        <f>'CBA Result'!$G$40</f>
        <v>-16530913967.140793</v>
      </c>
      <c r="R419" s="122">
        <v>0.45998753104021717</v>
      </c>
      <c r="S419" s="122">
        <f t="shared" si="22"/>
        <v>1929808007.5953736</v>
      </c>
      <c r="T419" s="122">
        <v>0.64045655626816633</v>
      </c>
      <c r="U419" s="122">
        <f t="shared" si="23"/>
        <v>-30277887691.454708</v>
      </c>
      <c r="V419" s="3">
        <f t="shared" si="24"/>
        <v>0.25118280434743423</v>
      </c>
    </row>
    <row r="420" spans="13:22" x14ac:dyDescent="0.25">
      <c r="M420" s="3">
        <v>416</v>
      </c>
      <c r="N420" s="122">
        <f>'CBA Result'!$G$54*_xlfn.GAMMA.INV(T420,IF($O$2="Railway",$D$31,$D$32),IF($O$2="Railway",$F$31,$F$32))</f>
        <v>6860485103.704565</v>
      </c>
      <c r="O420" s="122">
        <f>'CBA Result'!$G$53+'CBA Result'!$G$57+'CBA Result'!$G$58+'CBA Result'!$G$59+'CBA Result'!$G$60</f>
        <v>-349185910.82876146</v>
      </c>
      <c r="P420" s="122">
        <f>'CBA Result'!$G$55+'CBA Result'!$G$56</f>
        <v>2589916468.0184565</v>
      </c>
      <c r="Q420" s="122">
        <f>'CBA Result'!$G$40</f>
        <v>-16530913967.140793</v>
      </c>
      <c r="R420" s="122">
        <v>0.65388632026426885</v>
      </c>
      <c r="S420" s="122">
        <f t="shared" si="22"/>
        <v>2539679304.7308469</v>
      </c>
      <c r="T420" s="122">
        <v>0.84346554869475354</v>
      </c>
      <c r="U420" s="122">
        <f t="shared" si="23"/>
        <v>-34478444649.548553</v>
      </c>
      <c r="V420" s="3">
        <f t="shared" si="24"/>
        <v>0.26251121793932664</v>
      </c>
    </row>
    <row r="421" spans="13:22" x14ac:dyDescent="0.25">
      <c r="M421" s="3">
        <v>417</v>
      </c>
      <c r="N421" s="122">
        <f>'CBA Result'!$G$54*_xlfn.GAMMA.INV(T421,IF($O$2="Railway",$D$31,$D$32),IF($O$2="Railway",$F$31,$F$32))</f>
        <v>6497948828.4040852</v>
      </c>
      <c r="O421" s="122">
        <f>'CBA Result'!$G$53+'CBA Result'!$G$57+'CBA Result'!$G$58+'CBA Result'!$G$59+'CBA Result'!$G$60</f>
        <v>-349185910.82876146</v>
      </c>
      <c r="P421" s="122">
        <f>'CBA Result'!$G$55+'CBA Result'!$G$56</f>
        <v>2589916468.0184565</v>
      </c>
      <c r="Q421" s="122">
        <f>'CBA Result'!$G$40</f>
        <v>-16530913967.140793</v>
      </c>
      <c r="R421" s="122">
        <v>0.74146940151585861</v>
      </c>
      <c r="S421" s="122">
        <f t="shared" si="22"/>
        <v>2867834045.3070526</v>
      </c>
      <c r="T421" s="122">
        <v>0.76853830939896783</v>
      </c>
      <c r="U421" s="122">
        <f t="shared" si="23"/>
        <v>-32656461697.548347</v>
      </c>
      <c r="V421" s="3">
        <f t="shared" si="24"/>
        <v>0.27610452860419016</v>
      </c>
    </row>
    <row r="422" spans="13:22" x14ac:dyDescent="0.25">
      <c r="M422" s="3">
        <v>418</v>
      </c>
      <c r="N422" s="122">
        <f>'CBA Result'!$G$54*_xlfn.GAMMA.INV(T422,IF($O$2="Railway",$D$31,$D$32),IF($O$2="Railway",$F$31,$F$32))</f>
        <v>6812267281.7253218</v>
      </c>
      <c r="O422" s="122">
        <f>'CBA Result'!$G$53+'CBA Result'!$G$57+'CBA Result'!$G$58+'CBA Result'!$G$59+'CBA Result'!$G$60</f>
        <v>-349185910.82876146</v>
      </c>
      <c r="P422" s="122">
        <f>'CBA Result'!$G$55+'CBA Result'!$G$56</f>
        <v>2589916468.0184565</v>
      </c>
      <c r="Q422" s="122">
        <f>'CBA Result'!$G$40</f>
        <v>-16530913967.140793</v>
      </c>
      <c r="R422" s="122">
        <v>0.58898037079704157</v>
      </c>
      <c r="S422" s="122">
        <f t="shared" si="22"/>
        <v>2322875274.0983539</v>
      </c>
      <c r="T422" s="122">
        <v>0.83467834101830074</v>
      </c>
      <c r="U422" s="122">
        <f t="shared" si="23"/>
        <v>-34236118417.350281</v>
      </c>
      <c r="V422" s="3">
        <f t="shared" si="24"/>
        <v>0.25662829348499805</v>
      </c>
    </row>
    <row r="423" spans="13:22" x14ac:dyDescent="0.25">
      <c r="M423" s="3">
        <v>419</v>
      </c>
      <c r="N423" s="122">
        <f>'CBA Result'!$G$54*_xlfn.GAMMA.INV(T423,IF($O$2="Railway",$D$31,$D$32),IF($O$2="Railway",$F$31,$F$32))</f>
        <v>6381471646.7095175</v>
      </c>
      <c r="O423" s="122">
        <f>'CBA Result'!$G$53+'CBA Result'!$G$57+'CBA Result'!$G$58+'CBA Result'!$G$59+'CBA Result'!$G$60</f>
        <v>-349185910.82876146</v>
      </c>
      <c r="P423" s="122">
        <f>'CBA Result'!$G$55+'CBA Result'!$G$56</f>
        <v>2589916468.0184565</v>
      </c>
      <c r="Q423" s="122">
        <f>'CBA Result'!$G$40</f>
        <v>-16530913967.140793</v>
      </c>
      <c r="R423" s="122">
        <v>0.847593207542928</v>
      </c>
      <c r="S423" s="122">
        <f t="shared" si="22"/>
        <v>3367423508.8072977</v>
      </c>
      <c r="T423" s="122">
        <v>0.74009138684400355</v>
      </c>
      <c r="U423" s="122">
        <f t="shared" si="23"/>
        <v>-32071087339.717152</v>
      </c>
      <c r="V423" s="3">
        <f t="shared" si="24"/>
        <v>0.29308982090692509</v>
      </c>
    </row>
    <row r="424" spans="13:22" x14ac:dyDescent="0.25">
      <c r="M424" s="3">
        <v>420</v>
      </c>
      <c r="N424" s="122">
        <f>'CBA Result'!$G$54*_xlfn.GAMMA.INV(T424,IF($O$2="Railway",$D$31,$D$32),IF($O$2="Railway",$F$31,$F$32))</f>
        <v>6106705825.6849051</v>
      </c>
      <c r="O424" s="122">
        <f>'CBA Result'!$G$53+'CBA Result'!$G$57+'CBA Result'!$G$58+'CBA Result'!$G$59+'CBA Result'!$G$60</f>
        <v>-349185910.82876146</v>
      </c>
      <c r="P424" s="122">
        <f>'CBA Result'!$G$55+'CBA Result'!$G$56</f>
        <v>2589916468.0184565</v>
      </c>
      <c r="Q424" s="122">
        <f>'CBA Result'!$G$40</f>
        <v>-16530913967.140793</v>
      </c>
      <c r="R424" s="122">
        <v>6.8763748290637805E-2</v>
      </c>
      <c r="S424" s="122">
        <f t="shared" si="22"/>
        <v>716912364.0496273</v>
      </c>
      <c r="T424" s="122">
        <v>0.66492240148928472</v>
      </c>
      <c r="U424" s="122">
        <f t="shared" si="23"/>
        <v>-30690208581.352188</v>
      </c>
      <c r="V424" s="3">
        <f t="shared" si="24"/>
        <v>0.21096084315437758</v>
      </c>
    </row>
    <row r="425" spans="13:22" x14ac:dyDescent="0.25">
      <c r="M425" s="3">
        <v>421</v>
      </c>
      <c r="N425" s="122">
        <f>'CBA Result'!$G$54*_xlfn.GAMMA.INV(T425,IF($O$2="Railway",$D$31,$D$32),IF($O$2="Railway",$F$31,$F$32))</f>
        <v>6239725078.832262</v>
      </c>
      <c r="O425" s="122">
        <f>'CBA Result'!$G$53+'CBA Result'!$G$57+'CBA Result'!$G$58+'CBA Result'!$G$59+'CBA Result'!$G$60</f>
        <v>-349185910.82876146</v>
      </c>
      <c r="P425" s="122">
        <f>'CBA Result'!$G$55+'CBA Result'!$G$56</f>
        <v>2589916468.0184565</v>
      </c>
      <c r="Q425" s="122">
        <f>'CBA Result'!$G$40</f>
        <v>-16530913967.140793</v>
      </c>
      <c r="R425" s="122">
        <v>0.5683690475642299</v>
      </c>
      <c r="S425" s="122">
        <f t="shared" si="22"/>
        <v>2257286843.0480256</v>
      </c>
      <c r="T425" s="122">
        <v>0.70267697206266388</v>
      </c>
      <c r="U425" s="122">
        <f t="shared" si="23"/>
        <v>-31358717715.56617</v>
      </c>
      <c r="V425" s="3">
        <f t="shared" si="24"/>
        <v>0.25982650454508294</v>
      </c>
    </row>
    <row r="426" spans="13:22" x14ac:dyDescent="0.25">
      <c r="M426" s="3">
        <v>422</v>
      </c>
      <c r="N426" s="122">
        <f>'CBA Result'!$G$54*_xlfn.GAMMA.INV(T426,IF($O$2="Railway",$D$31,$D$32),IF($O$2="Railway",$F$31,$F$32))</f>
        <v>6668330407.641386</v>
      </c>
      <c r="O426" s="122">
        <f>'CBA Result'!$G$53+'CBA Result'!$G$57+'CBA Result'!$G$58+'CBA Result'!$G$59+'CBA Result'!$G$60</f>
        <v>-349185910.82876146</v>
      </c>
      <c r="P426" s="122">
        <f>'CBA Result'!$G$55+'CBA Result'!$G$56</f>
        <v>2589916468.0184565</v>
      </c>
      <c r="Q426" s="122">
        <f>'CBA Result'!$G$40</f>
        <v>-16530913967.140793</v>
      </c>
      <c r="R426" s="122">
        <v>0.94066076012883948</v>
      </c>
      <c r="S426" s="122">
        <f t="shared" si="22"/>
        <v>4052663807.6817193</v>
      </c>
      <c r="T426" s="122">
        <v>0.80631445016628511</v>
      </c>
      <c r="U426" s="122">
        <f t="shared" si="23"/>
        <v>-33512741065.586597</v>
      </c>
      <c r="V426" s="3">
        <f t="shared" si="24"/>
        <v>0.30948851018172602</v>
      </c>
    </row>
    <row r="427" spans="13:22" x14ac:dyDescent="0.25">
      <c r="M427" s="3">
        <v>423</v>
      </c>
      <c r="N427" s="122">
        <f>'CBA Result'!$G$54*_xlfn.GAMMA.INV(T427,IF($O$2="Railway",$D$31,$D$32),IF($O$2="Railway",$F$31,$F$32))</f>
        <v>5660246980.5638666</v>
      </c>
      <c r="O427" s="122">
        <f>'CBA Result'!$G$53+'CBA Result'!$G$57+'CBA Result'!$G$58+'CBA Result'!$G$59+'CBA Result'!$G$60</f>
        <v>-349185910.82876146</v>
      </c>
      <c r="P427" s="122">
        <f>'CBA Result'!$G$55+'CBA Result'!$G$56</f>
        <v>2589916468.0184565</v>
      </c>
      <c r="Q427" s="122">
        <f>'CBA Result'!$G$40</f>
        <v>-16530913967.140793</v>
      </c>
      <c r="R427" s="122">
        <v>0.93432221881316069</v>
      </c>
      <c r="S427" s="122">
        <f t="shared" si="22"/>
        <v>3988777407.1873493</v>
      </c>
      <c r="T427" s="122">
        <v>0.5230915794642369</v>
      </c>
      <c r="U427" s="122">
        <f t="shared" si="23"/>
        <v>-28446459582.9767</v>
      </c>
      <c r="V427" s="3">
        <f t="shared" si="24"/>
        <v>0.32692428559678427</v>
      </c>
    </row>
    <row r="428" spans="13:22" x14ac:dyDescent="0.25">
      <c r="M428" s="3">
        <v>424</v>
      </c>
      <c r="N428" s="122">
        <f>'CBA Result'!$G$54*_xlfn.GAMMA.INV(T428,IF($O$2="Railway",$D$31,$D$32),IF($O$2="Railway",$F$31,$F$32))</f>
        <v>3989194648.8565726</v>
      </c>
      <c r="O428" s="122">
        <f>'CBA Result'!$G$53+'CBA Result'!$G$57+'CBA Result'!$G$58+'CBA Result'!$G$59+'CBA Result'!$G$60</f>
        <v>-349185910.82876146</v>
      </c>
      <c r="P428" s="122">
        <f>'CBA Result'!$G$55+'CBA Result'!$G$56</f>
        <v>2589916468.0184565</v>
      </c>
      <c r="Q428" s="122">
        <f>'CBA Result'!$G$40</f>
        <v>-16530913967.140793</v>
      </c>
      <c r="R428" s="122">
        <v>4.9303372380109955E-2</v>
      </c>
      <c r="S428" s="122">
        <f t="shared" si="22"/>
        <v>628414241.43054795</v>
      </c>
      <c r="T428" s="122">
        <v>6.3689934568743611E-2</v>
      </c>
      <c r="U428" s="122">
        <f t="shared" si="23"/>
        <v>-20048323816.431919</v>
      </c>
      <c r="V428" s="3">
        <f t="shared" si="24"/>
        <v>0.21290672569643418</v>
      </c>
    </row>
    <row r="429" spans="13:22" x14ac:dyDescent="0.25">
      <c r="M429" s="3">
        <v>425</v>
      </c>
      <c r="N429" s="122">
        <f>'CBA Result'!$G$54*_xlfn.GAMMA.INV(T429,IF($O$2="Railway",$D$31,$D$32),IF($O$2="Railway",$F$31,$F$32))</f>
        <v>5917056012.1185303</v>
      </c>
      <c r="O429" s="122">
        <f>'CBA Result'!$G$53+'CBA Result'!$G$57+'CBA Result'!$G$58+'CBA Result'!$G$59+'CBA Result'!$G$60</f>
        <v>-349185910.82876146</v>
      </c>
      <c r="P429" s="122">
        <f>'CBA Result'!$G$55+'CBA Result'!$G$56</f>
        <v>2589916468.0184565</v>
      </c>
      <c r="Q429" s="122">
        <f>'CBA Result'!$G$40</f>
        <v>-16530913967.140793</v>
      </c>
      <c r="R429" s="122">
        <v>0.24516781371454621</v>
      </c>
      <c r="S429" s="122">
        <f t="shared" si="22"/>
        <v>1311197405.0110726</v>
      </c>
      <c r="T429" s="122">
        <v>0.60713737881544161</v>
      </c>
      <c r="U429" s="122">
        <f t="shared" si="23"/>
        <v>-29737093677.522053</v>
      </c>
      <c r="V429" s="3">
        <f t="shared" si="24"/>
        <v>0.23132951662659135</v>
      </c>
    </row>
    <row r="430" spans="13:22" x14ac:dyDescent="0.25">
      <c r="M430" s="3">
        <v>426</v>
      </c>
      <c r="N430" s="122">
        <f>'CBA Result'!$G$54*_xlfn.GAMMA.INV(T430,IF($O$2="Railway",$D$31,$D$32),IF($O$2="Railway",$F$31,$F$32))</f>
        <v>5127364448.6326294</v>
      </c>
      <c r="O430" s="122">
        <f>'CBA Result'!$G$53+'CBA Result'!$G$57+'CBA Result'!$G$58+'CBA Result'!$G$59+'CBA Result'!$G$60</f>
        <v>-349185910.82876146</v>
      </c>
      <c r="P430" s="122">
        <f>'CBA Result'!$G$55+'CBA Result'!$G$56</f>
        <v>2589916468.0184565</v>
      </c>
      <c r="Q430" s="122">
        <f>'CBA Result'!$G$40</f>
        <v>-16530913967.140793</v>
      </c>
      <c r="R430" s="122">
        <v>0.17777289271034757</v>
      </c>
      <c r="S430" s="122">
        <f t="shared" si="22"/>
        <v>1106184968.7297385</v>
      </c>
      <c r="T430" s="122">
        <v>0.34176316387193739</v>
      </c>
      <c r="U430" s="122">
        <f t="shared" si="23"/>
        <v>-25768374782.241352</v>
      </c>
      <c r="V430" s="3">
        <f t="shared" si="24"/>
        <v>0.22835601997642865</v>
      </c>
    </row>
    <row r="431" spans="13:22" x14ac:dyDescent="0.25">
      <c r="M431" s="3">
        <v>427</v>
      </c>
      <c r="N431" s="122">
        <f>'CBA Result'!$G$54*_xlfn.GAMMA.INV(T431,IF($O$2="Railway",$D$31,$D$32),IF($O$2="Railway",$F$31,$F$32))</f>
        <v>6787534902.696517</v>
      </c>
      <c r="O431" s="122">
        <f>'CBA Result'!$G$53+'CBA Result'!$G$57+'CBA Result'!$G$58+'CBA Result'!$G$59+'CBA Result'!$G$60</f>
        <v>-349185910.82876146</v>
      </c>
      <c r="P431" s="122">
        <f>'CBA Result'!$G$55+'CBA Result'!$G$56</f>
        <v>2589916468.0184565</v>
      </c>
      <c r="Q431" s="122">
        <f>'CBA Result'!$G$40</f>
        <v>-16530913967.140793</v>
      </c>
      <c r="R431" s="122">
        <v>0.75480121696847913</v>
      </c>
      <c r="S431" s="122">
        <f t="shared" si="22"/>
        <v>2922871365.0245452</v>
      </c>
      <c r="T431" s="122">
        <v>0.83003319022999722</v>
      </c>
      <c r="U431" s="122">
        <f t="shared" si="23"/>
        <v>-34111821964.766216</v>
      </c>
      <c r="V431" s="3">
        <f t="shared" si="24"/>
        <v>0.27442745117987011</v>
      </c>
    </row>
    <row r="432" spans="13:22" x14ac:dyDescent="0.25">
      <c r="M432" s="3">
        <v>428</v>
      </c>
      <c r="N432" s="122">
        <f>'CBA Result'!$G$54*_xlfn.GAMMA.INV(T432,IF($O$2="Railway",$D$31,$D$32),IF($O$2="Railway",$F$31,$F$32))</f>
        <v>4755846069.2556677</v>
      </c>
      <c r="O432" s="122">
        <f>'CBA Result'!$G$53+'CBA Result'!$G$57+'CBA Result'!$G$58+'CBA Result'!$G$59+'CBA Result'!$G$60</f>
        <v>-349185910.82876146</v>
      </c>
      <c r="P432" s="122">
        <f>'CBA Result'!$G$55+'CBA Result'!$G$56</f>
        <v>2589916468.0184565</v>
      </c>
      <c r="Q432" s="122">
        <f>'CBA Result'!$G$40</f>
        <v>-16530913967.140793</v>
      </c>
      <c r="R432" s="122">
        <v>0.27837742755785333</v>
      </c>
      <c r="S432" s="122">
        <f t="shared" si="22"/>
        <v>1408266848.1518211</v>
      </c>
      <c r="T432" s="122">
        <v>0.22607081731395062</v>
      </c>
      <c r="U432" s="122">
        <f t="shared" si="23"/>
        <v>-23901250856.453411</v>
      </c>
      <c r="V432" s="3">
        <f t="shared" si="24"/>
        <v>0.24328965214005441</v>
      </c>
    </row>
    <row r="433" spans="13:22" x14ac:dyDescent="0.25">
      <c r="M433" s="3">
        <v>429</v>
      </c>
      <c r="N433" s="122">
        <f>'CBA Result'!$G$54*_xlfn.GAMMA.INV(T433,IF($O$2="Railway",$D$31,$D$32),IF($O$2="Railway",$F$31,$F$32))</f>
        <v>3566065897.4549284</v>
      </c>
      <c r="O433" s="122">
        <f>'CBA Result'!$G$53+'CBA Result'!$G$57+'CBA Result'!$G$58+'CBA Result'!$G$59+'CBA Result'!$G$60</f>
        <v>-349185910.82876146</v>
      </c>
      <c r="P433" s="122">
        <f>'CBA Result'!$G$55+'CBA Result'!$G$56</f>
        <v>2589916468.0184565</v>
      </c>
      <c r="Q433" s="122">
        <f>'CBA Result'!$G$40</f>
        <v>-16530913967.140793</v>
      </c>
      <c r="R433" s="122">
        <v>0.17367645846742297</v>
      </c>
      <c r="S433" s="122">
        <f t="shared" si="22"/>
        <v>1093206655.4616609</v>
      </c>
      <c r="T433" s="122">
        <v>2.2993836004489232E-2</v>
      </c>
      <c r="U433" s="122">
        <f t="shared" si="23"/>
        <v>-17921823865.727787</v>
      </c>
      <c r="V433" s="3">
        <f t="shared" si="24"/>
        <v>0.24049375076886459</v>
      </c>
    </row>
    <row r="434" spans="13:22" x14ac:dyDescent="0.25">
      <c r="M434" s="3">
        <v>430</v>
      </c>
      <c r="N434" s="122">
        <f>'CBA Result'!$G$54*_xlfn.GAMMA.INV(T434,IF($O$2="Railway",$D$31,$D$32),IF($O$2="Railway",$F$31,$F$32))</f>
        <v>4952847791.3819561</v>
      </c>
      <c r="O434" s="122">
        <f>'CBA Result'!$G$53+'CBA Result'!$G$57+'CBA Result'!$G$58+'CBA Result'!$G$59+'CBA Result'!$G$60</f>
        <v>-349185910.82876146</v>
      </c>
      <c r="P434" s="122">
        <f>'CBA Result'!$G$55+'CBA Result'!$G$56</f>
        <v>2589916468.0184565</v>
      </c>
      <c r="Q434" s="122">
        <f>'CBA Result'!$G$40</f>
        <v>-16530913967.140793</v>
      </c>
      <c r="R434" s="122">
        <v>0.74650375574677075</v>
      </c>
      <c r="S434" s="122">
        <f t="shared" si="22"/>
        <v>2888423395.2892618</v>
      </c>
      <c r="T434" s="122">
        <v>0.28530085517835146</v>
      </c>
      <c r="U434" s="122">
        <f t="shared" si="23"/>
        <v>-24891313930.641743</v>
      </c>
      <c r="V434" s="3">
        <f t="shared" si="24"/>
        <v>0.30099195633941761</v>
      </c>
    </row>
    <row r="435" spans="13:22" x14ac:dyDescent="0.25">
      <c r="M435" s="3">
        <v>431</v>
      </c>
      <c r="N435" s="122">
        <f>'CBA Result'!$G$54*_xlfn.GAMMA.INV(T435,IF($O$2="Railway",$D$31,$D$32),IF($O$2="Railway",$F$31,$F$32))</f>
        <v>3898605953.4486303</v>
      </c>
      <c r="O435" s="122">
        <f>'CBA Result'!$G$53+'CBA Result'!$G$57+'CBA Result'!$G$58+'CBA Result'!$G$59+'CBA Result'!$G$60</f>
        <v>-349185910.82876146</v>
      </c>
      <c r="P435" s="122">
        <f>'CBA Result'!$G$55+'CBA Result'!$G$56</f>
        <v>2589916468.0184565</v>
      </c>
      <c r="Q435" s="122">
        <f>'CBA Result'!$G$40</f>
        <v>-16530913967.140793</v>
      </c>
      <c r="R435" s="122">
        <v>0.67156707788715342</v>
      </c>
      <c r="S435" s="122">
        <f t="shared" si="22"/>
        <v>2602058039.4617434</v>
      </c>
      <c r="T435" s="122">
        <v>5.236471368942841E-2</v>
      </c>
      <c r="U435" s="122">
        <f t="shared" si="23"/>
        <v>-19593056109.661301</v>
      </c>
      <c r="V435" s="3">
        <f t="shared" si="24"/>
        <v>0.31396215310424846</v>
      </c>
    </row>
    <row r="436" spans="13:22" x14ac:dyDescent="0.25">
      <c r="M436" s="3">
        <v>432</v>
      </c>
      <c r="N436" s="122">
        <f>'CBA Result'!$G$54*_xlfn.GAMMA.INV(T436,IF($O$2="Railway",$D$31,$D$32),IF($O$2="Railway",$F$31,$F$32))</f>
        <v>6733632623.4794388</v>
      </c>
      <c r="O436" s="122">
        <f>'CBA Result'!$G$53+'CBA Result'!$G$57+'CBA Result'!$G$58+'CBA Result'!$G$59+'CBA Result'!$G$60</f>
        <v>-349185910.82876146</v>
      </c>
      <c r="P436" s="122">
        <f>'CBA Result'!$G$55+'CBA Result'!$G$56</f>
        <v>2589916468.0184565</v>
      </c>
      <c r="Q436" s="122">
        <f>'CBA Result'!$G$40</f>
        <v>-16530913967.140793</v>
      </c>
      <c r="R436" s="122">
        <v>0.54810882483118473</v>
      </c>
      <c r="S436" s="122">
        <f t="shared" si="22"/>
        <v>2194046351.1529622</v>
      </c>
      <c r="T436" s="122">
        <v>0.81958218911155223</v>
      </c>
      <c r="U436" s="122">
        <f t="shared" si="23"/>
        <v>-33840927600.537216</v>
      </c>
      <c r="V436" s="3">
        <f t="shared" si="24"/>
        <v>0.25349461944617202</v>
      </c>
    </row>
    <row r="437" spans="13:22" x14ac:dyDescent="0.25">
      <c r="M437" s="3">
        <v>433</v>
      </c>
      <c r="N437" s="122">
        <f>'CBA Result'!$G$54*_xlfn.GAMMA.INV(T437,IF($O$2="Railway",$D$31,$D$32),IF($O$2="Railway",$F$31,$F$32))</f>
        <v>4676713349.8187876</v>
      </c>
      <c r="O437" s="122">
        <f>'CBA Result'!$G$53+'CBA Result'!$G$57+'CBA Result'!$G$58+'CBA Result'!$G$59+'CBA Result'!$G$60</f>
        <v>-349185910.82876146</v>
      </c>
      <c r="P437" s="122">
        <f>'CBA Result'!$G$55+'CBA Result'!$G$56</f>
        <v>2589916468.0184565</v>
      </c>
      <c r="Q437" s="122">
        <f>'CBA Result'!$G$40</f>
        <v>-16530913967.140793</v>
      </c>
      <c r="R437" s="122">
        <v>0.62986644341900844</v>
      </c>
      <c r="S437" s="122">
        <f t="shared" si="22"/>
        <v>2457398266.879015</v>
      </c>
      <c r="T437" s="122">
        <v>0.20397942888599674</v>
      </c>
      <c r="U437" s="122">
        <f t="shared" si="23"/>
        <v>-23503556954.953728</v>
      </c>
      <c r="V437" s="3">
        <f t="shared" si="24"/>
        <v>0.28867654878250315</v>
      </c>
    </row>
    <row r="438" spans="13:22" x14ac:dyDescent="0.25">
      <c r="M438" s="3">
        <v>434</v>
      </c>
      <c r="N438" s="122">
        <f>'CBA Result'!$G$54*_xlfn.GAMMA.INV(T438,IF($O$2="Railway",$D$31,$D$32),IF($O$2="Railway",$F$31,$F$32))</f>
        <v>7315622402.7824926</v>
      </c>
      <c r="O438" s="122">
        <f>'CBA Result'!$G$53+'CBA Result'!$G$57+'CBA Result'!$G$58+'CBA Result'!$G$59+'CBA Result'!$G$60</f>
        <v>-349185910.82876146</v>
      </c>
      <c r="P438" s="122">
        <f>'CBA Result'!$G$55+'CBA Result'!$G$56</f>
        <v>2589916468.0184565</v>
      </c>
      <c r="Q438" s="122">
        <f>'CBA Result'!$G$40</f>
        <v>-16530913967.140793</v>
      </c>
      <c r="R438" s="122">
        <v>0.19820258690945936</v>
      </c>
      <c r="S438" s="122">
        <f t="shared" si="22"/>
        <v>1169865843.8651202</v>
      </c>
      <c r="T438" s="122">
        <v>0.90997141130719184</v>
      </c>
      <c r="U438" s="122">
        <f t="shared" si="23"/>
        <v>-36765808580.377541</v>
      </c>
      <c r="V438" s="3">
        <f t="shared" si="24"/>
        <v>0.22130078597431738</v>
      </c>
    </row>
    <row r="439" spans="13:22" x14ac:dyDescent="0.25">
      <c r="M439" s="3">
        <v>435</v>
      </c>
      <c r="N439" s="122">
        <f>'CBA Result'!$G$54*_xlfn.GAMMA.INV(T439,IF($O$2="Railway",$D$31,$D$32),IF($O$2="Railway",$F$31,$F$32))</f>
        <v>7571067732.8728056</v>
      </c>
      <c r="O439" s="122">
        <f>'CBA Result'!$G$53+'CBA Result'!$G$57+'CBA Result'!$G$58+'CBA Result'!$G$59+'CBA Result'!$G$60</f>
        <v>-349185910.82876146</v>
      </c>
      <c r="P439" s="122">
        <f>'CBA Result'!$G$55+'CBA Result'!$G$56</f>
        <v>2589916468.0184565</v>
      </c>
      <c r="Q439" s="122">
        <f>'CBA Result'!$G$40</f>
        <v>-16530913967.140793</v>
      </c>
      <c r="R439" s="122">
        <v>0.81471292725761113</v>
      </c>
      <c r="S439" s="122">
        <f t="shared" si="22"/>
        <v>3194771479.673069</v>
      </c>
      <c r="T439" s="122">
        <v>0.9358586168769728</v>
      </c>
      <c r="U439" s="122">
        <f t="shared" si="23"/>
        <v>-38049589179.179314</v>
      </c>
      <c r="V439" s="3">
        <f t="shared" si="24"/>
        <v>0.27376519763890361</v>
      </c>
    </row>
    <row r="440" spans="13:22" x14ac:dyDescent="0.25">
      <c r="M440" s="3">
        <v>436</v>
      </c>
      <c r="N440" s="122">
        <f>'CBA Result'!$G$54*_xlfn.GAMMA.INV(T440,IF($O$2="Railway",$D$31,$D$32),IF($O$2="Railway",$F$31,$F$32))</f>
        <v>4210115461.7243404</v>
      </c>
      <c r="O440" s="122">
        <f>'CBA Result'!$G$53+'CBA Result'!$G$57+'CBA Result'!$G$58+'CBA Result'!$G$59+'CBA Result'!$G$60</f>
        <v>-349185910.82876146</v>
      </c>
      <c r="P440" s="122">
        <f>'CBA Result'!$G$55+'CBA Result'!$G$56</f>
        <v>2589916468.0184565</v>
      </c>
      <c r="Q440" s="122">
        <f>'CBA Result'!$G$40</f>
        <v>-16530913967.140793</v>
      </c>
      <c r="R440" s="122">
        <v>5.8104750378264347E-2</v>
      </c>
      <c r="S440" s="122">
        <f t="shared" si="22"/>
        <v>669841143.64542735</v>
      </c>
      <c r="T440" s="122">
        <v>9.8149811608639892E-2</v>
      </c>
      <c r="U440" s="122">
        <f t="shared" si="23"/>
        <v>-21158596035.269844</v>
      </c>
      <c r="V440" s="3">
        <f t="shared" si="24"/>
        <v>0.21413380580585498</v>
      </c>
    </row>
    <row r="441" spans="13:22" x14ac:dyDescent="0.25">
      <c r="M441" s="3">
        <v>437</v>
      </c>
      <c r="N441" s="122">
        <f>'CBA Result'!$G$54*_xlfn.GAMMA.INV(T441,IF($O$2="Railway",$D$31,$D$32),IF($O$2="Railway",$F$31,$F$32))</f>
        <v>3945529738.8107753</v>
      </c>
      <c r="O441" s="122">
        <f>'CBA Result'!$G$53+'CBA Result'!$G$57+'CBA Result'!$G$58+'CBA Result'!$G$59+'CBA Result'!$G$60</f>
        <v>-349185910.82876146</v>
      </c>
      <c r="P441" s="122">
        <f>'CBA Result'!$G$55+'CBA Result'!$G$56</f>
        <v>2589916468.0184565</v>
      </c>
      <c r="Q441" s="122">
        <f>'CBA Result'!$G$40</f>
        <v>-16530913967.140793</v>
      </c>
      <c r="R441" s="122">
        <v>3.6192778681912396E-2</v>
      </c>
      <c r="S441" s="122">
        <f t="shared" si="22"/>
        <v>560759997.68709731</v>
      </c>
      <c r="T441" s="122">
        <v>5.8035802375844492E-2</v>
      </c>
      <c r="U441" s="122">
        <f t="shared" si="23"/>
        <v>-19828878957.739841</v>
      </c>
      <c r="V441" s="3">
        <f t="shared" si="24"/>
        <v>0.20964895869952657</v>
      </c>
    </row>
    <row r="442" spans="13:22" x14ac:dyDescent="0.25">
      <c r="M442" s="3">
        <v>438</v>
      </c>
      <c r="N442" s="122">
        <f>'CBA Result'!$G$54*_xlfn.GAMMA.INV(T442,IF($O$2="Railway",$D$31,$D$32),IF($O$2="Railway",$F$31,$F$32))</f>
        <v>7283081185.6653919</v>
      </c>
      <c r="O442" s="122">
        <f>'CBA Result'!$G$53+'CBA Result'!$G$57+'CBA Result'!$G$58+'CBA Result'!$G$59+'CBA Result'!$G$60</f>
        <v>-349185910.82876146</v>
      </c>
      <c r="P442" s="122">
        <f>'CBA Result'!$G$55+'CBA Result'!$G$56</f>
        <v>2589916468.0184565</v>
      </c>
      <c r="Q442" s="122">
        <f>'CBA Result'!$G$40</f>
        <v>-16530913967.140793</v>
      </c>
      <c r="R442" s="122">
        <v>0.75992798000371276</v>
      </c>
      <c r="S442" s="122">
        <f t="shared" si="22"/>
        <v>2944490217.3494134</v>
      </c>
      <c r="T442" s="122">
        <v>0.90613321463752661</v>
      </c>
      <c r="U442" s="122">
        <f t="shared" si="23"/>
        <v>-36602267586.374794</v>
      </c>
      <c r="V442" s="3">
        <f t="shared" si="24"/>
        <v>0.26988452201423929</v>
      </c>
    </row>
    <row r="443" spans="13:22" x14ac:dyDescent="0.25">
      <c r="M443" s="3">
        <v>439</v>
      </c>
      <c r="N443" s="122">
        <f>'CBA Result'!$G$54*_xlfn.GAMMA.INV(T443,IF($O$2="Railway",$D$31,$D$32),IF($O$2="Railway",$F$31,$F$32))</f>
        <v>6507962165.0305367</v>
      </c>
      <c r="O443" s="122">
        <f>'CBA Result'!$G$53+'CBA Result'!$G$57+'CBA Result'!$G$58+'CBA Result'!$G$59+'CBA Result'!$G$60</f>
        <v>-349185910.82876146</v>
      </c>
      <c r="P443" s="122">
        <f>'CBA Result'!$G$55+'CBA Result'!$G$56</f>
        <v>2589916468.0184565</v>
      </c>
      <c r="Q443" s="122">
        <f>'CBA Result'!$G$40</f>
        <v>-16530913967.140793</v>
      </c>
      <c r="R443" s="122">
        <v>4.6968804980001222E-2</v>
      </c>
      <c r="S443" s="122">
        <f t="shared" si="22"/>
        <v>616951152.72680509</v>
      </c>
      <c r="T443" s="122">
        <v>0.77088492964403221</v>
      </c>
      <c r="U443" s="122">
        <f t="shared" si="23"/>
        <v>-32706785292.369068</v>
      </c>
      <c r="V443" s="3">
        <f t="shared" si="24"/>
        <v>0.20716580203036489</v>
      </c>
    </row>
    <row r="444" spans="13:22" x14ac:dyDescent="0.25">
      <c r="M444" s="3">
        <v>440</v>
      </c>
      <c r="N444" s="122">
        <f>'CBA Result'!$G$54*_xlfn.GAMMA.INV(T444,IF($O$2="Railway",$D$31,$D$32),IF($O$2="Railway",$F$31,$F$32))</f>
        <v>4686160816.7200546</v>
      </c>
      <c r="O444" s="122">
        <f>'CBA Result'!$G$53+'CBA Result'!$G$57+'CBA Result'!$G$58+'CBA Result'!$G$59+'CBA Result'!$G$60</f>
        <v>-349185910.82876146</v>
      </c>
      <c r="P444" s="122">
        <f>'CBA Result'!$G$55+'CBA Result'!$G$56</f>
        <v>2589916468.0184565</v>
      </c>
      <c r="Q444" s="122">
        <f>'CBA Result'!$G$40</f>
        <v>-16530913967.140793</v>
      </c>
      <c r="R444" s="122">
        <v>0.73755662993372084</v>
      </c>
      <c r="S444" s="122">
        <f t="shared" si="22"/>
        <v>2851987374.3468523</v>
      </c>
      <c r="T444" s="122">
        <v>0.20656015045226084</v>
      </c>
      <c r="U444" s="122">
        <f t="shared" si="23"/>
        <v>-23551036682.656643</v>
      </c>
      <c r="V444" s="3">
        <f t="shared" si="24"/>
        <v>0.30525035382124865</v>
      </c>
    </row>
    <row r="445" spans="13:22" x14ac:dyDescent="0.25">
      <c r="M445" s="3">
        <v>441</v>
      </c>
      <c r="N445" s="122">
        <f>'CBA Result'!$G$54*_xlfn.GAMMA.INV(T445,IF($O$2="Railway",$D$31,$D$32),IF($O$2="Railway",$F$31,$F$32))</f>
        <v>4908359253.4338846</v>
      </c>
      <c r="O445" s="122">
        <f>'CBA Result'!$G$53+'CBA Result'!$G$57+'CBA Result'!$G$58+'CBA Result'!$G$59+'CBA Result'!$G$60</f>
        <v>-349185910.82876146</v>
      </c>
      <c r="P445" s="122">
        <f>'CBA Result'!$G$55+'CBA Result'!$G$56</f>
        <v>2589916468.0184565</v>
      </c>
      <c r="Q445" s="122">
        <f>'CBA Result'!$G$40</f>
        <v>-16530913967.140793</v>
      </c>
      <c r="R445" s="122">
        <v>0.22014529034961405</v>
      </c>
      <c r="S445" s="122">
        <f t="shared" si="22"/>
        <v>1236637585.1308758</v>
      </c>
      <c r="T445" s="122">
        <v>0.27145028439395924</v>
      </c>
      <c r="U445" s="122">
        <f t="shared" si="23"/>
        <v>-24667729800.657455</v>
      </c>
      <c r="V445" s="3">
        <f t="shared" si="24"/>
        <v>0.23495518130661244</v>
      </c>
    </row>
    <row r="446" spans="13:22" x14ac:dyDescent="0.25">
      <c r="M446" s="3">
        <v>442</v>
      </c>
      <c r="N446" s="122">
        <f>'CBA Result'!$G$54*_xlfn.GAMMA.INV(T446,IF($O$2="Railway",$D$31,$D$32),IF($O$2="Railway",$F$31,$F$32))</f>
        <v>4083664077.2084575</v>
      </c>
      <c r="O446" s="122">
        <f>'CBA Result'!$G$53+'CBA Result'!$G$57+'CBA Result'!$G$58+'CBA Result'!$G$59+'CBA Result'!$G$60</f>
        <v>-349185910.82876146</v>
      </c>
      <c r="P446" s="122">
        <f>'CBA Result'!$G$55+'CBA Result'!$G$56</f>
        <v>2589916468.0184565</v>
      </c>
      <c r="Q446" s="122">
        <f>'CBA Result'!$G$40</f>
        <v>-16530913967.140793</v>
      </c>
      <c r="R446" s="122">
        <v>5.7354437335076836E-2</v>
      </c>
      <c r="S446" s="122">
        <f t="shared" si="22"/>
        <v>666409063.167063</v>
      </c>
      <c r="T446" s="122">
        <v>7.7207741431248866E-2</v>
      </c>
      <c r="U446" s="122">
        <f t="shared" si="23"/>
        <v>-20523094755.697735</v>
      </c>
      <c r="V446" s="3">
        <f t="shared" si="24"/>
        <v>0.21443584809863825</v>
      </c>
    </row>
    <row r="447" spans="13:22" x14ac:dyDescent="0.25">
      <c r="M447" s="3">
        <v>443</v>
      </c>
      <c r="N447" s="122">
        <f>'CBA Result'!$G$54*_xlfn.GAMMA.INV(T447,IF($O$2="Railway",$D$31,$D$32),IF($O$2="Railway",$F$31,$F$32))</f>
        <v>4556452025.2482824</v>
      </c>
      <c r="O447" s="122">
        <f>'CBA Result'!$G$53+'CBA Result'!$G$57+'CBA Result'!$G$58+'CBA Result'!$G$59+'CBA Result'!$G$60</f>
        <v>-349185910.82876146</v>
      </c>
      <c r="P447" s="122">
        <f>'CBA Result'!$G$55+'CBA Result'!$G$56</f>
        <v>2589916468.0184565</v>
      </c>
      <c r="Q447" s="122">
        <f>'CBA Result'!$G$40</f>
        <v>-16530913967.140793</v>
      </c>
      <c r="R447" s="122">
        <v>0.22314877090572149</v>
      </c>
      <c r="S447" s="122">
        <f t="shared" si="22"/>
        <v>1245667546.7656305</v>
      </c>
      <c r="T447" s="122">
        <v>0.1725527619499283</v>
      </c>
      <c r="U447" s="122">
        <f t="shared" si="23"/>
        <v>-22899164793.174011</v>
      </c>
      <c r="V447" s="3">
        <f t="shared" si="24"/>
        <v>0.2381280588369149</v>
      </c>
    </row>
    <row r="448" spans="13:22" x14ac:dyDescent="0.25">
      <c r="M448" s="3">
        <v>444</v>
      </c>
      <c r="N448" s="122">
        <f>'CBA Result'!$G$54*_xlfn.GAMMA.INV(T448,IF($O$2="Railway",$D$31,$D$32),IF($O$2="Railway",$F$31,$F$32))</f>
        <v>3087186185.9595118</v>
      </c>
      <c r="O448" s="122">
        <f>'CBA Result'!$G$53+'CBA Result'!$G$57+'CBA Result'!$G$58+'CBA Result'!$G$59+'CBA Result'!$G$60</f>
        <v>-349185910.82876146</v>
      </c>
      <c r="P448" s="122">
        <f>'CBA Result'!$G$55+'CBA Result'!$G$56</f>
        <v>2589916468.0184565</v>
      </c>
      <c r="Q448" s="122">
        <f>'CBA Result'!$G$40</f>
        <v>-16530913967.140793</v>
      </c>
      <c r="R448" s="122">
        <v>0.7411344752654857</v>
      </c>
      <c r="S448" s="122">
        <f t="shared" si="22"/>
        <v>2866472339.8759274</v>
      </c>
      <c r="T448" s="122">
        <v>4.9698262228791146E-3</v>
      </c>
      <c r="U448" s="122">
        <f t="shared" si="23"/>
        <v>-15515138714.896282</v>
      </c>
      <c r="V448" s="3">
        <f t="shared" si="24"/>
        <v>0.36122607203155405</v>
      </c>
    </row>
    <row r="449" spans="13:22" x14ac:dyDescent="0.25">
      <c r="M449" s="3">
        <v>445</v>
      </c>
      <c r="N449" s="122">
        <f>'CBA Result'!$G$54*_xlfn.GAMMA.INV(T449,IF($O$2="Railway",$D$31,$D$32),IF($O$2="Railway",$F$31,$F$32))</f>
        <v>4073937678.9554386</v>
      </c>
      <c r="O449" s="122">
        <f>'CBA Result'!$G$53+'CBA Result'!$G$57+'CBA Result'!$G$58+'CBA Result'!$G$59+'CBA Result'!$G$60</f>
        <v>-349185910.82876146</v>
      </c>
      <c r="P449" s="122">
        <f>'CBA Result'!$G$55+'CBA Result'!$G$56</f>
        <v>2589916468.0184565</v>
      </c>
      <c r="Q449" s="122">
        <f>'CBA Result'!$G$40</f>
        <v>-16530913967.140793</v>
      </c>
      <c r="R449" s="122">
        <v>0.63509314981681153</v>
      </c>
      <c r="S449" s="122">
        <f t="shared" si="22"/>
        <v>2475078501.7568922</v>
      </c>
      <c r="T449" s="122">
        <v>7.5733217037514677E-2</v>
      </c>
      <c r="U449" s="122">
        <f t="shared" si="23"/>
        <v>-20474213214.708</v>
      </c>
      <c r="V449" s="3">
        <f t="shared" si="24"/>
        <v>0.30281164921296294</v>
      </c>
    </row>
    <row r="450" spans="13:22" x14ac:dyDescent="0.25">
      <c r="M450" s="3">
        <v>446</v>
      </c>
      <c r="N450" s="122">
        <f>'CBA Result'!$G$54*_xlfn.GAMMA.INV(T450,IF($O$2="Railway",$D$31,$D$32),IF($O$2="Railway",$F$31,$F$32))</f>
        <v>7760670895.3219757</v>
      </c>
      <c r="O450" s="122">
        <f>'CBA Result'!$G$53+'CBA Result'!$G$57+'CBA Result'!$G$58+'CBA Result'!$G$59+'CBA Result'!$G$60</f>
        <v>-349185910.82876146</v>
      </c>
      <c r="P450" s="122">
        <f>'CBA Result'!$G$55+'CBA Result'!$G$56</f>
        <v>2589916468.0184565</v>
      </c>
      <c r="Q450" s="122">
        <f>'CBA Result'!$G$40</f>
        <v>-16530913967.140793</v>
      </c>
      <c r="R450" s="122">
        <v>0.13485259846837439</v>
      </c>
      <c r="S450" s="122">
        <f t="shared" si="22"/>
        <v>965717738.0578326</v>
      </c>
      <c r="T450" s="122">
        <v>0.95075431870033122</v>
      </c>
      <c r="U450" s="122">
        <f t="shared" si="23"/>
        <v>-39002469630.497993</v>
      </c>
      <c r="V450" s="3">
        <f t="shared" si="24"/>
        <v>0.21478646870095863</v>
      </c>
    </row>
    <row r="451" spans="13:22" x14ac:dyDescent="0.25">
      <c r="M451" s="3">
        <v>447</v>
      </c>
      <c r="N451" s="122">
        <f>'CBA Result'!$G$54*_xlfn.GAMMA.INV(T451,IF($O$2="Railway",$D$31,$D$32),IF($O$2="Railway",$F$31,$F$32))</f>
        <v>6203832217.7656097</v>
      </c>
      <c r="O451" s="122">
        <f>'CBA Result'!$G$53+'CBA Result'!$G$57+'CBA Result'!$G$58+'CBA Result'!$G$59+'CBA Result'!$G$60</f>
        <v>-349185910.82876146</v>
      </c>
      <c r="P451" s="122">
        <f>'CBA Result'!$G$55+'CBA Result'!$G$56</f>
        <v>2589916468.0184565</v>
      </c>
      <c r="Q451" s="122">
        <f>'CBA Result'!$G$40</f>
        <v>-16530913967.140793</v>
      </c>
      <c r="R451" s="122">
        <v>0.17849019631412821</v>
      </c>
      <c r="S451" s="122">
        <f t="shared" si="22"/>
        <v>1108449773.2724023</v>
      </c>
      <c r="T451" s="122">
        <v>0.69273343971618107</v>
      </c>
      <c r="U451" s="122">
        <f t="shared" si="23"/>
        <v>-31178332508.850647</v>
      </c>
      <c r="V451" s="3">
        <f t="shared" si="24"/>
        <v>0.22333125346689484</v>
      </c>
    </row>
    <row r="452" spans="13:22" x14ac:dyDescent="0.25">
      <c r="M452" s="3">
        <v>448</v>
      </c>
      <c r="N452" s="122">
        <f>'CBA Result'!$G$54*_xlfn.GAMMA.INV(T452,IF($O$2="Railway",$D$31,$D$32),IF($O$2="Railway",$F$31,$F$32))</f>
        <v>5904931878.5850058</v>
      </c>
      <c r="O452" s="122">
        <f>'CBA Result'!$G$53+'CBA Result'!$G$57+'CBA Result'!$G$58+'CBA Result'!$G$59+'CBA Result'!$G$60</f>
        <v>-349185910.82876146</v>
      </c>
      <c r="P452" s="122">
        <f>'CBA Result'!$G$55+'CBA Result'!$G$56</f>
        <v>2589916468.0184565</v>
      </c>
      <c r="Q452" s="122">
        <f>'CBA Result'!$G$40</f>
        <v>-16530913967.140793</v>
      </c>
      <c r="R452" s="122">
        <v>0.65991474428904584</v>
      </c>
      <c r="S452" s="122">
        <f t="shared" si="22"/>
        <v>2560764513.7779593</v>
      </c>
      <c r="T452" s="122">
        <v>0.6033028229164783</v>
      </c>
      <c r="U452" s="122">
        <f t="shared" si="23"/>
        <v>-29676161941.552883</v>
      </c>
      <c r="V452" s="3">
        <f t="shared" si="24"/>
        <v>0.27350270218634232</v>
      </c>
    </row>
    <row r="453" spans="13:22" x14ac:dyDescent="0.25">
      <c r="M453" s="3">
        <v>449</v>
      </c>
      <c r="N453" s="122">
        <f>'CBA Result'!$G$54*_xlfn.GAMMA.INV(T453,IF($O$2="Railway",$D$31,$D$32),IF($O$2="Railway",$F$31,$F$32))</f>
        <v>7651403542.5077515</v>
      </c>
      <c r="O453" s="122">
        <f>'CBA Result'!$G$53+'CBA Result'!$G$57+'CBA Result'!$G$58+'CBA Result'!$G$59+'CBA Result'!$G$60</f>
        <v>-349185910.82876146</v>
      </c>
      <c r="P453" s="122">
        <f>'CBA Result'!$G$55+'CBA Result'!$G$56</f>
        <v>2589916468.0184565</v>
      </c>
      <c r="Q453" s="122">
        <f>'CBA Result'!$G$40</f>
        <v>-16530913967.140793</v>
      </c>
      <c r="R453" s="122">
        <v>0.28438618254830217</v>
      </c>
      <c r="S453" s="122">
        <f t="shared" si="22"/>
        <v>1425658804.5303905</v>
      </c>
      <c r="T453" s="122">
        <v>0.94257928737887109</v>
      </c>
      <c r="U453" s="122">
        <f t="shared" si="23"/>
        <v>-38453329399.295738</v>
      </c>
      <c r="V453" s="3">
        <f t="shared" si="24"/>
        <v>0.22697323151345197</v>
      </c>
    </row>
    <row r="454" spans="13:22" x14ac:dyDescent="0.25">
      <c r="M454" s="3">
        <v>450</v>
      </c>
      <c r="N454" s="122">
        <f>'CBA Result'!$G$54*_xlfn.GAMMA.INV(T454,IF($O$2="Railway",$D$31,$D$32),IF($O$2="Railway",$F$31,$F$32))</f>
        <v>5346791921.0462713</v>
      </c>
      <c r="O454" s="122">
        <f>'CBA Result'!$G$53+'CBA Result'!$G$57+'CBA Result'!$G$58+'CBA Result'!$G$59+'CBA Result'!$G$60</f>
        <v>-349185910.82876146</v>
      </c>
      <c r="P454" s="122">
        <f>'CBA Result'!$G$55+'CBA Result'!$G$56</f>
        <v>2589916468.0184565</v>
      </c>
      <c r="Q454" s="122">
        <f>'CBA Result'!$G$40</f>
        <v>-16530913967.140793</v>
      </c>
      <c r="R454" s="122">
        <v>3.2292930223296712E-2</v>
      </c>
      <c r="S454" s="122">
        <f t="shared" ref="S454:S517" si="25">_xlfn.BETA.INV(R454,IF($O$2="Railway",$I$30,$J$30),IF($O$2="Railway",$I$31,$J$31),IF($O$2="Railway",$I$27,$J$27),IF($O$2="Railway",$I$29,$J$29))*P454</f>
        <v>538778881.8699857</v>
      </c>
      <c r="T454" s="122">
        <v>0.41597742713070673</v>
      </c>
      <c r="U454" s="122">
        <f t="shared" ref="U454:U517" si="26">_xlfn.GAMMA.INV(T454,IF($O$2="Railway",$D$31,$D$32),IF($O$2="Railway",$F$31,$F$32))*Q454</f>
        <v>-26871141984.245598</v>
      </c>
      <c r="V454" s="3">
        <f t="shared" ref="V454:V517" si="27">(N454+O454+S454)/-U454</f>
        <v>0.20603459634627541</v>
      </c>
    </row>
    <row r="455" spans="13:22" x14ac:dyDescent="0.25">
      <c r="M455" s="3">
        <v>451</v>
      </c>
      <c r="N455" s="122">
        <f>'CBA Result'!$G$54*_xlfn.GAMMA.INV(T455,IF($O$2="Railway",$D$31,$D$32),IF($O$2="Railway",$F$31,$F$32))</f>
        <v>5129505739.1207809</v>
      </c>
      <c r="O455" s="122">
        <f>'CBA Result'!$G$53+'CBA Result'!$G$57+'CBA Result'!$G$58+'CBA Result'!$G$59+'CBA Result'!$G$60</f>
        <v>-349185910.82876146</v>
      </c>
      <c r="P455" s="122">
        <f>'CBA Result'!$G$55+'CBA Result'!$G$56</f>
        <v>2589916468.0184565</v>
      </c>
      <c r="Q455" s="122">
        <f>'CBA Result'!$G$40</f>
        <v>-16530913967.140793</v>
      </c>
      <c r="R455" s="122">
        <v>0.48215725044368707</v>
      </c>
      <c r="S455" s="122">
        <f t="shared" si="25"/>
        <v>1994940814.7518907</v>
      </c>
      <c r="T455" s="122">
        <v>0.34247358824544272</v>
      </c>
      <c r="U455" s="122">
        <f t="shared" si="26"/>
        <v>-25779136173.667515</v>
      </c>
      <c r="V455" s="3">
        <f t="shared" si="27"/>
        <v>0.26281953737319569</v>
      </c>
    </row>
    <row r="456" spans="13:22" x14ac:dyDescent="0.25">
      <c r="M456" s="3">
        <v>452</v>
      </c>
      <c r="N456" s="122">
        <f>'CBA Result'!$G$54*_xlfn.GAMMA.INV(T456,IF($O$2="Railway",$D$31,$D$32),IF($O$2="Railway",$F$31,$F$32))</f>
        <v>6715267216.6047935</v>
      </c>
      <c r="O456" s="122">
        <f>'CBA Result'!$G$53+'CBA Result'!$G$57+'CBA Result'!$G$58+'CBA Result'!$G$59+'CBA Result'!$G$60</f>
        <v>-349185910.82876146</v>
      </c>
      <c r="P456" s="122">
        <f>'CBA Result'!$G$55+'CBA Result'!$G$56</f>
        <v>2589916468.0184565</v>
      </c>
      <c r="Q456" s="122">
        <f>'CBA Result'!$G$40</f>
        <v>-16530913967.140793</v>
      </c>
      <c r="R456" s="122">
        <v>0.54976391430014471</v>
      </c>
      <c r="S456" s="122">
        <f t="shared" si="25"/>
        <v>2199170408.3397107</v>
      </c>
      <c r="T456" s="122">
        <v>0.81591822362002575</v>
      </c>
      <c r="U456" s="122">
        <f t="shared" si="26"/>
        <v>-33748629365.817352</v>
      </c>
      <c r="V456" s="3">
        <f t="shared" si="27"/>
        <v>0.25379554296184687</v>
      </c>
    </row>
    <row r="457" spans="13:22" x14ac:dyDescent="0.25">
      <c r="M457" s="3">
        <v>453</v>
      </c>
      <c r="N457" s="122">
        <f>'CBA Result'!$G$54*_xlfn.GAMMA.INV(T457,IF($O$2="Railway",$D$31,$D$32),IF($O$2="Railway",$F$31,$F$32))</f>
        <v>4780963791.0638561</v>
      </c>
      <c r="O457" s="122">
        <f>'CBA Result'!$G$53+'CBA Result'!$G$57+'CBA Result'!$G$58+'CBA Result'!$G$59+'CBA Result'!$G$60</f>
        <v>-349185910.82876146</v>
      </c>
      <c r="P457" s="122">
        <f>'CBA Result'!$G$55+'CBA Result'!$G$56</f>
        <v>2589916468.0184565</v>
      </c>
      <c r="Q457" s="122">
        <f>'CBA Result'!$G$40</f>
        <v>-16530913967.140793</v>
      </c>
      <c r="R457" s="122">
        <v>0.38429907202920399</v>
      </c>
      <c r="S457" s="122">
        <f t="shared" si="25"/>
        <v>1711558800.6318083</v>
      </c>
      <c r="T457" s="122">
        <v>0.23330126559574371</v>
      </c>
      <c r="U457" s="122">
        <f t="shared" si="26"/>
        <v>-24027483909.655254</v>
      </c>
      <c r="V457" s="3">
        <f t="shared" si="27"/>
        <v>0.25567956694784227</v>
      </c>
    </row>
    <row r="458" spans="13:22" x14ac:dyDescent="0.25">
      <c r="M458" s="3">
        <v>454</v>
      </c>
      <c r="N458" s="122">
        <f>'CBA Result'!$G$54*_xlfn.GAMMA.INV(T458,IF($O$2="Railway",$D$31,$D$32),IF($O$2="Railway",$F$31,$F$32))</f>
        <v>5688238591.691371</v>
      </c>
      <c r="O458" s="122">
        <f>'CBA Result'!$G$53+'CBA Result'!$G$57+'CBA Result'!$G$58+'CBA Result'!$G$59+'CBA Result'!$G$60</f>
        <v>-349185910.82876146</v>
      </c>
      <c r="P458" s="122">
        <f>'CBA Result'!$G$55+'CBA Result'!$G$56</f>
        <v>2589916468.0184565</v>
      </c>
      <c r="Q458" s="122">
        <f>'CBA Result'!$G$40</f>
        <v>-16530913967.140793</v>
      </c>
      <c r="R458" s="122">
        <v>0.23235622323017957</v>
      </c>
      <c r="S458" s="122">
        <f t="shared" si="25"/>
        <v>1273205998.5220935</v>
      </c>
      <c r="T458" s="122">
        <v>0.53249555046833252</v>
      </c>
      <c r="U458" s="122">
        <f t="shared" si="26"/>
        <v>-28587135818.012936</v>
      </c>
      <c r="V458" s="3">
        <f t="shared" si="27"/>
        <v>0.23130189472211055</v>
      </c>
    </row>
    <row r="459" spans="13:22" x14ac:dyDescent="0.25">
      <c r="M459" s="3">
        <v>455</v>
      </c>
      <c r="N459" s="122">
        <f>'CBA Result'!$G$54*_xlfn.GAMMA.INV(T459,IF($O$2="Railway",$D$31,$D$32),IF($O$2="Railway",$F$31,$F$32))</f>
        <v>4609369081.0936136</v>
      </c>
      <c r="O459" s="122">
        <f>'CBA Result'!$G$53+'CBA Result'!$G$57+'CBA Result'!$G$58+'CBA Result'!$G$59+'CBA Result'!$G$60</f>
        <v>-349185910.82876146</v>
      </c>
      <c r="P459" s="122">
        <f>'CBA Result'!$G$55+'CBA Result'!$G$56</f>
        <v>2589916468.0184565</v>
      </c>
      <c r="Q459" s="122">
        <f>'CBA Result'!$G$40</f>
        <v>-16530913967.140793</v>
      </c>
      <c r="R459" s="122">
        <v>0.77631758382551852</v>
      </c>
      <c r="S459" s="122">
        <f t="shared" si="25"/>
        <v>3015454266.2527056</v>
      </c>
      <c r="T459" s="122">
        <v>0.18604906833803603</v>
      </c>
      <c r="U459" s="122">
        <f t="shared" si="26"/>
        <v>-23165107762.71637</v>
      </c>
      <c r="V459" s="3">
        <f t="shared" si="27"/>
        <v>0.31407742675074035</v>
      </c>
    </row>
    <row r="460" spans="13:22" x14ac:dyDescent="0.25">
      <c r="M460" s="3">
        <v>456</v>
      </c>
      <c r="N460" s="122">
        <f>'CBA Result'!$G$54*_xlfn.GAMMA.INV(T460,IF($O$2="Railway",$D$31,$D$32),IF($O$2="Railway",$F$31,$F$32))</f>
        <v>3608201516.8753271</v>
      </c>
      <c r="O460" s="122">
        <f>'CBA Result'!$G$53+'CBA Result'!$G$57+'CBA Result'!$G$58+'CBA Result'!$G$59+'CBA Result'!$G$60</f>
        <v>-349185910.82876146</v>
      </c>
      <c r="P460" s="122">
        <f>'CBA Result'!$G$55+'CBA Result'!$G$56</f>
        <v>2589916468.0184565</v>
      </c>
      <c r="Q460" s="122">
        <f>'CBA Result'!$G$40</f>
        <v>-16530913967.140793</v>
      </c>
      <c r="R460" s="122">
        <v>0.64935550526496733</v>
      </c>
      <c r="S460" s="122">
        <f t="shared" si="25"/>
        <v>2523951515.6722188</v>
      </c>
      <c r="T460" s="122">
        <v>2.5771693514555771E-2</v>
      </c>
      <c r="U460" s="122">
        <f t="shared" si="26"/>
        <v>-18133583034.358032</v>
      </c>
      <c r="V460" s="3">
        <f t="shared" si="27"/>
        <v>0.31890923656740594</v>
      </c>
    </row>
    <row r="461" spans="13:22" x14ac:dyDescent="0.25">
      <c r="M461" s="3">
        <v>457</v>
      </c>
      <c r="N461" s="122">
        <f>'CBA Result'!$G$54*_xlfn.GAMMA.INV(T461,IF($O$2="Railway",$D$31,$D$32),IF($O$2="Railway",$F$31,$F$32))</f>
        <v>4640625547.7215824</v>
      </c>
      <c r="O461" s="122">
        <f>'CBA Result'!$G$53+'CBA Result'!$G$57+'CBA Result'!$G$58+'CBA Result'!$G$59+'CBA Result'!$G$60</f>
        <v>-349185910.82876146</v>
      </c>
      <c r="P461" s="122">
        <f>'CBA Result'!$G$55+'CBA Result'!$G$56</f>
        <v>2589916468.0184565</v>
      </c>
      <c r="Q461" s="122">
        <f>'CBA Result'!$G$40</f>
        <v>-16530913967.140793</v>
      </c>
      <c r="R461" s="122">
        <v>0.49776037855779254</v>
      </c>
      <c r="S461" s="122">
        <f t="shared" si="25"/>
        <v>2041254056.1240077</v>
      </c>
      <c r="T461" s="122">
        <v>0.19426820022442848</v>
      </c>
      <c r="U461" s="122">
        <f t="shared" si="26"/>
        <v>-23322192041.492947</v>
      </c>
      <c r="V461" s="3">
        <f t="shared" si="27"/>
        <v>0.27153080987199724</v>
      </c>
    </row>
    <row r="462" spans="13:22" x14ac:dyDescent="0.25">
      <c r="M462" s="3">
        <v>458</v>
      </c>
      <c r="N462" s="122">
        <f>'CBA Result'!$G$54*_xlfn.GAMMA.INV(T462,IF($O$2="Railway",$D$31,$D$32),IF($O$2="Railway",$F$31,$F$32))</f>
        <v>5237177247.9501019</v>
      </c>
      <c r="O462" s="122">
        <f>'CBA Result'!$G$53+'CBA Result'!$G$57+'CBA Result'!$G$58+'CBA Result'!$G$59+'CBA Result'!$G$60</f>
        <v>-349185910.82876146</v>
      </c>
      <c r="P462" s="122">
        <f>'CBA Result'!$G$55+'CBA Result'!$G$56</f>
        <v>2589916468.0184565</v>
      </c>
      <c r="Q462" s="122">
        <f>'CBA Result'!$G$40</f>
        <v>-16530913967.140793</v>
      </c>
      <c r="R462" s="122">
        <v>0.9737363272453311</v>
      </c>
      <c r="S462" s="122">
        <f t="shared" si="25"/>
        <v>4499451957.5080767</v>
      </c>
      <c r="T462" s="122">
        <v>0.37860368945111433</v>
      </c>
      <c r="U462" s="122">
        <f t="shared" si="26"/>
        <v>-26320256240.454121</v>
      </c>
      <c r="V462" s="3">
        <f t="shared" si="27"/>
        <v>0.35666230635706947</v>
      </c>
    </row>
    <row r="463" spans="13:22" x14ac:dyDescent="0.25">
      <c r="M463" s="3">
        <v>459</v>
      </c>
      <c r="N463" s="122">
        <f>'CBA Result'!$G$54*_xlfn.GAMMA.INV(T463,IF($O$2="Railway",$D$31,$D$32),IF($O$2="Railway",$F$31,$F$32))</f>
        <v>4719017657.9551649</v>
      </c>
      <c r="O463" s="122">
        <f>'CBA Result'!$G$53+'CBA Result'!$G$57+'CBA Result'!$G$58+'CBA Result'!$G$59+'CBA Result'!$G$60</f>
        <v>-349185910.82876146</v>
      </c>
      <c r="P463" s="122">
        <f>'CBA Result'!$G$55+'CBA Result'!$G$56</f>
        <v>2589916468.0184565</v>
      </c>
      <c r="Q463" s="122">
        <f>'CBA Result'!$G$40</f>
        <v>-16530913967.140793</v>
      </c>
      <c r="R463" s="122">
        <v>0.38832713904326455</v>
      </c>
      <c r="S463" s="122">
        <f t="shared" si="25"/>
        <v>1723070832.0868924</v>
      </c>
      <c r="T463" s="122">
        <v>0.21565669834394985</v>
      </c>
      <c r="U463" s="122">
        <f t="shared" si="26"/>
        <v>-23716163895.202011</v>
      </c>
      <c r="V463" s="3">
        <f t="shared" si="27"/>
        <v>0.25690927951657239</v>
      </c>
    </row>
    <row r="464" spans="13:22" x14ac:dyDescent="0.25">
      <c r="M464" s="3">
        <v>460</v>
      </c>
      <c r="N464" s="122">
        <f>'CBA Result'!$G$54*_xlfn.GAMMA.INV(T464,IF($O$2="Railway",$D$31,$D$32),IF($O$2="Railway",$F$31,$F$32))</f>
        <v>6652559896.4412718</v>
      </c>
      <c r="O464" s="122">
        <f>'CBA Result'!$G$53+'CBA Result'!$G$57+'CBA Result'!$G$58+'CBA Result'!$G$59+'CBA Result'!$G$60</f>
        <v>-349185910.82876146</v>
      </c>
      <c r="P464" s="122">
        <f>'CBA Result'!$G$55+'CBA Result'!$G$56</f>
        <v>2589916468.0184565</v>
      </c>
      <c r="Q464" s="122">
        <f>'CBA Result'!$G$40</f>
        <v>-16530913967.140793</v>
      </c>
      <c r="R464" s="122">
        <v>0.59776162677444011</v>
      </c>
      <c r="S464" s="122">
        <f t="shared" si="25"/>
        <v>2351242771.1259651</v>
      </c>
      <c r="T464" s="122">
        <v>0.8030100323558037</v>
      </c>
      <c r="U464" s="122">
        <f t="shared" si="26"/>
        <v>-33433483886.350883</v>
      </c>
      <c r="V464" s="3">
        <f t="shared" si="27"/>
        <v>0.25886075128029645</v>
      </c>
    </row>
    <row r="465" spans="13:22" x14ac:dyDescent="0.25">
      <c r="M465" s="3">
        <v>461</v>
      </c>
      <c r="N465" s="122">
        <f>'CBA Result'!$G$54*_xlfn.GAMMA.INV(T465,IF($O$2="Railway",$D$31,$D$32),IF($O$2="Railway",$F$31,$F$32))</f>
        <v>4973188166.8094521</v>
      </c>
      <c r="O465" s="122">
        <f>'CBA Result'!$G$53+'CBA Result'!$G$57+'CBA Result'!$G$58+'CBA Result'!$G$59+'CBA Result'!$G$60</f>
        <v>-349185910.82876146</v>
      </c>
      <c r="P465" s="122">
        <f>'CBA Result'!$G$55+'CBA Result'!$G$56</f>
        <v>2589916468.0184565</v>
      </c>
      <c r="Q465" s="122">
        <f>'CBA Result'!$G$40</f>
        <v>-16530913967.140793</v>
      </c>
      <c r="R465" s="122">
        <v>0.55248005250146404</v>
      </c>
      <c r="S465" s="122">
        <f t="shared" si="25"/>
        <v>2207595123.0818763</v>
      </c>
      <c r="T465" s="122">
        <v>0.29171505939806286</v>
      </c>
      <c r="U465" s="122">
        <f t="shared" si="26"/>
        <v>-24993537679.797504</v>
      </c>
      <c r="V465" s="3">
        <f t="shared" si="27"/>
        <v>0.27333455017792885</v>
      </c>
    </row>
    <row r="466" spans="13:22" x14ac:dyDescent="0.25">
      <c r="M466" s="3">
        <v>462</v>
      </c>
      <c r="N466" s="122">
        <f>'CBA Result'!$G$54*_xlfn.GAMMA.INV(T466,IF($O$2="Railway",$D$31,$D$32),IF($O$2="Railway",$F$31,$F$32))</f>
        <v>4964123028.9833231</v>
      </c>
      <c r="O466" s="122">
        <f>'CBA Result'!$G$53+'CBA Result'!$G$57+'CBA Result'!$G$58+'CBA Result'!$G$59+'CBA Result'!$G$60</f>
        <v>-349185910.82876146</v>
      </c>
      <c r="P466" s="122">
        <f>'CBA Result'!$G$55+'CBA Result'!$G$56</f>
        <v>2589916468.0184565</v>
      </c>
      <c r="Q466" s="122">
        <f>'CBA Result'!$G$40</f>
        <v>-16530913967.140793</v>
      </c>
      <c r="R466" s="122">
        <v>0.79830577650149759</v>
      </c>
      <c r="S466" s="122">
        <f t="shared" si="25"/>
        <v>3115648976.1230707</v>
      </c>
      <c r="T466" s="122">
        <v>0.28885032013384659</v>
      </c>
      <c r="U466" s="122">
        <f t="shared" si="26"/>
        <v>-24947979406.868679</v>
      </c>
      <c r="V466" s="3">
        <f t="shared" si="27"/>
        <v>0.30986822492523169</v>
      </c>
    </row>
    <row r="467" spans="13:22" x14ac:dyDescent="0.25">
      <c r="M467" s="3">
        <v>463</v>
      </c>
      <c r="N467" s="122">
        <f>'CBA Result'!$G$54*_xlfn.GAMMA.INV(T467,IF($O$2="Railway",$D$31,$D$32),IF($O$2="Railway",$F$31,$F$32))</f>
        <v>5767651480.3337326</v>
      </c>
      <c r="O467" s="122">
        <f>'CBA Result'!$G$53+'CBA Result'!$G$57+'CBA Result'!$G$58+'CBA Result'!$G$59+'CBA Result'!$G$60</f>
        <v>-349185910.82876146</v>
      </c>
      <c r="P467" s="122">
        <f>'CBA Result'!$G$55+'CBA Result'!$G$56</f>
        <v>2589916468.0184565</v>
      </c>
      <c r="Q467" s="122">
        <f>'CBA Result'!$G$40</f>
        <v>-16530913967.140793</v>
      </c>
      <c r="R467" s="122">
        <v>0.81747925264447818</v>
      </c>
      <c r="S467" s="122">
        <f t="shared" si="25"/>
        <v>3208527266.9952154</v>
      </c>
      <c r="T467" s="122">
        <v>0.55889370533694482</v>
      </c>
      <c r="U467" s="122">
        <f t="shared" si="26"/>
        <v>-28986237753.827637</v>
      </c>
      <c r="V467" s="3">
        <f t="shared" si="27"/>
        <v>0.29762375199454755</v>
      </c>
    </row>
    <row r="468" spans="13:22" x14ac:dyDescent="0.25">
      <c r="M468" s="3">
        <v>464</v>
      </c>
      <c r="N468" s="122">
        <f>'CBA Result'!$G$54*_xlfn.GAMMA.INV(T468,IF($O$2="Railway",$D$31,$D$32),IF($O$2="Railway",$F$31,$F$32))</f>
        <v>5950544710.1165218</v>
      </c>
      <c r="O468" s="122">
        <f>'CBA Result'!$G$53+'CBA Result'!$G$57+'CBA Result'!$G$58+'CBA Result'!$G$59+'CBA Result'!$G$60</f>
        <v>-349185910.82876146</v>
      </c>
      <c r="P468" s="122">
        <f>'CBA Result'!$G$55+'CBA Result'!$G$56</f>
        <v>2589916468.0184565</v>
      </c>
      <c r="Q468" s="122">
        <f>'CBA Result'!$G$40</f>
        <v>-16530913967.140793</v>
      </c>
      <c r="R468" s="122">
        <v>0.93901654622963882</v>
      </c>
      <c r="S468" s="122">
        <f t="shared" si="25"/>
        <v>4035660170.1493864</v>
      </c>
      <c r="T468" s="122">
        <v>0.61764725958831312</v>
      </c>
      <c r="U468" s="122">
        <f t="shared" si="26"/>
        <v>-29905396385.399914</v>
      </c>
      <c r="V468" s="3">
        <f t="shared" si="27"/>
        <v>0.32225016666697742</v>
      </c>
    </row>
    <row r="469" spans="13:22" x14ac:dyDescent="0.25">
      <c r="M469" s="3">
        <v>465</v>
      </c>
      <c r="N469" s="122">
        <f>'CBA Result'!$G$54*_xlfn.GAMMA.INV(T469,IF($O$2="Railway",$D$31,$D$32),IF($O$2="Railway",$F$31,$F$32))</f>
        <v>4046333086.1035061</v>
      </c>
      <c r="O469" s="122">
        <f>'CBA Result'!$G$53+'CBA Result'!$G$57+'CBA Result'!$G$58+'CBA Result'!$G$59+'CBA Result'!$G$60</f>
        <v>-349185910.82876146</v>
      </c>
      <c r="P469" s="122">
        <f>'CBA Result'!$G$55+'CBA Result'!$G$56</f>
        <v>2589916468.0184565</v>
      </c>
      <c r="Q469" s="122">
        <f>'CBA Result'!$G$40</f>
        <v>-16530913967.140793</v>
      </c>
      <c r="R469" s="122">
        <v>0.48444866704334433</v>
      </c>
      <c r="S469" s="122">
        <f t="shared" si="25"/>
        <v>2001716070.0825503</v>
      </c>
      <c r="T469" s="122">
        <v>7.1652623881174993E-2</v>
      </c>
      <c r="U469" s="122">
        <f t="shared" si="26"/>
        <v>-20335482000.758606</v>
      </c>
      <c r="V469" s="3">
        <f t="shared" si="27"/>
        <v>0.28024234906970497</v>
      </c>
    </row>
    <row r="470" spans="13:22" x14ac:dyDescent="0.25">
      <c r="M470" s="3">
        <v>466</v>
      </c>
      <c r="N470" s="122">
        <f>'CBA Result'!$G$54*_xlfn.GAMMA.INV(T470,IF($O$2="Railway",$D$31,$D$32),IF($O$2="Railway",$F$31,$F$32))</f>
        <v>4160441952.7924647</v>
      </c>
      <c r="O470" s="122">
        <f>'CBA Result'!$G$53+'CBA Result'!$G$57+'CBA Result'!$G$58+'CBA Result'!$G$59+'CBA Result'!$G$60</f>
        <v>-349185910.82876146</v>
      </c>
      <c r="P470" s="122">
        <f>'CBA Result'!$G$55+'CBA Result'!$G$56</f>
        <v>2589916468.0184565</v>
      </c>
      <c r="Q470" s="122">
        <f>'CBA Result'!$G$40</f>
        <v>-16530913967.140793</v>
      </c>
      <c r="R470" s="122">
        <v>0.48631829483332778</v>
      </c>
      <c r="S470" s="122">
        <f t="shared" si="25"/>
        <v>2007250643.3810945</v>
      </c>
      <c r="T470" s="122">
        <v>8.9527832714985656E-2</v>
      </c>
      <c r="U470" s="122">
        <f t="shared" si="26"/>
        <v>-20908954019.819405</v>
      </c>
      <c r="V470" s="3">
        <f t="shared" si="27"/>
        <v>0.27827822854407197</v>
      </c>
    </row>
    <row r="471" spans="13:22" x14ac:dyDescent="0.25">
      <c r="M471" s="3">
        <v>467</v>
      </c>
      <c r="N471" s="122">
        <f>'CBA Result'!$G$54*_xlfn.GAMMA.INV(T471,IF($O$2="Railway",$D$31,$D$32),IF($O$2="Railway",$F$31,$F$32))</f>
        <v>5723301750.4428701</v>
      </c>
      <c r="O471" s="122">
        <f>'CBA Result'!$G$53+'CBA Result'!$G$57+'CBA Result'!$G$58+'CBA Result'!$G$59+'CBA Result'!$G$60</f>
        <v>-349185910.82876146</v>
      </c>
      <c r="P471" s="122">
        <f>'CBA Result'!$G$55+'CBA Result'!$G$56</f>
        <v>2589916468.0184565</v>
      </c>
      <c r="Q471" s="122">
        <f>'CBA Result'!$G$40</f>
        <v>-16530913967.140793</v>
      </c>
      <c r="R471" s="122">
        <v>0.21712043585245122</v>
      </c>
      <c r="S471" s="122">
        <f t="shared" si="25"/>
        <v>1227518617.6614804</v>
      </c>
      <c r="T471" s="122">
        <v>0.54420584020329876</v>
      </c>
      <c r="U471" s="122">
        <f t="shared" si="26"/>
        <v>-28763351225.520943</v>
      </c>
      <c r="V471" s="3">
        <f t="shared" si="27"/>
        <v>0.22951548327992247</v>
      </c>
    </row>
    <row r="472" spans="13:22" x14ac:dyDescent="0.25">
      <c r="M472" s="3">
        <v>468</v>
      </c>
      <c r="N472" s="122">
        <f>'CBA Result'!$G$54*_xlfn.GAMMA.INV(T472,IF($O$2="Railway",$D$31,$D$32),IF($O$2="Railway",$F$31,$F$32))</f>
        <v>5001867649.5821543</v>
      </c>
      <c r="O472" s="122">
        <f>'CBA Result'!$G$53+'CBA Result'!$G$57+'CBA Result'!$G$58+'CBA Result'!$G$59+'CBA Result'!$G$60</f>
        <v>-349185910.82876146</v>
      </c>
      <c r="P472" s="122">
        <f>'CBA Result'!$G$55+'CBA Result'!$G$56</f>
        <v>2589916468.0184565</v>
      </c>
      <c r="Q472" s="122">
        <f>'CBA Result'!$G$40</f>
        <v>-16530913967.140793</v>
      </c>
      <c r="R472" s="122">
        <v>9.2306321133906688E-2</v>
      </c>
      <c r="S472" s="122">
        <f t="shared" si="25"/>
        <v>812266398.64801621</v>
      </c>
      <c r="T472" s="122">
        <v>0.30084084432532165</v>
      </c>
      <c r="U472" s="122">
        <f t="shared" si="26"/>
        <v>-25137670921.748913</v>
      </c>
      <c r="V472" s="3">
        <f t="shared" si="27"/>
        <v>0.21740073511238384</v>
      </c>
    </row>
    <row r="473" spans="13:22" x14ac:dyDescent="0.25">
      <c r="M473" s="3">
        <v>469</v>
      </c>
      <c r="N473" s="122">
        <f>'CBA Result'!$G$54*_xlfn.GAMMA.INV(T473,IF($O$2="Railway",$D$31,$D$32),IF($O$2="Railway",$F$31,$F$32))</f>
        <v>5173520228.2159061</v>
      </c>
      <c r="O473" s="122">
        <f>'CBA Result'!$G$53+'CBA Result'!$G$57+'CBA Result'!$G$58+'CBA Result'!$G$59+'CBA Result'!$G$60</f>
        <v>-349185910.82876146</v>
      </c>
      <c r="P473" s="122">
        <f>'CBA Result'!$G$55+'CBA Result'!$G$56</f>
        <v>2589916468.0184565</v>
      </c>
      <c r="Q473" s="122">
        <f>'CBA Result'!$G$40</f>
        <v>-16530913967.140793</v>
      </c>
      <c r="R473" s="122">
        <v>0.59143031112389499</v>
      </c>
      <c r="S473" s="122">
        <f t="shared" si="25"/>
        <v>2330763020.7481012</v>
      </c>
      <c r="T473" s="122">
        <v>0.35715210352507554</v>
      </c>
      <c r="U473" s="122">
        <f t="shared" si="26"/>
        <v>-26000337896.738815</v>
      </c>
      <c r="V473" s="3">
        <f t="shared" si="27"/>
        <v>0.27519247505751454</v>
      </c>
    </row>
    <row r="474" spans="13:22" x14ac:dyDescent="0.25">
      <c r="M474" s="3">
        <v>470</v>
      </c>
      <c r="N474" s="122">
        <f>'CBA Result'!$G$54*_xlfn.GAMMA.INV(T474,IF($O$2="Railway",$D$31,$D$32),IF($O$2="Railway",$F$31,$F$32))</f>
        <v>6103962809.207449</v>
      </c>
      <c r="O474" s="122">
        <f>'CBA Result'!$G$53+'CBA Result'!$G$57+'CBA Result'!$G$58+'CBA Result'!$G$59+'CBA Result'!$G$60</f>
        <v>-349185910.82876146</v>
      </c>
      <c r="P474" s="122">
        <f>'CBA Result'!$G$55+'CBA Result'!$G$56</f>
        <v>2589916468.0184565</v>
      </c>
      <c r="Q474" s="122">
        <f>'CBA Result'!$G$40</f>
        <v>-16530913967.140793</v>
      </c>
      <c r="R474" s="122">
        <v>0.31321928607391392</v>
      </c>
      <c r="S474" s="122">
        <f t="shared" si="25"/>
        <v>1508608118.3652303</v>
      </c>
      <c r="T474" s="122">
        <v>0.66411841664024229</v>
      </c>
      <c r="U474" s="122">
        <f t="shared" si="26"/>
        <v>-30676423121.5252</v>
      </c>
      <c r="V474" s="3">
        <f t="shared" si="27"/>
        <v>0.23677418282991758</v>
      </c>
    </row>
    <row r="475" spans="13:22" x14ac:dyDescent="0.25">
      <c r="M475" s="3">
        <v>471</v>
      </c>
      <c r="N475" s="122">
        <f>'CBA Result'!$G$54*_xlfn.GAMMA.INV(T475,IF($O$2="Railway",$D$31,$D$32),IF($O$2="Railway",$F$31,$F$32))</f>
        <v>5584181147.0630732</v>
      </c>
      <c r="O475" s="122">
        <f>'CBA Result'!$G$53+'CBA Result'!$G$57+'CBA Result'!$G$58+'CBA Result'!$G$59+'CBA Result'!$G$60</f>
        <v>-349185910.82876146</v>
      </c>
      <c r="P475" s="122">
        <f>'CBA Result'!$G$55+'CBA Result'!$G$56</f>
        <v>2589916468.0184565</v>
      </c>
      <c r="Q475" s="122">
        <f>'CBA Result'!$G$40</f>
        <v>-16530913967.140793</v>
      </c>
      <c r="R475" s="122">
        <v>0.49292548329327723</v>
      </c>
      <c r="S475" s="122">
        <f t="shared" si="25"/>
        <v>2026857494.0509739</v>
      </c>
      <c r="T475" s="122">
        <v>0.49732880551625736</v>
      </c>
      <c r="U475" s="122">
        <f t="shared" si="26"/>
        <v>-28064178798.100025</v>
      </c>
      <c r="V475" s="3">
        <f t="shared" si="27"/>
        <v>0.25875878223726684</v>
      </c>
    </row>
    <row r="476" spans="13:22" x14ac:dyDescent="0.25">
      <c r="M476" s="3">
        <v>472</v>
      </c>
      <c r="N476" s="122">
        <f>'CBA Result'!$G$54*_xlfn.GAMMA.INV(T476,IF($O$2="Railway",$D$31,$D$32),IF($O$2="Railway",$F$31,$F$32))</f>
        <v>6833525317.1660824</v>
      </c>
      <c r="O476" s="122">
        <f>'CBA Result'!$G$53+'CBA Result'!$G$57+'CBA Result'!$G$58+'CBA Result'!$G$59+'CBA Result'!$G$60</f>
        <v>-349185910.82876146</v>
      </c>
      <c r="P476" s="122">
        <f>'CBA Result'!$G$55+'CBA Result'!$G$56</f>
        <v>2589916468.0184565</v>
      </c>
      <c r="Q476" s="122">
        <f>'CBA Result'!$G$40</f>
        <v>-16530913967.140793</v>
      </c>
      <c r="R476" s="122">
        <v>0.80776417472520046</v>
      </c>
      <c r="S476" s="122">
        <f t="shared" si="25"/>
        <v>3160762543.6199026</v>
      </c>
      <c r="T476" s="122">
        <v>0.83859603970686636</v>
      </c>
      <c r="U476" s="122">
        <f t="shared" si="26"/>
        <v>-34342954010.930481</v>
      </c>
      <c r="V476" s="3">
        <f t="shared" si="27"/>
        <v>0.28084660238858417</v>
      </c>
    </row>
    <row r="477" spans="13:22" x14ac:dyDescent="0.25">
      <c r="M477" s="3">
        <v>473</v>
      </c>
      <c r="N477" s="122">
        <f>'CBA Result'!$G$54*_xlfn.GAMMA.INV(T477,IF($O$2="Railway",$D$31,$D$32),IF($O$2="Railway",$F$31,$F$32))</f>
        <v>6405751075.875083</v>
      </c>
      <c r="O477" s="122">
        <f>'CBA Result'!$G$53+'CBA Result'!$G$57+'CBA Result'!$G$58+'CBA Result'!$G$59+'CBA Result'!$G$60</f>
        <v>-349185910.82876146</v>
      </c>
      <c r="P477" s="122">
        <f>'CBA Result'!$G$55+'CBA Result'!$G$56</f>
        <v>2589916468.0184565</v>
      </c>
      <c r="Q477" s="122">
        <f>'CBA Result'!$G$40</f>
        <v>-16530913967.140793</v>
      </c>
      <c r="R477" s="122">
        <v>0.11184845116152331</v>
      </c>
      <c r="S477" s="122">
        <f t="shared" si="25"/>
        <v>885086212.0909704</v>
      </c>
      <c r="T477" s="122">
        <v>0.74619481190195813</v>
      </c>
      <c r="U477" s="122">
        <f t="shared" si="26"/>
        <v>-32193107421.672512</v>
      </c>
      <c r="V477" s="3">
        <f t="shared" si="27"/>
        <v>0.21562539105697351</v>
      </c>
    </row>
    <row r="478" spans="13:22" x14ac:dyDescent="0.25">
      <c r="M478" s="3">
        <v>474</v>
      </c>
      <c r="N478" s="122">
        <f>'CBA Result'!$G$54*_xlfn.GAMMA.INV(T478,IF($O$2="Railway",$D$31,$D$32),IF($O$2="Railway",$F$31,$F$32))</f>
        <v>4487775566.0209274</v>
      </c>
      <c r="O478" s="122">
        <f>'CBA Result'!$G$53+'CBA Result'!$G$57+'CBA Result'!$G$58+'CBA Result'!$G$59+'CBA Result'!$G$60</f>
        <v>-349185910.82876146</v>
      </c>
      <c r="P478" s="122">
        <f>'CBA Result'!$G$55+'CBA Result'!$G$56</f>
        <v>2589916468.0184565</v>
      </c>
      <c r="Q478" s="122">
        <f>'CBA Result'!$G$40</f>
        <v>-16530913967.140793</v>
      </c>
      <c r="R478" s="122">
        <v>0.49044350240412693</v>
      </c>
      <c r="S478" s="122">
        <f t="shared" si="25"/>
        <v>2019483313.0497978</v>
      </c>
      <c r="T478" s="122">
        <v>0.15584773545982922</v>
      </c>
      <c r="U478" s="122">
        <f t="shared" si="26"/>
        <v>-22554020468.479137</v>
      </c>
      <c r="V478" s="3">
        <f t="shared" si="27"/>
        <v>0.27303659570799416</v>
      </c>
    </row>
    <row r="479" spans="13:22" x14ac:dyDescent="0.25">
      <c r="M479" s="3">
        <v>475</v>
      </c>
      <c r="N479" s="122">
        <f>'CBA Result'!$G$54*_xlfn.GAMMA.INV(T479,IF($O$2="Railway",$D$31,$D$32),IF($O$2="Railway",$F$31,$F$32))</f>
        <v>6817254268.0858803</v>
      </c>
      <c r="O479" s="122">
        <f>'CBA Result'!$G$53+'CBA Result'!$G$57+'CBA Result'!$G$58+'CBA Result'!$G$59+'CBA Result'!$G$60</f>
        <v>-349185910.82876146</v>
      </c>
      <c r="P479" s="122">
        <f>'CBA Result'!$G$55+'CBA Result'!$G$56</f>
        <v>2589916468.0184565</v>
      </c>
      <c r="Q479" s="122">
        <f>'CBA Result'!$G$40</f>
        <v>-16530913967.140793</v>
      </c>
      <c r="R479" s="122">
        <v>0.14370723337505076</v>
      </c>
      <c r="S479" s="122">
        <f t="shared" si="25"/>
        <v>995614373.63718104</v>
      </c>
      <c r="T479" s="122">
        <v>0.83560360792544519</v>
      </c>
      <c r="U479" s="122">
        <f t="shared" si="26"/>
        <v>-34261181300.018402</v>
      </c>
      <c r="V479" s="3">
        <f t="shared" si="27"/>
        <v>0.21784662547202632</v>
      </c>
    </row>
    <row r="480" spans="13:22" x14ac:dyDescent="0.25">
      <c r="M480" s="3">
        <v>476</v>
      </c>
      <c r="N480" s="122">
        <f>'CBA Result'!$G$54*_xlfn.GAMMA.INV(T480,IF($O$2="Railway",$D$31,$D$32),IF($O$2="Railway",$F$31,$F$32))</f>
        <v>4135263196.267796</v>
      </c>
      <c r="O480" s="122">
        <f>'CBA Result'!$G$53+'CBA Result'!$G$57+'CBA Result'!$G$58+'CBA Result'!$G$59+'CBA Result'!$G$60</f>
        <v>-349185910.82876146</v>
      </c>
      <c r="P480" s="122">
        <f>'CBA Result'!$G$55+'CBA Result'!$G$56</f>
        <v>2589916468.0184565</v>
      </c>
      <c r="Q480" s="122">
        <f>'CBA Result'!$G$40</f>
        <v>-16530913967.140793</v>
      </c>
      <c r="R480" s="122">
        <v>4.4406010285527597E-2</v>
      </c>
      <c r="S480" s="122">
        <f t="shared" si="25"/>
        <v>604103832.8598156</v>
      </c>
      <c r="T480" s="122">
        <v>8.535362870770169E-2</v>
      </c>
      <c r="U480" s="122">
        <f t="shared" si="26"/>
        <v>-20782414227.070423</v>
      </c>
      <c r="V480" s="3">
        <f t="shared" si="27"/>
        <v>0.21124500119819373</v>
      </c>
    </row>
    <row r="481" spans="13:22" x14ac:dyDescent="0.25">
      <c r="M481" s="3">
        <v>477</v>
      </c>
      <c r="N481" s="122">
        <f>'CBA Result'!$G$54*_xlfn.GAMMA.INV(T481,IF($O$2="Railway",$D$31,$D$32),IF($O$2="Railway",$F$31,$F$32))</f>
        <v>6990566021.7270393</v>
      </c>
      <c r="O481" s="122">
        <f>'CBA Result'!$G$53+'CBA Result'!$G$57+'CBA Result'!$G$58+'CBA Result'!$G$59+'CBA Result'!$G$60</f>
        <v>-349185910.82876146</v>
      </c>
      <c r="P481" s="122">
        <f>'CBA Result'!$G$55+'CBA Result'!$G$56</f>
        <v>2589916468.0184565</v>
      </c>
      <c r="Q481" s="122">
        <f>'CBA Result'!$G$40</f>
        <v>-16530913967.140793</v>
      </c>
      <c r="R481" s="122">
        <v>0.14328891341479155</v>
      </c>
      <c r="S481" s="122">
        <f t="shared" si="25"/>
        <v>994214296.21811712</v>
      </c>
      <c r="T481" s="122">
        <v>0.86543352979129617</v>
      </c>
      <c r="U481" s="122">
        <f t="shared" si="26"/>
        <v>-35132186719.417427</v>
      </c>
      <c r="V481" s="3">
        <f t="shared" si="27"/>
        <v>0.21733900221178748</v>
      </c>
    </row>
    <row r="482" spans="13:22" x14ac:dyDescent="0.25">
      <c r="M482" s="3">
        <v>478</v>
      </c>
      <c r="N482" s="122">
        <f>'CBA Result'!$G$54*_xlfn.GAMMA.INV(T482,IF($O$2="Railway",$D$31,$D$32),IF($O$2="Railway",$F$31,$F$32))</f>
        <v>4289300026.3744988</v>
      </c>
      <c r="O482" s="122">
        <f>'CBA Result'!$G$53+'CBA Result'!$G$57+'CBA Result'!$G$58+'CBA Result'!$G$59+'CBA Result'!$G$60</f>
        <v>-349185910.82876146</v>
      </c>
      <c r="P482" s="122">
        <f>'CBA Result'!$G$55+'CBA Result'!$G$56</f>
        <v>2589916468.0184565</v>
      </c>
      <c r="Q482" s="122">
        <f>'CBA Result'!$G$40</f>
        <v>-16530913967.140793</v>
      </c>
      <c r="R482" s="122">
        <v>0.34537591165314574</v>
      </c>
      <c r="S482" s="122">
        <f t="shared" si="25"/>
        <v>1600502130.5263073</v>
      </c>
      <c r="T482" s="122">
        <v>0.1129633614401756</v>
      </c>
      <c r="U482" s="122">
        <f t="shared" si="26"/>
        <v>-21556550493.02602</v>
      </c>
      <c r="V482" s="3">
        <f t="shared" si="27"/>
        <v>0.25702703444433495</v>
      </c>
    </row>
    <row r="483" spans="13:22" x14ac:dyDescent="0.25">
      <c r="M483" s="3">
        <v>479</v>
      </c>
      <c r="N483" s="122">
        <f>'CBA Result'!$G$54*_xlfn.GAMMA.INV(T483,IF($O$2="Railway",$D$31,$D$32),IF($O$2="Railway",$F$31,$F$32))</f>
        <v>6078286410.7282019</v>
      </c>
      <c r="O483" s="122">
        <f>'CBA Result'!$G$53+'CBA Result'!$G$57+'CBA Result'!$G$58+'CBA Result'!$G$59+'CBA Result'!$G$60</f>
        <v>-349185910.82876146</v>
      </c>
      <c r="P483" s="122">
        <f>'CBA Result'!$G$55+'CBA Result'!$G$56</f>
        <v>2589916468.0184565</v>
      </c>
      <c r="Q483" s="122">
        <f>'CBA Result'!$G$40</f>
        <v>-16530913967.140793</v>
      </c>
      <c r="R483" s="122">
        <v>0.23605181256443664</v>
      </c>
      <c r="S483" s="122">
        <f t="shared" si="25"/>
        <v>1284201859.5611656</v>
      </c>
      <c r="T483" s="122">
        <v>0.65654484353167475</v>
      </c>
      <c r="U483" s="122">
        <f t="shared" si="26"/>
        <v>-30547382351.028023</v>
      </c>
      <c r="V483" s="3">
        <f t="shared" si="27"/>
        <v>0.22958767068382163</v>
      </c>
    </row>
    <row r="484" spans="13:22" x14ac:dyDescent="0.25">
      <c r="M484" s="3">
        <v>480</v>
      </c>
      <c r="N484" s="122">
        <f>'CBA Result'!$G$54*_xlfn.GAMMA.INV(T484,IF($O$2="Railway",$D$31,$D$32),IF($O$2="Railway",$F$31,$F$32))</f>
        <v>5160348306.1298103</v>
      </c>
      <c r="O484" s="122">
        <f>'CBA Result'!$G$53+'CBA Result'!$G$57+'CBA Result'!$G$58+'CBA Result'!$G$59+'CBA Result'!$G$60</f>
        <v>-349185910.82876146</v>
      </c>
      <c r="P484" s="122">
        <f>'CBA Result'!$G$55+'CBA Result'!$G$56</f>
        <v>2589916468.0184565</v>
      </c>
      <c r="Q484" s="122">
        <f>'CBA Result'!$G$40</f>
        <v>-16530913967.140793</v>
      </c>
      <c r="R484" s="122">
        <v>4.8002636565878332E-2</v>
      </c>
      <c r="S484" s="122">
        <f t="shared" si="25"/>
        <v>622054573.41893888</v>
      </c>
      <c r="T484" s="122">
        <v>0.35274481486573572</v>
      </c>
      <c r="U484" s="122">
        <f t="shared" si="26"/>
        <v>-25934140334.947105</v>
      </c>
      <c r="V484" s="3">
        <f t="shared" si="27"/>
        <v>0.20950056175174428</v>
      </c>
    </row>
    <row r="485" spans="13:22" x14ac:dyDescent="0.25">
      <c r="M485" s="3">
        <v>481</v>
      </c>
      <c r="N485" s="122">
        <f>'CBA Result'!$G$54*_xlfn.GAMMA.INV(T485,IF($O$2="Railway",$D$31,$D$32),IF($O$2="Railway",$F$31,$F$32))</f>
        <v>4685877704.3164625</v>
      </c>
      <c r="O485" s="122">
        <f>'CBA Result'!$G$53+'CBA Result'!$G$57+'CBA Result'!$G$58+'CBA Result'!$G$59+'CBA Result'!$G$60</f>
        <v>-349185910.82876146</v>
      </c>
      <c r="P485" s="122">
        <f>'CBA Result'!$G$55+'CBA Result'!$G$56</f>
        <v>2589916468.0184565</v>
      </c>
      <c r="Q485" s="122">
        <f>'CBA Result'!$G$40</f>
        <v>-16530913967.140793</v>
      </c>
      <c r="R485" s="122">
        <v>0.79969153922105152</v>
      </c>
      <c r="S485" s="122">
        <f t="shared" si="25"/>
        <v>3122177569.6271172</v>
      </c>
      <c r="T485" s="122">
        <v>0.20648258535685127</v>
      </c>
      <c r="U485" s="122">
        <f t="shared" si="26"/>
        <v>-23549613856.837578</v>
      </c>
      <c r="V485" s="3">
        <f t="shared" si="27"/>
        <v>0.31673000705908189</v>
      </c>
    </row>
    <row r="486" spans="13:22" x14ac:dyDescent="0.25">
      <c r="M486" s="3">
        <v>482</v>
      </c>
      <c r="N486" s="122">
        <f>'CBA Result'!$G$54*_xlfn.GAMMA.INV(T486,IF($O$2="Railway",$D$31,$D$32),IF($O$2="Railway",$F$31,$F$32))</f>
        <v>7183828522.1473207</v>
      </c>
      <c r="O486" s="122">
        <f>'CBA Result'!$G$53+'CBA Result'!$G$57+'CBA Result'!$G$58+'CBA Result'!$G$59+'CBA Result'!$G$60</f>
        <v>-349185910.82876146</v>
      </c>
      <c r="P486" s="122">
        <f>'CBA Result'!$G$55+'CBA Result'!$G$56</f>
        <v>2589916468.0184565</v>
      </c>
      <c r="Q486" s="122">
        <f>'CBA Result'!$G$40</f>
        <v>-16530913967.140793</v>
      </c>
      <c r="R486" s="122">
        <v>0.62319497810158553</v>
      </c>
      <c r="S486" s="122">
        <f t="shared" si="25"/>
        <v>2435001046.8324389</v>
      </c>
      <c r="T486" s="122">
        <v>0.89360497653970217</v>
      </c>
      <c r="U486" s="122">
        <f t="shared" si="26"/>
        <v>-36103457748.047142</v>
      </c>
      <c r="V486" s="3">
        <f t="shared" si="27"/>
        <v>0.25675224026575127</v>
      </c>
    </row>
    <row r="487" spans="13:22" x14ac:dyDescent="0.25">
      <c r="M487" s="3">
        <v>483</v>
      </c>
      <c r="N487" s="122">
        <f>'CBA Result'!$G$54*_xlfn.GAMMA.INV(T487,IF($O$2="Railway",$D$31,$D$32),IF($O$2="Railway",$F$31,$F$32))</f>
        <v>5470639151.7613697</v>
      </c>
      <c r="O487" s="122">
        <f>'CBA Result'!$G$53+'CBA Result'!$G$57+'CBA Result'!$G$58+'CBA Result'!$G$59+'CBA Result'!$G$60</f>
        <v>-349185910.82876146</v>
      </c>
      <c r="P487" s="122">
        <f>'CBA Result'!$G$55+'CBA Result'!$G$56</f>
        <v>2589916468.0184565</v>
      </c>
      <c r="Q487" s="122">
        <f>'CBA Result'!$G$40</f>
        <v>-16530913967.140793</v>
      </c>
      <c r="R487" s="122">
        <v>0.88415982165152274</v>
      </c>
      <c r="S487" s="122">
        <f t="shared" si="25"/>
        <v>3589910294.6772747</v>
      </c>
      <c r="T487" s="122">
        <v>0.45848924712857442</v>
      </c>
      <c r="U487" s="122">
        <f t="shared" si="26"/>
        <v>-27493555680.166988</v>
      </c>
      <c r="V487" s="3">
        <f t="shared" si="27"/>
        <v>0.31685110638104891</v>
      </c>
    </row>
    <row r="488" spans="13:22" x14ac:dyDescent="0.25">
      <c r="M488" s="3">
        <v>484</v>
      </c>
      <c r="N488" s="122">
        <f>'CBA Result'!$G$54*_xlfn.GAMMA.INV(T488,IF($O$2="Railway",$D$31,$D$32),IF($O$2="Railway",$F$31,$F$32))</f>
        <v>6699096549.9894638</v>
      </c>
      <c r="O488" s="122">
        <f>'CBA Result'!$G$53+'CBA Result'!$G$57+'CBA Result'!$G$58+'CBA Result'!$G$59+'CBA Result'!$G$60</f>
        <v>-349185910.82876146</v>
      </c>
      <c r="P488" s="122">
        <f>'CBA Result'!$G$55+'CBA Result'!$G$56</f>
        <v>2589916468.0184565</v>
      </c>
      <c r="Q488" s="122">
        <f>'CBA Result'!$G$40</f>
        <v>-16530913967.140793</v>
      </c>
      <c r="R488" s="122">
        <v>0.35042902668071196</v>
      </c>
      <c r="S488" s="122">
        <f t="shared" si="25"/>
        <v>1614915538.4212253</v>
      </c>
      <c r="T488" s="122">
        <v>0.81264850238826181</v>
      </c>
      <c r="U488" s="122">
        <f t="shared" si="26"/>
        <v>-33667361142.737629</v>
      </c>
      <c r="V488" s="3">
        <f t="shared" si="27"/>
        <v>0.23657411532237113</v>
      </c>
    </row>
    <row r="489" spans="13:22" x14ac:dyDescent="0.25">
      <c r="M489" s="3">
        <v>485</v>
      </c>
      <c r="N489" s="122">
        <f>'CBA Result'!$G$54*_xlfn.GAMMA.INV(T489,IF($O$2="Railway",$D$31,$D$32),IF($O$2="Railway",$F$31,$F$32))</f>
        <v>4721006831.5988808</v>
      </c>
      <c r="O489" s="122">
        <f>'CBA Result'!$G$53+'CBA Result'!$G$57+'CBA Result'!$G$58+'CBA Result'!$G$59+'CBA Result'!$G$60</f>
        <v>-349185910.82876146</v>
      </c>
      <c r="P489" s="122">
        <f>'CBA Result'!$G$55+'CBA Result'!$G$56</f>
        <v>2589916468.0184565</v>
      </c>
      <c r="Q489" s="122">
        <f>'CBA Result'!$G$40</f>
        <v>-16530913967.140793</v>
      </c>
      <c r="R489" s="122">
        <v>0.19991890463639739</v>
      </c>
      <c r="S489" s="122">
        <f t="shared" si="25"/>
        <v>1175144151.3677464</v>
      </c>
      <c r="T489" s="122">
        <v>0.21621336731384555</v>
      </c>
      <c r="U489" s="122">
        <f t="shared" si="26"/>
        <v>-23726160799.551552</v>
      </c>
      <c r="V489" s="3">
        <f t="shared" si="27"/>
        <v>0.23379109325781477</v>
      </c>
    </row>
    <row r="490" spans="13:22" x14ac:dyDescent="0.25">
      <c r="M490" s="3">
        <v>486</v>
      </c>
      <c r="N490" s="122">
        <f>'CBA Result'!$G$54*_xlfn.GAMMA.INV(T490,IF($O$2="Railway",$D$31,$D$32),IF($O$2="Railway",$F$31,$F$32))</f>
        <v>7362411259.6103487</v>
      </c>
      <c r="O490" s="122">
        <f>'CBA Result'!$G$53+'CBA Result'!$G$57+'CBA Result'!$G$58+'CBA Result'!$G$59+'CBA Result'!$G$60</f>
        <v>-349185910.82876146</v>
      </c>
      <c r="P490" s="122">
        <f>'CBA Result'!$G$55+'CBA Result'!$G$56</f>
        <v>2589916468.0184565</v>
      </c>
      <c r="Q490" s="122">
        <f>'CBA Result'!$G$40</f>
        <v>-16530913967.140793</v>
      </c>
      <c r="R490" s="122">
        <v>0.37861874845469357</v>
      </c>
      <c r="S490" s="122">
        <f t="shared" si="25"/>
        <v>1695334811.4918125</v>
      </c>
      <c r="T490" s="122">
        <v>0.9152656368329245</v>
      </c>
      <c r="U490" s="122">
        <f t="shared" si="26"/>
        <v>-37000953323.929825</v>
      </c>
      <c r="V490" s="3">
        <f t="shared" si="27"/>
        <v>0.23536042663639334</v>
      </c>
    </row>
    <row r="491" spans="13:22" x14ac:dyDescent="0.25">
      <c r="M491" s="3">
        <v>487</v>
      </c>
      <c r="N491" s="122">
        <f>'CBA Result'!$G$54*_xlfn.GAMMA.INV(T491,IF($O$2="Railway",$D$31,$D$32),IF($O$2="Railway",$F$31,$F$32))</f>
        <v>5677831237.5712185</v>
      </c>
      <c r="O491" s="122">
        <f>'CBA Result'!$G$53+'CBA Result'!$G$57+'CBA Result'!$G$58+'CBA Result'!$G$59+'CBA Result'!$G$60</f>
        <v>-349185910.82876146</v>
      </c>
      <c r="P491" s="122">
        <f>'CBA Result'!$G$55+'CBA Result'!$G$56</f>
        <v>2589916468.0184565</v>
      </c>
      <c r="Q491" s="122">
        <f>'CBA Result'!$G$40</f>
        <v>-16530913967.140793</v>
      </c>
      <c r="R491" s="122">
        <v>0.57445173132885552</v>
      </c>
      <c r="S491" s="122">
        <f t="shared" si="25"/>
        <v>2276504388.1401596</v>
      </c>
      <c r="T491" s="122">
        <v>0.52900457514689858</v>
      </c>
      <c r="U491" s="122">
        <f t="shared" si="26"/>
        <v>-28534832026.436134</v>
      </c>
      <c r="V491" s="3">
        <f t="shared" si="27"/>
        <v>0.26652162198946239</v>
      </c>
    </row>
    <row r="492" spans="13:22" x14ac:dyDescent="0.25">
      <c r="M492" s="3">
        <v>488</v>
      </c>
      <c r="N492" s="122">
        <f>'CBA Result'!$G$54*_xlfn.GAMMA.INV(T492,IF($O$2="Railway",$D$31,$D$32),IF($O$2="Railway",$F$31,$F$32))</f>
        <v>6299399463.0282679</v>
      </c>
      <c r="O492" s="122">
        <f>'CBA Result'!$G$53+'CBA Result'!$G$57+'CBA Result'!$G$58+'CBA Result'!$G$59+'CBA Result'!$G$60</f>
        <v>-349185910.82876146</v>
      </c>
      <c r="P492" s="122">
        <f>'CBA Result'!$G$55+'CBA Result'!$G$56</f>
        <v>2589916468.0184565</v>
      </c>
      <c r="Q492" s="122">
        <f>'CBA Result'!$G$40</f>
        <v>-16530913967.140793</v>
      </c>
      <c r="R492" s="122">
        <v>0.11237342246383419</v>
      </c>
      <c r="S492" s="122">
        <f t="shared" si="25"/>
        <v>886981397.24989796</v>
      </c>
      <c r="T492" s="122">
        <v>0.71879416624440884</v>
      </c>
      <c r="U492" s="122">
        <f t="shared" si="26"/>
        <v>-31658620699.305157</v>
      </c>
      <c r="V492" s="3">
        <f t="shared" si="27"/>
        <v>0.21596629285872418</v>
      </c>
    </row>
    <row r="493" spans="13:22" x14ac:dyDescent="0.25">
      <c r="M493" s="3">
        <v>489</v>
      </c>
      <c r="N493" s="122">
        <f>'CBA Result'!$G$54*_xlfn.GAMMA.INV(T493,IF($O$2="Railway",$D$31,$D$32),IF($O$2="Railway",$F$31,$F$32))</f>
        <v>4050860333.0366211</v>
      </c>
      <c r="O493" s="122">
        <f>'CBA Result'!$G$53+'CBA Result'!$G$57+'CBA Result'!$G$58+'CBA Result'!$G$59+'CBA Result'!$G$60</f>
        <v>-349185910.82876146</v>
      </c>
      <c r="P493" s="122">
        <f>'CBA Result'!$G$55+'CBA Result'!$G$56</f>
        <v>2589916468.0184565</v>
      </c>
      <c r="Q493" s="122">
        <f>'CBA Result'!$G$40</f>
        <v>-16530913967.140793</v>
      </c>
      <c r="R493" s="122">
        <v>0.32269753558485759</v>
      </c>
      <c r="S493" s="122">
        <f t="shared" si="25"/>
        <v>1535739686.1510992</v>
      </c>
      <c r="T493" s="122">
        <v>7.2311327656002677E-2</v>
      </c>
      <c r="U493" s="122">
        <f t="shared" si="26"/>
        <v>-20358234390.777493</v>
      </c>
      <c r="V493" s="3">
        <f t="shared" si="27"/>
        <v>0.25726268829734894</v>
      </c>
    </row>
    <row r="494" spans="13:22" x14ac:dyDescent="0.25">
      <c r="M494" s="3">
        <v>490</v>
      </c>
      <c r="N494" s="122">
        <f>'CBA Result'!$G$54*_xlfn.GAMMA.INV(T494,IF($O$2="Railway",$D$31,$D$32),IF($O$2="Railway",$F$31,$F$32))</f>
        <v>4475462153.3229132</v>
      </c>
      <c r="O494" s="122">
        <f>'CBA Result'!$G$53+'CBA Result'!$G$57+'CBA Result'!$G$58+'CBA Result'!$G$59+'CBA Result'!$G$60</f>
        <v>-349185910.82876146</v>
      </c>
      <c r="P494" s="122">
        <f>'CBA Result'!$G$55+'CBA Result'!$G$56</f>
        <v>2589916468.0184565</v>
      </c>
      <c r="Q494" s="122">
        <f>'CBA Result'!$G$40</f>
        <v>-16530913967.140793</v>
      </c>
      <c r="R494" s="122">
        <v>0.29177000768683126</v>
      </c>
      <c r="S494" s="122">
        <f t="shared" si="25"/>
        <v>1446974545.4032114</v>
      </c>
      <c r="T494" s="122">
        <v>0.15295174996112604</v>
      </c>
      <c r="U494" s="122">
        <f t="shared" si="26"/>
        <v>-22492137480.361244</v>
      </c>
      <c r="V494" s="3">
        <f t="shared" si="27"/>
        <v>0.24778662289271455</v>
      </c>
    </row>
    <row r="495" spans="13:22" x14ac:dyDescent="0.25">
      <c r="M495" s="3">
        <v>491</v>
      </c>
      <c r="N495" s="122">
        <f>'CBA Result'!$G$54*_xlfn.GAMMA.INV(T495,IF($O$2="Railway",$D$31,$D$32),IF($O$2="Railway",$F$31,$F$32))</f>
        <v>5358199909.7522488</v>
      </c>
      <c r="O495" s="122">
        <f>'CBA Result'!$G$53+'CBA Result'!$G$57+'CBA Result'!$G$58+'CBA Result'!$G$59+'CBA Result'!$G$60</f>
        <v>-349185910.82876146</v>
      </c>
      <c r="P495" s="122">
        <f>'CBA Result'!$G$55+'CBA Result'!$G$56</f>
        <v>2589916468.0184565</v>
      </c>
      <c r="Q495" s="122">
        <f>'CBA Result'!$G$40</f>
        <v>-16530913967.140793</v>
      </c>
      <c r="R495" s="122">
        <v>0.77524646922914719</v>
      </c>
      <c r="S495" s="122">
        <f t="shared" si="25"/>
        <v>3010725629.8335314</v>
      </c>
      <c r="T495" s="122">
        <v>0.41988744342223117</v>
      </c>
      <c r="U495" s="122">
        <f t="shared" si="26"/>
        <v>-26928474621.984192</v>
      </c>
      <c r="V495" s="3">
        <f t="shared" si="27"/>
        <v>0.29781633536010865</v>
      </c>
    </row>
    <row r="496" spans="13:22" x14ac:dyDescent="0.25">
      <c r="M496" s="3">
        <v>492</v>
      </c>
      <c r="N496" s="122">
        <f>'CBA Result'!$G$54*_xlfn.GAMMA.INV(T496,IF($O$2="Railway",$D$31,$D$32),IF($O$2="Railway",$F$31,$F$32))</f>
        <v>8304528677.6132259</v>
      </c>
      <c r="O496" s="122">
        <f>'CBA Result'!$G$53+'CBA Result'!$G$57+'CBA Result'!$G$58+'CBA Result'!$G$59+'CBA Result'!$G$60</f>
        <v>-349185910.82876146</v>
      </c>
      <c r="P496" s="122">
        <f>'CBA Result'!$G$55+'CBA Result'!$G$56</f>
        <v>2589916468.0184565</v>
      </c>
      <c r="Q496" s="122">
        <f>'CBA Result'!$G$40</f>
        <v>-16530913967.140793</v>
      </c>
      <c r="R496" s="122">
        <v>0.1239426693551543</v>
      </c>
      <c r="S496" s="122">
        <f t="shared" si="25"/>
        <v>928060026.28957462</v>
      </c>
      <c r="T496" s="122">
        <v>0.97818672790090022</v>
      </c>
      <c r="U496" s="122">
        <f t="shared" si="26"/>
        <v>-41735712274.495522</v>
      </c>
      <c r="V496" s="3">
        <f t="shared" si="27"/>
        <v>0.21284895618045174</v>
      </c>
    </row>
    <row r="497" spans="13:22" x14ac:dyDescent="0.25">
      <c r="M497" s="3">
        <v>493</v>
      </c>
      <c r="N497" s="122">
        <f>'CBA Result'!$G$54*_xlfn.GAMMA.INV(T497,IF($O$2="Railway",$D$31,$D$32),IF($O$2="Railway",$F$31,$F$32))</f>
        <v>5341366278.3913708</v>
      </c>
      <c r="O497" s="122">
        <f>'CBA Result'!$G$53+'CBA Result'!$G$57+'CBA Result'!$G$58+'CBA Result'!$G$59+'CBA Result'!$G$60</f>
        <v>-349185910.82876146</v>
      </c>
      <c r="P497" s="122">
        <f>'CBA Result'!$G$55+'CBA Result'!$G$56</f>
        <v>2589916468.0184565</v>
      </c>
      <c r="Q497" s="122">
        <f>'CBA Result'!$G$40</f>
        <v>-16530913967.140793</v>
      </c>
      <c r="R497" s="122">
        <v>1.0438137648595691E-2</v>
      </c>
      <c r="S497" s="122">
        <f t="shared" si="25"/>
        <v>383711940.85442483</v>
      </c>
      <c r="T497" s="122">
        <v>0.41411875401929843</v>
      </c>
      <c r="U497" s="122">
        <f t="shared" si="26"/>
        <v>-26843874565.522659</v>
      </c>
      <c r="V497" s="3">
        <f t="shared" si="27"/>
        <v>0.20026514038780541</v>
      </c>
    </row>
    <row r="498" spans="13:22" x14ac:dyDescent="0.25">
      <c r="M498" s="3">
        <v>494</v>
      </c>
      <c r="N498" s="122">
        <f>'CBA Result'!$G$54*_xlfn.GAMMA.INV(T498,IF($O$2="Railway",$D$31,$D$32),IF($O$2="Railway",$F$31,$F$32))</f>
        <v>7660512016.3344593</v>
      </c>
      <c r="O498" s="122">
        <f>'CBA Result'!$G$53+'CBA Result'!$G$57+'CBA Result'!$G$58+'CBA Result'!$G$59+'CBA Result'!$G$60</f>
        <v>-349185910.82876146</v>
      </c>
      <c r="P498" s="122">
        <f>'CBA Result'!$G$55+'CBA Result'!$G$56</f>
        <v>2589916468.0184565</v>
      </c>
      <c r="Q498" s="122">
        <f>'CBA Result'!$G$40</f>
        <v>-16530913967.140793</v>
      </c>
      <c r="R498" s="122">
        <v>0.5317211537783475</v>
      </c>
      <c r="S498" s="122">
        <f t="shared" si="25"/>
        <v>2143685562.5452321</v>
      </c>
      <c r="T498" s="122">
        <v>0.94330219480602728</v>
      </c>
      <c r="U498" s="122">
        <f t="shared" si="26"/>
        <v>-38499105464.097115</v>
      </c>
      <c r="V498" s="3">
        <f t="shared" si="27"/>
        <v>0.24559042487021771</v>
      </c>
    </row>
    <row r="499" spans="13:22" x14ac:dyDescent="0.25">
      <c r="M499" s="3">
        <v>495</v>
      </c>
      <c r="N499" s="122">
        <f>'CBA Result'!$G$54*_xlfn.GAMMA.INV(T499,IF($O$2="Railway",$D$31,$D$32),IF($O$2="Railway",$F$31,$F$32))</f>
        <v>5886161548.5482521</v>
      </c>
      <c r="O499" s="122">
        <f>'CBA Result'!$G$53+'CBA Result'!$G$57+'CBA Result'!$G$58+'CBA Result'!$G$59+'CBA Result'!$G$60</f>
        <v>-349185910.82876146</v>
      </c>
      <c r="P499" s="122">
        <f>'CBA Result'!$G$55+'CBA Result'!$G$56</f>
        <v>2589916468.0184565</v>
      </c>
      <c r="Q499" s="122">
        <f>'CBA Result'!$G$40</f>
        <v>-16530913967.140793</v>
      </c>
      <c r="R499" s="122">
        <v>0.30435509222529455</v>
      </c>
      <c r="S499" s="122">
        <f t="shared" si="25"/>
        <v>1483182417.0874217</v>
      </c>
      <c r="T499" s="122">
        <v>0.59733622718389812</v>
      </c>
      <c r="U499" s="122">
        <f t="shared" si="26"/>
        <v>-29581828701.928688</v>
      </c>
      <c r="V499" s="3">
        <f t="shared" si="27"/>
        <v>0.23731318727936551</v>
      </c>
    </row>
    <row r="500" spans="13:22" x14ac:dyDescent="0.25">
      <c r="M500" s="3">
        <v>496</v>
      </c>
      <c r="N500" s="122">
        <f>'CBA Result'!$G$54*_xlfn.GAMMA.INV(T500,IF($O$2="Railway",$D$31,$D$32),IF($O$2="Railway",$F$31,$F$32))</f>
        <v>7086288426.6980639</v>
      </c>
      <c r="O500" s="122">
        <f>'CBA Result'!$G$53+'CBA Result'!$G$57+'CBA Result'!$G$58+'CBA Result'!$G$59+'CBA Result'!$G$60</f>
        <v>-349185910.82876146</v>
      </c>
      <c r="P500" s="122">
        <f>'CBA Result'!$G$55+'CBA Result'!$G$56</f>
        <v>2589916468.0184565</v>
      </c>
      <c r="Q500" s="122">
        <f>'CBA Result'!$G$40</f>
        <v>-16530913967.140793</v>
      </c>
      <c r="R500" s="122">
        <v>0.42200252826616924</v>
      </c>
      <c r="S500" s="122">
        <f t="shared" si="25"/>
        <v>1819664491.0077016</v>
      </c>
      <c r="T500" s="122">
        <v>0.88003216565578579</v>
      </c>
      <c r="U500" s="122">
        <f t="shared" si="26"/>
        <v>-35613254689.338814</v>
      </c>
      <c r="V500" s="3">
        <f t="shared" si="27"/>
        <v>0.24026916611579899</v>
      </c>
    </row>
    <row r="501" spans="13:22" x14ac:dyDescent="0.25">
      <c r="M501" s="3">
        <v>497</v>
      </c>
      <c r="N501" s="122">
        <f>'CBA Result'!$G$54*_xlfn.GAMMA.INV(T501,IF($O$2="Railway",$D$31,$D$32),IF($O$2="Railway",$F$31,$F$32))</f>
        <v>6751188870.47402</v>
      </c>
      <c r="O501" s="122">
        <f>'CBA Result'!$G$53+'CBA Result'!$G$57+'CBA Result'!$G$58+'CBA Result'!$G$59+'CBA Result'!$G$60</f>
        <v>-349185910.82876146</v>
      </c>
      <c r="P501" s="122">
        <f>'CBA Result'!$G$55+'CBA Result'!$G$56</f>
        <v>2589916468.0184565</v>
      </c>
      <c r="Q501" s="122">
        <f>'CBA Result'!$G$40</f>
        <v>-16530913967.140793</v>
      </c>
      <c r="R501" s="122">
        <v>0.46473709716920941</v>
      </c>
      <c r="S501" s="122">
        <f t="shared" si="25"/>
        <v>1943701584.6533048</v>
      </c>
      <c r="T501" s="122">
        <v>0.82303560965129297</v>
      </c>
      <c r="U501" s="122">
        <f t="shared" si="26"/>
        <v>-33929159275.281273</v>
      </c>
      <c r="V501" s="3">
        <f t="shared" si="27"/>
        <v>0.24597439849854275</v>
      </c>
    </row>
    <row r="502" spans="13:22" x14ac:dyDescent="0.25">
      <c r="M502" s="3">
        <v>498</v>
      </c>
      <c r="N502" s="122">
        <f>'CBA Result'!$G$54*_xlfn.GAMMA.INV(T502,IF($O$2="Railway",$D$31,$D$32),IF($O$2="Railway",$F$31,$F$32))</f>
        <v>7767067822.825201</v>
      </c>
      <c r="O502" s="122">
        <f>'CBA Result'!$G$53+'CBA Result'!$G$57+'CBA Result'!$G$58+'CBA Result'!$G$59+'CBA Result'!$G$60</f>
        <v>-349185910.82876146</v>
      </c>
      <c r="P502" s="122">
        <f>'CBA Result'!$G$55+'CBA Result'!$G$56</f>
        <v>2589916468.0184565</v>
      </c>
      <c r="Q502" s="122">
        <f>'CBA Result'!$G$40</f>
        <v>-16530913967.140793</v>
      </c>
      <c r="R502" s="122">
        <v>0.49834129208334332</v>
      </c>
      <c r="S502" s="122">
        <f t="shared" si="25"/>
        <v>2042986679.5886075</v>
      </c>
      <c r="T502" s="122">
        <v>0.95120035281055382</v>
      </c>
      <c r="U502" s="122">
        <f t="shared" si="26"/>
        <v>-39034618393.670441</v>
      </c>
      <c r="V502" s="3">
        <f t="shared" si="27"/>
        <v>0.24237123304679598</v>
      </c>
    </row>
    <row r="503" spans="13:22" x14ac:dyDescent="0.25">
      <c r="M503" s="3">
        <v>499</v>
      </c>
      <c r="N503" s="122">
        <f>'CBA Result'!$G$54*_xlfn.GAMMA.INV(T503,IF($O$2="Railway",$D$31,$D$32),IF($O$2="Railway",$F$31,$F$32))</f>
        <v>5796258466.0698853</v>
      </c>
      <c r="O503" s="122">
        <f>'CBA Result'!$G$53+'CBA Result'!$G$57+'CBA Result'!$G$58+'CBA Result'!$G$59+'CBA Result'!$G$60</f>
        <v>-349185910.82876146</v>
      </c>
      <c r="P503" s="122">
        <f>'CBA Result'!$G$55+'CBA Result'!$G$56</f>
        <v>2589916468.0184565</v>
      </c>
      <c r="Q503" s="122">
        <f>'CBA Result'!$G$40</f>
        <v>-16530913967.140793</v>
      </c>
      <c r="R503" s="122">
        <v>0.91012832937803634</v>
      </c>
      <c r="S503" s="122">
        <f t="shared" si="25"/>
        <v>3777646474.3477774</v>
      </c>
      <c r="T503" s="122">
        <v>0.56828672920871071</v>
      </c>
      <c r="U503" s="122">
        <f t="shared" si="26"/>
        <v>-29130006650.543377</v>
      </c>
      <c r="V503" s="3">
        <f t="shared" si="27"/>
        <v>0.31667411340659024</v>
      </c>
    </row>
    <row r="504" spans="13:22" x14ac:dyDescent="0.25">
      <c r="M504" s="3">
        <v>500</v>
      </c>
      <c r="N504" s="122">
        <f>'CBA Result'!$G$54*_xlfn.GAMMA.INV(T504,IF($O$2="Railway",$D$31,$D$32),IF($O$2="Railway",$F$31,$F$32))</f>
        <v>5651794548.7004223</v>
      </c>
      <c r="O504" s="122">
        <f>'CBA Result'!$G$53+'CBA Result'!$G$57+'CBA Result'!$G$58+'CBA Result'!$G$59+'CBA Result'!$G$60</f>
        <v>-349185910.82876146</v>
      </c>
      <c r="P504" s="122">
        <f>'CBA Result'!$G$55+'CBA Result'!$G$56</f>
        <v>2589916468.0184565</v>
      </c>
      <c r="Q504" s="122">
        <f>'CBA Result'!$G$40</f>
        <v>-16530913967.140793</v>
      </c>
      <c r="R504" s="122">
        <v>0.83268459217101021</v>
      </c>
      <c r="S504" s="122">
        <f t="shared" si="25"/>
        <v>3286530218.4684987</v>
      </c>
      <c r="T504" s="122">
        <v>0.52024305567319606</v>
      </c>
      <c r="U504" s="122">
        <f t="shared" si="26"/>
        <v>-28403980560.028236</v>
      </c>
      <c r="V504" s="3">
        <f t="shared" si="27"/>
        <v>0.3023920833274793</v>
      </c>
    </row>
    <row r="505" spans="13:22" x14ac:dyDescent="0.25">
      <c r="M505" s="3">
        <v>501</v>
      </c>
      <c r="N505" s="122">
        <f>'CBA Result'!$G$54*_xlfn.GAMMA.INV(T505,IF($O$2="Railway",$D$31,$D$32),IF($O$2="Railway",$F$31,$F$32))</f>
        <v>4124904003.4924636</v>
      </c>
      <c r="O505" s="122">
        <f>'CBA Result'!$G$53+'CBA Result'!$G$57+'CBA Result'!$G$58+'CBA Result'!$G$59+'CBA Result'!$G$60</f>
        <v>-349185910.82876146</v>
      </c>
      <c r="P505" s="122">
        <f>'CBA Result'!$G$55+'CBA Result'!$G$56</f>
        <v>2589916468.0184565</v>
      </c>
      <c r="Q505" s="122">
        <f>'CBA Result'!$G$40</f>
        <v>-16530913967.140793</v>
      </c>
      <c r="R505" s="122">
        <v>0.24647489777886533</v>
      </c>
      <c r="S505" s="122">
        <f t="shared" si="25"/>
        <v>1315054012.6253836</v>
      </c>
      <c r="T505" s="122">
        <v>8.3674339831617983E-2</v>
      </c>
      <c r="U505" s="122">
        <f t="shared" si="26"/>
        <v>-20730352477.890991</v>
      </c>
      <c r="V505" s="3">
        <f t="shared" si="27"/>
        <v>0.245570938107223</v>
      </c>
    </row>
    <row r="506" spans="13:22" x14ac:dyDescent="0.25">
      <c r="M506" s="3">
        <v>502</v>
      </c>
      <c r="N506" s="122">
        <f>'CBA Result'!$G$54*_xlfn.GAMMA.INV(T506,IF($O$2="Railway",$D$31,$D$32),IF($O$2="Railway",$F$31,$F$32))</f>
        <v>7640618573.5739841</v>
      </c>
      <c r="O506" s="122">
        <f>'CBA Result'!$G$53+'CBA Result'!$G$57+'CBA Result'!$G$58+'CBA Result'!$G$59+'CBA Result'!$G$60</f>
        <v>-349185910.82876146</v>
      </c>
      <c r="P506" s="122">
        <f>'CBA Result'!$G$55+'CBA Result'!$G$56</f>
        <v>2589916468.0184565</v>
      </c>
      <c r="Q506" s="122">
        <f>'CBA Result'!$G$40</f>
        <v>-16530913967.140793</v>
      </c>
      <c r="R506" s="122">
        <v>0.66057439521092842</v>
      </c>
      <c r="S506" s="122">
        <f t="shared" si="25"/>
        <v>2563082989.5160217</v>
      </c>
      <c r="T506" s="122">
        <v>0.94171323191605461</v>
      </c>
      <c r="U506" s="122">
        <f t="shared" si="26"/>
        <v>-38399127845.206047</v>
      </c>
      <c r="V506" s="3">
        <f t="shared" si="27"/>
        <v>0.25663384053894694</v>
      </c>
    </row>
    <row r="507" spans="13:22" x14ac:dyDescent="0.25">
      <c r="M507" s="3">
        <v>503</v>
      </c>
      <c r="N507" s="122">
        <f>'CBA Result'!$G$54*_xlfn.GAMMA.INV(T507,IF($O$2="Railway",$D$31,$D$32),IF($O$2="Railway",$F$31,$F$32))</f>
        <v>5396035627.6061611</v>
      </c>
      <c r="O507" s="122">
        <f>'CBA Result'!$G$53+'CBA Result'!$G$57+'CBA Result'!$G$58+'CBA Result'!$G$59+'CBA Result'!$G$60</f>
        <v>-349185910.82876146</v>
      </c>
      <c r="P507" s="122">
        <f>'CBA Result'!$G$55+'CBA Result'!$G$56</f>
        <v>2589916468.0184565</v>
      </c>
      <c r="Q507" s="122">
        <f>'CBA Result'!$G$40</f>
        <v>-16530913967.140793</v>
      </c>
      <c r="R507" s="122">
        <v>0.82226558192893862</v>
      </c>
      <c r="S507" s="122">
        <f t="shared" si="25"/>
        <v>3232633202.4004974</v>
      </c>
      <c r="T507" s="122">
        <v>0.43286996341899331</v>
      </c>
      <c r="U507" s="122">
        <f t="shared" si="26"/>
        <v>-27118623960.417656</v>
      </c>
      <c r="V507" s="3">
        <f t="shared" si="27"/>
        <v>0.3053061590168672</v>
      </c>
    </row>
    <row r="508" spans="13:22" x14ac:dyDescent="0.25">
      <c r="M508" s="3">
        <v>504</v>
      </c>
      <c r="N508" s="122">
        <f>'CBA Result'!$G$54*_xlfn.GAMMA.INV(T508,IF($O$2="Railway",$D$31,$D$32),IF($O$2="Railway",$F$31,$F$32))</f>
        <v>7495921714.9011469</v>
      </c>
      <c r="O508" s="122">
        <f>'CBA Result'!$G$53+'CBA Result'!$G$57+'CBA Result'!$G$58+'CBA Result'!$G$59+'CBA Result'!$G$60</f>
        <v>-349185910.82876146</v>
      </c>
      <c r="P508" s="122">
        <f>'CBA Result'!$G$55+'CBA Result'!$G$56</f>
        <v>2589916468.0184565</v>
      </c>
      <c r="Q508" s="122">
        <f>'CBA Result'!$G$40</f>
        <v>-16530913967.140793</v>
      </c>
      <c r="R508" s="122">
        <v>0.98459801579275308</v>
      </c>
      <c r="S508" s="122">
        <f t="shared" si="25"/>
        <v>4738847065.8309965</v>
      </c>
      <c r="T508" s="122">
        <v>0.92898549609443237</v>
      </c>
      <c r="U508" s="122">
        <f t="shared" si="26"/>
        <v>-37671931071.610397</v>
      </c>
      <c r="V508" s="3">
        <f t="shared" si="27"/>
        <v>0.31550235232991197</v>
      </c>
    </row>
    <row r="509" spans="13:22" x14ac:dyDescent="0.25">
      <c r="M509" s="3">
        <v>505</v>
      </c>
      <c r="N509" s="122">
        <f>'CBA Result'!$G$54*_xlfn.GAMMA.INV(T509,IF($O$2="Railway",$D$31,$D$32),IF($O$2="Railway",$F$31,$F$32))</f>
        <v>6493264638.5276203</v>
      </c>
      <c r="O509" s="122">
        <f>'CBA Result'!$G$53+'CBA Result'!$G$57+'CBA Result'!$G$58+'CBA Result'!$G$59+'CBA Result'!$G$60</f>
        <v>-349185910.82876146</v>
      </c>
      <c r="P509" s="122">
        <f>'CBA Result'!$G$55+'CBA Result'!$G$56</f>
        <v>2589916468.0184565</v>
      </c>
      <c r="Q509" s="122">
        <f>'CBA Result'!$G$40</f>
        <v>-16530913967.140793</v>
      </c>
      <c r="R509" s="122">
        <v>0.50570411934411996</v>
      </c>
      <c r="S509" s="122">
        <f t="shared" si="25"/>
        <v>2065002112.3958156</v>
      </c>
      <c r="T509" s="122">
        <v>0.76743516519320021</v>
      </c>
      <c r="U509" s="122">
        <f t="shared" si="26"/>
        <v>-32632920566.135284</v>
      </c>
      <c r="V509" s="3">
        <f t="shared" si="27"/>
        <v>0.25155826379247292</v>
      </c>
    </row>
    <row r="510" spans="13:22" x14ac:dyDescent="0.25">
      <c r="M510" s="3">
        <v>506</v>
      </c>
      <c r="N510" s="122">
        <f>'CBA Result'!$G$54*_xlfn.GAMMA.INV(T510,IF($O$2="Railway",$D$31,$D$32),IF($O$2="Railway",$F$31,$F$32))</f>
        <v>4991829188.1678925</v>
      </c>
      <c r="O510" s="122">
        <f>'CBA Result'!$G$53+'CBA Result'!$G$57+'CBA Result'!$G$58+'CBA Result'!$G$59+'CBA Result'!$G$60</f>
        <v>-349185910.82876146</v>
      </c>
      <c r="P510" s="122">
        <f>'CBA Result'!$G$55+'CBA Result'!$G$56</f>
        <v>2589916468.0184565</v>
      </c>
      <c r="Q510" s="122">
        <f>'CBA Result'!$G$40</f>
        <v>-16530913967.140793</v>
      </c>
      <c r="R510" s="122">
        <v>0.75214786734444949</v>
      </c>
      <c r="S510" s="122">
        <f t="shared" si="25"/>
        <v>2911784296.8624573</v>
      </c>
      <c r="T510" s="122">
        <v>0.29763600524040001</v>
      </c>
      <c r="U510" s="122">
        <f t="shared" si="26"/>
        <v>-25087221058.363689</v>
      </c>
      <c r="V510" s="3">
        <f t="shared" si="27"/>
        <v>0.30112652001697332</v>
      </c>
    </row>
    <row r="511" spans="13:22" x14ac:dyDescent="0.25">
      <c r="M511" s="3">
        <v>507</v>
      </c>
      <c r="N511" s="122">
        <f>'CBA Result'!$G$54*_xlfn.GAMMA.INV(T511,IF($O$2="Railway",$D$31,$D$32),IF($O$2="Railway",$F$31,$F$32))</f>
        <v>6602303326.6335154</v>
      </c>
      <c r="O511" s="122">
        <f>'CBA Result'!$G$53+'CBA Result'!$G$57+'CBA Result'!$G$58+'CBA Result'!$G$59+'CBA Result'!$G$60</f>
        <v>-349185910.82876146</v>
      </c>
      <c r="P511" s="122">
        <f>'CBA Result'!$G$55+'CBA Result'!$G$56</f>
        <v>2589916468.0184565</v>
      </c>
      <c r="Q511" s="122">
        <f>'CBA Result'!$G$40</f>
        <v>-16530913967.140793</v>
      </c>
      <c r="R511" s="122">
        <v>0.88232448703763666</v>
      </c>
      <c r="S511" s="122">
        <f t="shared" si="25"/>
        <v>3577738099.2918057</v>
      </c>
      <c r="T511" s="122">
        <v>0.79221844113718076</v>
      </c>
      <c r="U511" s="122">
        <f t="shared" si="26"/>
        <v>-33180911606.956646</v>
      </c>
      <c r="V511" s="3">
        <f t="shared" si="27"/>
        <v>0.29628045279610227</v>
      </c>
    </row>
    <row r="512" spans="13:22" x14ac:dyDescent="0.25">
      <c r="M512" s="3">
        <v>508</v>
      </c>
      <c r="N512" s="122">
        <f>'CBA Result'!$G$54*_xlfn.GAMMA.INV(T512,IF($O$2="Railway",$D$31,$D$32),IF($O$2="Railway",$F$31,$F$32))</f>
        <v>5262029346.0885429</v>
      </c>
      <c r="O512" s="122">
        <f>'CBA Result'!$G$53+'CBA Result'!$G$57+'CBA Result'!$G$58+'CBA Result'!$G$59+'CBA Result'!$G$60</f>
        <v>-349185910.82876146</v>
      </c>
      <c r="P512" s="122">
        <f>'CBA Result'!$G$55+'CBA Result'!$G$56</f>
        <v>2589916468.0184565</v>
      </c>
      <c r="Q512" s="122">
        <f>'CBA Result'!$G$40</f>
        <v>-16530913967.140793</v>
      </c>
      <c r="R512" s="122">
        <v>0.58957248687538377</v>
      </c>
      <c r="S512" s="122">
        <f t="shared" si="25"/>
        <v>2324779769.6885033</v>
      </c>
      <c r="T512" s="122">
        <v>0.38703711669597962</v>
      </c>
      <c r="U512" s="122">
        <f t="shared" si="26"/>
        <v>-26445154360.213715</v>
      </c>
      <c r="V512" s="3">
        <f t="shared" si="27"/>
        <v>0.27368428659418853</v>
      </c>
    </row>
    <row r="513" spans="13:22" x14ac:dyDescent="0.25">
      <c r="M513" s="3">
        <v>509</v>
      </c>
      <c r="N513" s="122">
        <f>'CBA Result'!$G$54*_xlfn.GAMMA.INV(T513,IF($O$2="Railway",$D$31,$D$32),IF($O$2="Railway",$F$31,$F$32))</f>
        <v>3153139297.4163971</v>
      </c>
      <c r="O513" s="122">
        <f>'CBA Result'!$G$53+'CBA Result'!$G$57+'CBA Result'!$G$58+'CBA Result'!$G$59+'CBA Result'!$G$60</f>
        <v>-349185910.82876146</v>
      </c>
      <c r="P513" s="122">
        <f>'CBA Result'!$G$55+'CBA Result'!$G$56</f>
        <v>2589916468.0184565</v>
      </c>
      <c r="Q513" s="122">
        <f>'CBA Result'!$G$40</f>
        <v>-16530913967.140793</v>
      </c>
      <c r="R513" s="122">
        <v>0.65387731954424921</v>
      </c>
      <c r="S513" s="122">
        <f t="shared" si="25"/>
        <v>2539647960.3206019</v>
      </c>
      <c r="T513" s="122">
        <v>6.3134077109701092E-3</v>
      </c>
      <c r="U513" s="122">
        <f t="shared" si="26"/>
        <v>-15846596427.938154</v>
      </c>
      <c r="V513" s="3">
        <f t="shared" si="27"/>
        <v>0.33720814253130499</v>
      </c>
    </row>
    <row r="514" spans="13:22" x14ac:dyDescent="0.25">
      <c r="M514" s="3">
        <v>510</v>
      </c>
      <c r="N514" s="122">
        <f>'CBA Result'!$G$54*_xlfn.GAMMA.INV(T514,IF($O$2="Railway",$D$31,$D$32),IF($O$2="Railway",$F$31,$F$32))</f>
        <v>7221102453.2773733</v>
      </c>
      <c r="O514" s="122">
        <f>'CBA Result'!$G$53+'CBA Result'!$G$57+'CBA Result'!$G$58+'CBA Result'!$G$59+'CBA Result'!$G$60</f>
        <v>-349185910.82876146</v>
      </c>
      <c r="P514" s="122">
        <f>'CBA Result'!$G$55+'CBA Result'!$G$56</f>
        <v>2589916468.0184565</v>
      </c>
      <c r="Q514" s="122">
        <f>'CBA Result'!$G$40</f>
        <v>-16530913967.140793</v>
      </c>
      <c r="R514" s="122">
        <v>0.31705388094879594</v>
      </c>
      <c r="S514" s="122">
        <f t="shared" si="25"/>
        <v>1519590842.5643046</v>
      </c>
      <c r="T514" s="122">
        <v>0.89845778919481989</v>
      </c>
      <c r="U514" s="122">
        <f t="shared" si="26"/>
        <v>-36290783739.126785</v>
      </c>
      <c r="V514" s="3">
        <f t="shared" si="27"/>
        <v>0.23122970959609343</v>
      </c>
    </row>
    <row r="515" spans="13:22" x14ac:dyDescent="0.25">
      <c r="M515" s="3">
        <v>511</v>
      </c>
      <c r="N515" s="122">
        <f>'CBA Result'!$G$54*_xlfn.GAMMA.INV(T515,IF($O$2="Railway",$D$31,$D$32),IF($O$2="Railway",$F$31,$F$32))</f>
        <v>4950134879.4984465</v>
      </c>
      <c r="O515" s="122">
        <f>'CBA Result'!$G$53+'CBA Result'!$G$57+'CBA Result'!$G$58+'CBA Result'!$G$59+'CBA Result'!$G$60</f>
        <v>-349185910.82876146</v>
      </c>
      <c r="P515" s="122">
        <f>'CBA Result'!$G$55+'CBA Result'!$G$56</f>
        <v>2589916468.0184565</v>
      </c>
      <c r="Q515" s="122">
        <f>'CBA Result'!$G$40</f>
        <v>-16530913967.140793</v>
      </c>
      <c r="R515" s="122">
        <v>0.88320111345050267</v>
      </c>
      <c r="S515" s="122">
        <f t="shared" si="25"/>
        <v>3583536451.4963226</v>
      </c>
      <c r="T515" s="122">
        <v>0.28444912756503316</v>
      </c>
      <c r="U515" s="122">
        <f t="shared" si="26"/>
        <v>-24877679766.176579</v>
      </c>
      <c r="V515" s="3">
        <f t="shared" si="27"/>
        <v>0.32898909774108215</v>
      </c>
    </row>
    <row r="516" spans="13:22" x14ac:dyDescent="0.25">
      <c r="M516" s="3">
        <v>512</v>
      </c>
      <c r="N516" s="122">
        <f>'CBA Result'!$G$54*_xlfn.GAMMA.INV(T516,IF($O$2="Railway",$D$31,$D$32),IF($O$2="Railway",$F$31,$F$32))</f>
        <v>6377013276.7332191</v>
      </c>
      <c r="O516" s="122">
        <f>'CBA Result'!$G$53+'CBA Result'!$G$57+'CBA Result'!$G$58+'CBA Result'!$G$59+'CBA Result'!$G$60</f>
        <v>-349185910.82876146</v>
      </c>
      <c r="P516" s="122">
        <f>'CBA Result'!$G$55+'CBA Result'!$G$56</f>
        <v>2589916468.0184565</v>
      </c>
      <c r="Q516" s="122">
        <f>'CBA Result'!$G$40</f>
        <v>-16530913967.140793</v>
      </c>
      <c r="R516" s="122">
        <v>0.92682811679275789</v>
      </c>
      <c r="S516" s="122">
        <f t="shared" si="25"/>
        <v>3918451126.7846251</v>
      </c>
      <c r="T516" s="122">
        <v>0.73896077993441223</v>
      </c>
      <c r="U516" s="122">
        <f t="shared" si="26"/>
        <v>-32048681101.655064</v>
      </c>
      <c r="V516" s="3">
        <f t="shared" si="27"/>
        <v>0.31034907368389136</v>
      </c>
    </row>
    <row r="517" spans="13:22" x14ac:dyDescent="0.25">
      <c r="M517" s="3">
        <v>513</v>
      </c>
      <c r="N517" s="122">
        <f>'CBA Result'!$G$54*_xlfn.GAMMA.INV(T517,IF($O$2="Railway",$D$31,$D$32),IF($O$2="Railway",$F$31,$F$32))</f>
        <v>7314593170.1881905</v>
      </c>
      <c r="O517" s="122">
        <f>'CBA Result'!$G$53+'CBA Result'!$G$57+'CBA Result'!$G$58+'CBA Result'!$G$59+'CBA Result'!$G$60</f>
        <v>-349185910.82876146</v>
      </c>
      <c r="P517" s="122">
        <f>'CBA Result'!$G$55+'CBA Result'!$G$56</f>
        <v>2589916468.0184565</v>
      </c>
      <c r="Q517" s="122">
        <f>'CBA Result'!$G$40</f>
        <v>-16530913967.140793</v>
      </c>
      <c r="R517" s="122">
        <v>0.55829354323392533</v>
      </c>
      <c r="S517" s="122">
        <f t="shared" si="25"/>
        <v>2225694036.8258133</v>
      </c>
      <c r="T517" s="122">
        <v>0.90985199643885739</v>
      </c>
      <c r="U517" s="122">
        <f t="shared" si="26"/>
        <v>-36760636010.435654</v>
      </c>
      <c r="V517" s="3">
        <f t="shared" si="27"/>
        <v>0.25002563322288712</v>
      </c>
    </row>
    <row r="518" spans="13:22" x14ac:dyDescent="0.25">
      <c r="M518" s="3">
        <v>514</v>
      </c>
      <c r="N518" s="122">
        <f>'CBA Result'!$G$54*_xlfn.GAMMA.INV(T518,IF($O$2="Railway",$D$31,$D$32),IF($O$2="Railway",$F$31,$F$32))</f>
        <v>10097302951.634008</v>
      </c>
      <c r="O518" s="122">
        <f>'CBA Result'!$G$53+'CBA Result'!$G$57+'CBA Result'!$G$58+'CBA Result'!$G$59+'CBA Result'!$G$60</f>
        <v>-349185910.82876146</v>
      </c>
      <c r="P518" s="122">
        <f>'CBA Result'!$G$55+'CBA Result'!$G$56</f>
        <v>2589916468.0184565</v>
      </c>
      <c r="Q518" s="122">
        <f>'CBA Result'!$G$40</f>
        <v>-16530913967.140793</v>
      </c>
      <c r="R518" s="122">
        <v>0.96684075746924469</v>
      </c>
      <c r="S518" s="122">
        <f t="shared" ref="S518:S581" si="28">_xlfn.BETA.INV(R518,IF($O$2="Railway",$I$30,$J$30),IF($O$2="Railway",$I$31,$J$31),IF($O$2="Railway",$I$27,$J$27),IF($O$2="Railway",$I$29,$J$29))*P518</f>
        <v>4382640580.3985128</v>
      </c>
      <c r="T518" s="122">
        <v>0.99910540377595847</v>
      </c>
      <c r="U518" s="122">
        <f t="shared" ref="U518:U581" si="29">_xlfn.GAMMA.INV(T518,IF($O$2="Railway",$D$31,$D$32),IF($O$2="Railway",$F$31,$F$32))*Q518</f>
        <v>-50745580766.532982</v>
      </c>
      <c r="V518" s="3">
        <f t="shared" ref="V518:V581" si="30">(N518+O518+S518)/-U518</f>
        <v>0.27846282193942451</v>
      </c>
    </row>
    <row r="519" spans="13:22" x14ac:dyDescent="0.25">
      <c r="M519" s="3">
        <v>515</v>
      </c>
      <c r="N519" s="122">
        <f>'CBA Result'!$G$54*_xlfn.GAMMA.INV(T519,IF($O$2="Railway",$D$31,$D$32),IF($O$2="Railway",$F$31,$F$32))</f>
        <v>5736832647.6431723</v>
      </c>
      <c r="O519" s="122">
        <f>'CBA Result'!$G$53+'CBA Result'!$G$57+'CBA Result'!$G$58+'CBA Result'!$G$59+'CBA Result'!$G$60</f>
        <v>-349185910.82876146</v>
      </c>
      <c r="P519" s="122">
        <f>'CBA Result'!$G$55+'CBA Result'!$G$56</f>
        <v>2589916468.0184565</v>
      </c>
      <c r="Q519" s="122">
        <f>'CBA Result'!$G$40</f>
        <v>-16530913967.140793</v>
      </c>
      <c r="R519" s="122">
        <v>0.37557190538454799</v>
      </c>
      <c r="S519" s="122">
        <f t="shared" si="28"/>
        <v>1686636639.1686256</v>
      </c>
      <c r="T519" s="122">
        <v>0.54870241425171828</v>
      </c>
      <c r="U519" s="122">
        <f t="shared" si="29"/>
        <v>-28831352873.090649</v>
      </c>
      <c r="V519" s="3">
        <f t="shared" si="30"/>
        <v>0.24536772197692197</v>
      </c>
    </row>
    <row r="520" spans="13:22" x14ac:dyDescent="0.25">
      <c r="M520" s="3">
        <v>516</v>
      </c>
      <c r="N520" s="122">
        <f>'CBA Result'!$G$54*_xlfn.GAMMA.INV(T520,IF($O$2="Railway",$D$31,$D$32),IF($O$2="Railway",$F$31,$F$32))</f>
        <v>7449462701.053956</v>
      </c>
      <c r="O520" s="122">
        <f>'CBA Result'!$G$53+'CBA Result'!$G$57+'CBA Result'!$G$58+'CBA Result'!$G$59+'CBA Result'!$G$60</f>
        <v>-349185910.82876146</v>
      </c>
      <c r="P520" s="122">
        <f>'CBA Result'!$G$55+'CBA Result'!$G$56</f>
        <v>2589916468.0184565</v>
      </c>
      <c r="Q520" s="122">
        <f>'CBA Result'!$G$40</f>
        <v>-16530913967.140793</v>
      </c>
      <c r="R520" s="122">
        <v>0.55431186941549593</v>
      </c>
      <c r="S520" s="122">
        <f t="shared" si="28"/>
        <v>2213288088.5090671</v>
      </c>
      <c r="T520" s="122">
        <v>0.92443696623419924</v>
      </c>
      <c r="U520" s="122">
        <f t="shared" si="29"/>
        <v>-37438444005.726669</v>
      </c>
      <c r="V520" s="3">
        <f t="shared" si="30"/>
        <v>0.24877008449682467</v>
      </c>
    </row>
    <row r="521" spans="13:22" x14ac:dyDescent="0.25">
      <c r="M521" s="3">
        <v>517</v>
      </c>
      <c r="N521" s="122">
        <f>'CBA Result'!$G$54*_xlfn.GAMMA.INV(T521,IF($O$2="Railway",$D$31,$D$32),IF($O$2="Railway",$F$31,$F$32))</f>
        <v>4991104133.3398762</v>
      </c>
      <c r="O521" s="122">
        <f>'CBA Result'!$G$53+'CBA Result'!$G$57+'CBA Result'!$G$58+'CBA Result'!$G$59+'CBA Result'!$G$60</f>
        <v>-349185910.82876146</v>
      </c>
      <c r="P521" s="122">
        <f>'CBA Result'!$G$55+'CBA Result'!$G$56</f>
        <v>2589916468.0184565</v>
      </c>
      <c r="Q521" s="122">
        <f>'CBA Result'!$G$40</f>
        <v>-16530913967.140793</v>
      </c>
      <c r="R521" s="122">
        <v>0.37584825820894441</v>
      </c>
      <c r="S521" s="122">
        <f t="shared" si="28"/>
        <v>1687425470.2185304</v>
      </c>
      <c r="T521" s="122">
        <v>0.29740496400178695</v>
      </c>
      <c r="U521" s="122">
        <f t="shared" si="29"/>
        <v>-25083577181.527321</v>
      </c>
      <c r="V521" s="3">
        <f t="shared" si="30"/>
        <v>0.25233018587918393</v>
      </c>
    </row>
    <row r="522" spans="13:22" x14ac:dyDescent="0.25">
      <c r="M522" s="3">
        <v>518</v>
      </c>
      <c r="N522" s="122">
        <f>'CBA Result'!$G$54*_xlfn.GAMMA.INV(T522,IF($O$2="Railway",$D$31,$D$32),IF($O$2="Railway",$F$31,$F$32))</f>
        <v>5458770803.750351</v>
      </c>
      <c r="O522" s="122">
        <f>'CBA Result'!$G$53+'CBA Result'!$G$57+'CBA Result'!$G$58+'CBA Result'!$G$59+'CBA Result'!$G$60</f>
        <v>-349185910.82876146</v>
      </c>
      <c r="P522" s="122">
        <f>'CBA Result'!$G$55+'CBA Result'!$G$56</f>
        <v>2589916468.0184565</v>
      </c>
      <c r="Q522" s="122">
        <f>'CBA Result'!$G$40</f>
        <v>-16530913967.140793</v>
      </c>
      <c r="R522" s="122">
        <v>0.25108401445169981</v>
      </c>
      <c r="S522" s="122">
        <f t="shared" si="28"/>
        <v>1328626909.1225679</v>
      </c>
      <c r="T522" s="122">
        <v>0.45441495993315917</v>
      </c>
      <c r="U522" s="122">
        <f t="shared" si="29"/>
        <v>-27433909434.486996</v>
      </c>
      <c r="V522" s="3">
        <f t="shared" si="30"/>
        <v>0.23468079959288349</v>
      </c>
    </row>
    <row r="523" spans="13:22" x14ac:dyDescent="0.25">
      <c r="M523" s="3">
        <v>519</v>
      </c>
      <c r="N523" s="122">
        <f>'CBA Result'!$G$54*_xlfn.GAMMA.INV(T523,IF($O$2="Railway",$D$31,$D$32),IF($O$2="Railway",$F$31,$F$32))</f>
        <v>4449151775.9452496</v>
      </c>
      <c r="O523" s="122">
        <f>'CBA Result'!$G$53+'CBA Result'!$G$57+'CBA Result'!$G$58+'CBA Result'!$G$59+'CBA Result'!$G$60</f>
        <v>-349185910.82876146</v>
      </c>
      <c r="P523" s="122">
        <f>'CBA Result'!$G$55+'CBA Result'!$G$56</f>
        <v>2589916468.0184565</v>
      </c>
      <c r="Q523" s="122">
        <f>'CBA Result'!$G$40</f>
        <v>-16530913967.140793</v>
      </c>
      <c r="R523" s="122">
        <v>0.1608568492924749</v>
      </c>
      <c r="S523" s="122">
        <f t="shared" si="28"/>
        <v>1052069125.2301252</v>
      </c>
      <c r="T523" s="122">
        <v>0.14686649778372629</v>
      </c>
      <c r="U523" s="122">
        <f t="shared" si="29"/>
        <v>-22359910549.406368</v>
      </c>
      <c r="V523" s="3">
        <f t="shared" si="30"/>
        <v>0.23041393564445159</v>
      </c>
    </row>
    <row r="524" spans="13:22" x14ac:dyDescent="0.25">
      <c r="M524" s="3">
        <v>520</v>
      </c>
      <c r="N524" s="122">
        <f>'CBA Result'!$G$54*_xlfn.GAMMA.INV(T524,IF($O$2="Railway",$D$31,$D$32),IF($O$2="Railway",$F$31,$F$32))</f>
        <v>7272081885.5919247</v>
      </c>
      <c r="O524" s="122">
        <f>'CBA Result'!$G$53+'CBA Result'!$G$57+'CBA Result'!$G$58+'CBA Result'!$G$59+'CBA Result'!$G$60</f>
        <v>-349185910.82876146</v>
      </c>
      <c r="P524" s="122">
        <f>'CBA Result'!$G$55+'CBA Result'!$G$56</f>
        <v>2589916468.0184565</v>
      </c>
      <c r="Q524" s="122">
        <f>'CBA Result'!$G$40</f>
        <v>-16530913967.140793</v>
      </c>
      <c r="R524" s="122">
        <v>0.67858361087223651</v>
      </c>
      <c r="S524" s="122">
        <f t="shared" si="28"/>
        <v>2627283215.5092874</v>
      </c>
      <c r="T524" s="122">
        <v>0.90480632926831861</v>
      </c>
      <c r="U524" s="122">
        <f t="shared" si="29"/>
        <v>-36546988877.503014</v>
      </c>
      <c r="V524" s="3">
        <f t="shared" si="30"/>
        <v>0.26131234018436994</v>
      </c>
    </row>
    <row r="525" spans="13:22" x14ac:dyDescent="0.25">
      <c r="M525" s="3">
        <v>521</v>
      </c>
      <c r="N525" s="122">
        <f>'CBA Result'!$G$54*_xlfn.GAMMA.INV(T525,IF($O$2="Railway",$D$31,$D$32),IF($O$2="Railway",$F$31,$F$32))</f>
        <v>4800514119.140604</v>
      </c>
      <c r="O525" s="122">
        <f>'CBA Result'!$G$53+'CBA Result'!$G$57+'CBA Result'!$G$58+'CBA Result'!$G$59+'CBA Result'!$G$60</f>
        <v>-349185910.82876146</v>
      </c>
      <c r="P525" s="122">
        <f>'CBA Result'!$G$55+'CBA Result'!$G$56</f>
        <v>2589916468.0184565</v>
      </c>
      <c r="Q525" s="122">
        <f>'CBA Result'!$G$40</f>
        <v>-16530913967.140793</v>
      </c>
      <c r="R525" s="122">
        <v>0.82011371865385274</v>
      </c>
      <c r="S525" s="122">
        <f t="shared" si="28"/>
        <v>3221746760.9634476</v>
      </c>
      <c r="T525" s="122">
        <v>0.23899858658394835</v>
      </c>
      <c r="U525" s="122">
        <f t="shared" si="29"/>
        <v>-24125737151.851009</v>
      </c>
      <c r="V525" s="3">
        <f t="shared" si="30"/>
        <v>0.31804520297057892</v>
      </c>
    </row>
    <row r="526" spans="13:22" x14ac:dyDescent="0.25">
      <c r="M526" s="3">
        <v>522</v>
      </c>
      <c r="N526" s="122">
        <f>'CBA Result'!$G$54*_xlfn.GAMMA.INV(T526,IF($O$2="Railway",$D$31,$D$32),IF($O$2="Railway",$F$31,$F$32))</f>
        <v>8424599019.1455479</v>
      </c>
      <c r="O526" s="122">
        <f>'CBA Result'!$G$53+'CBA Result'!$G$57+'CBA Result'!$G$58+'CBA Result'!$G$59+'CBA Result'!$G$60</f>
        <v>-349185910.82876146</v>
      </c>
      <c r="P526" s="122">
        <f>'CBA Result'!$G$55+'CBA Result'!$G$56</f>
        <v>2589916468.0184565</v>
      </c>
      <c r="Q526" s="122">
        <f>'CBA Result'!$G$40</f>
        <v>-16530913967.140793</v>
      </c>
      <c r="R526" s="122">
        <v>0.79430978576866251</v>
      </c>
      <c r="S526" s="122">
        <f t="shared" si="28"/>
        <v>3096972700.7111607</v>
      </c>
      <c r="T526" s="122">
        <v>0.98196965893837007</v>
      </c>
      <c r="U526" s="122">
        <f t="shared" si="29"/>
        <v>-42339144621.041847</v>
      </c>
      <c r="V526" s="3">
        <f t="shared" si="30"/>
        <v>0.26387840163108672</v>
      </c>
    </row>
    <row r="527" spans="13:22" x14ac:dyDescent="0.25">
      <c r="M527" s="3">
        <v>523</v>
      </c>
      <c r="N527" s="122">
        <f>'CBA Result'!$G$54*_xlfn.GAMMA.INV(T527,IF($O$2="Railway",$D$31,$D$32),IF($O$2="Railway",$F$31,$F$32))</f>
        <v>6777984101.6835356</v>
      </c>
      <c r="O527" s="122">
        <f>'CBA Result'!$G$53+'CBA Result'!$G$57+'CBA Result'!$G$58+'CBA Result'!$G$59+'CBA Result'!$G$60</f>
        <v>-349185910.82876146</v>
      </c>
      <c r="P527" s="122">
        <f>'CBA Result'!$G$55+'CBA Result'!$G$56</f>
        <v>2589916468.0184565</v>
      </c>
      <c r="Q527" s="122">
        <f>'CBA Result'!$G$40</f>
        <v>-16530913967.140793</v>
      </c>
      <c r="R527" s="122">
        <v>0.7694309932703155</v>
      </c>
      <c r="S527" s="122">
        <f t="shared" si="28"/>
        <v>2985279628.1464639</v>
      </c>
      <c r="T527" s="122">
        <v>0.82821419082315662</v>
      </c>
      <c r="U527" s="122">
        <f t="shared" si="29"/>
        <v>-34063822915.266476</v>
      </c>
      <c r="V527" s="3">
        <f t="shared" si="30"/>
        <v>0.27636586305708233</v>
      </c>
    </row>
    <row r="528" spans="13:22" x14ac:dyDescent="0.25">
      <c r="M528" s="3">
        <v>524</v>
      </c>
      <c r="N528" s="122">
        <f>'CBA Result'!$G$54*_xlfn.GAMMA.INV(T528,IF($O$2="Railway",$D$31,$D$32),IF($O$2="Railway",$F$31,$F$32))</f>
        <v>6485707710.6388683</v>
      </c>
      <c r="O528" s="122">
        <f>'CBA Result'!$G$53+'CBA Result'!$G$57+'CBA Result'!$G$58+'CBA Result'!$G$59+'CBA Result'!$G$60</f>
        <v>-349185910.82876146</v>
      </c>
      <c r="P528" s="122">
        <f>'CBA Result'!$G$55+'CBA Result'!$G$56</f>
        <v>2589916468.0184565</v>
      </c>
      <c r="Q528" s="122">
        <f>'CBA Result'!$G$40</f>
        <v>-16530913967.140793</v>
      </c>
      <c r="R528" s="122">
        <v>0.63002142015631701</v>
      </c>
      <c r="S528" s="122">
        <f t="shared" si="28"/>
        <v>2457920794.399333</v>
      </c>
      <c r="T528" s="122">
        <v>0.76564822184996906</v>
      </c>
      <c r="U528" s="122">
        <f t="shared" si="29"/>
        <v>-32594942038.962002</v>
      </c>
      <c r="V528" s="3">
        <f t="shared" si="30"/>
        <v>0.26367411802531104</v>
      </c>
    </row>
    <row r="529" spans="13:22" x14ac:dyDescent="0.25">
      <c r="M529" s="3">
        <v>525</v>
      </c>
      <c r="N529" s="122">
        <f>'CBA Result'!$G$54*_xlfn.GAMMA.INV(T529,IF($O$2="Railway",$D$31,$D$32),IF($O$2="Railway",$F$31,$F$32))</f>
        <v>4146748282.3864908</v>
      </c>
      <c r="O529" s="122">
        <f>'CBA Result'!$G$53+'CBA Result'!$G$57+'CBA Result'!$G$58+'CBA Result'!$G$59+'CBA Result'!$G$60</f>
        <v>-349185910.82876146</v>
      </c>
      <c r="P529" s="122">
        <f>'CBA Result'!$G$55+'CBA Result'!$G$56</f>
        <v>2589916468.0184565</v>
      </c>
      <c r="Q529" s="122">
        <f>'CBA Result'!$G$40</f>
        <v>-16530913967.140793</v>
      </c>
      <c r="R529" s="122">
        <v>0.39737457356685058</v>
      </c>
      <c r="S529" s="122">
        <f t="shared" si="28"/>
        <v>1748954474.5640357</v>
      </c>
      <c r="T529" s="122">
        <v>8.7241358950181147E-2</v>
      </c>
      <c r="U529" s="122">
        <f t="shared" si="29"/>
        <v>-20840134329.957153</v>
      </c>
      <c r="V529" s="3">
        <f t="shared" si="30"/>
        <v>0.26614592585177299</v>
      </c>
    </row>
    <row r="530" spans="13:22" x14ac:dyDescent="0.25">
      <c r="M530" s="3">
        <v>526</v>
      </c>
      <c r="N530" s="122">
        <f>'CBA Result'!$G$54*_xlfn.GAMMA.INV(T530,IF($O$2="Railway",$D$31,$D$32),IF($O$2="Railway",$F$31,$F$32))</f>
        <v>7166763076.2734985</v>
      </c>
      <c r="O530" s="122">
        <f>'CBA Result'!$G$53+'CBA Result'!$G$57+'CBA Result'!$G$58+'CBA Result'!$G$59+'CBA Result'!$G$60</f>
        <v>-349185910.82876146</v>
      </c>
      <c r="P530" s="122">
        <f>'CBA Result'!$G$55+'CBA Result'!$G$56</f>
        <v>2589916468.0184565</v>
      </c>
      <c r="Q530" s="122">
        <f>'CBA Result'!$G$40</f>
        <v>-16530913967.140793</v>
      </c>
      <c r="R530" s="122">
        <v>0.86615573018169967</v>
      </c>
      <c r="S530" s="122">
        <f t="shared" si="28"/>
        <v>3475474484.2200251</v>
      </c>
      <c r="T530" s="122">
        <v>0.89132245699800083</v>
      </c>
      <c r="U530" s="122">
        <f t="shared" si="29"/>
        <v>-36017692671.367256</v>
      </c>
      <c r="V530" s="3">
        <f t="shared" si="30"/>
        <v>0.28577765221055818</v>
      </c>
    </row>
    <row r="531" spans="13:22" x14ac:dyDescent="0.25">
      <c r="M531" s="3">
        <v>527</v>
      </c>
      <c r="N531" s="122">
        <f>'CBA Result'!$G$54*_xlfn.GAMMA.INV(T531,IF($O$2="Railway",$D$31,$D$32),IF($O$2="Railway",$F$31,$F$32))</f>
        <v>8140134804.6915903</v>
      </c>
      <c r="O531" s="122">
        <f>'CBA Result'!$G$53+'CBA Result'!$G$57+'CBA Result'!$G$58+'CBA Result'!$G$59+'CBA Result'!$G$60</f>
        <v>-349185910.82876146</v>
      </c>
      <c r="P531" s="122">
        <f>'CBA Result'!$G$55+'CBA Result'!$G$56</f>
        <v>2589916468.0184565</v>
      </c>
      <c r="Q531" s="122">
        <f>'CBA Result'!$G$40</f>
        <v>-16530913967.140793</v>
      </c>
      <c r="R531" s="122">
        <v>0.43018726031828192</v>
      </c>
      <c r="S531" s="122">
        <f t="shared" si="28"/>
        <v>1843269388.4721026</v>
      </c>
      <c r="T531" s="122">
        <v>0.97186074912939835</v>
      </c>
      <c r="U531" s="122">
        <f t="shared" si="29"/>
        <v>-40909525064.323914</v>
      </c>
      <c r="V531" s="3">
        <f t="shared" si="30"/>
        <v>0.23550061427471014</v>
      </c>
    </row>
    <row r="532" spans="13:22" x14ac:dyDescent="0.25">
      <c r="M532" s="3">
        <v>528</v>
      </c>
      <c r="N532" s="122">
        <f>'CBA Result'!$G$54*_xlfn.GAMMA.INV(T532,IF($O$2="Railway",$D$31,$D$32),IF($O$2="Railway",$F$31,$F$32))</f>
        <v>5881299361.3633404</v>
      </c>
      <c r="O532" s="122">
        <f>'CBA Result'!$G$53+'CBA Result'!$G$57+'CBA Result'!$G$58+'CBA Result'!$G$59+'CBA Result'!$G$60</f>
        <v>-349185910.82876146</v>
      </c>
      <c r="P532" s="122">
        <f>'CBA Result'!$G$55+'CBA Result'!$G$56</f>
        <v>2589916468.0184565</v>
      </c>
      <c r="Q532" s="122">
        <f>'CBA Result'!$G$40</f>
        <v>-16530913967.140793</v>
      </c>
      <c r="R532" s="122">
        <v>0.58222147201330232</v>
      </c>
      <c r="S532" s="122">
        <f t="shared" si="28"/>
        <v>2301218344.1840725</v>
      </c>
      <c r="T532" s="122">
        <v>0.59578483258304438</v>
      </c>
      <c r="U532" s="122">
        <f t="shared" si="29"/>
        <v>-29557393017.105148</v>
      </c>
      <c r="V532" s="3">
        <f t="shared" si="30"/>
        <v>0.26502106563273109</v>
      </c>
    </row>
    <row r="533" spans="13:22" x14ac:dyDescent="0.25">
      <c r="M533" s="3">
        <v>529</v>
      </c>
      <c r="N533" s="122">
        <f>'CBA Result'!$G$54*_xlfn.GAMMA.INV(T533,IF($O$2="Railway",$D$31,$D$32),IF($O$2="Railway",$F$31,$F$32))</f>
        <v>2767360904.9623919</v>
      </c>
      <c r="O533" s="122">
        <f>'CBA Result'!$G$53+'CBA Result'!$G$57+'CBA Result'!$G$58+'CBA Result'!$G$59+'CBA Result'!$G$60</f>
        <v>-349185910.82876146</v>
      </c>
      <c r="P533" s="122">
        <f>'CBA Result'!$G$55+'CBA Result'!$G$56</f>
        <v>2589916468.0184565</v>
      </c>
      <c r="Q533" s="122">
        <f>'CBA Result'!$G$40</f>
        <v>-16530913967.140793</v>
      </c>
      <c r="R533" s="122">
        <v>0.48234073445252534</v>
      </c>
      <c r="S533" s="122">
        <f t="shared" si="28"/>
        <v>1995483022.0497591</v>
      </c>
      <c r="T533" s="122">
        <v>1.3359657824275617E-3</v>
      </c>
      <c r="U533" s="122">
        <f t="shared" si="29"/>
        <v>-13907806568.306381</v>
      </c>
      <c r="V533" s="3">
        <f t="shared" si="30"/>
        <v>0.31735112179668901</v>
      </c>
    </row>
    <row r="534" spans="13:22" x14ac:dyDescent="0.25">
      <c r="M534" s="3">
        <v>530</v>
      </c>
      <c r="N534" s="122">
        <f>'CBA Result'!$G$54*_xlfn.GAMMA.INV(T534,IF($O$2="Railway",$D$31,$D$32),IF($O$2="Railway",$F$31,$F$32))</f>
        <v>6348524949.2678061</v>
      </c>
      <c r="O534" s="122">
        <f>'CBA Result'!$G$53+'CBA Result'!$G$57+'CBA Result'!$G$58+'CBA Result'!$G$59+'CBA Result'!$G$60</f>
        <v>-349185910.82876146</v>
      </c>
      <c r="P534" s="122">
        <f>'CBA Result'!$G$55+'CBA Result'!$G$56</f>
        <v>2589916468.0184565</v>
      </c>
      <c r="Q534" s="122">
        <f>'CBA Result'!$G$40</f>
        <v>-16530913967.140793</v>
      </c>
      <c r="R534" s="122">
        <v>0.64433821983056028</v>
      </c>
      <c r="S534" s="122">
        <f t="shared" si="28"/>
        <v>2506650804.2273917</v>
      </c>
      <c r="T534" s="122">
        <v>0.7316646058543067</v>
      </c>
      <c r="U534" s="122">
        <f t="shared" si="29"/>
        <v>-31905508540.702477</v>
      </c>
      <c r="V534" s="3">
        <f t="shared" si="30"/>
        <v>0.26659941281973865</v>
      </c>
    </row>
    <row r="535" spans="13:22" x14ac:dyDescent="0.25">
      <c r="M535" s="3">
        <v>531</v>
      </c>
      <c r="N535" s="122">
        <f>'CBA Result'!$G$54*_xlfn.GAMMA.INV(T535,IF($O$2="Railway",$D$31,$D$32),IF($O$2="Railway",$F$31,$F$32))</f>
        <v>6909785853.1966715</v>
      </c>
      <c r="O535" s="122">
        <f>'CBA Result'!$G$53+'CBA Result'!$G$57+'CBA Result'!$G$58+'CBA Result'!$G$59+'CBA Result'!$G$60</f>
        <v>-349185910.82876146</v>
      </c>
      <c r="P535" s="122">
        <f>'CBA Result'!$G$55+'CBA Result'!$G$56</f>
        <v>2589916468.0184565</v>
      </c>
      <c r="Q535" s="122">
        <f>'CBA Result'!$G$40</f>
        <v>-16530913967.140793</v>
      </c>
      <c r="R535" s="122">
        <v>0.9777089427722635</v>
      </c>
      <c r="S535" s="122">
        <f t="shared" si="28"/>
        <v>4576972104.2629642</v>
      </c>
      <c r="T535" s="122">
        <v>0.85208670866062741</v>
      </c>
      <c r="U535" s="122">
        <f t="shared" si="29"/>
        <v>-34726213303.92942</v>
      </c>
      <c r="V535" s="3">
        <f t="shared" si="30"/>
        <v>0.32072520977605729</v>
      </c>
    </row>
    <row r="536" spans="13:22" x14ac:dyDescent="0.25">
      <c r="M536" s="3">
        <v>532</v>
      </c>
      <c r="N536" s="122">
        <f>'CBA Result'!$G$54*_xlfn.GAMMA.INV(T536,IF($O$2="Railway",$D$31,$D$32),IF($O$2="Railway",$F$31,$F$32))</f>
        <v>5010073555.5540934</v>
      </c>
      <c r="O536" s="122">
        <f>'CBA Result'!$G$53+'CBA Result'!$G$57+'CBA Result'!$G$58+'CBA Result'!$G$59+'CBA Result'!$G$60</f>
        <v>-349185910.82876146</v>
      </c>
      <c r="P536" s="122">
        <f>'CBA Result'!$G$55+'CBA Result'!$G$56</f>
        <v>2589916468.0184565</v>
      </c>
      <c r="Q536" s="122">
        <f>'CBA Result'!$G$40</f>
        <v>-16530913967.140793</v>
      </c>
      <c r="R536" s="122">
        <v>0.93073840581276412</v>
      </c>
      <c r="S536" s="122">
        <f t="shared" si="28"/>
        <v>3954501621.6428795</v>
      </c>
      <c r="T536" s="122">
        <v>0.30346889494264628</v>
      </c>
      <c r="U536" s="122">
        <f t="shared" si="29"/>
        <v>-25178910990.1371</v>
      </c>
      <c r="V536" s="3">
        <f t="shared" si="30"/>
        <v>0.34216687408533947</v>
      </c>
    </row>
    <row r="537" spans="13:22" x14ac:dyDescent="0.25">
      <c r="M537" s="3">
        <v>533</v>
      </c>
      <c r="N537" s="122">
        <f>'CBA Result'!$G$54*_xlfn.GAMMA.INV(T537,IF($O$2="Railway",$D$31,$D$32),IF($O$2="Railway",$F$31,$F$32))</f>
        <v>3652960026.157403</v>
      </c>
      <c r="O537" s="122">
        <f>'CBA Result'!$G$53+'CBA Result'!$G$57+'CBA Result'!$G$58+'CBA Result'!$G$59+'CBA Result'!$G$60</f>
        <v>-349185910.82876146</v>
      </c>
      <c r="P537" s="122">
        <f>'CBA Result'!$G$55+'CBA Result'!$G$56</f>
        <v>2589916468.0184565</v>
      </c>
      <c r="Q537" s="122">
        <f>'CBA Result'!$G$40</f>
        <v>-16530913967.140793</v>
      </c>
      <c r="R537" s="122">
        <v>0.59509367480871866</v>
      </c>
      <c r="S537" s="122">
        <f t="shared" si="28"/>
        <v>2342595789.8981996</v>
      </c>
      <c r="T537" s="122">
        <v>2.8996323305485738E-2</v>
      </c>
      <c r="U537" s="122">
        <f t="shared" si="29"/>
        <v>-18358523947.65366</v>
      </c>
      <c r="V537" s="3">
        <f t="shared" si="30"/>
        <v>0.30756121359900962</v>
      </c>
    </row>
    <row r="538" spans="13:22" x14ac:dyDescent="0.25">
      <c r="M538" s="3">
        <v>534</v>
      </c>
      <c r="N538" s="122">
        <f>'CBA Result'!$G$54*_xlfn.GAMMA.INV(T538,IF($O$2="Railway",$D$31,$D$32),IF($O$2="Railway",$F$31,$F$32))</f>
        <v>5780689485.9294529</v>
      </c>
      <c r="O538" s="122">
        <f>'CBA Result'!$G$53+'CBA Result'!$G$57+'CBA Result'!$G$58+'CBA Result'!$G$59+'CBA Result'!$G$60</f>
        <v>-349185910.82876146</v>
      </c>
      <c r="P538" s="122">
        <f>'CBA Result'!$G$55+'CBA Result'!$G$56</f>
        <v>2589916468.0184565</v>
      </c>
      <c r="Q538" s="122">
        <f>'CBA Result'!$G$40</f>
        <v>-16530913967.140793</v>
      </c>
      <c r="R538" s="122">
        <v>0.12368888883725704</v>
      </c>
      <c r="S538" s="122">
        <f t="shared" si="28"/>
        <v>927172245.14791727</v>
      </c>
      <c r="T538" s="122">
        <v>0.56318297415557317</v>
      </c>
      <c r="U538" s="122">
        <f t="shared" si="29"/>
        <v>-29051762297.278625</v>
      </c>
      <c r="V538" s="3">
        <f t="shared" si="30"/>
        <v>0.21887401374078597</v>
      </c>
    </row>
    <row r="539" spans="13:22" x14ac:dyDescent="0.25">
      <c r="M539" s="3">
        <v>535</v>
      </c>
      <c r="N539" s="122">
        <f>'CBA Result'!$G$54*_xlfn.GAMMA.INV(T539,IF($O$2="Railway",$D$31,$D$32),IF($O$2="Railway",$F$31,$F$32))</f>
        <v>6431285472.6985083</v>
      </c>
      <c r="O539" s="122">
        <f>'CBA Result'!$G$53+'CBA Result'!$G$57+'CBA Result'!$G$58+'CBA Result'!$G$59+'CBA Result'!$G$60</f>
        <v>-349185910.82876146</v>
      </c>
      <c r="P539" s="122">
        <f>'CBA Result'!$G$55+'CBA Result'!$G$56</f>
        <v>2589916468.0184565</v>
      </c>
      <c r="Q539" s="122">
        <f>'CBA Result'!$G$40</f>
        <v>-16530913967.140793</v>
      </c>
      <c r="R539" s="122">
        <v>0.67757821600756185</v>
      </c>
      <c r="S539" s="122">
        <f t="shared" si="28"/>
        <v>2623651485.851254</v>
      </c>
      <c r="T539" s="122">
        <v>0.752515465107363</v>
      </c>
      <c r="U539" s="122">
        <f t="shared" si="29"/>
        <v>-32321434540.561039</v>
      </c>
      <c r="V539" s="3">
        <f t="shared" si="30"/>
        <v>0.26934915394290188</v>
      </c>
    </row>
    <row r="540" spans="13:22" x14ac:dyDescent="0.25">
      <c r="M540" s="3">
        <v>536</v>
      </c>
      <c r="N540" s="122">
        <f>'CBA Result'!$G$54*_xlfn.GAMMA.INV(T540,IF($O$2="Railway",$D$31,$D$32),IF($O$2="Railway",$F$31,$F$32))</f>
        <v>5252124557.9888544</v>
      </c>
      <c r="O540" s="122">
        <f>'CBA Result'!$G$53+'CBA Result'!$G$57+'CBA Result'!$G$58+'CBA Result'!$G$59+'CBA Result'!$G$60</f>
        <v>-349185910.82876146</v>
      </c>
      <c r="P540" s="122">
        <f>'CBA Result'!$G$55+'CBA Result'!$G$56</f>
        <v>2589916468.0184565</v>
      </c>
      <c r="Q540" s="122">
        <f>'CBA Result'!$G$40</f>
        <v>-16530913967.140793</v>
      </c>
      <c r="R540" s="122">
        <v>0.93644191776622066</v>
      </c>
      <c r="S540" s="122">
        <f t="shared" si="28"/>
        <v>4009653779.7905054</v>
      </c>
      <c r="T540" s="122">
        <v>0.38367254822908126</v>
      </c>
      <c r="U540" s="122">
        <f t="shared" si="29"/>
        <v>-26395376293.051056</v>
      </c>
      <c r="V540" s="3">
        <f t="shared" si="30"/>
        <v>0.33765733543631887</v>
      </c>
    </row>
    <row r="541" spans="13:22" x14ac:dyDescent="0.25">
      <c r="M541" s="3">
        <v>537</v>
      </c>
      <c r="N541" s="122">
        <f>'CBA Result'!$G$54*_xlfn.GAMMA.INV(T541,IF($O$2="Railway",$D$31,$D$32),IF($O$2="Railway",$F$31,$F$32))</f>
        <v>5997563325.9833832</v>
      </c>
      <c r="O541" s="122">
        <f>'CBA Result'!$G$53+'CBA Result'!$G$57+'CBA Result'!$G$58+'CBA Result'!$G$59+'CBA Result'!$G$60</f>
        <v>-349185910.82876146</v>
      </c>
      <c r="P541" s="122">
        <f>'CBA Result'!$G$55+'CBA Result'!$G$56</f>
        <v>2589916468.0184565</v>
      </c>
      <c r="Q541" s="122">
        <f>'CBA Result'!$G$40</f>
        <v>-16530913967.140793</v>
      </c>
      <c r="R541" s="122">
        <v>0.23462925455883321</v>
      </c>
      <c r="S541" s="122">
        <f t="shared" si="28"/>
        <v>1279972882.8604116</v>
      </c>
      <c r="T541" s="122">
        <v>0.6321915786881297</v>
      </c>
      <c r="U541" s="122">
        <f t="shared" si="29"/>
        <v>-30141695819.06366</v>
      </c>
      <c r="V541" s="3">
        <f t="shared" si="30"/>
        <v>0.22985933968695529</v>
      </c>
    </row>
    <row r="542" spans="13:22" x14ac:dyDescent="0.25">
      <c r="M542" s="3">
        <v>538</v>
      </c>
      <c r="N542" s="122">
        <f>'CBA Result'!$G$54*_xlfn.GAMMA.INV(T542,IF($O$2="Railway",$D$31,$D$32),IF($O$2="Railway",$F$31,$F$32))</f>
        <v>4152381776.2616177</v>
      </c>
      <c r="O542" s="122">
        <f>'CBA Result'!$G$53+'CBA Result'!$G$57+'CBA Result'!$G$58+'CBA Result'!$G$59+'CBA Result'!$G$60</f>
        <v>-349185910.82876146</v>
      </c>
      <c r="P542" s="122">
        <f>'CBA Result'!$G$55+'CBA Result'!$G$56</f>
        <v>2589916468.0184565</v>
      </c>
      <c r="Q542" s="122">
        <f>'CBA Result'!$G$40</f>
        <v>-16530913967.140793</v>
      </c>
      <c r="R542" s="122">
        <v>0.19906908546148805</v>
      </c>
      <c r="S542" s="122">
        <f t="shared" si="28"/>
        <v>1172531920.8422306</v>
      </c>
      <c r="T542" s="122">
        <v>8.8177288670890586E-2</v>
      </c>
      <c r="U542" s="122">
        <f t="shared" si="29"/>
        <v>-20868446337.609825</v>
      </c>
      <c r="V542" s="3">
        <f t="shared" si="30"/>
        <v>0.23843307286885368</v>
      </c>
    </row>
    <row r="543" spans="13:22" x14ac:dyDescent="0.25">
      <c r="M543" s="3">
        <v>539</v>
      </c>
      <c r="N543" s="122">
        <f>'CBA Result'!$G$54*_xlfn.GAMMA.INV(T543,IF($O$2="Railway",$D$31,$D$32),IF($O$2="Railway",$F$31,$F$32))</f>
        <v>7258086396.3362703</v>
      </c>
      <c r="O543" s="122">
        <f>'CBA Result'!$G$53+'CBA Result'!$G$57+'CBA Result'!$G$58+'CBA Result'!$G$59+'CBA Result'!$G$60</f>
        <v>-349185910.82876146</v>
      </c>
      <c r="P543" s="122">
        <f>'CBA Result'!$G$55+'CBA Result'!$G$56</f>
        <v>2589916468.0184565</v>
      </c>
      <c r="Q543" s="122">
        <f>'CBA Result'!$G$40</f>
        <v>-16530913967.140793</v>
      </c>
      <c r="R543" s="122">
        <v>0.35112655957038552</v>
      </c>
      <c r="S543" s="122">
        <f t="shared" si="28"/>
        <v>1616904962.9498432</v>
      </c>
      <c r="T543" s="122">
        <v>0.9030961698934733</v>
      </c>
      <c r="U543" s="122">
        <f t="shared" si="29"/>
        <v>-36476652349.640884</v>
      </c>
      <c r="V543" s="3">
        <f t="shared" si="30"/>
        <v>0.23373322109536429</v>
      </c>
    </row>
    <row r="544" spans="13:22" x14ac:dyDescent="0.25">
      <c r="M544" s="3">
        <v>540</v>
      </c>
      <c r="N544" s="122">
        <f>'CBA Result'!$G$54*_xlfn.GAMMA.INV(T544,IF($O$2="Railway",$D$31,$D$32),IF($O$2="Railway",$F$31,$F$32))</f>
        <v>5807778377.3155518</v>
      </c>
      <c r="O544" s="122">
        <f>'CBA Result'!$G$53+'CBA Result'!$G$57+'CBA Result'!$G$58+'CBA Result'!$G$59+'CBA Result'!$G$60</f>
        <v>-349185910.82876146</v>
      </c>
      <c r="P544" s="122">
        <f>'CBA Result'!$G$55+'CBA Result'!$G$56</f>
        <v>2589916468.0184565</v>
      </c>
      <c r="Q544" s="122">
        <f>'CBA Result'!$G$40</f>
        <v>-16530913967.140793</v>
      </c>
      <c r="R544" s="122">
        <v>0.23994011124605141</v>
      </c>
      <c r="S544" s="122">
        <f t="shared" si="28"/>
        <v>1295738045.2444551</v>
      </c>
      <c r="T544" s="122">
        <v>0.57205000740908329</v>
      </c>
      <c r="U544" s="122">
        <f t="shared" si="29"/>
        <v>-29187901772.571548</v>
      </c>
      <c r="V544" s="3">
        <f t="shared" si="30"/>
        <v>0.23140856661640627</v>
      </c>
    </row>
    <row r="545" spans="13:22" x14ac:dyDescent="0.25">
      <c r="M545" s="3">
        <v>541</v>
      </c>
      <c r="N545" s="122">
        <f>'CBA Result'!$G$54*_xlfn.GAMMA.INV(T545,IF($O$2="Railway",$D$31,$D$32),IF($O$2="Railway",$F$31,$F$32))</f>
        <v>6794760799.5073843</v>
      </c>
      <c r="O545" s="122">
        <f>'CBA Result'!$G$53+'CBA Result'!$G$57+'CBA Result'!$G$58+'CBA Result'!$G$59+'CBA Result'!$G$60</f>
        <v>-349185910.82876146</v>
      </c>
      <c r="P545" s="122">
        <f>'CBA Result'!$G$55+'CBA Result'!$G$56</f>
        <v>2589916468.0184565</v>
      </c>
      <c r="Q545" s="122">
        <f>'CBA Result'!$G$40</f>
        <v>-16530913967.140793</v>
      </c>
      <c r="R545" s="122">
        <v>0.50632025335346487</v>
      </c>
      <c r="S545" s="122">
        <f t="shared" si="28"/>
        <v>2066849139.2366881</v>
      </c>
      <c r="T545" s="122">
        <v>0.83140005693882146</v>
      </c>
      <c r="U545" s="122">
        <f t="shared" si="29"/>
        <v>-34148136843.301888</v>
      </c>
      <c r="V545" s="3">
        <f t="shared" si="30"/>
        <v>0.24927931110786247</v>
      </c>
    </row>
    <row r="546" spans="13:22" x14ac:dyDescent="0.25">
      <c r="M546" s="3">
        <v>542</v>
      </c>
      <c r="N546" s="122">
        <f>'CBA Result'!$G$54*_xlfn.GAMMA.INV(T546,IF($O$2="Railway",$D$31,$D$32),IF($O$2="Railway",$F$31,$F$32))</f>
        <v>7099909568.9140892</v>
      </c>
      <c r="O546" s="122">
        <f>'CBA Result'!$G$53+'CBA Result'!$G$57+'CBA Result'!$G$58+'CBA Result'!$G$59+'CBA Result'!$G$60</f>
        <v>-349185910.82876146</v>
      </c>
      <c r="P546" s="122">
        <f>'CBA Result'!$G$55+'CBA Result'!$G$56</f>
        <v>2589916468.0184565</v>
      </c>
      <c r="Q546" s="122">
        <f>'CBA Result'!$G$40</f>
        <v>-16530913967.140793</v>
      </c>
      <c r="R546" s="122">
        <v>0.10317790774616309</v>
      </c>
      <c r="S546" s="122">
        <f t="shared" si="28"/>
        <v>853350190.09281576</v>
      </c>
      <c r="T546" s="122">
        <v>0.88200516773697468</v>
      </c>
      <c r="U546" s="122">
        <f t="shared" si="29"/>
        <v>-35681709877.399101</v>
      </c>
      <c r="V546" s="3">
        <f t="shared" si="30"/>
        <v>0.21310844895901657</v>
      </c>
    </row>
    <row r="547" spans="13:22" x14ac:dyDescent="0.25">
      <c r="M547" s="3">
        <v>543</v>
      </c>
      <c r="N547" s="122">
        <f>'CBA Result'!$G$54*_xlfn.GAMMA.INV(T547,IF($O$2="Railway",$D$31,$D$32),IF($O$2="Railway",$F$31,$F$32))</f>
        <v>6098741169.2175713</v>
      </c>
      <c r="O547" s="122">
        <f>'CBA Result'!$G$53+'CBA Result'!$G$57+'CBA Result'!$G$58+'CBA Result'!$G$59+'CBA Result'!$G$60</f>
        <v>-349185910.82876146</v>
      </c>
      <c r="P547" s="122">
        <f>'CBA Result'!$G$55+'CBA Result'!$G$56</f>
        <v>2589916468.0184565</v>
      </c>
      <c r="Q547" s="122">
        <f>'CBA Result'!$G$40</f>
        <v>-16530913967.140793</v>
      </c>
      <c r="R547" s="122">
        <v>0.80889534288882914</v>
      </c>
      <c r="S547" s="122">
        <f t="shared" si="28"/>
        <v>3166247142.5914202</v>
      </c>
      <c r="T547" s="122">
        <v>0.6625852028656376</v>
      </c>
      <c r="U547" s="122">
        <f t="shared" si="29"/>
        <v>-30650180950.213783</v>
      </c>
      <c r="V547" s="3">
        <f t="shared" si="30"/>
        <v>0.29088906246467178</v>
      </c>
    </row>
    <row r="548" spans="13:22" x14ac:dyDescent="0.25">
      <c r="M548" s="3">
        <v>544</v>
      </c>
      <c r="N548" s="122">
        <f>'CBA Result'!$G$54*_xlfn.GAMMA.INV(T548,IF($O$2="Railway",$D$31,$D$32),IF($O$2="Railway",$F$31,$F$32))</f>
        <v>5718766913.4290552</v>
      </c>
      <c r="O548" s="122">
        <f>'CBA Result'!$G$53+'CBA Result'!$G$57+'CBA Result'!$G$58+'CBA Result'!$G$59+'CBA Result'!$G$60</f>
        <v>-349185910.82876146</v>
      </c>
      <c r="P548" s="122">
        <f>'CBA Result'!$G$55+'CBA Result'!$G$56</f>
        <v>2589916468.0184565</v>
      </c>
      <c r="Q548" s="122">
        <f>'CBA Result'!$G$40</f>
        <v>-16530913967.140793</v>
      </c>
      <c r="R548" s="122">
        <v>0.25157395243507397</v>
      </c>
      <c r="S548" s="122">
        <f t="shared" si="28"/>
        <v>1330067313.1182067</v>
      </c>
      <c r="T548" s="122">
        <v>0.54269594479112582</v>
      </c>
      <c r="U548" s="122">
        <f t="shared" si="29"/>
        <v>-28740560690.360222</v>
      </c>
      <c r="V548" s="3">
        <f t="shared" si="30"/>
        <v>0.23310778059961818</v>
      </c>
    </row>
    <row r="549" spans="13:22" x14ac:dyDescent="0.25">
      <c r="M549" s="3">
        <v>545</v>
      </c>
      <c r="N549" s="122">
        <f>'CBA Result'!$G$54*_xlfn.GAMMA.INV(T549,IF($O$2="Railway",$D$31,$D$32),IF($O$2="Railway",$F$31,$F$32))</f>
        <v>5980417413.6015854</v>
      </c>
      <c r="O549" s="122">
        <f>'CBA Result'!$G$53+'CBA Result'!$G$57+'CBA Result'!$G$58+'CBA Result'!$G$59+'CBA Result'!$G$60</f>
        <v>-349185910.82876146</v>
      </c>
      <c r="P549" s="122">
        <f>'CBA Result'!$G$55+'CBA Result'!$G$56</f>
        <v>2589916468.0184565</v>
      </c>
      <c r="Q549" s="122">
        <f>'CBA Result'!$G$40</f>
        <v>-16530913967.140793</v>
      </c>
      <c r="R549" s="122">
        <v>0.49272041661279942</v>
      </c>
      <c r="S549" s="122">
        <f t="shared" si="28"/>
        <v>2026247810.5828137</v>
      </c>
      <c r="T549" s="122">
        <v>0.62691727991749258</v>
      </c>
      <c r="U549" s="122">
        <f t="shared" si="29"/>
        <v>-30055526345.318634</v>
      </c>
      <c r="V549" s="3">
        <f t="shared" si="30"/>
        <v>0.25477774787159391</v>
      </c>
    </row>
    <row r="550" spans="13:22" x14ac:dyDescent="0.25">
      <c r="M550" s="3">
        <v>546</v>
      </c>
      <c r="N550" s="122">
        <f>'CBA Result'!$G$54*_xlfn.GAMMA.INV(T550,IF($O$2="Railway",$D$31,$D$32),IF($O$2="Railway",$F$31,$F$32))</f>
        <v>4980393080.9392529</v>
      </c>
      <c r="O550" s="122">
        <f>'CBA Result'!$G$53+'CBA Result'!$G$57+'CBA Result'!$G$58+'CBA Result'!$G$59+'CBA Result'!$G$60</f>
        <v>-349185910.82876146</v>
      </c>
      <c r="P550" s="122">
        <f>'CBA Result'!$G$55+'CBA Result'!$G$56</f>
        <v>2589916468.0184565</v>
      </c>
      <c r="Q550" s="122">
        <f>'CBA Result'!$G$40</f>
        <v>-16530913967.140793</v>
      </c>
      <c r="R550" s="122">
        <v>0.28489291601037214</v>
      </c>
      <c r="S550" s="122">
        <f t="shared" si="28"/>
        <v>1427123561.6516721</v>
      </c>
      <c r="T550" s="122">
        <v>0.29399881283895779</v>
      </c>
      <c r="U550" s="122">
        <f t="shared" si="29"/>
        <v>-25029747106.576225</v>
      </c>
      <c r="V550" s="3">
        <f t="shared" si="30"/>
        <v>0.24204522346813565</v>
      </c>
    </row>
    <row r="551" spans="13:22" x14ac:dyDescent="0.25">
      <c r="M551" s="3">
        <v>547</v>
      </c>
      <c r="N551" s="122">
        <f>'CBA Result'!$G$54*_xlfn.GAMMA.INV(T551,IF($O$2="Railway",$D$31,$D$32),IF($O$2="Railway",$F$31,$F$32))</f>
        <v>6028419027.1877394</v>
      </c>
      <c r="O551" s="122">
        <f>'CBA Result'!$G$53+'CBA Result'!$G$57+'CBA Result'!$G$58+'CBA Result'!$G$59+'CBA Result'!$G$60</f>
        <v>-349185910.82876146</v>
      </c>
      <c r="P551" s="122">
        <f>'CBA Result'!$G$55+'CBA Result'!$G$56</f>
        <v>2589916468.0184565</v>
      </c>
      <c r="Q551" s="122">
        <f>'CBA Result'!$G$40</f>
        <v>-16530913967.140793</v>
      </c>
      <c r="R551" s="122">
        <v>0.12430279269034339</v>
      </c>
      <c r="S551" s="122">
        <f t="shared" si="28"/>
        <v>929318851.33055794</v>
      </c>
      <c r="T551" s="122">
        <v>0.6415952062108583</v>
      </c>
      <c r="U551" s="122">
        <f t="shared" si="29"/>
        <v>-30296765988.303288</v>
      </c>
      <c r="V551" s="3">
        <f t="shared" si="30"/>
        <v>0.21812730673105205</v>
      </c>
    </row>
    <row r="552" spans="13:22" x14ac:dyDescent="0.25">
      <c r="M552" s="3">
        <v>548</v>
      </c>
      <c r="N552" s="122">
        <f>'CBA Result'!$G$54*_xlfn.GAMMA.INV(T552,IF($O$2="Railway",$D$31,$D$32),IF($O$2="Railway",$F$31,$F$32))</f>
        <v>6418339368.6545038</v>
      </c>
      <c r="O552" s="122">
        <f>'CBA Result'!$G$53+'CBA Result'!$G$57+'CBA Result'!$G$58+'CBA Result'!$G$59+'CBA Result'!$G$60</f>
        <v>-349185910.82876146</v>
      </c>
      <c r="P552" s="122">
        <f>'CBA Result'!$G$55+'CBA Result'!$G$56</f>
        <v>2589916468.0184565</v>
      </c>
      <c r="Q552" s="122">
        <f>'CBA Result'!$G$40</f>
        <v>-16530913967.140793</v>
      </c>
      <c r="R552" s="122">
        <v>0.66296991926478288</v>
      </c>
      <c r="S552" s="122">
        <f t="shared" si="28"/>
        <v>2571521569.7664371</v>
      </c>
      <c r="T552" s="122">
        <v>0.74932347854782377</v>
      </c>
      <c r="U552" s="122">
        <f t="shared" si="29"/>
        <v>-32256371862.782253</v>
      </c>
      <c r="V552" s="3">
        <f t="shared" si="30"/>
        <v>0.26787498185937902</v>
      </c>
    </row>
    <row r="553" spans="13:22" x14ac:dyDescent="0.25">
      <c r="M553" s="3">
        <v>549</v>
      </c>
      <c r="N553" s="122">
        <f>'CBA Result'!$G$54*_xlfn.GAMMA.INV(T553,IF($O$2="Railway",$D$31,$D$32),IF($O$2="Railway",$F$31,$F$32))</f>
        <v>6783219402.6799498</v>
      </c>
      <c r="O553" s="122">
        <f>'CBA Result'!$G$53+'CBA Result'!$G$57+'CBA Result'!$G$58+'CBA Result'!$G$59+'CBA Result'!$G$60</f>
        <v>-349185910.82876146</v>
      </c>
      <c r="P553" s="122">
        <f>'CBA Result'!$G$55+'CBA Result'!$G$56</f>
        <v>2589916468.0184565</v>
      </c>
      <c r="Q553" s="122">
        <f>'CBA Result'!$G$40</f>
        <v>-16530913967.140793</v>
      </c>
      <c r="R553" s="122">
        <v>0.6143726671086589</v>
      </c>
      <c r="S553" s="122">
        <f t="shared" si="28"/>
        <v>2405664221.2773514</v>
      </c>
      <c r="T553" s="122">
        <v>0.82921302363320126</v>
      </c>
      <c r="U553" s="122">
        <f t="shared" si="29"/>
        <v>-34090133742.110359</v>
      </c>
      <c r="V553" s="3">
        <f t="shared" si="30"/>
        <v>0.25930369707553153</v>
      </c>
    </row>
    <row r="554" spans="13:22" x14ac:dyDescent="0.25">
      <c r="M554" s="3">
        <v>550</v>
      </c>
      <c r="N554" s="122">
        <f>'CBA Result'!$G$54*_xlfn.GAMMA.INV(T554,IF($O$2="Railway",$D$31,$D$32),IF($O$2="Railway",$F$31,$F$32))</f>
        <v>4608456954.9152384</v>
      </c>
      <c r="O554" s="122">
        <f>'CBA Result'!$G$53+'CBA Result'!$G$57+'CBA Result'!$G$58+'CBA Result'!$G$59+'CBA Result'!$G$60</f>
        <v>-349185910.82876146</v>
      </c>
      <c r="P554" s="122">
        <f>'CBA Result'!$G$55+'CBA Result'!$G$56</f>
        <v>2589916468.0184565</v>
      </c>
      <c r="Q554" s="122">
        <f>'CBA Result'!$G$40</f>
        <v>-16530913967.140793</v>
      </c>
      <c r="R554" s="122">
        <v>0.8456998077375818</v>
      </c>
      <c r="S554" s="122">
        <f t="shared" si="28"/>
        <v>3356882176.1200833</v>
      </c>
      <c r="T554" s="122">
        <v>0.18581194171846904</v>
      </c>
      <c r="U554" s="122">
        <f t="shared" si="29"/>
        <v>-23160523729.447712</v>
      </c>
      <c r="V554" s="3">
        <f t="shared" si="30"/>
        <v>0.32884201191542639</v>
      </c>
    </row>
    <row r="555" spans="13:22" x14ac:dyDescent="0.25">
      <c r="M555" s="3">
        <v>551</v>
      </c>
      <c r="N555" s="122">
        <f>'CBA Result'!$G$54*_xlfn.GAMMA.INV(T555,IF($O$2="Railway",$D$31,$D$32),IF($O$2="Railway",$F$31,$F$32))</f>
        <v>5313560963.0732107</v>
      </c>
      <c r="O555" s="122">
        <f>'CBA Result'!$G$53+'CBA Result'!$G$57+'CBA Result'!$G$58+'CBA Result'!$G$59+'CBA Result'!$G$60</f>
        <v>-349185910.82876146</v>
      </c>
      <c r="P555" s="122">
        <f>'CBA Result'!$G$55+'CBA Result'!$G$56</f>
        <v>2589916468.0184565</v>
      </c>
      <c r="Q555" s="122">
        <f>'CBA Result'!$G$40</f>
        <v>-16530913967.140793</v>
      </c>
      <c r="R555" s="122">
        <v>0.23115573900438147</v>
      </c>
      <c r="S555" s="122">
        <f t="shared" si="28"/>
        <v>1269627247.8002889</v>
      </c>
      <c r="T555" s="122">
        <v>0.40460466444752674</v>
      </c>
      <c r="U555" s="122">
        <f t="shared" si="29"/>
        <v>-26704134589.315617</v>
      </c>
      <c r="V555" s="3">
        <f t="shared" si="30"/>
        <v>0.23344708210611614</v>
      </c>
    </row>
    <row r="556" spans="13:22" x14ac:dyDescent="0.25">
      <c r="M556" s="3">
        <v>552</v>
      </c>
      <c r="N556" s="122">
        <f>'CBA Result'!$G$54*_xlfn.GAMMA.INV(T556,IF($O$2="Railway",$D$31,$D$32),IF($O$2="Railway",$F$31,$F$32))</f>
        <v>6126058608.2589426</v>
      </c>
      <c r="O556" s="122">
        <f>'CBA Result'!$G$53+'CBA Result'!$G$57+'CBA Result'!$G$58+'CBA Result'!$G$59+'CBA Result'!$G$60</f>
        <v>-349185910.82876146</v>
      </c>
      <c r="P556" s="122">
        <f>'CBA Result'!$G$55+'CBA Result'!$G$56</f>
        <v>2589916468.0184565</v>
      </c>
      <c r="Q556" s="122">
        <f>'CBA Result'!$G$40</f>
        <v>-16530913967.140793</v>
      </c>
      <c r="R556" s="122">
        <v>0.52390445254317586</v>
      </c>
      <c r="S556" s="122">
        <f t="shared" si="28"/>
        <v>2119890646.5738947</v>
      </c>
      <c r="T556" s="122">
        <v>0.67056637478671322</v>
      </c>
      <c r="U556" s="122">
        <f t="shared" si="29"/>
        <v>-30787469027.619087</v>
      </c>
      <c r="V556" s="3">
        <f t="shared" si="30"/>
        <v>0.25649277428163969</v>
      </c>
    </row>
    <row r="557" spans="13:22" x14ac:dyDescent="0.25">
      <c r="M557" s="3">
        <v>553</v>
      </c>
      <c r="N557" s="122">
        <f>'CBA Result'!$G$54*_xlfn.GAMMA.INV(T557,IF($O$2="Railway",$D$31,$D$32),IF($O$2="Railway",$F$31,$F$32))</f>
        <v>5341798957.0962801</v>
      </c>
      <c r="O557" s="122">
        <f>'CBA Result'!$G$53+'CBA Result'!$G$57+'CBA Result'!$G$58+'CBA Result'!$G$59+'CBA Result'!$G$60</f>
        <v>-349185910.82876146</v>
      </c>
      <c r="P557" s="122">
        <f>'CBA Result'!$G$55+'CBA Result'!$G$56</f>
        <v>2589916468.0184565</v>
      </c>
      <c r="Q557" s="122">
        <f>'CBA Result'!$G$40</f>
        <v>-16530913967.140793</v>
      </c>
      <c r="R557" s="122">
        <v>6.9767186265425774E-2</v>
      </c>
      <c r="S557" s="122">
        <f t="shared" si="28"/>
        <v>721197288.56702197</v>
      </c>
      <c r="T557" s="122">
        <v>0.41426695402873215</v>
      </c>
      <c r="U557" s="122">
        <f t="shared" si="29"/>
        <v>-26846049060.263592</v>
      </c>
      <c r="V557" s="3">
        <f t="shared" si="30"/>
        <v>0.21283617272725194</v>
      </c>
    </row>
    <row r="558" spans="13:22" x14ac:dyDescent="0.25">
      <c r="M558" s="3">
        <v>554</v>
      </c>
      <c r="N558" s="122">
        <f>'CBA Result'!$G$54*_xlfn.GAMMA.INV(T558,IF($O$2="Railway",$D$31,$D$32),IF($O$2="Railway",$F$31,$F$32))</f>
        <v>7006250959.9708309</v>
      </c>
      <c r="O558" s="122">
        <f>'CBA Result'!$G$53+'CBA Result'!$G$57+'CBA Result'!$G$58+'CBA Result'!$G$59+'CBA Result'!$G$60</f>
        <v>-349185910.82876146</v>
      </c>
      <c r="P558" s="122">
        <f>'CBA Result'!$G$55+'CBA Result'!$G$56</f>
        <v>2589916468.0184565</v>
      </c>
      <c r="Q558" s="122">
        <f>'CBA Result'!$G$40</f>
        <v>-16530913967.140793</v>
      </c>
      <c r="R558" s="122">
        <v>0.23745801496749208</v>
      </c>
      <c r="S558" s="122">
        <f t="shared" si="28"/>
        <v>1288377751.0784941</v>
      </c>
      <c r="T558" s="122">
        <v>0.86791486206514656</v>
      </c>
      <c r="U558" s="122">
        <f t="shared" si="29"/>
        <v>-35211013838.33036</v>
      </c>
      <c r="V558" s="3">
        <f t="shared" si="30"/>
        <v>0.22565220179974579</v>
      </c>
    </row>
    <row r="559" spans="13:22" x14ac:dyDescent="0.25">
      <c r="M559" s="3">
        <v>555</v>
      </c>
      <c r="N559" s="122">
        <f>'CBA Result'!$G$54*_xlfn.GAMMA.INV(T559,IF($O$2="Railway",$D$31,$D$32),IF($O$2="Railway",$F$31,$F$32))</f>
        <v>3090252303.4119496</v>
      </c>
      <c r="O559" s="122">
        <f>'CBA Result'!$G$53+'CBA Result'!$G$57+'CBA Result'!$G$58+'CBA Result'!$G$59+'CBA Result'!$G$60</f>
        <v>-349185910.82876146</v>
      </c>
      <c r="P559" s="122">
        <f>'CBA Result'!$G$55+'CBA Result'!$G$56</f>
        <v>2589916468.0184565</v>
      </c>
      <c r="Q559" s="122">
        <f>'CBA Result'!$G$40</f>
        <v>-16530913967.140793</v>
      </c>
      <c r="R559" s="122">
        <v>0.32941297019134941</v>
      </c>
      <c r="S559" s="122">
        <f t="shared" si="28"/>
        <v>1554935211.5491104</v>
      </c>
      <c r="T559" s="122">
        <v>5.0265375772037268E-3</v>
      </c>
      <c r="U559" s="122">
        <f t="shared" si="29"/>
        <v>-15530547969.384106</v>
      </c>
      <c r="V559" s="3">
        <f t="shared" si="30"/>
        <v>0.27661622839072719</v>
      </c>
    </row>
    <row r="560" spans="13:22" x14ac:dyDescent="0.25">
      <c r="M560" s="3">
        <v>556</v>
      </c>
      <c r="N560" s="122">
        <f>'CBA Result'!$G$54*_xlfn.GAMMA.INV(T560,IF($O$2="Railway",$D$31,$D$32),IF($O$2="Railway",$F$31,$F$32))</f>
        <v>5591024727.5797663</v>
      </c>
      <c r="O560" s="122">
        <f>'CBA Result'!$G$53+'CBA Result'!$G$57+'CBA Result'!$G$58+'CBA Result'!$G$59+'CBA Result'!$G$60</f>
        <v>-349185910.82876146</v>
      </c>
      <c r="P560" s="122">
        <f>'CBA Result'!$G$55+'CBA Result'!$G$56</f>
        <v>2589916468.0184565</v>
      </c>
      <c r="Q560" s="122">
        <f>'CBA Result'!$G$40</f>
        <v>-16530913967.140793</v>
      </c>
      <c r="R560" s="122">
        <v>0.14910274512381438</v>
      </c>
      <c r="S560" s="122">
        <f t="shared" si="28"/>
        <v>1013569574.6247138</v>
      </c>
      <c r="T560" s="122">
        <v>0.49965736110464121</v>
      </c>
      <c r="U560" s="122">
        <f t="shared" si="29"/>
        <v>-28098572286.094357</v>
      </c>
      <c r="V560" s="3">
        <f t="shared" si="30"/>
        <v>0.22262370940716603</v>
      </c>
    </row>
    <row r="561" spans="13:22" x14ac:dyDescent="0.25">
      <c r="M561" s="3">
        <v>557</v>
      </c>
      <c r="N561" s="122">
        <f>'CBA Result'!$G$54*_xlfn.GAMMA.INV(T561,IF($O$2="Railway",$D$31,$D$32),IF($O$2="Railway",$F$31,$F$32))</f>
        <v>4206706769.9514346</v>
      </c>
      <c r="O561" s="122">
        <f>'CBA Result'!$G$53+'CBA Result'!$G$57+'CBA Result'!$G$58+'CBA Result'!$G$59+'CBA Result'!$G$60</f>
        <v>-349185910.82876146</v>
      </c>
      <c r="P561" s="122">
        <f>'CBA Result'!$G$55+'CBA Result'!$G$56</f>
        <v>2589916468.0184565</v>
      </c>
      <c r="Q561" s="122">
        <f>'CBA Result'!$G$40</f>
        <v>-16530913967.140793</v>
      </c>
      <c r="R561" s="122">
        <v>0.87077186803315998</v>
      </c>
      <c r="S561" s="122">
        <f t="shared" si="28"/>
        <v>3503816245.995542</v>
      </c>
      <c r="T561" s="122">
        <v>9.7541674669936351E-2</v>
      </c>
      <c r="U561" s="122">
        <f t="shared" si="29"/>
        <v>-21141465119.767082</v>
      </c>
      <c r="V561" s="3">
        <f t="shared" si="30"/>
        <v>0.34819427430483191</v>
      </c>
    </row>
    <row r="562" spans="13:22" x14ac:dyDescent="0.25">
      <c r="M562" s="3">
        <v>558</v>
      </c>
      <c r="N562" s="122">
        <f>'CBA Result'!$G$54*_xlfn.GAMMA.INV(T562,IF($O$2="Railway",$D$31,$D$32),IF($O$2="Railway",$F$31,$F$32))</f>
        <v>3338347734.7820125</v>
      </c>
      <c r="O562" s="122">
        <f>'CBA Result'!$G$53+'CBA Result'!$G$57+'CBA Result'!$G$58+'CBA Result'!$G$59+'CBA Result'!$G$60</f>
        <v>-349185910.82876146</v>
      </c>
      <c r="P562" s="122">
        <f>'CBA Result'!$G$55+'CBA Result'!$G$56</f>
        <v>2589916468.0184565</v>
      </c>
      <c r="Q562" s="122">
        <f>'CBA Result'!$G$40</f>
        <v>-16530913967.140793</v>
      </c>
      <c r="R562" s="122">
        <v>0.58923401511571716</v>
      </c>
      <c r="S562" s="122">
        <f t="shared" si="28"/>
        <v>2323690956.7873926</v>
      </c>
      <c r="T562" s="122">
        <v>1.1750828850330519E-2</v>
      </c>
      <c r="U562" s="122">
        <f t="shared" si="29"/>
        <v>-16777390498.592363</v>
      </c>
      <c r="V562" s="3">
        <f t="shared" si="30"/>
        <v>0.31666740910550994</v>
      </c>
    </row>
    <row r="563" spans="13:22" x14ac:dyDescent="0.25">
      <c r="M563" s="3">
        <v>559</v>
      </c>
      <c r="N563" s="122">
        <f>'CBA Result'!$G$54*_xlfn.GAMMA.INV(T563,IF($O$2="Railway",$D$31,$D$32),IF($O$2="Railway",$F$31,$F$32))</f>
        <v>12295445550.609978</v>
      </c>
      <c r="O563" s="122">
        <f>'CBA Result'!$G$53+'CBA Result'!$G$57+'CBA Result'!$G$58+'CBA Result'!$G$59+'CBA Result'!$G$60</f>
        <v>-349185910.82876146</v>
      </c>
      <c r="P563" s="122">
        <f>'CBA Result'!$G$55+'CBA Result'!$G$56</f>
        <v>2589916468.0184565</v>
      </c>
      <c r="Q563" s="122">
        <f>'CBA Result'!$G$40</f>
        <v>-16530913967.140793</v>
      </c>
      <c r="R563" s="122">
        <v>0.59124478462858887</v>
      </c>
      <c r="S563" s="122">
        <f t="shared" si="28"/>
        <v>2330164992.4153347</v>
      </c>
      <c r="T563" s="122">
        <v>0.99999218920440514</v>
      </c>
      <c r="U563" s="122">
        <f t="shared" si="29"/>
        <v>-61792691398.648926</v>
      </c>
      <c r="V563" s="3">
        <f t="shared" si="30"/>
        <v>0.23103743030213278</v>
      </c>
    </row>
    <row r="564" spans="13:22" x14ac:dyDescent="0.25">
      <c r="M564" s="3">
        <v>560</v>
      </c>
      <c r="N564" s="122">
        <f>'CBA Result'!$G$54*_xlfn.GAMMA.INV(T564,IF($O$2="Railway",$D$31,$D$32),IF($O$2="Railway",$F$31,$F$32))</f>
        <v>6184514453.9178247</v>
      </c>
      <c r="O564" s="122">
        <f>'CBA Result'!$G$53+'CBA Result'!$G$57+'CBA Result'!$G$58+'CBA Result'!$G$59+'CBA Result'!$G$60</f>
        <v>-349185910.82876146</v>
      </c>
      <c r="P564" s="122">
        <f>'CBA Result'!$G$55+'CBA Result'!$G$56</f>
        <v>2589916468.0184565</v>
      </c>
      <c r="Q564" s="122">
        <f>'CBA Result'!$G$40</f>
        <v>-16530913967.140793</v>
      </c>
      <c r="R564" s="122">
        <v>1.9667759687790887E-2</v>
      </c>
      <c r="S564" s="122">
        <f t="shared" si="28"/>
        <v>458417393.90439683</v>
      </c>
      <c r="T564" s="122">
        <v>0.68730587379034003</v>
      </c>
      <c r="U564" s="122">
        <f t="shared" si="29"/>
        <v>-31081248054.688759</v>
      </c>
      <c r="V564" s="3">
        <f t="shared" si="30"/>
        <v>0.20249334666096261</v>
      </c>
    </row>
    <row r="565" spans="13:22" x14ac:dyDescent="0.25">
      <c r="M565" s="3">
        <v>561</v>
      </c>
      <c r="N565" s="122">
        <f>'CBA Result'!$G$54*_xlfn.GAMMA.INV(T565,IF($O$2="Railway",$D$31,$D$32),IF($O$2="Railway",$F$31,$F$32))</f>
        <v>6004602098.1177425</v>
      </c>
      <c r="O565" s="122">
        <f>'CBA Result'!$G$53+'CBA Result'!$G$57+'CBA Result'!$G$58+'CBA Result'!$G$59+'CBA Result'!$G$60</f>
        <v>-349185910.82876146</v>
      </c>
      <c r="P565" s="122">
        <f>'CBA Result'!$G$55+'CBA Result'!$G$56</f>
        <v>2589916468.0184565</v>
      </c>
      <c r="Q565" s="122">
        <f>'CBA Result'!$G$40</f>
        <v>-16530913967.140793</v>
      </c>
      <c r="R565" s="122">
        <v>0.54506833404764654</v>
      </c>
      <c r="S565" s="122">
        <f t="shared" si="28"/>
        <v>2184651776.2181625</v>
      </c>
      <c r="T565" s="122">
        <v>0.63434677747041834</v>
      </c>
      <c r="U565" s="122">
        <f t="shared" si="29"/>
        <v>-30177070273.168118</v>
      </c>
      <c r="V565" s="3">
        <f t="shared" si="30"/>
        <v>0.25980215748372781</v>
      </c>
    </row>
    <row r="566" spans="13:22" x14ac:dyDescent="0.25">
      <c r="M566" s="3">
        <v>562</v>
      </c>
      <c r="N566" s="122">
        <f>'CBA Result'!$G$54*_xlfn.GAMMA.INV(T566,IF($O$2="Railway",$D$31,$D$32),IF($O$2="Railway",$F$31,$F$32))</f>
        <v>6457859287.5579453</v>
      </c>
      <c r="O566" s="122">
        <f>'CBA Result'!$G$53+'CBA Result'!$G$57+'CBA Result'!$G$58+'CBA Result'!$G$59+'CBA Result'!$G$60</f>
        <v>-349185910.82876146</v>
      </c>
      <c r="P566" s="122">
        <f>'CBA Result'!$G$55+'CBA Result'!$G$56</f>
        <v>2589916468.0184565</v>
      </c>
      <c r="Q566" s="122">
        <f>'CBA Result'!$G$40</f>
        <v>-16530913967.140793</v>
      </c>
      <c r="R566" s="122">
        <v>0.8716296911474154</v>
      </c>
      <c r="S566" s="122">
        <f t="shared" si="28"/>
        <v>3509154562.2984757</v>
      </c>
      <c r="T566" s="122">
        <v>0.75898583438284928</v>
      </c>
      <c r="U566" s="122">
        <f t="shared" si="29"/>
        <v>-32454985417.927383</v>
      </c>
      <c r="V566" s="3">
        <f t="shared" si="30"/>
        <v>0.29634362225641286</v>
      </c>
    </row>
    <row r="567" spans="13:22" x14ac:dyDescent="0.25">
      <c r="M567" s="3">
        <v>563</v>
      </c>
      <c r="N567" s="122">
        <f>'CBA Result'!$G$54*_xlfn.GAMMA.INV(T567,IF($O$2="Railway",$D$31,$D$32),IF($O$2="Railway",$F$31,$F$32))</f>
        <v>5738849502.1913347</v>
      </c>
      <c r="O567" s="122">
        <f>'CBA Result'!$G$53+'CBA Result'!$G$57+'CBA Result'!$G$58+'CBA Result'!$G$59+'CBA Result'!$G$60</f>
        <v>-349185910.82876146</v>
      </c>
      <c r="P567" s="122">
        <f>'CBA Result'!$G$55+'CBA Result'!$G$56</f>
        <v>2589916468.0184565</v>
      </c>
      <c r="Q567" s="122">
        <f>'CBA Result'!$G$40</f>
        <v>-16530913967.140793</v>
      </c>
      <c r="R567" s="122">
        <v>0.99339812207819944</v>
      </c>
      <c r="S567" s="122">
        <f t="shared" si="28"/>
        <v>5052055399.7451916</v>
      </c>
      <c r="T567" s="122">
        <v>0.54937152804494604</v>
      </c>
      <c r="U567" s="122">
        <f t="shared" si="29"/>
        <v>-28841488892.17004</v>
      </c>
      <c r="V567" s="3">
        <f t="shared" si="30"/>
        <v>0.36203813992219069</v>
      </c>
    </row>
    <row r="568" spans="13:22" x14ac:dyDescent="0.25">
      <c r="M568" s="3">
        <v>564</v>
      </c>
      <c r="N568" s="122">
        <f>'CBA Result'!$G$54*_xlfn.GAMMA.INV(T568,IF($O$2="Railway",$D$31,$D$32),IF($O$2="Railway",$F$31,$F$32))</f>
        <v>5102324639.6853895</v>
      </c>
      <c r="O568" s="122">
        <f>'CBA Result'!$G$53+'CBA Result'!$G$57+'CBA Result'!$G$58+'CBA Result'!$G$59+'CBA Result'!$G$60</f>
        <v>-349185910.82876146</v>
      </c>
      <c r="P568" s="122">
        <f>'CBA Result'!$G$55+'CBA Result'!$G$56</f>
        <v>2589916468.0184565</v>
      </c>
      <c r="Q568" s="122">
        <f>'CBA Result'!$G$40</f>
        <v>-16530913967.140793</v>
      </c>
      <c r="R568" s="122">
        <v>0.16542450256954744</v>
      </c>
      <c r="S568" s="122">
        <f t="shared" si="28"/>
        <v>1066821834.7982194</v>
      </c>
      <c r="T568" s="122">
        <v>0.33348304868536582</v>
      </c>
      <c r="U568" s="122">
        <f t="shared" si="29"/>
        <v>-25642533292.350719</v>
      </c>
      <c r="V568" s="3">
        <f t="shared" si="30"/>
        <v>0.22696511679643477</v>
      </c>
    </row>
    <row r="569" spans="13:22" x14ac:dyDescent="0.25">
      <c r="M569" s="3">
        <v>565</v>
      </c>
      <c r="N569" s="122">
        <f>'CBA Result'!$G$54*_xlfn.GAMMA.INV(T569,IF($O$2="Railway",$D$31,$D$32),IF($O$2="Railway",$F$31,$F$32))</f>
        <v>5851787315.1326504</v>
      </c>
      <c r="O569" s="122">
        <f>'CBA Result'!$G$53+'CBA Result'!$G$57+'CBA Result'!$G$58+'CBA Result'!$G$59+'CBA Result'!$G$60</f>
        <v>-349185910.82876146</v>
      </c>
      <c r="P569" s="122">
        <f>'CBA Result'!$G$55+'CBA Result'!$G$56</f>
        <v>2589916468.0184565</v>
      </c>
      <c r="Q569" s="122">
        <f>'CBA Result'!$G$40</f>
        <v>-16530913967.140793</v>
      </c>
      <c r="R569" s="122">
        <v>0.15093397615938031</v>
      </c>
      <c r="S569" s="122">
        <f t="shared" si="28"/>
        <v>1019621451.0078065</v>
      </c>
      <c r="T569" s="122">
        <v>0.58631837295795164</v>
      </c>
      <c r="U569" s="122">
        <f t="shared" si="29"/>
        <v>-29409075596.823849</v>
      </c>
      <c r="V569" s="3">
        <f t="shared" si="30"/>
        <v>0.22177585398216629</v>
      </c>
    </row>
    <row r="570" spans="13:22" x14ac:dyDescent="0.25">
      <c r="M570" s="3">
        <v>566</v>
      </c>
      <c r="N570" s="122">
        <f>'CBA Result'!$G$54*_xlfn.GAMMA.INV(T570,IF($O$2="Railway",$D$31,$D$32),IF($O$2="Railway",$F$31,$F$32))</f>
        <v>6596654294.036458</v>
      </c>
      <c r="O570" s="122">
        <f>'CBA Result'!$G$53+'CBA Result'!$G$57+'CBA Result'!$G$58+'CBA Result'!$G$59+'CBA Result'!$G$60</f>
        <v>-349185910.82876146</v>
      </c>
      <c r="P570" s="122">
        <f>'CBA Result'!$G$55+'CBA Result'!$G$56</f>
        <v>2589916468.0184565</v>
      </c>
      <c r="Q570" s="122">
        <f>'CBA Result'!$G$40</f>
        <v>-16530913967.140793</v>
      </c>
      <c r="R570" s="122">
        <v>0.3348679314917774</v>
      </c>
      <c r="S570" s="122">
        <f t="shared" si="28"/>
        <v>1570514699.4150946</v>
      </c>
      <c r="T570" s="122">
        <v>0.79098052727871382</v>
      </c>
      <c r="U570" s="122">
        <f t="shared" si="29"/>
        <v>-33152521507.018089</v>
      </c>
      <c r="V570" s="3">
        <f t="shared" si="30"/>
        <v>0.2358186565377175</v>
      </c>
    </row>
    <row r="571" spans="13:22" x14ac:dyDescent="0.25">
      <c r="M571" s="3">
        <v>567</v>
      </c>
      <c r="N571" s="122">
        <f>'CBA Result'!$G$54*_xlfn.GAMMA.INV(T571,IF($O$2="Railway",$D$31,$D$32),IF($O$2="Railway",$F$31,$F$32))</f>
        <v>6092868993.6040106</v>
      </c>
      <c r="O571" s="122">
        <f>'CBA Result'!$G$53+'CBA Result'!$G$57+'CBA Result'!$G$58+'CBA Result'!$G$59+'CBA Result'!$G$60</f>
        <v>-349185910.82876146</v>
      </c>
      <c r="P571" s="122">
        <f>'CBA Result'!$G$55+'CBA Result'!$G$56</f>
        <v>2589916468.0184565</v>
      </c>
      <c r="Q571" s="122">
        <f>'CBA Result'!$G$40</f>
        <v>-16530913967.140793</v>
      </c>
      <c r="R571" s="122">
        <v>0.45498806184928897</v>
      </c>
      <c r="S571" s="122">
        <f t="shared" si="28"/>
        <v>1915216013.2887959</v>
      </c>
      <c r="T571" s="122">
        <v>0.66085670230190097</v>
      </c>
      <c r="U571" s="122">
        <f t="shared" si="29"/>
        <v>-30620669410.023243</v>
      </c>
      <c r="V571" s="3">
        <f t="shared" si="30"/>
        <v>0.25012187008416653</v>
      </c>
    </row>
    <row r="572" spans="13:22" x14ac:dyDescent="0.25">
      <c r="M572" s="3">
        <v>568</v>
      </c>
      <c r="N572" s="122">
        <f>'CBA Result'!$G$54*_xlfn.GAMMA.INV(T572,IF($O$2="Railway",$D$31,$D$32),IF($O$2="Railway",$F$31,$F$32))</f>
        <v>4632265916.0924492</v>
      </c>
      <c r="O572" s="122">
        <f>'CBA Result'!$G$53+'CBA Result'!$G$57+'CBA Result'!$G$58+'CBA Result'!$G$59+'CBA Result'!$G$60</f>
        <v>-349185910.82876146</v>
      </c>
      <c r="P572" s="122">
        <f>'CBA Result'!$G$55+'CBA Result'!$G$56</f>
        <v>2589916468.0184565</v>
      </c>
      <c r="Q572" s="122">
        <f>'CBA Result'!$G$40</f>
        <v>-16530913967.140793</v>
      </c>
      <c r="R572" s="122">
        <v>0.70958400949709177</v>
      </c>
      <c r="S572" s="122">
        <f t="shared" si="28"/>
        <v>2742334791.1061969</v>
      </c>
      <c r="T572" s="122">
        <v>0.19205230551799479</v>
      </c>
      <c r="U572" s="122">
        <f t="shared" si="29"/>
        <v>-23280179400.687119</v>
      </c>
      <c r="V572" s="3">
        <f t="shared" si="30"/>
        <v>0.30177666054250973</v>
      </c>
    </row>
    <row r="573" spans="13:22" x14ac:dyDescent="0.25">
      <c r="M573" s="3">
        <v>569</v>
      </c>
      <c r="N573" s="122">
        <f>'CBA Result'!$G$54*_xlfn.GAMMA.INV(T573,IF($O$2="Railway",$D$31,$D$32),IF($O$2="Railway",$F$31,$F$32))</f>
        <v>2786932399.4350758</v>
      </c>
      <c r="O573" s="122">
        <f>'CBA Result'!$G$53+'CBA Result'!$G$57+'CBA Result'!$G$58+'CBA Result'!$G$59+'CBA Result'!$G$60</f>
        <v>-349185910.82876146</v>
      </c>
      <c r="P573" s="122">
        <f>'CBA Result'!$G$55+'CBA Result'!$G$56</f>
        <v>2589916468.0184565</v>
      </c>
      <c r="Q573" s="122">
        <f>'CBA Result'!$G$40</f>
        <v>-16530913967.140793</v>
      </c>
      <c r="R573" s="122">
        <v>0.3237722436612559</v>
      </c>
      <c r="S573" s="122">
        <f t="shared" si="28"/>
        <v>1538813016.819072</v>
      </c>
      <c r="T573" s="122">
        <v>1.4593723802570624E-3</v>
      </c>
      <c r="U573" s="122">
        <f t="shared" si="29"/>
        <v>-14006166185.547003</v>
      </c>
      <c r="V573" s="3">
        <f t="shared" si="30"/>
        <v>0.28391491666926016</v>
      </c>
    </row>
    <row r="574" spans="13:22" x14ac:dyDescent="0.25">
      <c r="M574" s="3">
        <v>570</v>
      </c>
      <c r="N574" s="122">
        <f>'CBA Result'!$G$54*_xlfn.GAMMA.INV(T574,IF($O$2="Railway",$D$31,$D$32),IF($O$2="Railway",$F$31,$F$32))</f>
        <v>3450585447.1138244</v>
      </c>
      <c r="O574" s="122">
        <f>'CBA Result'!$G$53+'CBA Result'!$G$57+'CBA Result'!$G$58+'CBA Result'!$G$59+'CBA Result'!$G$60</f>
        <v>-349185910.82876146</v>
      </c>
      <c r="P574" s="122">
        <f>'CBA Result'!$G$55+'CBA Result'!$G$56</f>
        <v>2589916468.0184565</v>
      </c>
      <c r="Q574" s="122">
        <f>'CBA Result'!$G$40</f>
        <v>-16530913967.140793</v>
      </c>
      <c r="R574" s="122">
        <v>0.18749736778253923</v>
      </c>
      <c r="S574" s="122">
        <f t="shared" si="28"/>
        <v>1136702422.360853</v>
      </c>
      <c r="T574" s="122">
        <v>1.6556198251493348E-2</v>
      </c>
      <c r="U574" s="122">
        <f t="shared" si="29"/>
        <v>-17341458737.75153</v>
      </c>
      <c r="V574" s="3">
        <f t="shared" si="30"/>
        <v>0.24439131809712006</v>
      </c>
    </row>
    <row r="575" spans="13:22" x14ac:dyDescent="0.25">
      <c r="M575" s="3">
        <v>571</v>
      </c>
      <c r="N575" s="122">
        <f>'CBA Result'!$G$54*_xlfn.GAMMA.INV(T575,IF($O$2="Railway",$D$31,$D$32),IF($O$2="Railway",$F$31,$F$32))</f>
        <v>4256513786.8599133</v>
      </c>
      <c r="O575" s="122">
        <f>'CBA Result'!$G$53+'CBA Result'!$G$57+'CBA Result'!$G$58+'CBA Result'!$G$59+'CBA Result'!$G$60</f>
        <v>-349185910.82876146</v>
      </c>
      <c r="P575" s="122">
        <f>'CBA Result'!$G$55+'CBA Result'!$G$56</f>
        <v>2589916468.0184565</v>
      </c>
      <c r="Q575" s="122">
        <f>'CBA Result'!$G$40</f>
        <v>-16530913967.140793</v>
      </c>
      <c r="R575" s="122">
        <v>0.7426138197208757</v>
      </c>
      <c r="S575" s="122">
        <f t="shared" si="28"/>
        <v>2872494413.2373652</v>
      </c>
      <c r="T575" s="122">
        <v>0.10667002846155949</v>
      </c>
      <c r="U575" s="122">
        <f t="shared" si="29"/>
        <v>-21391778100.508171</v>
      </c>
      <c r="V575" s="3">
        <f t="shared" si="30"/>
        <v>0.31693589272541395</v>
      </c>
    </row>
    <row r="576" spans="13:22" x14ac:dyDescent="0.25">
      <c r="M576" s="3">
        <v>572</v>
      </c>
      <c r="N576" s="122">
        <f>'CBA Result'!$G$54*_xlfn.GAMMA.INV(T576,IF($O$2="Railway",$D$31,$D$32),IF($O$2="Railway",$F$31,$F$32))</f>
        <v>5292246209.5754871</v>
      </c>
      <c r="O576" s="122">
        <f>'CBA Result'!$G$53+'CBA Result'!$G$57+'CBA Result'!$G$58+'CBA Result'!$G$59+'CBA Result'!$G$60</f>
        <v>-349185910.82876146</v>
      </c>
      <c r="P576" s="122">
        <f>'CBA Result'!$G$55+'CBA Result'!$G$56</f>
        <v>2589916468.0184565</v>
      </c>
      <c r="Q576" s="122">
        <f>'CBA Result'!$G$40</f>
        <v>-16530913967.140793</v>
      </c>
      <c r="R576" s="122">
        <v>0.28931343349298977</v>
      </c>
      <c r="S576" s="122">
        <f t="shared" si="28"/>
        <v>1439889340.5726302</v>
      </c>
      <c r="T576" s="122">
        <v>0.39732667160392454</v>
      </c>
      <c r="U576" s="122">
        <f t="shared" si="29"/>
        <v>-26597013950.238182</v>
      </c>
      <c r="V576" s="3">
        <f t="shared" si="30"/>
        <v>0.23998745315025091</v>
      </c>
    </row>
    <row r="577" spans="13:22" x14ac:dyDescent="0.25">
      <c r="M577" s="3">
        <v>573</v>
      </c>
      <c r="N577" s="122">
        <f>'CBA Result'!$G$54*_xlfn.GAMMA.INV(T577,IF($O$2="Railway",$D$31,$D$32),IF($O$2="Railway",$F$31,$F$32))</f>
        <v>5717597203.6518879</v>
      </c>
      <c r="O577" s="122">
        <f>'CBA Result'!$G$53+'CBA Result'!$G$57+'CBA Result'!$G$58+'CBA Result'!$G$59+'CBA Result'!$G$60</f>
        <v>-349185910.82876146</v>
      </c>
      <c r="P577" s="122">
        <f>'CBA Result'!$G$55+'CBA Result'!$G$56</f>
        <v>2589916468.0184565</v>
      </c>
      <c r="Q577" s="122">
        <f>'CBA Result'!$G$40</f>
        <v>-16530913967.140793</v>
      </c>
      <c r="R577" s="122">
        <v>0.98442952629356284</v>
      </c>
      <c r="S577" s="122">
        <f t="shared" si="28"/>
        <v>4734322693.9767265</v>
      </c>
      <c r="T577" s="122">
        <v>0.54230625404542943</v>
      </c>
      <c r="U577" s="122">
        <f t="shared" si="29"/>
        <v>-28734682130.287804</v>
      </c>
      <c r="V577" s="3">
        <f t="shared" si="30"/>
        <v>0.35158676685520257</v>
      </c>
    </row>
    <row r="578" spans="13:22" x14ac:dyDescent="0.25">
      <c r="M578" s="3">
        <v>574</v>
      </c>
      <c r="N578" s="122">
        <f>'CBA Result'!$G$54*_xlfn.GAMMA.INV(T578,IF($O$2="Railway",$D$31,$D$32),IF($O$2="Railway",$F$31,$F$32))</f>
        <v>7318428139.8502369</v>
      </c>
      <c r="O578" s="122">
        <f>'CBA Result'!$G$53+'CBA Result'!$G$57+'CBA Result'!$G$58+'CBA Result'!$G$59+'CBA Result'!$G$60</f>
        <v>-349185910.82876146</v>
      </c>
      <c r="P578" s="122">
        <f>'CBA Result'!$G$55+'CBA Result'!$G$56</f>
        <v>2589916468.0184565</v>
      </c>
      <c r="Q578" s="122">
        <f>'CBA Result'!$G$40</f>
        <v>-16530913967.140793</v>
      </c>
      <c r="R578" s="122">
        <v>0.68374254299027715</v>
      </c>
      <c r="S578" s="122">
        <f t="shared" si="28"/>
        <v>2646011541.7482352</v>
      </c>
      <c r="T578" s="122">
        <v>0.9102962894417711</v>
      </c>
      <c r="U578" s="122">
        <f t="shared" si="29"/>
        <v>-36779909252.375084</v>
      </c>
      <c r="V578" s="3">
        <f t="shared" si="30"/>
        <v>0.26142679430751448</v>
      </c>
    </row>
    <row r="579" spans="13:22" x14ac:dyDescent="0.25">
      <c r="M579" s="3">
        <v>575</v>
      </c>
      <c r="N579" s="122">
        <f>'CBA Result'!$G$54*_xlfn.GAMMA.INV(T579,IF($O$2="Railway",$D$31,$D$32),IF($O$2="Railway",$F$31,$F$32))</f>
        <v>7367291176.4352169</v>
      </c>
      <c r="O579" s="122">
        <f>'CBA Result'!$G$53+'CBA Result'!$G$57+'CBA Result'!$G$58+'CBA Result'!$G$59+'CBA Result'!$G$60</f>
        <v>-349185910.82876146</v>
      </c>
      <c r="P579" s="122">
        <f>'CBA Result'!$G$55+'CBA Result'!$G$56</f>
        <v>2589916468.0184565</v>
      </c>
      <c r="Q579" s="122">
        <f>'CBA Result'!$G$40</f>
        <v>-16530913967.140793</v>
      </c>
      <c r="R579" s="122">
        <v>0.70958049958120006</v>
      </c>
      <c r="S579" s="122">
        <f t="shared" si="28"/>
        <v>2742321403.8940835</v>
      </c>
      <c r="T579" s="122">
        <v>0.91580284074963281</v>
      </c>
      <c r="U579" s="122">
        <f t="shared" si="29"/>
        <v>-37025478111.841652</v>
      </c>
      <c r="V579" s="3">
        <f t="shared" si="30"/>
        <v>0.26361379156313763</v>
      </c>
    </row>
    <row r="580" spans="13:22" x14ac:dyDescent="0.25">
      <c r="M580" s="3">
        <v>576</v>
      </c>
      <c r="N580" s="122">
        <f>'CBA Result'!$G$54*_xlfn.GAMMA.INV(T580,IF($O$2="Railway",$D$31,$D$32),IF($O$2="Railway",$F$31,$F$32))</f>
        <v>5487741928.8990965</v>
      </c>
      <c r="O580" s="122">
        <f>'CBA Result'!$G$53+'CBA Result'!$G$57+'CBA Result'!$G$58+'CBA Result'!$G$59+'CBA Result'!$G$60</f>
        <v>-349185910.82876146</v>
      </c>
      <c r="P580" s="122">
        <f>'CBA Result'!$G$55+'CBA Result'!$G$56</f>
        <v>2589916468.0184565</v>
      </c>
      <c r="Q580" s="122">
        <f>'CBA Result'!$G$40</f>
        <v>-16530913967.140793</v>
      </c>
      <c r="R580" s="122">
        <v>0.30081134748404637</v>
      </c>
      <c r="S580" s="122">
        <f t="shared" si="28"/>
        <v>1473001009.7843597</v>
      </c>
      <c r="T580" s="122">
        <v>0.46435762664639935</v>
      </c>
      <c r="U580" s="122">
        <f t="shared" si="29"/>
        <v>-27579508370.972809</v>
      </c>
      <c r="V580" s="3">
        <f t="shared" si="30"/>
        <v>0.23972715317918072</v>
      </c>
    </row>
    <row r="581" spans="13:22" x14ac:dyDescent="0.25">
      <c r="M581" s="3">
        <v>577</v>
      </c>
      <c r="N581" s="122">
        <f>'CBA Result'!$G$54*_xlfn.GAMMA.INV(T581,IF($O$2="Railway",$D$31,$D$32),IF($O$2="Railway",$F$31,$F$32))</f>
        <v>6888319832.4445238</v>
      </c>
      <c r="O581" s="122">
        <f>'CBA Result'!$G$53+'CBA Result'!$G$57+'CBA Result'!$G$58+'CBA Result'!$G$59+'CBA Result'!$G$60</f>
        <v>-349185910.82876146</v>
      </c>
      <c r="P581" s="122">
        <f>'CBA Result'!$G$55+'CBA Result'!$G$56</f>
        <v>2589916468.0184565</v>
      </c>
      <c r="Q581" s="122">
        <f>'CBA Result'!$G$40</f>
        <v>-16530913967.140793</v>
      </c>
      <c r="R581" s="122">
        <v>0.84617869816608426</v>
      </c>
      <c r="S581" s="122">
        <f t="shared" si="28"/>
        <v>3359540613.314343</v>
      </c>
      <c r="T581" s="122">
        <v>0.84837779137589331</v>
      </c>
      <c r="U581" s="122">
        <f t="shared" si="29"/>
        <v>-34618332447.523315</v>
      </c>
      <c r="V581" s="3">
        <f t="shared" si="30"/>
        <v>0.2859373584771927</v>
      </c>
    </row>
    <row r="582" spans="13:22" x14ac:dyDescent="0.25">
      <c r="M582" s="3">
        <v>578</v>
      </c>
      <c r="N582" s="122">
        <f>'CBA Result'!$G$54*_xlfn.GAMMA.INV(T582,IF($O$2="Railway",$D$31,$D$32),IF($O$2="Railway",$F$31,$F$32))</f>
        <v>4333400865.1132345</v>
      </c>
      <c r="O582" s="122">
        <f>'CBA Result'!$G$53+'CBA Result'!$G$57+'CBA Result'!$G$58+'CBA Result'!$G$59+'CBA Result'!$G$60</f>
        <v>-349185910.82876146</v>
      </c>
      <c r="P582" s="122">
        <f>'CBA Result'!$G$55+'CBA Result'!$G$56</f>
        <v>2589916468.0184565</v>
      </c>
      <c r="Q582" s="122">
        <f>'CBA Result'!$G$40</f>
        <v>-16530913967.140793</v>
      </c>
      <c r="R582" s="122">
        <v>0.97844748630823486</v>
      </c>
      <c r="S582" s="122">
        <f t="shared" ref="S582:S645" si="31">_xlfn.BETA.INV(R582,IF($O$2="Railway",$I$30,$J$30),IF($O$2="Railway",$I$31,$J$31),IF($O$2="Railway",$I$27,$J$27),IF($O$2="Railway",$I$29,$J$29))*P582</f>
        <v>4592446589.2849579</v>
      </c>
      <c r="T582" s="122">
        <v>0.12178468264020659</v>
      </c>
      <c r="U582" s="122">
        <f t="shared" ref="U582:U645" si="32">_xlfn.GAMMA.INV(T582,IF($O$2="Railway",$D$31,$D$32),IF($O$2="Railway",$F$31,$F$32))*Q582</f>
        <v>-21778186179.783958</v>
      </c>
      <c r="V582" s="3">
        <f t="shared" ref="V582:V645" si="33">(N582+O582+S582)/-U582</f>
        <v>0.39381891002157426</v>
      </c>
    </row>
    <row r="583" spans="13:22" x14ac:dyDescent="0.25">
      <c r="M583" s="3">
        <v>579</v>
      </c>
      <c r="N583" s="122">
        <f>'CBA Result'!$G$54*_xlfn.GAMMA.INV(T583,IF($O$2="Railway",$D$31,$D$32),IF($O$2="Railway",$F$31,$F$32))</f>
        <v>6077148572.8892279</v>
      </c>
      <c r="O583" s="122">
        <f>'CBA Result'!$G$53+'CBA Result'!$G$57+'CBA Result'!$G$58+'CBA Result'!$G$59+'CBA Result'!$G$60</f>
        <v>-349185910.82876146</v>
      </c>
      <c r="P583" s="122">
        <f>'CBA Result'!$G$55+'CBA Result'!$G$56</f>
        <v>2589916468.0184565</v>
      </c>
      <c r="Q583" s="122">
        <f>'CBA Result'!$G$40</f>
        <v>-16530913967.140793</v>
      </c>
      <c r="R583" s="122">
        <v>0.15604455572148346</v>
      </c>
      <c r="S583" s="122">
        <f t="shared" si="31"/>
        <v>1036403780.623911</v>
      </c>
      <c r="T583" s="122">
        <v>0.65620724489995974</v>
      </c>
      <c r="U583" s="122">
        <f t="shared" si="32"/>
        <v>-30541663968.383324</v>
      </c>
      <c r="V583" s="3">
        <f t="shared" si="33"/>
        <v>0.22147995766330342</v>
      </c>
    </row>
    <row r="584" spans="13:22" x14ac:dyDescent="0.25">
      <c r="M584" s="3">
        <v>580</v>
      </c>
      <c r="N584" s="122">
        <f>'CBA Result'!$G$54*_xlfn.GAMMA.INV(T584,IF($O$2="Railway",$D$31,$D$32),IF($O$2="Railway",$F$31,$F$32))</f>
        <v>8840884744.4892883</v>
      </c>
      <c r="O584" s="122">
        <f>'CBA Result'!$G$53+'CBA Result'!$G$57+'CBA Result'!$G$58+'CBA Result'!$G$59+'CBA Result'!$G$60</f>
        <v>-349185910.82876146</v>
      </c>
      <c r="P584" s="122">
        <f>'CBA Result'!$G$55+'CBA Result'!$G$56</f>
        <v>2589916468.0184565</v>
      </c>
      <c r="Q584" s="122">
        <f>'CBA Result'!$G$40</f>
        <v>-16530913967.140793</v>
      </c>
      <c r="R584" s="122">
        <v>0.63261510031375945</v>
      </c>
      <c r="S584" s="122">
        <f t="shared" si="31"/>
        <v>2466681194.1526117</v>
      </c>
      <c r="T584" s="122">
        <v>0.99094166958465468</v>
      </c>
      <c r="U584" s="122">
        <f t="shared" si="32"/>
        <v>-44431253870.271317</v>
      </c>
      <c r="V584" s="3">
        <f t="shared" si="33"/>
        <v>0.24663674943338307</v>
      </c>
    </row>
    <row r="585" spans="13:22" x14ac:dyDescent="0.25">
      <c r="M585" s="3">
        <v>581</v>
      </c>
      <c r="N585" s="122">
        <f>'CBA Result'!$G$54*_xlfn.GAMMA.INV(T585,IF($O$2="Railway",$D$31,$D$32),IF($O$2="Railway",$F$31,$F$32))</f>
        <v>4737490827.7476387</v>
      </c>
      <c r="O585" s="122">
        <f>'CBA Result'!$G$53+'CBA Result'!$G$57+'CBA Result'!$G$58+'CBA Result'!$G$59+'CBA Result'!$G$60</f>
        <v>-349185910.82876146</v>
      </c>
      <c r="P585" s="122">
        <f>'CBA Result'!$G$55+'CBA Result'!$G$56</f>
        <v>2589916468.0184565</v>
      </c>
      <c r="Q585" s="122">
        <f>'CBA Result'!$G$40</f>
        <v>-16530913967.140793</v>
      </c>
      <c r="R585" s="122">
        <v>0.75733565394894298</v>
      </c>
      <c r="S585" s="122">
        <f t="shared" si="31"/>
        <v>2933525925.8598747</v>
      </c>
      <c r="T585" s="122">
        <v>0.22085213147529714</v>
      </c>
      <c r="U585" s="122">
        <f t="shared" si="32"/>
        <v>-23809003709.378941</v>
      </c>
      <c r="V585" s="3">
        <f t="shared" si="33"/>
        <v>0.30752361300588593</v>
      </c>
    </row>
    <row r="586" spans="13:22" x14ac:dyDescent="0.25">
      <c r="M586" s="3">
        <v>582</v>
      </c>
      <c r="N586" s="122">
        <f>'CBA Result'!$G$54*_xlfn.GAMMA.INV(T586,IF($O$2="Railway",$D$31,$D$32),IF($O$2="Railway",$F$31,$F$32))</f>
        <v>6155805896.3638449</v>
      </c>
      <c r="O586" s="122">
        <f>'CBA Result'!$G$53+'CBA Result'!$G$57+'CBA Result'!$G$58+'CBA Result'!$G$59+'CBA Result'!$G$60</f>
        <v>-349185910.82876146</v>
      </c>
      <c r="P586" s="122">
        <f>'CBA Result'!$G$55+'CBA Result'!$G$56</f>
        <v>2589916468.0184565</v>
      </c>
      <c r="Q586" s="122">
        <f>'CBA Result'!$G$40</f>
        <v>-16530913967.140793</v>
      </c>
      <c r="R586" s="122">
        <v>0.98311278533334312</v>
      </c>
      <c r="S586" s="122">
        <f t="shared" si="31"/>
        <v>4700120239.7159328</v>
      </c>
      <c r="T586" s="122">
        <v>0.67914346967694206</v>
      </c>
      <c r="U586" s="122">
        <f t="shared" si="32"/>
        <v>-30936968692.860722</v>
      </c>
      <c r="V586" s="3">
        <f t="shared" si="33"/>
        <v>0.33961763770590886</v>
      </c>
    </row>
    <row r="587" spans="13:22" x14ac:dyDescent="0.25">
      <c r="M587" s="3">
        <v>583</v>
      </c>
      <c r="N587" s="122">
        <f>'CBA Result'!$G$54*_xlfn.GAMMA.INV(T587,IF($O$2="Railway",$D$31,$D$32),IF($O$2="Railway",$F$31,$F$32))</f>
        <v>6803973532.8921843</v>
      </c>
      <c r="O587" s="122">
        <f>'CBA Result'!$G$53+'CBA Result'!$G$57+'CBA Result'!$G$58+'CBA Result'!$G$59+'CBA Result'!$G$60</f>
        <v>-349185910.82876146</v>
      </c>
      <c r="P587" s="122">
        <f>'CBA Result'!$G$55+'CBA Result'!$G$56</f>
        <v>2589916468.0184565</v>
      </c>
      <c r="Q587" s="122">
        <f>'CBA Result'!$G$40</f>
        <v>-16530913967.140793</v>
      </c>
      <c r="R587" s="122">
        <v>0.57378499148331774</v>
      </c>
      <c r="S587" s="122">
        <f t="shared" si="31"/>
        <v>2274392414.4432206</v>
      </c>
      <c r="T587" s="122">
        <v>0.8331311095798587</v>
      </c>
      <c r="U587" s="122">
        <f t="shared" si="32"/>
        <v>-34194436880.876102</v>
      </c>
      <c r="V587" s="3">
        <f t="shared" si="33"/>
        <v>0.25528070741204706</v>
      </c>
    </row>
    <row r="588" spans="13:22" x14ac:dyDescent="0.25">
      <c r="M588" s="3">
        <v>584</v>
      </c>
      <c r="N588" s="122">
        <f>'CBA Result'!$G$54*_xlfn.GAMMA.INV(T588,IF($O$2="Railway",$D$31,$D$32),IF($O$2="Railway",$F$31,$F$32))</f>
        <v>8706679483.73106</v>
      </c>
      <c r="O588" s="122">
        <f>'CBA Result'!$G$53+'CBA Result'!$G$57+'CBA Result'!$G$58+'CBA Result'!$G$59+'CBA Result'!$G$60</f>
        <v>-349185910.82876146</v>
      </c>
      <c r="P588" s="122">
        <f>'CBA Result'!$G$55+'CBA Result'!$G$56</f>
        <v>2589916468.0184565</v>
      </c>
      <c r="Q588" s="122">
        <f>'CBA Result'!$G$40</f>
        <v>-16530913967.140793</v>
      </c>
      <c r="R588" s="122">
        <v>0.12199588808646245</v>
      </c>
      <c r="S588" s="122">
        <f t="shared" si="31"/>
        <v>921235172.9943136</v>
      </c>
      <c r="T588" s="122">
        <v>0.98863832549254527</v>
      </c>
      <c r="U588" s="122">
        <f t="shared" si="32"/>
        <v>-43756784268.663666</v>
      </c>
      <c r="V588" s="3">
        <f t="shared" si="33"/>
        <v>0.21205234573285486</v>
      </c>
    </row>
    <row r="589" spans="13:22" x14ac:dyDescent="0.25">
      <c r="M589" s="3">
        <v>585</v>
      </c>
      <c r="N589" s="122">
        <f>'CBA Result'!$G$54*_xlfn.GAMMA.INV(T589,IF($O$2="Railway",$D$31,$D$32),IF($O$2="Railway",$F$31,$F$32))</f>
        <v>4935652626.9193764</v>
      </c>
      <c r="O589" s="122">
        <f>'CBA Result'!$G$53+'CBA Result'!$G$57+'CBA Result'!$G$58+'CBA Result'!$G$59+'CBA Result'!$G$60</f>
        <v>-349185910.82876146</v>
      </c>
      <c r="P589" s="122">
        <f>'CBA Result'!$G$55+'CBA Result'!$G$56</f>
        <v>2589916468.0184565</v>
      </c>
      <c r="Q589" s="122">
        <f>'CBA Result'!$G$40</f>
        <v>-16530913967.140793</v>
      </c>
      <c r="R589" s="122">
        <v>0.66618718312290082</v>
      </c>
      <c r="S589" s="122">
        <f t="shared" si="31"/>
        <v>2582902411.4808483</v>
      </c>
      <c r="T589" s="122">
        <v>0.2799177585178364</v>
      </c>
      <c r="U589" s="122">
        <f t="shared" si="32"/>
        <v>-24804896932.834576</v>
      </c>
      <c r="V589" s="3">
        <f t="shared" si="33"/>
        <v>0.28903039375589074</v>
      </c>
    </row>
    <row r="590" spans="13:22" x14ac:dyDescent="0.25">
      <c r="M590" s="3">
        <v>586</v>
      </c>
      <c r="N590" s="122">
        <f>'CBA Result'!$G$54*_xlfn.GAMMA.INV(T590,IF($O$2="Railway",$D$31,$D$32),IF($O$2="Railway",$F$31,$F$32))</f>
        <v>6385912086.1518574</v>
      </c>
      <c r="O590" s="122">
        <f>'CBA Result'!$G$53+'CBA Result'!$G$57+'CBA Result'!$G$58+'CBA Result'!$G$59+'CBA Result'!$G$60</f>
        <v>-349185910.82876146</v>
      </c>
      <c r="P590" s="122">
        <f>'CBA Result'!$G$55+'CBA Result'!$G$56</f>
        <v>2589916468.0184565</v>
      </c>
      <c r="Q590" s="122">
        <f>'CBA Result'!$G$40</f>
        <v>-16530913967.140793</v>
      </c>
      <c r="R590" s="122">
        <v>0.89853588103753412</v>
      </c>
      <c r="S590" s="122">
        <f t="shared" si="31"/>
        <v>3689932331.2142053</v>
      </c>
      <c r="T590" s="122">
        <v>0.74121441427340551</v>
      </c>
      <c r="U590" s="122">
        <f t="shared" si="32"/>
        <v>-32093403465.066608</v>
      </c>
      <c r="V590" s="3">
        <f t="shared" si="33"/>
        <v>0.30307344987965162</v>
      </c>
    </row>
    <row r="591" spans="13:22" x14ac:dyDescent="0.25">
      <c r="M591" s="3">
        <v>587</v>
      </c>
      <c r="N591" s="122">
        <f>'CBA Result'!$G$54*_xlfn.GAMMA.INV(T591,IF($O$2="Railway",$D$31,$D$32),IF($O$2="Railway",$F$31,$F$32))</f>
        <v>4979732476.2449245</v>
      </c>
      <c r="O591" s="122">
        <f>'CBA Result'!$G$53+'CBA Result'!$G$57+'CBA Result'!$G$58+'CBA Result'!$G$59+'CBA Result'!$G$60</f>
        <v>-349185910.82876146</v>
      </c>
      <c r="P591" s="122">
        <f>'CBA Result'!$G$55+'CBA Result'!$G$56</f>
        <v>2589916468.0184565</v>
      </c>
      <c r="Q591" s="122">
        <f>'CBA Result'!$G$40</f>
        <v>-16530913967.140793</v>
      </c>
      <c r="R591" s="122">
        <v>0.35525754986600477</v>
      </c>
      <c r="S591" s="122">
        <f t="shared" si="31"/>
        <v>1628686349.4342322</v>
      </c>
      <c r="T591" s="122">
        <v>0.29378916895249685</v>
      </c>
      <c r="U591" s="122">
        <f t="shared" si="32"/>
        <v>-25026427134.002224</v>
      </c>
      <c r="V591" s="3">
        <f t="shared" si="33"/>
        <v>0.25010493432945013</v>
      </c>
    </row>
    <row r="592" spans="13:22" x14ac:dyDescent="0.25">
      <c r="M592" s="3">
        <v>588</v>
      </c>
      <c r="N592" s="122">
        <f>'CBA Result'!$G$54*_xlfn.GAMMA.INV(T592,IF($O$2="Railway",$D$31,$D$32),IF($O$2="Railway",$F$31,$F$32))</f>
        <v>5373179667.1181087</v>
      </c>
      <c r="O592" s="122">
        <f>'CBA Result'!$G$53+'CBA Result'!$G$57+'CBA Result'!$G$58+'CBA Result'!$G$59+'CBA Result'!$G$60</f>
        <v>-349185910.82876146</v>
      </c>
      <c r="P592" s="122">
        <f>'CBA Result'!$G$55+'CBA Result'!$G$56</f>
        <v>2589916468.0184565</v>
      </c>
      <c r="Q592" s="122">
        <f>'CBA Result'!$G$40</f>
        <v>-16530913967.140793</v>
      </c>
      <c r="R592" s="122">
        <v>2.7255738144470465E-2</v>
      </c>
      <c r="S592" s="122">
        <f t="shared" si="31"/>
        <v>508676186.79525113</v>
      </c>
      <c r="T592" s="122">
        <v>0.42502514439629979</v>
      </c>
      <c r="U592" s="122">
        <f t="shared" si="32"/>
        <v>-27003757743.716148</v>
      </c>
      <c r="V592" s="3">
        <f t="shared" si="33"/>
        <v>0.20488518655786217</v>
      </c>
    </row>
    <row r="593" spans="13:22" x14ac:dyDescent="0.25">
      <c r="M593" s="3">
        <v>589</v>
      </c>
      <c r="N593" s="122">
        <f>'CBA Result'!$G$54*_xlfn.GAMMA.INV(T593,IF($O$2="Railway",$D$31,$D$32),IF($O$2="Railway",$F$31,$F$32))</f>
        <v>4193310870.8449936</v>
      </c>
      <c r="O593" s="122">
        <f>'CBA Result'!$G$53+'CBA Result'!$G$57+'CBA Result'!$G$58+'CBA Result'!$G$59+'CBA Result'!$G$60</f>
        <v>-349185910.82876146</v>
      </c>
      <c r="P593" s="122">
        <f>'CBA Result'!$G$55+'CBA Result'!$G$56</f>
        <v>2589916468.0184565</v>
      </c>
      <c r="Q593" s="122">
        <f>'CBA Result'!$G$40</f>
        <v>-16530913967.140793</v>
      </c>
      <c r="R593" s="122">
        <v>0.88160544197666213</v>
      </c>
      <c r="S593" s="122">
        <f t="shared" si="31"/>
        <v>3573003021.0003896</v>
      </c>
      <c r="T593" s="122">
        <v>9.5175304872017641E-2</v>
      </c>
      <c r="U593" s="122">
        <f t="shared" si="32"/>
        <v>-21074141926.306179</v>
      </c>
      <c r="V593" s="3">
        <f t="shared" si="33"/>
        <v>0.35195397311802562</v>
      </c>
    </row>
    <row r="594" spans="13:22" x14ac:dyDescent="0.25">
      <c r="M594" s="3">
        <v>590</v>
      </c>
      <c r="N594" s="122">
        <f>'CBA Result'!$G$54*_xlfn.GAMMA.INV(T594,IF($O$2="Railway",$D$31,$D$32),IF($O$2="Railway",$F$31,$F$32))</f>
        <v>6735698011.7541275</v>
      </c>
      <c r="O594" s="122">
        <f>'CBA Result'!$G$53+'CBA Result'!$G$57+'CBA Result'!$G$58+'CBA Result'!$G$59+'CBA Result'!$G$60</f>
        <v>-349185910.82876146</v>
      </c>
      <c r="P594" s="122">
        <f>'CBA Result'!$G$55+'CBA Result'!$G$56</f>
        <v>2589916468.0184565</v>
      </c>
      <c r="Q594" s="122">
        <f>'CBA Result'!$G$40</f>
        <v>-16530913967.140793</v>
      </c>
      <c r="R594" s="122">
        <v>0.22655835493520926</v>
      </c>
      <c r="S594" s="122">
        <f t="shared" si="31"/>
        <v>1255889863.8883979</v>
      </c>
      <c r="T594" s="122">
        <v>0.81999095238974895</v>
      </c>
      <c r="U594" s="122">
        <f t="shared" si="32"/>
        <v>-33851307533.476688</v>
      </c>
      <c r="V594" s="3">
        <f t="shared" si="33"/>
        <v>0.22576386324977071</v>
      </c>
    </row>
    <row r="595" spans="13:22" x14ac:dyDescent="0.25">
      <c r="M595" s="3">
        <v>591</v>
      </c>
      <c r="N595" s="122">
        <f>'CBA Result'!$G$54*_xlfn.GAMMA.INV(T595,IF($O$2="Railway",$D$31,$D$32),IF($O$2="Railway",$F$31,$F$32))</f>
        <v>6950836990.0519667</v>
      </c>
      <c r="O595" s="122">
        <f>'CBA Result'!$G$53+'CBA Result'!$G$57+'CBA Result'!$G$58+'CBA Result'!$G$59+'CBA Result'!$G$60</f>
        <v>-349185910.82876146</v>
      </c>
      <c r="P595" s="122">
        <f>'CBA Result'!$G$55+'CBA Result'!$G$56</f>
        <v>2589916468.0184565</v>
      </c>
      <c r="Q595" s="122">
        <f>'CBA Result'!$G$40</f>
        <v>-16530913967.140793</v>
      </c>
      <c r="R595" s="122">
        <v>0.58286433526292858</v>
      </c>
      <c r="S595" s="122">
        <f t="shared" si="31"/>
        <v>2303271768.5256882</v>
      </c>
      <c r="T595" s="122">
        <v>0.85898897282596487</v>
      </c>
      <c r="U595" s="122">
        <f t="shared" si="32"/>
        <v>-34932522235.217972</v>
      </c>
      <c r="V595" s="3">
        <f t="shared" si="33"/>
        <v>0.25491783237945542</v>
      </c>
    </row>
    <row r="596" spans="13:22" x14ac:dyDescent="0.25">
      <c r="M596" s="3">
        <v>592</v>
      </c>
      <c r="N596" s="122">
        <f>'CBA Result'!$G$54*_xlfn.GAMMA.INV(T596,IF($O$2="Railway",$D$31,$D$32),IF($O$2="Railway",$F$31,$F$32))</f>
        <v>5608944909.0323563</v>
      </c>
      <c r="O596" s="122">
        <f>'CBA Result'!$G$53+'CBA Result'!$G$57+'CBA Result'!$G$58+'CBA Result'!$G$59+'CBA Result'!$G$60</f>
        <v>-349185910.82876146</v>
      </c>
      <c r="P596" s="122">
        <f>'CBA Result'!$G$55+'CBA Result'!$G$56</f>
        <v>2589916468.0184565</v>
      </c>
      <c r="Q596" s="122">
        <f>'CBA Result'!$G$40</f>
        <v>-16530913967.140793</v>
      </c>
      <c r="R596" s="122">
        <v>0.33070105146891682</v>
      </c>
      <c r="S596" s="122">
        <f t="shared" si="31"/>
        <v>1558614948.5933306</v>
      </c>
      <c r="T596" s="122">
        <v>0.50574562770765885</v>
      </c>
      <c r="U596" s="122">
        <f t="shared" si="32"/>
        <v>-28188632970.577057</v>
      </c>
      <c r="V596" s="3">
        <f t="shared" si="33"/>
        <v>0.24188381018383753</v>
      </c>
    </row>
    <row r="597" spans="13:22" x14ac:dyDescent="0.25">
      <c r="M597" s="3">
        <v>593</v>
      </c>
      <c r="N597" s="122">
        <f>'CBA Result'!$G$54*_xlfn.GAMMA.INV(T597,IF($O$2="Railway",$D$31,$D$32),IF($O$2="Railway",$F$31,$F$32))</f>
        <v>6618138186.0821419</v>
      </c>
      <c r="O597" s="122">
        <f>'CBA Result'!$G$53+'CBA Result'!$G$57+'CBA Result'!$G$58+'CBA Result'!$G$59+'CBA Result'!$G$60</f>
        <v>-349185910.82876146</v>
      </c>
      <c r="P597" s="122">
        <f>'CBA Result'!$G$55+'CBA Result'!$G$56</f>
        <v>2589916468.0184565</v>
      </c>
      <c r="Q597" s="122">
        <f>'CBA Result'!$G$40</f>
        <v>-16530913967.140793</v>
      </c>
      <c r="R597" s="122">
        <v>0.46750078542764362</v>
      </c>
      <c r="S597" s="122">
        <f t="shared" si="31"/>
        <v>1951800465.420778</v>
      </c>
      <c r="T597" s="122">
        <v>0.79566161807978975</v>
      </c>
      <c r="U597" s="122">
        <f t="shared" si="32"/>
        <v>-33260492178.414783</v>
      </c>
      <c r="V597" s="3">
        <f t="shared" si="33"/>
        <v>0.24716269069551591</v>
      </c>
    </row>
    <row r="598" spans="13:22" x14ac:dyDescent="0.25">
      <c r="M598" s="3">
        <v>594</v>
      </c>
      <c r="N598" s="122">
        <f>'CBA Result'!$G$54*_xlfn.GAMMA.INV(T598,IF($O$2="Railway",$D$31,$D$32),IF($O$2="Railway",$F$31,$F$32))</f>
        <v>4557788681.1488924</v>
      </c>
      <c r="O598" s="122">
        <f>'CBA Result'!$G$53+'CBA Result'!$G$57+'CBA Result'!$G$58+'CBA Result'!$G$59+'CBA Result'!$G$60</f>
        <v>-349185910.82876146</v>
      </c>
      <c r="P598" s="122">
        <f>'CBA Result'!$G$55+'CBA Result'!$G$56</f>
        <v>2589916468.0184565</v>
      </c>
      <c r="Q598" s="122">
        <f>'CBA Result'!$G$40</f>
        <v>-16530913967.140793</v>
      </c>
      <c r="R598" s="122">
        <v>0.63659400225310514</v>
      </c>
      <c r="S598" s="122">
        <f t="shared" si="31"/>
        <v>2480177626.4436727</v>
      </c>
      <c r="T598" s="122">
        <v>0.1728870694506105</v>
      </c>
      <c r="U598" s="122">
        <f t="shared" si="32"/>
        <v>-22905882367.192177</v>
      </c>
      <c r="V598" s="3">
        <f t="shared" si="33"/>
        <v>0.29201147065803779</v>
      </c>
    </row>
    <row r="599" spans="13:22" x14ac:dyDescent="0.25">
      <c r="M599" s="3">
        <v>595</v>
      </c>
      <c r="N599" s="122">
        <f>'CBA Result'!$G$54*_xlfn.GAMMA.INV(T599,IF($O$2="Railway",$D$31,$D$32),IF($O$2="Railway",$F$31,$F$32))</f>
        <v>8838927186.923069</v>
      </c>
      <c r="O599" s="122">
        <f>'CBA Result'!$G$53+'CBA Result'!$G$57+'CBA Result'!$G$58+'CBA Result'!$G$59+'CBA Result'!$G$60</f>
        <v>-349185910.82876146</v>
      </c>
      <c r="P599" s="122">
        <f>'CBA Result'!$G$55+'CBA Result'!$G$56</f>
        <v>2589916468.0184565</v>
      </c>
      <c r="Q599" s="122">
        <f>'CBA Result'!$G$40</f>
        <v>-16530913967.140793</v>
      </c>
      <c r="R599" s="122">
        <v>9.092868693253453E-2</v>
      </c>
      <c r="S599" s="122">
        <f t="shared" si="31"/>
        <v>806945171.42531216</v>
      </c>
      <c r="T599" s="122">
        <v>0.99091140396179711</v>
      </c>
      <c r="U599" s="122">
        <f t="shared" si="32"/>
        <v>-44421415857.481407</v>
      </c>
      <c r="V599" s="3">
        <f t="shared" si="33"/>
        <v>0.20928388409199891</v>
      </c>
    </row>
    <row r="600" spans="13:22" x14ac:dyDescent="0.25">
      <c r="M600" s="3">
        <v>596</v>
      </c>
      <c r="N600" s="122">
        <f>'CBA Result'!$G$54*_xlfn.GAMMA.INV(T600,IF($O$2="Railway",$D$31,$D$32),IF($O$2="Railway",$F$31,$F$32))</f>
        <v>6206407129.3350773</v>
      </c>
      <c r="O600" s="122">
        <f>'CBA Result'!$G$53+'CBA Result'!$G$57+'CBA Result'!$G$58+'CBA Result'!$G$59+'CBA Result'!$G$60</f>
        <v>-349185910.82876146</v>
      </c>
      <c r="P600" s="122">
        <f>'CBA Result'!$G$55+'CBA Result'!$G$56</f>
        <v>2589916468.0184565</v>
      </c>
      <c r="Q600" s="122">
        <f>'CBA Result'!$G$40</f>
        <v>-16530913967.140793</v>
      </c>
      <c r="R600" s="122">
        <v>1.7387443193436436E-2</v>
      </c>
      <c r="S600" s="122">
        <f t="shared" si="31"/>
        <v>441736171.21510655</v>
      </c>
      <c r="T600" s="122">
        <v>0.69345290890293987</v>
      </c>
      <c r="U600" s="122">
        <f t="shared" si="32"/>
        <v>-31191273131.078281</v>
      </c>
      <c r="V600" s="3">
        <f t="shared" si="33"/>
        <v>0.20194614574566</v>
      </c>
    </row>
    <row r="601" spans="13:22" x14ac:dyDescent="0.25">
      <c r="M601" s="3">
        <v>597</v>
      </c>
      <c r="N601" s="122">
        <f>'CBA Result'!$G$54*_xlfn.GAMMA.INV(T601,IF($O$2="Railway",$D$31,$D$32),IF($O$2="Railway",$F$31,$F$32))</f>
        <v>5031463010.6209154</v>
      </c>
      <c r="O601" s="122">
        <f>'CBA Result'!$G$53+'CBA Result'!$G$57+'CBA Result'!$G$58+'CBA Result'!$G$59+'CBA Result'!$G$60</f>
        <v>-349185910.82876146</v>
      </c>
      <c r="P601" s="122">
        <f>'CBA Result'!$G$55+'CBA Result'!$G$56</f>
        <v>2589916468.0184565</v>
      </c>
      <c r="Q601" s="122">
        <f>'CBA Result'!$G$40</f>
        <v>-16530913967.140793</v>
      </c>
      <c r="R601" s="122">
        <v>0.16126066082539003</v>
      </c>
      <c r="S601" s="122">
        <f t="shared" si="31"/>
        <v>1053377831.4897722</v>
      </c>
      <c r="T601" s="122">
        <v>0.31035308172909626</v>
      </c>
      <c r="U601" s="122">
        <f t="shared" si="32"/>
        <v>-25286407053.674534</v>
      </c>
      <c r="V601" s="3">
        <f t="shared" si="33"/>
        <v>0.22682759630923685</v>
      </c>
    </row>
    <row r="602" spans="13:22" x14ac:dyDescent="0.25">
      <c r="M602" s="3">
        <v>598</v>
      </c>
      <c r="N602" s="122">
        <f>'CBA Result'!$G$54*_xlfn.GAMMA.INV(T602,IF($O$2="Railway",$D$31,$D$32),IF($O$2="Railway",$F$31,$F$32))</f>
        <v>4789057457.2723331</v>
      </c>
      <c r="O602" s="122">
        <f>'CBA Result'!$G$53+'CBA Result'!$G$57+'CBA Result'!$G$58+'CBA Result'!$G$59+'CBA Result'!$G$60</f>
        <v>-349185910.82876146</v>
      </c>
      <c r="P602" s="122">
        <f>'CBA Result'!$G$55+'CBA Result'!$G$56</f>
        <v>2589916468.0184565</v>
      </c>
      <c r="Q602" s="122">
        <f>'CBA Result'!$G$40</f>
        <v>-16530913967.140793</v>
      </c>
      <c r="R602" s="122">
        <v>0.84465684240618133</v>
      </c>
      <c r="S602" s="122">
        <f t="shared" si="31"/>
        <v>3351110359.4659543</v>
      </c>
      <c r="T602" s="122">
        <v>0.23565262426877098</v>
      </c>
      <c r="U602" s="122">
        <f t="shared" si="32"/>
        <v>-24068159899.496002</v>
      </c>
      <c r="V602" s="3">
        <f t="shared" si="33"/>
        <v>0.3237049254468628</v>
      </c>
    </row>
    <row r="603" spans="13:22" x14ac:dyDescent="0.25">
      <c r="M603" s="3">
        <v>599</v>
      </c>
      <c r="N603" s="122">
        <f>'CBA Result'!$G$54*_xlfn.GAMMA.INV(T603,IF($O$2="Railway",$D$31,$D$32),IF($O$2="Railway",$F$31,$F$32))</f>
        <v>6773987509.5758781</v>
      </c>
      <c r="O603" s="122">
        <f>'CBA Result'!$G$53+'CBA Result'!$G$57+'CBA Result'!$G$58+'CBA Result'!$G$59+'CBA Result'!$G$60</f>
        <v>-349185910.82876146</v>
      </c>
      <c r="P603" s="122">
        <f>'CBA Result'!$G$55+'CBA Result'!$G$56</f>
        <v>2589916468.0184565</v>
      </c>
      <c r="Q603" s="122">
        <f>'CBA Result'!$G$40</f>
        <v>-16530913967.140793</v>
      </c>
      <c r="R603" s="122">
        <v>0.15560976488580958</v>
      </c>
      <c r="S603" s="122">
        <f t="shared" si="31"/>
        <v>1034981975.1028481</v>
      </c>
      <c r="T603" s="122">
        <v>0.82744884011394038</v>
      </c>
      <c r="U603" s="122">
        <f t="shared" si="32"/>
        <v>-34043737414.359802</v>
      </c>
      <c r="V603" s="3">
        <f t="shared" si="33"/>
        <v>0.21912351993125745</v>
      </c>
    </row>
    <row r="604" spans="13:22" x14ac:dyDescent="0.25">
      <c r="M604" s="3">
        <v>600</v>
      </c>
      <c r="N604" s="122">
        <f>'CBA Result'!$G$54*_xlfn.GAMMA.INV(T604,IF($O$2="Railway",$D$31,$D$32),IF($O$2="Railway",$F$31,$F$32))</f>
        <v>8231629361.7309189</v>
      </c>
      <c r="O604" s="122">
        <f>'CBA Result'!$G$53+'CBA Result'!$G$57+'CBA Result'!$G$58+'CBA Result'!$G$59+'CBA Result'!$G$60</f>
        <v>-349185910.82876146</v>
      </c>
      <c r="P604" s="122">
        <f>'CBA Result'!$G$55+'CBA Result'!$G$56</f>
        <v>2589916468.0184565</v>
      </c>
      <c r="Q604" s="122">
        <f>'CBA Result'!$G$40</f>
        <v>-16530913967.140793</v>
      </c>
      <c r="R604" s="122">
        <v>7.2710669599470146E-2</v>
      </c>
      <c r="S604" s="122">
        <f t="shared" si="31"/>
        <v>733637311.06287789</v>
      </c>
      <c r="T604" s="122">
        <v>0.97555749379518542</v>
      </c>
      <c r="U604" s="122">
        <f t="shared" si="32"/>
        <v>-41369345320.899063</v>
      </c>
      <c r="V604" s="3">
        <f t="shared" si="33"/>
        <v>0.20827210813056654</v>
      </c>
    </row>
    <row r="605" spans="13:22" x14ac:dyDescent="0.25">
      <c r="M605" s="3">
        <v>601</v>
      </c>
      <c r="N605" s="122">
        <f>'CBA Result'!$G$54*_xlfn.GAMMA.INV(T605,IF($O$2="Railway",$D$31,$D$32),IF($O$2="Railway",$F$31,$F$32))</f>
        <v>5146174799.866931</v>
      </c>
      <c r="O605" s="122">
        <f>'CBA Result'!$G$53+'CBA Result'!$G$57+'CBA Result'!$G$58+'CBA Result'!$G$59+'CBA Result'!$G$60</f>
        <v>-349185910.82876146</v>
      </c>
      <c r="P605" s="122">
        <f>'CBA Result'!$G$55+'CBA Result'!$G$56</f>
        <v>2589916468.0184565</v>
      </c>
      <c r="Q605" s="122">
        <f>'CBA Result'!$G$40</f>
        <v>-16530913967.140793</v>
      </c>
      <c r="R605" s="122">
        <v>7.7814965924028701E-2</v>
      </c>
      <c r="S605" s="122">
        <f t="shared" si="31"/>
        <v>754781303.14481568</v>
      </c>
      <c r="T605" s="122">
        <v>0.34801599680266426</v>
      </c>
      <c r="U605" s="122">
        <f t="shared" si="32"/>
        <v>-25862909154.675194</v>
      </c>
      <c r="V605" s="3">
        <f t="shared" si="33"/>
        <v>0.21466147365635399</v>
      </c>
    </row>
    <row r="606" spans="13:22" x14ac:dyDescent="0.25">
      <c r="M606" s="3">
        <v>602</v>
      </c>
      <c r="N606" s="122">
        <f>'CBA Result'!$G$54*_xlfn.GAMMA.INV(T606,IF($O$2="Railway",$D$31,$D$32),IF($O$2="Railway",$F$31,$F$32))</f>
        <v>7352592618.7661819</v>
      </c>
      <c r="O606" s="122">
        <f>'CBA Result'!$G$53+'CBA Result'!$G$57+'CBA Result'!$G$58+'CBA Result'!$G$59+'CBA Result'!$G$60</f>
        <v>-349185910.82876146</v>
      </c>
      <c r="P606" s="122">
        <f>'CBA Result'!$G$55+'CBA Result'!$G$56</f>
        <v>2589916468.0184565</v>
      </c>
      <c r="Q606" s="122">
        <f>'CBA Result'!$G$40</f>
        <v>-16530913967.140793</v>
      </c>
      <c r="R606" s="122">
        <v>0.37946070227633732</v>
      </c>
      <c r="S606" s="122">
        <f t="shared" si="31"/>
        <v>1697738908.7860842</v>
      </c>
      <c r="T606" s="122">
        <v>0.91417626050094114</v>
      </c>
      <c r="U606" s="122">
        <f t="shared" si="32"/>
        <v>-36951608203.320702</v>
      </c>
      <c r="V606" s="3">
        <f t="shared" si="33"/>
        <v>0.23547407108363869</v>
      </c>
    </row>
    <row r="607" spans="13:22" x14ac:dyDescent="0.25">
      <c r="M607" s="3">
        <v>603</v>
      </c>
      <c r="N607" s="122">
        <f>'CBA Result'!$G$54*_xlfn.GAMMA.INV(T607,IF($O$2="Railway",$D$31,$D$32),IF($O$2="Railway",$F$31,$F$32))</f>
        <v>4332437629.7937965</v>
      </c>
      <c r="O607" s="122">
        <f>'CBA Result'!$G$53+'CBA Result'!$G$57+'CBA Result'!$G$58+'CBA Result'!$G$59+'CBA Result'!$G$60</f>
        <v>-349185910.82876146</v>
      </c>
      <c r="P607" s="122">
        <f>'CBA Result'!$G$55+'CBA Result'!$G$56</f>
        <v>2589916468.0184565</v>
      </c>
      <c r="Q607" s="122">
        <f>'CBA Result'!$G$40</f>
        <v>-16530913967.140793</v>
      </c>
      <c r="R607" s="122">
        <v>0.8274603869538264</v>
      </c>
      <c r="S607" s="122">
        <f t="shared" si="31"/>
        <v>3259253619.1722736</v>
      </c>
      <c r="T607" s="122">
        <v>0.12158765296950602</v>
      </c>
      <c r="U607" s="122">
        <f t="shared" si="32"/>
        <v>-21773345289.505257</v>
      </c>
      <c r="V607" s="3">
        <f t="shared" si="33"/>
        <v>0.33263172203621794</v>
      </c>
    </row>
    <row r="608" spans="13:22" x14ac:dyDescent="0.25">
      <c r="M608" s="3">
        <v>604</v>
      </c>
      <c r="N608" s="122">
        <f>'CBA Result'!$G$54*_xlfn.GAMMA.INV(T608,IF($O$2="Railway",$D$31,$D$32),IF($O$2="Railway",$F$31,$F$32))</f>
        <v>4389521327.5900097</v>
      </c>
      <c r="O608" s="122">
        <f>'CBA Result'!$G$53+'CBA Result'!$G$57+'CBA Result'!$G$58+'CBA Result'!$G$59+'CBA Result'!$G$60</f>
        <v>-349185910.82876146</v>
      </c>
      <c r="P608" s="122">
        <f>'CBA Result'!$G$55+'CBA Result'!$G$56</f>
        <v>2589916468.0184565</v>
      </c>
      <c r="Q608" s="122">
        <f>'CBA Result'!$G$40</f>
        <v>-16530913967.140793</v>
      </c>
      <c r="R608" s="122">
        <v>1.4884294762785077E-2</v>
      </c>
      <c r="S608" s="122">
        <f t="shared" si="31"/>
        <v>422281093.96738064</v>
      </c>
      <c r="T608" s="122">
        <v>0.13359864293760304</v>
      </c>
      <c r="U608" s="122">
        <f t="shared" si="32"/>
        <v>-22060228372.130928</v>
      </c>
      <c r="V608" s="3">
        <f t="shared" si="33"/>
        <v>0.20229239858488185</v>
      </c>
    </row>
    <row r="609" spans="13:22" x14ac:dyDescent="0.25">
      <c r="M609" s="3">
        <v>605</v>
      </c>
      <c r="N609" s="122">
        <f>'CBA Result'!$G$54*_xlfn.GAMMA.INV(T609,IF($O$2="Railway",$D$31,$D$32),IF($O$2="Railway",$F$31,$F$32))</f>
        <v>6489764485.1204424</v>
      </c>
      <c r="O609" s="122">
        <f>'CBA Result'!$G$53+'CBA Result'!$G$57+'CBA Result'!$G$58+'CBA Result'!$G$59+'CBA Result'!$G$60</f>
        <v>-349185910.82876146</v>
      </c>
      <c r="P609" s="122">
        <f>'CBA Result'!$G$55+'CBA Result'!$G$56</f>
        <v>2589916468.0184565</v>
      </c>
      <c r="Q609" s="122">
        <f>'CBA Result'!$G$40</f>
        <v>-16530913967.140793</v>
      </c>
      <c r="R609" s="122">
        <v>0.50664717026557682</v>
      </c>
      <c r="S609" s="122">
        <f t="shared" si="31"/>
        <v>2067829463.5133033</v>
      </c>
      <c r="T609" s="122">
        <v>0.76660861782768031</v>
      </c>
      <c r="U609" s="122">
        <f t="shared" si="32"/>
        <v>-32615329995.834484</v>
      </c>
      <c r="V609" s="3">
        <f t="shared" si="33"/>
        <v>0.25167330941779015</v>
      </c>
    </row>
    <row r="610" spans="13:22" x14ac:dyDescent="0.25">
      <c r="M610" s="3">
        <v>606</v>
      </c>
      <c r="N610" s="122">
        <f>'CBA Result'!$G$54*_xlfn.GAMMA.INV(T610,IF($O$2="Railway",$D$31,$D$32),IF($O$2="Railway",$F$31,$F$32))</f>
        <v>5083671922.8421621</v>
      </c>
      <c r="O610" s="122">
        <f>'CBA Result'!$G$53+'CBA Result'!$G$57+'CBA Result'!$G$58+'CBA Result'!$G$59+'CBA Result'!$G$60</f>
        <v>-349185910.82876146</v>
      </c>
      <c r="P610" s="122">
        <f>'CBA Result'!$G$55+'CBA Result'!$G$56</f>
        <v>2589916468.0184565</v>
      </c>
      <c r="Q610" s="122">
        <f>'CBA Result'!$G$40</f>
        <v>-16530913967.140793</v>
      </c>
      <c r="R610" s="122">
        <v>0.98760504277204808</v>
      </c>
      <c r="S610" s="122">
        <f t="shared" si="31"/>
        <v>4826324361.1577091</v>
      </c>
      <c r="T610" s="122">
        <v>0.32734946555565603</v>
      </c>
      <c r="U610" s="122">
        <f t="shared" si="32"/>
        <v>-25548791136.290112</v>
      </c>
      <c r="V610" s="3">
        <f t="shared" si="33"/>
        <v>0.37421772021106342</v>
      </c>
    </row>
    <row r="611" spans="13:22" x14ac:dyDescent="0.25">
      <c r="M611" s="3">
        <v>607</v>
      </c>
      <c r="N611" s="122">
        <f>'CBA Result'!$G$54*_xlfn.GAMMA.INV(T611,IF($O$2="Railway",$D$31,$D$32),IF($O$2="Railway",$F$31,$F$32))</f>
        <v>5753785361.2973471</v>
      </c>
      <c r="O611" s="122">
        <f>'CBA Result'!$G$53+'CBA Result'!$G$57+'CBA Result'!$G$58+'CBA Result'!$G$59+'CBA Result'!$G$60</f>
        <v>-349185910.82876146</v>
      </c>
      <c r="P611" s="122">
        <f>'CBA Result'!$G$55+'CBA Result'!$G$56</f>
        <v>2589916468.0184565</v>
      </c>
      <c r="Q611" s="122">
        <f>'CBA Result'!$G$40</f>
        <v>-16530913967.140793</v>
      </c>
      <c r="R611" s="122">
        <v>0.17337592303088134</v>
      </c>
      <c r="S611" s="122">
        <f t="shared" si="31"/>
        <v>1092251471.9776454</v>
      </c>
      <c r="T611" s="122">
        <v>0.55431731366012493</v>
      </c>
      <c r="U611" s="122">
        <f t="shared" si="32"/>
        <v>-28916551396.307251</v>
      </c>
      <c r="V611" s="3">
        <f t="shared" si="33"/>
        <v>0.224675855478254</v>
      </c>
    </row>
    <row r="612" spans="13:22" x14ac:dyDescent="0.25">
      <c r="M612" s="3">
        <v>608</v>
      </c>
      <c r="N612" s="122">
        <f>'CBA Result'!$G$54*_xlfn.GAMMA.INV(T612,IF($O$2="Railway",$D$31,$D$32),IF($O$2="Railway",$F$31,$F$32))</f>
        <v>6442691502.461628</v>
      </c>
      <c r="O612" s="122">
        <f>'CBA Result'!$G$53+'CBA Result'!$G$57+'CBA Result'!$G$58+'CBA Result'!$G$59+'CBA Result'!$G$60</f>
        <v>-349185910.82876146</v>
      </c>
      <c r="P612" s="122">
        <f>'CBA Result'!$G$55+'CBA Result'!$G$56</f>
        <v>2589916468.0184565</v>
      </c>
      <c r="Q612" s="122">
        <f>'CBA Result'!$G$40</f>
        <v>-16530913967.140793</v>
      </c>
      <c r="R612" s="122">
        <v>0.33415904337227254</v>
      </c>
      <c r="S612" s="122">
        <f t="shared" si="31"/>
        <v>1568490665.4234486</v>
      </c>
      <c r="T612" s="122">
        <v>0.75530615519708055</v>
      </c>
      <c r="U612" s="122">
        <f t="shared" si="32"/>
        <v>-32378757333.324848</v>
      </c>
      <c r="V612" s="3">
        <f t="shared" si="33"/>
        <v>0.23663651381612597</v>
      </c>
    </row>
    <row r="613" spans="13:22" x14ac:dyDescent="0.25">
      <c r="M613" s="3">
        <v>609</v>
      </c>
      <c r="N613" s="122">
        <f>'CBA Result'!$G$54*_xlfn.GAMMA.INV(T613,IF($O$2="Railway",$D$31,$D$32),IF($O$2="Railway",$F$31,$F$32))</f>
        <v>5351880449.4473295</v>
      </c>
      <c r="O613" s="122">
        <f>'CBA Result'!$G$53+'CBA Result'!$G$57+'CBA Result'!$G$58+'CBA Result'!$G$59+'CBA Result'!$G$60</f>
        <v>-349185910.82876146</v>
      </c>
      <c r="P613" s="122">
        <f>'CBA Result'!$G$55+'CBA Result'!$G$56</f>
        <v>2589916468.0184565</v>
      </c>
      <c r="Q613" s="122">
        <f>'CBA Result'!$G$40</f>
        <v>-16530913967.140793</v>
      </c>
      <c r="R613" s="122">
        <v>0.2823455065180932</v>
      </c>
      <c r="S613" s="122">
        <f t="shared" si="31"/>
        <v>1419757048.2898216</v>
      </c>
      <c r="T613" s="122">
        <v>0.41772117492554428</v>
      </c>
      <c r="U613" s="122">
        <f t="shared" si="32"/>
        <v>-26896715182.375393</v>
      </c>
      <c r="V613" s="3">
        <f t="shared" si="33"/>
        <v>0.23878200528802226</v>
      </c>
    </row>
    <row r="614" spans="13:22" x14ac:dyDescent="0.25">
      <c r="M614" s="3">
        <v>610</v>
      </c>
      <c r="N614" s="122">
        <f>'CBA Result'!$G$54*_xlfn.GAMMA.INV(T614,IF($O$2="Railway",$D$31,$D$32),IF($O$2="Railway",$F$31,$F$32))</f>
        <v>4977195514.6364717</v>
      </c>
      <c r="O614" s="122">
        <f>'CBA Result'!$G$53+'CBA Result'!$G$57+'CBA Result'!$G$58+'CBA Result'!$G$59+'CBA Result'!$G$60</f>
        <v>-349185910.82876146</v>
      </c>
      <c r="P614" s="122">
        <f>'CBA Result'!$G$55+'CBA Result'!$G$56</f>
        <v>2589916468.0184565</v>
      </c>
      <c r="Q614" s="122">
        <f>'CBA Result'!$G$40</f>
        <v>-16530913967.140793</v>
      </c>
      <c r="R614" s="122">
        <v>0.50761742988793412</v>
      </c>
      <c r="S614" s="122">
        <f t="shared" si="31"/>
        <v>2070740220.2646232</v>
      </c>
      <c r="T614" s="122">
        <v>0.29298452995660051</v>
      </c>
      <c r="U614" s="122">
        <f t="shared" si="32"/>
        <v>-25013677235.25996</v>
      </c>
      <c r="V614" s="3">
        <f t="shared" si="33"/>
        <v>0.26780348051463598</v>
      </c>
    </row>
    <row r="615" spans="13:22" x14ac:dyDescent="0.25">
      <c r="M615" s="3">
        <v>611</v>
      </c>
      <c r="N615" s="122">
        <f>'CBA Result'!$G$54*_xlfn.GAMMA.INV(T615,IF($O$2="Railway",$D$31,$D$32),IF($O$2="Railway",$F$31,$F$32))</f>
        <v>4144758326.9373956</v>
      </c>
      <c r="O615" s="122">
        <f>'CBA Result'!$G$53+'CBA Result'!$G$57+'CBA Result'!$G$58+'CBA Result'!$G$59+'CBA Result'!$G$60</f>
        <v>-349185910.82876146</v>
      </c>
      <c r="P615" s="122">
        <f>'CBA Result'!$G$55+'CBA Result'!$G$56</f>
        <v>2589916468.0184565</v>
      </c>
      <c r="Q615" s="122">
        <f>'CBA Result'!$G$40</f>
        <v>-16530913967.140793</v>
      </c>
      <c r="R615" s="122">
        <v>0.55384181924892406</v>
      </c>
      <c r="S615" s="122">
        <f t="shared" si="31"/>
        <v>2211826389.2813292</v>
      </c>
      <c r="T615" s="122">
        <v>8.6912326843643917E-2</v>
      </c>
      <c r="U615" s="122">
        <f t="shared" si="32"/>
        <v>-20830133496.521973</v>
      </c>
      <c r="V615" s="3">
        <f t="shared" si="33"/>
        <v>0.28839943855343148</v>
      </c>
    </row>
    <row r="616" spans="13:22" x14ac:dyDescent="0.25">
      <c r="M616" s="3">
        <v>612</v>
      </c>
      <c r="N616" s="122">
        <f>'CBA Result'!$G$54*_xlfn.GAMMA.INV(T616,IF($O$2="Railway",$D$31,$D$32),IF($O$2="Railway",$F$31,$F$32))</f>
        <v>5324104742.363802</v>
      </c>
      <c r="O616" s="122">
        <f>'CBA Result'!$G$53+'CBA Result'!$G$57+'CBA Result'!$G$58+'CBA Result'!$G$59+'CBA Result'!$G$60</f>
        <v>-349185910.82876146</v>
      </c>
      <c r="P616" s="122">
        <f>'CBA Result'!$G$55+'CBA Result'!$G$56</f>
        <v>2589916468.0184565</v>
      </c>
      <c r="Q616" s="122">
        <f>'CBA Result'!$G$40</f>
        <v>-16530913967.140793</v>
      </c>
      <c r="R616" s="122">
        <v>0.62406849513730112</v>
      </c>
      <c r="S616" s="122">
        <f t="shared" si="31"/>
        <v>2437922969.9108968</v>
      </c>
      <c r="T616" s="122">
        <v>0.40821001500829512</v>
      </c>
      <c r="U616" s="122">
        <f t="shared" si="32"/>
        <v>-26757124006.998543</v>
      </c>
      <c r="V616" s="3">
        <f t="shared" si="33"/>
        <v>0.27704180013917223</v>
      </c>
    </row>
    <row r="617" spans="13:22" x14ac:dyDescent="0.25">
      <c r="M617" s="3">
        <v>613</v>
      </c>
      <c r="N617" s="122">
        <f>'CBA Result'!$G$54*_xlfn.GAMMA.INV(T617,IF($O$2="Railway",$D$31,$D$32),IF($O$2="Railway",$F$31,$F$32))</f>
        <v>6042650901.0698643</v>
      </c>
      <c r="O617" s="122">
        <f>'CBA Result'!$G$53+'CBA Result'!$G$57+'CBA Result'!$G$58+'CBA Result'!$G$59+'CBA Result'!$G$60</f>
        <v>-349185910.82876146</v>
      </c>
      <c r="P617" s="122">
        <f>'CBA Result'!$G$55+'CBA Result'!$G$56</f>
        <v>2589916468.0184565</v>
      </c>
      <c r="Q617" s="122">
        <f>'CBA Result'!$G$40</f>
        <v>-16530913967.140793</v>
      </c>
      <c r="R617" s="122">
        <v>0.83741662487198132</v>
      </c>
      <c r="S617" s="122">
        <f t="shared" si="31"/>
        <v>3311698468.0483212</v>
      </c>
      <c r="T617" s="122">
        <v>0.64589349880377522</v>
      </c>
      <c r="U617" s="122">
        <f t="shared" si="32"/>
        <v>-30368290504.206577</v>
      </c>
      <c r="V617" s="3">
        <f t="shared" si="33"/>
        <v>0.29653178722859097</v>
      </c>
    </row>
    <row r="618" spans="13:22" x14ac:dyDescent="0.25">
      <c r="M618" s="3">
        <v>614</v>
      </c>
      <c r="N618" s="122">
        <f>'CBA Result'!$G$54*_xlfn.GAMMA.INV(T618,IF($O$2="Railway",$D$31,$D$32),IF($O$2="Railway",$F$31,$F$32))</f>
        <v>5481667950.1223402</v>
      </c>
      <c r="O618" s="122">
        <f>'CBA Result'!$G$53+'CBA Result'!$G$57+'CBA Result'!$G$58+'CBA Result'!$G$59+'CBA Result'!$G$60</f>
        <v>-349185910.82876146</v>
      </c>
      <c r="P618" s="122">
        <f>'CBA Result'!$G$55+'CBA Result'!$G$56</f>
        <v>2589916468.0184565</v>
      </c>
      <c r="Q618" s="122">
        <f>'CBA Result'!$G$40</f>
        <v>-16530913967.140793</v>
      </c>
      <c r="R618" s="122">
        <v>0.4470991115831493</v>
      </c>
      <c r="S618" s="122">
        <f t="shared" si="31"/>
        <v>1892254623.5481369</v>
      </c>
      <c r="T618" s="122">
        <v>0.46227394421738455</v>
      </c>
      <c r="U618" s="122">
        <f t="shared" si="32"/>
        <v>-27548982637.312397</v>
      </c>
      <c r="V618" s="3">
        <f t="shared" si="33"/>
        <v>0.25499078333758135</v>
      </c>
    </row>
    <row r="619" spans="13:22" x14ac:dyDescent="0.25">
      <c r="M619" s="3">
        <v>615</v>
      </c>
      <c r="N619" s="122">
        <f>'CBA Result'!$G$54*_xlfn.GAMMA.INV(T619,IF($O$2="Railway",$D$31,$D$32),IF($O$2="Railway",$F$31,$F$32))</f>
        <v>5239218072.0249052</v>
      </c>
      <c r="O619" s="122">
        <f>'CBA Result'!$G$53+'CBA Result'!$G$57+'CBA Result'!$G$58+'CBA Result'!$G$59+'CBA Result'!$G$60</f>
        <v>-349185910.82876146</v>
      </c>
      <c r="P619" s="122">
        <f>'CBA Result'!$G$55+'CBA Result'!$G$56</f>
        <v>2589916468.0184565</v>
      </c>
      <c r="Q619" s="122">
        <f>'CBA Result'!$G$40</f>
        <v>-16530913967.140793</v>
      </c>
      <c r="R619" s="122">
        <v>0.68094992660968723</v>
      </c>
      <c r="S619" s="122">
        <f t="shared" si="31"/>
        <v>2635854118.8874235</v>
      </c>
      <c r="T619" s="122">
        <v>0.37929512678140587</v>
      </c>
      <c r="U619" s="122">
        <f t="shared" si="32"/>
        <v>-26330512722.151688</v>
      </c>
      <c r="V619" s="3">
        <f t="shared" si="33"/>
        <v>0.28582376497940692</v>
      </c>
    </row>
    <row r="620" spans="13:22" x14ac:dyDescent="0.25">
      <c r="M620" s="3">
        <v>616</v>
      </c>
      <c r="N620" s="122">
        <f>'CBA Result'!$G$54*_xlfn.GAMMA.INV(T620,IF($O$2="Railway",$D$31,$D$32),IF($O$2="Railway",$F$31,$F$32))</f>
        <v>4116959652.5313931</v>
      </c>
      <c r="O620" s="122">
        <f>'CBA Result'!$G$53+'CBA Result'!$G$57+'CBA Result'!$G$58+'CBA Result'!$G$59+'CBA Result'!$G$60</f>
        <v>-349185910.82876146</v>
      </c>
      <c r="P620" s="122">
        <f>'CBA Result'!$G$55+'CBA Result'!$G$56</f>
        <v>2589916468.0184565</v>
      </c>
      <c r="Q620" s="122">
        <f>'CBA Result'!$G$40</f>
        <v>-16530913967.140793</v>
      </c>
      <c r="R620" s="122">
        <v>0.79967869936760927</v>
      </c>
      <c r="S620" s="122">
        <f t="shared" si="31"/>
        <v>3122116954.0101466</v>
      </c>
      <c r="T620" s="122">
        <v>8.2401500256849003E-2</v>
      </c>
      <c r="U620" s="122">
        <f t="shared" si="32"/>
        <v>-20690426895.26128</v>
      </c>
      <c r="V620" s="3">
        <f t="shared" si="33"/>
        <v>0.33299896278557534</v>
      </c>
    </row>
    <row r="621" spans="13:22" x14ac:dyDescent="0.25">
      <c r="M621" s="3">
        <v>617</v>
      </c>
      <c r="N621" s="122">
        <f>'CBA Result'!$G$54*_xlfn.GAMMA.INV(T621,IF($O$2="Railway",$D$31,$D$32),IF($O$2="Railway",$F$31,$F$32))</f>
        <v>6392342969.5382538</v>
      </c>
      <c r="O621" s="122">
        <f>'CBA Result'!$G$53+'CBA Result'!$G$57+'CBA Result'!$G$58+'CBA Result'!$G$59+'CBA Result'!$G$60</f>
        <v>-349185910.82876146</v>
      </c>
      <c r="P621" s="122">
        <f>'CBA Result'!$G$55+'CBA Result'!$G$56</f>
        <v>2589916468.0184565</v>
      </c>
      <c r="Q621" s="122">
        <f>'CBA Result'!$G$40</f>
        <v>-16530913967.140793</v>
      </c>
      <c r="R621" s="122">
        <v>0.71809726162576903</v>
      </c>
      <c r="S621" s="122">
        <f t="shared" si="31"/>
        <v>2775067500.6107183</v>
      </c>
      <c r="T621" s="122">
        <v>0.74283547011098294</v>
      </c>
      <c r="U621" s="122">
        <f t="shared" si="32"/>
        <v>-32125722878.859352</v>
      </c>
      <c r="V621" s="3">
        <f t="shared" si="33"/>
        <v>0.27449108593049376</v>
      </c>
    </row>
    <row r="622" spans="13:22" x14ac:dyDescent="0.25">
      <c r="M622" s="3">
        <v>618</v>
      </c>
      <c r="N622" s="122">
        <f>'CBA Result'!$G$54*_xlfn.GAMMA.INV(T622,IF($O$2="Railway",$D$31,$D$32),IF($O$2="Railway",$F$31,$F$32))</f>
        <v>4727349992.5927372</v>
      </c>
      <c r="O622" s="122">
        <f>'CBA Result'!$G$53+'CBA Result'!$G$57+'CBA Result'!$G$58+'CBA Result'!$G$59+'CBA Result'!$G$60</f>
        <v>-349185910.82876146</v>
      </c>
      <c r="P622" s="122">
        <f>'CBA Result'!$G$55+'CBA Result'!$G$56</f>
        <v>2589916468.0184565</v>
      </c>
      <c r="Q622" s="122">
        <f>'CBA Result'!$G$40</f>
        <v>-16530913967.140793</v>
      </c>
      <c r="R622" s="122">
        <v>0.60104071326023145</v>
      </c>
      <c r="S622" s="122">
        <f t="shared" si="31"/>
        <v>2361905098.1811008</v>
      </c>
      <c r="T622" s="122">
        <v>0.21799297810932294</v>
      </c>
      <c r="U622" s="122">
        <f t="shared" si="32"/>
        <v>-23758039350.692451</v>
      </c>
      <c r="V622" s="3">
        <f t="shared" si="33"/>
        <v>0.28369635559798967</v>
      </c>
    </row>
    <row r="623" spans="13:22" x14ac:dyDescent="0.25">
      <c r="M623" s="3">
        <v>619</v>
      </c>
      <c r="N623" s="122">
        <f>'CBA Result'!$G$54*_xlfn.GAMMA.INV(T623,IF($O$2="Railway",$D$31,$D$32),IF($O$2="Railway",$F$31,$F$32))</f>
        <v>6161963007.4254875</v>
      </c>
      <c r="O623" s="122">
        <f>'CBA Result'!$G$53+'CBA Result'!$G$57+'CBA Result'!$G$58+'CBA Result'!$G$59+'CBA Result'!$G$60</f>
        <v>-349185910.82876146</v>
      </c>
      <c r="P623" s="122">
        <f>'CBA Result'!$G$55+'CBA Result'!$G$56</f>
        <v>2589916468.0184565</v>
      </c>
      <c r="Q623" s="122">
        <f>'CBA Result'!$G$40</f>
        <v>-16530913967.140793</v>
      </c>
      <c r="R623" s="122">
        <v>0.89538358179211375</v>
      </c>
      <c r="S623" s="122">
        <f t="shared" si="31"/>
        <v>3667239165.4831467</v>
      </c>
      <c r="T623" s="122">
        <v>0.68090367068166691</v>
      </c>
      <c r="U623" s="122">
        <f t="shared" si="32"/>
        <v>-30967912220.866539</v>
      </c>
      <c r="V623" s="3">
        <f t="shared" si="33"/>
        <v>0.3061238418162438</v>
      </c>
    </row>
    <row r="624" spans="13:22" x14ac:dyDescent="0.25">
      <c r="M624" s="3">
        <v>620</v>
      </c>
      <c r="N624" s="122">
        <f>'CBA Result'!$G$54*_xlfn.GAMMA.INV(T624,IF($O$2="Railway",$D$31,$D$32),IF($O$2="Railway",$F$31,$F$32))</f>
        <v>6724657686.9956789</v>
      </c>
      <c r="O624" s="122">
        <f>'CBA Result'!$G$53+'CBA Result'!$G$57+'CBA Result'!$G$58+'CBA Result'!$G$59+'CBA Result'!$G$60</f>
        <v>-349185910.82876146</v>
      </c>
      <c r="P624" s="122">
        <f>'CBA Result'!$G$55+'CBA Result'!$G$56</f>
        <v>2589916468.0184565</v>
      </c>
      <c r="Q624" s="122">
        <f>'CBA Result'!$G$40</f>
        <v>-16530913967.140793</v>
      </c>
      <c r="R624" s="122">
        <v>0.93933152850345236</v>
      </c>
      <c r="S624" s="122">
        <f t="shared" si="31"/>
        <v>4038893037.6462207</v>
      </c>
      <c r="T624" s="122">
        <v>0.81779822990138629</v>
      </c>
      <c r="U624" s="122">
        <f t="shared" si="32"/>
        <v>-33795822648.611671</v>
      </c>
      <c r="V624" s="3">
        <f t="shared" si="33"/>
        <v>0.30815538719371754</v>
      </c>
    </row>
    <row r="625" spans="13:22" x14ac:dyDescent="0.25">
      <c r="M625" s="3">
        <v>621</v>
      </c>
      <c r="N625" s="122">
        <f>'CBA Result'!$G$54*_xlfn.GAMMA.INV(T625,IF($O$2="Railway",$D$31,$D$32),IF($O$2="Railway",$F$31,$F$32))</f>
        <v>6722575014.9589834</v>
      </c>
      <c r="O625" s="122">
        <f>'CBA Result'!$G$53+'CBA Result'!$G$57+'CBA Result'!$G$58+'CBA Result'!$G$59+'CBA Result'!$G$60</f>
        <v>-349185910.82876146</v>
      </c>
      <c r="P625" s="122">
        <f>'CBA Result'!$G$55+'CBA Result'!$G$56</f>
        <v>2589916468.0184565</v>
      </c>
      <c r="Q625" s="122">
        <f>'CBA Result'!$G$40</f>
        <v>-16530913967.140793</v>
      </c>
      <c r="R625" s="122">
        <v>0.11434831372508669</v>
      </c>
      <c r="S625" s="122">
        <f t="shared" si="31"/>
        <v>894085493.65964234</v>
      </c>
      <c r="T625" s="122">
        <v>0.81738245914501917</v>
      </c>
      <c r="U625" s="122">
        <f t="shared" si="32"/>
        <v>-33785355853.413532</v>
      </c>
      <c r="V625" s="3">
        <f t="shared" si="33"/>
        <v>0.21510723845330132</v>
      </c>
    </row>
    <row r="626" spans="13:22" x14ac:dyDescent="0.25">
      <c r="M626" s="3">
        <v>622</v>
      </c>
      <c r="N626" s="122">
        <f>'CBA Result'!$G$54*_xlfn.GAMMA.INV(T626,IF($O$2="Railway",$D$31,$D$32),IF($O$2="Railway",$F$31,$F$32))</f>
        <v>5341105861.3623228</v>
      </c>
      <c r="O626" s="122">
        <f>'CBA Result'!$G$53+'CBA Result'!$G$57+'CBA Result'!$G$58+'CBA Result'!$G$59+'CBA Result'!$G$60</f>
        <v>-349185910.82876146</v>
      </c>
      <c r="P626" s="122">
        <f>'CBA Result'!$G$55+'CBA Result'!$G$56</f>
        <v>2589916468.0184565</v>
      </c>
      <c r="Q626" s="122">
        <f>'CBA Result'!$G$40</f>
        <v>-16530913967.140793</v>
      </c>
      <c r="R626" s="122">
        <v>0.51021708522673714</v>
      </c>
      <c r="S626" s="122">
        <f t="shared" si="31"/>
        <v>2078548383.7985535</v>
      </c>
      <c r="T626" s="122">
        <v>0.4140295586566004</v>
      </c>
      <c r="U626" s="122">
        <f t="shared" si="32"/>
        <v>-26842565798.87043</v>
      </c>
      <c r="V626" s="3">
        <f t="shared" si="33"/>
        <v>0.2634050853152663</v>
      </c>
    </row>
    <row r="627" spans="13:22" x14ac:dyDescent="0.25">
      <c r="M627" s="3">
        <v>623</v>
      </c>
      <c r="N627" s="122">
        <f>'CBA Result'!$G$54*_xlfn.GAMMA.INV(T627,IF($O$2="Railway",$D$31,$D$32),IF($O$2="Railway",$F$31,$F$32))</f>
        <v>6575167410.8826714</v>
      </c>
      <c r="O627" s="122">
        <f>'CBA Result'!$G$53+'CBA Result'!$G$57+'CBA Result'!$G$58+'CBA Result'!$G$59+'CBA Result'!$G$60</f>
        <v>-349185910.82876146</v>
      </c>
      <c r="P627" s="122">
        <f>'CBA Result'!$G$55+'CBA Result'!$G$56</f>
        <v>2589916468.0184565</v>
      </c>
      <c r="Q627" s="122">
        <f>'CBA Result'!$G$40</f>
        <v>-16530913967.140793</v>
      </c>
      <c r="R627" s="122">
        <v>0.70774562846798961</v>
      </c>
      <c r="S627" s="122">
        <f t="shared" si="31"/>
        <v>2735334917.3939662</v>
      </c>
      <c r="T627" s="122">
        <v>0.78622595097437664</v>
      </c>
      <c r="U627" s="122">
        <f t="shared" si="32"/>
        <v>-33044535803.338169</v>
      </c>
      <c r="V627" s="3">
        <f t="shared" si="33"/>
        <v>0.27118905439557123</v>
      </c>
    </row>
    <row r="628" spans="13:22" x14ac:dyDescent="0.25">
      <c r="M628" s="3">
        <v>624</v>
      </c>
      <c r="N628" s="122">
        <f>'CBA Result'!$G$54*_xlfn.GAMMA.INV(T628,IF($O$2="Railway",$D$31,$D$32),IF($O$2="Railway",$F$31,$F$32))</f>
        <v>4140990273.3297038</v>
      </c>
      <c r="O628" s="122">
        <f>'CBA Result'!$G$53+'CBA Result'!$G$57+'CBA Result'!$G$58+'CBA Result'!$G$59+'CBA Result'!$G$60</f>
        <v>-349185910.82876146</v>
      </c>
      <c r="P628" s="122">
        <f>'CBA Result'!$G$55+'CBA Result'!$G$56</f>
        <v>2589916468.0184565</v>
      </c>
      <c r="Q628" s="122">
        <f>'CBA Result'!$G$40</f>
        <v>-16530913967.140793</v>
      </c>
      <c r="R628" s="122">
        <v>0.73077125021529021</v>
      </c>
      <c r="S628" s="122">
        <f t="shared" si="31"/>
        <v>2824817422.9688892</v>
      </c>
      <c r="T628" s="122">
        <v>8.6291539346943003E-2</v>
      </c>
      <c r="U628" s="122">
        <f t="shared" si="32"/>
        <v>-20811196551.716248</v>
      </c>
      <c r="V628" s="3">
        <f t="shared" si="33"/>
        <v>0.31793567318570037</v>
      </c>
    </row>
    <row r="629" spans="13:22" x14ac:dyDescent="0.25">
      <c r="M629" s="3">
        <v>625</v>
      </c>
      <c r="N629" s="122">
        <f>'CBA Result'!$G$54*_xlfn.GAMMA.INV(T629,IF($O$2="Railway",$D$31,$D$32),IF($O$2="Railway",$F$31,$F$32))</f>
        <v>4290339695.2756481</v>
      </c>
      <c r="O629" s="122">
        <f>'CBA Result'!$G$53+'CBA Result'!$G$57+'CBA Result'!$G$58+'CBA Result'!$G$59+'CBA Result'!$G$60</f>
        <v>-349185910.82876146</v>
      </c>
      <c r="P629" s="122">
        <f>'CBA Result'!$G$55+'CBA Result'!$G$56</f>
        <v>2589916468.0184565</v>
      </c>
      <c r="Q629" s="122">
        <f>'CBA Result'!$G$40</f>
        <v>-16530913967.140793</v>
      </c>
      <c r="R629" s="122">
        <v>0.7952523680882112</v>
      </c>
      <c r="S629" s="122">
        <f t="shared" si="31"/>
        <v>3101358339.9939823</v>
      </c>
      <c r="T629" s="122">
        <v>0.11316662237339092</v>
      </c>
      <c r="U629" s="122">
        <f t="shared" si="32"/>
        <v>-21561775512.265957</v>
      </c>
      <c r="V629" s="3">
        <f t="shared" si="33"/>
        <v>0.32662023219908576</v>
      </c>
    </row>
    <row r="630" spans="13:22" x14ac:dyDescent="0.25">
      <c r="M630" s="3">
        <v>626</v>
      </c>
      <c r="N630" s="122">
        <f>'CBA Result'!$G$54*_xlfn.GAMMA.INV(T630,IF($O$2="Railway",$D$31,$D$32),IF($O$2="Railway",$F$31,$F$32))</f>
        <v>4851581706.6166735</v>
      </c>
      <c r="O630" s="122">
        <f>'CBA Result'!$G$53+'CBA Result'!$G$57+'CBA Result'!$G$58+'CBA Result'!$G$59+'CBA Result'!$G$60</f>
        <v>-349185910.82876146</v>
      </c>
      <c r="P630" s="122">
        <f>'CBA Result'!$G$55+'CBA Result'!$G$56</f>
        <v>2589916468.0184565</v>
      </c>
      <c r="Q630" s="122">
        <f>'CBA Result'!$G$40</f>
        <v>-16530913967.140793</v>
      </c>
      <c r="R630" s="122">
        <v>0.96840350977780876</v>
      </c>
      <c r="S630" s="122">
        <f t="shared" si="31"/>
        <v>4407493826.0686903</v>
      </c>
      <c r="T630" s="122">
        <v>0.25415637251200474</v>
      </c>
      <c r="U630" s="122">
        <f t="shared" si="32"/>
        <v>-24382385327.827496</v>
      </c>
      <c r="V630" s="3">
        <f t="shared" si="33"/>
        <v>0.36542321442552994</v>
      </c>
    </row>
    <row r="631" spans="13:22" x14ac:dyDescent="0.25">
      <c r="M631" s="3">
        <v>627</v>
      </c>
      <c r="N631" s="122">
        <f>'CBA Result'!$G$54*_xlfn.GAMMA.INV(T631,IF($O$2="Railway",$D$31,$D$32),IF($O$2="Railway",$F$31,$F$32))</f>
        <v>7500018181.011055</v>
      </c>
      <c r="O631" s="122">
        <f>'CBA Result'!$G$53+'CBA Result'!$G$57+'CBA Result'!$G$58+'CBA Result'!$G$59+'CBA Result'!$G$60</f>
        <v>-349185910.82876146</v>
      </c>
      <c r="P631" s="122">
        <f>'CBA Result'!$G$55+'CBA Result'!$G$56</f>
        <v>2589916468.0184565</v>
      </c>
      <c r="Q631" s="122">
        <f>'CBA Result'!$G$40</f>
        <v>-16530913967.140793</v>
      </c>
      <c r="R631" s="122">
        <v>0.5852609503530779</v>
      </c>
      <c r="S631" s="122">
        <f t="shared" si="31"/>
        <v>2310938851.1876683</v>
      </c>
      <c r="T631" s="122">
        <v>0.92937538735791259</v>
      </c>
      <c r="U631" s="122">
        <f t="shared" si="32"/>
        <v>-37692518504.990723</v>
      </c>
      <c r="V631" s="3">
        <f t="shared" si="33"/>
        <v>0.25102517678984931</v>
      </c>
    </row>
    <row r="632" spans="13:22" x14ac:dyDescent="0.25">
      <c r="M632" s="3">
        <v>628</v>
      </c>
      <c r="N632" s="122">
        <f>'CBA Result'!$G$54*_xlfn.GAMMA.INV(T632,IF($O$2="Railway",$D$31,$D$32),IF($O$2="Railway",$F$31,$F$32))</f>
        <v>3526911488.1848278</v>
      </c>
      <c r="O632" s="122">
        <f>'CBA Result'!$G$53+'CBA Result'!$G$57+'CBA Result'!$G$58+'CBA Result'!$G$59+'CBA Result'!$G$60</f>
        <v>-349185910.82876146</v>
      </c>
      <c r="P632" s="122">
        <f>'CBA Result'!$G$55+'CBA Result'!$G$56</f>
        <v>2589916468.0184565</v>
      </c>
      <c r="Q632" s="122">
        <f>'CBA Result'!$G$40</f>
        <v>-16530913967.140793</v>
      </c>
      <c r="R632" s="122">
        <v>0.78248200528562672</v>
      </c>
      <c r="S632" s="122">
        <f t="shared" si="31"/>
        <v>3042930845.528513</v>
      </c>
      <c r="T632" s="122">
        <v>2.0625125337908834E-2</v>
      </c>
      <c r="U632" s="122">
        <f t="shared" si="32"/>
        <v>-17725047236.612164</v>
      </c>
      <c r="V632" s="3">
        <f t="shared" si="33"/>
        <v>0.35095288265497165</v>
      </c>
    </row>
    <row r="633" spans="13:22" x14ac:dyDescent="0.25">
      <c r="M633" s="3">
        <v>629</v>
      </c>
      <c r="N633" s="122">
        <f>'CBA Result'!$G$54*_xlfn.GAMMA.INV(T633,IF($O$2="Railway",$D$31,$D$32),IF($O$2="Railway",$F$31,$F$32))</f>
        <v>6612591149.7301531</v>
      </c>
      <c r="O633" s="122">
        <f>'CBA Result'!$G$53+'CBA Result'!$G$57+'CBA Result'!$G$58+'CBA Result'!$G$59+'CBA Result'!$G$60</f>
        <v>-349185910.82876146</v>
      </c>
      <c r="P633" s="122">
        <f>'CBA Result'!$G$55+'CBA Result'!$G$56</f>
        <v>2589916468.0184565</v>
      </c>
      <c r="Q633" s="122">
        <f>'CBA Result'!$G$40</f>
        <v>-16530913967.140793</v>
      </c>
      <c r="R633" s="122">
        <v>0.77594044399788742</v>
      </c>
      <c r="S633" s="122">
        <f t="shared" si="31"/>
        <v>3013787798.4833794</v>
      </c>
      <c r="T633" s="122">
        <v>0.7944599549930621</v>
      </c>
      <c r="U633" s="122">
        <f t="shared" si="32"/>
        <v>-33232614676.614246</v>
      </c>
      <c r="V633" s="3">
        <f t="shared" si="33"/>
        <v>0.27915928757520009</v>
      </c>
    </row>
    <row r="634" spans="13:22" x14ac:dyDescent="0.25">
      <c r="M634" s="3">
        <v>630</v>
      </c>
      <c r="N634" s="122">
        <f>'CBA Result'!$G$54*_xlfn.GAMMA.INV(T634,IF($O$2="Railway",$D$31,$D$32),IF($O$2="Railway",$F$31,$F$32))</f>
        <v>6096511023.9532452</v>
      </c>
      <c r="O634" s="122">
        <f>'CBA Result'!$G$53+'CBA Result'!$G$57+'CBA Result'!$G$58+'CBA Result'!$G$59+'CBA Result'!$G$60</f>
        <v>-349185910.82876146</v>
      </c>
      <c r="P634" s="122">
        <f>'CBA Result'!$G$55+'CBA Result'!$G$56</f>
        <v>2589916468.0184565</v>
      </c>
      <c r="Q634" s="122">
        <f>'CBA Result'!$G$40</f>
        <v>-16530913967.140793</v>
      </c>
      <c r="R634" s="122">
        <v>0.86541455344086593</v>
      </c>
      <c r="S634" s="122">
        <f t="shared" si="31"/>
        <v>3470982701.6181674</v>
      </c>
      <c r="T634" s="122">
        <v>0.66192928133159001</v>
      </c>
      <c r="U634" s="122">
        <f t="shared" si="32"/>
        <v>-30638973005.164093</v>
      </c>
      <c r="V634" s="3">
        <f t="shared" si="33"/>
        <v>0.30086869469120053</v>
      </c>
    </row>
    <row r="635" spans="13:22" x14ac:dyDescent="0.25">
      <c r="M635" s="3">
        <v>631</v>
      </c>
      <c r="N635" s="122">
        <f>'CBA Result'!$G$54*_xlfn.GAMMA.INV(T635,IF($O$2="Railway",$D$31,$D$32),IF($O$2="Railway",$F$31,$F$32))</f>
        <v>4037574677.8868289</v>
      </c>
      <c r="O635" s="122">
        <f>'CBA Result'!$G$53+'CBA Result'!$G$57+'CBA Result'!$G$58+'CBA Result'!$G$59+'CBA Result'!$G$60</f>
        <v>-349185910.82876146</v>
      </c>
      <c r="P635" s="122">
        <f>'CBA Result'!$G$55+'CBA Result'!$G$56</f>
        <v>2589916468.0184565</v>
      </c>
      <c r="Q635" s="122">
        <f>'CBA Result'!$G$40</f>
        <v>-16530913967.140793</v>
      </c>
      <c r="R635" s="122">
        <v>0.89590472122443487</v>
      </c>
      <c r="S635" s="122">
        <f t="shared" si="31"/>
        <v>3670959395.8756309</v>
      </c>
      <c r="T635" s="122">
        <v>7.0389963977799397E-2</v>
      </c>
      <c r="U635" s="122">
        <f t="shared" si="32"/>
        <v>-20291465245.623638</v>
      </c>
      <c r="V635" s="3">
        <f t="shared" si="33"/>
        <v>0.36268194897955564</v>
      </c>
    </row>
    <row r="636" spans="13:22" x14ac:dyDescent="0.25">
      <c r="M636" s="3">
        <v>632</v>
      </c>
      <c r="N636" s="122">
        <f>'CBA Result'!$G$54*_xlfn.GAMMA.INV(T636,IF($O$2="Railway",$D$31,$D$32),IF($O$2="Railway",$F$31,$F$32))</f>
        <v>4964564919.433629</v>
      </c>
      <c r="O636" s="122">
        <f>'CBA Result'!$G$53+'CBA Result'!$G$57+'CBA Result'!$G$58+'CBA Result'!$G$59+'CBA Result'!$G$60</f>
        <v>-349185910.82876146</v>
      </c>
      <c r="P636" s="122">
        <f>'CBA Result'!$G$55+'CBA Result'!$G$56</f>
        <v>2589916468.0184565</v>
      </c>
      <c r="Q636" s="122">
        <f>'CBA Result'!$G$40</f>
        <v>-16530913967.140793</v>
      </c>
      <c r="R636" s="122">
        <v>0.63030215895434205</v>
      </c>
      <c r="S636" s="122">
        <f t="shared" si="31"/>
        <v>2458867610.9972367</v>
      </c>
      <c r="T636" s="122">
        <v>0.28898973917691095</v>
      </c>
      <c r="U636" s="122">
        <f t="shared" si="32"/>
        <v>-24950200196.681896</v>
      </c>
      <c r="V636" s="3">
        <f t="shared" si="33"/>
        <v>0.28353466360333662</v>
      </c>
    </row>
    <row r="637" spans="13:22" x14ac:dyDescent="0.25">
      <c r="M637" s="3">
        <v>633</v>
      </c>
      <c r="N637" s="122">
        <f>'CBA Result'!$G$54*_xlfn.GAMMA.INV(T637,IF($O$2="Railway",$D$31,$D$32),IF($O$2="Railway",$F$31,$F$32))</f>
        <v>7459600596.9870558</v>
      </c>
      <c r="O637" s="122">
        <f>'CBA Result'!$G$53+'CBA Result'!$G$57+'CBA Result'!$G$58+'CBA Result'!$G$59+'CBA Result'!$G$60</f>
        <v>-349185910.82876146</v>
      </c>
      <c r="P637" s="122">
        <f>'CBA Result'!$G$55+'CBA Result'!$G$56</f>
        <v>2589916468.0184565</v>
      </c>
      <c r="Q637" s="122">
        <f>'CBA Result'!$G$40</f>
        <v>-16530913967.140793</v>
      </c>
      <c r="R637" s="122">
        <v>0.58012435016350805</v>
      </c>
      <c r="S637" s="122">
        <f t="shared" si="31"/>
        <v>2294528999.2586236</v>
      </c>
      <c r="T637" s="122">
        <v>0.92544957117934179</v>
      </c>
      <c r="U637" s="122">
        <f t="shared" si="32"/>
        <v>-37489393592.892677</v>
      </c>
      <c r="V637" s="3">
        <f t="shared" si="33"/>
        <v>0.25086945357259466</v>
      </c>
    </row>
    <row r="638" spans="13:22" x14ac:dyDescent="0.25">
      <c r="M638" s="3">
        <v>634</v>
      </c>
      <c r="N638" s="122">
        <f>'CBA Result'!$G$54*_xlfn.GAMMA.INV(T638,IF($O$2="Railway",$D$31,$D$32),IF($O$2="Railway",$F$31,$F$32))</f>
        <v>5608860749.3751526</v>
      </c>
      <c r="O638" s="122">
        <f>'CBA Result'!$G$53+'CBA Result'!$G$57+'CBA Result'!$G$58+'CBA Result'!$G$59+'CBA Result'!$G$60</f>
        <v>-349185910.82876146</v>
      </c>
      <c r="P638" s="122">
        <f>'CBA Result'!$G$55+'CBA Result'!$G$56</f>
        <v>2589916468.0184565</v>
      </c>
      <c r="Q638" s="122">
        <f>'CBA Result'!$G$40</f>
        <v>-16530913967.140793</v>
      </c>
      <c r="R638" s="122">
        <v>1.7868924270908471E-3</v>
      </c>
      <c r="S638" s="122">
        <f t="shared" si="31"/>
        <v>272046521.60358071</v>
      </c>
      <c r="T638" s="122">
        <v>0.50571706738407118</v>
      </c>
      <c r="U638" s="122">
        <f t="shared" si="32"/>
        <v>-28188210013.010826</v>
      </c>
      <c r="V638" s="3">
        <f t="shared" si="33"/>
        <v>0.1962423778450883</v>
      </c>
    </row>
    <row r="639" spans="13:22" x14ac:dyDescent="0.25">
      <c r="M639" s="3">
        <v>635</v>
      </c>
      <c r="N639" s="122">
        <f>'CBA Result'!$G$54*_xlfn.GAMMA.INV(T639,IF($O$2="Railway",$D$31,$D$32),IF($O$2="Railway",$F$31,$F$32))</f>
        <v>5114555486.843399</v>
      </c>
      <c r="O639" s="122">
        <f>'CBA Result'!$G$53+'CBA Result'!$G$57+'CBA Result'!$G$58+'CBA Result'!$G$59+'CBA Result'!$G$60</f>
        <v>-349185910.82876146</v>
      </c>
      <c r="P639" s="122">
        <f>'CBA Result'!$G$55+'CBA Result'!$G$56</f>
        <v>2589916468.0184565</v>
      </c>
      <c r="Q639" s="122">
        <f>'CBA Result'!$G$40</f>
        <v>-16530913967.140793</v>
      </c>
      <c r="R639" s="122">
        <v>0.55668905530563484</v>
      </c>
      <c r="S639" s="122">
        <f t="shared" si="31"/>
        <v>2220689580.2852249</v>
      </c>
      <c r="T639" s="122">
        <v>0.33752110421830173</v>
      </c>
      <c r="U639" s="122">
        <f t="shared" si="32"/>
        <v>-25704001334.388565</v>
      </c>
      <c r="V639" s="3">
        <f t="shared" si="33"/>
        <v>0.27178877970852877</v>
      </c>
    </row>
    <row r="640" spans="13:22" x14ac:dyDescent="0.25">
      <c r="M640" s="3">
        <v>636</v>
      </c>
      <c r="N640" s="122">
        <f>'CBA Result'!$G$54*_xlfn.GAMMA.INV(T640,IF($O$2="Railway",$D$31,$D$32),IF($O$2="Railway",$F$31,$F$32))</f>
        <v>4849344910.7265549</v>
      </c>
      <c r="O640" s="122">
        <f>'CBA Result'!$G$53+'CBA Result'!$G$57+'CBA Result'!$G$58+'CBA Result'!$G$59+'CBA Result'!$G$60</f>
        <v>-349185910.82876146</v>
      </c>
      <c r="P640" s="122">
        <f>'CBA Result'!$G$55+'CBA Result'!$G$56</f>
        <v>2589916468.0184565</v>
      </c>
      <c r="Q640" s="122">
        <f>'CBA Result'!$G$40</f>
        <v>-16530913967.140793</v>
      </c>
      <c r="R640" s="122">
        <v>0.83550223834025172</v>
      </c>
      <c r="S640" s="122">
        <f t="shared" si="31"/>
        <v>3301462075.685111</v>
      </c>
      <c r="T640" s="122">
        <v>0.25348435171372097</v>
      </c>
      <c r="U640" s="122">
        <f t="shared" si="32"/>
        <v>-24371143959.014065</v>
      </c>
      <c r="V640" s="3">
        <f t="shared" si="33"/>
        <v>0.32011714709425232</v>
      </c>
    </row>
    <row r="641" spans="13:22" x14ac:dyDescent="0.25">
      <c r="M641" s="3">
        <v>637</v>
      </c>
      <c r="N641" s="122">
        <f>'CBA Result'!$G$54*_xlfn.GAMMA.INV(T641,IF($O$2="Railway",$D$31,$D$32),IF($O$2="Railway",$F$31,$F$32))</f>
        <v>4899458407.6287031</v>
      </c>
      <c r="O641" s="122">
        <f>'CBA Result'!$G$53+'CBA Result'!$G$57+'CBA Result'!$G$58+'CBA Result'!$G$59+'CBA Result'!$G$60</f>
        <v>-349185910.82876146</v>
      </c>
      <c r="P641" s="122">
        <f>'CBA Result'!$G$55+'CBA Result'!$G$56</f>
        <v>2589916468.0184565</v>
      </c>
      <c r="Q641" s="122">
        <f>'CBA Result'!$G$40</f>
        <v>-16530913967.140793</v>
      </c>
      <c r="R641" s="122">
        <v>0.24111708800431975</v>
      </c>
      <c r="S641" s="122">
        <f t="shared" si="31"/>
        <v>1299223566.6716228</v>
      </c>
      <c r="T641" s="122">
        <v>0.26870996551028681</v>
      </c>
      <c r="U641" s="122">
        <f t="shared" si="32"/>
        <v>-24622997203.065723</v>
      </c>
      <c r="V641" s="3">
        <f t="shared" si="33"/>
        <v>0.23756230873239367</v>
      </c>
    </row>
    <row r="642" spans="13:22" x14ac:dyDescent="0.25">
      <c r="M642" s="3">
        <v>638</v>
      </c>
      <c r="N642" s="122">
        <f>'CBA Result'!$G$54*_xlfn.GAMMA.INV(T642,IF($O$2="Railway",$D$31,$D$32),IF($O$2="Railway",$F$31,$F$32))</f>
        <v>5788824925.8825216</v>
      </c>
      <c r="O642" s="122">
        <f>'CBA Result'!$G$53+'CBA Result'!$G$57+'CBA Result'!$G$58+'CBA Result'!$G$59+'CBA Result'!$G$60</f>
        <v>-349185910.82876146</v>
      </c>
      <c r="P642" s="122">
        <f>'CBA Result'!$G$55+'CBA Result'!$G$56</f>
        <v>2589916468.0184565</v>
      </c>
      <c r="Q642" s="122">
        <f>'CBA Result'!$G$40</f>
        <v>-16530913967.140793</v>
      </c>
      <c r="R642" s="122">
        <v>0.93515134635167363</v>
      </c>
      <c r="S642" s="122">
        <f t="shared" si="31"/>
        <v>3996887766.7941751</v>
      </c>
      <c r="T642" s="122">
        <v>0.56585240589976626</v>
      </c>
      <c r="U642" s="122">
        <f t="shared" si="32"/>
        <v>-29092648227.629261</v>
      </c>
      <c r="V642" s="3">
        <f t="shared" si="33"/>
        <v>0.32436121689623548</v>
      </c>
    </row>
    <row r="643" spans="13:22" x14ac:dyDescent="0.25">
      <c r="M643" s="3">
        <v>639</v>
      </c>
      <c r="N643" s="122">
        <f>'CBA Result'!$G$54*_xlfn.GAMMA.INV(T643,IF($O$2="Railway",$D$31,$D$32),IF($O$2="Railway",$F$31,$F$32))</f>
        <v>6752842721.4614868</v>
      </c>
      <c r="O643" s="122">
        <f>'CBA Result'!$G$53+'CBA Result'!$G$57+'CBA Result'!$G$58+'CBA Result'!$G$59+'CBA Result'!$G$60</f>
        <v>-349185910.82876146</v>
      </c>
      <c r="P643" s="122">
        <f>'CBA Result'!$G$55+'CBA Result'!$G$56</f>
        <v>2589916468.0184565</v>
      </c>
      <c r="Q643" s="122">
        <f>'CBA Result'!$G$40</f>
        <v>-16530913967.140793</v>
      </c>
      <c r="R643" s="122">
        <v>0.34276161848832321</v>
      </c>
      <c r="S643" s="122">
        <f t="shared" si="31"/>
        <v>1593043751.4142644</v>
      </c>
      <c r="T643" s="122">
        <v>0.8233584633099047</v>
      </c>
      <c r="U643" s="122">
        <f t="shared" si="32"/>
        <v>-33937470962.992565</v>
      </c>
      <c r="V643" s="3">
        <f t="shared" si="33"/>
        <v>0.2356304207454665</v>
      </c>
    </row>
    <row r="644" spans="13:22" x14ac:dyDescent="0.25">
      <c r="M644" s="3">
        <v>640</v>
      </c>
      <c r="N644" s="122">
        <f>'CBA Result'!$G$54*_xlfn.GAMMA.INV(T644,IF($O$2="Railway",$D$31,$D$32),IF($O$2="Railway",$F$31,$F$32))</f>
        <v>4855065781.7994928</v>
      </c>
      <c r="O644" s="122">
        <f>'CBA Result'!$G$53+'CBA Result'!$G$57+'CBA Result'!$G$58+'CBA Result'!$G$59+'CBA Result'!$G$60</f>
        <v>-349185910.82876146</v>
      </c>
      <c r="P644" s="122">
        <f>'CBA Result'!$G$55+'CBA Result'!$G$56</f>
        <v>2589916468.0184565</v>
      </c>
      <c r="Q644" s="122">
        <f>'CBA Result'!$G$40</f>
        <v>-16530913967.140793</v>
      </c>
      <c r="R644" s="122">
        <v>0.20582704068028812</v>
      </c>
      <c r="S644" s="122">
        <f t="shared" si="31"/>
        <v>1193237791.5086384</v>
      </c>
      <c r="T644" s="122">
        <v>0.25520456497339516</v>
      </c>
      <c r="U644" s="122">
        <f t="shared" si="32"/>
        <v>-24399895094.488289</v>
      </c>
      <c r="V644" s="3">
        <f t="shared" si="33"/>
        <v>0.23357140022158326</v>
      </c>
    </row>
    <row r="645" spans="13:22" x14ac:dyDescent="0.25">
      <c r="M645" s="3">
        <v>641</v>
      </c>
      <c r="N645" s="122">
        <f>'CBA Result'!$G$54*_xlfn.GAMMA.INV(T645,IF($O$2="Railway",$D$31,$D$32),IF($O$2="Railway",$F$31,$F$32))</f>
        <v>6504451387.1900272</v>
      </c>
      <c r="O645" s="122">
        <f>'CBA Result'!$G$53+'CBA Result'!$G$57+'CBA Result'!$G$58+'CBA Result'!$G$59+'CBA Result'!$G$60</f>
        <v>-349185910.82876146</v>
      </c>
      <c r="P645" s="122">
        <f>'CBA Result'!$G$55+'CBA Result'!$G$56</f>
        <v>2589916468.0184565</v>
      </c>
      <c r="Q645" s="122">
        <f>'CBA Result'!$G$40</f>
        <v>-16530913967.140793</v>
      </c>
      <c r="R645" s="122">
        <v>0.63069776466628791</v>
      </c>
      <c r="S645" s="122">
        <f t="shared" si="31"/>
        <v>2460202403.3032165</v>
      </c>
      <c r="T645" s="122">
        <v>0.77006397425280315</v>
      </c>
      <c r="U645" s="122">
        <f t="shared" si="32"/>
        <v>-32689141327.311043</v>
      </c>
      <c r="V645" s="3">
        <f t="shared" si="33"/>
        <v>0.26355748514160121</v>
      </c>
    </row>
    <row r="646" spans="13:22" x14ac:dyDescent="0.25">
      <c r="M646" s="3">
        <v>642</v>
      </c>
      <c r="N646" s="122">
        <f>'CBA Result'!$G$54*_xlfn.GAMMA.INV(T646,IF($O$2="Railway",$D$31,$D$32),IF($O$2="Railway",$F$31,$F$32))</f>
        <v>8417074555.4912395</v>
      </c>
      <c r="O646" s="122">
        <f>'CBA Result'!$G$53+'CBA Result'!$G$57+'CBA Result'!$G$58+'CBA Result'!$G$59+'CBA Result'!$G$60</f>
        <v>-349185910.82876146</v>
      </c>
      <c r="P646" s="122">
        <f>'CBA Result'!$G$55+'CBA Result'!$G$56</f>
        <v>2589916468.0184565</v>
      </c>
      <c r="Q646" s="122">
        <f>'CBA Result'!$G$40</f>
        <v>-16530913967.140793</v>
      </c>
      <c r="R646" s="122">
        <v>0.14696282630178237</v>
      </c>
      <c r="S646" s="122">
        <f t="shared" ref="S646:S709" si="34">_xlfn.BETA.INV(R646,IF($O$2="Railway",$I$30,$J$30),IF($O$2="Railway",$I$31,$J$31),IF($O$2="Railway",$I$27,$J$27),IF($O$2="Railway",$I$29,$J$29))*P646</f>
        <v>1006470881.0641704</v>
      </c>
      <c r="T646" s="122">
        <v>0.98175117375847065</v>
      </c>
      <c r="U646" s="122">
        <f t="shared" ref="U646:U709" si="35">_xlfn.GAMMA.INV(T646,IF($O$2="Railway",$D$31,$D$32),IF($O$2="Railway",$F$31,$F$32))*Q646</f>
        <v>-42301329247.974052</v>
      </c>
      <c r="V646" s="3">
        <f t="shared" ref="V646:V709" si="36">(N646+O646+S646)/-U646</f>
        <v>0.21451712480551066</v>
      </c>
    </row>
    <row r="647" spans="13:22" x14ac:dyDescent="0.25">
      <c r="M647" s="3">
        <v>643</v>
      </c>
      <c r="N647" s="122">
        <f>'CBA Result'!$G$54*_xlfn.GAMMA.INV(T647,IF($O$2="Railway",$D$31,$D$32),IF($O$2="Railway",$F$31,$F$32))</f>
        <v>6917540086.191102</v>
      </c>
      <c r="O647" s="122">
        <f>'CBA Result'!$G$53+'CBA Result'!$G$57+'CBA Result'!$G$58+'CBA Result'!$G$59+'CBA Result'!$G$60</f>
        <v>-349185910.82876146</v>
      </c>
      <c r="P647" s="122">
        <f>'CBA Result'!$G$55+'CBA Result'!$G$56</f>
        <v>2589916468.0184565</v>
      </c>
      <c r="Q647" s="122">
        <f>'CBA Result'!$G$40</f>
        <v>-16530913967.140793</v>
      </c>
      <c r="R647" s="122">
        <v>0.12113282427825922</v>
      </c>
      <c r="S647" s="122">
        <f t="shared" si="34"/>
        <v>918198664.5585866</v>
      </c>
      <c r="T647" s="122">
        <v>0.85340960069735416</v>
      </c>
      <c r="U647" s="122">
        <f t="shared" si="35"/>
        <v>-34765183418.878555</v>
      </c>
      <c r="V647" s="3">
        <f t="shared" si="36"/>
        <v>0.21534627761680383</v>
      </c>
    </row>
    <row r="648" spans="13:22" x14ac:dyDescent="0.25">
      <c r="M648" s="3">
        <v>644</v>
      </c>
      <c r="N648" s="122">
        <f>'CBA Result'!$G$54*_xlfn.GAMMA.INV(T648,IF($O$2="Railway",$D$31,$D$32),IF($O$2="Railway",$F$31,$F$32))</f>
        <v>4525605960.4342508</v>
      </c>
      <c r="O648" s="122">
        <f>'CBA Result'!$G$53+'CBA Result'!$G$57+'CBA Result'!$G$58+'CBA Result'!$G$59+'CBA Result'!$G$60</f>
        <v>-349185910.82876146</v>
      </c>
      <c r="P648" s="122">
        <f>'CBA Result'!$G$55+'CBA Result'!$G$56</f>
        <v>2589916468.0184565</v>
      </c>
      <c r="Q648" s="122">
        <f>'CBA Result'!$G$40</f>
        <v>-16530913967.140793</v>
      </c>
      <c r="R648" s="122">
        <v>0.76311925538490921</v>
      </c>
      <c r="S648" s="122">
        <f t="shared" si="34"/>
        <v>2958081942.202004</v>
      </c>
      <c r="T648" s="122">
        <v>0.16493461228631834</v>
      </c>
      <c r="U648" s="122">
        <f t="shared" si="35"/>
        <v>-22744143053.126404</v>
      </c>
      <c r="V648" s="3">
        <f t="shared" si="36"/>
        <v>0.31368524086146155</v>
      </c>
    </row>
    <row r="649" spans="13:22" x14ac:dyDescent="0.25">
      <c r="M649" s="3">
        <v>645</v>
      </c>
      <c r="N649" s="122">
        <f>'CBA Result'!$G$54*_xlfn.GAMMA.INV(T649,IF($O$2="Railway",$D$31,$D$32),IF($O$2="Railway",$F$31,$F$32))</f>
        <v>8388456322.1817484</v>
      </c>
      <c r="O649" s="122">
        <f>'CBA Result'!$G$53+'CBA Result'!$G$57+'CBA Result'!$G$58+'CBA Result'!$G$59+'CBA Result'!$G$60</f>
        <v>-349185910.82876146</v>
      </c>
      <c r="P649" s="122">
        <f>'CBA Result'!$G$55+'CBA Result'!$G$56</f>
        <v>2589916468.0184565</v>
      </c>
      <c r="Q649" s="122">
        <f>'CBA Result'!$G$40</f>
        <v>-16530913967.140793</v>
      </c>
      <c r="R649" s="122">
        <v>0.73795647286784194</v>
      </c>
      <c r="S649" s="122">
        <f t="shared" si="34"/>
        <v>2853600615.8599854</v>
      </c>
      <c r="T649" s="122">
        <v>0.98089826904274025</v>
      </c>
      <c r="U649" s="122">
        <f t="shared" si="35"/>
        <v>-42157503824.813179</v>
      </c>
      <c r="V649" s="3">
        <f t="shared" si="36"/>
        <v>0.25838510440463075</v>
      </c>
    </row>
    <row r="650" spans="13:22" x14ac:dyDescent="0.25">
      <c r="M650" s="3">
        <v>646</v>
      </c>
      <c r="N650" s="122">
        <f>'CBA Result'!$G$54*_xlfn.GAMMA.INV(T650,IF($O$2="Railway",$D$31,$D$32),IF($O$2="Railway",$F$31,$F$32))</f>
        <v>4966789307.4418144</v>
      </c>
      <c r="O650" s="122">
        <f>'CBA Result'!$G$53+'CBA Result'!$G$57+'CBA Result'!$G$58+'CBA Result'!$G$59+'CBA Result'!$G$60</f>
        <v>-349185910.82876146</v>
      </c>
      <c r="P650" s="122">
        <f>'CBA Result'!$G$55+'CBA Result'!$G$56</f>
        <v>2589916468.0184565</v>
      </c>
      <c r="Q650" s="122">
        <f>'CBA Result'!$G$40</f>
        <v>-16530913967.140793</v>
      </c>
      <c r="R650" s="122">
        <v>0.59594223358367326</v>
      </c>
      <c r="S650" s="122">
        <f t="shared" si="34"/>
        <v>2345343302.9360514</v>
      </c>
      <c r="T650" s="122">
        <v>0.28969189985544541</v>
      </c>
      <c r="U650" s="122">
        <f t="shared" si="35"/>
        <v>-24961379207.73724</v>
      </c>
      <c r="V650" s="3">
        <f t="shared" si="36"/>
        <v>0.27894879692348135</v>
      </c>
    </row>
    <row r="651" spans="13:22" x14ac:dyDescent="0.25">
      <c r="M651" s="3">
        <v>647</v>
      </c>
      <c r="N651" s="122">
        <f>'CBA Result'!$G$54*_xlfn.GAMMA.INV(T651,IF($O$2="Railway",$D$31,$D$32),IF($O$2="Railway",$F$31,$F$32))</f>
        <v>7199229693.0762377</v>
      </c>
      <c r="O651" s="122">
        <f>'CBA Result'!$G$53+'CBA Result'!$G$57+'CBA Result'!$G$58+'CBA Result'!$G$59+'CBA Result'!$G$60</f>
        <v>-349185910.82876146</v>
      </c>
      <c r="P651" s="122">
        <f>'CBA Result'!$G$55+'CBA Result'!$G$56</f>
        <v>2589916468.0184565</v>
      </c>
      <c r="Q651" s="122">
        <f>'CBA Result'!$G$40</f>
        <v>-16530913967.140793</v>
      </c>
      <c r="R651" s="122">
        <v>0.34511323792767112</v>
      </c>
      <c r="S651" s="122">
        <f t="shared" si="34"/>
        <v>1599752793.9542625</v>
      </c>
      <c r="T651" s="122">
        <v>0.8956320246039593</v>
      </c>
      <c r="U651" s="122">
        <f t="shared" si="35"/>
        <v>-36180858749.781578</v>
      </c>
      <c r="V651" s="3">
        <f t="shared" si="36"/>
        <v>0.2335432841613454</v>
      </c>
    </row>
    <row r="652" spans="13:22" x14ac:dyDescent="0.25">
      <c r="M652" s="3">
        <v>648</v>
      </c>
      <c r="N652" s="122">
        <f>'CBA Result'!$G$54*_xlfn.GAMMA.INV(T652,IF($O$2="Railway",$D$31,$D$32),IF($O$2="Railway",$F$31,$F$32))</f>
        <v>5669686017.0485058</v>
      </c>
      <c r="O652" s="122">
        <f>'CBA Result'!$G$53+'CBA Result'!$G$57+'CBA Result'!$G$58+'CBA Result'!$G$59+'CBA Result'!$G$60</f>
        <v>-349185910.82876146</v>
      </c>
      <c r="P652" s="122">
        <f>'CBA Result'!$G$55+'CBA Result'!$G$56</f>
        <v>2589916468.0184565</v>
      </c>
      <c r="Q652" s="122">
        <f>'CBA Result'!$G$40</f>
        <v>-16530913967.140793</v>
      </c>
      <c r="R652" s="122">
        <v>0.67966959059244625</v>
      </c>
      <c r="S652" s="122">
        <f t="shared" si="34"/>
        <v>2631212622.9255781</v>
      </c>
      <c r="T652" s="122">
        <v>0.52626784644769087</v>
      </c>
      <c r="U652" s="122">
        <f t="shared" si="35"/>
        <v>-28493896942.297684</v>
      </c>
      <c r="V652" s="3">
        <f t="shared" si="36"/>
        <v>0.27906722429887876</v>
      </c>
    </row>
    <row r="653" spans="13:22" x14ac:dyDescent="0.25">
      <c r="M653" s="3">
        <v>649</v>
      </c>
      <c r="N653" s="122">
        <f>'CBA Result'!$G$54*_xlfn.GAMMA.INV(T653,IF($O$2="Railway",$D$31,$D$32),IF($O$2="Railway",$F$31,$F$32))</f>
        <v>6206213124.2582464</v>
      </c>
      <c r="O653" s="122">
        <f>'CBA Result'!$G$53+'CBA Result'!$G$57+'CBA Result'!$G$58+'CBA Result'!$G$59+'CBA Result'!$G$60</f>
        <v>-349185910.82876146</v>
      </c>
      <c r="P653" s="122">
        <f>'CBA Result'!$G$55+'CBA Result'!$G$56</f>
        <v>2589916468.0184565</v>
      </c>
      <c r="Q653" s="122">
        <f>'CBA Result'!$G$40</f>
        <v>-16530913967.140793</v>
      </c>
      <c r="R653" s="122">
        <v>0.35322632915056507</v>
      </c>
      <c r="S653" s="122">
        <f t="shared" si="34"/>
        <v>1622893496.6892629</v>
      </c>
      <c r="T653" s="122">
        <v>0.69339873374898719</v>
      </c>
      <c r="U653" s="122">
        <f t="shared" si="35"/>
        <v>-31190298128.115353</v>
      </c>
      <c r="V653" s="3">
        <f t="shared" si="36"/>
        <v>0.23981562085090322</v>
      </c>
    </row>
    <row r="654" spans="13:22" x14ac:dyDescent="0.25">
      <c r="M654" s="3">
        <v>650</v>
      </c>
      <c r="N654" s="122">
        <f>'CBA Result'!$G$54*_xlfn.GAMMA.INV(T654,IF($O$2="Railway",$D$31,$D$32),IF($O$2="Railway",$F$31,$F$32))</f>
        <v>5616735415.7176666</v>
      </c>
      <c r="O654" s="122">
        <f>'CBA Result'!$G$53+'CBA Result'!$G$57+'CBA Result'!$G$58+'CBA Result'!$G$59+'CBA Result'!$G$60</f>
        <v>-349185910.82876146</v>
      </c>
      <c r="P654" s="122">
        <f>'CBA Result'!$G$55+'CBA Result'!$G$56</f>
        <v>2589916468.0184565</v>
      </c>
      <c r="Q654" s="122">
        <f>'CBA Result'!$G$40</f>
        <v>-16530913967.140793</v>
      </c>
      <c r="R654" s="122">
        <v>0.2753420177813245</v>
      </c>
      <c r="S654" s="122">
        <f t="shared" si="34"/>
        <v>1399463980.6334784</v>
      </c>
      <c r="T654" s="122">
        <v>0.50838802071850053</v>
      </c>
      <c r="U654" s="122">
        <f t="shared" si="35"/>
        <v>-28227785384.652905</v>
      </c>
      <c r="V654" s="3">
        <f t="shared" si="36"/>
        <v>0.23618620429030029</v>
      </c>
    </row>
    <row r="655" spans="13:22" x14ac:dyDescent="0.25">
      <c r="M655" s="3">
        <v>651</v>
      </c>
      <c r="N655" s="122">
        <f>'CBA Result'!$G$54*_xlfn.GAMMA.INV(T655,IF($O$2="Railway",$D$31,$D$32),IF($O$2="Railway",$F$31,$F$32))</f>
        <v>7259066059.1360912</v>
      </c>
      <c r="O655" s="122">
        <f>'CBA Result'!$G$53+'CBA Result'!$G$57+'CBA Result'!$G$58+'CBA Result'!$G$59+'CBA Result'!$G$60</f>
        <v>-349185910.82876146</v>
      </c>
      <c r="P655" s="122">
        <f>'CBA Result'!$G$55+'CBA Result'!$G$56</f>
        <v>2589916468.0184565</v>
      </c>
      <c r="Q655" s="122">
        <f>'CBA Result'!$G$40</f>
        <v>-16530913967.140793</v>
      </c>
      <c r="R655" s="122">
        <v>0.17241803747068218</v>
      </c>
      <c r="S655" s="122">
        <f t="shared" si="34"/>
        <v>1089204230.3251152</v>
      </c>
      <c r="T655" s="122">
        <v>0.90321667822412344</v>
      </c>
      <c r="U655" s="122">
        <f t="shared" si="35"/>
        <v>-36481575798.800575</v>
      </c>
      <c r="V655" s="3">
        <f t="shared" si="36"/>
        <v>0.21926367497797164</v>
      </c>
    </row>
    <row r="656" spans="13:22" x14ac:dyDescent="0.25">
      <c r="M656" s="3">
        <v>652</v>
      </c>
      <c r="N656" s="122">
        <f>'CBA Result'!$G$54*_xlfn.GAMMA.INV(T656,IF($O$2="Railway",$D$31,$D$32),IF($O$2="Railway",$F$31,$F$32))</f>
        <v>6611538392.8095541</v>
      </c>
      <c r="O656" s="122">
        <f>'CBA Result'!$G$53+'CBA Result'!$G$57+'CBA Result'!$G$58+'CBA Result'!$G$59+'CBA Result'!$G$60</f>
        <v>-349185910.82876146</v>
      </c>
      <c r="P656" s="122">
        <f>'CBA Result'!$G$55+'CBA Result'!$G$56</f>
        <v>2589916468.0184565</v>
      </c>
      <c r="Q656" s="122">
        <f>'CBA Result'!$G$40</f>
        <v>-16530913967.140793</v>
      </c>
      <c r="R656" s="122">
        <v>0.89656470277880584</v>
      </c>
      <c r="S656" s="122">
        <f t="shared" si="34"/>
        <v>3675688430.9319706</v>
      </c>
      <c r="T656" s="122">
        <v>0.79423134676585472</v>
      </c>
      <c r="U656" s="122">
        <f t="shared" si="35"/>
        <v>-33227323881.478386</v>
      </c>
      <c r="V656" s="3">
        <f t="shared" si="36"/>
        <v>0.29909242611176512</v>
      </c>
    </row>
    <row r="657" spans="13:22" x14ac:dyDescent="0.25">
      <c r="M657" s="3">
        <v>653</v>
      </c>
      <c r="N657" s="122">
        <f>'CBA Result'!$G$54*_xlfn.GAMMA.INV(T657,IF($O$2="Railway",$D$31,$D$32),IF($O$2="Railway",$F$31,$F$32))</f>
        <v>6258738863.9020405</v>
      </c>
      <c r="O657" s="122">
        <f>'CBA Result'!$G$53+'CBA Result'!$G$57+'CBA Result'!$G$58+'CBA Result'!$G$59+'CBA Result'!$G$60</f>
        <v>-349185910.82876146</v>
      </c>
      <c r="P657" s="122">
        <f>'CBA Result'!$G$55+'CBA Result'!$G$56</f>
        <v>2589916468.0184565</v>
      </c>
      <c r="Q657" s="122">
        <f>'CBA Result'!$G$40</f>
        <v>-16530913967.140793</v>
      </c>
      <c r="R657" s="122">
        <v>0.53835716685281498</v>
      </c>
      <c r="S657" s="122">
        <f t="shared" si="34"/>
        <v>2163998679.068768</v>
      </c>
      <c r="T657" s="122">
        <v>0.70786906746497846</v>
      </c>
      <c r="U657" s="122">
        <f t="shared" si="35"/>
        <v>-31454274476.669373</v>
      </c>
      <c r="V657" s="3">
        <f t="shared" si="36"/>
        <v>0.25667581803962625</v>
      </c>
    </row>
    <row r="658" spans="13:22" x14ac:dyDescent="0.25">
      <c r="M658" s="3">
        <v>654</v>
      </c>
      <c r="N658" s="122">
        <f>'CBA Result'!$G$54*_xlfn.GAMMA.INV(T658,IF($O$2="Railway",$D$31,$D$32),IF($O$2="Railway",$F$31,$F$32))</f>
        <v>5834229638.1091394</v>
      </c>
      <c r="O658" s="122">
        <f>'CBA Result'!$G$53+'CBA Result'!$G$57+'CBA Result'!$G$58+'CBA Result'!$G$59+'CBA Result'!$G$60</f>
        <v>-349185910.82876146</v>
      </c>
      <c r="P658" s="122">
        <f>'CBA Result'!$G$55+'CBA Result'!$G$56</f>
        <v>2589916468.0184565</v>
      </c>
      <c r="Q658" s="122">
        <f>'CBA Result'!$G$40</f>
        <v>-16530913967.140793</v>
      </c>
      <c r="R658" s="122">
        <v>0.25982288395752862</v>
      </c>
      <c r="S658" s="122">
        <f t="shared" si="34"/>
        <v>1354254614.3124936</v>
      </c>
      <c r="T658" s="122">
        <v>0.58064703613266955</v>
      </c>
      <c r="U658" s="122">
        <f t="shared" si="35"/>
        <v>-29320836735.244965</v>
      </c>
      <c r="V658" s="3">
        <f t="shared" si="36"/>
        <v>0.23325727036199234</v>
      </c>
    </row>
    <row r="659" spans="13:22" x14ac:dyDescent="0.25">
      <c r="M659" s="3">
        <v>655</v>
      </c>
      <c r="N659" s="122">
        <f>'CBA Result'!$G$54*_xlfn.GAMMA.INV(T659,IF($O$2="Railway",$D$31,$D$32),IF($O$2="Railway",$F$31,$F$32))</f>
        <v>6562314877.1683388</v>
      </c>
      <c r="O659" s="122">
        <f>'CBA Result'!$G$53+'CBA Result'!$G$57+'CBA Result'!$G$58+'CBA Result'!$G$59+'CBA Result'!$G$60</f>
        <v>-349185910.82876146</v>
      </c>
      <c r="P659" s="122">
        <f>'CBA Result'!$G$55+'CBA Result'!$G$56</f>
        <v>2589916468.0184565</v>
      </c>
      <c r="Q659" s="122">
        <f>'CBA Result'!$G$40</f>
        <v>-16530913967.140793</v>
      </c>
      <c r="R659" s="122">
        <v>0.57438453621089891</v>
      </c>
      <c r="S659" s="122">
        <f t="shared" si="34"/>
        <v>2276291478.0708208</v>
      </c>
      <c r="T659" s="122">
        <v>0.7833471490144629</v>
      </c>
      <c r="U659" s="122">
        <f t="shared" si="35"/>
        <v>-32979943377.937115</v>
      </c>
      <c r="V659" s="3">
        <f t="shared" si="36"/>
        <v>0.25741161369275245</v>
      </c>
    </row>
    <row r="660" spans="13:22" x14ac:dyDescent="0.25">
      <c r="M660" s="3">
        <v>656</v>
      </c>
      <c r="N660" s="122">
        <f>'CBA Result'!$G$54*_xlfn.GAMMA.INV(T660,IF($O$2="Railway",$D$31,$D$32),IF($O$2="Railway",$F$31,$F$32))</f>
        <v>4332417468.8282318</v>
      </c>
      <c r="O660" s="122">
        <f>'CBA Result'!$G$53+'CBA Result'!$G$57+'CBA Result'!$G$58+'CBA Result'!$G$59+'CBA Result'!$G$60</f>
        <v>-349185910.82876146</v>
      </c>
      <c r="P660" s="122">
        <f>'CBA Result'!$G$55+'CBA Result'!$G$56</f>
        <v>2589916468.0184565</v>
      </c>
      <c r="Q660" s="122">
        <f>'CBA Result'!$G$40</f>
        <v>-16530913967.140793</v>
      </c>
      <c r="R660" s="122">
        <v>0.82458930933979346</v>
      </c>
      <c r="S660" s="122">
        <f t="shared" si="34"/>
        <v>3244480732.0125642</v>
      </c>
      <c r="T660" s="122">
        <v>0.12158353112254405</v>
      </c>
      <c r="U660" s="122">
        <f t="shared" si="35"/>
        <v>-21773243967.408524</v>
      </c>
      <c r="V660" s="3">
        <f t="shared" si="36"/>
        <v>0.33195385588068094</v>
      </c>
    </row>
    <row r="661" spans="13:22" x14ac:dyDescent="0.25">
      <c r="M661" s="3">
        <v>657</v>
      </c>
      <c r="N661" s="122">
        <f>'CBA Result'!$G$54*_xlfn.GAMMA.INV(T661,IF($O$2="Railway",$D$31,$D$32),IF($O$2="Railway",$F$31,$F$32))</f>
        <v>5614338145.8366203</v>
      </c>
      <c r="O661" s="122">
        <f>'CBA Result'!$G$53+'CBA Result'!$G$57+'CBA Result'!$G$58+'CBA Result'!$G$59+'CBA Result'!$G$60</f>
        <v>-349185910.82876146</v>
      </c>
      <c r="P661" s="122">
        <f>'CBA Result'!$G$55+'CBA Result'!$G$56</f>
        <v>2589916468.0184565</v>
      </c>
      <c r="Q661" s="122">
        <f>'CBA Result'!$G$40</f>
        <v>-16530913967.140793</v>
      </c>
      <c r="R661" s="122">
        <v>0.2640645901100086</v>
      </c>
      <c r="S661" s="122">
        <f t="shared" si="34"/>
        <v>1366647402.0207436</v>
      </c>
      <c r="T661" s="122">
        <v>0.50757520643122289</v>
      </c>
      <c r="U661" s="122">
        <f t="shared" si="35"/>
        <v>-28215737528.611488</v>
      </c>
      <c r="V661" s="3">
        <f t="shared" si="36"/>
        <v>0.23503903204032098</v>
      </c>
    </row>
    <row r="662" spans="13:22" x14ac:dyDescent="0.25">
      <c r="M662" s="3">
        <v>658</v>
      </c>
      <c r="N662" s="122">
        <f>'CBA Result'!$G$54*_xlfn.GAMMA.INV(T662,IF($O$2="Railway",$D$31,$D$32),IF($O$2="Railway",$F$31,$F$32))</f>
        <v>6337694433.1554108</v>
      </c>
      <c r="O662" s="122">
        <f>'CBA Result'!$G$53+'CBA Result'!$G$57+'CBA Result'!$G$58+'CBA Result'!$G$59+'CBA Result'!$G$60</f>
        <v>-349185910.82876146</v>
      </c>
      <c r="P662" s="122">
        <f>'CBA Result'!$G$55+'CBA Result'!$G$56</f>
        <v>2589916468.0184565</v>
      </c>
      <c r="Q662" s="122">
        <f>'CBA Result'!$G$40</f>
        <v>-16530913967.140793</v>
      </c>
      <c r="R662" s="122">
        <v>0.78548250201559722</v>
      </c>
      <c r="S662" s="122">
        <f t="shared" si="34"/>
        <v>3056471477.1224065</v>
      </c>
      <c r="T662" s="122">
        <v>0.7288583837524395</v>
      </c>
      <c r="U662" s="122">
        <f t="shared" si="35"/>
        <v>-31851078082.117901</v>
      </c>
      <c r="V662" s="3">
        <f t="shared" si="36"/>
        <v>0.28397720090131473</v>
      </c>
    </row>
    <row r="663" spans="13:22" x14ac:dyDescent="0.25">
      <c r="M663" s="3">
        <v>659</v>
      </c>
      <c r="N663" s="122">
        <f>'CBA Result'!$G$54*_xlfn.GAMMA.INV(T663,IF($O$2="Railway",$D$31,$D$32),IF($O$2="Railway",$F$31,$F$32))</f>
        <v>8984275212.3918114</v>
      </c>
      <c r="O663" s="122">
        <f>'CBA Result'!$G$53+'CBA Result'!$G$57+'CBA Result'!$G$58+'CBA Result'!$G$59+'CBA Result'!$G$60</f>
        <v>-349185910.82876146</v>
      </c>
      <c r="P663" s="122">
        <f>'CBA Result'!$G$55+'CBA Result'!$G$56</f>
        <v>2589916468.0184565</v>
      </c>
      <c r="Q663" s="122">
        <f>'CBA Result'!$G$40</f>
        <v>-16530913967.140793</v>
      </c>
      <c r="R663" s="122">
        <v>0.80331915877881699</v>
      </c>
      <c r="S663" s="122">
        <f t="shared" si="34"/>
        <v>3139397964.0428243</v>
      </c>
      <c r="T663" s="122">
        <v>0.99292263225025934</v>
      </c>
      <c r="U663" s="122">
        <f t="shared" si="35"/>
        <v>-45151885172.011246</v>
      </c>
      <c r="V663" s="3">
        <f t="shared" si="36"/>
        <v>0.26077509766756413</v>
      </c>
    </row>
    <row r="664" spans="13:22" x14ac:dyDescent="0.25">
      <c r="M664" s="3">
        <v>660</v>
      </c>
      <c r="N664" s="122">
        <f>'CBA Result'!$G$54*_xlfn.GAMMA.INV(T664,IF($O$2="Railway",$D$31,$D$32),IF($O$2="Railway",$F$31,$F$32))</f>
        <v>4107809200.951232</v>
      </c>
      <c r="O664" s="122">
        <f>'CBA Result'!$G$53+'CBA Result'!$G$57+'CBA Result'!$G$58+'CBA Result'!$G$59+'CBA Result'!$G$60</f>
        <v>-349185910.82876146</v>
      </c>
      <c r="P664" s="122">
        <f>'CBA Result'!$G$55+'CBA Result'!$G$56</f>
        <v>2589916468.0184565</v>
      </c>
      <c r="Q664" s="122">
        <f>'CBA Result'!$G$40</f>
        <v>-16530913967.140793</v>
      </c>
      <c r="R664" s="122">
        <v>0.27432185134764309</v>
      </c>
      <c r="S664" s="122">
        <f t="shared" si="34"/>
        <v>1396502727.9669373</v>
      </c>
      <c r="T664" s="122">
        <v>8.09515032025796E-2</v>
      </c>
      <c r="U664" s="122">
        <f t="shared" si="35"/>
        <v>-20644439864.671474</v>
      </c>
      <c r="V664" s="3">
        <f t="shared" si="36"/>
        <v>0.24971014238614916</v>
      </c>
    </row>
    <row r="665" spans="13:22" x14ac:dyDescent="0.25">
      <c r="M665" s="3">
        <v>661</v>
      </c>
      <c r="N665" s="122">
        <f>'CBA Result'!$G$54*_xlfn.GAMMA.INV(T665,IF($O$2="Railway",$D$31,$D$32),IF($O$2="Railway",$F$31,$F$32))</f>
        <v>6251478267.2099676</v>
      </c>
      <c r="O665" s="122">
        <f>'CBA Result'!$G$53+'CBA Result'!$G$57+'CBA Result'!$G$58+'CBA Result'!$G$59+'CBA Result'!$G$60</f>
        <v>-349185910.82876146</v>
      </c>
      <c r="P665" s="122">
        <f>'CBA Result'!$G$55+'CBA Result'!$G$56</f>
        <v>2589916468.0184565</v>
      </c>
      <c r="Q665" s="122">
        <f>'CBA Result'!$G$40</f>
        <v>-16530913967.140793</v>
      </c>
      <c r="R665" s="122">
        <v>0.79822043460842051</v>
      </c>
      <c r="S665" s="122">
        <f t="shared" si="34"/>
        <v>3115247797.7056708</v>
      </c>
      <c r="T665" s="122">
        <v>0.70589262966480493</v>
      </c>
      <c r="U665" s="122">
        <f t="shared" si="35"/>
        <v>-31417785208.434509</v>
      </c>
      <c r="V665" s="3">
        <f t="shared" si="36"/>
        <v>0.28702023692192036</v>
      </c>
    </row>
    <row r="666" spans="13:22" x14ac:dyDescent="0.25">
      <c r="M666" s="3">
        <v>662</v>
      </c>
      <c r="N666" s="122">
        <f>'CBA Result'!$G$54*_xlfn.GAMMA.INV(T666,IF($O$2="Railway",$D$31,$D$32),IF($O$2="Railway",$F$31,$F$32))</f>
        <v>5538903749.548337</v>
      </c>
      <c r="O666" s="122">
        <f>'CBA Result'!$G$53+'CBA Result'!$G$57+'CBA Result'!$G$58+'CBA Result'!$G$59+'CBA Result'!$G$60</f>
        <v>-349185910.82876146</v>
      </c>
      <c r="P666" s="122">
        <f>'CBA Result'!$G$55+'CBA Result'!$G$56</f>
        <v>2589916468.0184565</v>
      </c>
      <c r="Q666" s="122">
        <f>'CBA Result'!$G$40</f>
        <v>-16530913967.140793</v>
      </c>
      <c r="R666" s="122">
        <v>0.60217332065901752</v>
      </c>
      <c r="S666" s="122">
        <f t="shared" si="34"/>
        <v>2365596899.8451653</v>
      </c>
      <c r="T666" s="122">
        <v>0.48188085889982979</v>
      </c>
      <c r="U666" s="122">
        <f t="shared" si="35"/>
        <v>-27836630130.551075</v>
      </c>
      <c r="V666" s="3">
        <f t="shared" si="36"/>
        <v>0.27141628505789145</v>
      </c>
    </row>
    <row r="667" spans="13:22" x14ac:dyDescent="0.25">
      <c r="M667" s="3">
        <v>663</v>
      </c>
      <c r="N667" s="122">
        <f>'CBA Result'!$G$54*_xlfn.GAMMA.INV(T667,IF($O$2="Railway",$D$31,$D$32),IF($O$2="Railway",$F$31,$F$32))</f>
        <v>4944836375.603549</v>
      </c>
      <c r="O667" s="122">
        <f>'CBA Result'!$G$53+'CBA Result'!$G$57+'CBA Result'!$G$58+'CBA Result'!$G$59+'CBA Result'!$G$60</f>
        <v>-349185910.82876146</v>
      </c>
      <c r="P667" s="122">
        <f>'CBA Result'!$G$55+'CBA Result'!$G$56</f>
        <v>2589916468.0184565</v>
      </c>
      <c r="Q667" s="122">
        <f>'CBA Result'!$G$40</f>
        <v>-16530913967.140793</v>
      </c>
      <c r="R667" s="122">
        <v>0.12071345189131422</v>
      </c>
      <c r="S667" s="122">
        <f t="shared" si="34"/>
        <v>916720746.25776517</v>
      </c>
      <c r="T667" s="122">
        <v>0.28278825166393606</v>
      </c>
      <c r="U667" s="122">
        <f t="shared" si="35"/>
        <v>-24851051303.246605</v>
      </c>
      <c r="V667" s="3">
        <f t="shared" si="36"/>
        <v>0.22181641910305833</v>
      </c>
    </row>
    <row r="668" spans="13:22" x14ac:dyDescent="0.25">
      <c r="M668" s="3">
        <v>664</v>
      </c>
      <c r="N668" s="122">
        <f>'CBA Result'!$G$54*_xlfn.GAMMA.INV(T668,IF($O$2="Railway",$D$31,$D$32),IF($O$2="Railway",$F$31,$F$32))</f>
        <v>5392502040.7041388</v>
      </c>
      <c r="O668" s="122">
        <f>'CBA Result'!$G$53+'CBA Result'!$G$57+'CBA Result'!$G$58+'CBA Result'!$G$59+'CBA Result'!$G$60</f>
        <v>-349185910.82876146</v>
      </c>
      <c r="P668" s="122">
        <f>'CBA Result'!$G$55+'CBA Result'!$G$56</f>
        <v>2589916468.0184565</v>
      </c>
      <c r="Q668" s="122">
        <f>'CBA Result'!$G$40</f>
        <v>-16530913967.140793</v>
      </c>
      <c r="R668" s="122">
        <v>0.48724763299372653</v>
      </c>
      <c r="S668" s="122">
        <f t="shared" si="34"/>
        <v>2010003911.1459062</v>
      </c>
      <c r="T668" s="122">
        <v>0.43165678165882626</v>
      </c>
      <c r="U668" s="122">
        <f t="shared" si="35"/>
        <v>-27100865364.841087</v>
      </c>
      <c r="V668" s="3">
        <f t="shared" si="36"/>
        <v>0.26026180146158012</v>
      </c>
    </row>
    <row r="669" spans="13:22" x14ac:dyDescent="0.25">
      <c r="M669" s="3">
        <v>665</v>
      </c>
      <c r="N669" s="122">
        <f>'CBA Result'!$G$54*_xlfn.GAMMA.INV(T669,IF($O$2="Railway",$D$31,$D$32),IF($O$2="Railway",$F$31,$F$32))</f>
        <v>6724780268.4258118</v>
      </c>
      <c r="O669" s="122">
        <f>'CBA Result'!$G$53+'CBA Result'!$G$57+'CBA Result'!$G$58+'CBA Result'!$G$59+'CBA Result'!$G$60</f>
        <v>-349185910.82876146</v>
      </c>
      <c r="P669" s="122">
        <f>'CBA Result'!$G$55+'CBA Result'!$G$56</f>
        <v>2589916468.0184565</v>
      </c>
      <c r="Q669" s="122">
        <f>'CBA Result'!$G$40</f>
        <v>-16530913967.140793</v>
      </c>
      <c r="R669" s="122">
        <v>8.7607137452787365E-2</v>
      </c>
      <c r="S669" s="122">
        <f t="shared" si="34"/>
        <v>793998840.90249074</v>
      </c>
      <c r="T669" s="122">
        <v>0.8178226801550742</v>
      </c>
      <c r="U669" s="122">
        <f t="shared" si="35"/>
        <v>-33796438700.828094</v>
      </c>
      <c r="V669" s="3">
        <f t="shared" si="36"/>
        <v>0.212140493913161</v>
      </c>
    </row>
    <row r="670" spans="13:22" x14ac:dyDescent="0.25">
      <c r="M670" s="3">
        <v>666</v>
      </c>
      <c r="N670" s="122">
        <f>'CBA Result'!$G$54*_xlfn.GAMMA.INV(T670,IF($O$2="Railway",$D$31,$D$32),IF($O$2="Railway",$F$31,$F$32))</f>
        <v>6244014845.3137655</v>
      </c>
      <c r="O670" s="122">
        <f>'CBA Result'!$G$53+'CBA Result'!$G$57+'CBA Result'!$G$58+'CBA Result'!$G$59+'CBA Result'!$G$60</f>
        <v>-349185910.82876146</v>
      </c>
      <c r="P670" s="122">
        <f>'CBA Result'!$G$55+'CBA Result'!$G$56</f>
        <v>2589916468.0184565</v>
      </c>
      <c r="Q670" s="122">
        <f>'CBA Result'!$G$40</f>
        <v>-16530913967.140793</v>
      </c>
      <c r="R670" s="122">
        <v>0.2121980197467519</v>
      </c>
      <c r="S670" s="122">
        <f t="shared" si="34"/>
        <v>1212623703.1649122</v>
      </c>
      <c r="T670" s="122">
        <v>0.7038529720903256</v>
      </c>
      <c r="U670" s="122">
        <f t="shared" si="35"/>
        <v>-31380276610.302654</v>
      </c>
      <c r="V670" s="3">
        <f t="shared" si="36"/>
        <v>0.22649426344815662</v>
      </c>
    </row>
    <row r="671" spans="13:22" x14ac:dyDescent="0.25">
      <c r="M671" s="3">
        <v>667</v>
      </c>
      <c r="N671" s="122">
        <f>'CBA Result'!$G$54*_xlfn.GAMMA.INV(T671,IF($O$2="Railway",$D$31,$D$32),IF($O$2="Railway",$F$31,$F$32))</f>
        <v>5290981319.457613</v>
      </c>
      <c r="O671" s="122">
        <f>'CBA Result'!$G$53+'CBA Result'!$G$57+'CBA Result'!$G$58+'CBA Result'!$G$59+'CBA Result'!$G$60</f>
        <v>-349185910.82876146</v>
      </c>
      <c r="P671" s="122">
        <f>'CBA Result'!$G$55+'CBA Result'!$G$56</f>
        <v>2589916468.0184565</v>
      </c>
      <c r="Q671" s="122">
        <f>'CBA Result'!$G$40</f>
        <v>-16530913967.140793</v>
      </c>
      <c r="R671" s="122">
        <v>0.11631370234922012</v>
      </c>
      <c r="S671" s="122">
        <f t="shared" si="34"/>
        <v>901116434.27500081</v>
      </c>
      <c r="T671" s="122">
        <v>0.39689524955585587</v>
      </c>
      <c r="U671" s="122">
        <f t="shared" si="35"/>
        <v>-26590657046.424877</v>
      </c>
      <c r="V671" s="3">
        <f t="shared" si="36"/>
        <v>0.21973551961136792</v>
      </c>
    </row>
    <row r="672" spans="13:22" x14ac:dyDescent="0.25">
      <c r="M672" s="3">
        <v>668</v>
      </c>
      <c r="N672" s="122">
        <f>'CBA Result'!$G$54*_xlfn.GAMMA.INV(T672,IF($O$2="Railway",$D$31,$D$32),IF($O$2="Railway",$F$31,$F$32))</f>
        <v>5177429350.9140787</v>
      </c>
      <c r="O672" s="122">
        <f>'CBA Result'!$G$53+'CBA Result'!$G$57+'CBA Result'!$G$58+'CBA Result'!$G$59+'CBA Result'!$G$60</f>
        <v>-349185910.82876146</v>
      </c>
      <c r="P672" s="122">
        <f>'CBA Result'!$G$55+'CBA Result'!$G$56</f>
        <v>2589916468.0184565</v>
      </c>
      <c r="Q672" s="122">
        <f>'CBA Result'!$G$40</f>
        <v>-16530913967.140793</v>
      </c>
      <c r="R672" s="122">
        <v>0.67808945464452441</v>
      </c>
      <c r="S672" s="122">
        <f t="shared" si="34"/>
        <v>2625497473.4642177</v>
      </c>
      <c r="T672" s="122">
        <v>0.35846233679402706</v>
      </c>
      <c r="U672" s="122">
        <f t="shared" si="35"/>
        <v>-26019983806.399704</v>
      </c>
      <c r="V672" s="3">
        <f t="shared" si="36"/>
        <v>0.28646216573417937</v>
      </c>
    </row>
    <row r="673" spans="13:22" x14ac:dyDescent="0.25">
      <c r="M673" s="3">
        <v>669</v>
      </c>
      <c r="N673" s="122">
        <f>'CBA Result'!$G$54*_xlfn.GAMMA.INV(T673,IF($O$2="Railway",$D$31,$D$32),IF($O$2="Railway",$F$31,$F$32))</f>
        <v>5145561243.589448</v>
      </c>
      <c r="O673" s="122">
        <f>'CBA Result'!$G$53+'CBA Result'!$G$57+'CBA Result'!$G$58+'CBA Result'!$G$59+'CBA Result'!$G$60</f>
        <v>-349185910.82876146</v>
      </c>
      <c r="P673" s="122">
        <f>'CBA Result'!$G$55+'CBA Result'!$G$56</f>
        <v>2589916468.0184565</v>
      </c>
      <c r="Q673" s="122">
        <f>'CBA Result'!$G$40</f>
        <v>-16530913967.140793</v>
      </c>
      <c r="R673" s="122">
        <v>0.85717150280865118</v>
      </c>
      <c r="S673" s="122">
        <f t="shared" si="34"/>
        <v>3422061444.6347036</v>
      </c>
      <c r="T673" s="122">
        <v>0.34781162055440229</v>
      </c>
      <c r="U673" s="122">
        <f t="shared" si="35"/>
        <v>-25859825631.304356</v>
      </c>
      <c r="V673" s="3">
        <f t="shared" si="36"/>
        <v>0.31780712269949118</v>
      </c>
    </row>
    <row r="674" spans="13:22" x14ac:dyDescent="0.25">
      <c r="M674" s="3">
        <v>670</v>
      </c>
      <c r="N674" s="122">
        <f>'CBA Result'!$G$54*_xlfn.GAMMA.INV(T674,IF($O$2="Railway",$D$31,$D$32),IF($O$2="Railway",$F$31,$F$32))</f>
        <v>8052657195.9288511</v>
      </c>
      <c r="O674" s="122">
        <f>'CBA Result'!$G$53+'CBA Result'!$G$57+'CBA Result'!$G$58+'CBA Result'!$G$59+'CBA Result'!$G$60</f>
        <v>-349185910.82876146</v>
      </c>
      <c r="P674" s="122">
        <f>'CBA Result'!$G$55+'CBA Result'!$G$56</f>
        <v>2589916468.0184565</v>
      </c>
      <c r="Q674" s="122">
        <f>'CBA Result'!$G$40</f>
        <v>-16530913967.140793</v>
      </c>
      <c r="R674" s="122">
        <v>0.3215652254631004</v>
      </c>
      <c r="S674" s="122">
        <f t="shared" si="34"/>
        <v>1532501018.4987583</v>
      </c>
      <c r="T674" s="122">
        <v>0.96787233061124422</v>
      </c>
      <c r="U674" s="122">
        <f t="shared" si="35"/>
        <v>-40469892611.777328</v>
      </c>
      <c r="V674" s="3">
        <f t="shared" si="36"/>
        <v>0.22821835462224691</v>
      </c>
    </row>
    <row r="675" spans="13:22" x14ac:dyDescent="0.25">
      <c r="M675" s="3">
        <v>671</v>
      </c>
      <c r="N675" s="122">
        <f>'CBA Result'!$G$54*_xlfn.GAMMA.INV(T675,IF($O$2="Railway",$D$31,$D$32),IF($O$2="Railway",$F$31,$F$32))</f>
        <v>5905182003.8781357</v>
      </c>
      <c r="O675" s="122">
        <f>'CBA Result'!$G$53+'CBA Result'!$G$57+'CBA Result'!$G$58+'CBA Result'!$G$59+'CBA Result'!$G$60</f>
        <v>-349185910.82876146</v>
      </c>
      <c r="P675" s="122">
        <f>'CBA Result'!$G$55+'CBA Result'!$G$56</f>
        <v>2589916468.0184565</v>
      </c>
      <c r="Q675" s="122">
        <f>'CBA Result'!$G$40</f>
        <v>-16530913967.140793</v>
      </c>
      <c r="R675" s="122">
        <v>0.17791242288083697</v>
      </c>
      <c r="S675" s="122">
        <f t="shared" si="34"/>
        <v>1106625697.450515</v>
      </c>
      <c r="T675" s="122">
        <v>0.60338208649892544</v>
      </c>
      <c r="U675" s="122">
        <f t="shared" si="35"/>
        <v>-29677418985.470951</v>
      </c>
      <c r="V675" s="3">
        <f t="shared" si="36"/>
        <v>0.22450138921318194</v>
      </c>
    </row>
    <row r="676" spans="13:22" x14ac:dyDescent="0.25">
      <c r="M676" s="3">
        <v>672</v>
      </c>
      <c r="N676" s="122">
        <f>'CBA Result'!$G$54*_xlfn.GAMMA.INV(T676,IF($O$2="Railway",$D$31,$D$32),IF($O$2="Railway",$F$31,$F$32))</f>
        <v>5378049938.5128431</v>
      </c>
      <c r="O676" s="122">
        <f>'CBA Result'!$G$53+'CBA Result'!$G$57+'CBA Result'!$G$58+'CBA Result'!$G$59+'CBA Result'!$G$60</f>
        <v>-349185910.82876146</v>
      </c>
      <c r="P676" s="122">
        <f>'CBA Result'!$G$55+'CBA Result'!$G$56</f>
        <v>2589916468.0184565</v>
      </c>
      <c r="Q676" s="122">
        <f>'CBA Result'!$G$40</f>
        <v>-16530913967.140793</v>
      </c>
      <c r="R676" s="122">
        <v>0.6078908306134384</v>
      </c>
      <c r="S676" s="122">
        <f t="shared" si="34"/>
        <v>2384305441.7696753</v>
      </c>
      <c r="T676" s="122">
        <v>0.42669625209674378</v>
      </c>
      <c r="U676" s="122">
        <f t="shared" si="35"/>
        <v>-27028234057.004978</v>
      </c>
      <c r="V676" s="3">
        <f t="shared" si="36"/>
        <v>0.27427502121739494</v>
      </c>
    </row>
    <row r="677" spans="13:22" x14ac:dyDescent="0.25">
      <c r="M677" s="3">
        <v>673</v>
      </c>
      <c r="N677" s="122">
        <f>'CBA Result'!$G$54*_xlfn.GAMMA.INV(T677,IF($O$2="Railway",$D$31,$D$32),IF($O$2="Railway",$F$31,$F$32))</f>
        <v>5583017068.5896425</v>
      </c>
      <c r="O677" s="122">
        <f>'CBA Result'!$G$53+'CBA Result'!$G$57+'CBA Result'!$G$58+'CBA Result'!$G$59+'CBA Result'!$G$60</f>
        <v>-349185910.82876146</v>
      </c>
      <c r="P677" s="122">
        <f>'CBA Result'!$G$55+'CBA Result'!$G$56</f>
        <v>2589916468.0184565</v>
      </c>
      <c r="Q677" s="122">
        <f>'CBA Result'!$G$40</f>
        <v>-16530913967.140793</v>
      </c>
      <c r="R677" s="122">
        <v>0.46459145287608394</v>
      </c>
      <c r="S677" s="122">
        <f t="shared" si="34"/>
        <v>1943275078.9457574</v>
      </c>
      <c r="T677" s="122">
        <v>0.49693254048428692</v>
      </c>
      <c r="U677" s="122">
        <f t="shared" si="35"/>
        <v>-28058328539.028374</v>
      </c>
      <c r="V677" s="3">
        <f t="shared" si="36"/>
        <v>0.25579236577558345</v>
      </c>
    </row>
    <row r="678" spans="13:22" x14ac:dyDescent="0.25">
      <c r="M678" s="3">
        <v>674</v>
      </c>
      <c r="N678" s="122">
        <f>'CBA Result'!$G$54*_xlfn.GAMMA.INV(T678,IF($O$2="Railway",$D$31,$D$32),IF($O$2="Railway",$F$31,$F$32))</f>
        <v>5139823987.9263096</v>
      </c>
      <c r="O678" s="122">
        <f>'CBA Result'!$G$53+'CBA Result'!$G$57+'CBA Result'!$G$58+'CBA Result'!$G$59+'CBA Result'!$G$60</f>
        <v>-349185910.82876146</v>
      </c>
      <c r="P678" s="122">
        <f>'CBA Result'!$G$55+'CBA Result'!$G$56</f>
        <v>2589916468.0184565</v>
      </c>
      <c r="Q678" s="122">
        <f>'CBA Result'!$G$40</f>
        <v>-16530913967.140793</v>
      </c>
      <c r="R678" s="122">
        <v>0.86369768904313537</v>
      </c>
      <c r="S678" s="122">
        <f t="shared" si="34"/>
        <v>3460638523.4433994</v>
      </c>
      <c r="T678" s="122">
        <v>0.34590188972439484</v>
      </c>
      <c r="U678" s="122">
        <f t="shared" si="35"/>
        <v>-25830992152.5005</v>
      </c>
      <c r="V678" s="3">
        <f t="shared" si="36"/>
        <v>0.31943320457174951</v>
      </c>
    </row>
    <row r="679" spans="13:22" x14ac:dyDescent="0.25">
      <c r="M679" s="3">
        <v>675</v>
      </c>
      <c r="N679" s="122">
        <f>'CBA Result'!$G$54*_xlfn.GAMMA.INV(T679,IF($O$2="Railway",$D$31,$D$32),IF($O$2="Railway",$F$31,$F$32))</f>
        <v>4849441076.1880684</v>
      </c>
      <c r="O679" s="122">
        <f>'CBA Result'!$G$53+'CBA Result'!$G$57+'CBA Result'!$G$58+'CBA Result'!$G$59+'CBA Result'!$G$60</f>
        <v>-349185910.82876146</v>
      </c>
      <c r="P679" s="122">
        <f>'CBA Result'!$G$55+'CBA Result'!$G$56</f>
        <v>2589916468.0184565</v>
      </c>
      <c r="Q679" s="122">
        <f>'CBA Result'!$G$40</f>
        <v>-16530913967.140793</v>
      </c>
      <c r="R679" s="122">
        <v>0.46948074573349208</v>
      </c>
      <c r="S679" s="122">
        <f t="shared" si="34"/>
        <v>1957609394.7127779</v>
      </c>
      <c r="T679" s="122">
        <v>0.25351322865637704</v>
      </c>
      <c r="U679" s="122">
        <f t="shared" si="35"/>
        <v>-24371627253.634178</v>
      </c>
      <c r="V679" s="3">
        <f t="shared" si="36"/>
        <v>0.26497469753929215</v>
      </c>
    </row>
    <row r="680" spans="13:22" x14ac:dyDescent="0.25">
      <c r="M680" s="3">
        <v>676</v>
      </c>
      <c r="N680" s="122">
        <f>'CBA Result'!$G$54*_xlfn.GAMMA.INV(T680,IF($O$2="Railway",$D$31,$D$32),IF($O$2="Railway",$F$31,$F$32))</f>
        <v>4760581791.2680721</v>
      </c>
      <c r="O680" s="122">
        <f>'CBA Result'!$G$53+'CBA Result'!$G$57+'CBA Result'!$G$58+'CBA Result'!$G$59+'CBA Result'!$G$60</f>
        <v>-349185910.82876146</v>
      </c>
      <c r="P680" s="122">
        <f>'CBA Result'!$G$55+'CBA Result'!$G$56</f>
        <v>2589916468.0184565</v>
      </c>
      <c r="Q680" s="122">
        <f>'CBA Result'!$G$40</f>
        <v>-16530913967.140793</v>
      </c>
      <c r="R680" s="122">
        <v>0.40289597001811106</v>
      </c>
      <c r="S680" s="122">
        <f t="shared" si="34"/>
        <v>1764771751.8048027</v>
      </c>
      <c r="T680" s="122">
        <v>0.22742624802133371</v>
      </c>
      <c r="U680" s="122">
        <f t="shared" si="35"/>
        <v>-23925050970.703667</v>
      </c>
      <c r="V680" s="3">
        <f t="shared" si="36"/>
        <v>0.25814647750622804</v>
      </c>
    </row>
    <row r="681" spans="13:22" x14ac:dyDescent="0.25">
      <c r="M681" s="3">
        <v>677</v>
      </c>
      <c r="N681" s="122">
        <f>'CBA Result'!$G$54*_xlfn.GAMMA.INV(T681,IF($O$2="Railway",$D$31,$D$32),IF($O$2="Railway",$F$31,$F$32))</f>
        <v>7167945424.3460541</v>
      </c>
      <c r="O681" s="122">
        <f>'CBA Result'!$G$53+'CBA Result'!$G$57+'CBA Result'!$G$58+'CBA Result'!$G$59+'CBA Result'!$G$60</f>
        <v>-349185910.82876146</v>
      </c>
      <c r="P681" s="122">
        <f>'CBA Result'!$G$55+'CBA Result'!$G$56</f>
        <v>2589916468.0184565</v>
      </c>
      <c r="Q681" s="122">
        <f>'CBA Result'!$G$40</f>
        <v>-16530913967.140793</v>
      </c>
      <c r="R681" s="122">
        <v>0.31924684376263512</v>
      </c>
      <c r="S681" s="122">
        <f t="shared" si="34"/>
        <v>1525867856.3269029</v>
      </c>
      <c r="T681" s="122">
        <v>0.89148183898125932</v>
      </c>
      <c r="U681" s="122">
        <f t="shared" si="35"/>
        <v>-36023634747.17675</v>
      </c>
      <c r="V681" s="3">
        <f t="shared" si="36"/>
        <v>0.2316431261978133</v>
      </c>
    </row>
    <row r="682" spans="13:22" x14ac:dyDescent="0.25">
      <c r="M682" s="3">
        <v>678</v>
      </c>
      <c r="N682" s="122">
        <f>'CBA Result'!$G$54*_xlfn.GAMMA.INV(T682,IF($O$2="Railway",$D$31,$D$32),IF($O$2="Railway",$F$31,$F$32))</f>
        <v>5409843711.8054447</v>
      </c>
      <c r="O682" s="122">
        <f>'CBA Result'!$G$53+'CBA Result'!$G$57+'CBA Result'!$G$58+'CBA Result'!$G$59+'CBA Result'!$G$60</f>
        <v>-349185910.82876146</v>
      </c>
      <c r="P682" s="122">
        <f>'CBA Result'!$G$55+'CBA Result'!$G$56</f>
        <v>2589916468.0184565</v>
      </c>
      <c r="Q682" s="122">
        <f>'CBA Result'!$G$40</f>
        <v>-16530913967.140793</v>
      </c>
      <c r="R682" s="122">
        <v>0.90425107548826744</v>
      </c>
      <c r="S682" s="122">
        <f t="shared" si="34"/>
        <v>3732294178.9855309</v>
      </c>
      <c r="T682" s="122">
        <v>0.43761153575192568</v>
      </c>
      <c r="U682" s="122">
        <f t="shared" si="35"/>
        <v>-27188018654.755562</v>
      </c>
      <c r="V682" s="3">
        <f t="shared" si="36"/>
        <v>0.32341275366986721</v>
      </c>
    </row>
    <row r="683" spans="13:22" x14ac:dyDescent="0.25">
      <c r="M683" s="3">
        <v>679</v>
      </c>
      <c r="N683" s="122">
        <f>'CBA Result'!$G$54*_xlfn.GAMMA.INV(T683,IF($O$2="Railway",$D$31,$D$32),IF($O$2="Railway",$F$31,$F$32))</f>
        <v>8359909225.4556313</v>
      </c>
      <c r="O683" s="122">
        <f>'CBA Result'!$G$53+'CBA Result'!$G$57+'CBA Result'!$G$58+'CBA Result'!$G$59+'CBA Result'!$G$60</f>
        <v>-349185910.82876146</v>
      </c>
      <c r="P683" s="122">
        <f>'CBA Result'!$G$55+'CBA Result'!$G$56</f>
        <v>2589916468.0184565</v>
      </c>
      <c r="Q683" s="122">
        <f>'CBA Result'!$G$40</f>
        <v>-16530913967.140793</v>
      </c>
      <c r="R683" s="122">
        <v>0.15949328122501216</v>
      </c>
      <c r="S683" s="122">
        <f t="shared" si="34"/>
        <v>1047643403.0307513</v>
      </c>
      <c r="T683" s="122">
        <v>0.98001196810877977</v>
      </c>
      <c r="U683" s="122">
        <f t="shared" si="35"/>
        <v>-42014035909.717026</v>
      </c>
      <c r="V683" s="3">
        <f t="shared" si="36"/>
        <v>0.21560334591808633</v>
      </c>
    </row>
    <row r="684" spans="13:22" x14ac:dyDescent="0.25">
      <c r="M684" s="3">
        <v>680</v>
      </c>
      <c r="N684" s="122">
        <f>'CBA Result'!$G$54*_xlfn.GAMMA.INV(T684,IF($O$2="Railway",$D$31,$D$32),IF($O$2="Railway",$F$31,$F$32))</f>
        <v>5562037406.5317068</v>
      </c>
      <c r="O684" s="122">
        <f>'CBA Result'!$G$53+'CBA Result'!$G$57+'CBA Result'!$G$58+'CBA Result'!$G$59+'CBA Result'!$G$60</f>
        <v>-349185910.82876146</v>
      </c>
      <c r="P684" s="122">
        <f>'CBA Result'!$G$55+'CBA Result'!$G$56</f>
        <v>2589916468.0184565</v>
      </c>
      <c r="Q684" s="122">
        <f>'CBA Result'!$G$40</f>
        <v>-16530913967.140793</v>
      </c>
      <c r="R684" s="122">
        <v>0.87940370424571901</v>
      </c>
      <c r="S684" s="122">
        <f t="shared" si="34"/>
        <v>3558619413.9064765</v>
      </c>
      <c r="T684" s="122">
        <v>0.48978226023985605</v>
      </c>
      <c r="U684" s="122">
        <f t="shared" si="35"/>
        <v>-27952891954.574574</v>
      </c>
      <c r="V684" s="3">
        <f t="shared" si="36"/>
        <v>0.31379475597242973</v>
      </c>
    </row>
    <row r="685" spans="13:22" x14ac:dyDescent="0.25">
      <c r="M685" s="3">
        <v>681</v>
      </c>
      <c r="N685" s="122">
        <f>'CBA Result'!$G$54*_xlfn.GAMMA.INV(T685,IF($O$2="Railway",$D$31,$D$32),IF($O$2="Railway",$F$31,$F$32))</f>
        <v>6334771132.9099627</v>
      </c>
      <c r="O685" s="122">
        <f>'CBA Result'!$G$53+'CBA Result'!$G$57+'CBA Result'!$G$58+'CBA Result'!$G$59+'CBA Result'!$G$60</f>
        <v>-349185910.82876146</v>
      </c>
      <c r="P685" s="122">
        <f>'CBA Result'!$G$55+'CBA Result'!$G$56</f>
        <v>2589916468.0184565</v>
      </c>
      <c r="Q685" s="122">
        <f>'CBA Result'!$G$40</f>
        <v>-16530913967.140793</v>
      </c>
      <c r="R685" s="122">
        <v>2.4419028132398046E-2</v>
      </c>
      <c r="S685" s="122">
        <f t="shared" si="34"/>
        <v>490688132.50253183</v>
      </c>
      <c r="T685" s="122">
        <v>0.72809790184013268</v>
      </c>
      <c r="U685" s="122">
        <f t="shared" si="35"/>
        <v>-31836386577.919132</v>
      </c>
      <c r="V685" s="3">
        <f t="shared" si="36"/>
        <v>0.20342363096807928</v>
      </c>
    </row>
    <row r="686" spans="13:22" x14ac:dyDescent="0.25">
      <c r="M686" s="3">
        <v>682</v>
      </c>
      <c r="N686" s="122">
        <f>'CBA Result'!$G$54*_xlfn.GAMMA.INV(T686,IF($O$2="Railway",$D$31,$D$32),IF($O$2="Railway",$F$31,$F$32))</f>
        <v>5121691082.587883</v>
      </c>
      <c r="O686" s="122">
        <f>'CBA Result'!$G$53+'CBA Result'!$G$57+'CBA Result'!$G$58+'CBA Result'!$G$59+'CBA Result'!$G$60</f>
        <v>-349185910.82876146</v>
      </c>
      <c r="P686" s="122">
        <f>'CBA Result'!$G$55+'CBA Result'!$G$56</f>
        <v>2589916468.0184565</v>
      </c>
      <c r="Q686" s="122">
        <f>'CBA Result'!$G$40</f>
        <v>-16530913967.140793</v>
      </c>
      <c r="R686" s="122">
        <v>0.46624411239589991</v>
      </c>
      <c r="S686" s="122">
        <f t="shared" si="34"/>
        <v>1948116489.8896298</v>
      </c>
      <c r="T686" s="122">
        <v>0.33988263944080055</v>
      </c>
      <c r="U686" s="122">
        <f t="shared" si="35"/>
        <v>-25739862390.742275</v>
      </c>
      <c r="V686" s="3">
        <f t="shared" si="36"/>
        <v>0.26109780851299047</v>
      </c>
    </row>
    <row r="687" spans="13:22" x14ac:dyDescent="0.25">
      <c r="M687" s="3">
        <v>683</v>
      </c>
      <c r="N687" s="122">
        <f>'CBA Result'!$G$54*_xlfn.GAMMA.INV(T687,IF($O$2="Railway",$D$31,$D$32),IF($O$2="Railway",$F$31,$F$32))</f>
        <v>7972593525.5336733</v>
      </c>
      <c r="O687" s="122">
        <f>'CBA Result'!$G$53+'CBA Result'!$G$57+'CBA Result'!$G$58+'CBA Result'!$G$59+'CBA Result'!$G$60</f>
        <v>-349185910.82876146</v>
      </c>
      <c r="P687" s="122">
        <f>'CBA Result'!$G$55+'CBA Result'!$G$56</f>
        <v>2589916468.0184565</v>
      </c>
      <c r="Q687" s="122">
        <f>'CBA Result'!$G$40</f>
        <v>-16530913967.140793</v>
      </c>
      <c r="R687" s="122">
        <v>0.18490856184533433</v>
      </c>
      <c r="S687" s="122">
        <f t="shared" si="34"/>
        <v>1128616562.2272401</v>
      </c>
      <c r="T687" s="122">
        <v>0.96379479511659383</v>
      </c>
      <c r="U687" s="122">
        <f t="shared" si="35"/>
        <v>-40067520070.122917</v>
      </c>
      <c r="V687" s="3">
        <f t="shared" si="36"/>
        <v>0.21843189100835467</v>
      </c>
    </row>
    <row r="688" spans="13:22" x14ac:dyDescent="0.25">
      <c r="M688" s="3">
        <v>684</v>
      </c>
      <c r="N688" s="122">
        <f>'CBA Result'!$G$54*_xlfn.GAMMA.INV(T688,IF($O$2="Railway",$D$31,$D$32),IF($O$2="Railway",$F$31,$F$32))</f>
        <v>5431936110.3665514</v>
      </c>
      <c r="O688" s="122">
        <f>'CBA Result'!$G$53+'CBA Result'!$G$57+'CBA Result'!$G$58+'CBA Result'!$G$59+'CBA Result'!$G$60</f>
        <v>-349185910.82876146</v>
      </c>
      <c r="P688" s="122">
        <f>'CBA Result'!$G$55+'CBA Result'!$G$56</f>
        <v>2589916468.0184565</v>
      </c>
      <c r="Q688" s="122">
        <f>'CBA Result'!$G$40</f>
        <v>-16530913967.140793</v>
      </c>
      <c r="R688" s="122">
        <v>0.17409340614229263</v>
      </c>
      <c r="S688" s="122">
        <f t="shared" si="34"/>
        <v>1094531133.3945942</v>
      </c>
      <c r="T688" s="122">
        <v>0.44519937245021968</v>
      </c>
      <c r="U688" s="122">
        <f t="shared" si="35"/>
        <v>-27299047471.151291</v>
      </c>
      <c r="V688" s="3">
        <f t="shared" si="36"/>
        <v>0.22628193674011249</v>
      </c>
    </row>
    <row r="689" spans="13:22" x14ac:dyDescent="0.25">
      <c r="M689" s="3">
        <v>685</v>
      </c>
      <c r="N689" s="122">
        <f>'CBA Result'!$G$54*_xlfn.GAMMA.INV(T689,IF($O$2="Railway",$D$31,$D$32),IF($O$2="Railway",$F$31,$F$32))</f>
        <v>5814121848.8604164</v>
      </c>
      <c r="O689" s="122">
        <f>'CBA Result'!$G$53+'CBA Result'!$G$57+'CBA Result'!$G$58+'CBA Result'!$G$59+'CBA Result'!$G$60</f>
        <v>-349185910.82876146</v>
      </c>
      <c r="P689" s="122">
        <f>'CBA Result'!$G$55+'CBA Result'!$G$56</f>
        <v>2589916468.0184565</v>
      </c>
      <c r="Q689" s="122">
        <f>'CBA Result'!$G$40</f>
        <v>-16530913967.140793</v>
      </c>
      <c r="R689" s="122">
        <v>0.97942806052495535</v>
      </c>
      <c r="S689" s="122">
        <f t="shared" si="34"/>
        <v>4613586444.5116177</v>
      </c>
      <c r="T689" s="122">
        <v>0.57411737880948077</v>
      </c>
      <c r="U689" s="122">
        <f t="shared" si="35"/>
        <v>-29219781884.435287</v>
      </c>
      <c r="V689" s="3">
        <f t="shared" si="36"/>
        <v>0.34492120517545249</v>
      </c>
    </row>
    <row r="690" spans="13:22" x14ac:dyDescent="0.25">
      <c r="M690" s="3">
        <v>686</v>
      </c>
      <c r="N690" s="122">
        <f>'CBA Result'!$G$54*_xlfn.GAMMA.INV(T690,IF($O$2="Railway",$D$31,$D$32),IF($O$2="Railway",$F$31,$F$32))</f>
        <v>4807593427.369626</v>
      </c>
      <c r="O690" s="122">
        <f>'CBA Result'!$G$53+'CBA Result'!$G$57+'CBA Result'!$G$58+'CBA Result'!$G$59+'CBA Result'!$G$60</f>
        <v>-349185910.82876146</v>
      </c>
      <c r="P690" s="122">
        <f>'CBA Result'!$G$55+'CBA Result'!$G$56</f>
        <v>2589916468.0184565</v>
      </c>
      <c r="Q690" s="122">
        <f>'CBA Result'!$G$40</f>
        <v>-16530913967.140793</v>
      </c>
      <c r="R690" s="122">
        <v>0.13848246514932605</v>
      </c>
      <c r="S690" s="122">
        <f t="shared" si="34"/>
        <v>978041216.95254707</v>
      </c>
      <c r="T690" s="122">
        <v>0.24107631803883089</v>
      </c>
      <c r="U690" s="122">
        <f t="shared" si="35"/>
        <v>-24161315326.461376</v>
      </c>
      <c r="V690" s="3">
        <f t="shared" si="36"/>
        <v>0.22500632353982133</v>
      </c>
    </row>
    <row r="691" spans="13:22" x14ac:dyDescent="0.25">
      <c r="M691" s="3">
        <v>687</v>
      </c>
      <c r="N691" s="122">
        <f>'CBA Result'!$G$54*_xlfn.GAMMA.INV(T691,IF($O$2="Railway",$D$31,$D$32),IF($O$2="Railway",$F$31,$F$32))</f>
        <v>6005084341.6361589</v>
      </c>
      <c r="O691" s="122">
        <f>'CBA Result'!$G$53+'CBA Result'!$G$57+'CBA Result'!$G$58+'CBA Result'!$G$59+'CBA Result'!$G$60</f>
        <v>-349185910.82876146</v>
      </c>
      <c r="P691" s="122">
        <f>'CBA Result'!$G$55+'CBA Result'!$G$56</f>
        <v>2589916468.0184565</v>
      </c>
      <c r="Q691" s="122">
        <f>'CBA Result'!$G$40</f>
        <v>-16530913967.140793</v>
      </c>
      <c r="R691" s="122">
        <v>0.41381001777655912</v>
      </c>
      <c r="S691" s="122">
        <f t="shared" si="34"/>
        <v>1796094506.140661</v>
      </c>
      <c r="T691" s="122">
        <v>0.63449421988990273</v>
      </c>
      <c r="U691" s="122">
        <f t="shared" si="35"/>
        <v>-30179493863.658581</v>
      </c>
      <c r="V691" s="3">
        <f t="shared" si="36"/>
        <v>0.2469223960684632</v>
      </c>
    </row>
    <row r="692" spans="13:22" x14ac:dyDescent="0.25">
      <c r="M692" s="3">
        <v>688</v>
      </c>
      <c r="N692" s="122">
        <f>'CBA Result'!$G$54*_xlfn.GAMMA.INV(T692,IF($O$2="Railway",$D$31,$D$32),IF($O$2="Railway",$F$31,$F$32))</f>
        <v>7126265544.2742577</v>
      </c>
      <c r="O692" s="122">
        <f>'CBA Result'!$G$53+'CBA Result'!$G$57+'CBA Result'!$G$58+'CBA Result'!$G$59+'CBA Result'!$G$60</f>
        <v>-349185910.82876146</v>
      </c>
      <c r="P692" s="122">
        <f>'CBA Result'!$G$55+'CBA Result'!$G$56</f>
        <v>2589916468.0184565</v>
      </c>
      <c r="Q692" s="122">
        <f>'CBA Result'!$G$40</f>
        <v>-16530913967.140793</v>
      </c>
      <c r="R692" s="122">
        <v>0.44853486350877103</v>
      </c>
      <c r="S692" s="122">
        <f t="shared" si="34"/>
        <v>1896427869.7500148</v>
      </c>
      <c r="T692" s="122">
        <v>0.88575054975244671</v>
      </c>
      <c r="U692" s="122">
        <f t="shared" si="35"/>
        <v>-35814165968.171715</v>
      </c>
      <c r="V692" s="3">
        <f t="shared" si="36"/>
        <v>0.24218091553224258</v>
      </c>
    </row>
    <row r="693" spans="13:22" x14ac:dyDescent="0.25">
      <c r="M693" s="3">
        <v>689</v>
      </c>
      <c r="N693" s="122">
        <f>'CBA Result'!$G$54*_xlfn.GAMMA.INV(T693,IF($O$2="Railway",$D$31,$D$32),IF($O$2="Railway",$F$31,$F$32))</f>
        <v>4787749769.6365662</v>
      </c>
      <c r="O693" s="122">
        <f>'CBA Result'!$G$53+'CBA Result'!$G$57+'CBA Result'!$G$58+'CBA Result'!$G$59+'CBA Result'!$G$60</f>
        <v>-349185910.82876146</v>
      </c>
      <c r="P693" s="122">
        <f>'CBA Result'!$G$55+'CBA Result'!$G$56</f>
        <v>2589916468.0184565</v>
      </c>
      <c r="Q693" s="122">
        <f>'CBA Result'!$G$40</f>
        <v>-16530913967.140793</v>
      </c>
      <c r="R693" s="122">
        <v>0.58050765816392591</v>
      </c>
      <c r="S693" s="122">
        <f t="shared" si="34"/>
        <v>2295750612.6175017</v>
      </c>
      <c r="T693" s="122">
        <v>0.23527201635952621</v>
      </c>
      <c r="U693" s="122">
        <f t="shared" si="35"/>
        <v>-24061587910.039402</v>
      </c>
      <c r="V693" s="3">
        <f t="shared" si="36"/>
        <v>0.27987822319139194</v>
      </c>
    </row>
    <row r="694" spans="13:22" x14ac:dyDescent="0.25">
      <c r="M694" s="3">
        <v>690</v>
      </c>
      <c r="N694" s="122">
        <f>'CBA Result'!$G$54*_xlfn.GAMMA.INV(T694,IF($O$2="Railway",$D$31,$D$32),IF($O$2="Railway",$F$31,$F$32))</f>
        <v>4671890697.5321245</v>
      </c>
      <c r="O694" s="122">
        <f>'CBA Result'!$G$53+'CBA Result'!$G$57+'CBA Result'!$G$58+'CBA Result'!$G$59+'CBA Result'!$G$60</f>
        <v>-349185910.82876146</v>
      </c>
      <c r="P694" s="122">
        <f>'CBA Result'!$G$55+'CBA Result'!$G$56</f>
        <v>2589916468.0184565</v>
      </c>
      <c r="Q694" s="122">
        <f>'CBA Result'!$G$40</f>
        <v>-16530913967.140793</v>
      </c>
      <c r="R694" s="122">
        <v>0.69990399029832207</v>
      </c>
      <c r="S694" s="122">
        <f t="shared" si="34"/>
        <v>2705739352.6466246</v>
      </c>
      <c r="T694" s="122">
        <v>0.20266813525773231</v>
      </c>
      <c r="U694" s="122">
        <f t="shared" si="35"/>
        <v>-23479319958.966381</v>
      </c>
      <c r="V694" s="3">
        <f t="shared" si="36"/>
        <v>0.29934615447266971</v>
      </c>
    </row>
    <row r="695" spans="13:22" x14ac:dyDescent="0.25">
      <c r="M695" s="3">
        <v>691</v>
      </c>
      <c r="N695" s="122">
        <f>'CBA Result'!$G$54*_xlfn.GAMMA.INV(T695,IF($O$2="Railway",$D$31,$D$32),IF($O$2="Railway",$F$31,$F$32))</f>
        <v>6285889137.5705376</v>
      </c>
      <c r="O695" s="122">
        <f>'CBA Result'!$G$53+'CBA Result'!$G$57+'CBA Result'!$G$58+'CBA Result'!$G$59+'CBA Result'!$G$60</f>
        <v>-349185910.82876146</v>
      </c>
      <c r="P695" s="122">
        <f>'CBA Result'!$G$55+'CBA Result'!$G$56</f>
        <v>2589916468.0184565</v>
      </c>
      <c r="Q695" s="122">
        <f>'CBA Result'!$G$40</f>
        <v>-16530913967.140793</v>
      </c>
      <c r="R695" s="122">
        <v>0.31509171449932782</v>
      </c>
      <c r="S695" s="122">
        <f t="shared" si="34"/>
        <v>1513972091.245749</v>
      </c>
      <c r="T695" s="122">
        <v>0.71519119892566274</v>
      </c>
      <c r="U695" s="122">
        <f t="shared" si="35"/>
        <v>-31590722438.256504</v>
      </c>
      <c r="V695" s="3">
        <f t="shared" si="36"/>
        <v>0.23585010860545327</v>
      </c>
    </row>
    <row r="696" spans="13:22" x14ac:dyDescent="0.25">
      <c r="M696" s="3">
        <v>692</v>
      </c>
      <c r="N696" s="122">
        <f>'CBA Result'!$G$54*_xlfn.GAMMA.INV(T696,IF($O$2="Railway",$D$31,$D$32),IF($O$2="Railway",$F$31,$F$32))</f>
        <v>7679334307.4654417</v>
      </c>
      <c r="O696" s="122">
        <f>'CBA Result'!$G$53+'CBA Result'!$G$57+'CBA Result'!$G$58+'CBA Result'!$G$59+'CBA Result'!$G$60</f>
        <v>-349185910.82876146</v>
      </c>
      <c r="P696" s="122">
        <f>'CBA Result'!$G$55+'CBA Result'!$G$56</f>
        <v>2589916468.0184565</v>
      </c>
      <c r="Q696" s="122">
        <f>'CBA Result'!$G$40</f>
        <v>-16530913967.140793</v>
      </c>
      <c r="R696" s="122">
        <v>0.43020897273457237</v>
      </c>
      <c r="S696" s="122">
        <f t="shared" si="34"/>
        <v>1843332089.7351418</v>
      </c>
      <c r="T696" s="122">
        <v>0.94477160206614952</v>
      </c>
      <c r="U696" s="122">
        <f t="shared" si="35"/>
        <v>-38593699842.355705</v>
      </c>
      <c r="V696" s="3">
        <f t="shared" si="36"/>
        <v>0.23769373042343395</v>
      </c>
    </row>
    <row r="697" spans="13:22" x14ac:dyDescent="0.25">
      <c r="M697" s="3">
        <v>693</v>
      </c>
      <c r="N697" s="122">
        <f>'CBA Result'!$G$54*_xlfn.GAMMA.INV(T697,IF($O$2="Railway",$D$31,$D$32),IF($O$2="Railway",$F$31,$F$32))</f>
        <v>4393023141.5024834</v>
      </c>
      <c r="O697" s="122">
        <f>'CBA Result'!$G$53+'CBA Result'!$G$57+'CBA Result'!$G$58+'CBA Result'!$G$59+'CBA Result'!$G$60</f>
        <v>-349185910.82876146</v>
      </c>
      <c r="P697" s="122">
        <f>'CBA Result'!$G$55+'CBA Result'!$G$56</f>
        <v>2589916468.0184565</v>
      </c>
      <c r="Q697" s="122">
        <f>'CBA Result'!$G$40</f>
        <v>-16530913967.140793</v>
      </c>
      <c r="R697" s="122">
        <v>0.62771214475581782</v>
      </c>
      <c r="S697" s="122">
        <f t="shared" si="34"/>
        <v>2450145374.4248028</v>
      </c>
      <c r="T697" s="122">
        <v>0.13435753621051938</v>
      </c>
      <c r="U697" s="122">
        <f t="shared" si="35"/>
        <v>-22077827287.56171</v>
      </c>
      <c r="V697" s="3">
        <f t="shared" si="36"/>
        <v>0.29414047498945373</v>
      </c>
    </row>
    <row r="698" spans="13:22" x14ac:dyDescent="0.25">
      <c r="M698" s="3">
        <v>694</v>
      </c>
      <c r="N698" s="122">
        <f>'CBA Result'!$G$54*_xlfn.GAMMA.INV(T698,IF($O$2="Railway",$D$31,$D$32),IF($O$2="Railway",$F$31,$F$32))</f>
        <v>5081217112.9039173</v>
      </c>
      <c r="O698" s="122">
        <f>'CBA Result'!$G$53+'CBA Result'!$G$57+'CBA Result'!$G$58+'CBA Result'!$G$59+'CBA Result'!$G$60</f>
        <v>-349185910.82876146</v>
      </c>
      <c r="P698" s="122">
        <f>'CBA Result'!$G$55+'CBA Result'!$G$56</f>
        <v>2589916468.0184565</v>
      </c>
      <c r="Q698" s="122">
        <f>'CBA Result'!$G$40</f>
        <v>-16530913967.140793</v>
      </c>
      <c r="R698" s="122">
        <v>0.86253019204176762</v>
      </c>
      <c r="S698" s="122">
        <f t="shared" si="34"/>
        <v>3453651910.969573</v>
      </c>
      <c r="T698" s="122">
        <v>0.32654454210097594</v>
      </c>
      <c r="U698" s="122">
        <f t="shared" si="35"/>
        <v>-25536454103.660275</v>
      </c>
      <c r="V698" s="3">
        <f t="shared" si="36"/>
        <v>0.32054893290260811</v>
      </c>
    </row>
    <row r="699" spans="13:22" x14ac:dyDescent="0.25">
      <c r="M699" s="3">
        <v>695</v>
      </c>
      <c r="N699" s="122">
        <f>'CBA Result'!$G$54*_xlfn.GAMMA.INV(T699,IF($O$2="Railway",$D$31,$D$32),IF($O$2="Railway",$F$31,$F$32))</f>
        <v>5678967988.1182051</v>
      </c>
      <c r="O699" s="122">
        <f>'CBA Result'!$G$53+'CBA Result'!$G$57+'CBA Result'!$G$58+'CBA Result'!$G$59+'CBA Result'!$G$60</f>
        <v>-349185910.82876146</v>
      </c>
      <c r="P699" s="122">
        <f>'CBA Result'!$G$55+'CBA Result'!$G$56</f>
        <v>2589916468.0184565</v>
      </c>
      <c r="Q699" s="122">
        <f>'CBA Result'!$G$40</f>
        <v>-16530913967.140793</v>
      </c>
      <c r="R699" s="122">
        <v>0.49860529088099514</v>
      </c>
      <c r="S699" s="122">
        <f t="shared" si="34"/>
        <v>2043774284.9305289</v>
      </c>
      <c r="T699" s="122">
        <v>0.52938620015139815</v>
      </c>
      <c r="U699" s="122">
        <f t="shared" si="35"/>
        <v>-28540544944.724293</v>
      </c>
      <c r="V699" s="3">
        <f t="shared" si="36"/>
        <v>0.25835373418764984</v>
      </c>
    </row>
    <row r="700" spans="13:22" x14ac:dyDescent="0.25">
      <c r="M700" s="3">
        <v>696</v>
      </c>
      <c r="N700" s="122">
        <f>'CBA Result'!$G$54*_xlfn.GAMMA.INV(T700,IF($O$2="Railway",$D$31,$D$32),IF($O$2="Railway",$F$31,$F$32))</f>
        <v>3786240268.4218731</v>
      </c>
      <c r="O700" s="122">
        <f>'CBA Result'!$G$53+'CBA Result'!$G$57+'CBA Result'!$G$58+'CBA Result'!$G$59+'CBA Result'!$G$60</f>
        <v>-349185910.82876146</v>
      </c>
      <c r="P700" s="122">
        <f>'CBA Result'!$G$55+'CBA Result'!$G$56</f>
        <v>2589916468.0184565</v>
      </c>
      <c r="Q700" s="122">
        <f>'CBA Result'!$G$40</f>
        <v>-16530913967.140793</v>
      </c>
      <c r="R700" s="122">
        <v>0.61662190137071049</v>
      </c>
      <c r="S700" s="122">
        <f t="shared" si="34"/>
        <v>2413113988.1471715</v>
      </c>
      <c r="T700" s="122">
        <v>4.0415026603704329E-2</v>
      </c>
      <c r="U700" s="122">
        <f t="shared" si="35"/>
        <v>-19028344723.638226</v>
      </c>
      <c r="V700" s="3">
        <f t="shared" si="36"/>
        <v>0.30744494230613922</v>
      </c>
    </row>
    <row r="701" spans="13:22" x14ac:dyDescent="0.25">
      <c r="M701" s="3">
        <v>697</v>
      </c>
      <c r="N701" s="122">
        <f>'CBA Result'!$G$54*_xlfn.GAMMA.INV(T701,IF($O$2="Railway",$D$31,$D$32),IF($O$2="Railway",$F$31,$F$32))</f>
        <v>3412323486.9535041</v>
      </c>
      <c r="O701" s="122">
        <f>'CBA Result'!$G$53+'CBA Result'!$G$57+'CBA Result'!$G$58+'CBA Result'!$G$59+'CBA Result'!$G$60</f>
        <v>-349185910.82876146</v>
      </c>
      <c r="P701" s="122">
        <f>'CBA Result'!$G$55+'CBA Result'!$G$56</f>
        <v>2589916468.0184565</v>
      </c>
      <c r="Q701" s="122">
        <f>'CBA Result'!$G$40</f>
        <v>-16530913967.140793</v>
      </c>
      <c r="R701" s="122">
        <v>0.46876947255446344</v>
      </c>
      <c r="S701" s="122">
        <f t="shared" si="34"/>
        <v>1955521962.8927615</v>
      </c>
      <c r="T701" s="122">
        <v>1.4769797065590118E-2</v>
      </c>
      <c r="U701" s="122">
        <f t="shared" si="35"/>
        <v>-17149167251.708002</v>
      </c>
      <c r="V701" s="3">
        <f t="shared" si="36"/>
        <v>0.29264741928023713</v>
      </c>
    </row>
    <row r="702" spans="13:22" x14ac:dyDescent="0.25">
      <c r="M702" s="3">
        <v>698</v>
      </c>
      <c r="N702" s="122">
        <f>'CBA Result'!$G$54*_xlfn.GAMMA.INV(T702,IF($O$2="Railway",$D$31,$D$32),IF($O$2="Railway",$F$31,$F$32))</f>
        <v>5903451993.4758844</v>
      </c>
      <c r="O702" s="122">
        <f>'CBA Result'!$G$53+'CBA Result'!$G$57+'CBA Result'!$G$58+'CBA Result'!$G$59+'CBA Result'!$G$60</f>
        <v>-349185910.82876146</v>
      </c>
      <c r="P702" s="122">
        <f>'CBA Result'!$G$55+'CBA Result'!$G$56</f>
        <v>2589916468.0184565</v>
      </c>
      <c r="Q702" s="122">
        <f>'CBA Result'!$G$40</f>
        <v>-16530913967.140793</v>
      </c>
      <c r="R702" s="122">
        <v>0.16901324934386686</v>
      </c>
      <c r="S702" s="122">
        <f t="shared" si="34"/>
        <v>1078337460.2414091</v>
      </c>
      <c r="T702" s="122">
        <v>0.60283372105800792</v>
      </c>
      <c r="U702" s="122">
        <f t="shared" si="35"/>
        <v>-29668724546.667355</v>
      </c>
      <c r="V702" s="3">
        <f t="shared" si="36"/>
        <v>0.22355539863049365</v>
      </c>
    </row>
    <row r="703" spans="13:22" x14ac:dyDescent="0.25">
      <c r="M703" s="3">
        <v>699</v>
      </c>
      <c r="N703" s="122">
        <f>'CBA Result'!$G$54*_xlfn.GAMMA.INV(T703,IF($O$2="Railway",$D$31,$D$32),IF($O$2="Railway",$F$31,$F$32))</f>
        <v>4603508683.3878479</v>
      </c>
      <c r="O703" s="122">
        <f>'CBA Result'!$G$53+'CBA Result'!$G$57+'CBA Result'!$G$58+'CBA Result'!$G$59+'CBA Result'!$G$60</f>
        <v>-349185910.82876146</v>
      </c>
      <c r="P703" s="122">
        <f>'CBA Result'!$G$55+'CBA Result'!$G$56</f>
        <v>2589916468.0184565</v>
      </c>
      <c r="Q703" s="122">
        <f>'CBA Result'!$G$40</f>
        <v>-16530913967.140793</v>
      </c>
      <c r="R703" s="122">
        <v>7.0912663534423159E-2</v>
      </c>
      <c r="S703" s="122">
        <f t="shared" si="34"/>
        <v>726060977.13939142</v>
      </c>
      <c r="T703" s="122">
        <v>0.18452824998925688</v>
      </c>
      <c r="U703" s="122">
        <f t="shared" si="35"/>
        <v>-23135655414.250011</v>
      </c>
      <c r="V703" s="3">
        <f t="shared" si="36"/>
        <v>0.21526875554305219</v>
      </c>
    </row>
    <row r="704" spans="13:22" x14ac:dyDescent="0.25">
      <c r="M704" s="3">
        <v>700</v>
      </c>
      <c r="N704" s="122">
        <f>'CBA Result'!$G$54*_xlfn.GAMMA.INV(T704,IF($O$2="Railway",$D$31,$D$32),IF($O$2="Railway",$F$31,$F$32))</f>
        <v>6568773802.2695045</v>
      </c>
      <c r="O704" s="122">
        <f>'CBA Result'!$G$53+'CBA Result'!$G$57+'CBA Result'!$G$58+'CBA Result'!$G$59+'CBA Result'!$G$60</f>
        <v>-349185910.82876146</v>
      </c>
      <c r="P704" s="122">
        <f>'CBA Result'!$G$55+'CBA Result'!$G$56</f>
        <v>2589916468.0184565</v>
      </c>
      <c r="Q704" s="122">
        <f>'CBA Result'!$G$40</f>
        <v>-16530913967.140793</v>
      </c>
      <c r="R704" s="122">
        <v>0.92651528248433357</v>
      </c>
      <c r="S704" s="122">
        <f t="shared" si="34"/>
        <v>3915623931.3732619</v>
      </c>
      <c r="T704" s="122">
        <v>0.78479712251707812</v>
      </c>
      <c r="U704" s="122">
        <f t="shared" si="35"/>
        <v>-33012403719.768608</v>
      </c>
      <c r="V704" s="3">
        <f t="shared" si="36"/>
        <v>0.30701223421500812</v>
      </c>
    </row>
    <row r="705" spans="13:22" x14ac:dyDescent="0.25">
      <c r="M705" s="3">
        <v>701</v>
      </c>
      <c r="N705" s="122">
        <f>'CBA Result'!$G$54*_xlfn.GAMMA.INV(T705,IF($O$2="Railway",$D$31,$D$32),IF($O$2="Railway",$F$31,$F$32))</f>
        <v>4812281861.5581284</v>
      </c>
      <c r="O705" s="122">
        <f>'CBA Result'!$G$53+'CBA Result'!$G$57+'CBA Result'!$G$58+'CBA Result'!$G$59+'CBA Result'!$G$60</f>
        <v>-349185910.82876146</v>
      </c>
      <c r="P705" s="122">
        <f>'CBA Result'!$G$55+'CBA Result'!$G$56</f>
        <v>2589916468.0184565</v>
      </c>
      <c r="Q705" s="122">
        <f>'CBA Result'!$G$40</f>
        <v>-16530913967.140793</v>
      </c>
      <c r="R705" s="122">
        <v>0.90481963945719979</v>
      </c>
      <c r="S705" s="122">
        <f t="shared" si="34"/>
        <v>3736599239.6395092</v>
      </c>
      <c r="T705" s="122">
        <v>0.24245658632489697</v>
      </c>
      <c r="U705" s="122">
        <f t="shared" si="35"/>
        <v>-24184877788.330738</v>
      </c>
      <c r="V705" s="3">
        <f t="shared" si="36"/>
        <v>0.33904224210408246</v>
      </c>
    </row>
    <row r="706" spans="13:22" x14ac:dyDescent="0.25">
      <c r="M706" s="3">
        <v>702</v>
      </c>
      <c r="N706" s="122">
        <f>'CBA Result'!$G$54*_xlfn.GAMMA.INV(T706,IF($O$2="Railway",$D$31,$D$32),IF($O$2="Railway",$F$31,$F$32))</f>
        <v>7785058045.1825008</v>
      </c>
      <c r="O706" s="122">
        <f>'CBA Result'!$G$53+'CBA Result'!$G$57+'CBA Result'!$G$58+'CBA Result'!$G$59+'CBA Result'!$G$60</f>
        <v>-349185910.82876146</v>
      </c>
      <c r="P706" s="122">
        <f>'CBA Result'!$G$55+'CBA Result'!$G$56</f>
        <v>2589916468.0184565</v>
      </c>
      <c r="Q706" s="122">
        <f>'CBA Result'!$G$40</f>
        <v>-16530913967.140793</v>
      </c>
      <c r="R706" s="122">
        <v>0.84075880834447969</v>
      </c>
      <c r="S706" s="122">
        <f t="shared" si="34"/>
        <v>3329751701.9682212</v>
      </c>
      <c r="T706" s="122">
        <v>0.95243620660429806</v>
      </c>
      <c r="U706" s="122">
        <f t="shared" si="35"/>
        <v>-39125031079.712761</v>
      </c>
      <c r="V706" s="3">
        <f t="shared" si="36"/>
        <v>0.27515949608802193</v>
      </c>
    </row>
    <row r="707" spans="13:22" x14ac:dyDescent="0.25">
      <c r="M707" s="3">
        <v>703</v>
      </c>
      <c r="N707" s="122">
        <f>'CBA Result'!$G$54*_xlfn.GAMMA.INV(T707,IF($O$2="Railway",$D$31,$D$32),IF($O$2="Railway",$F$31,$F$32))</f>
        <v>5309110439.2931528</v>
      </c>
      <c r="O707" s="122">
        <f>'CBA Result'!$G$53+'CBA Result'!$G$57+'CBA Result'!$G$58+'CBA Result'!$G$59+'CBA Result'!$G$60</f>
        <v>-349185910.82876146</v>
      </c>
      <c r="P707" s="122">
        <f>'CBA Result'!$G$55+'CBA Result'!$G$56</f>
        <v>2589916468.0184565</v>
      </c>
      <c r="Q707" s="122">
        <f>'CBA Result'!$G$40</f>
        <v>-16530913967.140793</v>
      </c>
      <c r="R707" s="122">
        <v>0.60649611377244728</v>
      </c>
      <c r="S707" s="122">
        <f t="shared" si="34"/>
        <v>2379730520.0517917</v>
      </c>
      <c r="T707" s="122">
        <v>0.40308381994619547</v>
      </c>
      <c r="U707" s="122">
        <f t="shared" si="35"/>
        <v>-26681767783.544205</v>
      </c>
      <c r="V707" s="3">
        <f t="shared" si="36"/>
        <v>0.27508128801881204</v>
      </c>
    </row>
    <row r="708" spans="13:22" x14ac:dyDescent="0.25">
      <c r="M708" s="3">
        <v>704</v>
      </c>
      <c r="N708" s="122">
        <f>'CBA Result'!$G$54*_xlfn.GAMMA.INV(T708,IF($O$2="Railway",$D$31,$D$32),IF($O$2="Railway",$F$31,$F$32))</f>
        <v>4531493490.0433884</v>
      </c>
      <c r="O708" s="122">
        <f>'CBA Result'!$G$53+'CBA Result'!$G$57+'CBA Result'!$G$58+'CBA Result'!$G$59+'CBA Result'!$G$60</f>
        <v>-349185910.82876146</v>
      </c>
      <c r="P708" s="122">
        <f>'CBA Result'!$G$55+'CBA Result'!$G$56</f>
        <v>2589916468.0184565</v>
      </c>
      <c r="Q708" s="122">
        <f>'CBA Result'!$G$40</f>
        <v>-16530913967.140793</v>
      </c>
      <c r="R708" s="122">
        <v>0.79192219511144923</v>
      </c>
      <c r="S708" s="122">
        <f t="shared" si="34"/>
        <v>3085917303.2634878</v>
      </c>
      <c r="T708" s="122">
        <v>0.1663742927355617</v>
      </c>
      <c r="U708" s="122">
        <f t="shared" si="35"/>
        <v>-22773731757.231541</v>
      </c>
      <c r="V708" s="3">
        <f t="shared" si="36"/>
        <v>0.31914949029687117</v>
      </c>
    </row>
    <row r="709" spans="13:22" x14ac:dyDescent="0.25">
      <c r="M709" s="3">
        <v>705</v>
      </c>
      <c r="N709" s="122">
        <f>'CBA Result'!$G$54*_xlfn.GAMMA.INV(T709,IF($O$2="Railway",$D$31,$D$32),IF($O$2="Railway",$F$31,$F$32))</f>
        <v>5319185913.5584688</v>
      </c>
      <c r="O709" s="122">
        <f>'CBA Result'!$G$53+'CBA Result'!$G$57+'CBA Result'!$G$58+'CBA Result'!$G$59+'CBA Result'!$G$60</f>
        <v>-349185910.82876146</v>
      </c>
      <c r="P709" s="122">
        <f>'CBA Result'!$G$55+'CBA Result'!$G$56</f>
        <v>2589916468.0184565</v>
      </c>
      <c r="Q709" s="122">
        <f>'CBA Result'!$G$40</f>
        <v>-16530913967.140793</v>
      </c>
      <c r="R709" s="122">
        <v>0.34602197658500589</v>
      </c>
      <c r="S709" s="122">
        <f t="shared" si="34"/>
        <v>1602345133.3234408</v>
      </c>
      <c r="T709" s="122">
        <v>0.4065276749115746</v>
      </c>
      <c r="U709" s="122">
        <f t="shared" si="35"/>
        <v>-26732403660.821609</v>
      </c>
      <c r="V709" s="3">
        <f t="shared" si="36"/>
        <v>0.24585687166191586</v>
      </c>
    </row>
    <row r="710" spans="13:22" x14ac:dyDescent="0.25">
      <c r="M710" s="3">
        <v>706</v>
      </c>
      <c r="N710" s="122">
        <f>'CBA Result'!$G$54*_xlfn.GAMMA.INV(T710,IF($O$2="Railway",$D$31,$D$32),IF($O$2="Railway",$F$31,$F$32))</f>
        <v>8003614868.5313501</v>
      </c>
      <c r="O710" s="122">
        <f>'CBA Result'!$G$53+'CBA Result'!$G$57+'CBA Result'!$G$58+'CBA Result'!$G$59+'CBA Result'!$G$60</f>
        <v>-349185910.82876146</v>
      </c>
      <c r="P710" s="122">
        <f>'CBA Result'!$G$55+'CBA Result'!$G$56</f>
        <v>2589916468.0184565</v>
      </c>
      <c r="Q710" s="122">
        <f>'CBA Result'!$G$40</f>
        <v>-16530913967.140793</v>
      </c>
      <c r="R710" s="122">
        <v>6.5490750686321819E-2</v>
      </c>
      <c r="S710" s="122">
        <f t="shared" ref="S710:S773" si="37">_xlfn.BETA.INV(R710,IF($O$2="Railway",$I$30,$J$30),IF($O$2="Railway",$I$31,$J$31),IF($O$2="Railway",$I$27,$J$27),IF($O$2="Railway",$I$29,$J$29))*P710</f>
        <v>702771180.31808829</v>
      </c>
      <c r="T710" s="122">
        <v>0.96542548313966026</v>
      </c>
      <c r="U710" s="122">
        <f t="shared" ref="U710:U773" si="38">_xlfn.GAMMA.INV(T710,IF($O$2="Railway",$D$31,$D$32),IF($O$2="Railway",$F$31,$F$32))*Q710</f>
        <v>-40223422698.192535</v>
      </c>
      <c r="V710" s="3">
        <f t="shared" ref="V710:V773" si="39">(N710+O710+S710)/-U710</f>
        <v>0.20776949293268904</v>
      </c>
    </row>
    <row r="711" spans="13:22" x14ac:dyDescent="0.25">
      <c r="M711" s="3">
        <v>707</v>
      </c>
      <c r="N711" s="122">
        <f>'CBA Result'!$G$54*_xlfn.GAMMA.INV(T711,IF($O$2="Railway",$D$31,$D$32),IF($O$2="Railway",$F$31,$F$32))</f>
        <v>6491466015.5812063</v>
      </c>
      <c r="O711" s="122">
        <f>'CBA Result'!$G$53+'CBA Result'!$G$57+'CBA Result'!$G$58+'CBA Result'!$G$59+'CBA Result'!$G$60</f>
        <v>-349185910.82876146</v>
      </c>
      <c r="P711" s="122">
        <f>'CBA Result'!$G$55+'CBA Result'!$G$56</f>
        <v>2589916468.0184565</v>
      </c>
      <c r="Q711" s="122">
        <f>'CBA Result'!$G$40</f>
        <v>-16530913967.140793</v>
      </c>
      <c r="R711" s="122">
        <v>0.7768918985390908</v>
      </c>
      <c r="S711" s="122">
        <f t="shared" si="37"/>
        <v>3017995164.2625594</v>
      </c>
      <c r="T711" s="122">
        <v>0.76701066762632775</v>
      </c>
      <c r="U711" s="122">
        <f t="shared" si="38"/>
        <v>-32623881304.222179</v>
      </c>
      <c r="V711" s="3">
        <f t="shared" si="39"/>
        <v>0.28078434885151093</v>
      </c>
    </row>
    <row r="712" spans="13:22" x14ac:dyDescent="0.25">
      <c r="M712" s="3">
        <v>708</v>
      </c>
      <c r="N712" s="122">
        <f>'CBA Result'!$G$54*_xlfn.GAMMA.INV(T712,IF($O$2="Railway",$D$31,$D$32),IF($O$2="Railway",$F$31,$F$32))</f>
        <v>6992099462.1548643</v>
      </c>
      <c r="O712" s="122">
        <f>'CBA Result'!$G$53+'CBA Result'!$G$57+'CBA Result'!$G$58+'CBA Result'!$G$59+'CBA Result'!$G$60</f>
        <v>-349185910.82876146</v>
      </c>
      <c r="P712" s="122">
        <f>'CBA Result'!$G$55+'CBA Result'!$G$56</f>
        <v>2589916468.0184565</v>
      </c>
      <c r="Q712" s="122">
        <f>'CBA Result'!$G$40</f>
        <v>-16530913967.140793</v>
      </c>
      <c r="R712" s="122">
        <v>0.11969669180752796</v>
      </c>
      <c r="S712" s="122">
        <f t="shared" si="37"/>
        <v>913130851.19411802</v>
      </c>
      <c r="T712" s="122">
        <v>0.86567768093567954</v>
      </c>
      <c r="U712" s="122">
        <f t="shared" si="38"/>
        <v>-35139893264.962662</v>
      </c>
      <c r="V712" s="3">
        <f t="shared" si="39"/>
        <v>0.2150275285569582</v>
      </c>
    </row>
    <row r="713" spans="13:22" x14ac:dyDescent="0.25">
      <c r="M713" s="3">
        <v>709</v>
      </c>
      <c r="N713" s="122">
        <f>'CBA Result'!$G$54*_xlfn.GAMMA.INV(T713,IF($O$2="Railway",$D$31,$D$32),IF($O$2="Railway",$F$31,$F$32))</f>
        <v>5655474132.5268393</v>
      </c>
      <c r="O713" s="122">
        <f>'CBA Result'!$G$53+'CBA Result'!$G$57+'CBA Result'!$G$58+'CBA Result'!$G$59+'CBA Result'!$G$60</f>
        <v>-349185910.82876146</v>
      </c>
      <c r="P713" s="122">
        <f>'CBA Result'!$G$55+'CBA Result'!$G$56</f>
        <v>2589916468.0184565</v>
      </c>
      <c r="Q713" s="122">
        <f>'CBA Result'!$G$40</f>
        <v>-16530913967.140793</v>
      </c>
      <c r="R713" s="122">
        <v>0.64948736156196851</v>
      </c>
      <c r="S713" s="122">
        <f t="shared" si="37"/>
        <v>2524407811.3314004</v>
      </c>
      <c r="T713" s="122">
        <v>0.52148358365335745</v>
      </c>
      <c r="U713" s="122">
        <f t="shared" si="38"/>
        <v>-28422472886.062729</v>
      </c>
      <c r="V713" s="3">
        <f t="shared" si="39"/>
        <v>0.27551072225208617</v>
      </c>
    </row>
    <row r="714" spans="13:22" x14ac:dyDescent="0.25">
      <c r="M714" s="3">
        <v>710</v>
      </c>
      <c r="N714" s="122">
        <f>'CBA Result'!$G$54*_xlfn.GAMMA.INV(T714,IF($O$2="Railway",$D$31,$D$32),IF($O$2="Railway",$F$31,$F$32))</f>
        <v>7296801297.6698742</v>
      </c>
      <c r="O714" s="122">
        <f>'CBA Result'!$G$53+'CBA Result'!$G$57+'CBA Result'!$G$58+'CBA Result'!$G$59+'CBA Result'!$G$60</f>
        <v>-349185910.82876146</v>
      </c>
      <c r="P714" s="122">
        <f>'CBA Result'!$G$55+'CBA Result'!$G$56</f>
        <v>2589916468.0184565</v>
      </c>
      <c r="Q714" s="122">
        <f>'CBA Result'!$G$40</f>
        <v>-16530913967.140793</v>
      </c>
      <c r="R714" s="122">
        <v>0.21812025443537031</v>
      </c>
      <c r="S714" s="122">
        <f t="shared" si="37"/>
        <v>1230535552.2918952</v>
      </c>
      <c r="T714" s="122">
        <v>0.90776732462918119</v>
      </c>
      <c r="U714" s="122">
        <f t="shared" si="38"/>
        <v>-36671220162.640381</v>
      </c>
      <c r="V714" s="3">
        <f t="shared" si="39"/>
        <v>0.22301278503584346</v>
      </c>
    </row>
    <row r="715" spans="13:22" x14ac:dyDescent="0.25">
      <c r="M715" s="3">
        <v>711</v>
      </c>
      <c r="N715" s="122">
        <f>'CBA Result'!$G$54*_xlfn.GAMMA.INV(T715,IF($O$2="Railway",$D$31,$D$32),IF($O$2="Railway",$F$31,$F$32))</f>
        <v>5499369486.2297621</v>
      </c>
      <c r="O715" s="122">
        <f>'CBA Result'!$G$53+'CBA Result'!$G$57+'CBA Result'!$G$58+'CBA Result'!$G$59+'CBA Result'!$G$60</f>
        <v>-349185910.82876146</v>
      </c>
      <c r="P715" s="122">
        <f>'CBA Result'!$G$55+'CBA Result'!$G$56</f>
        <v>2589916468.0184565</v>
      </c>
      <c r="Q715" s="122">
        <f>'CBA Result'!$G$40</f>
        <v>-16530913967.140793</v>
      </c>
      <c r="R715" s="122">
        <v>0.98561811064533922</v>
      </c>
      <c r="S715" s="122">
        <f t="shared" si="37"/>
        <v>4767025453.0710411</v>
      </c>
      <c r="T715" s="122">
        <v>0.46834484573783564</v>
      </c>
      <c r="U715" s="122">
        <f t="shared" si="38"/>
        <v>-27637944485.296318</v>
      </c>
      <c r="V715" s="3">
        <f t="shared" si="39"/>
        <v>0.35882585384553844</v>
      </c>
    </row>
    <row r="716" spans="13:22" x14ac:dyDescent="0.25">
      <c r="M716" s="3">
        <v>712</v>
      </c>
      <c r="N716" s="122">
        <f>'CBA Result'!$G$54*_xlfn.GAMMA.INV(T716,IF($O$2="Railway",$D$31,$D$32),IF($O$2="Railway",$F$31,$F$32))</f>
        <v>5707734061.5575495</v>
      </c>
      <c r="O716" s="122">
        <f>'CBA Result'!$G$53+'CBA Result'!$G$57+'CBA Result'!$G$58+'CBA Result'!$G$59+'CBA Result'!$G$60</f>
        <v>-349185910.82876146</v>
      </c>
      <c r="P716" s="122">
        <f>'CBA Result'!$G$55+'CBA Result'!$G$56</f>
        <v>2589916468.0184565</v>
      </c>
      <c r="Q716" s="122">
        <f>'CBA Result'!$G$40</f>
        <v>-16530913967.140793</v>
      </c>
      <c r="R716" s="122">
        <v>0.67744058514214156</v>
      </c>
      <c r="S716" s="122">
        <f t="shared" si="37"/>
        <v>2623154783.8717666</v>
      </c>
      <c r="T716" s="122">
        <v>0.53901663477951323</v>
      </c>
      <c r="U716" s="122">
        <f t="shared" si="38"/>
        <v>-28685113361.661415</v>
      </c>
      <c r="V716" s="3">
        <f t="shared" si="39"/>
        <v>0.27825244523064568</v>
      </c>
    </row>
    <row r="717" spans="13:22" x14ac:dyDescent="0.25">
      <c r="M717" s="3">
        <v>713</v>
      </c>
      <c r="N717" s="122">
        <f>'CBA Result'!$G$54*_xlfn.GAMMA.INV(T717,IF($O$2="Railway",$D$31,$D$32),IF($O$2="Railway",$F$31,$F$32))</f>
        <v>4448798053.2998676</v>
      </c>
      <c r="O717" s="122">
        <f>'CBA Result'!$G$53+'CBA Result'!$G$57+'CBA Result'!$G$58+'CBA Result'!$G$59+'CBA Result'!$G$60</f>
        <v>-349185910.82876146</v>
      </c>
      <c r="P717" s="122">
        <f>'CBA Result'!$G$55+'CBA Result'!$G$56</f>
        <v>2589916468.0184565</v>
      </c>
      <c r="Q717" s="122">
        <f>'CBA Result'!$G$40</f>
        <v>-16530913967.140793</v>
      </c>
      <c r="R717" s="122">
        <v>0.20581648305393851</v>
      </c>
      <c r="S717" s="122">
        <f t="shared" si="37"/>
        <v>1193205560.9074798</v>
      </c>
      <c r="T717" s="122">
        <v>0.14678564405418848</v>
      </c>
      <c r="U717" s="122">
        <f t="shared" si="38"/>
        <v>-22358132860.734829</v>
      </c>
      <c r="V717" s="3">
        <f t="shared" si="39"/>
        <v>0.23672896732239163</v>
      </c>
    </row>
    <row r="718" spans="13:22" x14ac:dyDescent="0.25">
      <c r="M718" s="3">
        <v>714</v>
      </c>
      <c r="N718" s="122">
        <f>'CBA Result'!$G$54*_xlfn.GAMMA.INV(T718,IF($O$2="Railway",$D$31,$D$32),IF($O$2="Railway",$F$31,$F$32))</f>
        <v>5199448943.5063992</v>
      </c>
      <c r="O718" s="122">
        <f>'CBA Result'!$G$53+'CBA Result'!$G$57+'CBA Result'!$G$58+'CBA Result'!$G$59+'CBA Result'!$G$60</f>
        <v>-349185910.82876146</v>
      </c>
      <c r="P718" s="122">
        <f>'CBA Result'!$G$55+'CBA Result'!$G$56</f>
        <v>2589916468.0184565</v>
      </c>
      <c r="Q718" s="122">
        <f>'CBA Result'!$G$40</f>
        <v>-16530913967.140793</v>
      </c>
      <c r="R718" s="122">
        <v>0.64145440381794383</v>
      </c>
      <c r="S718" s="122">
        <f t="shared" si="37"/>
        <v>2496760454.5329638</v>
      </c>
      <c r="T718" s="122">
        <v>0.36586099142060069</v>
      </c>
      <c r="U718" s="122">
        <f t="shared" si="38"/>
        <v>-26130646724.972321</v>
      </c>
      <c r="V718" s="3">
        <f t="shared" si="39"/>
        <v>0.28116500768384195</v>
      </c>
    </row>
    <row r="719" spans="13:22" x14ac:dyDescent="0.25">
      <c r="M719" s="3">
        <v>715</v>
      </c>
      <c r="N719" s="122">
        <f>'CBA Result'!$G$54*_xlfn.GAMMA.INV(T719,IF($O$2="Railway",$D$31,$D$32),IF($O$2="Railway",$F$31,$F$32))</f>
        <v>8229329478.1444979</v>
      </c>
      <c r="O719" s="122">
        <f>'CBA Result'!$G$53+'CBA Result'!$G$57+'CBA Result'!$G$58+'CBA Result'!$G$59+'CBA Result'!$G$60</f>
        <v>-349185910.82876146</v>
      </c>
      <c r="P719" s="122">
        <f>'CBA Result'!$G$55+'CBA Result'!$G$56</f>
        <v>2589916468.0184565</v>
      </c>
      <c r="Q719" s="122">
        <f>'CBA Result'!$G$40</f>
        <v>-16530913967.140793</v>
      </c>
      <c r="R719" s="122">
        <v>0.45508916233992025</v>
      </c>
      <c r="S719" s="122">
        <f t="shared" si="37"/>
        <v>1915510775.1843853</v>
      </c>
      <c r="T719" s="122">
        <v>0.97547013651841208</v>
      </c>
      <c r="U719" s="122">
        <f t="shared" si="38"/>
        <v>-41357786894.966179</v>
      </c>
      <c r="V719" s="3">
        <f t="shared" si="39"/>
        <v>0.23685151159992049</v>
      </c>
    </row>
    <row r="720" spans="13:22" x14ac:dyDescent="0.25">
      <c r="M720" s="3">
        <v>716</v>
      </c>
      <c r="N720" s="122">
        <f>'CBA Result'!$G$54*_xlfn.GAMMA.INV(T720,IF($O$2="Railway",$D$31,$D$32),IF($O$2="Railway",$F$31,$F$32))</f>
        <v>8416788847.6463594</v>
      </c>
      <c r="O720" s="122">
        <f>'CBA Result'!$G$53+'CBA Result'!$G$57+'CBA Result'!$G$58+'CBA Result'!$G$59+'CBA Result'!$G$60</f>
        <v>-349185910.82876146</v>
      </c>
      <c r="P720" s="122">
        <f>'CBA Result'!$G$55+'CBA Result'!$G$56</f>
        <v>2589916468.0184565</v>
      </c>
      <c r="Q720" s="122">
        <f>'CBA Result'!$G$40</f>
        <v>-16530913967.140793</v>
      </c>
      <c r="R720" s="122">
        <v>6.1741565155009059E-2</v>
      </c>
      <c r="S720" s="122">
        <f t="shared" si="37"/>
        <v>686242403.01827335</v>
      </c>
      <c r="T720" s="122">
        <v>0.98174283100139292</v>
      </c>
      <c r="U720" s="122">
        <f t="shared" si="38"/>
        <v>-42299893378.357437</v>
      </c>
      <c r="V720" s="3">
        <f t="shared" si="39"/>
        <v>0.20694721997372081</v>
      </c>
    </row>
    <row r="721" spans="13:22" x14ac:dyDescent="0.25">
      <c r="M721" s="3">
        <v>717</v>
      </c>
      <c r="N721" s="122">
        <f>'CBA Result'!$G$54*_xlfn.GAMMA.INV(T721,IF($O$2="Railway",$D$31,$D$32),IF($O$2="Railway",$F$31,$F$32))</f>
        <v>2669789087.8294573</v>
      </c>
      <c r="O721" s="122">
        <f>'CBA Result'!$G$53+'CBA Result'!$G$57+'CBA Result'!$G$58+'CBA Result'!$G$59+'CBA Result'!$G$60</f>
        <v>-349185910.82876146</v>
      </c>
      <c r="P721" s="122">
        <f>'CBA Result'!$G$55+'CBA Result'!$G$56</f>
        <v>2589916468.0184565</v>
      </c>
      <c r="Q721" s="122">
        <f>'CBA Result'!$G$40</f>
        <v>-16530913967.140793</v>
      </c>
      <c r="R721" s="122">
        <v>0.89545607110016578</v>
      </c>
      <c r="S721" s="122">
        <f t="shared" si="37"/>
        <v>3667755908.8347764</v>
      </c>
      <c r="T721" s="122">
        <v>8.4540430468538208E-4</v>
      </c>
      <c r="U721" s="122">
        <f t="shared" si="38"/>
        <v>-13417444087.297977</v>
      </c>
      <c r="V721" s="3">
        <f t="shared" si="39"/>
        <v>0.44631146192027216</v>
      </c>
    </row>
    <row r="722" spans="13:22" x14ac:dyDescent="0.25">
      <c r="M722" s="3">
        <v>718</v>
      </c>
      <c r="N722" s="122">
        <f>'CBA Result'!$G$54*_xlfn.GAMMA.INV(T722,IF($O$2="Railway",$D$31,$D$32),IF($O$2="Railway",$F$31,$F$32))</f>
        <v>6265931696.8686237</v>
      </c>
      <c r="O722" s="122">
        <f>'CBA Result'!$G$53+'CBA Result'!$G$57+'CBA Result'!$G$58+'CBA Result'!$G$59+'CBA Result'!$G$60</f>
        <v>-349185910.82876146</v>
      </c>
      <c r="P722" s="122">
        <f>'CBA Result'!$G$55+'CBA Result'!$G$56</f>
        <v>2589916468.0184565</v>
      </c>
      <c r="Q722" s="122">
        <f>'CBA Result'!$G$40</f>
        <v>-16530913967.140793</v>
      </c>
      <c r="R722" s="122">
        <v>0.85272732717429878</v>
      </c>
      <c r="S722" s="122">
        <f t="shared" si="37"/>
        <v>3396430318.0318317</v>
      </c>
      <c r="T722" s="122">
        <v>0.70981945491786458</v>
      </c>
      <c r="U722" s="122">
        <f t="shared" si="38"/>
        <v>-31490423187.666187</v>
      </c>
      <c r="V722" s="3">
        <f t="shared" si="39"/>
        <v>0.29574629875788311</v>
      </c>
    </row>
    <row r="723" spans="13:22" x14ac:dyDescent="0.25">
      <c r="M723" s="3">
        <v>719</v>
      </c>
      <c r="N723" s="122">
        <f>'CBA Result'!$G$54*_xlfn.GAMMA.INV(T723,IF($O$2="Railway",$D$31,$D$32),IF($O$2="Railway",$F$31,$F$32))</f>
        <v>4605990528.3679724</v>
      </c>
      <c r="O723" s="122">
        <f>'CBA Result'!$G$53+'CBA Result'!$G$57+'CBA Result'!$G$58+'CBA Result'!$G$59+'CBA Result'!$G$60</f>
        <v>-349185910.82876146</v>
      </c>
      <c r="P723" s="122">
        <f>'CBA Result'!$G$55+'CBA Result'!$G$56</f>
        <v>2589916468.0184565</v>
      </c>
      <c r="Q723" s="122">
        <f>'CBA Result'!$G$40</f>
        <v>-16530913967.140793</v>
      </c>
      <c r="R723" s="122">
        <v>0.77396844264221309</v>
      </c>
      <c r="S723" s="122">
        <f t="shared" si="37"/>
        <v>3005100806.7491627</v>
      </c>
      <c r="T723" s="122">
        <v>0.18517152185185226</v>
      </c>
      <c r="U723" s="122">
        <f t="shared" si="38"/>
        <v>-23148128315.725998</v>
      </c>
      <c r="V723" s="3">
        <f t="shared" si="39"/>
        <v>0.31371458310756378</v>
      </c>
    </row>
    <row r="724" spans="13:22" x14ac:dyDescent="0.25">
      <c r="M724" s="3">
        <v>720</v>
      </c>
      <c r="N724" s="122">
        <f>'CBA Result'!$G$54*_xlfn.GAMMA.INV(T724,IF($O$2="Railway",$D$31,$D$32),IF($O$2="Railway",$F$31,$F$32))</f>
        <v>3849089805.2204428</v>
      </c>
      <c r="O724" s="122">
        <f>'CBA Result'!$G$53+'CBA Result'!$G$57+'CBA Result'!$G$58+'CBA Result'!$G$59+'CBA Result'!$G$60</f>
        <v>-349185910.82876146</v>
      </c>
      <c r="P724" s="122">
        <f>'CBA Result'!$G$55+'CBA Result'!$G$56</f>
        <v>2589916468.0184565</v>
      </c>
      <c r="Q724" s="122">
        <f>'CBA Result'!$G$40</f>
        <v>-16530913967.140793</v>
      </c>
      <c r="R724" s="122">
        <v>0.81271084791435655</v>
      </c>
      <c r="S724" s="122">
        <f t="shared" si="37"/>
        <v>3184894167.1933503</v>
      </c>
      <c r="T724" s="122">
        <v>4.6821966711866114E-2</v>
      </c>
      <c r="U724" s="122">
        <f t="shared" si="38"/>
        <v>-19344204935.125187</v>
      </c>
      <c r="V724" s="3">
        <f t="shared" si="39"/>
        <v>0.34557109397899222</v>
      </c>
    </row>
    <row r="725" spans="13:22" x14ac:dyDescent="0.25">
      <c r="M725" s="3">
        <v>721</v>
      </c>
      <c r="N725" s="122">
        <f>'CBA Result'!$G$54*_xlfn.GAMMA.INV(T725,IF($O$2="Railway",$D$31,$D$32),IF($O$2="Railway",$F$31,$F$32))</f>
        <v>6435561019.1574221</v>
      </c>
      <c r="O725" s="122">
        <f>'CBA Result'!$G$53+'CBA Result'!$G$57+'CBA Result'!$G$58+'CBA Result'!$G$59+'CBA Result'!$G$60</f>
        <v>-349185910.82876146</v>
      </c>
      <c r="P725" s="122">
        <f>'CBA Result'!$G$55+'CBA Result'!$G$56</f>
        <v>2589916468.0184565</v>
      </c>
      <c r="Q725" s="122">
        <f>'CBA Result'!$G$40</f>
        <v>-16530913967.140793</v>
      </c>
      <c r="R725" s="122">
        <v>0.15292345563258947</v>
      </c>
      <c r="S725" s="122">
        <f t="shared" si="37"/>
        <v>1026173047.7910037</v>
      </c>
      <c r="T725" s="122">
        <v>0.75356392536145855</v>
      </c>
      <c r="U725" s="122">
        <f t="shared" si="38"/>
        <v>-32342921970.342155</v>
      </c>
      <c r="V725" s="3">
        <f t="shared" si="39"/>
        <v>0.21991050043783109</v>
      </c>
    </row>
    <row r="726" spans="13:22" x14ac:dyDescent="0.25">
      <c r="M726" s="3">
        <v>722</v>
      </c>
      <c r="N726" s="122">
        <f>'CBA Result'!$G$54*_xlfn.GAMMA.INV(T726,IF($O$2="Railway",$D$31,$D$32),IF($O$2="Railway",$F$31,$F$32))</f>
        <v>6516492710.7856073</v>
      </c>
      <c r="O726" s="122">
        <f>'CBA Result'!$G$53+'CBA Result'!$G$57+'CBA Result'!$G$58+'CBA Result'!$G$59+'CBA Result'!$G$60</f>
        <v>-349185910.82876146</v>
      </c>
      <c r="P726" s="122">
        <f>'CBA Result'!$G$55+'CBA Result'!$G$56</f>
        <v>2589916468.0184565</v>
      </c>
      <c r="Q726" s="122">
        <f>'CBA Result'!$G$40</f>
        <v>-16530913967.140793</v>
      </c>
      <c r="R726" s="122">
        <v>0.63688659650230317</v>
      </c>
      <c r="S726" s="122">
        <f t="shared" si="37"/>
        <v>2481172883.0433273</v>
      </c>
      <c r="T726" s="122">
        <v>0.77287162537674015</v>
      </c>
      <c r="U726" s="122">
        <f t="shared" si="38"/>
        <v>-32749656888.93996</v>
      </c>
      <c r="V726" s="3">
        <f t="shared" si="39"/>
        <v>0.26407848217551533</v>
      </c>
    </row>
    <row r="727" spans="13:22" x14ac:dyDescent="0.25">
      <c r="M727" s="3">
        <v>723</v>
      </c>
      <c r="N727" s="122">
        <f>'CBA Result'!$G$54*_xlfn.GAMMA.INV(T727,IF($O$2="Railway",$D$31,$D$32),IF($O$2="Railway",$F$31,$F$32))</f>
        <v>7474945809.4032679</v>
      </c>
      <c r="O727" s="122">
        <f>'CBA Result'!$G$53+'CBA Result'!$G$57+'CBA Result'!$G$58+'CBA Result'!$G$59+'CBA Result'!$G$60</f>
        <v>-349185910.82876146</v>
      </c>
      <c r="P727" s="122">
        <f>'CBA Result'!$G$55+'CBA Result'!$G$56</f>
        <v>2589916468.0184565</v>
      </c>
      <c r="Q727" s="122">
        <f>'CBA Result'!$G$40</f>
        <v>-16530913967.140793</v>
      </c>
      <c r="R727" s="122">
        <v>0.93620628595971167</v>
      </c>
      <c r="S727" s="122">
        <f t="shared" si="37"/>
        <v>4007309854.3443265</v>
      </c>
      <c r="T727" s="122">
        <v>0.92696088074315852</v>
      </c>
      <c r="U727" s="122">
        <f t="shared" si="38"/>
        <v>-37566513366.33876</v>
      </c>
      <c r="V727" s="3">
        <f t="shared" si="39"/>
        <v>0.2963562160893683</v>
      </c>
    </row>
    <row r="728" spans="13:22" x14ac:dyDescent="0.25">
      <c r="M728" s="3">
        <v>724</v>
      </c>
      <c r="N728" s="122">
        <f>'CBA Result'!$G$54*_xlfn.GAMMA.INV(T728,IF($O$2="Railway",$D$31,$D$32),IF($O$2="Railway",$F$31,$F$32))</f>
        <v>6565959398.482233</v>
      </c>
      <c r="O728" s="122">
        <f>'CBA Result'!$G$53+'CBA Result'!$G$57+'CBA Result'!$G$58+'CBA Result'!$G$59+'CBA Result'!$G$60</f>
        <v>-349185910.82876146</v>
      </c>
      <c r="P728" s="122">
        <f>'CBA Result'!$G$55+'CBA Result'!$G$56</f>
        <v>2589916468.0184565</v>
      </c>
      <c r="Q728" s="122">
        <f>'CBA Result'!$G$40</f>
        <v>-16530913967.140793</v>
      </c>
      <c r="R728" s="122">
        <v>0.67559259445434372</v>
      </c>
      <c r="S728" s="122">
        <f t="shared" si="37"/>
        <v>2616496014.2074075</v>
      </c>
      <c r="T728" s="122">
        <v>0.78416612196581648</v>
      </c>
      <c r="U728" s="122">
        <f t="shared" si="38"/>
        <v>-32998259491.811825</v>
      </c>
      <c r="V728" s="3">
        <f t="shared" si="39"/>
        <v>0.26768895202041681</v>
      </c>
    </row>
    <row r="729" spans="13:22" x14ac:dyDescent="0.25">
      <c r="M729" s="3">
        <v>725</v>
      </c>
      <c r="N729" s="122">
        <f>'CBA Result'!$G$54*_xlfn.GAMMA.INV(T729,IF($O$2="Railway",$D$31,$D$32),IF($O$2="Railway",$F$31,$F$32))</f>
        <v>7014413299.9592857</v>
      </c>
      <c r="O729" s="122">
        <f>'CBA Result'!$G$53+'CBA Result'!$G$57+'CBA Result'!$G$58+'CBA Result'!$G$59+'CBA Result'!$G$60</f>
        <v>-349185910.82876146</v>
      </c>
      <c r="P729" s="122">
        <f>'CBA Result'!$G$55+'CBA Result'!$G$56</f>
        <v>2589916468.0184565</v>
      </c>
      <c r="Q729" s="122">
        <f>'CBA Result'!$G$40</f>
        <v>-16530913967.140793</v>
      </c>
      <c r="R729" s="122">
        <v>0.13954167250257665</v>
      </c>
      <c r="S729" s="122">
        <f t="shared" si="37"/>
        <v>981619208.9343338</v>
      </c>
      <c r="T729" s="122">
        <v>0.86919215220477164</v>
      </c>
      <c r="U729" s="122">
        <f t="shared" si="38"/>
        <v>-35252034959.030815</v>
      </c>
      <c r="V729" s="3">
        <f t="shared" si="39"/>
        <v>0.21691929577829663</v>
      </c>
    </row>
    <row r="730" spans="13:22" x14ac:dyDescent="0.25">
      <c r="M730" s="3">
        <v>726</v>
      </c>
      <c r="N730" s="122">
        <f>'CBA Result'!$G$54*_xlfn.GAMMA.INV(T730,IF($O$2="Railway",$D$31,$D$32),IF($O$2="Railway",$F$31,$F$32))</f>
        <v>6087491926.2318983</v>
      </c>
      <c r="O730" s="122">
        <f>'CBA Result'!$G$53+'CBA Result'!$G$57+'CBA Result'!$G$58+'CBA Result'!$G$59+'CBA Result'!$G$60</f>
        <v>-349185910.82876146</v>
      </c>
      <c r="P730" s="122">
        <f>'CBA Result'!$G$55+'CBA Result'!$G$56</f>
        <v>2589916468.0184565</v>
      </c>
      <c r="Q730" s="122">
        <f>'CBA Result'!$G$40</f>
        <v>-16530913967.140793</v>
      </c>
      <c r="R730" s="122">
        <v>0.30568586274405496</v>
      </c>
      <c r="S730" s="122">
        <f t="shared" si="37"/>
        <v>1487003210.2298324</v>
      </c>
      <c r="T730" s="122">
        <v>0.65926999163063049</v>
      </c>
      <c r="U730" s="122">
        <f t="shared" si="38"/>
        <v>-30593646114.007896</v>
      </c>
      <c r="V730" s="3">
        <f t="shared" si="39"/>
        <v>0.23617025570302069</v>
      </c>
    </row>
    <row r="731" spans="13:22" x14ac:dyDescent="0.25">
      <c r="M731" s="3">
        <v>727</v>
      </c>
      <c r="N731" s="122">
        <f>'CBA Result'!$G$54*_xlfn.GAMMA.INV(T731,IF($O$2="Railway",$D$31,$D$32),IF($O$2="Railway",$F$31,$F$32))</f>
        <v>6107524542.6914759</v>
      </c>
      <c r="O731" s="122">
        <f>'CBA Result'!$G$53+'CBA Result'!$G$57+'CBA Result'!$G$58+'CBA Result'!$G$59+'CBA Result'!$G$60</f>
        <v>-349185910.82876146</v>
      </c>
      <c r="P731" s="122">
        <f>'CBA Result'!$G$55+'CBA Result'!$G$56</f>
        <v>2589916468.0184565</v>
      </c>
      <c r="Q731" s="122">
        <f>'CBA Result'!$G$40</f>
        <v>-16530913967.140793</v>
      </c>
      <c r="R731" s="122">
        <v>0.38962957759610495</v>
      </c>
      <c r="S731" s="122">
        <f t="shared" si="37"/>
        <v>1726794580.8881931</v>
      </c>
      <c r="T731" s="122">
        <v>0.66516217696269664</v>
      </c>
      <c r="U731" s="122">
        <f t="shared" si="38"/>
        <v>-30694323172.167271</v>
      </c>
      <c r="V731" s="3">
        <f t="shared" si="39"/>
        <v>0.24386050706399715</v>
      </c>
    </row>
    <row r="732" spans="13:22" x14ac:dyDescent="0.25">
      <c r="M732" s="3">
        <v>728</v>
      </c>
      <c r="N732" s="122">
        <f>'CBA Result'!$G$54*_xlfn.GAMMA.INV(T732,IF($O$2="Railway",$D$31,$D$32),IF($O$2="Railway",$F$31,$F$32))</f>
        <v>3606131674.4505095</v>
      </c>
      <c r="O732" s="122">
        <f>'CBA Result'!$G$53+'CBA Result'!$G$57+'CBA Result'!$G$58+'CBA Result'!$G$59+'CBA Result'!$G$60</f>
        <v>-349185910.82876146</v>
      </c>
      <c r="P732" s="122">
        <f>'CBA Result'!$G$55+'CBA Result'!$G$56</f>
        <v>2589916468.0184565</v>
      </c>
      <c r="Q732" s="122">
        <f>'CBA Result'!$G$40</f>
        <v>-16530913967.140793</v>
      </c>
      <c r="R732" s="122">
        <v>0.24414785659362526</v>
      </c>
      <c r="S732" s="122">
        <f t="shared" si="37"/>
        <v>1308185602.5838361</v>
      </c>
      <c r="T732" s="122">
        <v>2.5629507283924657E-2</v>
      </c>
      <c r="U732" s="122">
        <f t="shared" si="38"/>
        <v>-18123180716.388008</v>
      </c>
      <c r="V732" s="3">
        <f t="shared" si="39"/>
        <v>0.25189460049237011</v>
      </c>
    </row>
    <row r="733" spans="13:22" x14ac:dyDescent="0.25">
      <c r="M733" s="3">
        <v>729</v>
      </c>
      <c r="N733" s="122">
        <f>'CBA Result'!$G$54*_xlfn.GAMMA.INV(T733,IF($O$2="Railway",$D$31,$D$32),IF($O$2="Railway",$F$31,$F$32))</f>
        <v>4348888017.5827513</v>
      </c>
      <c r="O733" s="122">
        <f>'CBA Result'!$G$53+'CBA Result'!$G$57+'CBA Result'!$G$58+'CBA Result'!$G$59+'CBA Result'!$G$60</f>
        <v>-349185910.82876146</v>
      </c>
      <c r="P733" s="122">
        <f>'CBA Result'!$G$55+'CBA Result'!$G$56</f>
        <v>2589916468.0184565</v>
      </c>
      <c r="Q733" s="122">
        <f>'CBA Result'!$G$40</f>
        <v>-16530913967.140793</v>
      </c>
      <c r="R733" s="122">
        <v>0.30902784968063313</v>
      </c>
      <c r="S733" s="122">
        <f t="shared" si="37"/>
        <v>1496592545.049485</v>
      </c>
      <c r="T733" s="122">
        <v>0.12497923803080879</v>
      </c>
      <c r="U733" s="122">
        <f t="shared" si="38"/>
        <v>-21856019295.245579</v>
      </c>
      <c r="V733" s="3">
        <f t="shared" si="39"/>
        <v>0.25147738833663563</v>
      </c>
    </row>
    <row r="734" spans="13:22" x14ac:dyDescent="0.25">
      <c r="M734" s="3">
        <v>730</v>
      </c>
      <c r="N734" s="122">
        <f>'CBA Result'!$G$54*_xlfn.GAMMA.INV(T734,IF($O$2="Railway",$D$31,$D$32),IF($O$2="Railway",$F$31,$F$32))</f>
        <v>3842817288.9824691</v>
      </c>
      <c r="O734" s="122">
        <f>'CBA Result'!$G$53+'CBA Result'!$G$57+'CBA Result'!$G$58+'CBA Result'!$G$59+'CBA Result'!$G$60</f>
        <v>-349185910.82876146</v>
      </c>
      <c r="P734" s="122">
        <f>'CBA Result'!$G$55+'CBA Result'!$G$56</f>
        <v>2589916468.0184565</v>
      </c>
      <c r="Q734" s="122">
        <f>'CBA Result'!$G$40</f>
        <v>-16530913967.140793</v>
      </c>
      <c r="R734" s="122">
        <v>0.17714918871605956</v>
      </c>
      <c r="S734" s="122">
        <f t="shared" si="37"/>
        <v>1104213841.2575662</v>
      </c>
      <c r="T734" s="122">
        <v>4.6151422906036688E-2</v>
      </c>
      <c r="U734" s="122">
        <f t="shared" si="38"/>
        <v>-19312681420.292747</v>
      </c>
      <c r="V734" s="3">
        <f t="shared" si="39"/>
        <v>0.23807389141624324</v>
      </c>
    </row>
    <row r="735" spans="13:22" x14ac:dyDescent="0.25">
      <c r="M735" s="3">
        <v>731</v>
      </c>
      <c r="N735" s="122">
        <f>'CBA Result'!$G$54*_xlfn.GAMMA.INV(T735,IF($O$2="Railway",$D$31,$D$32),IF($O$2="Railway",$F$31,$F$32))</f>
        <v>5997998569.9609499</v>
      </c>
      <c r="O735" s="122">
        <f>'CBA Result'!$G$53+'CBA Result'!$G$57+'CBA Result'!$G$58+'CBA Result'!$G$59+'CBA Result'!$G$60</f>
        <v>-349185910.82876146</v>
      </c>
      <c r="P735" s="122">
        <f>'CBA Result'!$G$55+'CBA Result'!$G$56</f>
        <v>2589916468.0184565</v>
      </c>
      <c r="Q735" s="122">
        <f>'CBA Result'!$G$40</f>
        <v>-16530913967.140793</v>
      </c>
      <c r="R735" s="122">
        <v>0.51056319213212731</v>
      </c>
      <c r="S735" s="122">
        <f t="shared" si="37"/>
        <v>2079588955.6025097</v>
      </c>
      <c r="T735" s="122">
        <v>0.63232501617886161</v>
      </c>
      <c r="U735" s="122">
        <f t="shared" si="38"/>
        <v>-30143883205.984955</v>
      </c>
      <c r="V735" s="3">
        <f t="shared" si="39"/>
        <v>0.25638374332608393</v>
      </c>
    </row>
    <row r="736" spans="13:22" x14ac:dyDescent="0.25">
      <c r="M736" s="3">
        <v>732</v>
      </c>
      <c r="N736" s="122">
        <f>'CBA Result'!$G$54*_xlfn.GAMMA.INV(T736,IF($O$2="Railway",$D$31,$D$32),IF($O$2="Railway",$F$31,$F$32))</f>
        <v>6780346386.1070919</v>
      </c>
      <c r="O736" s="122">
        <f>'CBA Result'!$G$53+'CBA Result'!$G$57+'CBA Result'!$G$58+'CBA Result'!$G$59+'CBA Result'!$G$60</f>
        <v>-349185910.82876146</v>
      </c>
      <c r="P736" s="122">
        <f>'CBA Result'!$G$55+'CBA Result'!$G$56</f>
        <v>2589916468.0184565</v>
      </c>
      <c r="Q736" s="122">
        <f>'CBA Result'!$G$40</f>
        <v>-16530913967.140793</v>
      </c>
      <c r="R736" s="122">
        <v>0.72392673027507959</v>
      </c>
      <c r="S736" s="122">
        <f t="shared" si="37"/>
        <v>2797793715.0516644</v>
      </c>
      <c r="T736" s="122">
        <v>0.82866541020930384</v>
      </c>
      <c r="U736" s="122">
        <f t="shared" si="38"/>
        <v>-34075694946.400269</v>
      </c>
      <c r="V736" s="3">
        <f t="shared" si="39"/>
        <v>0.27083685908231003</v>
      </c>
    </row>
    <row r="737" spans="13:22" x14ac:dyDescent="0.25">
      <c r="M737" s="3">
        <v>733</v>
      </c>
      <c r="N737" s="122">
        <f>'CBA Result'!$G$54*_xlfn.GAMMA.INV(T737,IF($O$2="Railway",$D$31,$D$32),IF($O$2="Railway",$F$31,$F$32))</f>
        <v>4782967736.3111839</v>
      </c>
      <c r="O737" s="122">
        <f>'CBA Result'!$G$53+'CBA Result'!$G$57+'CBA Result'!$G$58+'CBA Result'!$G$59+'CBA Result'!$G$60</f>
        <v>-349185910.82876146</v>
      </c>
      <c r="P737" s="122">
        <f>'CBA Result'!$G$55+'CBA Result'!$G$56</f>
        <v>2589916468.0184565</v>
      </c>
      <c r="Q737" s="122">
        <f>'CBA Result'!$G$40</f>
        <v>-16530913967.140793</v>
      </c>
      <c r="R737" s="122">
        <v>0.91697362006462657</v>
      </c>
      <c r="S737" s="122">
        <f t="shared" si="37"/>
        <v>3833038190.9957786</v>
      </c>
      <c r="T737" s="122">
        <v>0.23388248309764115</v>
      </c>
      <c r="U737" s="122">
        <f t="shared" si="38"/>
        <v>-24037555051.01717</v>
      </c>
      <c r="V737" s="3">
        <f t="shared" si="39"/>
        <v>0.34391268159065053</v>
      </c>
    </row>
    <row r="738" spans="13:22" x14ac:dyDescent="0.25">
      <c r="M738" s="3">
        <v>734</v>
      </c>
      <c r="N738" s="122">
        <f>'CBA Result'!$G$54*_xlfn.GAMMA.INV(T738,IF($O$2="Railway",$D$31,$D$32),IF($O$2="Railway",$F$31,$F$32))</f>
        <v>7531801317.1242199</v>
      </c>
      <c r="O738" s="122">
        <f>'CBA Result'!$G$53+'CBA Result'!$G$57+'CBA Result'!$G$58+'CBA Result'!$G$59+'CBA Result'!$G$60</f>
        <v>-349185910.82876146</v>
      </c>
      <c r="P738" s="122">
        <f>'CBA Result'!$G$55+'CBA Result'!$G$56</f>
        <v>2589916468.0184565</v>
      </c>
      <c r="Q738" s="122">
        <f>'CBA Result'!$G$40</f>
        <v>-16530913967.140793</v>
      </c>
      <c r="R738" s="122">
        <v>0.95934692432706992</v>
      </c>
      <c r="S738" s="122">
        <f t="shared" si="37"/>
        <v>4273701723.1670246</v>
      </c>
      <c r="T738" s="122">
        <v>0.9323402041173815</v>
      </c>
      <c r="U738" s="122">
        <f t="shared" si="38"/>
        <v>-37852249643.926521</v>
      </c>
      <c r="V738" s="3">
        <f t="shared" si="39"/>
        <v>0.30265881783067744</v>
      </c>
    </row>
    <row r="739" spans="13:22" x14ac:dyDescent="0.25">
      <c r="M739" s="3">
        <v>735</v>
      </c>
      <c r="N739" s="122">
        <f>'CBA Result'!$G$54*_xlfn.GAMMA.INV(T739,IF($O$2="Railway",$D$31,$D$32),IF($O$2="Railway",$F$31,$F$32))</f>
        <v>5629914375.7957525</v>
      </c>
      <c r="O739" s="122">
        <f>'CBA Result'!$G$53+'CBA Result'!$G$57+'CBA Result'!$G$58+'CBA Result'!$G$59+'CBA Result'!$G$60</f>
        <v>-349185910.82876146</v>
      </c>
      <c r="P739" s="122">
        <f>'CBA Result'!$G$55+'CBA Result'!$G$56</f>
        <v>2589916468.0184565</v>
      </c>
      <c r="Q739" s="122">
        <f>'CBA Result'!$G$40</f>
        <v>-16530913967.140793</v>
      </c>
      <c r="R739" s="122">
        <v>0.41858925969264427</v>
      </c>
      <c r="S739" s="122">
        <f t="shared" si="37"/>
        <v>1809837888.3319936</v>
      </c>
      <c r="T739" s="122">
        <v>0.51285161642685961</v>
      </c>
      <c r="U739" s="122">
        <f t="shared" si="38"/>
        <v>-28294018316.977985</v>
      </c>
      <c r="V739" s="3">
        <f t="shared" si="39"/>
        <v>0.25060301700039017</v>
      </c>
    </row>
    <row r="740" spans="13:22" x14ac:dyDescent="0.25">
      <c r="M740" s="3">
        <v>736</v>
      </c>
      <c r="N740" s="122">
        <f>'CBA Result'!$G$54*_xlfn.GAMMA.INV(T740,IF($O$2="Railway",$D$31,$D$32),IF($O$2="Railway",$F$31,$F$32))</f>
        <v>4772449305.0990858</v>
      </c>
      <c r="O740" s="122">
        <f>'CBA Result'!$G$53+'CBA Result'!$G$57+'CBA Result'!$G$58+'CBA Result'!$G$59+'CBA Result'!$G$60</f>
        <v>-349185910.82876146</v>
      </c>
      <c r="P740" s="122">
        <f>'CBA Result'!$G$55+'CBA Result'!$G$56</f>
        <v>2589916468.0184565</v>
      </c>
      <c r="Q740" s="122">
        <f>'CBA Result'!$G$40</f>
        <v>-16530913967.140793</v>
      </c>
      <c r="R740" s="122">
        <v>0.40964417749744197</v>
      </c>
      <c r="S740" s="122">
        <f t="shared" si="37"/>
        <v>1784129093.3601851</v>
      </c>
      <c r="T740" s="122">
        <v>0.23083888535064612</v>
      </c>
      <c r="U740" s="122">
        <f t="shared" si="38"/>
        <v>-23984693024.081116</v>
      </c>
      <c r="V740" s="3">
        <f t="shared" si="39"/>
        <v>0.2588064179682501</v>
      </c>
    </row>
    <row r="741" spans="13:22" x14ac:dyDescent="0.25">
      <c r="M741" s="3">
        <v>737</v>
      </c>
      <c r="N741" s="122">
        <f>'CBA Result'!$G$54*_xlfn.GAMMA.INV(T741,IF($O$2="Railway",$D$31,$D$32),IF($O$2="Railway",$F$31,$F$32))</f>
        <v>4234746599.2072587</v>
      </c>
      <c r="O741" s="122">
        <f>'CBA Result'!$G$53+'CBA Result'!$G$57+'CBA Result'!$G$58+'CBA Result'!$G$59+'CBA Result'!$G$60</f>
        <v>-349185910.82876146</v>
      </c>
      <c r="P741" s="122">
        <f>'CBA Result'!$G$55+'CBA Result'!$G$56</f>
        <v>2589916468.0184565</v>
      </c>
      <c r="Q741" s="122">
        <f>'CBA Result'!$G$40</f>
        <v>-16530913967.140793</v>
      </c>
      <c r="R741" s="122">
        <v>0.71352966203415469</v>
      </c>
      <c r="S741" s="122">
        <f t="shared" si="37"/>
        <v>2757439721.6266761</v>
      </c>
      <c r="T741" s="122">
        <v>0.10261659672046342</v>
      </c>
      <c r="U741" s="122">
        <f t="shared" si="38"/>
        <v>-21282383682.575081</v>
      </c>
      <c r="V741" s="3">
        <f t="shared" si="39"/>
        <v>0.31213610792310448</v>
      </c>
    </row>
    <row r="742" spans="13:22" x14ac:dyDescent="0.25">
      <c r="M742" s="3">
        <v>738</v>
      </c>
      <c r="N742" s="122">
        <f>'CBA Result'!$G$54*_xlfn.GAMMA.INV(T742,IF($O$2="Railway",$D$31,$D$32),IF($O$2="Railway",$F$31,$F$32))</f>
        <v>5962146876.0267849</v>
      </c>
      <c r="O742" s="122">
        <f>'CBA Result'!$G$53+'CBA Result'!$G$57+'CBA Result'!$G$58+'CBA Result'!$G$59+'CBA Result'!$G$60</f>
        <v>-349185910.82876146</v>
      </c>
      <c r="P742" s="122">
        <f>'CBA Result'!$G$55+'CBA Result'!$G$56</f>
        <v>2589916468.0184565</v>
      </c>
      <c r="Q742" s="122">
        <f>'CBA Result'!$G$40</f>
        <v>-16530913967.140793</v>
      </c>
      <c r="R742" s="122">
        <v>0.26575100488985415</v>
      </c>
      <c r="S742" s="122">
        <f t="shared" si="37"/>
        <v>1371566627.1481838</v>
      </c>
      <c r="T742" s="122">
        <v>0.62125962235903032</v>
      </c>
      <c r="U742" s="122">
        <f t="shared" si="38"/>
        <v>-29963704891.154976</v>
      </c>
      <c r="V742" s="3">
        <f t="shared" si="39"/>
        <v>0.23309959892202714</v>
      </c>
    </row>
    <row r="743" spans="13:22" x14ac:dyDescent="0.25">
      <c r="M743" s="3">
        <v>739</v>
      </c>
      <c r="N743" s="122">
        <f>'CBA Result'!$G$54*_xlfn.GAMMA.INV(T743,IF($O$2="Railway",$D$31,$D$32),IF($O$2="Railway",$F$31,$F$32))</f>
        <v>7389178026.7148209</v>
      </c>
      <c r="O743" s="122">
        <f>'CBA Result'!$G$53+'CBA Result'!$G$57+'CBA Result'!$G$58+'CBA Result'!$G$59+'CBA Result'!$G$60</f>
        <v>-349185910.82876146</v>
      </c>
      <c r="P743" s="122">
        <f>'CBA Result'!$G$55+'CBA Result'!$G$56</f>
        <v>2589916468.0184565</v>
      </c>
      <c r="Q743" s="122">
        <f>'CBA Result'!$G$40</f>
        <v>-16530913967.140793</v>
      </c>
      <c r="R743" s="122">
        <v>0.99712099510433594</v>
      </c>
      <c r="S743" s="122">
        <f t="shared" si="37"/>
        <v>5296018107.3707476</v>
      </c>
      <c r="T743" s="122">
        <v>0.91817805201211544</v>
      </c>
      <c r="U743" s="122">
        <f t="shared" si="38"/>
        <v>-37135473913.087662</v>
      </c>
      <c r="V743" s="3">
        <f t="shared" si="39"/>
        <v>0.33218938452564689</v>
      </c>
    </row>
    <row r="744" spans="13:22" x14ac:dyDescent="0.25">
      <c r="M744" s="3">
        <v>740</v>
      </c>
      <c r="N744" s="122">
        <f>'CBA Result'!$G$54*_xlfn.GAMMA.INV(T744,IF($O$2="Railway",$D$31,$D$32),IF($O$2="Railway",$F$31,$F$32))</f>
        <v>4675710216.9767122</v>
      </c>
      <c r="O744" s="122">
        <f>'CBA Result'!$G$53+'CBA Result'!$G$57+'CBA Result'!$G$58+'CBA Result'!$G$59+'CBA Result'!$G$60</f>
        <v>-349185910.82876146</v>
      </c>
      <c r="P744" s="122">
        <f>'CBA Result'!$G$55+'CBA Result'!$G$56</f>
        <v>2589916468.0184565</v>
      </c>
      <c r="Q744" s="122">
        <f>'CBA Result'!$G$40</f>
        <v>-16530913967.140793</v>
      </c>
      <c r="R744" s="122">
        <v>0.46077625311964676</v>
      </c>
      <c r="S744" s="122">
        <f t="shared" si="37"/>
        <v>1932113072.6307223</v>
      </c>
      <c r="T744" s="122">
        <v>0.20370633403078875</v>
      </c>
      <c r="U744" s="122">
        <f t="shared" si="38"/>
        <v>-23498515553.413044</v>
      </c>
      <c r="V744" s="3">
        <f t="shared" si="39"/>
        <v>0.2663418191056599</v>
      </c>
    </row>
    <row r="745" spans="13:22" x14ac:dyDescent="0.25">
      <c r="M745" s="3">
        <v>741</v>
      </c>
      <c r="N745" s="122">
        <f>'CBA Result'!$G$54*_xlfn.GAMMA.INV(T745,IF($O$2="Railway",$D$31,$D$32),IF($O$2="Railway",$F$31,$F$32))</f>
        <v>5243775900.8401241</v>
      </c>
      <c r="O745" s="122">
        <f>'CBA Result'!$G$53+'CBA Result'!$G$57+'CBA Result'!$G$58+'CBA Result'!$G$59+'CBA Result'!$G$60</f>
        <v>-349185910.82876146</v>
      </c>
      <c r="P745" s="122">
        <f>'CBA Result'!$G$55+'CBA Result'!$G$56</f>
        <v>2589916468.0184565</v>
      </c>
      <c r="Q745" s="122">
        <f>'CBA Result'!$G$40</f>
        <v>-16530913967.140793</v>
      </c>
      <c r="R745" s="122">
        <v>0.92115761747113767</v>
      </c>
      <c r="S745" s="122">
        <f t="shared" si="37"/>
        <v>3868419361.9561496</v>
      </c>
      <c r="T745" s="122">
        <v>0.38084007124958374</v>
      </c>
      <c r="U745" s="122">
        <f t="shared" si="38"/>
        <v>-26353418806.218948</v>
      </c>
      <c r="V745" s="3">
        <f t="shared" si="39"/>
        <v>0.33251888175888566</v>
      </c>
    </row>
    <row r="746" spans="13:22" x14ac:dyDescent="0.25">
      <c r="M746" s="3">
        <v>742</v>
      </c>
      <c r="N746" s="122">
        <f>'CBA Result'!$G$54*_xlfn.GAMMA.INV(T746,IF($O$2="Railway",$D$31,$D$32),IF($O$2="Railway",$F$31,$F$32))</f>
        <v>5064481017.635869</v>
      </c>
      <c r="O746" s="122">
        <f>'CBA Result'!$G$53+'CBA Result'!$G$57+'CBA Result'!$G$58+'CBA Result'!$G$59+'CBA Result'!$G$60</f>
        <v>-349185910.82876146</v>
      </c>
      <c r="P746" s="122">
        <f>'CBA Result'!$G$55+'CBA Result'!$G$56</f>
        <v>2589916468.0184565</v>
      </c>
      <c r="Q746" s="122">
        <f>'CBA Result'!$G$40</f>
        <v>-16530913967.140793</v>
      </c>
      <c r="R746" s="122">
        <v>1.2307381792899474E-2</v>
      </c>
      <c r="S746" s="122">
        <f t="shared" si="37"/>
        <v>400675419.77932435</v>
      </c>
      <c r="T746" s="122">
        <v>0.32107156518990265</v>
      </c>
      <c r="U746" s="122">
        <f t="shared" si="38"/>
        <v>-25452344230.141655</v>
      </c>
      <c r="V746" s="3">
        <f t="shared" si="39"/>
        <v>0.20100193838050884</v>
      </c>
    </row>
    <row r="747" spans="13:22" x14ac:dyDescent="0.25">
      <c r="M747" s="3">
        <v>743</v>
      </c>
      <c r="N747" s="122">
        <f>'CBA Result'!$G$54*_xlfn.GAMMA.INV(T747,IF($O$2="Railway",$D$31,$D$32),IF($O$2="Railway",$F$31,$F$32))</f>
        <v>4339014666.495573</v>
      </c>
      <c r="O747" s="122">
        <f>'CBA Result'!$G$53+'CBA Result'!$G$57+'CBA Result'!$G$58+'CBA Result'!$G$59+'CBA Result'!$G$60</f>
        <v>-349185910.82876146</v>
      </c>
      <c r="P747" s="122">
        <f>'CBA Result'!$G$55+'CBA Result'!$G$56</f>
        <v>2589916468.0184565</v>
      </c>
      <c r="Q747" s="122">
        <f>'CBA Result'!$G$40</f>
        <v>-16530913967.140793</v>
      </c>
      <c r="R747" s="122">
        <v>0.90418572115867002</v>
      </c>
      <c r="S747" s="122">
        <f t="shared" si="37"/>
        <v>3731800416.8245339</v>
      </c>
      <c r="T747" s="122">
        <v>0.12293685041460112</v>
      </c>
      <c r="U747" s="122">
        <f t="shared" si="38"/>
        <v>-21806399219.723366</v>
      </c>
      <c r="V747" s="3">
        <f t="shared" si="39"/>
        <v>0.35409922998691673</v>
      </c>
    </row>
    <row r="748" spans="13:22" x14ac:dyDescent="0.25">
      <c r="M748" s="3">
        <v>744</v>
      </c>
      <c r="N748" s="122">
        <f>'CBA Result'!$G$54*_xlfn.GAMMA.INV(T748,IF($O$2="Railway",$D$31,$D$32),IF($O$2="Railway",$F$31,$F$32))</f>
        <v>5167930567.5746822</v>
      </c>
      <c r="O748" s="122">
        <f>'CBA Result'!$G$53+'CBA Result'!$G$57+'CBA Result'!$G$58+'CBA Result'!$G$59+'CBA Result'!$G$60</f>
        <v>-349185910.82876146</v>
      </c>
      <c r="P748" s="122">
        <f>'CBA Result'!$G$55+'CBA Result'!$G$56</f>
        <v>2589916468.0184565</v>
      </c>
      <c r="Q748" s="122">
        <f>'CBA Result'!$G$40</f>
        <v>-16530913967.140793</v>
      </c>
      <c r="R748" s="122">
        <v>0.70742796096542404</v>
      </c>
      <c r="S748" s="122">
        <f t="shared" si="37"/>
        <v>2734127765.393343</v>
      </c>
      <c r="T748" s="122">
        <v>0.35528037178999383</v>
      </c>
      <c r="U748" s="122">
        <f t="shared" si="38"/>
        <v>-25972246179.882797</v>
      </c>
      <c r="V748" s="3">
        <f t="shared" si="39"/>
        <v>0.29080551484951878</v>
      </c>
    </row>
    <row r="749" spans="13:22" x14ac:dyDescent="0.25">
      <c r="M749" s="3">
        <v>745</v>
      </c>
      <c r="N749" s="122">
        <f>'CBA Result'!$G$54*_xlfn.GAMMA.INV(T749,IF($O$2="Railway",$D$31,$D$32),IF($O$2="Railway",$F$31,$F$32))</f>
        <v>6637978543.9574003</v>
      </c>
      <c r="O749" s="122">
        <f>'CBA Result'!$G$53+'CBA Result'!$G$57+'CBA Result'!$G$58+'CBA Result'!$G$59+'CBA Result'!$G$60</f>
        <v>-349185910.82876146</v>
      </c>
      <c r="P749" s="122">
        <f>'CBA Result'!$G$55+'CBA Result'!$G$56</f>
        <v>2589916468.0184565</v>
      </c>
      <c r="Q749" s="122">
        <f>'CBA Result'!$G$40</f>
        <v>-16530913967.140793</v>
      </c>
      <c r="R749" s="122">
        <v>0.10204179608023223</v>
      </c>
      <c r="S749" s="122">
        <f t="shared" si="37"/>
        <v>849127649.9403621</v>
      </c>
      <c r="T749" s="122">
        <v>0.79991996316296266</v>
      </c>
      <c r="U749" s="122">
        <f t="shared" si="38"/>
        <v>-33360203010.883457</v>
      </c>
      <c r="V749" s="3">
        <f t="shared" si="39"/>
        <v>0.21396513326793368</v>
      </c>
    </row>
    <row r="750" spans="13:22" x14ac:dyDescent="0.25">
      <c r="M750" s="3">
        <v>746</v>
      </c>
      <c r="N750" s="122">
        <f>'CBA Result'!$G$54*_xlfn.GAMMA.INV(T750,IF($O$2="Railway",$D$31,$D$32),IF($O$2="Railway",$F$31,$F$32))</f>
        <v>5147433479.2964668</v>
      </c>
      <c r="O750" s="122">
        <f>'CBA Result'!$G$53+'CBA Result'!$G$57+'CBA Result'!$G$58+'CBA Result'!$G$59+'CBA Result'!$G$60</f>
        <v>-349185910.82876146</v>
      </c>
      <c r="P750" s="122">
        <f>'CBA Result'!$G$55+'CBA Result'!$G$56</f>
        <v>2589916468.0184565</v>
      </c>
      <c r="Q750" s="122">
        <f>'CBA Result'!$G$40</f>
        <v>-16530913967.140793</v>
      </c>
      <c r="R750" s="122">
        <v>0.52787232425526132</v>
      </c>
      <c r="S750" s="122">
        <f t="shared" si="37"/>
        <v>2131951819.7408278</v>
      </c>
      <c r="T750" s="122">
        <v>0.34843535112496582</v>
      </c>
      <c r="U750" s="122">
        <f t="shared" si="38"/>
        <v>-25869234845.699486</v>
      </c>
      <c r="V750" s="3">
        <f t="shared" si="39"/>
        <v>0.26789348156389764</v>
      </c>
    </row>
    <row r="751" spans="13:22" x14ac:dyDescent="0.25">
      <c r="M751" s="3">
        <v>747</v>
      </c>
      <c r="N751" s="122">
        <f>'CBA Result'!$G$54*_xlfn.GAMMA.INV(T751,IF($O$2="Railway",$D$31,$D$32),IF($O$2="Railway",$F$31,$F$32))</f>
        <v>5356709563.3885231</v>
      </c>
      <c r="O751" s="122">
        <f>'CBA Result'!$G$53+'CBA Result'!$G$57+'CBA Result'!$G$58+'CBA Result'!$G$59+'CBA Result'!$G$60</f>
        <v>-349185910.82876146</v>
      </c>
      <c r="P751" s="122">
        <f>'CBA Result'!$G$55+'CBA Result'!$G$56</f>
        <v>2589916468.0184565</v>
      </c>
      <c r="Q751" s="122">
        <f>'CBA Result'!$G$40</f>
        <v>-16530913967.140793</v>
      </c>
      <c r="R751" s="122">
        <v>6.6879239210459795E-2</v>
      </c>
      <c r="S751" s="122">
        <f t="shared" si="37"/>
        <v>708801711.59445751</v>
      </c>
      <c r="T751" s="122">
        <v>0.41937649571431723</v>
      </c>
      <c r="U751" s="122">
        <f t="shared" si="38"/>
        <v>-26920984652.421745</v>
      </c>
      <c r="V751" s="3">
        <f t="shared" si="39"/>
        <v>0.21233715772130918</v>
      </c>
    </row>
    <row r="752" spans="13:22" x14ac:dyDescent="0.25">
      <c r="M752" s="3">
        <v>748</v>
      </c>
      <c r="N752" s="122">
        <f>'CBA Result'!$G$54*_xlfn.GAMMA.INV(T752,IF($O$2="Railway",$D$31,$D$32),IF($O$2="Railway",$F$31,$F$32))</f>
        <v>6908231059.0848484</v>
      </c>
      <c r="O752" s="122">
        <f>'CBA Result'!$G$53+'CBA Result'!$G$57+'CBA Result'!$G$58+'CBA Result'!$G$59+'CBA Result'!$G$60</f>
        <v>-349185910.82876146</v>
      </c>
      <c r="P752" s="122">
        <f>'CBA Result'!$G$55+'CBA Result'!$G$56</f>
        <v>2589916468.0184565</v>
      </c>
      <c r="Q752" s="122">
        <f>'CBA Result'!$G$40</f>
        <v>-16530913967.140793</v>
      </c>
      <c r="R752" s="122">
        <v>0.49626814192936886</v>
      </c>
      <c r="S752" s="122">
        <f t="shared" si="37"/>
        <v>2036806184.9443171</v>
      </c>
      <c r="T752" s="122">
        <v>0.85182038023983331</v>
      </c>
      <c r="U752" s="122">
        <f t="shared" si="38"/>
        <v>-34718399442.093765</v>
      </c>
      <c r="V752" s="3">
        <f t="shared" si="39"/>
        <v>0.24758777683681188</v>
      </c>
    </row>
    <row r="753" spans="13:22" x14ac:dyDescent="0.25">
      <c r="M753" s="3">
        <v>749</v>
      </c>
      <c r="N753" s="122">
        <f>'CBA Result'!$G$54*_xlfn.GAMMA.INV(T753,IF($O$2="Railway",$D$31,$D$32),IF($O$2="Railway",$F$31,$F$32))</f>
        <v>6150303352.5510855</v>
      </c>
      <c r="O753" s="122">
        <f>'CBA Result'!$G$53+'CBA Result'!$G$57+'CBA Result'!$G$58+'CBA Result'!$G$59+'CBA Result'!$G$60</f>
        <v>-349185910.82876146</v>
      </c>
      <c r="P753" s="122">
        <f>'CBA Result'!$G$55+'CBA Result'!$G$56</f>
        <v>2589916468.0184565</v>
      </c>
      <c r="Q753" s="122">
        <f>'CBA Result'!$G$40</f>
        <v>-16530913967.140793</v>
      </c>
      <c r="R753" s="122">
        <v>0.11722941928351793</v>
      </c>
      <c r="S753" s="122">
        <f t="shared" si="37"/>
        <v>904379340.88536382</v>
      </c>
      <c r="T753" s="122">
        <v>0.67756599078570823</v>
      </c>
      <c r="U753" s="122">
        <f t="shared" si="38"/>
        <v>-30909314795.299236</v>
      </c>
      <c r="V753" s="3">
        <f t="shared" si="39"/>
        <v>0.21694097158140419</v>
      </c>
    </row>
    <row r="754" spans="13:22" x14ac:dyDescent="0.25">
      <c r="M754" s="3">
        <v>750</v>
      </c>
      <c r="N754" s="122">
        <f>'CBA Result'!$G$54*_xlfn.GAMMA.INV(T754,IF($O$2="Railway",$D$31,$D$32),IF($O$2="Railway",$F$31,$F$32))</f>
        <v>5735585262.7145348</v>
      </c>
      <c r="O754" s="122">
        <f>'CBA Result'!$G$53+'CBA Result'!$G$57+'CBA Result'!$G$58+'CBA Result'!$G$59+'CBA Result'!$G$60</f>
        <v>-349185910.82876146</v>
      </c>
      <c r="P754" s="122">
        <f>'CBA Result'!$G$55+'CBA Result'!$G$56</f>
        <v>2589916468.0184565</v>
      </c>
      <c r="Q754" s="122">
        <f>'CBA Result'!$G$40</f>
        <v>-16530913967.140793</v>
      </c>
      <c r="R754" s="122">
        <v>0.64220354022045689</v>
      </c>
      <c r="S754" s="122">
        <f t="shared" si="37"/>
        <v>2499325982.7856746</v>
      </c>
      <c r="T754" s="122">
        <v>0.54828843267350535</v>
      </c>
      <c r="U754" s="122">
        <f t="shared" si="38"/>
        <v>-28825083944.35331</v>
      </c>
      <c r="V754" s="3">
        <f t="shared" si="39"/>
        <v>0.27357163468785739</v>
      </c>
    </row>
    <row r="755" spans="13:22" x14ac:dyDescent="0.25">
      <c r="M755" s="3">
        <v>751</v>
      </c>
      <c r="N755" s="122">
        <f>'CBA Result'!$G$54*_xlfn.GAMMA.INV(T755,IF($O$2="Railway",$D$31,$D$32),IF($O$2="Railway",$F$31,$F$32))</f>
        <v>6876444426.4029331</v>
      </c>
      <c r="O755" s="122">
        <f>'CBA Result'!$G$53+'CBA Result'!$G$57+'CBA Result'!$G$58+'CBA Result'!$G$59+'CBA Result'!$G$60</f>
        <v>-349185910.82876146</v>
      </c>
      <c r="P755" s="122">
        <f>'CBA Result'!$G$55+'CBA Result'!$G$56</f>
        <v>2589916468.0184565</v>
      </c>
      <c r="Q755" s="122">
        <f>'CBA Result'!$G$40</f>
        <v>-16530913967.140793</v>
      </c>
      <c r="R755" s="122">
        <v>0.89712001435889732</v>
      </c>
      <c r="S755" s="122">
        <f t="shared" si="37"/>
        <v>3679682902.0889354</v>
      </c>
      <c r="T755" s="122">
        <v>0.84629629883508617</v>
      </c>
      <c r="U755" s="122">
        <f t="shared" si="38"/>
        <v>-34558650730.602921</v>
      </c>
      <c r="V755" s="3">
        <f t="shared" si="39"/>
        <v>0.2953512710096779</v>
      </c>
    </row>
    <row r="756" spans="13:22" x14ac:dyDescent="0.25">
      <c r="M756" s="3">
        <v>752</v>
      </c>
      <c r="N756" s="122">
        <f>'CBA Result'!$G$54*_xlfn.GAMMA.INV(T756,IF($O$2="Railway",$D$31,$D$32),IF($O$2="Railway",$F$31,$F$32))</f>
        <v>6294771854.8204908</v>
      </c>
      <c r="O756" s="122">
        <f>'CBA Result'!$G$53+'CBA Result'!$G$57+'CBA Result'!$G$58+'CBA Result'!$G$59+'CBA Result'!$G$60</f>
        <v>-349185910.82876146</v>
      </c>
      <c r="P756" s="122">
        <f>'CBA Result'!$G$55+'CBA Result'!$G$56</f>
        <v>2589916468.0184565</v>
      </c>
      <c r="Q756" s="122">
        <f>'CBA Result'!$G$40</f>
        <v>-16530913967.140793</v>
      </c>
      <c r="R756" s="122">
        <v>0.31822817721844077</v>
      </c>
      <c r="S756" s="122">
        <f t="shared" si="37"/>
        <v>1522952418.0816088</v>
      </c>
      <c r="T756" s="122">
        <v>0.71756312021420732</v>
      </c>
      <c r="U756" s="122">
        <f t="shared" si="38"/>
        <v>-31635363927.948639</v>
      </c>
      <c r="V756" s="3">
        <f t="shared" si="39"/>
        <v>0.23608194864087431</v>
      </c>
    </row>
    <row r="757" spans="13:22" x14ac:dyDescent="0.25">
      <c r="M757" s="3">
        <v>753</v>
      </c>
      <c r="N757" s="122">
        <f>'CBA Result'!$G$54*_xlfn.GAMMA.INV(T757,IF($O$2="Railway",$D$31,$D$32),IF($O$2="Railway",$F$31,$F$32))</f>
        <v>6499189020.4090652</v>
      </c>
      <c r="O757" s="122">
        <f>'CBA Result'!$G$53+'CBA Result'!$G$57+'CBA Result'!$G$58+'CBA Result'!$G$59+'CBA Result'!$G$60</f>
        <v>-349185910.82876146</v>
      </c>
      <c r="P757" s="122">
        <f>'CBA Result'!$G$55+'CBA Result'!$G$56</f>
        <v>2589916468.0184565</v>
      </c>
      <c r="Q757" s="122">
        <f>'CBA Result'!$G$40</f>
        <v>-16530913967.140793</v>
      </c>
      <c r="R757" s="122">
        <v>0.85213658567077766</v>
      </c>
      <c r="S757" s="122">
        <f t="shared" si="37"/>
        <v>3393060465.4992871</v>
      </c>
      <c r="T757" s="122">
        <v>0.76882980241560628</v>
      </c>
      <c r="U757" s="122">
        <f t="shared" si="38"/>
        <v>-32662694477.118908</v>
      </c>
      <c r="V757" s="3">
        <f t="shared" si="39"/>
        <v>0.2921701264347546</v>
      </c>
    </row>
    <row r="758" spans="13:22" x14ac:dyDescent="0.25">
      <c r="M758" s="3">
        <v>754</v>
      </c>
      <c r="N758" s="122">
        <f>'CBA Result'!$G$54*_xlfn.GAMMA.INV(T758,IF($O$2="Railway",$D$31,$D$32),IF($O$2="Railway",$F$31,$F$32))</f>
        <v>7255446086.913928</v>
      </c>
      <c r="O758" s="122">
        <f>'CBA Result'!$G$53+'CBA Result'!$G$57+'CBA Result'!$G$58+'CBA Result'!$G$59+'CBA Result'!$G$60</f>
        <v>-349185910.82876146</v>
      </c>
      <c r="P758" s="122">
        <f>'CBA Result'!$G$55+'CBA Result'!$G$56</f>
        <v>2589916468.0184565</v>
      </c>
      <c r="Q758" s="122">
        <f>'CBA Result'!$G$40</f>
        <v>-16530913967.140793</v>
      </c>
      <c r="R758" s="122">
        <v>0.30530975946497441</v>
      </c>
      <c r="S758" s="122">
        <f t="shared" si="37"/>
        <v>1485923514.1838441</v>
      </c>
      <c r="T758" s="122">
        <v>0.90277078385294252</v>
      </c>
      <c r="U758" s="122">
        <f t="shared" si="38"/>
        <v>-36463383060.239365</v>
      </c>
      <c r="V758" s="3">
        <f t="shared" si="39"/>
        <v>0.23015373193443669</v>
      </c>
    </row>
    <row r="759" spans="13:22" x14ac:dyDescent="0.25">
      <c r="M759" s="3">
        <v>755</v>
      </c>
      <c r="N759" s="122">
        <f>'CBA Result'!$G$54*_xlfn.GAMMA.INV(T759,IF($O$2="Railway",$D$31,$D$32),IF($O$2="Railway",$F$31,$F$32))</f>
        <v>6451724884.8575306</v>
      </c>
      <c r="O759" s="122">
        <f>'CBA Result'!$G$53+'CBA Result'!$G$57+'CBA Result'!$G$58+'CBA Result'!$G$59+'CBA Result'!$G$60</f>
        <v>-349185910.82876146</v>
      </c>
      <c r="P759" s="122">
        <f>'CBA Result'!$G$55+'CBA Result'!$G$56</f>
        <v>2589916468.0184565</v>
      </c>
      <c r="Q759" s="122">
        <f>'CBA Result'!$G$40</f>
        <v>-16530913967.140793</v>
      </c>
      <c r="R759" s="122">
        <v>0.23658820483019882</v>
      </c>
      <c r="S759" s="122">
        <f t="shared" si="37"/>
        <v>1285795261.9010024</v>
      </c>
      <c r="T759" s="122">
        <v>0.7575019599005226</v>
      </c>
      <c r="U759" s="122">
        <f t="shared" si="38"/>
        <v>-32424156014.355022</v>
      </c>
      <c r="V759" s="3">
        <f t="shared" si="39"/>
        <v>0.22786512107389204</v>
      </c>
    </row>
    <row r="760" spans="13:22" x14ac:dyDescent="0.25">
      <c r="M760" s="3">
        <v>756</v>
      </c>
      <c r="N760" s="122">
        <f>'CBA Result'!$G$54*_xlfn.GAMMA.INV(T760,IF($O$2="Railway",$D$31,$D$32),IF($O$2="Railway",$F$31,$F$32))</f>
        <v>6759567441.2221565</v>
      </c>
      <c r="O760" s="122">
        <f>'CBA Result'!$G$53+'CBA Result'!$G$57+'CBA Result'!$G$58+'CBA Result'!$G$59+'CBA Result'!$G$60</f>
        <v>-349185910.82876146</v>
      </c>
      <c r="P760" s="122">
        <f>'CBA Result'!$G$55+'CBA Result'!$G$56</f>
        <v>2589916468.0184565</v>
      </c>
      <c r="Q760" s="122">
        <f>'CBA Result'!$G$40</f>
        <v>-16530913967.140793</v>
      </c>
      <c r="R760" s="122">
        <v>0.65246814788933705</v>
      </c>
      <c r="S760" s="122">
        <f t="shared" si="37"/>
        <v>2534745568.1994524</v>
      </c>
      <c r="T760" s="122">
        <v>0.82466684642321142</v>
      </c>
      <c r="U760" s="122">
        <f t="shared" si="38"/>
        <v>-33971267097.602165</v>
      </c>
      <c r="V760" s="3">
        <f t="shared" si="39"/>
        <v>0.26331449671549734</v>
      </c>
    </row>
    <row r="761" spans="13:22" x14ac:dyDescent="0.25">
      <c r="M761" s="3">
        <v>757</v>
      </c>
      <c r="N761" s="122">
        <f>'CBA Result'!$G$54*_xlfn.GAMMA.INV(T761,IF($O$2="Railway",$D$31,$D$32),IF($O$2="Railway",$F$31,$F$32))</f>
        <v>5944627614.5141621</v>
      </c>
      <c r="O761" s="122">
        <f>'CBA Result'!$G$53+'CBA Result'!$G$57+'CBA Result'!$G$58+'CBA Result'!$G$59+'CBA Result'!$G$60</f>
        <v>-349185910.82876146</v>
      </c>
      <c r="P761" s="122">
        <f>'CBA Result'!$G$55+'CBA Result'!$G$56</f>
        <v>2589916468.0184565</v>
      </c>
      <c r="Q761" s="122">
        <f>'CBA Result'!$G$40</f>
        <v>-16530913967.140793</v>
      </c>
      <c r="R761" s="122">
        <v>0.11230864298572851</v>
      </c>
      <c r="S761" s="122">
        <f t="shared" si="37"/>
        <v>886747693.54888737</v>
      </c>
      <c r="T761" s="122">
        <v>0.61579917879442925</v>
      </c>
      <c r="U761" s="122">
        <f t="shared" si="38"/>
        <v>-29875659092.755421</v>
      </c>
      <c r="V761" s="3">
        <f t="shared" si="39"/>
        <v>0.21697226418031262</v>
      </c>
    </row>
    <row r="762" spans="13:22" x14ac:dyDescent="0.25">
      <c r="M762" s="3">
        <v>758</v>
      </c>
      <c r="N762" s="122">
        <f>'CBA Result'!$G$54*_xlfn.GAMMA.INV(T762,IF($O$2="Railway",$D$31,$D$32),IF($O$2="Railway",$F$31,$F$32))</f>
        <v>6026307403.8245649</v>
      </c>
      <c r="O762" s="122">
        <f>'CBA Result'!$G$53+'CBA Result'!$G$57+'CBA Result'!$G$58+'CBA Result'!$G$59+'CBA Result'!$G$60</f>
        <v>-349185910.82876146</v>
      </c>
      <c r="P762" s="122">
        <f>'CBA Result'!$G$55+'CBA Result'!$G$56</f>
        <v>2589916468.0184565</v>
      </c>
      <c r="Q762" s="122">
        <f>'CBA Result'!$G$40</f>
        <v>-16530913967.140793</v>
      </c>
      <c r="R762" s="122">
        <v>0.95927143750596089</v>
      </c>
      <c r="S762" s="122">
        <f t="shared" si="37"/>
        <v>4272678838.2935548</v>
      </c>
      <c r="T762" s="122">
        <v>0.64095533471633248</v>
      </c>
      <c r="U762" s="122">
        <f t="shared" si="38"/>
        <v>-30286153693.669983</v>
      </c>
      <c r="V762" s="3">
        <f t="shared" si="39"/>
        <v>0.32852637650613703</v>
      </c>
    </row>
    <row r="763" spans="13:22" x14ac:dyDescent="0.25">
      <c r="M763" s="3">
        <v>759</v>
      </c>
      <c r="N763" s="122">
        <f>'CBA Result'!$G$54*_xlfn.GAMMA.INV(T763,IF($O$2="Railway",$D$31,$D$32),IF($O$2="Railway",$F$31,$F$32))</f>
        <v>5768828140.5022411</v>
      </c>
      <c r="O763" s="122">
        <f>'CBA Result'!$G$53+'CBA Result'!$G$57+'CBA Result'!$G$58+'CBA Result'!$G$59+'CBA Result'!$G$60</f>
        <v>-349185910.82876146</v>
      </c>
      <c r="P763" s="122">
        <f>'CBA Result'!$G$55+'CBA Result'!$G$56</f>
        <v>2589916468.0184565</v>
      </c>
      <c r="Q763" s="122">
        <f>'CBA Result'!$G$40</f>
        <v>-16530913967.140793</v>
      </c>
      <c r="R763" s="122">
        <v>0.81485882150678379</v>
      </c>
      <c r="S763" s="122">
        <f t="shared" si="37"/>
        <v>3195493797.9787354</v>
      </c>
      <c r="T763" s="122">
        <v>0.55928136181194255</v>
      </c>
      <c r="U763" s="122">
        <f t="shared" si="38"/>
        <v>-28992151244.182621</v>
      </c>
      <c r="V763" s="3">
        <f t="shared" si="39"/>
        <v>0.29715407991260651</v>
      </c>
    </row>
    <row r="764" spans="13:22" x14ac:dyDescent="0.25">
      <c r="M764" s="3">
        <v>760</v>
      </c>
      <c r="N764" s="122">
        <f>'CBA Result'!$G$54*_xlfn.GAMMA.INV(T764,IF($O$2="Railway",$D$31,$D$32),IF($O$2="Railway",$F$31,$F$32))</f>
        <v>4778209989.982255</v>
      </c>
      <c r="O764" s="122">
        <f>'CBA Result'!$G$53+'CBA Result'!$G$57+'CBA Result'!$G$58+'CBA Result'!$G$59+'CBA Result'!$G$60</f>
        <v>-349185910.82876146</v>
      </c>
      <c r="P764" s="122">
        <f>'CBA Result'!$G$55+'CBA Result'!$G$56</f>
        <v>2589916468.0184565</v>
      </c>
      <c r="Q764" s="122">
        <f>'CBA Result'!$G$40</f>
        <v>-16530913967.140793</v>
      </c>
      <c r="R764" s="122">
        <v>3.6495887523877335E-2</v>
      </c>
      <c r="S764" s="122">
        <f t="shared" si="37"/>
        <v>562426549.17512906</v>
      </c>
      <c r="T764" s="122">
        <v>0.23250360347009535</v>
      </c>
      <c r="U764" s="122">
        <f t="shared" si="38"/>
        <v>-24013644250.107479</v>
      </c>
      <c r="V764" s="3">
        <f t="shared" si="39"/>
        <v>0.20785893954043574</v>
      </c>
    </row>
    <row r="765" spans="13:22" x14ac:dyDescent="0.25">
      <c r="M765" s="3">
        <v>761</v>
      </c>
      <c r="N765" s="122">
        <f>'CBA Result'!$G$54*_xlfn.GAMMA.INV(T765,IF($O$2="Railway",$D$31,$D$32),IF($O$2="Railway",$F$31,$F$32))</f>
        <v>6925931223.83918</v>
      </c>
      <c r="O765" s="122">
        <f>'CBA Result'!$G$53+'CBA Result'!$G$57+'CBA Result'!$G$58+'CBA Result'!$G$59+'CBA Result'!$G$60</f>
        <v>-349185910.82876146</v>
      </c>
      <c r="P765" s="122">
        <f>'CBA Result'!$G$55+'CBA Result'!$G$56</f>
        <v>2589916468.0184565</v>
      </c>
      <c r="Q765" s="122">
        <f>'CBA Result'!$G$40</f>
        <v>-16530913967.140793</v>
      </c>
      <c r="R765" s="122">
        <v>0.92665743959826152</v>
      </c>
      <c r="S765" s="122">
        <f t="shared" si="37"/>
        <v>3916907644.1166043</v>
      </c>
      <c r="T765" s="122">
        <v>0.85483109382929245</v>
      </c>
      <c r="U765" s="122">
        <f t="shared" si="38"/>
        <v>-34807354398.127495</v>
      </c>
      <c r="V765" s="3">
        <f t="shared" si="39"/>
        <v>0.30147803929883116</v>
      </c>
    </row>
    <row r="766" spans="13:22" x14ac:dyDescent="0.25">
      <c r="M766" s="3">
        <v>762</v>
      </c>
      <c r="N766" s="122">
        <f>'CBA Result'!$G$54*_xlfn.GAMMA.INV(T766,IF($O$2="Railway",$D$31,$D$32),IF($O$2="Railway",$F$31,$F$32))</f>
        <v>3927149893.0145941</v>
      </c>
      <c r="O766" s="122">
        <f>'CBA Result'!$G$53+'CBA Result'!$G$57+'CBA Result'!$G$58+'CBA Result'!$G$59+'CBA Result'!$G$60</f>
        <v>-349185910.82876146</v>
      </c>
      <c r="P766" s="122">
        <f>'CBA Result'!$G$55+'CBA Result'!$G$56</f>
        <v>2589916468.0184565</v>
      </c>
      <c r="Q766" s="122">
        <f>'CBA Result'!$G$40</f>
        <v>-16530913967.140793</v>
      </c>
      <c r="R766" s="122">
        <v>0.79406330559322447</v>
      </c>
      <c r="S766" s="122">
        <f t="shared" si="37"/>
        <v>3095827866.6202574</v>
      </c>
      <c r="T766" s="122">
        <v>5.5765094249786151E-2</v>
      </c>
      <c r="U766" s="122">
        <f t="shared" si="38"/>
        <v>-19736508157.953587</v>
      </c>
      <c r="V766" s="3">
        <f t="shared" si="39"/>
        <v>0.33814450841024923</v>
      </c>
    </row>
    <row r="767" spans="13:22" x14ac:dyDescent="0.25">
      <c r="M767" s="3">
        <v>763</v>
      </c>
      <c r="N767" s="122">
        <f>'CBA Result'!$G$54*_xlfn.GAMMA.INV(T767,IF($O$2="Railway",$D$31,$D$32),IF($O$2="Railway",$F$31,$F$32))</f>
        <v>6037532150.6010027</v>
      </c>
      <c r="O767" s="122">
        <f>'CBA Result'!$G$53+'CBA Result'!$G$57+'CBA Result'!$G$58+'CBA Result'!$G$59+'CBA Result'!$G$60</f>
        <v>-349185910.82876146</v>
      </c>
      <c r="P767" s="122">
        <f>'CBA Result'!$G$55+'CBA Result'!$G$56</f>
        <v>2589916468.0184565</v>
      </c>
      <c r="Q767" s="122">
        <f>'CBA Result'!$G$40</f>
        <v>-16530913967.140793</v>
      </c>
      <c r="R767" s="122">
        <v>0.45071434574334479</v>
      </c>
      <c r="S767" s="122">
        <f t="shared" si="37"/>
        <v>1902767595.4388664</v>
      </c>
      <c r="T767" s="122">
        <v>0.64435041960020922</v>
      </c>
      <c r="U767" s="122">
        <f t="shared" si="38"/>
        <v>-30342565420.33165</v>
      </c>
      <c r="V767" s="3">
        <f t="shared" si="39"/>
        <v>0.25018035654046999</v>
      </c>
    </row>
    <row r="768" spans="13:22" x14ac:dyDescent="0.25">
      <c r="M768" s="3">
        <v>764</v>
      </c>
      <c r="N768" s="122">
        <f>'CBA Result'!$G$54*_xlfn.GAMMA.INV(T768,IF($O$2="Railway",$D$31,$D$32),IF($O$2="Railway",$F$31,$F$32))</f>
        <v>4557160858.8076735</v>
      </c>
      <c r="O768" s="122">
        <f>'CBA Result'!$G$53+'CBA Result'!$G$57+'CBA Result'!$G$58+'CBA Result'!$G$59+'CBA Result'!$G$60</f>
        <v>-349185910.82876146</v>
      </c>
      <c r="P768" s="122">
        <f>'CBA Result'!$G$55+'CBA Result'!$G$56</f>
        <v>2589916468.0184565</v>
      </c>
      <c r="Q768" s="122">
        <f>'CBA Result'!$G$40</f>
        <v>-16530913967.140793</v>
      </c>
      <c r="R768" s="122">
        <v>0.84146298289056587</v>
      </c>
      <c r="S768" s="122">
        <f t="shared" si="37"/>
        <v>3333585609.9796557</v>
      </c>
      <c r="T768" s="122">
        <v>0.1727300033741459</v>
      </c>
      <c r="U768" s="122">
        <f t="shared" si="38"/>
        <v>-22902727147.478958</v>
      </c>
      <c r="V768" s="3">
        <f t="shared" si="39"/>
        <v>0.32928657401346689</v>
      </c>
    </row>
    <row r="769" spans="13:22" x14ac:dyDescent="0.25">
      <c r="M769" s="3">
        <v>765</v>
      </c>
      <c r="N769" s="122">
        <f>'CBA Result'!$G$54*_xlfn.GAMMA.INV(T769,IF($O$2="Railway",$D$31,$D$32),IF($O$2="Railway",$F$31,$F$32))</f>
        <v>5178627779.7889709</v>
      </c>
      <c r="O769" s="122">
        <f>'CBA Result'!$G$53+'CBA Result'!$G$57+'CBA Result'!$G$58+'CBA Result'!$G$59+'CBA Result'!$G$60</f>
        <v>-349185910.82876146</v>
      </c>
      <c r="P769" s="122">
        <f>'CBA Result'!$G$55+'CBA Result'!$G$56</f>
        <v>2589916468.0184565</v>
      </c>
      <c r="Q769" s="122">
        <f>'CBA Result'!$G$40</f>
        <v>-16530913967.140793</v>
      </c>
      <c r="R769" s="122">
        <v>0.34709230891874221</v>
      </c>
      <c r="S769" s="122">
        <f t="shared" si="37"/>
        <v>1605398295.8509874</v>
      </c>
      <c r="T769" s="122">
        <v>0.35886421958944958</v>
      </c>
      <c r="U769" s="122">
        <f t="shared" si="38"/>
        <v>-26026006698.805237</v>
      </c>
      <c r="V769" s="3">
        <f t="shared" si="39"/>
        <v>0.24724654224831957</v>
      </c>
    </row>
    <row r="770" spans="13:22" x14ac:dyDescent="0.25">
      <c r="M770" s="3">
        <v>766</v>
      </c>
      <c r="N770" s="122">
        <f>'CBA Result'!$G$54*_xlfn.GAMMA.INV(T770,IF($O$2="Railway",$D$31,$D$32),IF($O$2="Railway",$F$31,$F$32))</f>
        <v>5768637448.6277981</v>
      </c>
      <c r="O770" s="122">
        <f>'CBA Result'!$G$53+'CBA Result'!$G$57+'CBA Result'!$G$58+'CBA Result'!$G$59+'CBA Result'!$G$60</f>
        <v>-349185910.82876146</v>
      </c>
      <c r="P770" s="122">
        <f>'CBA Result'!$G$55+'CBA Result'!$G$56</f>
        <v>2589916468.0184565</v>
      </c>
      <c r="Q770" s="122">
        <f>'CBA Result'!$G$40</f>
        <v>-16530913967.140793</v>
      </c>
      <c r="R770" s="122">
        <v>0.56513588641349055</v>
      </c>
      <c r="S770" s="122">
        <f t="shared" si="37"/>
        <v>2247116990.0853086</v>
      </c>
      <c r="T770" s="122">
        <v>0.55921854485858846</v>
      </c>
      <c r="U770" s="122">
        <f t="shared" si="38"/>
        <v>-28991192892.2383</v>
      </c>
      <c r="V770" s="3">
        <f t="shared" si="39"/>
        <v>0.26444474211121155</v>
      </c>
    </row>
    <row r="771" spans="13:22" x14ac:dyDescent="0.25">
      <c r="M771" s="3">
        <v>767</v>
      </c>
      <c r="N771" s="122">
        <f>'CBA Result'!$G$54*_xlfn.GAMMA.INV(T771,IF($O$2="Railway",$D$31,$D$32),IF($O$2="Railway",$F$31,$F$32))</f>
        <v>8754592871.6669846</v>
      </c>
      <c r="O771" s="122">
        <f>'CBA Result'!$G$53+'CBA Result'!$G$57+'CBA Result'!$G$58+'CBA Result'!$G$59+'CBA Result'!$G$60</f>
        <v>-349185910.82876146</v>
      </c>
      <c r="P771" s="122">
        <f>'CBA Result'!$G$55+'CBA Result'!$G$56</f>
        <v>2589916468.0184565</v>
      </c>
      <c r="Q771" s="122">
        <f>'CBA Result'!$G$40</f>
        <v>-16530913967.140793</v>
      </c>
      <c r="R771" s="122">
        <v>0.27206335037987217</v>
      </c>
      <c r="S771" s="122">
        <f t="shared" si="37"/>
        <v>1389941935.3872628</v>
      </c>
      <c r="T771" s="122">
        <v>0.98951593405242233</v>
      </c>
      <c r="U771" s="122">
        <f t="shared" si="38"/>
        <v>-43997580519.795982</v>
      </c>
      <c r="V771" s="3">
        <f t="shared" si="39"/>
        <v>0.2226338080526549</v>
      </c>
    </row>
    <row r="772" spans="13:22" x14ac:dyDescent="0.25">
      <c r="M772" s="3">
        <v>768</v>
      </c>
      <c r="N772" s="122">
        <f>'CBA Result'!$G$54*_xlfn.GAMMA.INV(T772,IF($O$2="Railway",$D$31,$D$32),IF($O$2="Railway",$F$31,$F$32))</f>
        <v>5664999258.3942547</v>
      </c>
      <c r="O772" s="122">
        <f>'CBA Result'!$G$53+'CBA Result'!$G$57+'CBA Result'!$G$58+'CBA Result'!$G$59+'CBA Result'!$G$60</f>
        <v>-349185910.82876146</v>
      </c>
      <c r="P772" s="122">
        <f>'CBA Result'!$G$55+'CBA Result'!$G$56</f>
        <v>2589916468.0184565</v>
      </c>
      <c r="Q772" s="122">
        <f>'CBA Result'!$G$40</f>
        <v>-16530913967.140793</v>
      </c>
      <c r="R772" s="122">
        <v>0.97388388262128789</v>
      </c>
      <c r="S772" s="122">
        <f t="shared" si="37"/>
        <v>4502176964.795146</v>
      </c>
      <c r="T772" s="122">
        <v>0.52469137384414222</v>
      </c>
      <c r="U772" s="122">
        <f t="shared" si="38"/>
        <v>-28470342901.088684</v>
      </c>
      <c r="V772" s="3">
        <f t="shared" si="39"/>
        <v>0.34484973877800423</v>
      </c>
    </row>
    <row r="773" spans="13:22" x14ac:dyDescent="0.25">
      <c r="M773" s="3">
        <v>769</v>
      </c>
      <c r="N773" s="122">
        <f>'CBA Result'!$G$54*_xlfn.GAMMA.INV(T773,IF($O$2="Railway",$D$31,$D$32),IF($O$2="Railway",$F$31,$F$32))</f>
        <v>6564507195.3013611</v>
      </c>
      <c r="O773" s="122">
        <f>'CBA Result'!$G$53+'CBA Result'!$G$57+'CBA Result'!$G$58+'CBA Result'!$G$59+'CBA Result'!$G$60</f>
        <v>-349185910.82876146</v>
      </c>
      <c r="P773" s="122">
        <f>'CBA Result'!$G$55+'CBA Result'!$G$56</f>
        <v>2589916468.0184565</v>
      </c>
      <c r="Q773" s="122">
        <f>'CBA Result'!$G$40</f>
        <v>-16530913967.140793</v>
      </c>
      <c r="R773" s="122">
        <v>0.66926522564245516</v>
      </c>
      <c r="S773" s="122">
        <f t="shared" si="37"/>
        <v>2593842732.5998406</v>
      </c>
      <c r="T773" s="122">
        <v>0.78384004349321046</v>
      </c>
      <c r="U773" s="122">
        <f t="shared" si="38"/>
        <v>-32990961216.801426</v>
      </c>
      <c r="V773" s="3">
        <f t="shared" si="39"/>
        <v>0.26701750092040866</v>
      </c>
    </row>
    <row r="774" spans="13:22" x14ac:dyDescent="0.25">
      <c r="M774" s="3">
        <v>770</v>
      </c>
      <c r="N774" s="122">
        <f>'CBA Result'!$G$54*_xlfn.GAMMA.INV(T774,IF($O$2="Railway",$D$31,$D$32),IF($O$2="Railway",$F$31,$F$32))</f>
        <v>7433624725.4022779</v>
      </c>
      <c r="O774" s="122">
        <f>'CBA Result'!$G$53+'CBA Result'!$G$57+'CBA Result'!$G$58+'CBA Result'!$G$59+'CBA Result'!$G$60</f>
        <v>-349185910.82876146</v>
      </c>
      <c r="P774" s="122">
        <f>'CBA Result'!$G$55+'CBA Result'!$G$56</f>
        <v>2589916468.0184565</v>
      </c>
      <c r="Q774" s="122">
        <f>'CBA Result'!$G$40</f>
        <v>-16530913967.140793</v>
      </c>
      <c r="R774" s="122">
        <v>0.98187530378487076</v>
      </c>
      <c r="S774" s="122">
        <f t="shared" ref="S774:S837" si="40">_xlfn.BETA.INV(R774,IF($O$2="Railway",$I$30,$J$30),IF($O$2="Railway",$I$31,$J$31),IF($O$2="Railway",$I$27,$J$27),IF($O$2="Railway",$I$29,$J$29))*P774</f>
        <v>4669674910.5489998</v>
      </c>
      <c r="T774" s="122">
        <v>0.92283225377804345</v>
      </c>
      <c r="U774" s="122">
        <f t="shared" ref="U774:U837" si="41">_xlfn.GAMMA.INV(T774,IF($O$2="Railway",$D$31,$D$32),IF($O$2="Railway",$F$31,$F$32))*Q774</f>
        <v>-37358847773.30101</v>
      </c>
      <c r="V774" s="3">
        <f t="shared" ref="V774:V837" si="42">(N774+O774+S774)/-U774</f>
        <v>0.31462730854142529</v>
      </c>
    </row>
    <row r="775" spans="13:22" x14ac:dyDescent="0.25">
      <c r="M775" s="3">
        <v>771</v>
      </c>
      <c r="N775" s="122">
        <f>'CBA Result'!$G$54*_xlfn.GAMMA.INV(T775,IF($O$2="Railway",$D$31,$D$32),IF($O$2="Railway",$F$31,$F$32))</f>
        <v>4047666639.3231478</v>
      </c>
      <c r="O775" s="122">
        <f>'CBA Result'!$G$53+'CBA Result'!$G$57+'CBA Result'!$G$58+'CBA Result'!$G$59+'CBA Result'!$G$60</f>
        <v>-349185910.82876146</v>
      </c>
      <c r="P775" s="122">
        <f>'CBA Result'!$G$55+'CBA Result'!$G$56</f>
        <v>2589916468.0184565</v>
      </c>
      <c r="Q775" s="122">
        <f>'CBA Result'!$G$40</f>
        <v>-16530913967.140793</v>
      </c>
      <c r="R775" s="122">
        <v>0.61711549396003773</v>
      </c>
      <c r="S775" s="122">
        <f t="shared" si="40"/>
        <v>2414751511.9291639</v>
      </c>
      <c r="T775" s="122">
        <v>7.1846225083537441E-2</v>
      </c>
      <c r="U775" s="122">
        <f t="shared" si="41"/>
        <v>-20342183981.766598</v>
      </c>
      <c r="V775" s="3">
        <f t="shared" si="42"/>
        <v>0.30051995625951722</v>
      </c>
    </row>
    <row r="776" spans="13:22" x14ac:dyDescent="0.25">
      <c r="M776" s="3">
        <v>772</v>
      </c>
      <c r="N776" s="122">
        <f>'CBA Result'!$G$54*_xlfn.GAMMA.INV(T776,IF($O$2="Railway",$D$31,$D$32),IF($O$2="Railway",$F$31,$F$32))</f>
        <v>6299164092.7725964</v>
      </c>
      <c r="O776" s="122">
        <f>'CBA Result'!$G$53+'CBA Result'!$G$57+'CBA Result'!$G$58+'CBA Result'!$G$59+'CBA Result'!$G$60</f>
        <v>-349185910.82876146</v>
      </c>
      <c r="P776" s="122">
        <f>'CBA Result'!$G$55+'CBA Result'!$G$56</f>
        <v>2589916468.0184565</v>
      </c>
      <c r="Q776" s="122">
        <f>'CBA Result'!$G$40</f>
        <v>-16530913967.140793</v>
      </c>
      <c r="R776" s="122">
        <v>0.83416044954766544</v>
      </c>
      <c r="S776" s="122">
        <f t="shared" si="40"/>
        <v>3294331669.0558105</v>
      </c>
      <c r="T776" s="122">
        <v>0.71873162956390291</v>
      </c>
      <c r="U776" s="122">
        <f t="shared" si="41"/>
        <v>-31657437809.14365</v>
      </c>
      <c r="V776" s="3">
        <f t="shared" si="42"/>
        <v>0.29201067713476175</v>
      </c>
    </row>
    <row r="777" spans="13:22" x14ac:dyDescent="0.25">
      <c r="M777" s="3">
        <v>773</v>
      </c>
      <c r="N777" s="122">
        <f>'CBA Result'!$G$54*_xlfn.GAMMA.INV(T777,IF($O$2="Railway",$D$31,$D$32),IF($O$2="Railway",$F$31,$F$32))</f>
        <v>4132515750.8628693</v>
      </c>
      <c r="O777" s="122">
        <f>'CBA Result'!$G$53+'CBA Result'!$G$57+'CBA Result'!$G$58+'CBA Result'!$G$59+'CBA Result'!$G$60</f>
        <v>-349185910.82876146</v>
      </c>
      <c r="P777" s="122">
        <f>'CBA Result'!$G$55+'CBA Result'!$G$56</f>
        <v>2589916468.0184565</v>
      </c>
      <c r="Q777" s="122">
        <f>'CBA Result'!$G$40</f>
        <v>-16530913967.140793</v>
      </c>
      <c r="R777" s="122">
        <v>0.38723733314119491</v>
      </c>
      <c r="S777" s="122">
        <f t="shared" si="40"/>
        <v>1719955569.4649246</v>
      </c>
      <c r="T777" s="122">
        <v>8.4906092279691814E-2</v>
      </c>
      <c r="U777" s="122">
        <f t="shared" si="41"/>
        <v>-20768606508.973305</v>
      </c>
      <c r="V777" s="3">
        <f t="shared" si="42"/>
        <v>0.26498096572445901</v>
      </c>
    </row>
    <row r="778" spans="13:22" x14ac:dyDescent="0.25">
      <c r="M778" s="3">
        <v>774</v>
      </c>
      <c r="N778" s="122">
        <f>'CBA Result'!$G$54*_xlfn.GAMMA.INV(T778,IF($O$2="Railway",$D$31,$D$32),IF($O$2="Railway",$F$31,$F$32))</f>
        <v>5145069469.8365698</v>
      </c>
      <c r="O778" s="122">
        <f>'CBA Result'!$G$53+'CBA Result'!$G$57+'CBA Result'!$G$58+'CBA Result'!$G$59+'CBA Result'!$G$60</f>
        <v>-349185910.82876146</v>
      </c>
      <c r="P778" s="122">
        <f>'CBA Result'!$G$55+'CBA Result'!$G$56</f>
        <v>2589916468.0184565</v>
      </c>
      <c r="Q778" s="122">
        <f>'CBA Result'!$G$40</f>
        <v>-16530913967.140793</v>
      </c>
      <c r="R778" s="122">
        <v>4.7988697132524183E-2</v>
      </c>
      <c r="S778" s="122">
        <f t="shared" si="40"/>
        <v>621986053.64204407</v>
      </c>
      <c r="T778" s="122">
        <v>0.34764783028732416</v>
      </c>
      <c r="U778" s="122">
        <f t="shared" si="41"/>
        <v>-25857354145.124821</v>
      </c>
      <c r="V778" s="3">
        <f t="shared" si="42"/>
        <v>0.2095291568596683</v>
      </c>
    </row>
    <row r="779" spans="13:22" x14ac:dyDescent="0.25">
      <c r="M779" s="3">
        <v>775</v>
      </c>
      <c r="N779" s="122">
        <f>'CBA Result'!$G$54*_xlfn.GAMMA.INV(T779,IF($O$2="Railway",$D$31,$D$32),IF($O$2="Railway",$F$31,$F$32))</f>
        <v>5621641855.1923218</v>
      </c>
      <c r="O779" s="122">
        <f>'CBA Result'!$G$53+'CBA Result'!$G$57+'CBA Result'!$G$58+'CBA Result'!$G$59+'CBA Result'!$G$60</f>
        <v>-349185910.82876146</v>
      </c>
      <c r="P779" s="122">
        <f>'CBA Result'!$G$55+'CBA Result'!$G$56</f>
        <v>2589916468.0184565</v>
      </c>
      <c r="Q779" s="122">
        <f>'CBA Result'!$G$40</f>
        <v>-16530913967.140793</v>
      </c>
      <c r="R779" s="122">
        <v>2.0086036342779279E-2</v>
      </c>
      <c r="S779" s="122">
        <f t="shared" si="40"/>
        <v>461384171.04762667</v>
      </c>
      <c r="T779" s="122">
        <v>0.51005075618950535</v>
      </c>
      <c r="U779" s="122">
        <f t="shared" si="41"/>
        <v>-28252443466.303993</v>
      </c>
      <c r="V779" s="3">
        <f t="shared" si="42"/>
        <v>0.20295023764050002</v>
      </c>
    </row>
    <row r="780" spans="13:22" x14ac:dyDescent="0.25">
      <c r="M780" s="3">
        <v>776</v>
      </c>
      <c r="N780" s="122">
        <f>'CBA Result'!$G$54*_xlfn.GAMMA.INV(T780,IF($O$2="Railway",$D$31,$D$32),IF($O$2="Railway",$F$31,$F$32))</f>
        <v>6021720723.0458527</v>
      </c>
      <c r="O780" s="122">
        <f>'CBA Result'!$G$53+'CBA Result'!$G$57+'CBA Result'!$G$58+'CBA Result'!$G$59+'CBA Result'!$G$60</f>
        <v>-349185910.82876146</v>
      </c>
      <c r="P780" s="122">
        <f>'CBA Result'!$G$55+'CBA Result'!$G$56</f>
        <v>2589916468.0184565</v>
      </c>
      <c r="Q780" s="122">
        <f>'CBA Result'!$G$40</f>
        <v>-16530913967.140793</v>
      </c>
      <c r="R780" s="122">
        <v>1.0928754025324228E-2</v>
      </c>
      <c r="S780" s="122">
        <f t="shared" si="40"/>
        <v>388287423.92329103</v>
      </c>
      <c r="T780" s="122">
        <v>0.63956358820695369</v>
      </c>
      <c r="U780" s="122">
        <f t="shared" si="41"/>
        <v>-30263102609.531837</v>
      </c>
      <c r="V780" s="3">
        <f t="shared" si="42"/>
        <v>0.20027101366108549</v>
      </c>
    </row>
    <row r="781" spans="13:22" x14ac:dyDescent="0.25">
      <c r="M781" s="3">
        <v>777</v>
      </c>
      <c r="N781" s="122">
        <f>'CBA Result'!$G$54*_xlfn.GAMMA.INV(T781,IF($O$2="Railway",$D$31,$D$32),IF($O$2="Railway",$F$31,$F$32))</f>
        <v>7729402557.5890312</v>
      </c>
      <c r="O781" s="122">
        <f>'CBA Result'!$G$53+'CBA Result'!$G$57+'CBA Result'!$G$58+'CBA Result'!$G$59+'CBA Result'!$G$60</f>
        <v>-349185910.82876146</v>
      </c>
      <c r="P781" s="122">
        <f>'CBA Result'!$G$55+'CBA Result'!$G$56</f>
        <v>2589916468.0184565</v>
      </c>
      <c r="Q781" s="122">
        <f>'CBA Result'!$G$40</f>
        <v>-16530913967.140793</v>
      </c>
      <c r="R781" s="122">
        <v>0.11099934805722378</v>
      </c>
      <c r="S781" s="122">
        <f t="shared" si="40"/>
        <v>882014780.47255623</v>
      </c>
      <c r="T781" s="122">
        <v>0.94852347329458786</v>
      </c>
      <c r="U781" s="122">
        <f t="shared" si="41"/>
        <v>-38845325691.620178</v>
      </c>
      <c r="V781" s="3">
        <f t="shared" si="42"/>
        <v>0.2126956404696892</v>
      </c>
    </row>
    <row r="782" spans="13:22" x14ac:dyDescent="0.25">
      <c r="M782" s="3">
        <v>778</v>
      </c>
      <c r="N782" s="122">
        <f>'CBA Result'!$G$54*_xlfn.GAMMA.INV(T782,IF($O$2="Railway",$D$31,$D$32),IF($O$2="Railway",$F$31,$F$32))</f>
        <v>4994977224.893384</v>
      </c>
      <c r="O782" s="122">
        <f>'CBA Result'!$G$53+'CBA Result'!$G$57+'CBA Result'!$G$58+'CBA Result'!$G$59+'CBA Result'!$G$60</f>
        <v>-349185910.82876146</v>
      </c>
      <c r="P782" s="122">
        <f>'CBA Result'!$G$55+'CBA Result'!$G$56</f>
        <v>2589916468.0184565</v>
      </c>
      <c r="Q782" s="122">
        <f>'CBA Result'!$G$40</f>
        <v>-16530913967.140793</v>
      </c>
      <c r="R782" s="122">
        <v>0.58959832679082158</v>
      </c>
      <c r="S782" s="122">
        <f t="shared" si="40"/>
        <v>2324862908.7032967</v>
      </c>
      <c r="T782" s="122">
        <v>0.29863982399638833</v>
      </c>
      <c r="U782" s="122">
        <f t="shared" si="41"/>
        <v>-25103042011.015564</v>
      </c>
      <c r="V782" s="3">
        <f t="shared" si="42"/>
        <v>0.2776816538692442</v>
      </c>
    </row>
    <row r="783" spans="13:22" x14ac:dyDescent="0.25">
      <c r="M783" s="3">
        <v>779</v>
      </c>
      <c r="N783" s="122">
        <f>'CBA Result'!$G$54*_xlfn.GAMMA.INV(T783,IF($O$2="Railway",$D$31,$D$32),IF($O$2="Railway",$F$31,$F$32))</f>
        <v>5363374696.8330126</v>
      </c>
      <c r="O783" s="122">
        <f>'CBA Result'!$G$53+'CBA Result'!$G$57+'CBA Result'!$G$58+'CBA Result'!$G$59+'CBA Result'!$G$60</f>
        <v>-349185910.82876146</v>
      </c>
      <c r="P783" s="122">
        <f>'CBA Result'!$G$55+'CBA Result'!$G$56</f>
        <v>2589916468.0184565</v>
      </c>
      <c r="Q783" s="122">
        <f>'CBA Result'!$G$40</f>
        <v>-16530913967.140793</v>
      </c>
      <c r="R783" s="122">
        <v>0.32377923000148656</v>
      </c>
      <c r="S783" s="122">
        <f t="shared" si="40"/>
        <v>1538832993.7675111</v>
      </c>
      <c r="T783" s="122">
        <v>0.42166186202996425</v>
      </c>
      <c r="U783" s="122">
        <f t="shared" si="41"/>
        <v>-26954481326.647243</v>
      </c>
      <c r="V783" s="3">
        <f t="shared" si="42"/>
        <v>0.24311437123790747</v>
      </c>
    </row>
    <row r="784" spans="13:22" x14ac:dyDescent="0.25">
      <c r="M784" s="3">
        <v>780</v>
      </c>
      <c r="N784" s="122">
        <f>'CBA Result'!$G$54*_xlfn.GAMMA.INV(T784,IF($O$2="Railway",$D$31,$D$32),IF($O$2="Railway",$F$31,$F$32))</f>
        <v>7094208024.9113197</v>
      </c>
      <c r="O784" s="122">
        <f>'CBA Result'!$G$53+'CBA Result'!$G$57+'CBA Result'!$G$58+'CBA Result'!$G$59+'CBA Result'!$G$60</f>
        <v>-349185910.82876146</v>
      </c>
      <c r="P784" s="122">
        <f>'CBA Result'!$G$55+'CBA Result'!$G$56</f>
        <v>2589916468.0184565</v>
      </c>
      <c r="Q784" s="122">
        <f>'CBA Result'!$G$40</f>
        <v>-16530913967.140793</v>
      </c>
      <c r="R784" s="122">
        <v>0.32131950182497981</v>
      </c>
      <c r="S784" s="122">
        <f t="shared" si="40"/>
        <v>1531798107.0939491</v>
      </c>
      <c r="T784" s="122">
        <v>0.88118242008905256</v>
      </c>
      <c r="U784" s="122">
        <f t="shared" si="41"/>
        <v>-35653055873.149414</v>
      </c>
      <c r="V784" s="3">
        <f t="shared" si="42"/>
        <v>0.23214897064152765</v>
      </c>
    </row>
    <row r="785" spans="13:22" x14ac:dyDescent="0.25">
      <c r="M785" s="3">
        <v>781</v>
      </c>
      <c r="N785" s="122">
        <f>'CBA Result'!$G$54*_xlfn.GAMMA.INV(T785,IF($O$2="Railway",$D$31,$D$32),IF($O$2="Railway",$F$31,$F$32))</f>
        <v>4688251699.1625118</v>
      </c>
      <c r="O785" s="122">
        <f>'CBA Result'!$G$53+'CBA Result'!$G$57+'CBA Result'!$G$58+'CBA Result'!$G$59+'CBA Result'!$G$60</f>
        <v>-349185910.82876146</v>
      </c>
      <c r="P785" s="122">
        <f>'CBA Result'!$G$55+'CBA Result'!$G$56</f>
        <v>2589916468.0184565</v>
      </c>
      <c r="Q785" s="122">
        <f>'CBA Result'!$G$40</f>
        <v>-16530913967.140793</v>
      </c>
      <c r="R785" s="122">
        <v>0.56711999359629739</v>
      </c>
      <c r="S785" s="122">
        <f t="shared" si="40"/>
        <v>2253354322.1331935</v>
      </c>
      <c r="T785" s="122">
        <v>0.20713343109587612</v>
      </c>
      <c r="U785" s="122">
        <f t="shared" si="41"/>
        <v>-23561544740.537571</v>
      </c>
      <c r="V785" s="3">
        <f t="shared" si="42"/>
        <v>0.27979575121510192</v>
      </c>
    </row>
    <row r="786" spans="13:22" x14ac:dyDescent="0.25">
      <c r="M786" s="3">
        <v>782</v>
      </c>
      <c r="N786" s="122">
        <f>'CBA Result'!$G$54*_xlfn.GAMMA.INV(T786,IF($O$2="Railway",$D$31,$D$32),IF($O$2="Railway",$F$31,$F$32))</f>
        <v>5772851451.9226084</v>
      </c>
      <c r="O786" s="122">
        <f>'CBA Result'!$G$53+'CBA Result'!$G$57+'CBA Result'!$G$58+'CBA Result'!$G$59+'CBA Result'!$G$60</f>
        <v>-349185910.82876146</v>
      </c>
      <c r="P786" s="122">
        <f>'CBA Result'!$G$55+'CBA Result'!$G$56</f>
        <v>2589916468.0184565</v>
      </c>
      <c r="Q786" s="122">
        <f>'CBA Result'!$G$40</f>
        <v>-16530913967.140793</v>
      </c>
      <c r="R786" s="122">
        <v>9.2296902581705087E-2</v>
      </c>
      <c r="S786" s="122">
        <f t="shared" si="40"/>
        <v>812230112.25689244</v>
      </c>
      <c r="T786" s="122">
        <v>0.56060603276682064</v>
      </c>
      <c r="U786" s="122">
        <f t="shared" si="41"/>
        <v>-29012371027.188946</v>
      </c>
      <c r="V786" s="3">
        <f t="shared" si="42"/>
        <v>0.21493919430117481</v>
      </c>
    </row>
    <row r="787" spans="13:22" x14ac:dyDescent="0.25">
      <c r="M787" s="3">
        <v>783</v>
      </c>
      <c r="N787" s="122">
        <f>'CBA Result'!$G$54*_xlfn.GAMMA.INV(T787,IF($O$2="Railway",$D$31,$D$32),IF($O$2="Railway",$F$31,$F$32))</f>
        <v>5204610926.112731</v>
      </c>
      <c r="O787" s="122">
        <f>'CBA Result'!$G$53+'CBA Result'!$G$57+'CBA Result'!$G$58+'CBA Result'!$G$59+'CBA Result'!$G$60</f>
        <v>-349185910.82876146</v>
      </c>
      <c r="P787" s="122">
        <f>'CBA Result'!$G$55+'CBA Result'!$G$56</f>
        <v>2589916468.0184565</v>
      </c>
      <c r="Q787" s="122">
        <f>'CBA Result'!$G$40</f>
        <v>-16530913967.140793</v>
      </c>
      <c r="R787" s="122">
        <v>0.23331314541609571</v>
      </c>
      <c r="S787" s="122">
        <f t="shared" si="40"/>
        <v>1276056244.115541</v>
      </c>
      <c r="T787" s="122">
        <v>0.36759973478122454</v>
      </c>
      <c r="U787" s="122">
        <f t="shared" si="41"/>
        <v>-26156589078.739437</v>
      </c>
      <c r="V787" s="3">
        <f t="shared" si="42"/>
        <v>0.23441440475827535</v>
      </c>
    </row>
    <row r="788" spans="13:22" x14ac:dyDescent="0.25">
      <c r="M788" s="3">
        <v>784</v>
      </c>
      <c r="N788" s="122">
        <f>'CBA Result'!$G$54*_xlfn.GAMMA.INV(T788,IF($O$2="Railway",$D$31,$D$32),IF($O$2="Railway",$F$31,$F$32))</f>
        <v>3916577072.9268656</v>
      </c>
      <c r="O788" s="122">
        <f>'CBA Result'!$G$53+'CBA Result'!$G$57+'CBA Result'!$G$58+'CBA Result'!$G$59+'CBA Result'!$G$60</f>
        <v>-349185910.82876146</v>
      </c>
      <c r="P788" s="122">
        <f>'CBA Result'!$G$55+'CBA Result'!$G$56</f>
        <v>2589916468.0184565</v>
      </c>
      <c r="Q788" s="122">
        <f>'CBA Result'!$G$40</f>
        <v>-16530913967.140793</v>
      </c>
      <c r="R788" s="122">
        <v>0.12102063202310842</v>
      </c>
      <c r="S788" s="122">
        <f t="shared" si="40"/>
        <v>917803443.06548572</v>
      </c>
      <c r="T788" s="122">
        <v>5.4487806607064315E-2</v>
      </c>
      <c r="U788" s="122">
        <f t="shared" si="41"/>
        <v>-19683372791.186661</v>
      </c>
      <c r="V788" s="3">
        <f t="shared" si="42"/>
        <v>0.22786717768063919</v>
      </c>
    </row>
    <row r="789" spans="13:22" x14ac:dyDescent="0.25">
      <c r="M789" s="3">
        <v>785</v>
      </c>
      <c r="N789" s="122">
        <f>'CBA Result'!$G$54*_xlfn.GAMMA.INV(T789,IF($O$2="Railway",$D$31,$D$32),IF($O$2="Railway",$F$31,$F$32))</f>
        <v>5301321736.0712366</v>
      </c>
      <c r="O789" s="122">
        <f>'CBA Result'!$G$53+'CBA Result'!$G$57+'CBA Result'!$G$58+'CBA Result'!$G$59+'CBA Result'!$G$60</f>
        <v>-349185910.82876146</v>
      </c>
      <c r="P789" s="122">
        <f>'CBA Result'!$G$55+'CBA Result'!$G$56</f>
        <v>2589916468.0184565</v>
      </c>
      <c r="Q789" s="122">
        <f>'CBA Result'!$G$40</f>
        <v>-16530913967.140793</v>
      </c>
      <c r="R789" s="122">
        <v>7.483244341119144E-2</v>
      </c>
      <c r="S789" s="122">
        <f t="shared" si="40"/>
        <v>742490116.55550981</v>
      </c>
      <c r="T789" s="122">
        <v>0.40042372826997086</v>
      </c>
      <c r="U789" s="122">
        <f t="shared" si="41"/>
        <v>-26642624433.056702</v>
      </c>
      <c r="V789" s="3">
        <f t="shared" si="42"/>
        <v>0.2137411783927865</v>
      </c>
    </row>
    <row r="790" spans="13:22" x14ac:dyDescent="0.25">
      <c r="M790" s="3">
        <v>786</v>
      </c>
      <c r="N790" s="122">
        <f>'CBA Result'!$G$54*_xlfn.GAMMA.INV(T790,IF($O$2="Railway",$D$31,$D$32),IF($O$2="Railway",$F$31,$F$32))</f>
        <v>6647907638.4809237</v>
      </c>
      <c r="O790" s="122">
        <f>'CBA Result'!$G$53+'CBA Result'!$G$57+'CBA Result'!$G$58+'CBA Result'!$G$59+'CBA Result'!$G$60</f>
        <v>-349185910.82876146</v>
      </c>
      <c r="P790" s="122">
        <f>'CBA Result'!$G$55+'CBA Result'!$G$56</f>
        <v>2589916468.0184565</v>
      </c>
      <c r="Q790" s="122">
        <f>'CBA Result'!$G$40</f>
        <v>-16530913967.140793</v>
      </c>
      <c r="R790" s="122">
        <v>0.34070195804298486</v>
      </c>
      <c r="S790" s="122">
        <f t="shared" si="40"/>
        <v>1587166792.2879775</v>
      </c>
      <c r="T790" s="122">
        <v>0.80202776536349907</v>
      </c>
      <c r="U790" s="122">
        <f t="shared" si="41"/>
        <v>-33410103233.794022</v>
      </c>
      <c r="V790" s="3">
        <f t="shared" si="42"/>
        <v>0.23603304858883625</v>
      </c>
    </row>
    <row r="791" spans="13:22" x14ac:dyDescent="0.25">
      <c r="M791" s="3">
        <v>787</v>
      </c>
      <c r="N791" s="122">
        <f>'CBA Result'!$G$54*_xlfn.GAMMA.INV(T791,IF($O$2="Railway",$D$31,$D$32),IF($O$2="Railway",$F$31,$F$32))</f>
        <v>5157934070.9364958</v>
      </c>
      <c r="O791" s="122">
        <f>'CBA Result'!$G$53+'CBA Result'!$G$57+'CBA Result'!$G$58+'CBA Result'!$G$59+'CBA Result'!$G$60</f>
        <v>-349185910.82876146</v>
      </c>
      <c r="P791" s="122">
        <f>'CBA Result'!$G$55+'CBA Result'!$G$56</f>
        <v>2589916468.0184565</v>
      </c>
      <c r="Q791" s="122">
        <f>'CBA Result'!$G$40</f>
        <v>-16530913967.140793</v>
      </c>
      <c r="R791" s="122">
        <v>0.15414522099498429</v>
      </c>
      <c r="S791" s="122">
        <f t="shared" si="40"/>
        <v>1030184711.9322652</v>
      </c>
      <c r="T791" s="122">
        <v>0.35193831934921338</v>
      </c>
      <c r="U791" s="122">
        <f t="shared" si="41"/>
        <v>-25922007217.066158</v>
      </c>
      <c r="V791" s="3">
        <f t="shared" si="42"/>
        <v>0.22525002879390632</v>
      </c>
    </row>
    <row r="792" spans="13:22" x14ac:dyDescent="0.25">
      <c r="M792" s="3">
        <v>788</v>
      </c>
      <c r="N792" s="122">
        <f>'CBA Result'!$G$54*_xlfn.GAMMA.INV(T792,IF($O$2="Railway",$D$31,$D$32),IF($O$2="Railway",$F$31,$F$32))</f>
        <v>5410298174.7499743</v>
      </c>
      <c r="O792" s="122">
        <f>'CBA Result'!$G$53+'CBA Result'!$G$57+'CBA Result'!$G$58+'CBA Result'!$G$59+'CBA Result'!$G$60</f>
        <v>-349185910.82876146</v>
      </c>
      <c r="P792" s="122">
        <f>'CBA Result'!$G$55+'CBA Result'!$G$56</f>
        <v>2589916468.0184565</v>
      </c>
      <c r="Q792" s="122">
        <f>'CBA Result'!$G$40</f>
        <v>-16530913967.140793</v>
      </c>
      <c r="R792" s="122">
        <v>0.92451244152515388</v>
      </c>
      <c r="S792" s="122">
        <f t="shared" si="40"/>
        <v>3897713747.9008088</v>
      </c>
      <c r="T792" s="122">
        <v>0.43776761258194374</v>
      </c>
      <c r="U792" s="122">
        <f t="shared" si="41"/>
        <v>-27190302629.611763</v>
      </c>
      <c r="V792" s="3">
        <f t="shared" si="42"/>
        <v>0.32948607206987679</v>
      </c>
    </row>
    <row r="793" spans="13:22" x14ac:dyDescent="0.25">
      <c r="M793" s="3">
        <v>789</v>
      </c>
      <c r="N793" s="122">
        <f>'CBA Result'!$G$54*_xlfn.GAMMA.INV(T793,IF($O$2="Railway",$D$31,$D$32),IF($O$2="Railway",$F$31,$F$32))</f>
        <v>6111829834.9218407</v>
      </c>
      <c r="O793" s="122">
        <f>'CBA Result'!$G$53+'CBA Result'!$G$57+'CBA Result'!$G$58+'CBA Result'!$G$59+'CBA Result'!$G$60</f>
        <v>-349185910.82876146</v>
      </c>
      <c r="P793" s="122">
        <f>'CBA Result'!$G$55+'CBA Result'!$G$56</f>
        <v>2589916468.0184565</v>
      </c>
      <c r="Q793" s="122">
        <f>'CBA Result'!$G$40</f>
        <v>-16530913967.140793</v>
      </c>
      <c r="R793" s="122">
        <v>0.9677886529248102</v>
      </c>
      <c r="S793" s="122">
        <f t="shared" si="40"/>
        <v>4397614515.6469231</v>
      </c>
      <c r="T793" s="122">
        <v>0.66642159699380088</v>
      </c>
      <c r="U793" s="122">
        <f t="shared" si="41"/>
        <v>-30715960093.991444</v>
      </c>
      <c r="V793" s="3">
        <f t="shared" si="42"/>
        <v>0.33078107956415526</v>
      </c>
    </row>
    <row r="794" spans="13:22" x14ac:dyDescent="0.25">
      <c r="M794" s="3">
        <v>790</v>
      </c>
      <c r="N794" s="122">
        <f>'CBA Result'!$G$54*_xlfn.GAMMA.INV(T794,IF($O$2="Railway",$D$31,$D$32),IF($O$2="Railway",$F$31,$F$32))</f>
        <v>9129281526.4784184</v>
      </c>
      <c r="O794" s="122">
        <f>'CBA Result'!$G$53+'CBA Result'!$G$57+'CBA Result'!$G$58+'CBA Result'!$G$59+'CBA Result'!$G$60</f>
        <v>-349185910.82876146</v>
      </c>
      <c r="P794" s="122">
        <f>'CBA Result'!$G$55+'CBA Result'!$G$56</f>
        <v>2589916468.0184565</v>
      </c>
      <c r="Q794" s="122">
        <f>'CBA Result'!$G$40</f>
        <v>-16530913967.140793</v>
      </c>
      <c r="R794" s="122">
        <v>0.16231898329759209</v>
      </c>
      <c r="S794" s="122">
        <f t="shared" si="40"/>
        <v>1056803569.5561014</v>
      </c>
      <c r="T794" s="122">
        <v>0.99451230708576444</v>
      </c>
      <c r="U794" s="122">
        <f t="shared" si="41"/>
        <v>-45880637162.35817</v>
      </c>
      <c r="V794" s="3">
        <f t="shared" si="42"/>
        <v>0.21440197420092152</v>
      </c>
    </row>
    <row r="795" spans="13:22" x14ac:dyDescent="0.25">
      <c r="M795" s="3">
        <v>791</v>
      </c>
      <c r="N795" s="122">
        <f>'CBA Result'!$G$54*_xlfn.GAMMA.INV(T795,IF($O$2="Railway",$D$31,$D$32),IF($O$2="Railway",$F$31,$F$32))</f>
        <v>5894664441.3210545</v>
      </c>
      <c r="O795" s="122">
        <f>'CBA Result'!$G$53+'CBA Result'!$G$57+'CBA Result'!$G$58+'CBA Result'!$G$59+'CBA Result'!$G$60</f>
        <v>-349185910.82876146</v>
      </c>
      <c r="P795" s="122">
        <f>'CBA Result'!$G$55+'CBA Result'!$G$56</f>
        <v>2589916468.0184565</v>
      </c>
      <c r="Q795" s="122">
        <f>'CBA Result'!$G$40</f>
        <v>-16530913967.140793</v>
      </c>
      <c r="R795" s="122">
        <v>0.36396794508816976</v>
      </c>
      <c r="S795" s="122">
        <f t="shared" si="40"/>
        <v>1653528348.5493939</v>
      </c>
      <c r="T795" s="122">
        <v>0.60004353837268209</v>
      </c>
      <c r="U795" s="122">
        <f t="shared" si="41"/>
        <v>-29624561324.097027</v>
      </c>
      <c r="V795" s="3">
        <f t="shared" si="42"/>
        <v>0.24300804998539896</v>
      </c>
    </row>
    <row r="796" spans="13:22" x14ac:dyDescent="0.25">
      <c r="M796" s="3">
        <v>792</v>
      </c>
      <c r="N796" s="122">
        <f>'CBA Result'!$G$54*_xlfn.GAMMA.INV(T796,IF($O$2="Railway",$D$31,$D$32),IF($O$2="Railway",$F$31,$F$32))</f>
        <v>4466524512.3385715</v>
      </c>
      <c r="O796" s="122">
        <f>'CBA Result'!$G$53+'CBA Result'!$G$57+'CBA Result'!$G$58+'CBA Result'!$G$59+'CBA Result'!$G$60</f>
        <v>-349185910.82876146</v>
      </c>
      <c r="P796" s="122">
        <f>'CBA Result'!$G$55+'CBA Result'!$G$56</f>
        <v>2589916468.0184565</v>
      </c>
      <c r="Q796" s="122">
        <f>'CBA Result'!$G$40</f>
        <v>-16530913967.140793</v>
      </c>
      <c r="R796" s="122">
        <v>0.78236999766256321</v>
      </c>
      <c r="S796" s="122">
        <f t="shared" si="40"/>
        <v>3042427525.3243551</v>
      </c>
      <c r="T796" s="122">
        <v>0.15086885618041079</v>
      </c>
      <c r="U796" s="122">
        <f t="shared" si="41"/>
        <v>-22447219962.821594</v>
      </c>
      <c r="V796" s="3">
        <f t="shared" si="42"/>
        <v>0.318960037754902</v>
      </c>
    </row>
    <row r="797" spans="13:22" x14ac:dyDescent="0.25">
      <c r="M797" s="3">
        <v>793</v>
      </c>
      <c r="N797" s="122">
        <f>'CBA Result'!$G$54*_xlfn.GAMMA.INV(T797,IF($O$2="Railway",$D$31,$D$32),IF($O$2="Railway",$F$31,$F$32))</f>
        <v>4057632223.4525228</v>
      </c>
      <c r="O797" s="122">
        <f>'CBA Result'!$G$53+'CBA Result'!$G$57+'CBA Result'!$G$58+'CBA Result'!$G$59+'CBA Result'!$G$60</f>
        <v>-349185910.82876146</v>
      </c>
      <c r="P797" s="122">
        <f>'CBA Result'!$G$55+'CBA Result'!$G$56</f>
        <v>2589916468.0184565</v>
      </c>
      <c r="Q797" s="122">
        <f>'CBA Result'!$G$40</f>
        <v>-16530913967.140793</v>
      </c>
      <c r="R797" s="122">
        <v>0.58385537442980395</v>
      </c>
      <c r="S797" s="122">
        <f t="shared" si="40"/>
        <v>2306439957.9099088</v>
      </c>
      <c r="T797" s="122">
        <v>7.3304315323172164E-2</v>
      </c>
      <c r="U797" s="122">
        <f t="shared" si="41"/>
        <v>-20392267588.918453</v>
      </c>
      <c r="V797" s="3">
        <f t="shared" si="42"/>
        <v>0.29495916745434797</v>
      </c>
    </row>
    <row r="798" spans="13:22" x14ac:dyDescent="0.25">
      <c r="M798" s="3">
        <v>794</v>
      </c>
      <c r="N798" s="122">
        <f>'CBA Result'!$G$54*_xlfn.GAMMA.INV(T798,IF($O$2="Railway",$D$31,$D$32),IF($O$2="Railway",$F$31,$F$32))</f>
        <v>5978876489.1035652</v>
      </c>
      <c r="O798" s="122">
        <f>'CBA Result'!$G$53+'CBA Result'!$G$57+'CBA Result'!$G$58+'CBA Result'!$G$59+'CBA Result'!$G$60</f>
        <v>-349185910.82876146</v>
      </c>
      <c r="P798" s="122">
        <f>'CBA Result'!$G$55+'CBA Result'!$G$56</f>
        <v>2589916468.0184565</v>
      </c>
      <c r="Q798" s="122">
        <f>'CBA Result'!$G$40</f>
        <v>-16530913967.140793</v>
      </c>
      <c r="R798" s="122">
        <v>0.4283861920694203</v>
      </c>
      <c r="S798" s="122">
        <f t="shared" si="40"/>
        <v>1838069812.0339935</v>
      </c>
      <c r="T798" s="122">
        <v>0.62644159560179014</v>
      </c>
      <c r="U798" s="122">
        <f t="shared" si="41"/>
        <v>-30047782187.403996</v>
      </c>
      <c r="V798" s="3">
        <f t="shared" si="42"/>
        <v>0.24852950356646544</v>
      </c>
    </row>
    <row r="799" spans="13:22" x14ac:dyDescent="0.25">
      <c r="M799" s="3">
        <v>795</v>
      </c>
      <c r="N799" s="122">
        <f>'CBA Result'!$G$54*_xlfn.GAMMA.INV(T799,IF($O$2="Railway",$D$31,$D$32),IF($O$2="Railway",$F$31,$F$32))</f>
        <v>5949884900.3929853</v>
      </c>
      <c r="O799" s="122">
        <f>'CBA Result'!$G$53+'CBA Result'!$G$57+'CBA Result'!$G$58+'CBA Result'!$G$59+'CBA Result'!$G$60</f>
        <v>-349185910.82876146</v>
      </c>
      <c r="P799" s="122">
        <f>'CBA Result'!$G$55+'CBA Result'!$G$56</f>
        <v>2589916468.0184565</v>
      </c>
      <c r="Q799" s="122">
        <f>'CBA Result'!$G$40</f>
        <v>-16530913967.140793</v>
      </c>
      <c r="R799" s="122">
        <v>0.21616408685433031</v>
      </c>
      <c r="S799" s="122">
        <f t="shared" si="40"/>
        <v>1224630222.4097672</v>
      </c>
      <c r="T799" s="122">
        <v>0.61744137412413913</v>
      </c>
      <c r="U799" s="122">
        <f t="shared" si="41"/>
        <v>-29902080408.076401</v>
      </c>
      <c r="V799" s="3">
        <f t="shared" si="42"/>
        <v>0.22825599820574707</v>
      </c>
    </row>
    <row r="800" spans="13:22" x14ac:dyDescent="0.25">
      <c r="M800" s="3">
        <v>796</v>
      </c>
      <c r="N800" s="122">
        <f>'CBA Result'!$G$54*_xlfn.GAMMA.INV(T800,IF($O$2="Railway",$D$31,$D$32),IF($O$2="Railway",$F$31,$F$32))</f>
        <v>6495621716.7601719</v>
      </c>
      <c r="O800" s="122">
        <f>'CBA Result'!$G$53+'CBA Result'!$G$57+'CBA Result'!$G$58+'CBA Result'!$G$59+'CBA Result'!$G$60</f>
        <v>-349185910.82876146</v>
      </c>
      <c r="P800" s="122">
        <f>'CBA Result'!$G$55+'CBA Result'!$G$56</f>
        <v>2589916468.0184565</v>
      </c>
      <c r="Q800" s="122">
        <f>'CBA Result'!$G$40</f>
        <v>-16530913967.140793</v>
      </c>
      <c r="R800" s="122">
        <v>0.36484564686569942</v>
      </c>
      <c r="S800" s="122">
        <f t="shared" si="40"/>
        <v>1656031840.8087637</v>
      </c>
      <c r="T800" s="122">
        <v>0.76799069649297402</v>
      </c>
      <c r="U800" s="122">
        <f t="shared" si="41"/>
        <v>-32644766432.739059</v>
      </c>
      <c r="V800" s="3">
        <f t="shared" si="42"/>
        <v>0.23901128724006337</v>
      </c>
    </row>
    <row r="801" spans="13:22" x14ac:dyDescent="0.25">
      <c r="M801" s="3">
        <v>797</v>
      </c>
      <c r="N801" s="122">
        <f>'CBA Result'!$G$54*_xlfn.GAMMA.INV(T801,IF($O$2="Railway",$D$31,$D$32),IF($O$2="Railway",$F$31,$F$32))</f>
        <v>3013441490.4120703</v>
      </c>
      <c r="O801" s="122">
        <f>'CBA Result'!$G$53+'CBA Result'!$G$57+'CBA Result'!$G$58+'CBA Result'!$G$59+'CBA Result'!$G$60</f>
        <v>-349185910.82876146</v>
      </c>
      <c r="P801" s="122">
        <f>'CBA Result'!$G$55+'CBA Result'!$G$56</f>
        <v>2589916468.0184565</v>
      </c>
      <c r="Q801" s="122">
        <f>'CBA Result'!$G$40</f>
        <v>-16530913967.140793</v>
      </c>
      <c r="R801" s="122">
        <v>0.10837069907598151</v>
      </c>
      <c r="S801" s="122">
        <f t="shared" si="40"/>
        <v>872457418.40297949</v>
      </c>
      <c r="T801" s="122">
        <v>3.7574889803675404E-3</v>
      </c>
      <c r="U801" s="122">
        <f t="shared" si="41"/>
        <v>-15144523173.109406</v>
      </c>
      <c r="V801" s="3">
        <f t="shared" si="42"/>
        <v>0.23353082547135395</v>
      </c>
    </row>
    <row r="802" spans="13:22" x14ac:dyDescent="0.25">
      <c r="M802" s="3">
        <v>798</v>
      </c>
      <c r="N802" s="122">
        <f>'CBA Result'!$G$54*_xlfn.GAMMA.INV(T802,IF($O$2="Railway",$D$31,$D$32),IF($O$2="Railway",$F$31,$F$32))</f>
        <v>5112493137.1467447</v>
      </c>
      <c r="O802" s="122">
        <f>'CBA Result'!$G$53+'CBA Result'!$G$57+'CBA Result'!$G$58+'CBA Result'!$G$59+'CBA Result'!$G$60</f>
        <v>-349185910.82876146</v>
      </c>
      <c r="P802" s="122">
        <f>'CBA Result'!$G$55+'CBA Result'!$G$56</f>
        <v>2589916468.0184565</v>
      </c>
      <c r="Q802" s="122">
        <f>'CBA Result'!$G$40</f>
        <v>-16530913967.140793</v>
      </c>
      <c r="R802" s="122">
        <v>0.81785682402359494</v>
      </c>
      <c r="S802" s="122">
        <f t="shared" si="40"/>
        <v>3210414659.3631678</v>
      </c>
      <c r="T802" s="122">
        <v>0.33683934010284677</v>
      </c>
      <c r="U802" s="122">
        <f t="shared" si="41"/>
        <v>-25693636672.299911</v>
      </c>
      <c r="V802" s="3">
        <f t="shared" si="42"/>
        <v>0.31033839185083334</v>
      </c>
    </row>
    <row r="803" spans="13:22" x14ac:dyDescent="0.25">
      <c r="M803" s="3">
        <v>799</v>
      </c>
      <c r="N803" s="122">
        <f>'CBA Result'!$G$54*_xlfn.GAMMA.INV(T803,IF($O$2="Railway",$D$31,$D$32),IF($O$2="Railway",$F$31,$F$32))</f>
        <v>6439695931.0274801</v>
      </c>
      <c r="O803" s="122">
        <f>'CBA Result'!$G$53+'CBA Result'!$G$57+'CBA Result'!$G$58+'CBA Result'!$G$59+'CBA Result'!$G$60</f>
        <v>-349185910.82876146</v>
      </c>
      <c r="P803" s="122">
        <f>'CBA Result'!$G$55+'CBA Result'!$G$56</f>
        <v>2589916468.0184565</v>
      </c>
      <c r="Q803" s="122">
        <f>'CBA Result'!$G$40</f>
        <v>-16530913967.140793</v>
      </c>
      <c r="R803" s="122">
        <v>0.58650546526498415</v>
      </c>
      <c r="S803" s="122">
        <f t="shared" si="40"/>
        <v>2314927651.4275255</v>
      </c>
      <c r="T803" s="122">
        <v>0.75457519475761203</v>
      </c>
      <c r="U803" s="122">
        <f t="shared" si="41"/>
        <v>-32363702618.924217</v>
      </c>
      <c r="V803" s="3">
        <f t="shared" si="42"/>
        <v>0.2597180480428492</v>
      </c>
    </row>
    <row r="804" spans="13:22" x14ac:dyDescent="0.25">
      <c r="M804" s="3">
        <v>800</v>
      </c>
      <c r="N804" s="122">
        <f>'CBA Result'!$G$54*_xlfn.GAMMA.INV(T804,IF($O$2="Railway",$D$31,$D$32),IF($O$2="Railway",$F$31,$F$32))</f>
        <v>6366616792.6729975</v>
      </c>
      <c r="O804" s="122">
        <f>'CBA Result'!$G$53+'CBA Result'!$G$57+'CBA Result'!$G$58+'CBA Result'!$G$59+'CBA Result'!$G$60</f>
        <v>-349185910.82876146</v>
      </c>
      <c r="P804" s="122">
        <f>'CBA Result'!$G$55+'CBA Result'!$G$56</f>
        <v>2589916468.0184565</v>
      </c>
      <c r="Q804" s="122">
        <f>'CBA Result'!$G$40</f>
        <v>-16530913967.140793</v>
      </c>
      <c r="R804" s="122">
        <v>0.66157487689277905</v>
      </c>
      <c r="S804" s="122">
        <f t="shared" si="40"/>
        <v>2566603689.6525726</v>
      </c>
      <c r="T804" s="122">
        <v>0.73631248511305392</v>
      </c>
      <c r="U804" s="122">
        <f t="shared" si="41"/>
        <v>-31996431939.270508</v>
      </c>
      <c r="V804" s="3">
        <f t="shared" si="42"/>
        <v>0.26828099419927126</v>
      </c>
    </row>
    <row r="805" spans="13:22" x14ac:dyDescent="0.25">
      <c r="M805" s="3">
        <v>801</v>
      </c>
      <c r="N805" s="122">
        <f>'CBA Result'!$G$54*_xlfn.GAMMA.INV(T805,IF($O$2="Railway",$D$31,$D$32),IF($O$2="Railway",$F$31,$F$32))</f>
        <v>4524561602.6068773</v>
      </c>
      <c r="O805" s="122">
        <f>'CBA Result'!$G$53+'CBA Result'!$G$57+'CBA Result'!$G$58+'CBA Result'!$G$59+'CBA Result'!$G$60</f>
        <v>-349185910.82876146</v>
      </c>
      <c r="P805" s="122">
        <f>'CBA Result'!$G$55+'CBA Result'!$G$56</f>
        <v>2589916468.0184565</v>
      </c>
      <c r="Q805" s="122">
        <f>'CBA Result'!$G$40</f>
        <v>-16530913967.140793</v>
      </c>
      <c r="R805" s="122">
        <v>0.64137830373927929</v>
      </c>
      <c r="S805" s="122">
        <f t="shared" si="40"/>
        <v>2496499983.5427437</v>
      </c>
      <c r="T805" s="122">
        <v>0.16467994756635274</v>
      </c>
      <c r="U805" s="122">
        <f t="shared" si="41"/>
        <v>-22738894468.951797</v>
      </c>
      <c r="V805" s="3">
        <f t="shared" si="42"/>
        <v>0.29341249129023356</v>
      </c>
    </row>
    <row r="806" spans="13:22" x14ac:dyDescent="0.25">
      <c r="M806" s="3">
        <v>802</v>
      </c>
      <c r="N806" s="122">
        <f>'CBA Result'!$G$54*_xlfn.GAMMA.INV(T806,IF($O$2="Railway",$D$31,$D$32),IF($O$2="Railway",$F$31,$F$32))</f>
        <v>5316736243.5014696</v>
      </c>
      <c r="O806" s="122">
        <f>'CBA Result'!$G$53+'CBA Result'!$G$57+'CBA Result'!$G$58+'CBA Result'!$G$59+'CBA Result'!$G$60</f>
        <v>-349185910.82876146</v>
      </c>
      <c r="P806" s="122">
        <f>'CBA Result'!$G$55+'CBA Result'!$G$56</f>
        <v>2589916468.0184565</v>
      </c>
      <c r="Q806" s="122">
        <f>'CBA Result'!$G$40</f>
        <v>-16530913967.140793</v>
      </c>
      <c r="R806" s="122">
        <v>6.0229260295419085E-4</v>
      </c>
      <c r="S806" s="122">
        <f t="shared" si="40"/>
        <v>240604538.50201571</v>
      </c>
      <c r="T806" s="122">
        <v>0.40569009006244083</v>
      </c>
      <c r="U806" s="122">
        <f t="shared" si="41"/>
        <v>-26720092459.471676</v>
      </c>
      <c r="V806" s="3">
        <f t="shared" si="42"/>
        <v>0.19491530125033493</v>
      </c>
    </row>
    <row r="807" spans="13:22" x14ac:dyDescent="0.25">
      <c r="M807" s="3">
        <v>803</v>
      </c>
      <c r="N807" s="122">
        <f>'CBA Result'!$G$54*_xlfn.GAMMA.INV(T807,IF($O$2="Railway",$D$31,$D$32),IF($O$2="Railway",$F$31,$F$32))</f>
        <v>5718051538.590374</v>
      </c>
      <c r="O807" s="122">
        <f>'CBA Result'!$G$53+'CBA Result'!$G$57+'CBA Result'!$G$58+'CBA Result'!$G$59+'CBA Result'!$G$60</f>
        <v>-349185910.82876146</v>
      </c>
      <c r="P807" s="122">
        <f>'CBA Result'!$G$55+'CBA Result'!$G$56</f>
        <v>2589916468.0184565</v>
      </c>
      <c r="Q807" s="122">
        <f>'CBA Result'!$G$40</f>
        <v>-16530913967.140793</v>
      </c>
      <c r="R807" s="122">
        <v>0.49503991462703634</v>
      </c>
      <c r="S807" s="122">
        <f t="shared" si="40"/>
        <v>2033148292.1460037</v>
      </c>
      <c r="T807" s="122">
        <v>0.54245762764158001</v>
      </c>
      <c r="U807" s="122">
        <f t="shared" si="41"/>
        <v>-28736965461.829548</v>
      </c>
      <c r="V807" s="3">
        <f t="shared" si="42"/>
        <v>0.25757813328409679</v>
      </c>
    </row>
    <row r="808" spans="13:22" x14ac:dyDescent="0.25">
      <c r="M808" s="3">
        <v>804</v>
      </c>
      <c r="N808" s="122">
        <f>'CBA Result'!$G$54*_xlfn.GAMMA.INV(T808,IF($O$2="Railway",$D$31,$D$32),IF($O$2="Railway",$F$31,$F$32))</f>
        <v>5442253068.9983921</v>
      </c>
      <c r="O808" s="122">
        <f>'CBA Result'!$G$53+'CBA Result'!$G$57+'CBA Result'!$G$58+'CBA Result'!$G$59+'CBA Result'!$G$60</f>
        <v>-349185910.82876146</v>
      </c>
      <c r="P808" s="122">
        <f>'CBA Result'!$G$55+'CBA Result'!$G$56</f>
        <v>2589916468.0184565</v>
      </c>
      <c r="Q808" s="122">
        <f>'CBA Result'!$G$40</f>
        <v>-16530913967.140793</v>
      </c>
      <c r="R808" s="122">
        <v>0.36362203068476961</v>
      </c>
      <c r="S808" s="122">
        <f t="shared" si="40"/>
        <v>1652541710.3366256</v>
      </c>
      <c r="T808" s="122">
        <v>0.44874279850967325</v>
      </c>
      <c r="U808" s="122">
        <f t="shared" si="41"/>
        <v>-27350896966.013908</v>
      </c>
      <c r="V808" s="3">
        <f t="shared" si="42"/>
        <v>0.24663208950288967</v>
      </c>
    </row>
    <row r="809" spans="13:22" x14ac:dyDescent="0.25">
      <c r="M809" s="3">
        <v>805</v>
      </c>
      <c r="N809" s="122">
        <f>'CBA Result'!$G$54*_xlfn.GAMMA.INV(T809,IF($O$2="Railway",$D$31,$D$32),IF($O$2="Railway",$F$31,$F$32))</f>
        <v>6256282387.7444277</v>
      </c>
      <c r="O809" s="122">
        <f>'CBA Result'!$G$53+'CBA Result'!$G$57+'CBA Result'!$G$58+'CBA Result'!$G$59+'CBA Result'!$G$60</f>
        <v>-349185910.82876146</v>
      </c>
      <c r="P809" s="122">
        <f>'CBA Result'!$G$55+'CBA Result'!$G$56</f>
        <v>2589916468.0184565</v>
      </c>
      <c r="Q809" s="122">
        <f>'CBA Result'!$G$40</f>
        <v>-16530913967.140793</v>
      </c>
      <c r="R809" s="122">
        <v>0.33325059568185889</v>
      </c>
      <c r="S809" s="122">
        <f t="shared" si="40"/>
        <v>1565896611.1601648</v>
      </c>
      <c r="T809" s="122">
        <v>0.70720124145777286</v>
      </c>
      <c r="U809" s="122">
        <f t="shared" si="41"/>
        <v>-31441929070.192581</v>
      </c>
      <c r="V809" s="3">
        <f t="shared" si="42"/>
        <v>0.23767603671494636</v>
      </c>
    </row>
    <row r="810" spans="13:22" x14ac:dyDescent="0.25">
      <c r="M810" s="3">
        <v>806</v>
      </c>
      <c r="N810" s="122">
        <f>'CBA Result'!$G$54*_xlfn.GAMMA.INV(T810,IF($O$2="Railway",$D$31,$D$32),IF($O$2="Railway",$F$31,$F$32))</f>
        <v>5795074999.2128363</v>
      </c>
      <c r="O810" s="122">
        <f>'CBA Result'!$G$53+'CBA Result'!$G$57+'CBA Result'!$G$58+'CBA Result'!$G$59+'CBA Result'!$G$60</f>
        <v>-349185910.82876146</v>
      </c>
      <c r="P810" s="122">
        <f>'CBA Result'!$G$55+'CBA Result'!$G$56</f>
        <v>2589916468.0184565</v>
      </c>
      <c r="Q810" s="122">
        <f>'CBA Result'!$G$40</f>
        <v>-16530913967.140793</v>
      </c>
      <c r="R810" s="122">
        <v>0.92781341145465879</v>
      </c>
      <c r="S810" s="122">
        <f t="shared" si="40"/>
        <v>3927409421.95469</v>
      </c>
      <c r="T810" s="122">
        <v>0.5678994795767599</v>
      </c>
      <c r="U810" s="122">
        <f t="shared" si="41"/>
        <v>-29124058952.106819</v>
      </c>
      <c r="V810" s="3">
        <f t="shared" si="42"/>
        <v>0.32184039064584796</v>
      </c>
    </row>
    <row r="811" spans="13:22" x14ac:dyDescent="0.25">
      <c r="M811" s="3">
        <v>807</v>
      </c>
      <c r="N811" s="122">
        <f>'CBA Result'!$G$54*_xlfn.GAMMA.INV(T811,IF($O$2="Railway",$D$31,$D$32),IF($O$2="Railway",$F$31,$F$32))</f>
        <v>11120074779.642054</v>
      </c>
      <c r="O811" s="122">
        <f>'CBA Result'!$G$53+'CBA Result'!$G$57+'CBA Result'!$G$58+'CBA Result'!$G$59+'CBA Result'!$G$60</f>
        <v>-349185910.82876146</v>
      </c>
      <c r="P811" s="122">
        <f>'CBA Result'!$G$55+'CBA Result'!$G$56</f>
        <v>2589916468.0184565</v>
      </c>
      <c r="Q811" s="122">
        <f>'CBA Result'!$G$40</f>
        <v>-16530913967.140793</v>
      </c>
      <c r="R811" s="122">
        <v>0.55489006258059037</v>
      </c>
      <c r="S811" s="122">
        <f t="shared" si="40"/>
        <v>2215086900.369823</v>
      </c>
      <c r="T811" s="122">
        <v>0.99989153412409471</v>
      </c>
      <c r="U811" s="122">
        <f t="shared" si="41"/>
        <v>-55885681113.380341</v>
      </c>
      <c r="V811" s="3">
        <f t="shared" si="42"/>
        <v>0.23236678001360117</v>
      </c>
    </row>
    <row r="812" spans="13:22" x14ac:dyDescent="0.25">
      <c r="M812" s="3">
        <v>808</v>
      </c>
      <c r="N812" s="122">
        <f>'CBA Result'!$G$54*_xlfn.GAMMA.INV(T812,IF($O$2="Railway",$D$31,$D$32),IF($O$2="Railway",$F$31,$F$32))</f>
        <v>6678397242.2800198</v>
      </c>
      <c r="O812" s="122">
        <f>'CBA Result'!$G$53+'CBA Result'!$G$57+'CBA Result'!$G$58+'CBA Result'!$G$59+'CBA Result'!$G$60</f>
        <v>-349185910.82876146</v>
      </c>
      <c r="P812" s="122">
        <f>'CBA Result'!$G$55+'CBA Result'!$G$56</f>
        <v>2589916468.0184565</v>
      </c>
      <c r="Q812" s="122">
        <f>'CBA Result'!$G$40</f>
        <v>-16530913967.140793</v>
      </c>
      <c r="R812" s="122">
        <v>0.47738289651678045</v>
      </c>
      <c r="S812" s="122">
        <f t="shared" si="40"/>
        <v>1980851358.4933202</v>
      </c>
      <c r="T812" s="122">
        <v>0.80840333044445922</v>
      </c>
      <c r="U812" s="122">
        <f t="shared" si="41"/>
        <v>-33563333523.06411</v>
      </c>
      <c r="V812" s="3">
        <f t="shared" si="42"/>
        <v>0.24759348424774483</v>
      </c>
    </row>
    <row r="813" spans="13:22" x14ac:dyDescent="0.25">
      <c r="M813" s="3">
        <v>809</v>
      </c>
      <c r="N813" s="122">
        <f>'CBA Result'!$G$54*_xlfn.GAMMA.INV(T813,IF($O$2="Railway",$D$31,$D$32),IF($O$2="Railway",$F$31,$F$32))</f>
        <v>5857539965.0639963</v>
      </c>
      <c r="O813" s="122">
        <f>'CBA Result'!$G$53+'CBA Result'!$G$57+'CBA Result'!$G$58+'CBA Result'!$G$59+'CBA Result'!$G$60</f>
        <v>-349185910.82876146</v>
      </c>
      <c r="P813" s="122">
        <f>'CBA Result'!$G$55+'CBA Result'!$G$56</f>
        <v>2589916468.0184565</v>
      </c>
      <c r="Q813" s="122">
        <f>'CBA Result'!$G$40</f>
        <v>-16530913967.140793</v>
      </c>
      <c r="R813" s="122">
        <v>0.48423471369904947</v>
      </c>
      <c r="S813" s="122">
        <f t="shared" si="40"/>
        <v>2001083086.2122085</v>
      </c>
      <c r="T813" s="122">
        <v>0.58817024315125899</v>
      </c>
      <c r="U813" s="122">
        <f t="shared" si="41"/>
        <v>-29437986441.938725</v>
      </c>
      <c r="V813" s="3">
        <f t="shared" si="42"/>
        <v>0.2550934370208538</v>
      </c>
    </row>
    <row r="814" spans="13:22" x14ac:dyDescent="0.25">
      <c r="M814" s="3">
        <v>810</v>
      </c>
      <c r="N814" s="122">
        <f>'CBA Result'!$G$54*_xlfn.GAMMA.INV(T814,IF($O$2="Railway",$D$31,$D$32),IF($O$2="Railway",$F$31,$F$32))</f>
        <v>5605237346.0122795</v>
      </c>
      <c r="O814" s="122">
        <f>'CBA Result'!$G$53+'CBA Result'!$G$57+'CBA Result'!$G$58+'CBA Result'!$G$59+'CBA Result'!$G$60</f>
        <v>-349185910.82876146</v>
      </c>
      <c r="P814" s="122">
        <f>'CBA Result'!$G$55+'CBA Result'!$G$56</f>
        <v>2589916468.0184565</v>
      </c>
      <c r="Q814" s="122">
        <f>'CBA Result'!$G$40</f>
        <v>-16530913967.140793</v>
      </c>
      <c r="R814" s="122">
        <v>4.2522288949083387E-2</v>
      </c>
      <c r="S814" s="122">
        <f t="shared" si="40"/>
        <v>594470930.54630184</v>
      </c>
      <c r="T814" s="122">
        <v>0.50448713624361563</v>
      </c>
      <c r="U814" s="122">
        <f t="shared" si="41"/>
        <v>-28170000030.713459</v>
      </c>
      <c r="V814" s="3">
        <f t="shared" si="42"/>
        <v>0.20768627473734669</v>
      </c>
    </row>
    <row r="815" spans="13:22" x14ac:dyDescent="0.25">
      <c r="M815" s="3">
        <v>811</v>
      </c>
      <c r="N815" s="122">
        <f>'CBA Result'!$G$54*_xlfn.GAMMA.INV(T815,IF($O$2="Railway",$D$31,$D$32),IF($O$2="Railway",$F$31,$F$32))</f>
        <v>5499599278.6328583</v>
      </c>
      <c r="O815" s="122">
        <f>'CBA Result'!$G$53+'CBA Result'!$G$57+'CBA Result'!$G$58+'CBA Result'!$G$59+'CBA Result'!$G$60</f>
        <v>-349185910.82876146</v>
      </c>
      <c r="P815" s="122">
        <f>'CBA Result'!$G$55+'CBA Result'!$G$56</f>
        <v>2589916468.0184565</v>
      </c>
      <c r="Q815" s="122">
        <f>'CBA Result'!$G$40</f>
        <v>-16530913967.140793</v>
      </c>
      <c r="R815" s="122">
        <v>2.4304204982779076E-2</v>
      </c>
      <c r="S815" s="122">
        <f t="shared" si="40"/>
        <v>489941834.79422009</v>
      </c>
      <c r="T815" s="122">
        <v>0.46842362061157328</v>
      </c>
      <c r="U815" s="122">
        <f t="shared" si="41"/>
        <v>-27639099343.084255</v>
      </c>
      <c r="V815" s="3">
        <f t="shared" si="42"/>
        <v>0.20407159917132481</v>
      </c>
    </row>
    <row r="816" spans="13:22" x14ac:dyDescent="0.25">
      <c r="M816" s="3">
        <v>812</v>
      </c>
      <c r="N816" s="122">
        <f>'CBA Result'!$G$54*_xlfn.GAMMA.INV(T816,IF($O$2="Railway",$D$31,$D$32),IF($O$2="Railway",$F$31,$F$32))</f>
        <v>4202251919.3555369</v>
      </c>
      <c r="O816" s="122">
        <f>'CBA Result'!$G$53+'CBA Result'!$G$57+'CBA Result'!$G$58+'CBA Result'!$G$59+'CBA Result'!$G$60</f>
        <v>-349185910.82876146</v>
      </c>
      <c r="P816" s="122">
        <f>'CBA Result'!$G$55+'CBA Result'!$G$56</f>
        <v>2589916468.0184565</v>
      </c>
      <c r="Q816" s="122">
        <f>'CBA Result'!$G$40</f>
        <v>-16530913967.140793</v>
      </c>
      <c r="R816" s="122">
        <v>0.78836919533027983</v>
      </c>
      <c r="S816" s="122">
        <f t="shared" si="40"/>
        <v>3069605013.246336</v>
      </c>
      <c r="T816" s="122">
        <v>9.6750562905079995E-2</v>
      </c>
      <c r="U816" s="122">
        <f t="shared" si="41"/>
        <v>-21119076568.903568</v>
      </c>
      <c r="V816" s="3">
        <f t="shared" si="42"/>
        <v>0.32779231606964687</v>
      </c>
    </row>
    <row r="817" spans="13:22" x14ac:dyDescent="0.25">
      <c r="M817" s="3">
        <v>813</v>
      </c>
      <c r="N817" s="122">
        <f>'CBA Result'!$G$54*_xlfn.GAMMA.INV(T817,IF($O$2="Railway",$D$31,$D$32),IF($O$2="Railway",$F$31,$F$32))</f>
        <v>5298817880.3803988</v>
      </c>
      <c r="O817" s="122">
        <f>'CBA Result'!$G$53+'CBA Result'!$G$57+'CBA Result'!$G$58+'CBA Result'!$G$59+'CBA Result'!$G$60</f>
        <v>-349185910.82876146</v>
      </c>
      <c r="P817" s="122">
        <f>'CBA Result'!$G$55+'CBA Result'!$G$56</f>
        <v>2589916468.0184565</v>
      </c>
      <c r="Q817" s="122">
        <f>'CBA Result'!$G$40</f>
        <v>-16530913967.140793</v>
      </c>
      <c r="R817" s="122">
        <v>0.24440588533250229</v>
      </c>
      <c r="S817" s="122">
        <f t="shared" si="40"/>
        <v>1308947726.7800157</v>
      </c>
      <c r="T817" s="122">
        <v>0.3995689992772794</v>
      </c>
      <c r="U817" s="122">
        <f t="shared" si="41"/>
        <v>-26630040913.299419</v>
      </c>
      <c r="V817" s="3">
        <f t="shared" si="42"/>
        <v>0.23501952988761765</v>
      </c>
    </row>
    <row r="818" spans="13:22" x14ac:dyDescent="0.25">
      <c r="M818" s="3">
        <v>814</v>
      </c>
      <c r="N818" s="122">
        <f>'CBA Result'!$G$54*_xlfn.GAMMA.INV(T818,IF($O$2="Railway",$D$31,$D$32),IF($O$2="Railway",$F$31,$F$32))</f>
        <v>6444722548.2630692</v>
      </c>
      <c r="O818" s="122">
        <f>'CBA Result'!$G$53+'CBA Result'!$G$57+'CBA Result'!$G$58+'CBA Result'!$G$59+'CBA Result'!$G$60</f>
        <v>-349185910.82876146</v>
      </c>
      <c r="P818" s="122">
        <f>'CBA Result'!$G$55+'CBA Result'!$G$56</f>
        <v>2589916468.0184565</v>
      </c>
      <c r="Q818" s="122">
        <f>'CBA Result'!$G$40</f>
        <v>-16530913967.140793</v>
      </c>
      <c r="R818" s="122">
        <v>0.76386268852261618</v>
      </c>
      <c r="S818" s="122">
        <f t="shared" si="40"/>
        <v>2961263421.5543656</v>
      </c>
      <c r="T818" s="122">
        <v>0.75580096327094914</v>
      </c>
      <c r="U818" s="122">
        <f t="shared" si="41"/>
        <v>-32388964672.774921</v>
      </c>
      <c r="V818" s="3">
        <f t="shared" si="42"/>
        <v>0.2796261056964725</v>
      </c>
    </row>
    <row r="819" spans="13:22" x14ac:dyDescent="0.25">
      <c r="M819" s="3">
        <v>815</v>
      </c>
      <c r="N819" s="122">
        <f>'CBA Result'!$G$54*_xlfn.GAMMA.INV(T819,IF($O$2="Railway",$D$31,$D$32),IF($O$2="Railway",$F$31,$F$32))</f>
        <v>4981736280.1927071</v>
      </c>
      <c r="O819" s="122">
        <f>'CBA Result'!$G$53+'CBA Result'!$G$57+'CBA Result'!$G$58+'CBA Result'!$G$59+'CBA Result'!$G$60</f>
        <v>-349185910.82876146</v>
      </c>
      <c r="P819" s="122">
        <f>'CBA Result'!$G$55+'CBA Result'!$G$56</f>
        <v>2589916468.0184565</v>
      </c>
      <c r="Q819" s="122">
        <f>'CBA Result'!$G$40</f>
        <v>-16530913967.140793</v>
      </c>
      <c r="R819" s="122">
        <v>0.84912379186705189</v>
      </c>
      <c r="S819" s="122">
        <f t="shared" si="40"/>
        <v>3376005483.2511311</v>
      </c>
      <c r="T819" s="122">
        <v>0.29442523443558688</v>
      </c>
      <c r="U819" s="122">
        <f t="shared" si="41"/>
        <v>-25036497565.2411</v>
      </c>
      <c r="V819" s="3">
        <f t="shared" si="42"/>
        <v>0.3198752473961689</v>
      </c>
    </row>
    <row r="820" spans="13:22" x14ac:dyDescent="0.25">
      <c r="M820" s="3">
        <v>816</v>
      </c>
      <c r="N820" s="122">
        <f>'CBA Result'!$G$54*_xlfn.GAMMA.INV(T820,IF($O$2="Railway",$D$31,$D$32),IF($O$2="Railway",$F$31,$F$32))</f>
        <v>4977151535.1686268</v>
      </c>
      <c r="O820" s="122">
        <f>'CBA Result'!$G$53+'CBA Result'!$G$57+'CBA Result'!$G$58+'CBA Result'!$G$59+'CBA Result'!$G$60</f>
        <v>-349185910.82876146</v>
      </c>
      <c r="P820" s="122">
        <f>'CBA Result'!$G$55+'CBA Result'!$G$56</f>
        <v>2589916468.0184565</v>
      </c>
      <c r="Q820" s="122">
        <f>'CBA Result'!$G$40</f>
        <v>-16530913967.140793</v>
      </c>
      <c r="R820" s="122">
        <v>0.63648145289866342</v>
      </c>
      <c r="S820" s="122">
        <f t="shared" si="40"/>
        <v>2479794892.978765</v>
      </c>
      <c r="T820" s="122">
        <v>0.29297058773181339</v>
      </c>
      <c r="U820" s="122">
        <f t="shared" si="41"/>
        <v>-25013456209.541676</v>
      </c>
      <c r="V820" s="3">
        <f t="shared" si="42"/>
        <v>0.28415747339255309</v>
      </c>
    </row>
    <row r="821" spans="13:22" x14ac:dyDescent="0.25">
      <c r="M821" s="3">
        <v>817</v>
      </c>
      <c r="N821" s="122">
        <f>'CBA Result'!$G$54*_xlfn.GAMMA.INV(T821,IF($O$2="Railway",$D$31,$D$32),IF($O$2="Railway",$F$31,$F$32))</f>
        <v>4044975395.2062297</v>
      </c>
      <c r="O821" s="122">
        <f>'CBA Result'!$G$53+'CBA Result'!$G$57+'CBA Result'!$G$58+'CBA Result'!$G$59+'CBA Result'!$G$60</f>
        <v>-349185910.82876146</v>
      </c>
      <c r="P821" s="122">
        <f>'CBA Result'!$G$55+'CBA Result'!$G$56</f>
        <v>2589916468.0184565</v>
      </c>
      <c r="Q821" s="122">
        <f>'CBA Result'!$G$40</f>
        <v>-16530913967.140793</v>
      </c>
      <c r="R821" s="122">
        <v>6.5766686821889908E-2</v>
      </c>
      <c r="S821" s="122">
        <f t="shared" si="40"/>
        <v>703973417.21806085</v>
      </c>
      <c r="T821" s="122">
        <v>7.1455885043992695E-2</v>
      </c>
      <c r="U821" s="122">
        <f t="shared" si="41"/>
        <v>-20328658712.063225</v>
      </c>
      <c r="V821" s="3">
        <f t="shared" si="42"/>
        <v>0.2164315395282162</v>
      </c>
    </row>
    <row r="822" spans="13:22" x14ac:dyDescent="0.25">
      <c r="M822" s="3">
        <v>818</v>
      </c>
      <c r="N822" s="122">
        <f>'CBA Result'!$G$54*_xlfn.GAMMA.INV(T822,IF($O$2="Railway",$D$31,$D$32),IF($O$2="Railway",$F$31,$F$32))</f>
        <v>6484908740.0933371</v>
      </c>
      <c r="O822" s="122">
        <f>'CBA Result'!$G$53+'CBA Result'!$G$57+'CBA Result'!$G$58+'CBA Result'!$G$59+'CBA Result'!$G$60</f>
        <v>-349185910.82876146</v>
      </c>
      <c r="P822" s="122">
        <f>'CBA Result'!$G$55+'CBA Result'!$G$56</f>
        <v>2589916468.0184565</v>
      </c>
      <c r="Q822" s="122">
        <f>'CBA Result'!$G$40</f>
        <v>-16530913967.140793</v>
      </c>
      <c r="R822" s="122">
        <v>0.6889159300410157</v>
      </c>
      <c r="S822" s="122">
        <f t="shared" si="40"/>
        <v>2664952501.4749055</v>
      </c>
      <c r="T822" s="122">
        <v>0.76545877029732257</v>
      </c>
      <c r="U822" s="122">
        <f t="shared" si="41"/>
        <v>-32590926687.086105</v>
      </c>
      <c r="V822" s="3">
        <f t="shared" si="42"/>
        <v>0.2700345226521797</v>
      </c>
    </row>
    <row r="823" spans="13:22" x14ac:dyDescent="0.25">
      <c r="M823" s="3">
        <v>819</v>
      </c>
      <c r="N823" s="122">
        <f>'CBA Result'!$G$54*_xlfn.GAMMA.INV(T823,IF($O$2="Railway",$D$31,$D$32),IF($O$2="Railway",$F$31,$F$32))</f>
        <v>4568836341.0136528</v>
      </c>
      <c r="O823" s="122">
        <f>'CBA Result'!$G$53+'CBA Result'!$G$57+'CBA Result'!$G$58+'CBA Result'!$G$59+'CBA Result'!$G$60</f>
        <v>-349185910.82876146</v>
      </c>
      <c r="P823" s="122">
        <f>'CBA Result'!$G$55+'CBA Result'!$G$56</f>
        <v>2589916468.0184565</v>
      </c>
      <c r="Q823" s="122">
        <f>'CBA Result'!$G$40</f>
        <v>-16530913967.140793</v>
      </c>
      <c r="R823" s="122">
        <v>0.75624476137875141</v>
      </c>
      <c r="S823" s="122">
        <f t="shared" si="40"/>
        <v>2928932114.6250029</v>
      </c>
      <c r="T823" s="122">
        <v>0.17566338358624189</v>
      </c>
      <c r="U823" s="122">
        <f t="shared" si="41"/>
        <v>-22961404115.785217</v>
      </c>
      <c r="V823" s="3">
        <f t="shared" si="42"/>
        <v>0.31133037460437696</v>
      </c>
    </row>
    <row r="824" spans="13:22" x14ac:dyDescent="0.25">
      <c r="M824" s="3">
        <v>820</v>
      </c>
      <c r="N824" s="122">
        <f>'CBA Result'!$G$54*_xlfn.GAMMA.INV(T824,IF($O$2="Railway",$D$31,$D$32),IF($O$2="Railway",$F$31,$F$32))</f>
        <v>5448285506.072917</v>
      </c>
      <c r="O824" s="122">
        <f>'CBA Result'!$G$53+'CBA Result'!$G$57+'CBA Result'!$G$58+'CBA Result'!$G$59+'CBA Result'!$G$60</f>
        <v>-349185910.82876146</v>
      </c>
      <c r="P824" s="122">
        <f>'CBA Result'!$G$55+'CBA Result'!$G$56</f>
        <v>2589916468.0184565</v>
      </c>
      <c r="Q824" s="122">
        <f>'CBA Result'!$G$40</f>
        <v>-16530913967.140793</v>
      </c>
      <c r="R824" s="122">
        <v>0.14810815075885253</v>
      </c>
      <c r="S824" s="122">
        <f t="shared" si="40"/>
        <v>1010273850.7205491</v>
      </c>
      <c r="T824" s="122">
        <v>0.45081450799792766</v>
      </c>
      <c r="U824" s="122">
        <f t="shared" si="41"/>
        <v>-27381213925.329742</v>
      </c>
      <c r="V824" s="3">
        <f t="shared" si="42"/>
        <v>0.22312281196244046</v>
      </c>
    </row>
    <row r="825" spans="13:22" x14ac:dyDescent="0.25">
      <c r="M825" s="3">
        <v>821</v>
      </c>
      <c r="N825" s="122">
        <f>'CBA Result'!$G$54*_xlfn.GAMMA.INV(T825,IF($O$2="Railway",$D$31,$D$32),IF($O$2="Railway",$F$31,$F$32))</f>
        <v>6466347875.8944349</v>
      </c>
      <c r="O825" s="122">
        <f>'CBA Result'!$G$53+'CBA Result'!$G$57+'CBA Result'!$G$58+'CBA Result'!$G$59+'CBA Result'!$G$60</f>
        <v>-349185910.82876146</v>
      </c>
      <c r="P825" s="122">
        <f>'CBA Result'!$G$55+'CBA Result'!$G$56</f>
        <v>2589916468.0184565</v>
      </c>
      <c r="Q825" s="122">
        <f>'CBA Result'!$G$40</f>
        <v>-16530913967.140793</v>
      </c>
      <c r="R825" s="122">
        <v>0.68444489833229127</v>
      </c>
      <c r="S825" s="122">
        <f t="shared" si="40"/>
        <v>2648573499.7453203</v>
      </c>
      <c r="T825" s="122">
        <v>0.76102947897349538</v>
      </c>
      <c r="U825" s="122">
        <f t="shared" si="41"/>
        <v>-32497646150.90593</v>
      </c>
      <c r="V825" s="3">
        <f t="shared" si="42"/>
        <v>0.26973447320173471</v>
      </c>
    </row>
    <row r="826" spans="13:22" x14ac:dyDescent="0.25">
      <c r="M826" s="3">
        <v>822</v>
      </c>
      <c r="N826" s="122">
        <f>'CBA Result'!$G$54*_xlfn.GAMMA.INV(T826,IF($O$2="Railway",$D$31,$D$32),IF($O$2="Railway",$F$31,$F$32))</f>
        <v>6925034823.9042673</v>
      </c>
      <c r="O826" s="122">
        <f>'CBA Result'!$G$53+'CBA Result'!$G$57+'CBA Result'!$G$58+'CBA Result'!$G$59+'CBA Result'!$G$60</f>
        <v>-349185910.82876146</v>
      </c>
      <c r="P826" s="122">
        <f>'CBA Result'!$G$55+'CBA Result'!$G$56</f>
        <v>2589916468.0184565</v>
      </c>
      <c r="Q826" s="122">
        <f>'CBA Result'!$G$40</f>
        <v>-16530913967.140793</v>
      </c>
      <c r="R826" s="122">
        <v>0.78678788709207337</v>
      </c>
      <c r="S826" s="122">
        <f t="shared" si="40"/>
        <v>3062397472.2273555</v>
      </c>
      <c r="T826" s="122">
        <v>0.85467973781607121</v>
      </c>
      <c r="U826" s="122">
        <f t="shared" si="41"/>
        <v>-34802849399.563606</v>
      </c>
      <c r="V826" s="3">
        <f t="shared" si="42"/>
        <v>0.27693842750196529</v>
      </c>
    </row>
    <row r="827" spans="13:22" x14ac:dyDescent="0.25">
      <c r="M827" s="3">
        <v>823</v>
      </c>
      <c r="N827" s="122">
        <f>'CBA Result'!$G$54*_xlfn.GAMMA.INV(T827,IF($O$2="Railway",$D$31,$D$32),IF($O$2="Railway",$F$31,$F$32))</f>
        <v>6663872461.3797178</v>
      </c>
      <c r="O827" s="122">
        <f>'CBA Result'!$G$53+'CBA Result'!$G$57+'CBA Result'!$G$58+'CBA Result'!$G$59+'CBA Result'!$G$60</f>
        <v>-349185910.82876146</v>
      </c>
      <c r="P827" s="122">
        <f>'CBA Result'!$G$55+'CBA Result'!$G$56</f>
        <v>2589916468.0184565</v>
      </c>
      <c r="Q827" s="122">
        <f>'CBA Result'!$G$40</f>
        <v>-16530913967.140793</v>
      </c>
      <c r="R827" s="122">
        <v>0.58623713971225688</v>
      </c>
      <c r="S827" s="122">
        <f t="shared" si="40"/>
        <v>2314067207.2776113</v>
      </c>
      <c r="T827" s="122">
        <v>0.805384334855752</v>
      </c>
      <c r="U827" s="122">
        <f t="shared" si="41"/>
        <v>-33490336956.968884</v>
      </c>
      <c r="V827" s="3">
        <f t="shared" si="42"/>
        <v>0.25764905766446883</v>
      </c>
    </row>
    <row r="828" spans="13:22" x14ac:dyDescent="0.25">
      <c r="M828" s="3">
        <v>824</v>
      </c>
      <c r="N828" s="122">
        <f>'CBA Result'!$G$54*_xlfn.GAMMA.INV(T828,IF($O$2="Railway",$D$31,$D$32),IF($O$2="Railway",$F$31,$F$32))</f>
        <v>3524113939.3783345</v>
      </c>
      <c r="O828" s="122">
        <f>'CBA Result'!$G$53+'CBA Result'!$G$57+'CBA Result'!$G$58+'CBA Result'!$G$59+'CBA Result'!$G$60</f>
        <v>-349185910.82876146</v>
      </c>
      <c r="P828" s="122">
        <f>'CBA Result'!$G$55+'CBA Result'!$G$56</f>
        <v>2589916468.0184565</v>
      </c>
      <c r="Q828" s="122">
        <f>'CBA Result'!$G$40</f>
        <v>-16530913967.140793</v>
      </c>
      <c r="R828" s="122">
        <v>0.20461895495972715</v>
      </c>
      <c r="S828" s="122">
        <f t="shared" si="40"/>
        <v>1189547386.3092179</v>
      </c>
      <c r="T828" s="122">
        <v>2.0463437238980808E-2</v>
      </c>
      <c r="U828" s="122">
        <f t="shared" si="41"/>
        <v>-17710987716.006687</v>
      </c>
      <c r="V828" s="3">
        <f t="shared" si="42"/>
        <v>0.24642755586772286</v>
      </c>
    </row>
    <row r="829" spans="13:22" x14ac:dyDescent="0.25">
      <c r="M829" s="3">
        <v>825</v>
      </c>
      <c r="N829" s="122">
        <f>'CBA Result'!$G$54*_xlfn.GAMMA.INV(T829,IF($O$2="Railway",$D$31,$D$32),IF($O$2="Railway",$F$31,$F$32))</f>
        <v>3782578648.8264275</v>
      </c>
      <c r="O829" s="122">
        <f>'CBA Result'!$G$53+'CBA Result'!$G$57+'CBA Result'!$G$58+'CBA Result'!$G$59+'CBA Result'!$G$60</f>
        <v>-349185910.82876146</v>
      </c>
      <c r="P829" s="122">
        <f>'CBA Result'!$G$55+'CBA Result'!$G$56</f>
        <v>2589916468.0184565</v>
      </c>
      <c r="Q829" s="122">
        <f>'CBA Result'!$G$40</f>
        <v>-16530913967.140793</v>
      </c>
      <c r="R829" s="122">
        <v>0.34078332725274807</v>
      </c>
      <c r="S829" s="122">
        <f t="shared" si="40"/>
        <v>1587398985.0951712</v>
      </c>
      <c r="T829" s="122">
        <v>4.0062759541757864E-2</v>
      </c>
      <c r="U829" s="122">
        <f t="shared" si="41"/>
        <v>-19009942679.665985</v>
      </c>
      <c r="V829" s="3">
        <f t="shared" si="42"/>
        <v>0.26411398538635966</v>
      </c>
    </row>
    <row r="830" spans="13:22" x14ac:dyDescent="0.25">
      <c r="M830" s="3">
        <v>826</v>
      </c>
      <c r="N830" s="122">
        <f>'CBA Result'!$G$54*_xlfn.GAMMA.INV(T830,IF($O$2="Railway",$D$31,$D$32),IF($O$2="Railway",$F$31,$F$32))</f>
        <v>3920746881.0132055</v>
      </c>
      <c r="O830" s="122">
        <f>'CBA Result'!$G$53+'CBA Result'!$G$57+'CBA Result'!$G$58+'CBA Result'!$G$59+'CBA Result'!$G$60</f>
        <v>-349185910.82876146</v>
      </c>
      <c r="P830" s="122">
        <f>'CBA Result'!$G$55+'CBA Result'!$G$56</f>
        <v>2589916468.0184565</v>
      </c>
      <c r="Q830" s="122">
        <f>'CBA Result'!$G$40</f>
        <v>-16530913967.140793</v>
      </c>
      <c r="R830" s="122">
        <v>6.2168800718294004E-2</v>
      </c>
      <c r="S830" s="122">
        <f t="shared" si="40"/>
        <v>688144699.38657153</v>
      </c>
      <c r="T830" s="122">
        <v>5.4989046414981591E-2</v>
      </c>
      <c r="U830" s="122">
        <f t="shared" si="41"/>
        <v>-19704328816.180649</v>
      </c>
      <c r="V830" s="3">
        <f t="shared" si="42"/>
        <v>0.21618121121045561</v>
      </c>
    </row>
    <row r="831" spans="13:22" x14ac:dyDescent="0.25">
      <c r="M831" s="3">
        <v>827</v>
      </c>
      <c r="N831" s="122">
        <f>'CBA Result'!$G$54*_xlfn.GAMMA.INV(T831,IF($O$2="Railway",$D$31,$D$32),IF($O$2="Railway",$F$31,$F$32))</f>
        <v>6680686167.7544498</v>
      </c>
      <c r="O831" s="122">
        <f>'CBA Result'!$G$53+'CBA Result'!$G$57+'CBA Result'!$G$58+'CBA Result'!$G$59+'CBA Result'!$G$60</f>
        <v>-349185910.82876146</v>
      </c>
      <c r="P831" s="122">
        <f>'CBA Result'!$G$55+'CBA Result'!$G$56</f>
        <v>2589916468.0184565</v>
      </c>
      <c r="Q831" s="122">
        <f>'CBA Result'!$G$40</f>
        <v>-16530913967.140793</v>
      </c>
      <c r="R831" s="122">
        <v>0.85888333129255301</v>
      </c>
      <c r="S831" s="122">
        <f t="shared" si="40"/>
        <v>3432069497.399549</v>
      </c>
      <c r="T831" s="122">
        <v>0.80887606503921539</v>
      </c>
      <c r="U831" s="122">
        <f t="shared" si="41"/>
        <v>-33574836877.285294</v>
      </c>
      <c r="V831" s="3">
        <f t="shared" si="42"/>
        <v>0.29080021416070317</v>
      </c>
    </row>
    <row r="832" spans="13:22" x14ac:dyDescent="0.25">
      <c r="M832" s="3">
        <v>828</v>
      </c>
      <c r="N832" s="122">
        <f>'CBA Result'!$G$54*_xlfn.GAMMA.INV(T832,IF($O$2="Railway",$D$31,$D$32),IF($O$2="Railway",$F$31,$F$32))</f>
        <v>4187014319.6630106</v>
      </c>
      <c r="O832" s="122">
        <f>'CBA Result'!$G$53+'CBA Result'!$G$57+'CBA Result'!$G$58+'CBA Result'!$G$59+'CBA Result'!$G$60</f>
        <v>-349185910.82876146</v>
      </c>
      <c r="P832" s="122">
        <f>'CBA Result'!$G$55+'CBA Result'!$G$56</f>
        <v>2589916468.0184565</v>
      </c>
      <c r="Q832" s="122">
        <f>'CBA Result'!$G$40</f>
        <v>-16530913967.140793</v>
      </c>
      <c r="R832" s="122">
        <v>0.54485908922382886</v>
      </c>
      <c r="S832" s="122">
        <f t="shared" si="40"/>
        <v>2184006123.7001801</v>
      </c>
      <c r="T832" s="122">
        <v>9.4075991483193122E-2</v>
      </c>
      <c r="U832" s="122">
        <f t="shared" si="41"/>
        <v>-21042497620.090305</v>
      </c>
      <c r="V832" s="3">
        <f t="shared" si="42"/>
        <v>0.2861748943141183</v>
      </c>
    </row>
    <row r="833" spans="13:22" x14ac:dyDescent="0.25">
      <c r="M833" s="3">
        <v>829</v>
      </c>
      <c r="N833" s="122">
        <f>'CBA Result'!$G$54*_xlfn.GAMMA.INV(T833,IF($O$2="Railway",$D$31,$D$32),IF($O$2="Railway",$F$31,$F$32))</f>
        <v>7872614477.8808937</v>
      </c>
      <c r="O833" s="122">
        <f>'CBA Result'!$G$53+'CBA Result'!$G$57+'CBA Result'!$G$58+'CBA Result'!$G$59+'CBA Result'!$G$60</f>
        <v>-349185910.82876146</v>
      </c>
      <c r="P833" s="122">
        <f>'CBA Result'!$G$55+'CBA Result'!$G$56</f>
        <v>2589916468.0184565</v>
      </c>
      <c r="Q833" s="122">
        <f>'CBA Result'!$G$40</f>
        <v>-16530913967.140793</v>
      </c>
      <c r="R833" s="122">
        <v>0.74771077350999526</v>
      </c>
      <c r="S833" s="122">
        <f t="shared" si="40"/>
        <v>2893394159.4400873</v>
      </c>
      <c r="T833" s="122">
        <v>0.95807383646235733</v>
      </c>
      <c r="U833" s="122">
        <f t="shared" si="41"/>
        <v>-39565059674.319481</v>
      </c>
      <c r="V833" s="3">
        <f t="shared" si="42"/>
        <v>0.26328338216189962</v>
      </c>
    </row>
    <row r="834" spans="13:22" x14ac:dyDescent="0.25">
      <c r="M834" s="3">
        <v>830</v>
      </c>
      <c r="N834" s="122">
        <f>'CBA Result'!$G$54*_xlfn.GAMMA.INV(T834,IF($O$2="Railway",$D$31,$D$32),IF($O$2="Railway",$F$31,$F$32))</f>
        <v>4145489097.1047454</v>
      </c>
      <c r="O834" s="122">
        <f>'CBA Result'!$G$53+'CBA Result'!$G$57+'CBA Result'!$G$58+'CBA Result'!$G$59+'CBA Result'!$G$60</f>
        <v>-349185910.82876146</v>
      </c>
      <c r="P834" s="122">
        <f>'CBA Result'!$G$55+'CBA Result'!$G$56</f>
        <v>2589916468.0184565</v>
      </c>
      <c r="Q834" s="122">
        <f>'CBA Result'!$G$40</f>
        <v>-16530913967.140793</v>
      </c>
      <c r="R834" s="122">
        <v>0.90590529590209112</v>
      </c>
      <c r="S834" s="122">
        <f t="shared" si="40"/>
        <v>3744867320.6246071</v>
      </c>
      <c r="T834" s="122">
        <v>8.7033061784680954E-2</v>
      </c>
      <c r="U834" s="122">
        <f t="shared" si="41"/>
        <v>-20833806096.693192</v>
      </c>
      <c r="V834" s="3">
        <f t="shared" si="42"/>
        <v>0.36196797032192546</v>
      </c>
    </row>
    <row r="835" spans="13:22" x14ac:dyDescent="0.25">
      <c r="M835" s="3">
        <v>831</v>
      </c>
      <c r="N835" s="122">
        <f>'CBA Result'!$G$54*_xlfn.GAMMA.INV(T835,IF($O$2="Railway",$D$31,$D$32),IF($O$2="Railway",$F$31,$F$32))</f>
        <v>6383317664.675087</v>
      </c>
      <c r="O835" s="122">
        <f>'CBA Result'!$G$53+'CBA Result'!$G$57+'CBA Result'!$G$58+'CBA Result'!$G$59+'CBA Result'!$G$60</f>
        <v>-349185910.82876146</v>
      </c>
      <c r="P835" s="122">
        <f>'CBA Result'!$G$55+'CBA Result'!$G$56</f>
        <v>2589916468.0184565</v>
      </c>
      <c r="Q835" s="122">
        <f>'CBA Result'!$G$40</f>
        <v>-16530913967.140793</v>
      </c>
      <c r="R835" s="122">
        <v>0.92433937405747824</v>
      </c>
      <c r="S835" s="122">
        <f t="shared" si="40"/>
        <v>3896181258.2912545</v>
      </c>
      <c r="T835" s="122">
        <v>0.74055862930418526</v>
      </c>
      <c r="U835" s="122">
        <f t="shared" si="41"/>
        <v>-32080364792.73772</v>
      </c>
      <c r="V835" s="3">
        <f t="shared" si="42"/>
        <v>0.30954489066114305</v>
      </c>
    </row>
    <row r="836" spans="13:22" x14ac:dyDescent="0.25">
      <c r="M836" s="3">
        <v>832</v>
      </c>
      <c r="N836" s="122">
        <f>'CBA Result'!$G$54*_xlfn.GAMMA.INV(T836,IF($O$2="Railway",$D$31,$D$32),IF($O$2="Railway",$F$31,$F$32))</f>
        <v>6518389360.777482</v>
      </c>
      <c r="O836" s="122">
        <f>'CBA Result'!$G$53+'CBA Result'!$G$57+'CBA Result'!$G$58+'CBA Result'!$G$59+'CBA Result'!$G$60</f>
        <v>-349185910.82876146</v>
      </c>
      <c r="P836" s="122">
        <f>'CBA Result'!$G$55+'CBA Result'!$G$56</f>
        <v>2589916468.0184565</v>
      </c>
      <c r="Q836" s="122">
        <f>'CBA Result'!$G$40</f>
        <v>-16530913967.140793</v>
      </c>
      <c r="R836" s="122">
        <v>0.47735097920759106</v>
      </c>
      <c r="S836" s="122">
        <f t="shared" si="40"/>
        <v>1980757290.150249</v>
      </c>
      <c r="T836" s="122">
        <v>0.77331178454875105</v>
      </c>
      <c r="U836" s="122">
        <f t="shared" si="41"/>
        <v>-32759188801.155483</v>
      </c>
      <c r="V836" s="3">
        <f t="shared" si="42"/>
        <v>0.2487839607252883</v>
      </c>
    </row>
    <row r="837" spans="13:22" x14ac:dyDescent="0.25">
      <c r="M837" s="3">
        <v>833</v>
      </c>
      <c r="N837" s="122">
        <f>'CBA Result'!$G$54*_xlfn.GAMMA.INV(T837,IF($O$2="Railway",$D$31,$D$32),IF($O$2="Railway",$F$31,$F$32))</f>
        <v>5549374935.6861086</v>
      </c>
      <c r="O837" s="122">
        <f>'CBA Result'!$G$53+'CBA Result'!$G$57+'CBA Result'!$G$58+'CBA Result'!$G$59+'CBA Result'!$G$60</f>
        <v>-349185910.82876146</v>
      </c>
      <c r="P837" s="122">
        <f>'CBA Result'!$G$55+'CBA Result'!$G$56</f>
        <v>2589916468.0184565</v>
      </c>
      <c r="Q837" s="122">
        <f>'CBA Result'!$G$40</f>
        <v>-16530913967.140793</v>
      </c>
      <c r="R837" s="122">
        <v>0.93810290915550121</v>
      </c>
      <c r="S837" s="122">
        <f t="shared" si="40"/>
        <v>4026347076.3513432</v>
      </c>
      <c r="T837" s="122">
        <v>0.48545936820916791</v>
      </c>
      <c r="U837" s="122">
        <f t="shared" si="41"/>
        <v>-27889254719.950932</v>
      </c>
      <c r="V837" s="3">
        <f t="shared" si="42"/>
        <v>0.33082763214207983</v>
      </c>
    </row>
    <row r="838" spans="13:22" x14ac:dyDescent="0.25">
      <c r="M838" s="3">
        <v>834</v>
      </c>
      <c r="N838" s="122">
        <f>'CBA Result'!$G$54*_xlfn.GAMMA.INV(T838,IF($O$2="Railway",$D$31,$D$32),IF($O$2="Railway",$F$31,$F$32))</f>
        <v>4155726337.027338</v>
      </c>
      <c r="O838" s="122">
        <f>'CBA Result'!$G$53+'CBA Result'!$G$57+'CBA Result'!$G$58+'CBA Result'!$G$59+'CBA Result'!$G$60</f>
        <v>-349185910.82876146</v>
      </c>
      <c r="P838" s="122">
        <f>'CBA Result'!$G$55+'CBA Result'!$G$56</f>
        <v>2589916468.0184565</v>
      </c>
      <c r="Q838" s="122">
        <f>'CBA Result'!$G$40</f>
        <v>-16530913967.140793</v>
      </c>
      <c r="R838" s="122">
        <v>0.31188281180490707</v>
      </c>
      <c r="S838" s="122">
        <f t="shared" ref="S838:S901" si="43">_xlfn.BETA.INV(R838,IF($O$2="Railway",$I$30,$J$30),IF($O$2="Railway",$I$31,$J$31),IF($O$2="Railway",$I$27,$J$27),IF($O$2="Railway",$I$29,$J$29))*P838</f>
        <v>1504778133.1190865</v>
      </c>
      <c r="T838" s="122">
        <v>8.8736057647427091E-2</v>
      </c>
      <c r="U838" s="122">
        <f t="shared" ref="U838:U901" si="44">_xlfn.GAMMA.INV(T838,IF($O$2="Railway",$D$31,$D$32),IF($O$2="Railway",$F$31,$F$32))*Q838</f>
        <v>-20885254952.670544</v>
      </c>
      <c r="V838" s="3">
        <f t="shared" ref="V838:V901" si="45">(N838+O838+S838)/-U838</f>
        <v>0.25430949113879592</v>
      </c>
    </row>
    <row r="839" spans="13:22" x14ac:dyDescent="0.25">
      <c r="M839" s="3">
        <v>835</v>
      </c>
      <c r="N839" s="122">
        <f>'CBA Result'!$G$54*_xlfn.GAMMA.INV(T839,IF($O$2="Railway",$D$31,$D$32),IF($O$2="Railway",$F$31,$F$32))</f>
        <v>6220263554.6298656</v>
      </c>
      <c r="O839" s="122">
        <f>'CBA Result'!$G$53+'CBA Result'!$G$57+'CBA Result'!$G$58+'CBA Result'!$G$59+'CBA Result'!$G$60</f>
        <v>-349185910.82876146</v>
      </c>
      <c r="P839" s="122">
        <f>'CBA Result'!$G$55+'CBA Result'!$G$56</f>
        <v>2589916468.0184565</v>
      </c>
      <c r="Q839" s="122">
        <f>'CBA Result'!$G$40</f>
        <v>-16530913967.140793</v>
      </c>
      <c r="R839" s="122">
        <v>0.49539276304409252</v>
      </c>
      <c r="S839" s="122">
        <f t="shared" si="43"/>
        <v>2034198860.8687789</v>
      </c>
      <c r="T839" s="122">
        <v>0.69730839231730068</v>
      </c>
      <c r="U839" s="122">
        <f t="shared" si="44"/>
        <v>-31260910771.178833</v>
      </c>
      <c r="V839" s="3">
        <f t="shared" si="45"/>
        <v>0.25288055624912237</v>
      </c>
    </row>
    <row r="840" spans="13:22" x14ac:dyDescent="0.25">
      <c r="M840" s="3">
        <v>836</v>
      </c>
      <c r="N840" s="122">
        <f>'CBA Result'!$G$54*_xlfn.GAMMA.INV(T840,IF($O$2="Railway",$D$31,$D$32),IF($O$2="Railway",$F$31,$F$32))</f>
        <v>7062287635.5138693</v>
      </c>
      <c r="O840" s="122">
        <f>'CBA Result'!$G$53+'CBA Result'!$G$57+'CBA Result'!$G$58+'CBA Result'!$G$59+'CBA Result'!$G$60</f>
        <v>-349185910.82876146</v>
      </c>
      <c r="P840" s="122">
        <f>'CBA Result'!$G$55+'CBA Result'!$G$56</f>
        <v>2589916468.0184565</v>
      </c>
      <c r="Q840" s="122">
        <f>'CBA Result'!$G$40</f>
        <v>-16530913967.140793</v>
      </c>
      <c r="R840" s="122">
        <v>2.9222045331436575E-2</v>
      </c>
      <c r="S840" s="122">
        <f t="shared" si="43"/>
        <v>520683350.95123869</v>
      </c>
      <c r="T840" s="122">
        <v>0.87649312230055809</v>
      </c>
      <c r="U840" s="122">
        <f t="shared" si="44"/>
        <v>-35492634946.291382</v>
      </c>
      <c r="V840" s="3">
        <f t="shared" si="45"/>
        <v>0.20381087756890259</v>
      </c>
    </row>
    <row r="841" spans="13:22" x14ac:dyDescent="0.25">
      <c r="M841" s="3">
        <v>837</v>
      </c>
      <c r="N841" s="122">
        <f>'CBA Result'!$G$54*_xlfn.GAMMA.INV(T841,IF($O$2="Railway",$D$31,$D$32),IF($O$2="Railway",$F$31,$F$32))</f>
        <v>6445836188.1630192</v>
      </c>
      <c r="O841" s="122">
        <f>'CBA Result'!$G$53+'CBA Result'!$G$57+'CBA Result'!$G$58+'CBA Result'!$G$59+'CBA Result'!$G$60</f>
        <v>-349185910.82876146</v>
      </c>
      <c r="P841" s="122">
        <f>'CBA Result'!$G$55+'CBA Result'!$G$56</f>
        <v>2589916468.0184565</v>
      </c>
      <c r="Q841" s="122">
        <f>'CBA Result'!$G$40</f>
        <v>-16530913967.140793</v>
      </c>
      <c r="R841" s="122">
        <v>0.26837102080785213</v>
      </c>
      <c r="S841" s="122">
        <f t="shared" si="43"/>
        <v>1379200584.4940054</v>
      </c>
      <c r="T841" s="122">
        <v>0.75607199801863212</v>
      </c>
      <c r="U841" s="122">
        <f t="shared" si="44"/>
        <v>-32394561444.879162</v>
      </c>
      <c r="V841" s="3">
        <f t="shared" si="45"/>
        <v>0.23077487480572217</v>
      </c>
    </row>
    <row r="842" spans="13:22" x14ac:dyDescent="0.25">
      <c r="M842" s="3">
        <v>838</v>
      </c>
      <c r="N842" s="122">
        <f>'CBA Result'!$G$54*_xlfn.GAMMA.INV(T842,IF($O$2="Railway",$D$31,$D$32),IF($O$2="Railway",$F$31,$F$32))</f>
        <v>5249265941.5254555</v>
      </c>
      <c r="O842" s="122">
        <f>'CBA Result'!$G$53+'CBA Result'!$G$57+'CBA Result'!$G$58+'CBA Result'!$G$59+'CBA Result'!$G$60</f>
        <v>-349185910.82876146</v>
      </c>
      <c r="P842" s="122">
        <f>'CBA Result'!$G$55+'CBA Result'!$G$56</f>
        <v>2589916468.0184565</v>
      </c>
      <c r="Q842" s="122">
        <f>'CBA Result'!$G$40</f>
        <v>-16530913967.140793</v>
      </c>
      <c r="R842" s="122">
        <v>8.6776974786727301E-2</v>
      </c>
      <c r="S842" s="122">
        <f t="shared" si="43"/>
        <v>790736514.22330725</v>
      </c>
      <c r="T842" s="122">
        <v>0.38270232780862434</v>
      </c>
      <c r="U842" s="122">
        <f t="shared" si="44"/>
        <v>-26381009867.351162</v>
      </c>
      <c r="V842" s="3">
        <f t="shared" si="45"/>
        <v>0.21571640257649469</v>
      </c>
    </row>
    <row r="843" spans="13:22" x14ac:dyDescent="0.25">
      <c r="M843" s="3">
        <v>839</v>
      </c>
      <c r="N843" s="122">
        <f>'CBA Result'!$G$54*_xlfn.GAMMA.INV(T843,IF($O$2="Railway",$D$31,$D$32),IF($O$2="Railway",$F$31,$F$32))</f>
        <v>6224348102.44067</v>
      </c>
      <c r="O843" s="122">
        <f>'CBA Result'!$G$53+'CBA Result'!$G$57+'CBA Result'!$G$58+'CBA Result'!$G$59+'CBA Result'!$G$60</f>
        <v>-349185910.82876146</v>
      </c>
      <c r="P843" s="122">
        <f>'CBA Result'!$G$55+'CBA Result'!$G$56</f>
        <v>2589916468.0184565</v>
      </c>
      <c r="Q843" s="122">
        <f>'CBA Result'!$G$40</f>
        <v>-16530913967.140793</v>
      </c>
      <c r="R843" s="122">
        <v>0.76924544305763609</v>
      </c>
      <c r="S843" s="122">
        <f t="shared" si="43"/>
        <v>2984473946.6679859</v>
      </c>
      <c r="T843" s="122">
        <v>0.69843965894687465</v>
      </c>
      <c r="U843" s="122">
        <f t="shared" si="44"/>
        <v>-31281438307.276421</v>
      </c>
      <c r="V843" s="3">
        <f t="shared" si="45"/>
        <v>0.28322342634159003</v>
      </c>
    </row>
    <row r="844" spans="13:22" x14ac:dyDescent="0.25">
      <c r="M844" s="3">
        <v>840</v>
      </c>
      <c r="N844" s="122">
        <f>'CBA Result'!$G$54*_xlfn.GAMMA.INV(T844,IF($O$2="Railway",$D$31,$D$32),IF($O$2="Railway",$F$31,$F$32))</f>
        <v>8140539891.486412</v>
      </c>
      <c r="O844" s="122">
        <f>'CBA Result'!$G$53+'CBA Result'!$G$57+'CBA Result'!$G$58+'CBA Result'!$G$59+'CBA Result'!$G$60</f>
        <v>-349185910.82876146</v>
      </c>
      <c r="P844" s="122">
        <f>'CBA Result'!$G$55+'CBA Result'!$G$56</f>
        <v>2589916468.0184565</v>
      </c>
      <c r="Q844" s="122">
        <f>'CBA Result'!$G$40</f>
        <v>-16530913967.140793</v>
      </c>
      <c r="R844" s="122">
        <v>0.16714213499711716</v>
      </c>
      <c r="S844" s="122">
        <f t="shared" si="43"/>
        <v>1072341471.0456365</v>
      </c>
      <c r="T844" s="122">
        <v>0.97187815156402158</v>
      </c>
      <c r="U844" s="122">
        <f t="shared" si="44"/>
        <v>-40911560891.590118</v>
      </c>
      <c r="V844" s="3">
        <f t="shared" si="45"/>
        <v>0.21665502998506542</v>
      </c>
    </row>
    <row r="845" spans="13:22" x14ac:dyDescent="0.25">
      <c r="M845" s="3">
        <v>841</v>
      </c>
      <c r="N845" s="122">
        <f>'CBA Result'!$G$54*_xlfn.GAMMA.INV(T845,IF($O$2="Railway",$D$31,$D$32),IF($O$2="Railway",$F$31,$F$32))</f>
        <v>4804729884.2430515</v>
      </c>
      <c r="O845" s="122">
        <f>'CBA Result'!$G$53+'CBA Result'!$G$57+'CBA Result'!$G$58+'CBA Result'!$G$59+'CBA Result'!$G$60</f>
        <v>-349185910.82876146</v>
      </c>
      <c r="P845" s="122">
        <f>'CBA Result'!$G$55+'CBA Result'!$G$56</f>
        <v>2589916468.0184565</v>
      </c>
      <c r="Q845" s="122">
        <f>'CBA Result'!$G$40</f>
        <v>-16530913967.140793</v>
      </c>
      <c r="R845" s="122">
        <v>0.55987719269363767</v>
      </c>
      <c r="S845" s="122">
        <f t="shared" si="43"/>
        <v>2230640533.4694676</v>
      </c>
      <c r="T845" s="122">
        <v>0.24023495512084714</v>
      </c>
      <c r="U845" s="122">
        <f t="shared" si="44"/>
        <v>-24146924141.042454</v>
      </c>
      <c r="V845" s="3">
        <f t="shared" si="45"/>
        <v>0.27689590888800908</v>
      </c>
    </row>
    <row r="846" spans="13:22" x14ac:dyDescent="0.25">
      <c r="M846" s="3">
        <v>842</v>
      </c>
      <c r="N846" s="122">
        <f>'CBA Result'!$G$54*_xlfn.GAMMA.INV(T846,IF($O$2="Railway",$D$31,$D$32),IF($O$2="Railway",$F$31,$F$32))</f>
        <v>6044712276.7663612</v>
      </c>
      <c r="O846" s="122">
        <f>'CBA Result'!$G$53+'CBA Result'!$G$57+'CBA Result'!$G$58+'CBA Result'!$G$59+'CBA Result'!$G$60</f>
        <v>-349185910.82876146</v>
      </c>
      <c r="P846" s="122">
        <f>'CBA Result'!$G$55+'CBA Result'!$G$56</f>
        <v>2589916468.0184565</v>
      </c>
      <c r="Q846" s="122">
        <f>'CBA Result'!$G$40</f>
        <v>-16530913967.140793</v>
      </c>
      <c r="R846" s="122">
        <v>0.40944812874655112</v>
      </c>
      <c r="S846" s="122">
        <f t="shared" si="43"/>
        <v>1783566294.529321</v>
      </c>
      <c r="T846" s="122">
        <v>0.64651399447367908</v>
      </c>
      <c r="U846" s="122">
        <f t="shared" si="44"/>
        <v>-30378650271.304565</v>
      </c>
      <c r="V846" s="3">
        <f t="shared" si="45"/>
        <v>0.24619568656516688</v>
      </c>
    </row>
    <row r="847" spans="13:22" x14ac:dyDescent="0.25">
      <c r="M847" s="3">
        <v>843</v>
      </c>
      <c r="N847" s="122">
        <f>'CBA Result'!$G$54*_xlfn.GAMMA.INV(T847,IF($O$2="Railway",$D$31,$D$32),IF($O$2="Railway",$F$31,$F$32))</f>
        <v>5746493031.6456184</v>
      </c>
      <c r="O847" s="122">
        <f>'CBA Result'!$G$53+'CBA Result'!$G$57+'CBA Result'!$G$58+'CBA Result'!$G$59+'CBA Result'!$G$60</f>
        <v>-349185910.82876146</v>
      </c>
      <c r="P847" s="122">
        <f>'CBA Result'!$G$55+'CBA Result'!$G$56</f>
        <v>2589916468.0184565</v>
      </c>
      <c r="Q847" s="122">
        <f>'CBA Result'!$G$40</f>
        <v>-16530913967.140793</v>
      </c>
      <c r="R847" s="122">
        <v>0.9664610940546291</v>
      </c>
      <c r="S847" s="122">
        <f t="shared" si="43"/>
        <v>4376727348.840786</v>
      </c>
      <c r="T847" s="122">
        <v>0.55190464490432489</v>
      </c>
      <c r="U847" s="122">
        <f t="shared" si="44"/>
        <v>-28879902649.103115</v>
      </c>
      <c r="V847" s="3">
        <f t="shared" si="45"/>
        <v>0.33843723742473147</v>
      </c>
    </row>
    <row r="848" spans="13:22" x14ac:dyDescent="0.25">
      <c r="M848" s="3">
        <v>844</v>
      </c>
      <c r="N848" s="122">
        <f>'CBA Result'!$G$54*_xlfn.GAMMA.INV(T848,IF($O$2="Railway",$D$31,$D$32),IF($O$2="Railway",$F$31,$F$32))</f>
        <v>7746837839.3325014</v>
      </c>
      <c r="O848" s="122">
        <f>'CBA Result'!$G$53+'CBA Result'!$G$57+'CBA Result'!$G$58+'CBA Result'!$G$59+'CBA Result'!$G$60</f>
        <v>-349185910.82876146</v>
      </c>
      <c r="P848" s="122">
        <f>'CBA Result'!$G$55+'CBA Result'!$G$56</f>
        <v>2589916468.0184565</v>
      </c>
      <c r="Q848" s="122">
        <f>'CBA Result'!$G$40</f>
        <v>-16530913967.140793</v>
      </c>
      <c r="R848" s="122">
        <v>0.86246458963820549</v>
      </c>
      <c r="S848" s="122">
        <f t="shared" si="43"/>
        <v>3453260457.8483973</v>
      </c>
      <c r="T848" s="122">
        <v>0.94977782694150037</v>
      </c>
      <c r="U848" s="122">
        <f t="shared" si="44"/>
        <v>-38932949436.50914</v>
      </c>
      <c r="V848" s="3">
        <f t="shared" si="45"/>
        <v>0.27870768958944481</v>
      </c>
    </row>
    <row r="849" spans="13:22" x14ac:dyDescent="0.25">
      <c r="M849" s="3">
        <v>845</v>
      </c>
      <c r="N849" s="122">
        <f>'CBA Result'!$G$54*_xlfn.GAMMA.INV(T849,IF($O$2="Railway",$D$31,$D$32),IF($O$2="Railway",$F$31,$F$32))</f>
        <v>5444232394.1337776</v>
      </c>
      <c r="O849" s="122">
        <f>'CBA Result'!$G$53+'CBA Result'!$G$57+'CBA Result'!$G$58+'CBA Result'!$G$59+'CBA Result'!$G$60</f>
        <v>-349185910.82876146</v>
      </c>
      <c r="P849" s="122">
        <f>'CBA Result'!$G$55+'CBA Result'!$G$56</f>
        <v>2589916468.0184565</v>
      </c>
      <c r="Q849" s="122">
        <f>'CBA Result'!$G$40</f>
        <v>-16530913967.140793</v>
      </c>
      <c r="R849" s="122">
        <v>0.14598801826419916</v>
      </c>
      <c r="S849" s="122">
        <f t="shared" si="43"/>
        <v>1003227451.0674334</v>
      </c>
      <c r="T849" s="122">
        <v>0.44942257275688491</v>
      </c>
      <c r="U849" s="122">
        <f t="shared" si="44"/>
        <v>-27360844375.139107</v>
      </c>
      <c r="V849" s="3">
        <f t="shared" si="45"/>
        <v>0.22288325063218906</v>
      </c>
    </row>
    <row r="850" spans="13:22" x14ac:dyDescent="0.25">
      <c r="M850" s="3">
        <v>846</v>
      </c>
      <c r="N850" s="122">
        <f>'CBA Result'!$G$54*_xlfn.GAMMA.INV(T850,IF($O$2="Railway",$D$31,$D$32),IF($O$2="Railway",$F$31,$F$32))</f>
        <v>7020785691.2337551</v>
      </c>
      <c r="O850" s="122">
        <f>'CBA Result'!$G$53+'CBA Result'!$G$57+'CBA Result'!$G$58+'CBA Result'!$G$59+'CBA Result'!$G$60</f>
        <v>-349185910.82876146</v>
      </c>
      <c r="P850" s="122">
        <f>'CBA Result'!$G$55+'CBA Result'!$G$56</f>
        <v>2589916468.0184565</v>
      </c>
      <c r="Q850" s="122">
        <f>'CBA Result'!$G$40</f>
        <v>-16530913967.140793</v>
      </c>
      <c r="R850" s="122">
        <v>0.58723641637909429</v>
      </c>
      <c r="S850" s="122">
        <f t="shared" si="43"/>
        <v>2317272816.4131947</v>
      </c>
      <c r="T850" s="122">
        <v>0.87018271748362419</v>
      </c>
      <c r="U850" s="122">
        <f t="shared" si="44"/>
        <v>-35284060411.53466</v>
      </c>
      <c r="V850" s="3">
        <f t="shared" si="45"/>
        <v>0.25475731794971218</v>
      </c>
    </row>
    <row r="851" spans="13:22" x14ac:dyDescent="0.25">
      <c r="M851" s="3">
        <v>847</v>
      </c>
      <c r="N851" s="122">
        <f>'CBA Result'!$G$54*_xlfn.GAMMA.INV(T851,IF($O$2="Railway",$D$31,$D$32),IF($O$2="Railway",$F$31,$F$32))</f>
        <v>5626171790.4369717</v>
      </c>
      <c r="O851" s="122">
        <f>'CBA Result'!$G$53+'CBA Result'!$G$57+'CBA Result'!$G$58+'CBA Result'!$G$59+'CBA Result'!$G$60</f>
        <v>-349185910.82876146</v>
      </c>
      <c r="P851" s="122">
        <f>'CBA Result'!$G$55+'CBA Result'!$G$56</f>
        <v>2589916468.0184565</v>
      </c>
      <c r="Q851" s="122">
        <f>'CBA Result'!$G$40</f>
        <v>-16530913967.140793</v>
      </c>
      <c r="R851" s="122">
        <v>0.42526677440721306</v>
      </c>
      <c r="S851" s="122">
        <f t="shared" si="43"/>
        <v>1829071376.4943018</v>
      </c>
      <c r="T851" s="122">
        <v>0.51158488498886656</v>
      </c>
      <c r="U851" s="122">
        <f t="shared" si="44"/>
        <v>-28275209366.854435</v>
      </c>
      <c r="V851" s="3">
        <f t="shared" si="45"/>
        <v>0.25131758226457468</v>
      </c>
    </row>
    <row r="852" spans="13:22" x14ac:dyDescent="0.25">
      <c r="M852" s="3">
        <v>848</v>
      </c>
      <c r="N852" s="122">
        <f>'CBA Result'!$G$54*_xlfn.GAMMA.INV(T852,IF($O$2="Railway",$D$31,$D$32),IF($O$2="Railway",$F$31,$F$32))</f>
        <v>6089756867.9907789</v>
      </c>
      <c r="O852" s="122">
        <f>'CBA Result'!$G$53+'CBA Result'!$G$57+'CBA Result'!$G$58+'CBA Result'!$G$59+'CBA Result'!$G$60</f>
        <v>-349185910.82876146</v>
      </c>
      <c r="P852" s="122">
        <f>'CBA Result'!$G$55+'CBA Result'!$G$56</f>
        <v>2589916468.0184565</v>
      </c>
      <c r="Q852" s="122">
        <f>'CBA Result'!$G$40</f>
        <v>-16530913967.140793</v>
      </c>
      <c r="R852" s="122">
        <v>7.1120963274568183E-2</v>
      </c>
      <c r="S852" s="122">
        <f t="shared" si="43"/>
        <v>726942290.1832571</v>
      </c>
      <c r="T852" s="122">
        <v>0.65993880862675958</v>
      </c>
      <c r="U852" s="122">
        <f t="shared" si="44"/>
        <v>-30605028934.302319</v>
      </c>
      <c r="V852" s="3">
        <f t="shared" si="45"/>
        <v>0.21132191252714169</v>
      </c>
    </row>
    <row r="853" spans="13:22" x14ac:dyDescent="0.25">
      <c r="M853" s="3">
        <v>849</v>
      </c>
      <c r="N853" s="122">
        <f>'CBA Result'!$G$54*_xlfn.GAMMA.INV(T853,IF($O$2="Railway",$D$31,$D$32),IF($O$2="Railway",$F$31,$F$32))</f>
        <v>4740266760.8373299</v>
      </c>
      <c r="O853" s="122">
        <f>'CBA Result'!$G$53+'CBA Result'!$G$57+'CBA Result'!$G$58+'CBA Result'!$G$59+'CBA Result'!$G$60</f>
        <v>-349185910.82876146</v>
      </c>
      <c r="P853" s="122">
        <f>'CBA Result'!$G$55+'CBA Result'!$G$56</f>
        <v>2589916468.0184565</v>
      </c>
      <c r="Q853" s="122">
        <f>'CBA Result'!$G$40</f>
        <v>-16530913967.140793</v>
      </c>
      <c r="R853" s="122">
        <v>0.28608642767120818</v>
      </c>
      <c r="S853" s="122">
        <f t="shared" si="43"/>
        <v>1430572361.9699593</v>
      </c>
      <c r="T853" s="122">
        <v>0.22163779116565896</v>
      </c>
      <c r="U853" s="122">
        <f t="shared" si="44"/>
        <v>-23822954596.807014</v>
      </c>
      <c r="V853" s="3">
        <f t="shared" si="45"/>
        <v>0.24437158658560357</v>
      </c>
    </row>
    <row r="854" spans="13:22" x14ac:dyDescent="0.25">
      <c r="M854" s="3">
        <v>850</v>
      </c>
      <c r="N854" s="122">
        <f>'CBA Result'!$G$54*_xlfn.GAMMA.INV(T854,IF($O$2="Railway",$D$31,$D$32),IF($O$2="Railway",$F$31,$F$32))</f>
        <v>6459939976.6821947</v>
      </c>
      <c r="O854" s="122">
        <f>'CBA Result'!$G$53+'CBA Result'!$G$57+'CBA Result'!$G$58+'CBA Result'!$G$59+'CBA Result'!$G$60</f>
        <v>-349185910.82876146</v>
      </c>
      <c r="P854" s="122">
        <f>'CBA Result'!$G$55+'CBA Result'!$G$56</f>
        <v>2589916468.0184565</v>
      </c>
      <c r="Q854" s="122">
        <f>'CBA Result'!$G$40</f>
        <v>-16530913967.140793</v>
      </c>
      <c r="R854" s="122">
        <v>0.70688614318599796</v>
      </c>
      <c r="S854" s="122">
        <f t="shared" si="43"/>
        <v>2732070458.9224138</v>
      </c>
      <c r="T854" s="122">
        <v>0.75948780606032629</v>
      </c>
      <c r="U854" s="122">
        <f t="shared" si="44"/>
        <v>-32465442247.687805</v>
      </c>
      <c r="V854" s="3">
        <f t="shared" si="45"/>
        <v>0.272376530629446</v>
      </c>
    </row>
    <row r="855" spans="13:22" x14ac:dyDescent="0.25">
      <c r="M855" s="3">
        <v>851</v>
      </c>
      <c r="N855" s="122">
        <f>'CBA Result'!$G$54*_xlfn.GAMMA.INV(T855,IF($O$2="Railway",$D$31,$D$32),IF($O$2="Railway",$F$31,$F$32))</f>
        <v>5674848114.8621655</v>
      </c>
      <c r="O855" s="122">
        <f>'CBA Result'!$G$53+'CBA Result'!$G$57+'CBA Result'!$G$58+'CBA Result'!$G$59+'CBA Result'!$G$60</f>
        <v>-349185910.82876146</v>
      </c>
      <c r="P855" s="122">
        <f>'CBA Result'!$G$55+'CBA Result'!$G$56</f>
        <v>2589916468.0184565</v>
      </c>
      <c r="Q855" s="122">
        <f>'CBA Result'!$G$40</f>
        <v>-16530913967.140793</v>
      </c>
      <c r="R855" s="122">
        <v>0.18825000198334374</v>
      </c>
      <c r="S855" s="122">
        <f t="shared" si="43"/>
        <v>1139048181.6703198</v>
      </c>
      <c r="T855" s="122">
        <v>0.5280027258999398</v>
      </c>
      <c r="U855" s="122">
        <f t="shared" si="44"/>
        <v>-28519839875.057308</v>
      </c>
      <c r="V855" s="3">
        <f t="shared" si="45"/>
        <v>0.22667414733129645</v>
      </c>
    </row>
    <row r="856" spans="13:22" x14ac:dyDescent="0.25">
      <c r="M856" s="3">
        <v>852</v>
      </c>
      <c r="N856" s="122">
        <f>'CBA Result'!$G$54*_xlfn.GAMMA.INV(T856,IF($O$2="Railway",$D$31,$D$32),IF($O$2="Railway",$F$31,$F$32))</f>
        <v>5763443038.7586937</v>
      </c>
      <c r="O856" s="122">
        <f>'CBA Result'!$G$53+'CBA Result'!$G$57+'CBA Result'!$G$58+'CBA Result'!$G$59+'CBA Result'!$G$60</f>
        <v>-349185910.82876146</v>
      </c>
      <c r="P856" s="122">
        <f>'CBA Result'!$G$55+'CBA Result'!$G$56</f>
        <v>2589916468.0184565</v>
      </c>
      <c r="Q856" s="122">
        <f>'CBA Result'!$G$40</f>
        <v>-16530913967.140793</v>
      </c>
      <c r="R856" s="122">
        <v>0.28361704020834555</v>
      </c>
      <c r="S856" s="122">
        <f t="shared" si="43"/>
        <v>1423434968.4819403</v>
      </c>
      <c r="T856" s="122">
        <v>0.55750632288524804</v>
      </c>
      <c r="U856" s="122">
        <f t="shared" si="44"/>
        <v>-28965087570.172626</v>
      </c>
      <c r="V856" s="3">
        <f t="shared" si="45"/>
        <v>0.23606668130543207</v>
      </c>
    </row>
    <row r="857" spans="13:22" x14ac:dyDescent="0.25">
      <c r="M857" s="3">
        <v>853</v>
      </c>
      <c r="N857" s="122">
        <f>'CBA Result'!$G$54*_xlfn.GAMMA.INV(T857,IF($O$2="Railway",$D$31,$D$32),IF($O$2="Railway",$F$31,$F$32))</f>
        <v>5438645088.5115976</v>
      </c>
      <c r="O857" s="122">
        <f>'CBA Result'!$G$53+'CBA Result'!$G$57+'CBA Result'!$G$58+'CBA Result'!$G$59+'CBA Result'!$G$60</f>
        <v>-349185910.82876146</v>
      </c>
      <c r="P857" s="122">
        <f>'CBA Result'!$G$55+'CBA Result'!$G$56</f>
        <v>2589916468.0184565</v>
      </c>
      <c r="Q857" s="122">
        <f>'CBA Result'!$G$40</f>
        <v>-16530913967.140793</v>
      </c>
      <c r="R857" s="122">
        <v>0.15072218083998512</v>
      </c>
      <c r="S857" s="122">
        <f t="shared" si="43"/>
        <v>1018922566.2998298</v>
      </c>
      <c r="T857" s="122">
        <v>0.44750364610404425</v>
      </c>
      <c r="U857" s="122">
        <f t="shared" si="44"/>
        <v>-27332764493.800911</v>
      </c>
      <c r="V857" s="3">
        <f t="shared" si="45"/>
        <v>0.2234820318072126</v>
      </c>
    </row>
    <row r="858" spans="13:22" x14ac:dyDescent="0.25">
      <c r="M858" s="3">
        <v>854</v>
      </c>
      <c r="N858" s="122">
        <f>'CBA Result'!$G$54*_xlfn.GAMMA.INV(T858,IF($O$2="Railway",$D$31,$D$32),IF($O$2="Railway",$F$31,$F$32))</f>
        <v>5207437194.9515247</v>
      </c>
      <c r="O858" s="122">
        <f>'CBA Result'!$G$53+'CBA Result'!$G$57+'CBA Result'!$G$58+'CBA Result'!$G$59+'CBA Result'!$G$60</f>
        <v>-349185910.82876146</v>
      </c>
      <c r="P858" s="122">
        <f>'CBA Result'!$G$55+'CBA Result'!$G$56</f>
        <v>2589916468.0184565</v>
      </c>
      <c r="Q858" s="122">
        <f>'CBA Result'!$G$40</f>
        <v>-16530913967.140793</v>
      </c>
      <c r="R858" s="122">
        <v>6.1426495119056512E-2</v>
      </c>
      <c r="S858" s="122">
        <f t="shared" si="43"/>
        <v>684836332.12584651</v>
      </c>
      <c r="T858" s="122">
        <v>0.3685523870938795</v>
      </c>
      <c r="U858" s="122">
        <f t="shared" si="44"/>
        <v>-26170792936.374882</v>
      </c>
      <c r="V858" s="3">
        <f t="shared" si="45"/>
        <v>0.2118043434803327</v>
      </c>
    </row>
    <row r="859" spans="13:22" x14ac:dyDescent="0.25">
      <c r="M859" s="3">
        <v>855</v>
      </c>
      <c r="N859" s="122">
        <f>'CBA Result'!$G$54*_xlfn.GAMMA.INV(T859,IF($O$2="Railway",$D$31,$D$32),IF($O$2="Railway",$F$31,$F$32))</f>
        <v>5471959384.1769629</v>
      </c>
      <c r="O859" s="122">
        <f>'CBA Result'!$G$53+'CBA Result'!$G$57+'CBA Result'!$G$58+'CBA Result'!$G$59+'CBA Result'!$G$60</f>
        <v>-349185910.82876146</v>
      </c>
      <c r="P859" s="122">
        <f>'CBA Result'!$G$55+'CBA Result'!$G$56</f>
        <v>2589916468.0184565</v>
      </c>
      <c r="Q859" s="122">
        <f>'CBA Result'!$G$40</f>
        <v>-16530913967.140793</v>
      </c>
      <c r="R859" s="122">
        <v>1.0078788996752075E-2</v>
      </c>
      <c r="S859" s="122">
        <f t="shared" si="43"/>
        <v>380299186.25398004</v>
      </c>
      <c r="T859" s="122">
        <v>0.45894238181736169</v>
      </c>
      <c r="U859" s="122">
        <f t="shared" si="44"/>
        <v>-27500190715.383518</v>
      </c>
      <c r="V859" s="3">
        <f t="shared" si="45"/>
        <v>0.20011034529021576</v>
      </c>
    </row>
    <row r="860" spans="13:22" x14ac:dyDescent="0.25">
      <c r="M860" s="3">
        <v>856</v>
      </c>
      <c r="N860" s="122">
        <f>'CBA Result'!$G$54*_xlfn.GAMMA.INV(T860,IF($O$2="Railway",$D$31,$D$32),IF($O$2="Railway",$F$31,$F$32))</f>
        <v>4525717227.4153128</v>
      </c>
      <c r="O860" s="122">
        <f>'CBA Result'!$G$53+'CBA Result'!$G$57+'CBA Result'!$G$58+'CBA Result'!$G$59+'CBA Result'!$G$60</f>
        <v>-349185910.82876146</v>
      </c>
      <c r="P860" s="122">
        <f>'CBA Result'!$G$55+'CBA Result'!$G$56</f>
        <v>2589916468.0184565</v>
      </c>
      <c r="Q860" s="122">
        <f>'CBA Result'!$G$40</f>
        <v>-16530913967.140793</v>
      </c>
      <c r="R860" s="122">
        <v>0.38165875907058511</v>
      </c>
      <c r="S860" s="122">
        <f t="shared" si="43"/>
        <v>1704016252.7362666</v>
      </c>
      <c r="T860" s="122">
        <v>0.16496175720312234</v>
      </c>
      <c r="U860" s="122">
        <f t="shared" si="44"/>
        <v>-22744702242.803207</v>
      </c>
      <c r="V860" s="3">
        <f t="shared" si="45"/>
        <v>0.25854581460539977</v>
      </c>
    </row>
    <row r="861" spans="13:22" x14ac:dyDescent="0.25">
      <c r="M861" s="3">
        <v>857</v>
      </c>
      <c r="N861" s="122">
        <f>'CBA Result'!$G$54*_xlfn.GAMMA.INV(T861,IF($O$2="Railway",$D$31,$D$32),IF($O$2="Railway",$F$31,$F$32))</f>
        <v>5817028406.5960436</v>
      </c>
      <c r="O861" s="122">
        <f>'CBA Result'!$G$53+'CBA Result'!$G$57+'CBA Result'!$G$58+'CBA Result'!$G$59+'CBA Result'!$G$60</f>
        <v>-349185910.82876146</v>
      </c>
      <c r="P861" s="122">
        <f>'CBA Result'!$G$55+'CBA Result'!$G$56</f>
        <v>2589916468.0184565</v>
      </c>
      <c r="Q861" s="122">
        <f>'CBA Result'!$G$40</f>
        <v>-16530913967.140793</v>
      </c>
      <c r="R861" s="122">
        <v>0.12037380860266855</v>
      </c>
      <c r="S861" s="122">
        <f t="shared" si="43"/>
        <v>915522621.80582142</v>
      </c>
      <c r="T861" s="122">
        <v>0.5750634641042478</v>
      </c>
      <c r="U861" s="122">
        <f t="shared" si="44"/>
        <v>-29234389246.523197</v>
      </c>
      <c r="V861" s="3">
        <f t="shared" si="45"/>
        <v>0.2183512391432042</v>
      </c>
    </row>
    <row r="862" spans="13:22" x14ac:dyDescent="0.25">
      <c r="M862" s="3">
        <v>858</v>
      </c>
      <c r="N862" s="122">
        <f>'CBA Result'!$G$54*_xlfn.GAMMA.INV(T862,IF($O$2="Railway",$D$31,$D$32),IF($O$2="Railway",$F$31,$F$32))</f>
        <v>5108247812.6463156</v>
      </c>
      <c r="O862" s="122">
        <f>'CBA Result'!$G$53+'CBA Result'!$G$57+'CBA Result'!$G$58+'CBA Result'!$G$59+'CBA Result'!$G$60</f>
        <v>-349185910.82876146</v>
      </c>
      <c r="P862" s="122">
        <f>'CBA Result'!$G$55+'CBA Result'!$G$56</f>
        <v>2589916468.0184565</v>
      </c>
      <c r="Q862" s="122">
        <f>'CBA Result'!$G$40</f>
        <v>-16530913967.140793</v>
      </c>
      <c r="R862" s="122">
        <v>0.41992021217963049</v>
      </c>
      <c r="S862" s="122">
        <f t="shared" si="43"/>
        <v>1813668470.9810319</v>
      </c>
      <c r="T862" s="122">
        <v>0.33543704322604428</v>
      </c>
      <c r="U862" s="122">
        <f t="shared" si="44"/>
        <v>-25672301127.714535</v>
      </c>
      <c r="V862" s="3">
        <f t="shared" si="45"/>
        <v>0.25602420056155367</v>
      </c>
    </row>
    <row r="863" spans="13:22" x14ac:dyDescent="0.25">
      <c r="M863" s="3">
        <v>859</v>
      </c>
      <c r="N863" s="122">
        <f>'CBA Result'!$G$54*_xlfn.GAMMA.INV(T863,IF($O$2="Railway",$D$31,$D$32),IF($O$2="Railway",$F$31,$F$32))</f>
        <v>5847140136.3227654</v>
      </c>
      <c r="O863" s="122">
        <f>'CBA Result'!$G$53+'CBA Result'!$G$57+'CBA Result'!$G$58+'CBA Result'!$G$59+'CBA Result'!$G$60</f>
        <v>-349185910.82876146</v>
      </c>
      <c r="P863" s="122">
        <f>'CBA Result'!$G$55+'CBA Result'!$G$56</f>
        <v>2589916468.0184565</v>
      </c>
      <c r="Q863" s="122">
        <f>'CBA Result'!$G$40</f>
        <v>-16530913967.140793</v>
      </c>
      <c r="R863" s="122">
        <v>0.34230494246546539</v>
      </c>
      <c r="S863" s="122">
        <f t="shared" si="43"/>
        <v>1591740763.1002181</v>
      </c>
      <c r="T863" s="122">
        <v>0.58482008100347826</v>
      </c>
      <c r="U863" s="122">
        <f t="shared" si="44"/>
        <v>-29385720470.334808</v>
      </c>
      <c r="V863" s="3">
        <f t="shared" si="45"/>
        <v>0.24126326920421581</v>
      </c>
    </row>
    <row r="864" spans="13:22" x14ac:dyDescent="0.25">
      <c r="M864" s="3">
        <v>860</v>
      </c>
      <c r="N864" s="122">
        <f>'CBA Result'!$G$54*_xlfn.GAMMA.INV(T864,IF($O$2="Railway",$D$31,$D$32),IF($O$2="Railway",$F$31,$F$32))</f>
        <v>5387950326.5921783</v>
      </c>
      <c r="O864" s="122">
        <f>'CBA Result'!$G$53+'CBA Result'!$G$57+'CBA Result'!$G$58+'CBA Result'!$G$59+'CBA Result'!$G$60</f>
        <v>-349185910.82876146</v>
      </c>
      <c r="P864" s="122">
        <f>'CBA Result'!$G$55+'CBA Result'!$G$56</f>
        <v>2589916468.0184565</v>
      </c>
      <c r="Q864" s="122">
        <f>'CBA Result'!$G$40</f>
        <v>-16530913967.140793</v>
      </c>
      <c r="R864" s="122">
        <v>0.74099460532303651</v>
      </c>
      <c r="S864" s="122">
        <f t="shared" si="43"/>
        <v>2865903966.28545</v>
      </c>
      <c r="T864" s="122">
        <v>0.4300942147318858</v>
      </c>
      <c r="U864" s="122">
        <f t="shared" si="44"/>
        <v>-27077990011.174767</v>
      </c>
      <c r="V864" s="3">
        <f t="shared" si="45"/>
        <v>0.29192227262018722</v>
      </c>
    </row>
    <row r="865" spans="13:22" x14ac:dyDescent="0.25">
      <c r="M865" s="3">
        <v>861</v>
      </c>
      <c r="N865" s="122">
        <f>'CBA Result'!$G$54*_xlfn.GAMMA.INV(T865,IF($O$2="Railway",$D$31,$D$32),IF($O$2="Railway",$F$31,$F$32))</f>
        <v>6819918035.4198065</v>
      </c>
      <c r="O865" s="122">
        <f>'CBA Result'!$G$53+'CBA Result'!$G$57+'CBA Result'!$G$58+'CBA Result'!$G$59+'CBA Result'!$G$60</f>
        <v>-349185910.82876146</v>
      </c>
      <c r="P865" s="122">
        <f>'CBA Result'!$G$55+'CBA Result'!$G$56</f>
        <v>2589916468.0184565</v>
      </c>
      <c r="Q865" s="122">
        <f>'CBA Result'!$G$40</f>
        <v>-16530913967.140793</v>
      </c>
      <c r="R865" s="122">
        <v>5.7944925179524653E-2</v>
      </c>
      <c r="S865" s="122">
        <f t="shared" si="43"/>
        <v>669111504.03526115</v>
      </c>
      <c r="T865" s="122">
        <v>0.83609627386275942</v>
      </c>
      <c r="U865" s="122">
        <f t="shared" si="44"/>
        <v>-34274568480.836342</v>
      </c>
      <c r="V865" s="3">
        <f t="shared" si="45"/>
        <v>0.20831315885474527</v>
      </c>
    </row>
    <row r="866" spans="13:22" x14ac:dyDescent="0.25">
      <c r="M866" s="3">
        <v>862</v>
      </c>
      <c r="N866" s="122">
        <f>'CBA Result'!$G$54*_xlfn.GAMMA.INV(T866,IF($O$2="Railway",$D$31,$D$32),IF($O$2="Railway",$F$31,$F$32))</f>
        <v>4868052344.5101891</v>
      </c>
      <c r="O866" s="122">
        <f>'CBA Result'!$G$53+'CBA Result'!$G$57+'CBA Result'!$G$58+'CBA Result'!$G$59+'CBA Result'!$G$60</f>
        <v>-349185910.82876146</v>
      </c>
      <c r="P866" s="122">
        <f>'CBA Result'!$G$55+'CBA Result'!$G$56</f>
        <v>2589916468.0184565</v>
      </c>
      <c r="Q866" s="122">
        <f>'CBA Result'!$G$40</f>
        <v>-16530913967.140793</v>
      </c>
      <c r="R866" s="122">
        <v>0.94908953544233943</v>
      </c>
      <c r="S866" s="122">
        <f t="shared" si="43"/>
        <v>4145325007.8814621</v>
      </c>
      <c r="T866" s="122">
        <v>0.25912691823073841</v>
      </c>
      <c r="U866" s="122">
        <f t="shared" si="44"/>
        <v>-24465161103.646568</v>
      </c>
      <c r="V866" s="3">
        <f t="shared" si="45"/>
        <v>0.35414405835535162</v>
      </c>
    </row>
    <row r="867" spans="13:22" x14ac:dyDescent="0.25">
      <c r="M867" s="3">
        <v>863</v>
      </c>
      <c r="N867" s="122">
        <f>'CBA Result'!$G$54*_xlfn.GAMMA.INV(T867,IF($O$2="Railway",$D$31,$D$32),IF($O$2="Railway",$F$31,$F$32))</f>
        <v>7194989671.4108677</v>
      </c>
      <c r="O867" s="122">
        <f>'CBA Result'!$G$53+'CBA Result'!$G$57+'CBA Result'!$G$58+'CBA Result'!$G$59+'CBA Result'!$G$60</f>
        <v>-349185910.82876146</v>
      </c>
      <c r="P867" s="122">
        <f>'CBA Result'!$G$55+'CBA Result'!$G$56</f>
        <v>2589916468.0184565</v>
      </c>
      <c r="Q867" s="122">
        <f>'CBA Result'!$G$40</f>
        <v>-16530913967.140793</v>
      </c>
      <c r="R867" s="122">
        <v>0.61583459883584957</v>
      </c>
      <c r="S867" s="122">
        <f t="shared" si="43"/>
        <v>2410504064.6414309</v>
      </c>
      <c r="T867" s="122">
        <v>0.8950770625837996</v>
      </c>
      <c r="U867" s="122">
        <f t="shared" si="44"/>
        <v>-36159549855.426079</v>
      </c>
      <c r="V867" s="3">
        <f t="shared" si="45"/>
        <v>0.25598515087251678</v>
      </c>
    </row>
    <row r="868" spans="13:22" x14ac:dyDescent="0.25">
      <c r="M868" s="3">
        <v>864</v>
      </c>
      <c r="N868" s="122">
        <f>'CBA Result'!$G$54*_xlfn.GAMMA.INV(T868,IF($O$2="Railway",$D$31,$D$32),IF($O$2="Railway",$F$31,$F$32))</f>
        <v>5940867727.7986889</v>
      </c>
      <c r="O868" s="122">
        <f>'CBA Result'!$G$53+'CBA Result'!$G$57+'CBA Result'!$G$58+'CBA Result'!$G$59+'CBA Result'!$G$60</f>
        <v>-349185910.82876146</v>
      </c>
      <c r="P868" s="122">
        <f>'CBA Result'!$G$55+'CBA Result'!$G$56</f>
        <v>2589916468.0184565</v>
      </c>
      <c r="Q868" s="122">
        <f>'CBA Result'!$G$40</f>
        <v>-16530913967.140793</v>
      </c>
      <c r="R868" s="122">
        <v>0.23629764952881849</v>
      </c>
      <c r="S868" s="122">
        <f t="shared" si="43"/>
        <v>1284932220.659126</v>
      </c>
      <c r="T868" s="122">
        <v>0.61462284871075756</v>
      </c>
      <c r="U868" s="122">
        <f t="shared" si="44"/>
        <v>-29856763191.948345</v>
      </c>
      <c r="V868" s="3">
        <f t="shared" si="45"/>
        <v>0.2303201453358987</v>
      </c>
    </row>
    <row r="869" spans="13:22" x14ac:dyDescent="0.25">
      <c r="M869" s="3">
        <v>865</v>
      </c>
      <c r="N869" s="122">
        <f>'CBA Result'!$G$54*_xlfn.GAMMA.INV(T869,IF($O$2="Railway",$D$31,$D$32),IF($O$2="Railway",$F$31,$F$32))</f>
        <v>6134819416.3124704</v>
      </c>
      <c r="O869" s="122">
        <f>'CBA Result'!$G$53+'CBA Result'!$G$57+'CBA Result'!$G$58+'CBA Result'!$G$59+'CBA Result'!$G$60</f>
        <v>-349185910.82876146</v>
      </c>
      <c r="P869" s="122">
        <f>'CBA Result'!$G$55+'CBA Result'!$G$56</f>
        <v>2589916468.0184565</v>
      </c>
      <c r="Q869" s="122">
        <f>'CBA Result'!$G$40</f>
        <v>-16530913967.140793</v>
      </c>
      <c r="R869" s="122">
        <v>0.62701513390427577</v>
      </c>
      <c r="S869" s="122">
        <f t="shared" si="43"/>
        <v>2447802972.6731753</v>
      </c>
      <c r="T869" s="122">
        <v>0.67310486120272062</v>
      </c>
      <c r="U869" s="122">
        <f t="shared" si="44"/>
        <v>-30831497843.510803</v>
      </c>
      <c r="V869" s="3">
        <f t="shared" si="45"/>
        <v>0.26704626936864179</v>
      </c>
    </row>
    <row r="870" spans="13:22" x14ac:dyDescent="0.25">
      <c r="M870" s="3">
        <v>866</v>
      </c>
      <c r="N870" s="122">
        <f>'CBA Result'!$G$54*_xlfn.GAMMA.INV(T870,IF($O$2="Railway",$D$31,$D$32),IF($O$2="Railway",$F$31,$F$32))</f>
        <v>5511591982.0400314</v>
      </c>
      <c r="O870" s="122">
        <f>'CBA Result'!$G$53+'CBA Result'!$G$57+'CBA Result'!$G$58+'CBA Result'!$G$59+'CBA Result'!$G$60</f>
        <v>-349185910.82876146</v>
      </c>
      <c r="P870" s="122">
        <f>'CBA Result'!$G$55+'CBA Result'!$G$56</f>
        <v>2589916468.0184565</v>
      </c>
      <c r="Q870" s="122">
        <f>'CBA Result'!$G$40</f>
        <v>-16530913967.140793</v>
      </c>
      <c r="R870" s="122">
        <v>0.41096463956358098</v>
      </c>
      <c r="S870" s="122">
        <f t="shared" si="43"/>
        <v>1787920459.3666506</v>
      </c>
      <c r="T870" s="122">
        <v>0.47253341653799585</v>
      </c>
      <c r="U870" s="122">
        <f t="shared" si="44"/>
        <v>-27699370556.32534</v>
      </c>
      <c r="V870" s="3">
        <f t="shared" si="45"/>
        <v>0.25092001698900579</v>
      </c>
    </row>
    <row r="871" spans="13:22" x14ac:dyDescent="0.25">
      <c r="M871" s="3">
        <v>867</v>
      </c>
      <c r="N871" s="122">
        <f>'CBA Result'!$G$54*_xlfn.GAMMA.INV(T871,IF($O$2="Railway",$D$31,$D$32),IF($O$2="Railway",$F$31,$F$32))</f>
        <v>6219134764.0913572</v>
      </c>
      <c r="O871" s="122">
        <f>'CBA Result'!$G$53+'CBA Result'!$G$57+'CBA Result'!$G$58+'CBA Result'!$G$59+'CBA Result'!$G$60</f>
        <v>-349185910.82876146</v>
      </c>
      <c r="P871" s="122">
        <f>'CBA Result'!$G$55+'CBA Result'!$G$56</f>
        <v>2589916468.0184565</v>
      </c>
      <c r="Q871" s="122">
        <f>'CBA Result'!$G$40</f>
        <v>-16530913967.140793</v>
      </c>
      <c r="R871" s="122">
        <v>0.72747996917896574</v>
      </c>
      <c r="S871" s="122">
        <f t="shared" si="43"/>
        <v>2811775818.0644579</v>
      </c>
      <c r="T871" s="122">
        <v>0.69699533787913093</v>
      </c>
      <c r="U871" s="122">
        <f t="shared" si="44"/>
        <v>-31255237857.162609</v>
      </c>
      <c r="V871" s="3">
        <f t="shared" si="45"/>
        <v>0.27776863228502052</v>
      </c>
    </row>
    <row r="872" spans="13:22" x14ac:dyDescent="0.25">
      <c r="M872" s="3">
        <v>868</v>
      </c>
      <c r="N872" s="122">
        <f>'CBA Result'!$G$54*_xlfn.GAMMA.INV(T872,IF($O$2="Railway",$D$31,$D$32),IF($O$2="Railway",$F$31,$F$32))</f>
        <v>3677013867.3052497</v>
      </c>
      <c r="O872" s="122">
        <f>'CBA Result'!$G$53+'CBA Result'!$G$57+'CBA Result'!$G$58+'CBA Result'!$G$59+'CBA Result'!$G$60</f>
        <v>-349185910.82876146</v>
      </c>
      <c r="P872" s="122">
        <f>'CBA Result'!$G$55+'CBA Result'!$G$56</f>
        <v>2589916468.0184565</v>
      </c>
      <c r="Q872" s="122">
        <f>'CBA Result'!$G$40</f>
        <v>-16530913967.140793</v>
      </c>
      <c r="R872" s="122">
        <v>0.83063059874705658</v>
      </c>
      <c r="S872" s="122">
        <f t="shared" si="43"/>
        <v>3275743672.1704555</v>
      </c>
      <c r="T872" s="122">
        <v>3.085103105676601E-2</v>
      </c>
      <c r="U872" s="122">
        <f t="shared" si="44"/>
        <v>-18479410301.619686</v>
      </c>
      <c r="V872" s="3">
        <f t="shared" si="45"/>
        <v>0.35734753008152825</v>
      </c>
    </row>
    <row r="873" spans="13:22" x14ac:dyDescent="0.25">
      <c r="M873" s="3">
        <v>869</v>
      </c>
      <c r="N873" s="122">
        <f>'CBA Result'!$G$54*_xlfn.GAMMA.INV(T873,IF($O$2="Railway",$D$31,$D$32),IF($O$2="Railway",$F$31,$F$32))</f>
        <v>5909853090.8720322</v>
      </c>
      <c r="O873" s="122">
        <f>'CBA Result'!$G$53+'CBA Result'!$G$57+'CBA Result'!$G$58+'CBA Result'!$G$59+'CBA Result'!$G$60</f>
        <v>-349185910.82876146</v>
      </c>
      <c r="P873" s="122">
        <f>'CBA Result'!$G$55+'CBA Result'!$G$56</f>
        <v>2589916468.0184565</v>
      </c>
      <c r="Q873" s="122">
        <f>'CBA Result'!$G$40</f>
        <v>-16530913967.140793</v>
      </c>
      <c r="R873" s="122">
        <v>0.97556616881795344</v>
      </c>
      <c r="S873" s="122">
        <f t="shared" si="43"/>
        <v>4534044130.4315929</v>
      </c>
      <c r="T873" s="122">
        <v>0.60486113556262167</v>
      </c>
      <c r="U873" s="122">
        <f t="shared" si="44"/>
        <v>-29700894266.291157</v>
      </c>
      <c r="V873" s="3">
        <f t="shared" si="45"/>
        <v>0.33987903596329738</v>
      </c>
    </row>
    <row r="874" spans="13:22" x14ac:dyDescent="0.25">
      <c r="M874" s="3">
        <v>870</v>
      </c>
      <c r="N874" s="122">
        <f>'CBA Result'!$G$54*_xlfn.GAMMA.INV(T874,IF($O$2="Railway",$D$31,$D$32),IF($O$2="Railway",$F$31,$F$32))</f>
        <v>6683621560.9996033</v>
      </c>
      <c r="O874" s="122">
        <f>'CBA Result'!$G$53+'CBA Result'!$G$57+'CBA Result'!$G$58+'CBA Result'!$G$59+'CBA Result'!$G$60</f>
        <v>-349185910.82876146</v>
      </c>
      <c r="P874" s="122">
        <f>'CBA Result'!$G$55+'CBA Result'!$G$56</f>
        <v>2589916468.0184565</v>
      </c>
      <c r="Q874" s="122">
        <f>'CBA Result'!$G$40</f>
        <v>-16530913967.140793</v>
      </c>
      <c r="R874" s="122">
        <v>5.8225938641370489E-2</v>
      </c>
      <c r="S874" s="122">
        <f t="shared" si="43"/>
        <v>670393883.6655494</v>
      </c>
      <c r="T874" s="122">
        <v>0.80948111220196195</v>
      </c>
      <c r="U874" s="122">
        <f t="shared" si="44"/>
        <v>-33589589156.752098</v>
      </c>
      <c r="V874" s="3">
        <f t="shared" si="45"/>
        <v>0.20854168537599685</v>
      </c>
    </row>
    <row r="875" spans="13:22" x14ac:dyDescent="0.25">
      <c r="M875" s="3">
        <v>871</v>
      </c>
      <c r="N875" s="122">
        <f>'CBA Result'!$G$54*_xlfn.GAMMA.INV(T875,IF($O$2="Railway",$D$31,$D$32),IF($O$2="Railway",$F$31,$F$32))</f>
        <v>3893613147.7881784</v>
      </c>
      <c r="O875" s="122">
        <f>'CBA Result'!$G$53+'CBA Result'!$G$57+'CBA Result'!$G$58+'CBA Result'!$G$59+'CBA Result'!$G$60</f>
        <v>-349185910.82876146</v>
      </c>
      <c r="P875" s="122">
        <f>'CBA Result'!$G$55+'CBA Result'!$G$56</f>
        <v>2589916468.0184565</v>
      </c>
      <c r="Q875" s="122">
        <f>'CBA Result'!$G$40</f>
        <v>-16530913967.140793</v>
      </c>
      <c r="R875" s="122">
        <v>0.5166904068286422</v>
      </c>
      <c r="S875" s="122">
        <f t="shared" si="43"/>
        <v>2098051262.8516037</v>
      </c>
      <c r="T875" s="122">
        <v>5.1785511534269357E-2</v>
      </c>
      <c r="U875" s="122">
        <f t="shared" si="44"/>
        <v>-19567963981.188217</v>
      </c>
      <c r="V875" s="3">
        <f t="shared" si="45"/>
        <v>0.28835286620700307</v>
      </c>
    </row>
    <row r="876" spans="13:22" x14ac:dyDescent="0.25">
      <c r="M876" s="3">
        <v>872</v>
      </c>
      <c r="N876" s="122">
        <f>'CBA Result'!$G$54*_xlfn.GAMMA.INV(T876,IF($O$2="Railway",$D$31,$D$32),IF($O$2="Railway",$F$31,$F$32))</f>
        <v>4898028432.6686811</v>
      </c>
      <c r="O876" s="122">
        <f>'CBA Result'!$G$53+'CBA Result'!$G$57+'CBA Result'!$G$58+'CBA Result'!$G$59+'CBA Result'!$G$60</f>
        <v>-349185910.82876146</v>
      </c>
      <c r="P876" s="122">
        <f>'CBA Result'!$G$55+'CBA Result'!$G$56</f>
        <v>2589916468.0184565</v>
      </c>
      <c r="Q876" s="122">
        <f>'CBA Result'!$G$40</f>
        <v>-16530913967.140793</v>
      </c>
      <c r="R876" s="122">
        <v>5.9576778119996954E-2</v>
      </c>
      <c r="S876" s="122">
        <f t="shared" si="43"/>
        <v>676525549.37639225</v>
      </c>
      <c r="T876" s="122">
        <v>0.2682707038008304</v>
      </c>
      <c r="U876" s="122">
        <f t="shared" si="44"/>
        <v>-24615810639.467945</v>
      </c>
      <c r="V876" s="3">
        <f t="shared" si="45"/>
        <v>0.21227690396830479</v>
      </c>
    </row>
    <row r="877" spans="13:22" x14ac:dyDescent="0.25">
      <c r="M877" s="3">
        <v>873</v>
      </c>
      <c r="N877" s="122">
        <f>'CBA Result'!$G$54*_xlfn.GAMMA.INV(T877,IF($O$2="Railway",$D$31,$D$32),IF($O$2="Railway",$F$31,$F$32))</f>
        <v>5599192670.7953663</v>
      </c>
      <c r="O877" s="122">
        <f>'CBA Result'!$G$53+'CBA Result'!$G$57+'CBA Result'!$G$58+'CBA Result'!$G$59+'CBA Result'!$G$60</f>
        <v>-349185910.82876146</v>
      </c>
      <c r="P877" s="122">
        <f>'CBA Result'!$G$55+'CBA Result'!$G$56</f>
        <v>2589916468.0184565</v>
      </c>
      <c r="Q877" s="122">
        <f>'CBA Result'!$G$40</f>
        <v>-16530913967.140793</v>
      </c>
      <c r="R877" s="122">
        <v>0.99383046178923939</v>
      </c>
      <c r="S877" s="122">
        <f t="shared" si="43"/>
        <v>5074079569.3634195</v>
      </c>
      <c r="T877" s="122">
        <v>0.502434055762638</v>
      </c>
      <c r="U877" s="122">
        <f t="shared" si="44"/>
        <v>-28139621566.692265</v>
      </c>
      <c r="V877" s="3">
        <f t="shared" si="45"/>
        <v>0.36688788812818396</v>
      </c>
    </row>
    <row r="878" spans="13:22" x14ac:dyDescent="0.25">
      <c r="M878" s="3">
        <v>874</v>
      </c>
      <c r="N878" s="122">
        <f>'CBA Result'!$G$54*_xlfn.GAMMA.INV(T878,IF($O$2="Railway",$D$31,$D$32),IF($O$2="Railway",$F$31,$F$32))</f>
        <v>3785972819.7487297</v>
      </c>
      <c r="O878" s="122">
        <f>'CBA Result'!$G$53+'CBA Result'!$G$57+'CBA Result'!$G$58+'CBA Result'!$G$59+'CBA Result'!$G$60</f>
        <v>-349185910.82876146</v>
      </c>
      <c r="P878" s="122">
        <f>'CBA Result'!$G$55+'CBA Result'!$G$56</f>
        <v>2589916468.0184565</v>
      </c>
      <c r="Q878" s="122">
        <f>'CBA Result'!$G$40</f>
        <v>-16530913967.140793</v>
      </c>
      <c r="R878" s="122">
        <v>0.10709909008141472</v>
      </c>
      <c r="S878" s="122">
        <f t="shared" si="43"/>
        <v>867806890.25988519</v>
      </c>
      <c r="T878" s="122">
        <v>4.0389219756828521E-2</v>
      </c>
      <c r="U878" s="122">
        <f t="shared" si="44"/>
        <v>-19027000618.354977</v>
      </c>
      <c r="V878" s="3">
        <f t="shared" si="45"/>
        <v>0.22623606765573423</v>
      </c>
    </row>
    <row r="879" spans="13:22" x14ac:dyDescent="0.25">
      <c r="M879" s="3">
        <v>875</v>
      </c>
      <c r="N879" s="122">
        <f>'CBA Result'!$G$54*_xlfn.GAMMA.INV(T879,IF($O$2="Railway",$D$31,$D$32),IF($O$2="Railway",$F$31,$F$32))</f>
        <v>3365474901.6420484</v>
      </c>
      <c r="O879" s="122">
        <f>'CBA Result'!$G$53+'CBA Result'!$G$57+'CBA Result'!$G$58+'CBA Result'!$G$59+'CBA Result'!$G$60</f>
        <v>-349185910.82876146</v>
      </c>
      <c r="P879" s="122">
        <f>'CBA Result'!$G$55+'CBA Result'!$G$56</f>
        <v>2589916468.0184565</v>
      </c>
      <c r="Q879" s="122">
        <f>'CBA Result'!$G$40</f>
        <v>-16530913967.140793</v>
      </c>
      <c r="R879" s="122">
        <v>0.64360244984234294</v>
      </c>
      <c r="S879" s="122">
        <f t="shared" si="43"/>
        <v>2504123723.1940985</v>
      </c>
      <c r="T879" s="122">
        <v>1.2794396612495373E-2</v>
      </c>
      <c r="U879" s="122">
        <f t="shared" si="44"/>
        <v>-16913722333.286934</v>
      </c>
      <c r="V879" s="3">
        <f t="shared" si="45"/>
        <v>0.32638662295779652</v>
      </c>
    </row>
    <row r="880" spans="13:22" x14ac:dyDescent="0.25">
      <c r="M880" s="3">
        <v>876</v>
      </c>
      <c r="N880" s="122">
        <f>'CBA Result'!$G$54*_xlfn.GAMMA.INV(T880,IF($O$2="Railway",$D$31,$D$32),IF($O$2="Railway",$F$31,$F$32))</f>
        <v>5916339674.3824062</v>
      </c>
      <c r="O880" s="122">
        <f>'CBA Result'!$G$53+'CBA Result'!$G$57+'CBA Result'!$G$58+'CBA Result'!$G$59+'CBA Result'!$G$60</f>
        <v>-349185910.82876146</v>
      </c>
      <c r="P880" s="122">
        <f>'CBA Result'!$G$55+'CBA Result'!$G$56</f>
        <v>2589916468.0184565</v>
      </c>
      <c r="Q880" s="122">
        <f>'CBA Result'!$G$40</f>
        <v>-16530913967.140793</v>
      </c>
      <c r="R880" s="122">
        <v>0.94548791069046501</v>
      </c>
      <c r="S880" s="122">
        <f t="shared" si="43"/>
        <v>4104529223.6773658</v>
      </c>
      <c r="T880" s="122">
        <v>0.60691124915242023</v>
      </c>
      <c r="U880" s="122">
        <f t="shared" si="44"/>
        <v>-29733493609.799149</v>
      </c>
      <c r="V880" s="3">
        <f t="shared" si="45"/>
        <v>0.32527906455108097</v>
      </c>
    </row>
    <row r="881" spans="13:22" x14ac:dyDescent="0.25">
      <c r="M881" s="3">
        <v>877</v>
      </c>
      <c r="N881" s="122">
        <f>'CBA Result'!$G$54*_xlfn.GAMMA.INV(T881,IF($O$2="Railway",$D$31,$D$32),IF($O$2="Railway",$F$31,$F$32))</f>
        <v>5170657493.8086615</v>
      </c>
      <c r="O881" s="122">
        <f>'CBA Result'!$G$53+'CBA Result'!$G$57+'CBA Result'!$G$58+'CBA Result'!$G$59+'CBA Result'!$G$60</f>
        <v>-349185910.82876146</v>
      </c>
      <c r="P881" s="122">
        <f>'CBA Result'!$G$55+'CBA Result'!$G$56</f>
        <v>2589916468.0184565</v>
      </c>
      <c r="Q881" s="122">
        <f>'CBA Result'!$G$40</f>
        <v>-16530913967.140793</v>
      </c>
      <c r="R881" s="122">
        <v>0.35121317696733168</v>
      </c>
      <c r="S881" s="122">
        <f t="shared" si="43"/>
        <v>1617152000.7687385</v>
      </c>
      <c r="T881" s="122">
        <v>0.35619323659308422</v>
      </c>
      <c r="U881" s="122">
        <f t="shared" si="44"/>
        <v>-25985950775.66581</v>
      </c>
      <c r="V881" s="3">
        <f t="shared" si="45"/>
        <v>0.24777325406842535</v>
      </c>
    </row>
    <row r="882" spans="13:22" x14ac:dyDescent="0.25">
      <c r="M882" s="3">
        <v>878</v>
      </c>
      <c r="N882" s="122">
        <f>'CBA Result'!$G$54*_xlfn.GAMMA.INV(T882,IF($O$2="Railway",$D$31,$D$32),IF($O$2="Railway",$F$31,$F$32))</f>
        <v>6143623731.6270561</v>
      </c>
      <c r="O882" s="122">
        <f>'CBA Result'!$G$53+'CBA Result'!$G$57+'CBA Result'!$G$58+'CBA Result'!$G$59+'CBA Result'!$G$60</f>
        <v>-349185910.82876146</v>
      </c>
      <c r="P882" s="122">
        <f>'CBA Result'!$G$55+'CBA Result'!$G$56</f>
        <v>2589916468.0184565</v>
      </c>
      <c r="Q882" s="122">
        <f>'CBA Result'!$G$40</f>
        <v>-16530913967.140793</v>
      </c>
      <c r="R882" s="122">
        <v>0.31926101375718507</v>
      </c>
      <c r="S882" s="122">
        <f t="shared" si="43"/>
        <v>1525908407.0319955</v>
      </c>
      <c r="T882" s="122">
        <v>0.67564550203889129</v>
      </c>
      <c r="U882" s="122">
        <f t="shared" si="44"/>
        <v>-30875745311.971481</v>
      </c>
      <c r="V882" s="3">
        <f t="shared" si="45"/>
        <v>0.23709051081568439</v>
      </c>
    </row>
    <row r="883" spans="13:22" x14ac:dyDescent="0.25">
      <c r="M883" s="3">
        <v>879</v>
      </c>
      <c r="N883" s="122">
        <f>'CBA Result'!$G$54*_xlfn.GAMMA.INV(T883,IF($O$2="Railway",$D$31,$D$32),IF($O$2="Railway",$F$31,$F$32))</f>
        <v>7705958301.983326</v>
      </c>
      <c r="O883" s="122">
        <f>'CBA Result'!$G$53+'CBA Result'!$G$57+'CBA Result'!$G$58+'CBA Result'!$G$59+'CBA Result'!$G$60</f>
        <v>-349185910.82876146</v>
      </c>
      <c r="P883" s="122">
        <f>'CBA Result'!$G$55+'CBA Result'!$G$56</f>
        <v>2589916468.0184565</v>
      </c>
      <c r="Q883" s="122">
        <f>'CBA Result'!$G$40</f>
        <v>-16530913967.140793</v>
      </c>
      <c r="R883" s="122">
        <v>0.88472994407607108</v>
      </c>
      <c r="S883" s="122">
        <f t="shared" si="43"/>
        <v>3593717007.289856</v>
      </c>
      <c r="T883" s="122">
        <v>0.94679467629574288</v>
      </c>
      <c r="U883" s="122">
        <f t="shared" si="44"/>
        <v>-38727502905.471321</v>
      </c>
      <c r="V883" s="3">
        <f t="shared" si="45"/>
        <v>0.28275743533408559</v>
      </c>
    </row>
    <row r="884" spans="13:22" x14ac:dyDescent="0.25">
      <c r="M884" s="3">
        <v>880</v>
      </c>
      <c r="N884" s="122">
        <f>'CBA Result'!$G$54*_xlfn.GAMMA.INV(T884,IF($O$2="Railway",$D$31,$D$32),IF($O$2="Railway",$F$31,$F$32))</f>
        <v>2939714712.8693852</v>
      </c>
      <c r="O884" s="122">
        <f>'CBA Result'!$G$53+'CBA Result'!$G$57+'CBA Result'!$G$58+'CBA Result'!$G$59+'CBA Result'!$G$60</f>
        <v>-349185910.82876146</v>
      </c>
      <c r="P884" s="122">
        <f>'CBA Result'!$G$55+'CBA Result'!$G$56</f>
        <v>2589916468.0184565</v>
      </c>
      <c r="Q884" s="122">
        <f>'CBA Result'!$G$40</f>
        <v>-16530913967.140793</v>
      </c>
      <c r="R884" s="122">
        <v>9.0951420123797311E-2</v>
      </c>
      <c r="S884" s="122">
        <f t="shared" si="43"/>
        <v>807033205.68594182</v>
      </c>
      <c r="T884" s="122">
        <v>2.8033157419140586E-3</v>
      </c>
      <c r="U884" s="122">
        <f t="shared" si="44"/>
        <v>-14773997681.067682</v>
      </c>
      <c r="V884" s="3">
        <f t="shared" si="45"/>
        <v>0.2299690362128872</v>
      </c>
    </row>
    <row r="885" spans="13:22" x14ac:dyDescent="0.25">
      <c r="M885" s="3">
        <v>881</v>
      </c>
      <c r="N885" s="122">
        <f>'CBA Result'!$G$54*_xlfn.GAMMA.INV(T885,IF($O$2="Railway",$D$31,$D$32),IF($O$2="Railway",$F$31,$F$32))</f>
        <v>4302685559.9937773</v>
      </c>
      <c r="O885" s="122">
        <f>'CBA Result'!$G$53+'CBA Result'!$G$57+'CBA Result'!$G$58+'CBA Result'!$G$59+'CBA Result'!$G$60</f>
        <v>-349185910.82876146</v>
      </c>
      <c r="P885" s="122">
        <f>'CBA Result'!$G$55+'CBA Result'!$G$56</f>
        <v>2589916468.0184565</v>
      </c>
      <c r="Q885" s="122">
        <f>'CBA Result'!$G$40</f>
        <v>-16530913967.140793</v>
      </c>
      <c r="R885" s="122">
        <v>0.80916591594950749</v>
      </c>
      <c r="S885" s="122">
        <f t="shared" si="43"/>
        <v>3167561970.3560429</v>
      </c>
      <c r="T885" s="122">
        <v>0.11559766675564331</v>
      </c>
      <c r="U885" s="122">
        <f t="shared" si="44"/>
        <v>-21623821593.104317</v>
      </c>
      <c r="V885" s="3">
        <f t="shared" si="45"/>
        <v>0.32931559247565728</v>
      </c>
    </row>
    <row r="886" spans="13:22" x14ac:dyDescent="0.25">
      <c r="M886" s="3">
        <v>882</v>
      </c>
      <c r="N886" s="122">
        <f>'CBA Result'!$G$54*_xlfn.GAMMA.INV(T886,IF($O$2="Railway",$D$31,$D$32),IF($O$2="Railway",$F$31,$F$32))</f>
        <v>3017202082.6035247</v>
      </c>
      <c r="O886" s="122">
        <f>'CBA Result'!$G$53+'CBA Result'!$G$57+'CBA Result'!$G$58+'CBA Result'!$G$59+'CBA Result'!$G$60</f>
        <v>-349185910.82876146</v>
      </c>
      <c r="P886" s="122">
        <f>'CBA Result'!$G$55+'CBA Result'!$G$56</f>
        <v>2589916468.0184565</v>
      </c>
      <c r="Q886" s="122">
        <f>'CBA Result'!$G$40</f>
        <v>-16530913967.140793</v>
      </c>
      <c r="R886" s="122">
        <v>0.19380442591583946</v>
      </c>
      <c r="S886" s="122">
        <f t="shared" si="43"/>
        <v>1156292341.0890224</v>
      </c>
      <c r="T886" s="122">
        <v>3.8126668073249492E-3</v>
      </c>
      <c r="U886" s="122">
        <f t="shared" si="44"/>
        <v>-15163422619.396749</v>
      </c>
      <c r="V886" s="3">
        <f t="shared" si="45"/>
        <v>0.2522061548275919</v>
      </c>
    </row>
    <row r="887" spans="13:22" x14ac:dyDescent="0.25">
      <c r="M887" s="3">
        <v>883</v>
      </c>
      <c r="N887" s="122">
        <f>'CBA Result'!$G$54*_xlfn.GAMMA.INV(T887,IF($O$2="Railway",$D$31,$D$32),IF($O$2="Railway",$F$31,$F$32))</f>
        <v>5339211557.7212849</v>
      </c>
      <c r="O887" s="122">
        <f>'CBA Result'!$G$53+'CBA Result'!$G$57+'CBA Result'!$G$58+'CBA Result'!$G$59+'CBA Result'!$G$60</f>
        <v>-349185910.82876146</v>
      </c>
      <c r="P887" s="122">
        <f>'CBA Result'!$G$55+'CBA Result'!$G$56</f>
        <v>2589916468.0184565</v>
      </c>
      <c r="Q887" s="122">
        <f>'CBA Result'!$G$40</f>
        <v>-16530913967.140793</v>
      </c>
      <c r="R887" s="122">
        <v>0.18153385655978027</v>
      </c>
      <c r="S887" s="122">
        <f t="shared" si="43"/>
        <v>1118034851.2136068</v>
      </c>
      <c r="T887" s="122">
        <v>0.41338078729942829</v>
      </c>
      <c r="U887" s="122">
        <f t="shared" si="44"/>
        <v>-26833045678.609295</v>
      </c>
      <c r="V887" s="3">
        <f t="shared" si="45"/>
        <v>0.22763202400744767</v>
      </c>
    </row>
    <row r="888" spans="13:22" x14ac:dyDescent="0.25">
      <c r="M888" s="3">
        <v>884</v>
      </c>
      <c r="N888" s="122">
        <f>'CBA Result'!$G$54*_xlfn.GAMMA.INV(T888,IF($O$2="Railway",$D$31,$D$32),IF($O$2="Railway",$F$31,$F$32))</f>
        <v>6753788116.3957624</v>
      </c>
      <c r="O888" s="122">
        <f>'CBA Result'!$G$53+'CBA Result'!$G$57+'CBA Result'!$G$58+'CBA Result'!$G$59+'CBA Result'!$G$60</f>
        <v>-349185910.82876146</v>
      </c>
      <c r="P888" s="122">
        <f>'CBA Result'!$G$55+'CBA Result'!$G$56</f>
        <v>2589916468.0184565</v>
      </c>
      <c r="Q888" s="122">
        <f>'CBA Result'!$G$40</f>
        <v>-16530913967.140793</v>
      </c>
      <c r="R888" s="122">
        <v>0.94614269464159895</v>
      </c>
      <c r="S888" s="122">
        <f t="shared" si="43"/>
        <v>4111804820.7648249</v>
      </c>
      <c r="T888" s="122">
        <v>0.8235428262250496</v>
      </c>
      <c r="U888" s="122">
        <f t="shared" si="44"/>
        <v>-33942222193.61557</v>
      </c>
      <c r="V888" s="3">
        <f t="shared" si="45"/>
        <v>0.30983260218919695</v>
      </c>
    </row>
    <row r="889" spans="13:22" x14ac:dyDescent="0.25">
      <c r="M889" s="3">
        <v>885</v>
      </c>
      <c r="N889" s="122">
        <f>'CBA Result'!$G$54*_xlfn.GAMMA.INV(T889,IF($O$2="Railway",$D$31,$D$32),IF($O$2="Railway",$F$31,$F$32))</f>
        <v>7235777140.3791189</v>
      </c>
      <c r="O889" s="122">
        <f>'CBA Result'!$G$53+'CBA Result'!$G$57+'CBA Result'!$G$58+'CBA Result'!$G$59+'CBA Result'!$G$60</f>
        <v>-349185910.82876146</v>
      </c>
      <c r="P889" s="122">
        <f>'CBA Result'!$G$55+'CBA Result'!$G$56</f>
        <v>2589916468.0184565</v>
      </c>
      <c r="Q889" s="122">
        <f>'CBA Result'!$G$40</f>
        <v>-16530913967.140793</v>
      </c>
      <c r="R889" s="122">
        <v>4.3454813939572179E-2</v>
      </c>
      <c r="S889" s="122">
        <f t="shared" si="43"/>
        <v>599260563.31861663</v>
      </c>
      <c r="T889" s="122">
        <v>0.90031907691913649</v>
      </c>
      <c r="U889" s="122">
        <f t="shared" si="44"/>
        <v>-36364533682.365318</v>
      </c>
      <c r="V889" s="3">
        <f t="shared" si="45"/>
        <v>0.20585584455051537</v>
      </c>
    </row>
    <row r="890" spans="13:22" x14ac:dyDescent="0.25">
      <c r="M890" s="3">
        <v>886</v>
      </c>
      <c r="N890" s="122">
        <f>'CBA Result'!$G$54*_xlfn.GAMMA.INV(T890,IF($O$2="Railway",$D$31,$D$32),IF($O$2="Railway",$F$31,$F$32))</f>
        <v>4579909707.5359221</v>
      </c>
      <c r="O890" s="122">
        <f>'CBA Result'!$G$53+'CBA Result'!$G$57+'CBA Result'!$G$58+'CBA Result'!$G$59+'CBA Result'!$G$60</f>
        <v>-349185910.82876146</v>
      </c>
      <c r="P890" s="122">
        <f>'CBA Result'!$G$55+'CBA Result'!$G$56</f>
        <v>2589916468.0184565</v>
      </c>
      <c r="Q890" s="122">
        <f>'CBA Result'!$G$40</f>
        <v>-16530913967.140793</v>
      </c>
      <c r="R890" s="122">
        <v>0.32674076766772486</v>
      </c>
      <c r="S890" s="122">
        <f t="shared" si="43"/>
        <v>1547299287.5688198</v>
      </c>
      <c r="T890" s="122">
        <v>0.17846970050598099</v>
      </c>
      <c r="U890" s="122">
        <f t="shared" si="44"/>
        <v>-23017055057.220261</v>
      </c>
      <c r="V890" s="3">
        <f t="shared" si="45"/>
        <v>0.25103224847452682</v>
      </c>
    </row>
    <row r="891" spans="13:22" x14ac:dyDescent="0.25">
      <c r="M891" s="3">
        <v>887</v>
      </c>
      <c r="N891" s="122">
        <f>'CBA Result'!$G$54*_xlfn.GAMMA.INV(T891,IF($O$2="Railway",$D$31,$D$32),IF($O$2="Railway",$F$31,$F$32))</f>
        <v>5803889022.5297623</v>
      </c>
      <c r="O891" s="122">
        <f>'CBA Result'!$G$53+'CBA Result'!$G$57+'CBA Result'!$G$58+'CBA Result'!$G$59+'CBA Result'!$G$60</f>
        <v>-349185910.82876146</v>
      </c>
      <c r="P891" s="122">
        <f>'CBA Result'!$G$55+'CBA Result'!$G$56</f>
        <v>2589916468.0184565</v>
      </c>
      <c r="Q891" s="122">
        <f>'CBA Result'!$G$40</f>
        <v>-16530913967.140793</v>
      </c>
      <c r="R891" s="122">
        <v>0.56960954488336724</v>
      </c>
      <c r="S891" s="122">
        <f t="shared" si="43"/>
        <v>2261197005.9803634</v>
      </c>
      <c r="T891" s="122">
        <v>0.5707807192999087</v>
      </c>
      <c r="U891" s="122">
        <f t="shared" si="44"/>
        <v>-29168355209.65694</v>
      </c>
      <c r="V891" s="3">
        <f t="shared" si="45"/>
        <v>0.26452983249212542</v>
      </c>
    </row>
    <row r="892" spans="13:22" x14ac:dyDescent="0.25">
      <c r="M892" s="3">
        <v>888</v>
      </c>
      <c r="N892" s="122">
        <f>'CBA Result'!$G$54*_xlfn.GAMMA.INV(T892,IF($O$2="Railway",$D$31,$D$32),IF($O$2="Railway",$F$31,$F$32))</f>
        <v>6415510847.3542604</v>
      </c>
      <c r="O892" s="122">
        <f>'CBA Result'!$G$53+'CBA Result'!$G$57+'CBA Result'!$G$58+'CBA Result'!$G$59+'CBA Result'!$G$60</f>
        <v>-349185910.82876146</v>
      </c>
      <c r="P892" s="122">
        <f>'CBA Result'!$G$55+'CBA Result'!$G$56</f>
        <v>2589916468.0184565</v>
      </c>
      <c r="Q892" s="122">
        <f>'CBA Result'!$G$40</f>
        <v>-16530913967.140793</v>
      </c>
      <c r="R892" s="122">
        <v>0.51901529921987377</v>
      </c>
      <c r="S892" s="122">
        <f t="shared" si="43"/>
        <v>2105077189.8712156</v>
      </c>
      <c r="T892" s="122">
        <v>0.74862262015389969</v>
      </c>
      <c r="U892" s="122">
        <f t="shared" si="44"/>
        <v>-32242156685.048271</v>
      </c>
      <c r="V892" s="3">
        <f t="shared" si="45"/>
        <v>0.25343844725455533</v>
      </c>
    </row>
    <row r="893" spans="13:22" x14ac:dyDescent="0.25">
      <c r="M893" s="3">
        <v>889</v>
      </c>
      <c r="N893" s="122">
        <f>'CBA Result'!$G$54*_xlfn.GAMMA.INV(T893,IF($O$2="Railway",$D$31,$D$32),IF($O$2="Railway",$F$31,$F$32))</f>
        <v>5334702178.0312347</v>
      </c>
      <c r="O893" s="122">
        <f>'CBA Result'!$G$53+'CBA Result'!$G$57+'CBA Result'!$G$58+'CBA Result'!$G$59+'CBA Result'!$G$60</f>
        <v>-349185910.82876146</v>
      </c>
      <c r="P893" s="122">
        <f>'CBA Result'!$G$55+'CBA Result'!$G$56</f>
        <v>2589916468.0184565</v>
      </c>
      <c r="Q893" s="122">
        <f>'CBA Result'!$G$40</f>
        <v>-16530913967.140793</v>
      </c>
      <c r="R893" s="122">
        <v>0.98449158012780491</v>
      </c>
      <c r="S893" s="122">
        <f t="shared" si="43"/>
        <v>4735984896.1098251</v>
      </c>
      <c r="T893" s="122">
        <v>0.41183672473429245</v>
      </c>
      <c r="U893" s="122">
        <f t="shared" si="44"/>
        <v>-26810383083.22472</v>
      </c>
      <c r="V893" s="3">
        <f t="shared" si="45"/>
        <v>0.36260209834133439</v>
      </c>
    </row>
    <row r="894" spans="13:22" x14ac:dyDescent="0.25">
      <c r="M894" s="3">
        <v>890</v>
      </c>
      <c r="N894" s="122">
        <f>'CBA Result'!$G$54*_xlfn.GAMMA.INV(T894,IF($O$2="Railway",$D$31,$D$32),IF($O$2="Railway",$F$31,$F$32))</f>
        <v>5579293612.7950029</v>
      </c>
      <c r="O894" s="122">
        <f>'CBA Result'!$G$53+'CBA Result'!$G$57+'CBA Result'!$G$58+'CBA Result'!$G$59+'CBA Result'!$G$60</f>
        <v>-349185910.82876146</v>
      </c>
      <c r="P894" s="122">
        <f>'CBA Result'!$G$55+'CBA Result'!$G$56</f>
        <v>2589916468.0184565</v>
      </c>
      <c r="Q894" s="122">
        <f>'CBA Result'!$G$40</f>
        <v>-16530913967.140793</v>
      </c>
      <c r="R894" s="122">
        <v>0.10520289440052089</v>
      </c>
      <c r="S894" s="122">
        <f t="shared" si="43"/>
        <v>860838227.34812748</v>
      </c>
      <c r="T894" s="122">
        <v>0.49566468717636814</v>
      </c>
      <c r="U894" s="122">
        <f t="shared" si="44"/>
        <v>-28039615727.531822</v>
      </c>
      <c r="V894" s="3">
        <f t="shared" si="45"/>
        <v>0.21722644092207474</v>
      </c>
    </row>
    <row r="895" spans="13:22" x14ac:dyDescent="0.25">
      <c r="M895" s="3">
        <v>891</v>
      </c>
      <c r="N895" s="122">
        <f>'CBA Result'!$G$54*_xlfn.GAMMA.INV(T895,IF($O$2="Railway",$D$31,$D$32),IF($O$2="Railway",$F$31,$F$32))</f>
        <v>8123321788.6324692</v>
      </c>
      <c r="O895" s="122">
        <f>'CBA Result'!$G$53+'CBA Result'!$G$57+'CBA Result'!$G$58+'CBA Result'!$G$59+'CBA Result'!$G$60</f>
        <v>-349185910.82876146</v>
      </c>
      <c r="P895" s="122">
        <f>'CBA Result'!$G$55+'CBA Result'!$G$56</f>
        <v>2589916468.0184565</v>
      </c>
      <c r="Q895" s="122">
        <f>'CBA Result'!$G$40</f>
        <v>-16530913967.140793</v>
      </c>
      <c r="R895" s="122">
        <v>0.19948739616338151</v>
      </c>
      <c r="S895" s="122">
        <f t="shared" si="43"/>
        <v>1173818063.1637561</v>
      </c>
      <c r="T895" s="122">
        <v>0.97113001259845388</v>
      </c>
      <c r="U895" s="122">
        <f t="shared" si="44"/>
        <v>-40825028613.296951</v>
      </c>
      <c r="V895" s="3">
        <f t="shared" si="45"/>
        <v>0.21917814254888393</v>
      </c>
    </row>
    <row r="896" spans="13:22" x14ac:dyDescent="0.25">
      <c r="M896" s="3">
        <v>892</v>
      </c>
      <c r="N896" s="122">
        <f>'CBA Result'!$G$54*_xlfn.GAMMA.INV(T896,IF($O$2="Railway",$D$31,$D$32),IF($O$2="Railway",$F$31,$F$32))</f>
        <v>6798198343.3427162</v>
      </c>
      <c r="O896" s="122">
        <f>'CBA Result'!$G$53+'CBA Result'!$G$57+'CBA Result'!$G$58+'CBA Result'!$G$59+'CBA Result'!$G$60</f>
        <v>-349185910.82876146</v>
      </c>
      <c r="P896" s="122">
        <f>'CBA Result'!$G$55+'CBA Result'!$G$56</f>
        <v>2589916468.0184565</v>
      </c>
      <c r="Q896" s="122">
        <f>'CBA Result'!$G$40</f>
        <v>-16530913967.140793</v>
      </c>
      <c r="R896" s="122">
        <v>0.36118610854994115</v>
      </c>
      <c r="S896" s="122">
        <f t="shared" si="43"/>
        <v>1645594131.5876992</v>
      </c>
      <c r="T896" s="122">
        <v>0.83204748968139541</v>
      </c>
      <c r="U896" s="122">
        <f t="shared" si="44"/>
        <v>-34165412759.372734</v>
      </c>
      <c r="V896" s="3">
        <f t="shared" si="45"/>
        <v>0.2369240091174086</v>
      </c>
    </row>
    <row r="897" spans="13:22" x14ac:dyDescent="0.25">
      <c r="M897" s="3">
        <v>893</v>
      </c>
      <c r="N897" s="122">
        <f>'CBA Result'!$G$54*_xlfn.GAMMA.INV(T897,IF($O$2="Railway",$D$31,$D$32),IF($O$2="Railway",$F$31,$F$32))</f>
        <v>5241371026.410037</v>
      </c>
      <c r="O897" s="122">
        <f>'CBA Result'!$G$53+'CBA Result'!$G$57+'CBA Result'!$G$58+'CBA Result'!$G$59+'CBA Result'!$G$60</f>
        <v>-349185910.82876146</v>
      </c>
      <c r="P897" s="122">
        <f>'CBA Result'!$G$55+'CBA Result'!$G$56</f>
        <v>2589916468.0184565</v>
      </c>
      <c r="Q897" s="122">
        <f>'CBA Result'!$G$40</f>
        <v>-16530913967.140793</v>
      </c>
      <c r="R897" s="122">
        <v>5.2099234595009536E-2</v>
      </c>
      <c r="S897" s="122">
        <f t="shared" si="43"/>
        <v>641864844.10396922</v>
      </c>
      <c r="T897" s="122">
        <v>0.38002477682084512</v>
      </c>
      <c r="U897" s="122">
        <f t="shared" si="44"/>
        <v>-26341332732.322788</v>
      </c>
      <c r="V897" s="3">
        <f t="shared" si="45"/>
        <v>0.2100899759295228</v>
      </c>
    </row>
    <row r="898" spans="13:22" x14ac:dyDescent="0.25">
      <c r="M898" s="3">
        <v>894</v>
      </c>
      <c r="N898" s="122">
        <f>'CBA Result'!$G$54*_xlfn.GAMMA.INV(T898,IF($O$2="Railway",$D$31,$D$32),IF($O$2="Railway",$F$31,$F$32))</f>
        <v>4974509961.3955021</v>
      </c>
      <c r="O898" s="122">
        <f>'CBA Result'!$G$53+'CBA Result'!$G$57+'CBA Result'!$G$58+'CBA Result'!$G$59+'CBA Result'!$G$60</f>
        <v>-349185910.82876146</v>
      </c>
      <c r="P898" s="122">
        <f>'CBA Result'!$G$55+'CBA Result'!$G$56</f>
        <v>2589916468.0184565</v>
      </c>
      <c r="Q898" s="122">
        <f>'CBA Result'!$G$40</f>
        <v>-16530913967.140793</v>
      </c>
      <c r="R898" s="122">
        <v>0.35766500607118468</v>
      </c>
      <c r="S898" s="122">
        <f t="shared" si="43"/>
        <v>1635552123.3402107</v>
      </c>
      <c r="T898" s="122">
        <v>0.29213357781532578</v>
      </c>
      <c r="U898" s="122">
        <f t="shared" si="44"/>
        <v>-25000180565.946854</v>
      </c>
      <c r="V898" s="3">
        <f t="shared" si="45"/>
        <v>0.25043323816768714</v>
      </c>
    </row>
    <row r="899" spans="13:22" x14ac:dyDescent="0.25">
      <c r="M899" s="3">
        <v>895</v>
      </c>
      <c r="N899" s="122">
        <f>'CBA Result'!$G$54*_xlfn.GAMMA.INV(T899,IF($O$2="Railway",$D$31,$D$32),IF($O$2="Railway",$F$31,$F$32))</f>
        <v>3872889068.681231</v>
      </c>
      <c r="O899" s="122">
        <f>'CBA Result'!$G$53+'CBA Result'!$G$57+'CBA Result'!$G$58+'CBA Result'!$G$59+'CBA Result'!$G$60</f>
        <v>-349185910.82876146</v>
      </c>
      <c r="P899" s="122">
        <f>'CBA Result'!$G$55+'CBA Result'!$G$56</f>
        <v>2589916468.0184565</v>
      </c>
      <c r="Q899" s="122">
        <f>'CBA Result'!$G$40</f>
        <v>-16530913967.140793</v>
      </c>
      <c r="R899" s="122">
        <v>0.54741859295286566</v>
      </c>
      <c r="S899" s="122">
        <f t="shared" si="43"/>
        <v>2191911554.5829034</v>
      </c>
      <c r="T899" s="122">
        <v>4.9430351401709371E-2</v>
      </c>
      <c r="U899" s="122">
        <f t="shared" si="44"/>
        <v>-19463811868.968643</v>
      </c>
      <c r="V899" s="3">
        <f t="shared" si="45"/>
        <v>0.29365340925576028</v>
      </c>
    </row>
    <row r="900" spans="13:22" x14ac:dyDescent="0.25">
      <c r="M900" s="3">
        <v>896</v>
      </c>
      <c r="N900" s="122">
        <f>'CBA Result'!$G$54*_xlfn.GAMMA.INV(T900,IF($O$2="Railway",$D$31,$D$32),IF($O$2="Railway",$F$31,$F$32))</f>
        <v>6073754779.7412872</v>
      </c>
      <c r="O900" s="122">
        <f>'CBA Result'!$G$53+'CBA Result'!$G$57+'CBA Result'!$G$58+'CBA Result'!$G$59+'CBA Result'!$G$60</f>
        <v>-349185910.82876146</v>
      </c>
      <c r="P900" s="122">
        <f>'CBA Result'!$G$55+'CBA Result'!$G$56</f>
        <v>2589916468.0184565</v>
      </c>
      <c r="Q900" s="122">
        <f>'CBA Result'!$G$40</f>
        <v>-16530913967.140793</v>
      </c>
      <c r="R900" s="122">
        <v>0.43940316927350498</v>
      </c>
      <c r="S900" s="122">
        <f t="shared" si="43"/>
        <v>1869925402.6667883</v>
      </c>
      <c r="T900" s="122">
        <v>0.65519931165501988</v>
      </c>
      <c r="U900" s="122">
        <f t="shared" si="44"/>
        <v>-30524607928.258682</v>
      </c>
      <c r="V900" s="3">
        <f t="shared" si="45"/>
        <v>0.24879907677859411</v>
      </c>
    </row>
    <row r="901" spans="13:22" x14ac:dyDescent="0.25">
      <c r="M901" s="3">
        <v>897</v>
      </c>
      <c r="N901" s="122">
        <f>'CBA Result'!$G$54*_xlfn.GAMMA.INV(T901,IF($O$2="Railway",$D$31,$D$32),IF($O$2="Railway",$F$31,$F$32))</f>
        <v>6768940269.9446831</v>
      </c>
      <c r="O901" s="122">
        <f>'CBA Result'!$G$53+'CBA Result'!$G$57+'CBA Result'!$G$58+'CBA Result'!$G$59+'CBA Result'!$G$60</f>
        <v>-349185910.82876146</v>
      </c>
      <c r="P901" s="122">
        <f>'CBA Result'!$G$55+'CBA Result'!$G$56</f>
        <v>2589916468.0184565</v>
      </c>
      <c r="Q901" s="122">
        <f>'CBA Result'!$G$40</f>
        <v>-16530913967.140793</v>
      </c>
      <c r="R901" s="122">
        <v>0.57511814888826895</v>
      </c>
      <c r="S901" s="122">
        <f t="shared" si="43"/>
        <v>2278616709.2087073</v>
      </c>
      <c r="T901" s="122">
        <v>0.82647876161244183</v>
      </c>
      <c r="U901" s="122">
        <f t="shared" si="44"/>
        <v>-34018371719.423275</v>
      </c>
      <c r="V901" s="3">
        <f t="shared" si="45"/>
        <v>0.25569627905965203</v>
      </c>
    </row>
    <row r="902" spans="13:22" x14ac:dyDescent="0.25">
      <c r="M902" s="3">
        <v>898</v>
      </c>
      <c r="N902" s="122">
        <f>'CBA Result'!$G$54*_xlfn.GAMMA.INV(T902,IF($O$2="Railway",$D$31,$D$32),IF($O$2="Railway",$F$31,$F$32))</f>
        <v>6344161636.8313208</v>
      </c>
      <c r="O902" s="122">
        <f>'CBA Result'!$G$53+'CBA Result'!$G$57+'CBA Result'!$G$58+'CBA Result'!$G$59+'CBA Result'!$G$60</f>
        <v>-349185910.82876146</v>
      </c>
      <c r="P902" s="122">
        <f>'CBA Result'!$G$55+'CBA Result'!$G$56</f>
        <v>2589916468.0184565</v>
      </c>
      <c r="Q902" s="122">
        <f>'CBA Result'!$G$40</f>
        <v>-16530913967.140793</v>
      </c>
      <c r="R902" s="122">
        <v>2.2426752724364341E-2</v>
      </c>
      <c r="S902" s="122">
        <f t="shared" ref="S902:S965" si="46">_xlfn.BETA.INV(R902,IF($O$2="Railway",$I$30,$J$30),IF($O$2="Railway",$I$31,$J$31),IF($O$2="Railway",$I$27,$J$27),IF($O$2="Railway",$I$29,$J$29))*P902</f>
        <v>477517806.11111546</v>
      </c>
      <c r="T902" s="122">
        <v>0.73053619698985517</v>
      </c>
      <c r="U902" s="122">
        <f t="shared" ref="U902:U965" si="47">_xlfn.GAMMA.INV(T902,IF($O$2="Railway",$D$31,$D$32),IF($O$2="Railway",$F$31,$F$32))*Q902</f>
        <v>-31883580029.226109</v>
      </c>
      <c r="V902" s="3">
        <f t="shared" ref="V902:V965" si="48">(N902+O902+S902)/-U902</f>
        <v>0.20300397653527799</v>
      </c>
    </row>
    <row r="903" spans="13:22" x14ac:dyDescent="0.25">
      <c r="M903" s="3">
        <v>899</v>
      </c>
      <c r="N903" s="122">
        <f>'CBA Result'!$G$54*_xlfn.GAMMA.INV(T903,IF($O$2="Railway",$D$31,$D$32),IF($O$2="Railway",$F$31,$F$32))</f>
        <v>6519819917.7420979</v>
      </c>
      <c r="O903" s="122">
        <f>'CBA Result'!$G$53+'CBA Result'!$G$57+'CBA Result'!$G$58+'CBA Result'!$G$59+'CBA Result'!$G$60</f>
        <v>-349185910.82876146</v>
      </c>
      <c r="P903" s="122">
        <f>'CBA Result'!$G$55+'CBA Result'!$G$56</f>
        <v>2589916468.0184565</v>
      </c>
      <c r="Q903" s="122">
        <f>'CBA Result'!$G$40</f>
        <v>-16530913967.140793</v>
      </c>
      <c r="R903" s="122">
        <v>0.81609626430548121</v>
      </c>
      <c r="S903" s="122">
        <f t="shared" si="46"/>
        <v>3201634397.4923148</v>
      </c>
      <c r="T903" s="122">
        <v>0.77364340214702043</v>
      </c>
      <c r="U903" s="122">
        <f t="shared" si="47"/>
        <v>-32766378289.708691</v>
      </c>
      <c r="V903" s="3">
        <f t="shared" si="48"/>
        <v>0.28603308920929188</v>
      </c>
    </row>
    <row r="904" spans="13:22" x14ac:dyDescent="0.25">
      <c r="M904" s="3">
        <v>900</v>
      </c>
      <c r="N904" s="122">
        <f>'CBA Result'!$G$54*_xlfn.GAMMA.INV(T904,IF($O$2="Railway",$D$31,$D$32),IF($O$2="Railway",$F$31,$F$32))</f>
        <v>6227175397.6845675</v>
      </c>
      <c r="O904" s="122">
        <f>'CBA Result'!$G$53+'CBA Result'!$G$57+'CBA Result'!$G$58+'CBA Result'!$G$59+'CBA Result'!$G$60</f>
        <v>-349185910.82876146</v>
      </c>
      <c r="P904" s="122">
        <f>'CBA Result'!$G$55+'CBA Result'!$G$56</f>
        <v>2589916468.0184565</v>
      </c>
      <c r="Q904" s="122">
        <f>'CBA Result'!$G$40</f>
        <v>-16530913967.140793</v>
      </c>
      <c r="R904" s="122">
        <v>0.8302957936300327</v>
      </c>
      <c r="S904" s="122">
        <f t="shared" si="46"/>
        <v>3273993164.1841283</v>
      </c>
      <c r="T904" s="122">
        <v>0.69922131097027218</v>
      </c>
      <c r="U904" s="122">
        <f t="shared" si="47"/>
        <v>-31295647323.271809</v>
      </c>
      <c r="V904" s="3">
        <f t="shared" si="48"/>
        <v>0.29243627896568264</v>
      </c>
    </row>
    <row r="905" spans="13:22" x14ac:dyDescent="0.25">
      <c r="M905" s="3">
        <v>901</v>
      </c>
      <c r="N905" s="122">
        <f>'CBA Result'!$G$54*_xlfn.GAMMA.INV(T905,IF($O$2="Railway",$D$31,$D$32),IF($O$2="Railway",$F$31,$F$32))</f>
        <v>5780480707.0452785</v>
      </c>
      <c r="O905" s="122">
        <f>'CBA Result'!$G$53+'CBA Result'!$G$57+'CBA Result'!$G$58+'CBA Result'!$G$59+'CBA Result'!$G$60</f>
        <v>-349185910.82876146</v>
      </c>
      <c r="P905" s="122">
        <f>'CBA Result'!$G$55+'CBA Result'!$G$56</f>
        <v>2589916468.0184565</v>
      </c>
      <c r="Q905" s="122">
        <f>'CBA Result'!$G$40</f>
        <v>-16530913967.140793</v>
      </c>
      <c r="R905" s="122">
        <v>0.27179953185167782</v>
      </c>
      <c r="S905" s="122">
        <f t="shared" si="46"/>
        <v>1389175102.3892438</v>
      </c>
      <c r="T905" s="122">
        <v>0.56311439749067127</v>
      </c>
      <c r="U905" s="122">
        <f t="shared" si="47"/>
        <v>-29050713046.228127</v>
      </c>
      <c r="V905" s="3">
        <f t="shared" si="48"/>
        <v>0.23477805476762006</v>
      </c>
    </row>
    <row r="906" spans="13:22" x14ac:dyDescent="0.25">
      <c r="M906" s="3">
        <v>902</v>
      </c>
      <c r="N906" s="122">
        <f>'CBA Result'!$G$54*_xlfn.GAMMA.INV(T906,IF($O$2="Railway",$D$31,$D$32),IF($O$2="Railway",$F$31,$F$32))</f>
        <v>5293559725.1773663</v>
      </c>
      <c r="O906" s="122">
        <f>'CBA Result'!$G$53+'CBA Result'!$G$57+'CBA Result'!$G$58+'CBA Result'!$G$59+'CBA Result'!$G$60</f>
        <v>-349185910.82876146</v>
      </c>
      <c r="P906" s="122">
        <f>'CBA Result'!$G$55+'CBA Result'!$G$56</f>
        <v>2589916468.0184565</v>
      </c>
      <c r="Q906" s="122">
        <f>'CBA Result'!$G$40</f>
        <v>-16530913967.140793</v>
      </c>
      <c r="R906" s="122">
        <v>0.43481909605743574</v>
      </c>
      <c r="S906" s="122">
        <f t="shared" si="46"/>
        <v>1856655675.8068252</v>
      </c>
      <c r="T906" s="122">
        <v>0.39777473834092081</v>
      </c>
      <c r="U906" s="122">
        <f t="shared" si="47"/>
        <v>-26603615229.053185</v>
      </c>
      <c r="V906" s="3">
        <f t="shared" si="48"/>
        <v>0.25564305571252532</v>
      </c>
    </row>
    <row r="907" spans="13:22" x14ac:dyDescent="0.25">
      <c r="M907" s="3">
        <v>903</v>
      </c>
      <c r="N907" s="122">
        <f>'CBA Result'!$G$54*_xlfn.GAMMA.INV(T907,IF($O$2="Railway",$D$31,$D$32),IF($O$2="Railway",$F$31,$F$32))</f>
        <v>6509454477.3270512</v>
      </c>
      <c r="O907" s="122">
        <f>'CBA Result'!$G$53+'CBA Result'!$G$57+'CBA Result'!$G$58+'CBA Result'!$G$59+'CBA Result'!$G$60</f>
        <v>-349185910.82876146</v>
      </c>
      <c r="P907" s="122">
        <f>'CBA Result'!$G$55+'CBA Result'!$G$56</f>
        <v>2589916468.0184565</v>
      </c>
      <c r="Q907" s="122">
        <f>'CBA Result'!$G$40</f>
        <v>-16530913967.140793</v>
      </c>
      <c r="R907" s="122">
        <v>0.24978105399509276</v>
      </c>
      <c r="S907" s="122">
        <f t="shared" si="46"/>
        <v>1324794064.2924876</v>
      </c>
      <c r="T907" s="122">
        <v>0.77123330305425175</v>
      </c>
      <c r="U907" s="122">
        <f t="shared" si="47"/>
        <v>-32714285142.035301</v>
      </c>
      <c r="V907" s="3">
        <f t="shared" si="48"/>
        <v>0.22880104511814797</v>
      </c>
    </row>
    <row r="908" spans="13:22" x14ac:dyDescent="0.25">
      <c r="M908" s="3">
        <v>904</v>
      </c>
      <c r="N908" s="122">
        <f>'CBA Result'!$G$54*_xlfn.GAMMA.INV(T908,IF($O$2="Railway",$D$31,$D$32),IF($O$2="Railway",$F$31,$F$32))</f>
        <v>7065958567.0803766</v>
      </c>
      <c r="O908" s="122">
        <f>'CBA Result'!$G$53+'CBA Result'!$G$57+'CBA Result'!$G$58+'CBA Result'!$G$59+'CBA Result'!$G$60</f>
        <v>-349185910.82876146</v>
      </c>
      <c r="P908" s="122">
        <f>'CBA Result'!$G$55+'CBA Result'!$G$56</f>
        <v>2589916468.0184565</v>
      </c>
      <c r="Q908" s="122">
        <f>'CBA Result'!$G$40</f>
        <v>-16530913967.140793</v>
      </c>
      <c r="R908" s="122">
        <v>0.88957666880874731</v>
      </c>
      <c r="S908" s="122">
        <f t="shared" si="46"/>
        <v>3626586847.9081364</v>
      </c>
      <c r="T908" s="122">
        <v>0.87703961973846378</v>
      </c>
      <c r="U908" s="122">
        <f t="shared" si="47"/>
        <v>-35511083789.035713</v>
      </c>
      <c r="V908" s="3">
        <f t="shared" si="48"/>
        <v>0.2912712990008301</v>
      </c>
    </row>
    <row r="909" spans="13:22" x14ac:dyDescent="0.25">
      <c r="M909" s="3">
        <v>905</v>
      </c>
      <c r="N909" s="122">
        <f>'CBA Result'!$G$54*_xlfn.GAMMA.INV(T909,IF($O$2="Railway",$D$31,$D$32),IF($O$2="Railway",$F$31,$F$32))</f>
        <v>5455792159.969655</v>
      </c>
      <c r="O909" s="122">
        <f>'CBA Result'!$G$53+'CBA Result'!$G$57+'CBA Result'!$G$58+'CBA Result'!$G$59+'CBA Result'!$G$60</f>
        <v>-349185910.82876146</v>
      </c>
      <c r="P909" s="122">
        <f>'CBA Result'!$G$55+'CBA Result'!$G$56</f>
        <v>2589916468.0184565</v>
      </c>
      <c r="Q909" s="122">
        <f>'CBA Result'!$G$40</f>
        <v>-16530913967.140793</v>
      </c>
      <c r="R909" s="122">
        <v>0.99724264693294917</v>
      </c>
      <c r="S909" s="122">
        <f t="shared" si="46"/>
        <v>5307284515.736928</v>
      </c>
      <c r="T909" s="122">
        <v>0.45339222710368077</v>
      </c>
      <c r="U909" s="122">
        <f t="shared" si="47"/>
        <v>-27418939792.665604</v>
      </c>
      <c r="V909" s="3">
        <f t="shared" si="48"/>
        <v>0.37980647113363131</v>
      </c>
    </row>
    <row r="910" spans="13:22" x14ac:dyDescent="0.25">
      <c r="M910" s="3">
        <v>906</v>
      </c>
      <c r="N910" s="122">
        <f>'CBA Result'!$G$54*_xlfn.GAMMA.INV(T910,IF($O$2="Railway",$D$31,$D$32),IF($O$2="Railway",$F$31,$F$32))</f>
        <v>6617842993.6338949</v>
      </c>
      <c r="O910" s="122">
        <f>'CBA Result'!$G$53+'CBA Result'!$G$57+'CBA Result'!$G$58+'CBA Result'!$G$59+'CBA Result'!$G$60</f>
        <v>-349185910.82876146</v>
      </c>
      <c r="P910" s="122">
        <f>'CBA Result'!$G$55+'CBA Result'!$G$56</f>
        <v>2589916468.0184565</v>
      </c>
      <c r="Q910" s="122">
        <f>'CBA Result'!$G$40</f>
        <v>-16530913967.140793</v>
      </c>
      <c r="R910" s="122">
        <v>0.55082988467456817</v>
      </c>
      <c r="S910" s="122">
        <f t="shared" si="46"/>
        <v>2202474414.0256138</v>
      </c>
      <c r="T910" s="122">
        <v>0.79559779231732397</v>
      </c>
      <c r="U910" s="122">
        <f t="shared" si="47"/>
        <v>-33259008642.435329</v>
      </c>
      <c r="V910" s="3">
        <f t="shared" si="48"/>
        <v>0.25470186402436512</v>
      </c>
    </row>
    <row r="911" spans="13:22" x14ac:dyDescent="0.25">
      <c r="M911" s="3">
        <v>907</v>
      </c>
      <c r="N911" s="122">
        <f>'CBA Result'!$G$54*_xlfn.GAMMA.INV(T911,IF($O$2="Railway",$D$31,$D$32),IF($O$2="Railway",$F$31,$F$32))</f>
        <v>6242628212.7037878</v>
      </c>
      <c r="O911" s="122">
        <f>'CBA Result'!$G$53+'CBA Result'!$G$57+'CBA Result'!$G$58+'CBA Result'!$G$59+'CBA Result'!$G$60</f>
        <v>-349185910.82876146</v>
      </c>
      <c r="P911" s="122">
        <f>'CBA Result'!$G$55+'CBA Result'!$G$56</f>
        <v>2589916468.0184565</v>
      </c>
      <c r="Q911" s="122">
        <f>'CBA Result'!$G$40</f>
        <v>-16530913967.140793</v>
      </c>
      <c r="R911" s="122">
        <v>0.95596725385219627</v>
      </c>
      <c r="S911" s="122">
        <f t="shared" si="46"/>
        <v>4229143371.0382695</v>
      </c>
      <c r="T911" s="122">
        <v>0.7034731314251641</v>
      </c>
      <c r="U911" s="122">
        <f t="shared" si="47"/>
        <v>-31373307870.487659</v>
      </c>
      <c r="V911" s="3">
        <f t="shared" si="48"/>
        <v>0.32264961395528974</v>
      </c>
    </row>
    <row r="912" spans="13:22" x14ac:dyDescent="0.25">
      <c r="M912" s="3">
        <v>908</v>
      </c>
      <c r="N912" s="122">
        <f>'CBA Result'!$G$54*_xlfn.GAMMA.INV(T912,IF($O$2="Railway",$D$31,$D$32),IF($O$2="Railway",$F$31,$F$32))</f>
        <v>5489578536.5987682</v>
      </c>
      <c r="O912" s="122">
        <f>'CBA Result'!$G$53+'CBA Result'!$G$57+'CBA Result'!$G$58+'CBA Result'!$G$59+'CBA Result'!$G$60</f>
        <v>-349185910.82876146</v>
      </c>
      <c r="P912" s="122">
        <f>'CBA Result'!$G$55+'CBA Result'!$G$56</f>
        <v>2589916468.0184565</v>
      </c>
      <c r="Q912" s="122">
        <f>'CBA Result'!$G$40</f>
        <v>-16530913967.140793</v>
      </c>
      <c r="R912" s="122">
        <v>0.31553004668029971</v>
      </c>
      <c r="S912" s="122">
        <f t="shared" si="46"/>
        <v>1515227474.6692977</v>
      </c>
      <c r="T912" s="122">
        <v>0.46498756754784443</v>
      </c>
      <c r="U912" s="122">
        <f t="shared" si="47"/>
        <v>-27588738531.225163</v>
      </c>
      <c r="V912" s="3">
        <f t="shared" si="48"/>
        <v>0.24124408924700991</v>
      </c>
    </row>
    <row r="913" spans="13:22" x14ac:dyDescent="0.25">
      <c r="M913" s="3">
        <v>909</v>
      </c>
      <c r="N913" s="122">
        <f>'CBA Result'!$G$54*_xlfn.GAMMA.INV(T913,IF($O$2="Railway",$D$31,$D$32),IF($O$2="Railway",$F$31,$F$32))</f>
        <v>7179371883.6982012</v>
      </c>
      <c r="O913" s="122">
        <f>'CBA Result'!$G$53+'CBA Result'!$G$57+'CBA Result'!$G$58+'CBA Result'!$G$59+'CBA Result'!$G$60</f>
        <v>-349185910.82876146</v>
      </c>
      <c r="P913" s="122">
        <f>'CBA Result'!$G$55+'CBA Result'!$G$56</f>
        <v>2589916468.0184565</v>
      </c>
      <c r="Q913" s="122">
        <f>'CBA Result'!$G$40</f>
        <v>-16530913967.140793</v>
      </c>
      <c r="R913" s="122">
        <v>0.48413273626837772</v>
      </c>
      <c r="S913" s="122">
        <f t="shared" si="46"/>
        <v>2000781411.3544943</v>
      </c>
      <c r="T913" s="122">
        <v>0.89301260492168666</v>
      </c>
      <c r="U913" s="122">
        <f t="shared" si="47"/>
        <v>-36081060212.046661</v>
      </c>
      <c r="V913" s="3">
        <f t="shared" si="48"/>
        <v>0.24475354472193339</v>
      </c>
    </row>
    <row r="914" spans="13:22" x14ac:dyDescent="0.25">
      <c r="M914" s="3">
        <v>910</v>
      </c>
      <c r="N914" s="122">
        <f>'CBA Result'!$G$54*_xlfn.GAMMA.INV(T914,IF($O$2="Railway",$D$31,$D$32),IF($O$2="Railway",$F$31,$F$32))</f>
        <v>4506911381.6875067</v>
      </c>
      <c r="O914" s="122">
        <f>'CBA Result'!$G$53+'CBA Result'!$G$57+'CBA Result'!$G$58+'CBA Result'!$G$59+'CBA Result'!$G$60</f>
        <v>-349185910.82876146</v>
      </c>
      <c r="P914" s="122">
        <f>'CBA Result'!$G$55+'CBA Result'!$G$56</f>
        <v>2589916468.0184565</v>
      </c>
      <c r="Q914" s="122">
        <f>'CBA Result'!$G$40</f>
        <v>-16530913967.140793</v>
      </c>
      <c r="R914" s="122">
        <v>0.96278427555829393</v>
      </c>
      <c r="S914" s="122">
        <f t="shared" si="46"/>
        <v>4321754837.0011177</v>
      </c>
      <c r="T914" s="122">
        <v>0.16040859090658977</v>
      </c>
      <c r="U914" s="122">
        <f t="shared" si="47"/>
        <v>-22650190513.499405</v>
      </c>
      <c r="V914" s="3">
        <f t="shared" si="48"/>
        <v>0.37436684264558984</v>
      </c>
    </row>
    <row r="915" spans="13:22" x14ac:dyDescent="0.25">
      <c r="M915" s="3">
        <v>911</v>
      </c>
      <c r="N915" s="122">
        <f>'CBA Result'!$G$54*_xlfn.GAMMA.INV(T915,IF($O$2="Railway",$D$31,$D$32),IF($O$2="Railway",$F$31,$F$32))</f>
        <v>4480707244.2360563</v>
      </c>
      <c r="O915" s="122">
        <f>'CBA Result'!$G$53+'CBA Result'!$G$57+'CBA Result'!$G$58+'CBA Result'!$G$59+'CBA Result'!$G$60</f>
        <v>-349185910.82876146</v>
      </c>
      <c r="P915" s="122">
        <f>'CBA Result'!$G$55+'CBA Result'!$G$56</f>
        <v>2589916468.0184565</v>
      </c>
      <c r="Q915" s="122">
        <f>'CBA Result'!$G$40</f>
        <v>-16530913967.140793</v>
      </c>
      <c r="R915" s="122">
        <v>0.21312774055073991</v>
      </c>
      <c r="S915" s="122">
        <f t="shared" si="46"/>
        <v>1215442380.7749376</v>
      </c>
      <c r="T915" s="122">
        <v>0.15418161057141377</v>
      </c>
      <c r="U915" s="122">
        <f t="shared" si="47"/>
        <v>-22518497507.968185</v>
      </c>
      <c r="V915" s="3">
        <f t="shared" si="48"/>
        <v>0.23744762332789765</v>
      </c>
    </row>
    <row r="916" spans="13:22" x14ac:dyDescent="0.25">
      <c r="M916" s="3">
        <v>912</v>
      </c>
      <c r="N916" s="122">
        <f>'CBA Result'!$G$54*_xlfn.GAMMA.INV(T916,IF($O$2="Railway",$D$31,$D$32),IF($O$2="Railway",$F$31,$F$32))</f>
        <v>6106010723.8016796</v>
      </c>
      <c r="O916" s="122">
        <f>'CBA Result'!$G$53+'CBA Result'!$G$57+'CBA Result'!$G$58+'CBA Result'!$G$59+'CBA Result'!$G$60</f>
        <v>-349185910.82876146</v>
      </c>
      <c r="P916" s="122">
        <f>'CBA Result'!$G$55+'CBA Result'!$G$56</f>
        <v>2589916468.0184565</v>
      </c>
      <c r="Q916" s="122">
        <f>'CBA Result'!$G$40</f>
        <v>-16530913967.140793</v>
      </c>
      <c r="R916" s="122">
        <v>0.8401987587250066</v>
      </c>
      <c r="S916" s="122">
        <f t="shared" si="46"/>
        <v>3326710074.5856142</v>
      </c>
      <c r="T916" s="122">
        <v>0.66471875934878721</v>
      </c>
      <c r="U916" s="122">
        <f t="shared" si="47"/>
        <v>-30686715237.741013</v>
      </c>
      <c r="V916" s="3">
        <f t="shared" si="48"/>
        <v>0.29600870660757017</v>
      </c>
    </row>
    <row r="917" spans="13:22" x14ac:dyDescent="0.25">
      <c r="M917" s="3">
        <v>913</v>
      </c>
      <c r="N917" s="122">
        <f>'CBA Result'!$G$54*_xlfn.GAMMA.INV(T917,IF($O$2="Railway",$D$31,$D$32),IF($O$2="Railway",$F$31,$F$32))</f>
        <v>5018141502.2092352</v>
      </c>
      <c r="O917" s="122">
        <f>'CBA Result'!$G$53+'CBA Result'!$G$57+'CBA Result'!$G$58+'CBA Result'!$G$59+'CBA Result'!$G$60</f>
        <v>-349185910.82876146</v>
      </c>
      <c r="P917" s="122">
        <f>'CBA Result'!$G$55+'CBA Result'!$G$56</f>
        <v>2589916468.0184565</v>
      </c>
      <c r="Q917" s="122">
        <f>'CBA Result'!$G$40</f>
        <v>-16530913967.140793</v>
      </c>
      <c r="R917" s="122">
        <v>0.58947145059025441</v>
      </c>
      <c r="S917" s="122">
        <f t="shared" si="46"/>
        <v>2324454710.6478701</v>
      </c>
      <c r="T917" s="122">
        <v>0.30605987101751675</v>
      </c>
      <c r="U917" s="122">
        <f t="shared" si="47"/>
        <v>-25219457722.325851</v>
      </c>
      <c r="V917" s="3">
        <f t="shared" si="48"/>
        <v>0.27730216799377638</v>
      </c>
    </row>
    <row r="918" spans="13:22" x14ac:dyDescent="0.25">
      <c r="M918" s="3">
        <v>914</v>
      </c>
      <c r="N918" s="122">
        <f>'CBA Result'!$G$54*_xlfn.GAMMA.INV(T918,IF($O$2="Railway",$D$31,$D$32),IF($O$2="Railway",$F$31,$F$32))</f>
        <v>5347501567.2738743</v>
      </c>
      <c r="O918" s="122">
        <f>'CBA Result'!$G$53+'CBA Result'!$G$57+'CBA Result'!$G$58+'CBA Result'!$G$59+'CBA Result'!$G$60</f>
        <v>-349185910.82876146</v>
      </c>
      <c r="P918" s="122">
        <f>'CBA Result'!$G$55+'CBA Result'!$G$56</f>
        <v>2589916468.0184565</v>
      </c>
      <c r="Q918" s="122">
        <f>'CBA Result'!$G$40</f>
        <v>-16530913967.140793</v>
      </c>
      <c r="R918" s="122">
        <v>0.92176927789831653</v>
      </c>
      <c r="S918" s="122">
        <f t="shared" si="46"/>
        <v>3873696851.432476</v>
      </c>
      <c r="T918" s="122">
        <v>0.41622057849212224</v>
      </c>
      <c r="U918" s="122">
        <f t="shared" si="47"/>
        <v>-26874708422.742195</v>
      </c>
      <c r="V918" s="3">
        <f t="shared" si="48"/>
        <v>0.33012497729537499</v>
      </c>
    </row>
    <row r="919" spans="13:22" x14ac:dyDescent="0.25">
      <c r="M919" s="3">
        <v>915</v>
      </c>
      <c r="N919" s="122">
        <f>'CBA Result'!$G$54*_xlfn.GAMMA.INV(T919,IF($O$2="Railway",$D$31,$D$32),IF($O$2="Railway",$F$31,$F$32))</f>
        <v>5858609600.0057268</v>
      </c>
      <c r="O919" s="122">
        <f>'CBA Result'!$G$53+'CBA Result'!$G$57+'CBA Result'!$G$58+'CBA Result'!$G$59+'CBA Result'!$G$60</f>
        <v>-349185910.82876146</v>
      </c>
      <c r="P919" s="122">
        <f>'CBA Result'!$G$55+'CBA Result'!$G$56</f>
        <v>2589916468.0184565</v>
      </c>
      <c r="Q919" s="122">
        <f>'CBA Result'!$G$40</f>
        <v>-16530913967.140793</v>
      </c>
      <c r="R919" s="122">
        <v>0.92576035784085176</v>
      </c>
      <c r="S919" s="122">
        <f t="shared" si="46"/>
        <v>3908834788.3782992</v>
      </c>
      <c r="T919" s="122">
        <v>0.58851422742321413</v>
      </c>
      <c r="U919" s="122">
        <f t="shared" si="47"/>
        <v>-29443362060.218807</v>
      </c>
      <c r="V919" s="3">
        <f t="shared" si="48"/>
        <v>0.31987714101034542</v>
      </c>
    </row>
    <row r="920" spans="13:22" x14ac:dyDescent="0.25">
      <c r="M920" s="3">
        <v>916</v>
      </c>
      <c r="N920" s="122">
        <f>'CBA Result'!$G$54*_xlfn.GAMMA.INV(T920,IF($O$2="Railway",$D$31,$D$32),IF($O$2="Railway",$F$31,$F$32))</f>
        <v>2699131904.1114464</v>
      </c>
      <c r="O920" s="122">
        <f>'CBA Result'!$G$53+'CBA Result'!$G$57+'CBA Result'!$G$58+'CBA Result'!$G$59+'CBA Result'!$G$60</f>
        <v>-349185910.82876146</v>
      </c>
      <c r="P920" s="122">
        <f>'CBA Result'!$G$55+'CBA Result'!$G$56</f>
        <v>2589916468.0184565</v>
      </c>
      <c r="Q920" s="122">
        <f>'CBA Result'!$G$40</f>
        <v>-16530913967.140793</v>
      </c>
      <c r="R920" s="122">
        <v>0.61113121340756094</v>
      </c>
      <c r="S920" s="122">
        <f t="shared" si="46"/>
        <v>2394962886.270155</v>
      </c>
      <c r="T920" s="122">
        <v>9.7310697052754858E-4</v>
      </c>
      <c r="U920" s="122">
        <f t="shared" si="47"/>
        <v>-13564911015.911251</v>
      </c>
      <c r="V920" s="3">
        <f t="shared" si="48"/>
        <v>0.34979284965358026</v>
      </c>
    </row>
    <row r="921" spans="13:22" x14ac:dyDescent="0.25">
      <c r="M921" s="3">
        <v>917</v>
      </c>
      <c r="N921" s="122">
        <f>'CBA Result'!$G$54*_xlfn.GAMMA.INV(T921,IF($O$2="Railway",$D$31,$D$32),IF($O$2="Railway",$F$31,$F$32))</f>
        <v>3691109357.1871166</v>
      </c>
      <c r="O921" s="122">
        <f>'CBA Result'!$G$53+'CBA Result'!$G$57+'CBA Result'!$G$58+'CBA Result'!$G$59+'CBA Result'!$G$60</f>
        <v>-349185910.82876146</v>
      </c>
      <c r="P921" s="122">
        <f>'CBA Result'!$G$55+'CBA Result'!$G$56</f>
        <v>2589916468.0184565</v>
      </c>
      <c r="Q921" s="122">
        <f>'CBA Result'!$G$40</f>
        <v>-16530913967.140793</v>
      </c>
      <c r="R921" s="122">
        <v>0.53851603522438296</v>
      </c>
      <c r="S921" s="122">
        <f t="shared" si="46"/>
        <v>2164486287.7467809</v>
      </c>
      <c r="T921" s="122">
        <v>3.1978681032111322E-2</v>
      </c>
      <c r="U921" s="122">
        <f t="shared" si="47"/>
        <v>-18550249398.324055</v>
      </c>
      <c r="V921" s="3">
        <f t="shared" si="48"/>
        <v>0.2968375042225912</v>
      </c>
    </row>
    <row r="922" spans="13:22" x14ac:dyDescent="0.25">
      <c r="M922" s="3">
        <v>918</v>
      </c>
      <c r="N922" s="122">
        <f>'CBA Result'!$G$54*_xlfn.GAMMA.INV(T922,IF($O$2="Railway",$D$31,$D$32),IF($O$2="Railway",$F$31,$F$32))</f>
        <v>6615304504.0105171</v>
      </c>
      <c r="O922" s="122">
        <f>'CBA Result'!$G$53+'CBA Result'!$G$57+'CBA Result'!$G$58+'CBA Result'!$G$59+'CBA Result'!$G$60</f>
        <v>-349185910.82876146</v>
      </c>
      <c r="P922" s="122">
        <f>'CBA Result'!$G$55+'CBA Result'!$G$56</f>
        <v>2589916468.0184565</v>
      </c>
      <c r="Q922" s="122">
        <f>'CBA Result'!$G$40</f>
        <v>-16530913967.140793</v>
      </c>
      <c r="R922" s="122">
        <v>0.26845986270832845</v>
      </c>
      <c r="S922" s="122">
        <f t="shared" si="46"/>
        <v>1379459264.9866636</v>
      </c>
      <c r="T922" s="122">
        <v>0.79504835938793295</v>
      </c>
      <c r="U922" s="122">
        <f t="shared" si="47"/>
        <v>-33246251064.41423</v>
      </c>
      <c r="V922" s="3">
        <f t="shared" si="48"/>
        <v>0.22996812011541393</v>
      </c>
    </row>
    <row r="923" spans="13:22" x14ac:dyDescent="0.25">
      <c r="M923" s="3">
        <v>919</v>
      </c>
      <c r="N923" s="122">
        <f>'CBA Result'!$G$54*_xlfn.GAMMA.INV(T923,IF($O$2="Railway",$D$31,$D$32),IF($O$2="Railway",$F$31,$F$32))</f>
        <v>5197918469.7406397</v>
      </c>
      <c r="O923" s="122">
        <f>'CBA Result'!$G$53+'CBA Result'!$G$57+'CBA Result'!$G$58+'CBA Result'!$G$59+'CBA Result'!$G$60</f>
        <v>-349185910.82876146</v>
      </c>
      <c r="P923" s="122">
        <f>'CBA Result'!$G$55+'CBA Result'!$G$56</f>
        <v>2589916468.0184565</v>
      </c>
      <c r="Q923" s="122">
        <f>'CBA Result'!$G$40</f>
        <v>-16530913967.140793</v>
      </c>
      <c r="R923" s="122">
        <v>0.93592315504990453</v>
      </c>
      <c r="S923" s="122">
        <f t="shared" si="46"/>
        <v>4004501238.7760277</v>
      </c>
      <c r="T923" s="122">
        <v>0.3653457769547267</v>
      </c>
      <c r="U923" s="122">
        <f t="shared" si="47"/>
        <v>-26122955088.852913</v>
      </c>
      <c r="V923" s="3">
        <f t="shared" si="48"/>
        <v>0.33890629017946461</v>
      </c>
    </row>
    <row r="924" spans="13:22" x14ac:dyDescent="0.25">
      <c r="M924" s="3">
        <v>920</v>
      </c>
      <c r="N924" s="122">
        <f>'CBA Result'!$G$54*_xlfn.GAMMA.INV(T924,IF($O$2="Railway",$D$31,$D$32),IF($O$2="Railway",$F$31,$F$32))</f>
        <v>7753885952.19911</v>
      </c>
      <c r="O924" s="122">
        <f>'CBA Result'!$G$53+'CBA Result'!$G$57+'CBA Result'!$G$58+'CBA Result'!$G$59+'CBA Result'!$G$60</f>
        <v>-349185910.82876146</v>
      </c>
      <c r="P924" s="122">
        <f>'CBA Result'!$G$55+'CBA Result'!$G$56</f>
        <v>2589916468.0184565</v>
      </c>
      <c r="Q924" s="122">
        <f>'CBA Result'!$G$40</f>
        <v>-16530913967.140793</v>
      </c>
      <c r="R924" s="122">
        <v>0.80888507635385209</v>
      </c>
      <c r="S924" s="122">
        <f t="shared" si="46"/>
        <v>3166197275.5005374</v>
      </c>
      <c r="T924" s="122">
        <v>0.95027741425628098</v>
      </c>
      <c r="U924" s="122">
        <f t="shared" si="47"/>
        <v>-38968370833.92955</v>
      </c>
      <c r="V924" s="3">
        <f t="shared" si="48"/>
        <v>0.27126864918014132</v>
      </c>
    </row>
    <row r="925" spans="13:22" x14ac:dyDescent="0.25">
      <c r="M925" s="3">
        <v>921</v>
      </c>
      <c r="N925" s="122">
        <f>'CBA Result'!$G$54*_xlfn.GAMMA.INV(T925,IF($O$2="Railway",$D$31,$D$32),IF($O$2="Railway",$F$31,$F$32))</f>
        <v>4511303756.1939096</v>
      </c>
      <c r="O925" s="122">
        <f>'CBA Result'!$G$53+'CBA Result'!$G$57+'CBA Result'!$G$58+'CBA Result'!$G$59+'CBA Result'!$G$60</f>
        <v>-349185910.82876146</v>
      </c>
      <c r="P925" s="122">
        <f>'CBA Result'!$G$55+'CBA Result'!$G$56</f>
        <v>2589916468.0184565</v>
      </c>
      <c r="Q925" s="122">
        <f>'CBA Result'!$G$40</f>
        <v>-16530913967.140793</v>
      </c>
      <c r="R925" s="122">
        <v>0.56913985259162991</v>
      </c>
      <c r="S925" s="122">
        <f t="shared" si="46"/>
        <v>2259715952.8352194</v>
      </c>
      <c r="T925" s="122">
        <v>0.16146577611975765</v>
      </c>
      <c r="U925" s="122">
        <f t="shared" si="47"/>
        <v>-22672265080.969467</v>
      </c>
      <c r="V925" s="3">
        <f t="shared" si="48"/>
        <v>0.28324623831214352</v>
      </c>
    </row>
    <row r="926" spans="13:22" x14ac:dyDescent="0.25">
      <c r="M926" s="3">
        <v>922</v>
      </c>
      <c r="N926" s="122">
        <f>'CBA Result'!$G$54*_xlfn.GAMMA.INV(T926,IF($O$2="Railway",$D$31,$D$32),IF($O$2="Railway",$F$31,$F$32))</f>
        <v>6045520605.8838291</v>
      </c>
      <c r="O926" s="122">
        <f>'CBA Result'!$G$53+'CBA Result'!$G$57+'CBA Result'!$G$58+'CBA Result'!$G$59+'CBA Result'!$G$60</f>
        <v>-349185910.82876146</v>
      </c>
      <c r="P926" s="122">
        <f>'CBA Result'!$G$55+'CBA Result'!$G$56</f>
        <v>2589916468.0184565</v>
      </c>
      <c r="Q926" s="122">
        <f>'CBA Result'!$G$40</f>
        <v>-16530913967.140793</v>
      </c>
      <c r="R926" s="122">
        <v>0.32587909693180905</v>
      </c>
      <c r="S926" s="122">
        <f t="shared" si="46"/>
        <v>1544836391.835974</v>
      </c>
      <c r="T926" s="122">
        <v>0.6467571655910952</v>
      </c>
      <c r="U926" s="122">
        <f t="shared" si="47"/>
        <v>-30382712656.152565</v>
      </c>
      <c r="V926" s="3">
        <f t="shared" si="48"/>
        <v>0.23833194780337327</v>
      </c>
    </row>
    <row r="927" spans="13:22" x14ac:dyDescent="0.25">
      <c r="M927" s="3">
        <v>923</v>
      </c>
      <c r="N927" s="122">
        <f>'CBA Result'!$G$54*_xlfn.GAMMA.INV(T927,IF($O$2="Railway",$D$31,$D$32),IF($O$2="Railway",$F$31,$F$32))</f>
        <v>6933136920.5025835</v>
      </c>
      <c r="O927" s="122">
        <f>'CBA Result'!$G$53+'CBA Result'!$G$57+'CBA Result'!$G$58+'CBA Result'!$G$59+'CBA Result'!$G$60</f>
        <v>-349185910.82876146</v>
      </c>
      <c r="P927" s="122">
        <f>'CBA Result'!$G$55+'CBA Result'!$G$56</f>
        <v>2589916468.0184565</v>
      </c>
      <c r="Q927" s="122">
        <f>'CBA Result'!$G$40</f>
        <v>-16530913967.140793</v>
      </c>
      <c r="R927" s="122">
        <v>0.81805345971182897</v>
      </c>
      <c r="S927" s="122">
        <f t="shared" si="46"/>
        <v>3211398546.5947361</v>
      </c>
      <c r="T927" s="122">
        <v>0.85604344874794491</v>
      </c>
      <c r="U927" s="122">
        <f t="shared" si="47"/>
        <v>-34843567757.651657</v>
      </c>
      <c r="V927" s="3">
        <f t="shared" si="48"/>
        <v>0.2811236100848914</v>
      </c>
    </row>
    <row r="928" spans="13:22" x14ac:dyDescent="0.25">
      <c r="M928" s="3">
        <v>924</v>
      </c>
      <c r="N928" s="122">
        <f>'CBA Result'!$G$54*_xlfn.GAMMA.INV(T928,IF($O$2="Railway",$D$31,$D$32),IF($O$2="Railway",$F$31,$F$32))</f>
        <v>6926190116.8560534</v>
      </c>
      <c r="O928" s="122">
        <f>'CBA Result'!$G$53+'CBA Result'!$G$57+'CBA Result'!$G$58+'CBA Result'!$G$59+'CBA Result'!$G$60</f>
        <v>-349185910.82876146</v>
      </c>
      <c r="P928" s="122">
        <f>'CBA Result'!$G$55+'CBA Result'!$G$56</f>
        <v>2589916468.0184565</v>
      </c>
      <c r="Q928" s="122">
        <f>'CBA Result'!$G$40</f>
        <v>-16530913967.140793</v>
      </c>
      <c r="R928" s="122">
        <v>0.31152572979498283</v>
      </c>
      <c r="S928" s="122">
        <f t="shared" si="46"/>
        <v>1503754630.8485451</v>
      </c>
      <c r="T928" s="122">
        <v>0.85487478545288564</v>
      </c>
      <c r="U928" s="122">
        <f t="shared" si="47"/>
        <v>-34808655505.61734</v>
      </c>
      <c r="V928" s="3">
        <f t="shared" si="48"/>
        <v>0.23214797352835945</v>
      </c>
    </row>
    <row r="929" spans="13:22" x14ac:dyDescent="0.25">
      <c r="M929" s="3">
        <v>925</v>
      </c>
      <c r="N929" s="122">
        <f>'CBA Result'!$G$54*_xlfn.GAMMA.INV(T929,IF($O$2="Railway",$D$31,$D$32),IF($O$2="Railway",$F$31,$F$32))</f>
        <v>5692220080.632597</v>
      </c>
      <c r="O929" s="122">
        <f>'CBA Result'!$G$53+'CBA Result'!$G$57+'CBA Result'!$G$58+'CBA Result'!$G$59+'CBA Result'!$G$60</f>
        <v>-349185910.82876146</v>
      </c>
      <c r="P929" s="122">
        <f>'CBA Result'!$G$55+'CBA Result'!$G$56</f>
        <v>2589916468.0184565</v>
      </c>
      <c r="Q929" s="122">
        <f>'CBA Result'!$G$40</f>
        <v>-16530913967.140793</v>
      </c>
      <c r="R929" s="122">
        <v>0.81925518694007138</v>
      </c>
      <c r="S929" s="122">
        <f t="shared" si="46"/>
        <v>3217425746.9956884</v>
      </c>
      <c r="T929" s="122">
        <v>0.53382930398363371</v>
      </c>
      <c r="U929" s="122">
        <f t="shared" si="47"/>
        <v>-28607145415.58625</v>
      </c>
      <c r="V929" s="3">
        <f t="shared" si="48"/>
        <v>0.29924201776998915</v>
      </c>
    </row>
    <row r="930" spans="13:22" x14ac:dyDescent="0.25">
      <c r="M930" s="3">
        <v>926</v>
      </c>
      <c r="N930" s="122">
        <f>'CBA Result'!$G$54*_xlfn.GAMMA.INV(T930,IF($O$2="Railway",$D$31,$D$32),IF($O$2="Railway",$F$31,$F$32))</f>
        <v>5987550453.0188236</v>
      </c>
      <c r="O930" s="122">
        <f>'CBA Result'!$G$53+'CBA Result'!$G$57+'CBA Result'!$G$58+'CBA Result'!$G$59+'CBA Result'!$G$60</f>
        <v>-349185910.82876146</v>
      </c>
      <c r="P930" s="122">
        <f>'CBA Result'!$G$55+'CBA Result'!$G$56</f>
        <v>2589916468.0184565</v>
      </c>
      <c r="Q930" s="122">
        <f>'CBA Result'!$G$40</f>
        <v>-16530913967.140793</v>
      </c>
      <c r="R930" s="122">
        <v>0.19334634095140979</v>
      </c>
      <c r="S930" s="122">
        <f t="shared" si="46"/>
        <v>1154874576.7646649</v>
      </c>
      <c r="T930" s="122">
        <v>0.62911566610247416</v>
      </c>
      <c r="U930" s="122">
        <f t="shared" si="47"/>
        <v>-30091374554.448551</v>
      </c>
      <c r="V930" s="3">
        <f t="shared" si="48"/>
        <v>0.22575369917591387</v>
      </c>
    </row>
    <row r="931" spans="13:22" x14ac:dyDescent="0.25">
      <c r="M931" s="3">
        <v>927</v>
      </c>
      <c r="N931" s="122">
        <f>'CBA Result'!$G$54*_xlfn.GAMMA.INV(T931,IF($O$2="Railway",$D$31,$D$32),IF($O$2="Railway",$F$31,$F$32))</f>
        <v>6927630433.025609</v>
      </c>
      <c r="O931" s="122">
        <f>'CBA Result'!$G$53+'CBA Result'!$G$57+'CBA Result'!$G$58+'CBA Result'!$G$59+'CBA Result'!$G$60</f>
        <v>-349185910.82876146</v>
      </c>
      <c r="P931" s="122">
        <f>'CBA Result'!$G$55+'CBA Result'!$G$56</f>
        <v>2589916468.0184565</v>
      </c>
      <c r="Q931" s="122">
        <f>'CBA Result'!$G$40</f>
        <v>-16530913967.140793</v>
      </c>
      <c r="R931" s="122">
        <v>0.56345259774309442</v>
      </c>
      <c r="S931" s="122">
        <f t="shared" si="46"/>
        <v>2241834308.5162802</v>
      </c>
      <c r="T931" s="122">
        <v>0.85511767676411199</v>
      </c>
      <c r="U931" s="122">
        <f t="shared" si="47"/>
        <v>-34815894040.586693</v>
      </c>
      <c r="V931" s="3">
        <f t="shared" si="48"/>
        <v>0.25334058118487124</v>
      </c>
    </row>
    <row r="932" spans="13:22" x14ac:dyDescent="0.25">
      <c r="M932" s="3">
        <v>928</v>
      </c>
      <c r="N932" s="122">
        <f>'CBA Result'!$G$54*_xlfn.GAMMA.INV(T932,IF($O$2="Railway",$D$31,$D$32),IF($O$2="Railway",$F$31,$F$32))</f>
        <v>5219634346.6675682</v>
      </c>
      <c r="O932" s="122">
        <f>'CBA Result'!$G$53+'CBA Result'!$G$57+'CBA Result'!$G$58+'CBA Result'!$G$59+'CBA Result'!$G$60</f>
        <v>-349185910.82876146</v>
      </c>
      <c r="P932" s="122">
        <f>'CBA Result'!$G$55+'CBA Result'!$G$56</f>
        <v>2589916468.0184565</v>
      </c>
      <c r="Q932" s="122">
        <f>'CBA Result'!$G$40</f>
        <v>-16530913967.140793</v>
      </c>
      <c r="R932" s="122">
        <v>0.48369299967484136</v>
      </c>
      <c r="S932" s="122">
        <f t="shared" si="46"/>
        <v>1999480757.4489324</v>
      </c>
      <c r="T932" s="122">
        <v>0.37266890159423216</v>
      </c>
      <c r="U932" s="122">
        <f t="shared" si="47"/>
        <v>-26232091636.680588</v>
      </c>
      <c r="V932" s="3">
        <f t="shared" si="48"/>
        <v>0.26189025596729204</v>
      </c>
    </row>
    <row r="933" spans="13:22" x14ac:dyDescent="0.25">
      <c r="M933" s="3">
        <v>929</v>
      </c>
      <c r="N933" s="122">
        <f>'CBA Result'!$G$54*_xlfn.GAMMA.INV(T933,IF($O$2="Railway",$D$31,$D$32),IF($O$2="Railway",$F$31,$F$32))</f>
        <v>3898216658.852356</v>
      </c>
      <c r="O933" s="122">
        <f>'CBA Result'!$G$53+'CBA Result'!$G$57+'CBA Result'!$G$58+'CBA Result'!$G$59+'CBA Result'!$G$60</f>
        <v>-349185910.82876146</v>
      </c>
      <c r="P933" s="122">
        <f>'CBA Result'!$G$55+'CBA Result'!$G$56</f>
        <v>2589916468.0184565</v>
      </c>
      <c r="Q933" s="122">
        <f>'CBA Result'!$G$40</f>
        <v>-16530913967.140793</v>
      </c>
      <c r="R933" s="122">
        <v>0.31507394682655498</v>
      </c>
      <c r="S933" s="122">
        <f t="shared" si="46"/>
        <v>1513921202.1636484</v>
      </c>
      <c r="T933" s="122">
        <v>5.2319386971847237E-2</v>
      </c>
      <c r="U933" s="122">
        <f t="shared" si="47"/>
        <v>-19591099648.567497</v>
      </c>
      <c r="V933" s="3">
        <f t="shared" si="48"/>
        <v>0.25843122851745826</v>
      </c>
    </row>
    <row r="934" spans="13:22" x14ac:dyDescent="0.25">
      <c r="M934" s="3">
        <v>930</v>
      </c>
      <c r="N934" s="122">
        <f>'CBA Result'!$G$54*_xlfn.GAMMA.INV(T934,IF($O$2="Railway",$D$31,$D$32),IF($O$2="Railway",$F$31,$F$32))</f>
        <v>6424781819.29111</v>
      </c>
      <c r="O934" s="122">
        <f>'CBA Result'!$G$53+'CBA Result'!$G$57+'CBA Result'!$G$58+'CBA Result'!$G$59+'CBA Result'!$G$60</f>
        <v>-349185910.82876146</v>
      </c>
      <c r="P934" s="122">
        <f>'CBA Result'!$G$55+'CBA Result'!$G$56</f>
        <v>2589916468.0184565</v>
      </c>
      <c r="Q934" s="122">
        <f>'CBA Result'!$G$40</f>
        <v>-16530913967.140793</v>
      </c>
      <c r="R934" s="122">
        <v>0.35064763676975363</v>
      </c>
      <c r="S934" s="122">
        <f t="shared" si="46"/>
        <v>1615539037.4781535</v>
      </c>
      <c r="T934" s="122">
        <v>0.75091517739284519</v>
      </c>
      <c r="U934" s="122">
        <f t="shared" si="47"/>
        <v>-32288749409.606422</v>
      </c>
      <c r="V934" s="3">
        <f t="shared" si="48"/>
        <v>0.23819860126426159</v>
      </c>
    </row>
    <row r="935" spans="13:22" x14ac:dyDescent="0.25">
      <c r="M935" s="3">
        <v>931</v>
      </c>
      <c r="N935" s="122">
        <f>'CBA Result'!$G$54*_xlfn.GAMMA.INV(T935,IF($O$2="Railway",$D$31,$D$32),IF($O$2="Railway",$F$31,$F$32))</f>
        <v>7463404835.7764912</v>
      </c>
      <c r="O935" s="122">
        <f>'CBA Result'!$G$53+'CBA Result'!$G$57+'CBA Result'!$G$58+'CBA Result'!$G$59+'CBA Result'!$G$60</f>
        <v>-349185910.82876146</v>
      </c>
      <c r="P935" s="122">
        <f>'CBA Result'!$G$55+'CBA Result'!$G$56</f>
        <v>2589916468.0184565</v>
      </c>
      <c r="Q935" s="122">
        <f>'CBA Result'!$G$40</f>
        <v>-16530913967.140793</v>
      </c>
      <c r="R935" s="122">
        <v>0.57312024656680649</v>
      </c>
      <c r="S935" s="122">
        <f t="shared" si="46"/>
        <v>2272288117.4697948</v>
      </c>
      <c r="T935" s="122">
        <v>0.92582663706386714</v>
      </c>
      <c r="U935" s="122">
        <f t="shared" si="47"/>
        <v>-37508512392.008553</v>
      </c>
      <c r="V935" s="3">
        <f t="shared" si="48"/>
        <v>0.25025004842413812</v>
      </c>
    </row>
    <row r="936" spans="13:22" x14ac:dyDescent="0.25">
      <c r="M936" s="3">
        <v>932</v>
      </c>
      <c r="N936" s="122">
        <f>'CBA Result'!$G$54*_xlfn.GAMMA.INV(T936,IF($O$2="Railway",$D$31,$D$32),IF($O$2="Railway",$F$31,$F$32))</f>
        <v>6699463051.7181959</v>
      </c>
      <c r="O936" s="122">
        <f>'CBA Result'!$G$53+'CBA Result'!$G$57+'CBA Result'!$G$58+'CBA Result'!$G$59+'CBA Result'!$G$60</f>
        <v>-349185910.82876146</v>
      </c>
      <c r="P936" s="122">
        <f>'CBA Result'!$G$55+'CBA Result'!$G$56</f>
        <v>2589916468.0184565</v>
      </c>
      <c r="Q936" s="122">
        <f>'CBA Result'!$G$40</f>
        <v>-16530913967.140793</v>
      </c>
      <c r="R936" s="122">
        <v>0.75729614178105731</v>
      </c>
      <c r="S936" s="122">
        <f t="shared" si="46"/>
        <v>2933359331.0339966</v>
      </c>
      <c r="T936" s="122">
        <v>0.81272306242580283</v>
      </c>
      <c r="U936" s="122">
        <f t="shared" si="47"/>
        <v>-33669203054.698231</v>
      </c>
      <c r="V936" s="3">
        <f t="shared" si="48"/>
        <v>0.27573080529531524</v>
      </c>
    </row>
    <row r="937" spans="13:22" x14ac:dyDescent="0.25">
      <c r="M937" s="3">
        <v>933</v>
      </c>
      <c r="N937" s="122">
        <f>'CBA Result'!$G$54*_xlfn.GAMMA.INV(T937,IF($O$2="Railway",$D$31,$D$32),IF($O$2="Railway",$F$31,$F$32))</f>
        <v>7310651219.0271454</v>
      </c>
      <c r="O937" s="122">
        <f>'CBA Result'!$G$53+'CBA Result'!$G$57+'CBA Result'!$G$58+'CBA Result'!$G$59+'CBA Result'!$G$60</f>
        <v>-349185910.82876146</v>
      </c>
      <c r="P937" s="122">
        <f>'CBA Result'!$G$55+'CBA Result'!$G$56</f>
        <v>2589916468.0184565</v>
      </c>
      <c r="Q937" s="122">
        <f>'CBA Result'!$G$40</f>
        <v>-16530913967.140793</v>
      </c>
      <c r="R937" s="122">
        <v>0.34096639751374902</v>
      </c>
      <c r="S937" s="122">
        <f t="shared" si="46"/>
        <v>1587921383.7664092</v>
      </c>
      <c r="T937" s="122">
        <v>0.90939344828754509</v>
      </c>
      <c r="U937" s="122">
        <f t="shared" si="47"/>
        <v>-36740825116.182137</v>
      </c>
      <c r="V937" s="3">
        <f t="shared" si="48"/>
        <v>0.23269446630362417</v>
      </c>
    </row>
    <row r="938" spans="13:22" x14ac:dyDescent="0.25">
      <c r="M938" s="3">
        <v>934</v>
      </c>
      <c r="N938" s="122">
        <f>'CBA Result'!$G$54*_xlfn.GAMMA.INV(T938,IF($O$2="Railway",$D$31,$D$32),IF($O$2="Railway",$F$31,$F$32))</f>
        <v>5184114070.9302282</v>
      </c>
      <c r="O938" s="122">
        <f>'CBA Result'!$G$53+'CBA Result'!$G$57+'CBA Result'!$G$58+'CBA Result'!$G$59+'CBA Result'!$G$60</f>
        <v>-349185910.82876146</v>
      </c>
      <c r="P938" s="122">
        <f>'CBA Result'!$G$55+'CBA Result'!$G$56</f>
        <v>2589916468.0184565</v>
      </c>
      <c r="Q938" s="122">
        <f>'CBA Result'!$G$40</f>
        <v>-16530913967.140793</v>
      </c>
      <c r="R938" s="122">
        <v>0.66904376112596531</v>
      </c>
      <c r="S938" s="122">
        <f t="shared" si="46"/>
        <v>2593053860.7599874</v>
      </c>
      <c r="T938" s="122">
        <v>0.36070519047737071</v>
      </c>
      <c r="U938" s="122">
        <f t="shared" si="47"/>
        <v>-26053578916.015217</v>
      </c>
      <c r="V938" s="3">
        <f t="shared" si="48"/>
        <v>0.28510409432830169</v>
      </c>
    </row>
    <row r="939" spans="13:22" x14ac:dyDescent="0.25">
      <c r="M939" s="3">
        <v>935</v>
      </c>
      <c r="N939" s="122">
        <f>'CBA Result'!$G$54*_xlfn.GAMMA.INV(T939,IF($O$2="Railway",$D$31,$D$32),IF($O$2="Railway",$F$31,$F$32))</f>
        <v>4904282943.0367432</v>
      </c>
      <c r="O939" s="122">
        <f>'CBA Result'!$G$53+'CBA Result'!$G$57+'CBA Result'!$G$58+'CBA Result'!$G$59+'CBA Result'!$G$60</f>
        <v>-349185910.82876146</v>
      </c>
      <c r="P939" s="122">
        <f>'CBA Result'!$G$55+'CBA Result'!$G$56</f>
        <v>2589916468.0184565</v>
      </c>
      <c r="Q939" s="122">
        <f>'CBA Result'!$G$40</f>
        <v>-16530913967.140793</v>
      </c>
      <c r="R939" s="122">
        <v>0.95408367660887305</v>
      </c>
      <c r="S939" s="122">
        <f t="shared" si="46"/>
        <v>4205334815.0472169</v>
      </c>
      <c r="T939" s="122">
        <v>0.27019399403725697</v>
      </c>
      <c r="U939" s="122">
        <f t="shared" si="47"/>
        <v>-24647243662.975105</v>
      </c>
      <c r="V939" s="3">
        <f t="shared" si="48"/>
        <v>0.35543251679761056</v>
      </c>
    </row>
    <row r="940" spans="13:22" x14ac:dyDescent="0.25">
      <c r="M940" s="3">
        <v>936</v>
      </c>
      <c r="N940" s="122">
        <f>'CBA Result'!$G$54*_xlfn.GAMMA.INV(T940,IF($O$2="Railway",$D$31,$D$32),IF($O$2="Railway",$F$31,$F$32))</f>
        <v>5593914123.2056036</v>
      </c>
      <c r="O940" s="122">
        <f>'CBA Result'!$G$53+'CBA Result'!$G$57+'CBA Result'!$G$58+'CBA Result'!$G$59+'CBA Result'!$G$60</f>
        <v>-349185910.82876146</v>
      </c>
      <c r="P940" s="122">
        <f>'CBA Result'!$G$55+'CBA Result'!$G$56</f>
        <v>2589916468.0184565</v>
      </c>
      <c r="Q940" s="122">
        <f>'CBA Result'!$G$40</f>
        <v>-16530913967.140793</v>
      </c>
      <c r="R940" s="122">
        <v>0.99102065853504451</v>
      </c>
      <c r="S940" s="122">
        <f t="shared" si="46"/>
        <v>4946740316.4391985</v>
      </c>
      <c r="T940" s="122">
        <v>0.50063992634630483</v>
      </c>
      <c r="U940" s="122">
        <f t="shared" si="47"/>
        <v>-28113093397.305908</v>
      </c>
      <c r="V940" s="3">
        <f t="shared" si="48"/>
        <v>0.3625167954584711</v>
      </c>
    </row>
    <row r="941" spans="13:22" x14ac:dyDescent="0.25">
      <c r="M941" s="3">
        <v>937</v>
      </c>
      <c r="N941" s="122">
        <f>'CBA Result'!$G$54*_xlfn.GAMMA.INV(T941,IF($O$2="Railway",$D$31,$D$32),IF($O$2="Railway",$F$31,$F$32))</f>
        <v>7140994513.5773239</v>
      </c>
      <c r="O941" s="122">
        <f>'CBA Result'!$G$53+'CBA Result'!$G$57+'CBA Result'!$G$58+'CBA Result'!$G$59+'CBA Result'!$G$60</f>
        <v>-349185910.82876146</v>
      </c>
      <c r="P941" s="122">
        <f>'CBA Result'!$G$55+'CBA Result'!$G$56</f>
        <v>2589916468.0184565</v>
      </c>
      <c r="Q941" s="122">
        <f>'CBA Result'!$G$40</f>
        <v>-16530913967.140793</v>
      </c>
      <c r="R941" s="122">
        <v>4.466143754039964E-2</v>
      </c>
      <c r="S941" s="122">
        <f t="shared" si="46"/>
        <v>605397319.00928569</v>
      </c>
      <c r="T941" s="122">
        <v>0.88780253879143056</v>
      </c>
      <c r="U941" s="122">
        <f t="shared" si="47"/>
        <v>-35888188715.132629</v>
      </c>
      <c r="V941" s="3">
        <f t="shared" si="48"/>
        <v>0.20611811814951642</v>
      </c>
    </row>
    <row r="942" spans="13:22" x14ac:dyDescent="0.25">
      <c r="M942" s="3">
        <v>938</v>
      </c>
      <c r="N942" s="122">
        <f>'CBA Result'!$G$54*_xlfn.GAMMA.INV(T942,IF($O$2="Railway",$D$31,$D$32),IF($O$2="Railway",$F$31,$F$32))</f>
        <v>5794998188.8932266</v>
      </c>
      <c r="O942" s="122">
        <f>'CBA Result'!$G$53+'CBA Result'!$G$57+'CBA Result'!$G$58+'CBA Result'!$G$59+'CBA Result'!$G$60</f>
        <v>-349185910.82876146</v>
      </c>
      <c r="P942" s="122">
        <f>'CBA Result'!$G$55+'CBA Result'!$G$56</f>
        <v>2589916468.0184565</v>
      </c>
      <c r="Q942" s="122">
        <f>'CBA Result'!$G$40</f>
        <v>-16530913967.140793</v>
      </c>
      <c r="R942" s="122">
        <v>4.3634157562161269E-3</v>
      </c>
      <c r="S942" s="122">
        <f t="shared" si="46"/>
        <v>315476853.0065679</v>
      </c>
      <c r="T942" s="122">
        <v>0.56787434191135167</v>
      </c>
      <c r="U942" s="122">
        <f t="shared" si="47"/>
        <v>-29123672929.790157</v>
      </c>
      <c r="V942" s="3">
        <f t="shared" si="48"/>
        <v>0.19782151602100639</v>
      </c>
    </row>
    <row r="943" spans="13:22" x14ac:dyDescent="0.25">
      <c r="M943" s="3">
        <v>939</v>
      </c>
      <c r="N943" s="122">
        <f>'CBA Result'!$G$54*_xlfn.GAMMA.INV(T943,IF($O$2="Railway",$D$31,$D$32),IF($O$2="Railway",$F$31,$F$32))</f>
        <v>4442663432.4940758</v>
      </c>
      <c r="O943" s="122">
        <f>'CBA Result'!$G$53+'CBA Result'!$G$57+'CBA Result'!$G$58+'CBA Result'!$G$59+'CBA Result'!$G$60</f>
        <v>-349185910.82876146</v>
      </c>
      <c r="P943" s="122">
        <f>'CBA Result'!$G$55+'CBA Result'!$G$56</f>
        <v>2589916468.0184565</v>
      </c>
      <c r="Q943" s="122">
        <f>'CBA Result'!$G$40</f>
        <v>-16530913967.140793</v>
      </c>
      <c r="R943" s="122">
        <v>0.11085766424135768</v>
      </c>
      <c r="S943" s="122">
        <f t="shared" si="46"/>
        <v>881501532.01813972</v>
      </c>
      <c r="T943" s="122">
        <v>0.14538745395463348</v>
      </c>
      <c r="U943" s="122">
        <f t="shared" si="47"/>
        <v>-22327302361.039665</v>
      </c>
      <c r="V943" s="3">
        <f t="shared" si="48"/>
        <v>0.22282042735107185</v>
      </c>
    </row>
    <row r="944" spans="13:22" x14ac:dyDescent="0.25">
      <c r="M944" s="3">
        <v>940</v>
      </c>
      <c r="N944" s="122">
        <f>'CBA Result'!$G$54*_xlfn.GAMMA.INV(T944,IF($O$2="Railway",$D$31,$D$32),IF($O$2="Railway",$F$31,$F$32))</f>
        <v>5389345634.8693991</v>
      </c>
      <c r="O944" s="122">
        <f>'CBA Result'!$G$53+'CBA Result'!$G$57+'CBA Result'!$G$58+'CBA Result'!$G$59+'CBA Result'!$G$60</f>
        <v>-349185910.82876146</v>
      </c>
      <c r="P944" s="122">
        <f>'CBA Result'!$G$55+'CBA Result'!$G$56</f>
        <v>2589916468.0184565</v>
      </c>
      <c r="Q944" s="122">
        <f>'CBA Result'!$G$40</f>
        <v>-16530913967.140793</v>
      </c>
      <c r="R944" s="122">
        <v>0.53902408286208159</v>
      </c>
      <c r="S944" s="122">
        <f t="shared" si="46"/>
        <v>2166046035.5888615</v>
      </c>
      <c r="T944" s="122">
        <v>0.43057319159252672</v>
      </c>
      <c r="U944" s="122">
        <f t="shared" si="47"/>
        <v>-27085002351.917145</v>
      </c>
      <c r="V944" s="3">
        <f t="shared" si="48"/>
        <v>0.26605889362676854</v>
      </c>
    </row>
    <row r="945" spans="13:22" x14ac:dyDescent="0.25">
      <c r="M945" s="3">
        <v>941</v>
      </c>
      <c r="N945" s="122">
        <f>'CBA Result'!$G$54*_xlfn.GAMMA.INV(T945,IF($O$2="Railway",$D$31,$D$32),IF($O$2="Railway",$F$31,$F$32))</f>
        <v>4257042486.7808061</v>
      </c>
      <c r="O945" s="122">
        <f>'CBA Result'!$G$53+'CBA Result'!$G$57+'CBA Result'!$G$58+'CBA Result'!$G$59+'CBA Result'!$G$60</f>
        <v>-349185910.82876146</v>
      </c>
      <c r="P945" s="122">
        <f>'CBA Result'!$G$55+'CBA Result'!$G$56</f>
        <v>2589916468.0184565</v>
      </c>
      <c r="Q945" s="122">
        <f>'CBA Result'!$G$40</f>
        <v>-16530913967.140793</v>
      </c>
      <c r="R945" s="122">
        <v>0.5907360985690675</v>
      </c>
      <c r="S945" s="122">
        <f t="shared" si="46"/>
        <v>2328525889.4331703</v>
      </c>
      <c r="T945" s="122">
        <v>0.10676972013830044</v>
      </c>
      <c r="U945" s="122">
        <f t="shared" si="47"/>
        <v>-21394435164.940666</v>
      </c>
      <c r="V945" s="3">
        <f t="shared" si="48"/>
        <v>0.29149554158853674</v>
      </c>
    </row>
    <row r="946" spans="13:22" x14ac:dyDescent="0.25">
      <c r="M946" s="3">
        <v>942</v>
      </c>
      <c r="N946" s="122">
        <f>'CBA Result'!$G$54*_xlfn.GAMMA.INV(T946,IF($O$2="Railway",$D$31,$D$32),IF($O$2="Railway",$F$31,$F$32))</f>
        <v>3883597907.9626651</v>
      </c>
      <c r="O946" s="122">
        <f>'CBA Result'!$G$53+'CBA Result'!$G$57+'CBA Result'!$G$58+'CBA Result'!$G$59+'CBA Result'!$G$60</f>
        <v>-349185910.82876146</v>
      </c>
      <c r="P946" s="122">
        <f>'CBA Result'!$G$55+'CBA Result'!$G$56</f>
        <v>2589916468.0184565</v>
      </c>
      <c r="Q946" s="122">
        <f>'CBA Result'!$G$40</f>
        <v>-16530913967.140793</v>
      </c>
      <c r="R946" s="122">
        <v>9.8256684453625343E-2</v>
      </c>
      <c r="S946" s="122">
        <f t="shared" si="46"/>
        <v>834944373.81172538</v>
      </c>
      <c r="T946" s="122">
        <v>5.0637519804548781E-2</v>
      </c>
      <c r="U946" s="122">
        <f t="shared" si="47"/>
        <v>-19517630821.541901</v>
      </c>
      <c r="V946" s="3">
        <f t="shared" si="48"/>
        <v>0.22386714918918874</v>
      </c>
    </row>
    <row r="947" spans="13:22" x14ac:dyDescent="0.25">
      <c r="M947" s="3">
        <v>943</v>
      </c>
      <c r="N947" s="122">
        <f>'CBA Result'!$G$54*_xlfn.GAMMA.INV(T947,IF($O$2="Railway",$D$31,$D$32),IF($O$2="Railway",$F$31,$F$32))</f>
        <v>4459884845.4290361</v>
      </c>
      <c r="O947" s="122">
        <f>'CBA Result'!$G$53+'CBA Result'!$G$57+'CBA Result'!$G$58+'CBA Result'!$G$59+'CBA Result'!$G$60</f>
        <v>-349185910.82876146</v>
      </c>
      <c r="P947" s="122">
        <f>'CBA Result'!$G$55+'CBA Result'!$G$56</f>
        <v>2589916468.0184565</v>
      </c>
      <c r="Q947" s="122">
        <f>'CBA Result'!$G$40</f>
        <v>-16530913967.140793</v>
      </c>
      <c r="R947" s="122">
        <v>0.77738628591507852</v>
      </c>
      <c r="S947" s="122">
        <f t="shared" si="46"/>
        <v>3020185526.4156399</v>
      </c>
      <c r="T947" s="122">
        <v>0.1493319642679678</v>
      </c>
      <c r="U947" s="122">
        <f t="shared" si="47"/>
        <v>-22413851274.664509</v>
      </c>
      <c r="V947" s="3">
        <f t="shared" si="48"/>
        <v>0.3181463271810101</v>
      </c>
    </row>
    <row r="948" spans="13:22" x14ac:dyDescent="0.25">
      <c r="M948" s="3">
        <v>944</v>
      </c>
      <c r="N948" s="122">
        <f>'CBA Result'!$G$54*_xlfn.GAMMA.INV(T948,IF($O$2="Railway",$D$31,$D$32),IF($O$2="Railway",$F$31,$F$32))</f>
        <v>5229604876.5627356</v>
      </c>
      <c r="O948" s="122">
        <f>'CBA Result'!$G$53+'CBA Result'!$G$57+'CBA Result'!$G$58+'CBA Result'!$G$59+'CBA Result'!$G$60</f>
        <v>-349185910.82876146</v>
      </c>
      <c r="P948" s="122">
        <f>'CBA Result'!$G$55+'CBA Result'!$G$56</f>
        <v>2589916468.0184565</v>
      </c>
      <c r="Q948" s="122">
        <f>'CBA Result'!$G$40</f>
        <v>-16530913967.140793</v>
      </c>
      <c r="R948" s="122">
        <v>0.31510685015431061</v>
      </c>
      <c r="S948" s="122">
        <f t="shared" si="46"/>
        <v>1514015441.7113616</v>
      </c>
      <c r="T948" s="122">
        <v>0.37603997986022331</v>
      </c>
      <c r="U948" s="122">
        <f t="shared" si="47"/>
        <v>-26282200099.554676</v>
      </c>
      <c r="V948" s="3">
        <f t="shared" si="48"/>
        <v>0.24329905347435823</v>
      </c>
    </row>
    <row r="949" spans="13:22" x14ac:dyDescent="0.25">
      <c r="M949" s="3">
        <v>945</v>
      </c>
      <c r="N949" s="122">
        <f>'CBA Result'!$G$54*_xlfn.GAMMA.INV(T949,IF($O$2="Railway",$D$31,$D$32),IF($O$2="Railway",$F$31,$F$32))</f>
        <v>6227732705.7702656</v>
      </c>
      <c r="O949" s="122">
        <f>'CBA Result'!$G$53+'CBA Result'!$G$57+'CBA Result'!$G$58+'CBA Result'!$G$59+'CBA Result'!$G$60</f>
        <v>-349185910.82876146</v>
      </c>
      <c r="P949" s="122">
        <f>'CBA Result'!$G$55+'CBA Result'!$G$56</f>
        <v>2589916468.0184565</v>
      </c>
      <c r="Q949" s="122">
        <f>'CBA Result'!$G$40</f>
        <v>-16530913967.140793</v>
      </c>
      <c r="R949" s="122">
        <v>8.5891943555131189E-2</v>
      </c>
      <c r="S949" s="122">
        <f t="shared" si="46"/>
        <v>787246474.63842547</v>
      </c>
      <c r="T949" s="122">
        <v>0.69937525231199571</v>
      </c>
      <c r="U949" s="122">
        <f t="shared" si="47"/>
        <v>-31298448162.526615</v>
      </c>
      <c r="V949" s="3">
        <f t="shared" si="48"/>
        <v>0.21297520039862014</v>
      </c>
    </row>
    <row r="950" spans="13:22" x14ac:dyDescent="0.25">
      <c r="M950" s="3">
        <v>946</v>
      </c>
      <c r="N950" s="122">
        <f>'CBA Result'!$G$54*_xlfn.GAMMA.INV(T950,IF($O$2="Railway",$D$31,$D$32),IF($O$2="Railway",$F$31,$F$32))</f>
        <v>4120370549.2865219</v>
      </c>
      <c r="O950" s="122">
        <f>'CBA Result'!$G$53+'CBA Result'!$G$57+'CBA Result'!$G$58+'CBA Result'!$G$59+'CBA Result'!$G$60</f>
        <v>-349185910.82876146</v>
      </c>
      <c r="P950" s="122">
        <f>'CBA Result'!$G$55+'CBA Result'!$G$56</f>
        <v>2589916468.0184565</v>
      </c>
      <c r="Q950" s="122">
        <f>'CBA Result'!$G$40</f>
        <v>-16530913967.140793</v>
      </c>
      <c r="R950" s="122">
        <v>0.33320179444735143</v>
      </c>
      <c r="S950" s="122">
        <f t="shared" si="46"/>
        <v>1565757252.6040823</v>
      </c>
      <c r="T950" s="122">
        <v>8.2946400499933737E-2</v>
      </c>
      <c r="U950" s="122">
        <f t="shared" si="47"/>
        <v>-20707568892.248276</v>
      </c>
      <c r="V950" s="3">
        <f t="shared" si="48"/>
        <v>0.25772904191856572</v>
      </c>
    </row>
    <row r="951" spans="13:22" x14ac:dyDescent="0.25">
      <c r="M951" s="3">
        <v>947</v>
      </c>
      <c r="N951" s="122">
        <f>'CBA Result'!$G$54*_xlfn.GAMMA.INV(T951,IF($O$2="Railway",$D$31,$D$32),IF($O$2="Railway",$F$31,$F$32))</f>
        <v>6045187651.3846169</v>
      </c>
      <c r="O951" s="122">
        <f>'CBA Result'!$G$53+'CBA Result'!$G$57+'CBA Result'!$G$58+'CBA Result'!$G$59+'CBA Result'!$G$60</f>
        <v>-349185910.82876146</v>
      </c>
      <c r="P951" s="122">
        <f>'CBA Result'!$G$55+'CBA Result'!$G$56</f>
        <v>2589916468.0184565</v>
      </c>
      <c r="Q951" s="122">
        <f>'CBA Result'!$G$40</f>
        <v>-16530913967.140793</v>
      </c>
      <c r="R951" s="122">
        <v>0.54668636825833516</v>
      </c>
      <c r="S951" s="122">
        <f t="shared" si="46"/>
        <v>2189648234.6620321</v>
      </c>
      <c r="T951" s="122">
        <v>0.6466570121463121</v>
      </c>
      <c r="U951" s="122">
        <f t="shared" si="47"/>
        <v>-30381039341.059193</v>
      </c>
      <c r="V951" s="3">
        <f t="shared" si="48"/>
        <v>0.25955826878380145</v>
      </c>
    </row>
    <row r="952" spans="13:22" x14ac:dyDescent="0.25">
      <c r="M952" s="3">
        <v>948</v>
      </c>
      <c r="N952" s="122">
        <f>'CBA Result'!$G$54*_xlfn.GAMMA.INV(T952,IF($O$2="Railway",$D$31,$D$32),IF($O$2="Railway",$F$31,$F$32))</f>
        <v>3589941004.5641799</v>
      </c>
      <c r="O952" s="122">
        <f>'CBA Result'!$G$53+'CBA Result'!$G$57+'CBA Result'!$G$58+'CBA Result'!$G$59+'CBA Result'!$G$60</f>
        <v>-349185910.82876146</v>
      </c>
      <c r="P952" s="122">
        <f>'CBA Result'!$G$55+'CBA Result'!$G$56</f>
        <v>2589916468.0184565</v>
      </c>
      <c r="Q952" s="122">
        <f>'CBA Result'!$G$40</f>
        <v>-16530913967.140793</v>
      </c>
      <c r="R952" s="122">
        <v>0.33208597199483092</v>
      </c>
      <c r="S952" s="122">
        <f t="shared" si="46"/>
        <v>1562570651.7561009</v>
      </c>
      <c r="T952" s="122">
        <v>2.4537926856354808E-2</v>
      </c>
      <c r="U952" s="122">
        <f t="shared" si="47"/>
        <v>-18041811963.730339</v>
      </c>
      <c r="V952" s="3">
        <f t="shared" si="48"/>
        <v>0.26623300116128579</v>
      </c>
    </row>
    <row r="953" spans="13:22" x14ac:dyDescent="0.25">
      <c r="M953" s="3">
        <v>949</v>
      </c>
      <c r="N953" s="122">
        <f>'CBA Result'!$G$54*_xlfn.GAMMA.INV(T953,IF($O$2="Railway",$D$31,$D$32),IF($O$2="Railway",$F$31,$F$32))</f>
        <v>6986687888.1171598</v>
      </c>
      <c r="O953" s="122">
        <f>'CBA Result'!$G$53+'CBA Result'!$G$57+'CBA Result'!$G$58+'CBA Result'!$G$59+'CBA Result'!$G$60</f>
        <v>-349185910.82876146</v>
      </c>
      <c r="P953" s="122">
        <f>'CBA Result'!$G$55+'CBA Result'!$G$56</f>
        <v>2589916468.0184565</v>
      </c>
      <c r="Q953" s="122">
        <f>'CBA Result'!$G$40</f>
        <v>-16530913967.140793</v>
      </c>
      <c r="R953" s="122">
        <v>0.6902894928952763</v>
      </c>
      <c r="S953" s="122">
        <f t="shared" si="46"/>
        <v>2670009055.0879717</v>
      </c>
      <c r="T953" s="122">
        <v>0.86481454558627258</v>
      </c>
      <c r="U953" s="122">
        <f t="shared" si="47"/>
        <v>-35112696550.283524</v>
      </c>
      <c r="V953" s="3">
        <f t="shared" si="48"/>
        <v>0.26507537007439591</v>
      </c>
    </row>
    <row r="954" spans="13:22" x14ac:dyDescent="0.25">
      <c r="M954" s="3">
        <v>950</v>
      </c>
      <c r="N954" s="122">
        <f>'CBA Result'!$G$54*_xlfn.GAMMA.INV(T954,IF($O$2="Railway",$D$31,$D$32),IF($O$2="Railway",$F$31,$F$32))</f>
        <v>7681948378.9552402</v>
      </c>
      <c r="O954" s="122">
        <f>'CBA Result'!$G$53+'CBA Result'!$G$57+'CBA Result'!$G$58+'CBA Result'!$G$59+'CBA Result'!$G$60</f>
        <v>-349185910.82876146</v>
      </c>
      <c r="P954" s="122">
        <f>'CBA Result'!$G$55+'CBA Result'!$G$56</f>
        <v>2589916468.0184565</v>
      </c>
      <c r="Q954" s="122">
        <f>'CBA Result'!$G$40</f>
        <v>-16530913967.140793</v>
      </c>
      <c r="R954" s="122">
        <v>0.3284688612851504</v>
      </c>
      <c r="S954" s="122">
        <f t="shared" si="46"/>
        <v>1552237714.0879917</v>
      </c>
      <c r="T954" s="122">
        <v>0.94497309250948858</v>
      </c>
      <c r="U954" s="122">
        <f t="shared" si="47"/>
        <v>-38606837268.909157</v>
      </c>
      <c r="V954" s="3">
        <f t="shared" si="48"/>
        <v>0.23014058676517735</v>
      </c>
    </row>
    <row r="955" spans="13:22" x14ac:dyDescent="0.25">
      <c r="M955" s="3">
        <v>951</v>
      </c>
      <c r="N955" s="122">
        <f>'CBA Result'!$G$54*_xlfn.GAMMA.INV(T955,IF($O$2="Railway",$D$31,$D$32),IF($O$2="Railway",$F$31,$F$32))</f>
        <v>5382828392.5694914</v>
      </c>
      <c r="O955" s="122">
        <f>'CBA Result'!$G$53+'CBA Result'!$G$57+'CBA Result'!$G$58+'CBA Result'!$G$59+'CBA Result'!$G$60</f>
        <v>-349185910.82876146</v>
      </c>
      <c r="P955" s="122">
        <f>'CBA Result'!$G$55+'CBA Result'!$G$56</f>
        <v>2589916468.0184565</v>
      </c>
      <c r="Q955" s="122">
        <f>'CBA Result'!$G$40</f>
        <v>-16530913967.140793</v>
      </c>
      <c r="R955" s="122">
        <v>0.58463660576256593</v>
      </c>
      <c r="S955" s="122">
        <f t="shared" si="46"/>
        <v>2308939683.0247927</v>
      </c>
      <c r="T955" s="122">
        <v>0.42833614920112117</v>
      </c>
      <c r="U955" s="122">
        <f t="shared" si="47"/>
        <v>-27052248927.850426</v>
      </c>
      <c r="V955" s="3">
        <f t="shared" si="48"/>
        <v>0.27142224605239001</v>
      </c>
    </row>
    <row r="956" spans="13:22" x14ac:dyDescent="0.25">
      <c r="M956" s="3">
        <v>952</v>
      </c>
      <c r="N956" s="122">
        <f>'CBA Result'!$G$54*_xlfn.GAMMA.INV(T956,IF($O$2="Railway",$D$31,$D$32),IF($O$2="Railway",$F$31,$F$32))</f>
        <v>5120834885.6377907</v>
      </c>
      <c r="O956" s="122">
        <f>'CBA Result'!$G$53+'CBA Result'!$G$57+'CBA Result'!$G$58+'CBA Result'!$G$59+'CBA Result'!$G$60</f>
        <v>-349185910.82876146</v>
      </c>
      <c r="P956" s="122">
        <f>'CBA Result'!$G$55+'CBA Result'!$G$56</f>
        <v>2589916468.0184565</v>
      </c>
      <c r="Q956" s="122">
        <f>'CBA Result'!$G$40</f>
        <v>-16530913967.140793</v>
      </c>
      <c r="R956" s="122">
        <v>0.10475091057146801</v>
      </c>
      <c r="S956" s="122">
        <f t="shared" si="46"/>
        <v>859171047.9244647</v>
      </c>
      <c r="T956" s="122">
        <v>0.33959906262411432</v>
      </c>
      <c r="U956" s="122">
        <f t="shared" si="47"/>
        <v>-25735559438.588509</v>
      </c>
      <c r="V956" s="3">
        <f t="shared" si="48"/>
        <v>0.21879532233095772</v>
      </c>
    </row>
    <row r="957" spans="13:22" x14ac:dyDescent="0.25">
      <c r="M957" s="3">
        <v>953</v>
      </c>
      <c r="N957" s="122">
        <f>'CBA Result'!$G$54*_xlfn.GAMMA.INV(T957,IF($O$2="Railway",$D$31,$D$32),IF($O$2="Railway",$F$31,$F$32))</f>
        <v>4165011948.3566604</v>
      </c>
      <c r="O957" s="122">
        <f>'CBA Result'!$G$53+'CBA Result'!$G$57+'CBA Result'!$G$58+'CBA Result'!$G$59+'CBA Result'!$G$60</f>
        <v>-349185910.82876146</v>
      </c>
      <c r="P957" s="122">
        <f>'CBA Result'!$G$55+'CBA Result'!$G$56</f>
        <v>2589916468.0184565</v>
      </c>
      <c r="Q957" s="122">
        <f>'CBA Result'!$G$40</f>
        <v>-16530913967.140793</v>
      </c>
      <c r="R957" s="122">
        <v>0.44352850707506408</v>
      </c>
      <c r="S957" s="122">
        <f t="shared" si="46"/>
        <v>1881886485.371542</v>
      </c>
      <c r="T957" s="122">
        <v>9.0299567655549695E-2</v>
      </c>
      <c r="U957" s="122">
        <f t="shared" si="47"/>
        <v>-20931921249.793228</v>
      </c>
      <c r="V957" s="3">
        <f t="shared" si="48"/>
        <v>0.27220208097026566</v>
      </c>
    </row>
    <row r="958" spans="13:22" x14ac:dyDescent="0.25">
      <c r="M958" s="3">
        <v>954</v>
      </c>
      <c r="N958" s="122">
        <f>'CBA Result'!$G$54*_xlfn.GAMMA.INV(T958,IF($O$2="Railway",$D$31,$D$32),IF($O$2="Railway",$F$31,$F$32))</f>
        <v>7013699139.9847317</v>
      </c>
      <c r="O958" s="122">
        <f>'CBA Result'!$G$53+'CBA Result'!$G$57+'CBA Result'!$G$58+'CBA Result'!$G$59+'CBA Result'!$G$60</f>
        <v>-349185910.82876146</v>
      </c>
      <c r="P958" s="122">
        <f>'CBA Result'!$G$55+'CBA Result'!$G$56</f>
        <v>2589916468.0184565</v>
      </c>
      <c r="Q958" s="122">
        <f>'CBA Result'!$G$40</f>
        <v>-16530913967.140793</v>
      </c>
      <c r="R958" s="122">
        <v>0.73231778940439707</v>
      </c>
      <c r="S958" s="122">
        <f t="shared" si="46"/>
        <v>2830976131.0365424</v>
      </c>
      <c r="T958" s="122">
        <v>0.86908077708582765</v>
      </c>
      <c r="U958" s="122">
        <f t="shared" si="47"/>
        <v>-35248445835.990479</v>
      </c>
      <c r="V958" s="3">
        <f t="shared" si="48"/>
        <v>0.26938746191462232</v>
      </c>
    </row>
    <row r="959" spans="13:22" x14ac:dyDescent="0.25">
      <c r="M959" s="3">
        <v>955</v>
      </c>
      <c r="N959" s="122">
        <f>'CBA Result'!$G$54*_xlfn.GAMMA.INV(T959,IF($O$2="Railway",$D$31,$D$32),IF($O$2="Railway",$F$31,$F$32))</f>
        <v>5749048210.8457432</v>
      </c>
      <c r="O959" s="122">
        <f>'CBA Result'!$G$53+'CBA Result'!$G$57+'CBA Result'!$G$58+'CBA Result'!$G$59+'CBA Result'!$G$60</f>
        <v>-349185910.82876146</v>
      </c>
      <c r="P959" s="122">
        <f>'CBA Result'!$G$55+'CBA Result'!$G$56</f>
        <v>2589916468.0184565</v>
      </c>
      <c r="Q959" s="122">
        <f>'CBA Result'!$G$40</f>
        <v>-16530913967.140793</v>
      </c>
      <c r="R959" s="122">
        <v>0.79059113227662914</v>
      </c>
      <c r="S959" s="122">
        <f t="shared" si="46"/>
        <v>3079786900.6115866</v>
      </c>
      <c r="T959" s="122">
        <v>0.55275048164780194</v>
      </c>
      <c r="U959" s="122">
        <f t="shared" si="47"/>
        <v>-28892744103.211601</v>
      </c>
      <c r="V959" s="3">
        <f t="shared" si="48"/>
        <v>0.29348715270302084</v>
      </c>
    </row>
    <row r="960" spans="13:22" x14ac:dyDescent="0.25">
      <c r="M960" s="3">
        <v>956</v>
      </c>
      <c r="N960" s="122">
        <f>'CBA Result'!$G$54*_xlfn.GAMMA.INV(T960,IF($O$2="Railway",$D$31,$D$32),IF($O$2="Railway",$F$31,$F$32))</f>
        <v>6004073514.1903219</v>
      </c>
      <c r="O960" s="122">
        <f>'CBA Result'!$G$53+'CBA Result'!$G$57+'CBA Result'!$G$58+'CBA Result'!$G$59+'CBA Result'!$G$60</f>
        <v>-349185910.82876146</v>
      </c>
      <c r="P960" s="122">
        <f>'CBA Result'!$G$55+'CBA Result'!$G$56</f>
        <v>2589916468.0184565</v>
      </c>
      <c r="Q960" s="122">
        <f>'CBA Result'!$G$40</f>
        <v>-16530913967.140793</v>
      </c>
      <c r="R960" s="122">
        <v>9.692936929026541E-2</v>
      </c>
      <c r="S960" s="122">
        <f t="shared" si="46"/>
        <v>829927276.83082914</v>
      </c>
      <c r="T960" s="122">
        <v>0.63418513497864226</v>
      </c>
      <c r="U960" s="122">
        <f t="shared" si="47"/>
        <v>-30174413791.679016</v>
      </c>
      <c r="V960" s="3">
        <f t="shared" si="48"/>
        <v>0.21491104764993518</v>
      </c>
    </row>
    <row r="961" spans="13:22" x14ac:dyDescent="0.25">
      <c r="M961" s="3">
        <v>957</v>
      </c>
      <c r="N961" s="122">
        <f>'CBA Result'!$G$54*_xlfn.GAMMA.INV(T961,IF($O$2="Railway",$D$31,$D$32),IF($O$2="Railway",$F$31,$F$32))</f>
        <v>6694334639.5228558</v>
      </c>
      <c r="O961" s="122">
        <f>'CBA Result'!$G$53+'CBA Result'!$G$57+'CBA Result'!$G$58+'CBA Result'!$G$59+'CBA Result'!$G$60</f>
        <v>-349185910.82876146</v>
      </c>
      <c r="P961" s="122">
        <f>'CBA Result'!$G$55+'CBA Result'!$G$56</f>
        <v>2589916468.0184565</v>
      </c>
      <c r="Q961" s="122">
        <f>'CBA Result'!$G$40</f>
        <v>-16530913967.140793</v>
      </c>
      <c r="R961" s="122">
        <v>8.2751937041872115E-2</v>
      </c>
      <c r="S961" s="122">
        <f t="shared" si="46"/>
        <v>774760316.70783567</v>
      </c>
      <c r="T961" s="122">
        <v>0.81167784110529073</v>
      </c>
      <c r="U961" s="122">
        <f t="shared" si="47"/>
        <v>-33643429414.300468</v>
      </c>
      <c r="V961" s="3">
        <f t="shared" si="48"/>
        <v>0.21162851615761688</v>
      </c>
    </row>
    <row r="962" spans="13:22" x14ac:dyDescent="0.25">
      <c r="M962" s="3">
        <v>958</v>
      </c>
      <c r="N962" s="122">
        <f>'CBA Result'!$G$54*_xlfn.GAMMA.INV(T962,IF($O$2="Railway",$D$31,$D$32),IF($O$2="Railway",$F$31,$F$32))</f>
        <v>4144496661.9455285</v>
      </c>
      <c r="O962" s="122">
        <f>'CBA Result'!$G$53+'CBA Result'!$G$57+'CBA Result'!$G$58+'CBA Result'!$G$59+'CBA Result'!$G$60</f>
        <v>-349185910.82876146</v>
      </c>
      <c r="P962" s="122">
        <f>'CBA Result'!$G$55+'CBA Result'!$G$56</f>
        <v>2589916468.0184565</v>
      </c>
      <c r="Q962" s="122">
        <f>'CBA Result'!$G$40</f>
        <v>-16530913967.140793</v>
      </c>
      <c r="R962" s="122">
        <v>0.33920896066875794</v>
      </c>
      <c r="S962" s="122">
        <f t="shared" si="46"/>
        <v>1582906151.4405158</v>
      </c>
      <c r="T962" s="122">
        <v>8.6869122491694872E-2</v>
      </c>
      <c r="U962" s="122">
        <f t="shared" si="47"/>
        <v>-20828818458.036728</v>
      </c>
      <c r="V962" s="3">
        <f t="shared" si="48"/>
        <v>0.25821036912836098</v>
      </c>
    </row>
    <row r="963" spans="13:22" x14ac:dyDescent="0.25">
      <c r="M963" s="3">
        <v>959</v>
      </c>
      <c r="N963" s="122">
        <f>'CBA Result'!$G$54*_xlfn.GAMMA.INV(T963,IF($O$2="Railway",$D$31,$D$32),IF($O$2="Railway",$F$31,$F$32))</f>
        <v>5933774557.1116447</v>
      </c>
      <c r="O963" s="122">
        <f>'CBA Result'!$G$53+'CBA Result'!$G$57+'CBA Result'!$G$58+'CBA Result'!$G$59+'CBA Result'!$G$60</f>
        <v>-349185910.82876146</v>
      </c>
      <c r="P963" s="122">
        <f>'CBA Result'!$G$55+'CBA Result'!$G$56</f>
        <v>2589916468.0184565</v>
      </c>
      <c r="Q963" s="122">
        <f>'CBA Result'!$G$40</f>
        <v>-16530913967.140793</v>
      </c>
      <c r="R963" s="122">
        <v>0.6431134157438293</v>
      </c>
      <c r="S963" s="122">
        <f t="shared" si="46"/>
        <v>2502445482.6445131</v>
      </c>
      <c r="T963" s="122">
        <v>0.61239944132922164</v>
      </c>
      <c r="U963" s="122">
        <f t="shared" si="47"/>
        <v>-29821115349.379459</v>
      </c>
      <c r="V963" s="3">
        <f t="shared" si="48"/>
        <v>0.27118483108968217</v>
      </c>
    </row>
    <row r="964" spans="13:22" x14ac:dyDescent="0.25">
      <c r="M964" s="3">
        <v>960</v>
      </c>
      <c r="N964" s="122">
        <f>'CBA Result'!$G$54*_xlfn.GAMMA.INV(T964,IF($O$2="Railway",$D$31,$D$32),IF($O$2="Railway",$F$31,$F$32))</f>
        <v>4901825142.141818</v>
      </c>
      <c r="O964" s="122">
        <f>'CBA Result'!$G$53+'CBA Result'!$G$57+'CBA Result'!$G$58+'CBA Result'!$G$59+'CBA Result'!$G$60</f>
        <v>-349185910.82876146</v>
      </c>
      <c r="P964" s="122">
        <f>'CBA Result'!$G$55+'CBA Result'!$G$56</f>
        <v>2589916468.0184565</v>
      </c>
      <c r="Q964" s="122">
        <f>'CBA Result'!$G$40</f>
        <v>-16530913967.140793</v>
      </c>
      <c r="R964" s="122">
        <v>0.51854236555601541</v>
      </c>
      <c r="S964" s="122">
        <f t="shared" si="46"/>
        <v>2103647026.1703069</v>
      </c>
      <c r="T964" s="122">
        <v>0.26943758497965731</v>
      </c>
      <c r="U964" s="122">
        <f t="shared" si="47"/>
        <v>-24634891598.823032</v>
      </c>
      <c r="V964" s="3">
        <f t="shared" si="48"/>
        <v>0.27019750546827564</v>
      </c>
    </row>
    <row r="965" spans="13:22" x14ac:dyDescent="0.25">
      <c r="M965" s="3">
        <v>961</v>
      </c>
      <c r="N965" s="122">
        <f>'CBA Result'!$G$54*_xlfn.GAMMA.INV(T965,IF($O$2="Railway",$D$31,$D$32),IF($O$2="Railway",$F$31,$F$32))</f>
        <v>7657975601.0438948</v>
      </c>
      <c r="O965" s="122">
        <f>'CBA Result'!$G$53+'CBA Result'!$G$57+'CBA Result'!$G$58+'CBA Result'!$G$59+'CBA Result'!$G$60</f>
        <v>-349185910.82876146</v>
      </c>
      <c r="P965" s="122">
        <f>'CBA Result'!$G$55+'CBA Result'!$G$56</f>
        <v>2589916468.0184565</v>
      </c>
      <c r="Q965" s="122">
        <f>'CBA Result'!$G$40</f>
        <v>-16530913967.140793</v>
      </c>
      <c r="R965" s="122">
        <v>0.95657118751876824</v>
      </c>
      <c r="S965" s="122">
        <f t="shared" si="46"/>
        <v>4236926711.3221893</v>
      </c>
      <c r="T965" s="122">
        <v>0.94310166856348865</v>
      </c>
      <c r="U965" s="122">
        <f t="shared" si="47"/>
        <v>-38486358310.961136</v>
      </c>
      <c r="V965" s="3">
        <f t="shared" si="48"/>
        <v>0.29999503481858497</v>
      </c>
    </row>
    <row r="966" spans="13:22" x14ac:dyDescent="0.25">
      <c r="M966" s="3">
        <v>962</v>
      </c>
      <c r="N966" s="122">
        <f>'CBA Result'!$G$54*_xlfn.GAMMA.INV(T966,IF($O$2="Railway",$D$31,$D$32),IF($O$2="Railway",$F$31,$F$32))</f>
        <v>5203531212.8230124</v>
      </c>
      <c r="O966" s="122">
        <f>'CBA Result'!$G$53+'CBA Result'!$G$57+'CBA Result'!$G$58+'CBA Result'!$G$59+'CBA Result'!$G$60</f>
        <v>-349185910.82876146</v>
      </c>
      <c r="P966" s="122">
        <f>'CBA Result'!$G$55+'CBA Result'!$G$56</f>
        <v>2589916468.0184565</v>
      </c>
      <c r="Q966" s="122">
        <f>'CBA Result'!$G$40</f>
        <v>-16530913967.140793</v>
      </c>
      <c r="R966" s="122">
        <v>0.91420074048322297</v>
      </c>
      <c r="S966" s="122">
        <f t="shared" ref="S966:S1029" si="49">_xlfn.BETA.INV(R966,IF($O$2="Railway",$I$30,$J$30),IF($O$2="Railway",$I$31,$J$31),IF($O$2="Railway",$I$27,$J$27),IF($O$2="Railway",$I$29,$J$29))*P966</f>
        <v>3810244857.6154008</v>
      </c>
      <c r="T966" s="122">
        <v>0.36723591805626887</v>
      </c>
      <c r="U966" s="122">
        <f t="shared" ref="U966:U1004" si="50">_xlfn.GAMMA.INV(T966,IF($O$2="Railway",$D$31,$D$32),IF($O$2="Railway",$F$31,$F$32))*Q966</f>
        <v>-26151162810.13974</v>
      </c>
      <c r="V966" s="3">
        <f t="shared" ref="V966:V1029" si="51">(N966+O966+S966)/-U966</f>
        <v>0.33132714680855724</v>
      </c>
    </row>
    <row r="967" spans="13:22" x14ac:dyDescent="0.25">
      <c r="M967" s="3">
        <v>963</v>
      </c>
      <c r="N967" s="122">
        <f>'CBA Result'!$G$54*_xlfn.GAMMA.INV(T967,IF($O$2="Railway",$D$31,$D$32),IF($O$2="Railway",$F$31,$F$32))</f>
        <v>5198553829.1435194</v>
      </c>
      <c r="O967" s="122">
        <f>'CBA Result'!$G$53+'CBA Result'!$G$57+'CBA Result'!$G$58+'CBA Result'!$G$59+'CBA Result'!$G$60</f>
        <v>-349185910.82876146</v>
      </c>
      <c r="P967" s="122">
        <f>'CBA Result'!$G$55+'CBA Result'!$G$56</f>
        <v>2589916468.0184565</v>
      </c>
      <c r="Q967" s="122">
        <f>'CBA Result'!$G$40</f>
        <v>-16530913967.140793</v>
      </c>
      <c r="R967" s="122">
        <v>0.55165294217171368</v>
      </c>
      <c r="S967" s="122">
        <f t="shared" si="49"/>
        <v>2205027570.424551</v>
      </c>
      <c r="T967" s="122">
        <v>0.36555964552011433</v>
      </c>
      <c r="U967" s="122">
        <f t="shared" si="50"/>
        <v>-26126148187.25246</v>
      </c>
      <c r="V967" s="3">
        <f t="shared" si="51"/>
        <v>0.27001284070574583</v>
      </c>
    </row>
    <row r="968" spans="13:22" x14ac:dyDescent="0.25">
      <c r="M968" s="3">
        <v>964</v>
      </c>
      <c r="N968" s="122">
        <f>'CBA Result'!$G$54*_xlfn.GAMMA.INV(T968,IF($O$2="Railway",$D$31,$D$32),IF($O$2="Railway",$F$31,$F$32))</f>
        <v>5286600887.7397623</v>
      </c>
      <c r="O968" s="122">
        <f>'CBA Result'!$G$53+'CBA Result'!$G$57+'CBA Result'!$G$58+'CBA Result'!$G$59+'CBA Result'!$G$60</f>
        <v>-349185910.82876146</v>
      </c>
      <c r="P968" s="122">
        <f>'CBA Result'!$G$55+'CBA Result'!$G$56</f>
        <v>2589916468.0184565</v>
      </c>
      <c r="Q968" s="122">
        <f>'CBA Result'!$G$40</f>
        <v>-16530913967.140793</v>
      </c>
      <c r="R968" s="122">
        <v>0.74869051394643071</v>
      </c>
      <c r="S968" s="122">
        <f t="shared" si="49"/>
        <v>2897438886.716579</v>
      </c>
      <c r="T968" s="122">
        <v>0.39540163898030078</v>
      </c>
      <c r="U968" s="122">
        <f t="shared" si="50"/>
        <v>-26568642499.313118</v>
      </c>
      <c r="V968" s="3">
        <f t="shared" si="51"/>
        <v>0.29489101160626235</v>
      </c>
    </row>
    <row r="969" spans="13:22" x14ac:dyDescent="0.25">
      <c r="M969" s="3">
        <v>965</v>
      </c>
      <c r="N969" s="122">
        <f>'CBA Result'!$G$54*_xlfn.GAMMA.INV(T969,IF($O$2="Railway",$D$31,$D$32),IF($O$2="Railway",$F$31,$F$32))</f>
        <v>5436576275.2146358</v>
      </c>
      <c r="O969" s="122">
        <f>'CBA Result'!$G$53+'CBA Result'!$G$57+'CBA Result'!$G$58+'CBA Result'!$G$59+'CBA Result'!$G$60</f>
        <v>-349185910.82876146</v>
      </c>
      <c r="P969" s="122">
        <f>'CBA Result'!$G$55+'CBA Result'!$G$56</f>
        <v>2589916468.0184565</v>
      </c>
      <c r="Q969" s="122">
        <f>'CBA Result'!$G$40</f>
        <v>-16530913967.140793</v>
      </c>
      <c r="R969" s="122">
        <v>0.85863612705641523</v>
      </c>
      <c r="S969" s="122">
        <f t="shared" si="49"/>
        <v>3430619476.1754179</v>
      </c>
      <c r="T969" s="122">
        <v>0.44679309930204703</v>
      </c>
      <c r="U969" s="122">
        <f t="shared" si="50"/>
        <v>-27322367347.874454</v>
      </c>
      <c r="V969" s="3">
        <f t="shared" si="51"/>
        <v>0.31175958261991349</v>
      </c>
    </row>
    <row r="970" spans="13:22" x14ac:dyDescent="0.25">
      <c r="M970" s="3">
        <v>966</v>
      </c>
      <c r="N970" s="122">
        <f>'CBA Result'!$G$54*_xlfn.GAMMA.INV(T970,IF($O$2="Railway",$D$31,$D$32),IF($O$2="Railway",$F$31,$F$32))</f>
        <v>2918879176.2968917</v>
      </c>
      <c r="O970" s="122">
        <f>'CBA Result'!$G$53+'CBA Result'!$G$57+'CBA Result'!$G$58+'CBA Result'!$G$59+'CBA Result'!$G$60</f>
        <v>-349185910.82876146</v>
      </c>
      <c r="P970" s="122">
        <f>'CBA Result'!$G$55+'CBA Result'!$G$56</f>
        <v>2589916468.0184565</v>
      </c>
      <c r="Q970" s="122">
        <f>'CBA Result'!$G$40</f>
        <v>-16530913967.140793</v>
      </c>
      <c r="R970" s="122">
        <v>0.78352209446580723</v>
      </c>
      <c r="S970" s="122">
        <f t="shared" si="49"/>
        <v>3047611956.132853</v>
      </c>
      <c r="T970" s="122">
        <v>2.5740814299258785E-3</v>
      </c>
      <c r="U970" s="122">
        <f t="shared" si="50"/>
        <v>-14669285421.861631</v>
      </c>
      <c r="V970" s="3">
        <f t="shared" si="51"/>
        <v>0.38292971062036291</v>
      </c>
    </row>
    <row r="971" spans="13:22" x14ac:dyDescent="0.25">
      <c r="M971" s="3">
        <v>967</v>
      </c>
      <c r="N971" s="122">
        <f>'CBA Result'!$G$54*_xlfn.GAMMA.INV(T971,IF($O$2="Railway",$D$31,$D$32),IF($O$2="Railway",$F$31,$F$32))</f>
        <v>6319585789.8414202</v>
      </c>
      <c r="O971" s="122">
        <f>'CBA Result'!$G$53+'CBA Result'!$G$57+'CBA Result'!$G$58+'CBA Result'!$G$59+'CBA Result'!$G$60</f>
        <v>-349185910.82876146</v>
      </c>
      <c r="P971" s="122">
        <f>'CBA Result'!$G$55+'CBA Result'!$G$56</f>
        <v>2589916468.0184565</v>
      </c>
      <c r="Q971" s="122">
        <f>'CBA Result'!$G$40</f>
        <v>-16530913967.140793</v>
      </c>
      <c r="R971" s="122">
        <v>5.3868724414735891E-2</v>
      </c>
      <c r="S971" s="122">
        <f t="shared" si="49"/>
        <v>650232019.8139565</v>
      </c>
      <c r="T971" s="122">
        <v>0.72412675607475152</v>
      </c>
      <c r="U971" s="122">
        <f t="shared" si="50"/>
        <v>-31760070252.971436</v>
      </c>
      <c r="V971" s="3">
        <f t="shared" si="51"/>
        <v>0.20845772210491872</v>
      </c>
    </row>
    <row r="972" spans="13:22" x14ac:dyDescent="0.25">
      <c r="M972" s="3">
        <v>968</v>
      </c>
      <c r="N972" s="122">
        <f>'CBA Result'!$G$54*_xlfn.GAMMA.INV(T972,IF($O$2="Railway",$D$31,$D$32),IF($O$2="Railway",$F$31,$F$32))</f>
        <v>2878392162.9201484</v>
      </c>
      <c r="O972" s="122">
        <f>'CBA Result'!$G$53+'CBA Result'!$G$57+'CBA Result'!$G$58+'CBA Result'!$G$59+'CBA Result'!$G$60</f>
        <v>-349185910.82876146</v>
      </c>
      <c r="P972" s="122">
        <f>'CBA Result'!$G$55+'CBA Result'!$G$56</f>
        <v>2589916468.0184565</v>
      </c>
      <c r="Q972" s="122">
        <f>'CBA Result'!$G$40</f>
        <v>-16530913967.140793</v>
      </c>
      <c r="R972" s="122">
        <v>0.16365217989350578</v>
      </c>
      <c r="S972" s="122">
        <f t="shared" si="49"/>
        <v>1061110581.8504175</v>
      </c>
      <c r="T972" s="122">
        <v>2.1737199246804062E-3</v>
      </c>
      <c r="U972" s="122">
        <f t="shared" si="50"/>
        <v>-14465811581.654356</v>
      </c>
      <c r="V972" s="3">
        <f t="shared" si="51"/>
        <v>0.24819325301423595</v>
      </c>
    </row>
    <row r="973" spans="13:22" x14ac:dyDescent="0.25">
      <c r="M973" s="3">
        <v>969</v>
      </c>
      <c r="N973" s="122">
        <f>'CBA Result'!$G$54*_xlfn.GAMMA.INV(T973,IF($O$2="Railway",$D$31,$D$32),IF($O$2="Railway",$F$31,$F$32))</f>
        <v>6796772142.7613802</v>
      </c>
      <c r="O973" s="122">
        <f>'CBA Result'!$G$53+'CBA Result'!$G$57+'CBA Result'!$G$58+'CBA Result'!$G$59+'CBA Result'!$G$60</f>
        <v>-349185910.82876146</v>
      </c>
      <c r="P973" s="122">
        <f>'CBA Result'!$G$55+'CBA Result'!$G$56</f>
        <v>2589916468.0184565</v>
      </c>
      <c r="Q973" s="122">
        <f>'CBA Result'!$G$40</f>
        <v>-16530913967.140793</v>
      </c>
      <c r="R973" s="122">
        <v>0.76168524471625021</v>
      </c>
      <c r="S973" s="122">
        <f t="shared" si="49"/>
        <v>2951961451.9448724</v>
      </c>
      <c r="T973" s="122">
        <v>0.83177909726473143</v>
      </c>
      <c r="U973" s="122">
        <f t="shared" si="50"/>
        <v>-34158245164.507439</v>
      </c>
      <c r="V973" s="3">
        <f t="shared" si="51"/>
        <v>0.27517653903497979</v>
      </c>
    </row>
    <row r="974" spans="13:22" x14ac:dyDescent="0.25">
      <c r="M974" s="3">
        <v>970</v>
      </c>
      <c r="N974" s="122">
        <f>'CBA Result'!$G$54*_xlfn.GAMMA.INV(T974,IF($O$2="Railway",$D$31,$D$32),IF($O$2="Railway",$F$31,$F$32))</f>
        <v>6372516314.5190525</v>
      </c>
      <c r="O974" s="122">
        <f>'CBA Result'!$G$53+'CBA Result'!$G$57+'CBA Result'!$G$58+'CBA Result'!$G$59+'CBA Result'!$G$60</f>
        <v>-349185910.82876146</v>
      </c>
      <c r="P974" s="122">
        <f>'CBA Result'!$G$55+'CBA Result'!$G$56</f>
        <v>2589916468.0184565</v>
      </c>
      <c r="Q974" s="122">
        <f>'CBA Result'!$G$40</f>
        <v>-16530913967.140793</v>
      </c>
      <c r="R974" s="122">
        <v>0.54540053900441399</v>
      </c>
      <c r="S974" s="122">
        <f t="shared" si="49"/>
        <v>2185677069.0210552</v>
      </c>
      <c r="T974" s="122">
        <v>0.73781729978042199</v>
      </c>
      <c r="U974" s="122">
        <f t="shared" si="50"/>
        <v>-32026080912.244473</v>
      </c>
      <c r="V974" s="3">
        <f t="shared" si="51"/>
        <v>0.25632257331782399</v>
      </c>
    </row>
    <row r="975" spans="13:22" x14ac:dyDescent="0.25">
      <c r="M975" s="3">
        <v>971</v>
      </c>
      <c r="N975" s="122">
        <f>'CBA Result'!$G$54*_xlfn.GAMMA.INV(T975,IF($O$2="Railway",$D$31,$D$32),IF($O$2="Railway",$F$31,$F$32))</f>
        <v>6760256097.233366</v>
      </c>
      <c r="O975" s="122">
        <f>'CBA Result'!$G$53+'CBA Result'!$G$57+'CBA Result'!$G$58+'CBA Result'!$G$59+'CBA Result'!$G$60</f>
        <v>-349185910.82876146</v>
      </c>
      <c r="P975" s="122">
        <f>'CBA Result'!$G$55+'CBA Result'!$G$56</f>
        <v>2589916468.0184565</v>
      </c>
      <c r="Q975" s="122">
        <f>'CBA Result'!$G$40</f>
        <v>-16530913967.140793</v>
      </c>
      <c r="R975" s="122">
        <v>5.7322375101868106E-3</v>
      </c>
      <c r="S975" s="122">
        <f t="shared" si="49"/>
        <v>333462624.78929913</v>
      </c>
      <c r="T975" s="122">
        <v>0.82480043769044664</v>
      </c>
      <c r="U975" s="122">
        <f t="shared" si="50"/>
        <v>-33974728046.47184</v>
      </c>
      <c r="V975" s="3">
        <f t="shared" si="51"/>
        <v>0.19851616772232855</v>
      </c>
    </row>
    <row r="976" spans="13:22" x14ac:dyDescent="0.25">
      <c r="M976" s="3">
        <v>972</v>
      </c>
      <c r="N976" s="122">
        <f>'CBA Result'!$G$54*_xlfn.GAMMA.INV(T976,IF($O$2="Railway",$D$31,$D$32),IF($O$2="Railway",$F$31,$F$32))</f>
        <v>5139895755.7783098</v>
      </c>
      <c r="O976" s="122">
        <f>'CBA Result'!$G$53+'CBA Result'!$G$57+'CBA Result'!$G$58+'CBA Result'!$G$59+'CBA Result'!$G$60</f>
        <v>-349185910.82876146</v>
      </c>
      <c r="P976" s="122">
        <f>'CBA Result'!$G$55+'CBA Result'!$G$56</f>
        <v>2589916468.0184565</v>
      </c>
      <c r="Q976" s="122">
        <f>'CBA Result'!$G$40</f>
        <v>-16530913967.140793</v>
      </c>
      <c r="R976" s="122">
        <v>0.56522869265976927</v>
      </c>
      <c r="S976" s="122">
        <f t="shared" si="49"/>
        <v>2247408483.7785778</v>
      </c>
      <c r="T976" s="122">
        <v>0.34592576348784931</v>
      </c>
      <c r="U976" s="122">
        <f t="shared" si="50"/>
        <v>-25831352833.104771</v>
      </c>
      <c r="V976" s="3">
        <f t="shared" si="51"/>
        <v>0.27246417848113097</v>
      </c>
    </row>
    <row r="977" spans="13:22" x14ac:dyDescent="0.25">
      <c r="M977" s="3">
        <v>973</v>
      </c>
      <c r="N977" s="122">
        <f>'CBA Result'!$G$54*_xlfn.GAMMA.INV(T977,IF($O$2="Railway",$D$31,$D$32),IF($O$2="Railway",$F$31,$F$32))</f>
        <v>6490091805.4957342</v>
      </c>
      <c r="O977" s="122">
        <f>'CBA Result'!$G$53+'CBA Result'!$G$57+'CBA Result'!$G$58+'CBA Result'!$G$59+'CBA Result'!$G$60</f>
        <v>-349185910.82876146</v>
      </c>
      <c r="P977" s="122">
        <f>'CBA Result'!$G$55+'CBA Result'!$G$56</f>
        <v>2589916468.0184565</v>
      </c>
      <c r="Q977" s="122">
        <f>'CBA Result'!$G$40</f>
        <v>-16530913967.140793</v>
      </c>
      <c r="R977" s="122">
        <v>0.57037932009890213</v>
      </c>
      <c r="S977" s="122">
        <f t="shared" si="49"/>
        <v>2263625720.2720447</v>
      </c>
      <c r="T977" s="122">
        <v>0.76668599471642596</v>
      </c>
      <c r="U977" s="122">
        <f t="shared" si="50"/>
        <v>-32616974995.753815</v>
      </c>
      <c r="V977" s="3">
        <f t="shared" si="51"/>
        <v>0.25767354624495825</v>
      </c>
    </row>
    <row r="978" spans="13:22" x14ac:dyDescent="0.25">
      <c r="M978" s="3">
        <v>974</v>
      </c>
      <c r="N978" s="122">
        <f>'CBA Result'!$G$54*_xlfn.GAMMA.INV(T978,IF($O$2="Railway",$D$31,$D$32),IF($O$2="Railway",$F$31,$F$32))</f>
        <v>5068054770.5982351</v>
      </c>
      <c r="O978" s="122">
        <f>'CBA Result'!$G$53+'CBA Result'!$G$57+'CBA Result'!$G$58+'CBA Result'!$G$59+'CBA Result'!$G$60</f>
        <v>-349185910.82876146</v>
      </c>
      <c r="P978" s="122">
        <f>'CBA Result'!$G$55+'CBA Result'!$G$56</f>
        <v>2589916468.0184565</v>
      </c>
      <c r="Q978" s="122">
        <f>'CBA Result'!$G$40</f>
        <v>-16530913967.140793</v>
      </c>
      <c r="R978" s="122">
        <v>0.13713706492317868</v>
      </c>
      <c r="S978" s="122">
        <f t="shared" si="49"/>
        <v>973484835.28264213</v>
      </c>
      <c r="T978" s="122">
        <v>0.32223805263596361</v>
      </c>
      <c r="U978" s="122">
        <f t="shared" si="50"/>
        <v>-25470304686.558586</v>
      </c>
      <c r="V978" s="3">
        <f t="shared" si="51"/>
        <v>0.22348981549702998</v>
      </c>
    </row>
    <row r="979" spans="13:22" x14ac:dyDescent="0.25">
      <c r="M979" s="3">
        <v>975</v>
      </c>
      <c r="N979" s="122">
        <f>'CBA Result'!$G$54*_xlfn.GAMMA.INV(T979,IF($O$2="Railway",$D$31,$D$32),IF($O$2="Railway",$F$31,$F$32))</f>
        <v>4267564985.9732895</v>
      </c>
      <c r="O979" s="122">
        <f>'CBA Result'!$G$53+'CBA Result'!$G$57+'CBA Result'!$G$58+'CBA Result'!$G$59+'CBA Result'!$G$60</f>
        <v>-349185910.82876146</v>
      </c>
      <c r="P979" s="122">
        <f>'CBA Result'!$G$55+'CBA Result'!$G$56</f>
        <v>2589916468.0184565</v>
      </c>
      <c r="Q979" s="122">
        <f>'CBA Result'!$G$40</f>
        <v>-16530913967.140793</v>
      </c>
      <c r="R979" s="122">
        <v>0.52701689657203865</v>
      </c>
      <c r="S979" s="122">
        <f t="shared" si="49"/>
        <v>2129348554.781436</v>
      </c>
      <c r="T979" s="122">
        <v>0.10876606469420691</v>
      </c>
      <c r="U979" s="122">
        <f t="shared" si="50"/>
        <v>-21447317636.15062</v>
      </c>
      <c r="V979" s="3">
        <f t="shared" si="51"/>
        <v>0.2819806062708835</v>
      </c>
    </row>
    <row r="980" spans="13:22" x14ac:dyDescent="0.25">
      <c r="M980" s="3">
        <v>976</v>
      </c>
      <c r="N980" s="122">
        <f>'CBA Result'!$G$54*_xlfn.GAMMA.INV(T980,IF($O$2="Railway",$D$31,$D$32),IF($O$2="Railway",$F$31,$F$32))</f>
        <v>7265059989.4848394</v>
      </c>
      <c r="O980" s="122">
        <f>'CBA Result'!$G$53+'CBA Result'!$G$57+'CBA Result'!$G$58+'CBA Result'!$G$59+'CBA Result'!$G$60</f>
        <v>-349185910.82876146</v>
      </c>
      <c r="P980" s="122">
        <f>'CBA Result'!$G$55+'CBA Result'!$G$56</f>
        <v>2589916468.0184565</v>
      </c>
      <c r="Q980" s="122">
        <f>'CBA Result'!$G$40</f>
        <v>-16530913967.140793</v>
      </c>
      <c r="R980" s="122">
        <v>0.40945692799465472</v>
      </c>
      <c r="S980" s="122">
        <f t="shared" si="49"/>
        <v>1783591554.0321374</v>
      </c>
      <c r="T980" s="122">
        <v>0.90395136607018278</v>
      </c>
      <c r="U980" s="122">
        <f t="shared" si="50"/>
        <v>-36511699236.522339</v>
      </c>
      <c r="V980" s="3">
        <f t="shared" si="51"/>
        <v>0.23826515376162538</v>
      </c>
    </row>
    <row r="981" spans="13:22" x14ac:dyDescent="0.25">
      <c r="M981" s="3">
        <v>977</v>
      </c>
      <c r="N981" s="122">
        <f>'CBA Result'!$G$54*_xlfn.GAMMA.INV(T981,IF($O$2="Railway",$D$31,$D$32),IF($O$2="Railway",$F$31,$F$32))</f>
        <v>7307241461.4213381</v>
      </c>
      <c r="O981" s="122">
        <f>'CBA Result'!$G$53+'CBA Result'!$G$57+'CBA Result'!$G$58+'CBA Result'!$G$59+'CBA Result'!$G$60</f>
        <v>-349185910.82876146</v>
      </c>
      <c r="P981" s="122">
        <f>'CBA Result'!$G$55+'CBA Result'!$G$56</f>
        <v>2589916468.0184565</v>
      </c>
      <c r="Q981" s="122">
        <f>'CBA Result'!$G$40</f>
        <v>-16530913967.140793</v>
      </c>
      <c r="R981" s="122">
        <v>0.40199382314219545</v>
      </c>
      <c r="S981" s="122">
        <f t="shared" si="49"/>
        <v>1762186129.6337183</v>
      </c>
      <c r="T981" s="122">
        <v>0.90899528219593217</v>
      </c>
      <c r="U981" s="122">
        <f t="shared" si="50"/>
        <v>-36723688844.168846</v>
      </c>
      <c r="V981" s="3">
        <f t="shared" si="51"/>
        <v>0.23745549411523606</v>
      </c>
    </row>
    <row r="982" spans="13:22" x14ac:dyDescent="0.25">
      <c r="M982" s="3">
        <v>978</v>
      </c>
      <c r="N982" s="122">
        <f>'CBA Result'!$G$54*_xlfn.GAMMA.INV(T982,IF($O$2="Railway",$D$31,$D$32),IF($O$2="Railway",$F$31,$F$32))</f>
        <v>4406311317.788723</v>
      </c>
      <c r="O982" s="122">
        <f>'CBA Result'!$G$53+'CBA Result'!$G$57+'CBA Result'!$G$58+'CBA Result'!$G$59+'CBA Result'!$G$60</f>
        <v>-349185910.82876146</v>
      </c>
      <c r="P982" s="122">
        <f>'CBA Result'!$G$55+'CBA Result'!$G$56</f>
        <v>2589916468.0184565</v>
      </c>
      <c r="Q982" s="122">
        <f>'CBA Result'!$G$40</f>
        <v>-16530913967.140793</v>
      </c>
      <c r="R982" s="122">
        <v>0.47308818256010077</v>
      </c>
      <c r="S982" s="122">
        <f t="shared" si="49"/>
        <v>1968207932.6384764</v>
      </c>
      <c r="T982" s="122">
        <v>0.13726036744686021</v>
      </c>
      <c r="U982" s="122">
        <f t="shared" si="50"/>
        <v>-22144609103.082478</v>
      </c>
      <c r="V982" s="3">
        <f t="shared" si="51"/>
        <v>0.27209030024195485</v>
      </c>
    </row>
    <row r="983" spans="13:22" x14ac:dyDescent="0.25">
      <c r="M983" s="3">
        <v>979</v>
      </c>
      <c r="N983" s="122">
        <f>'CBA Result'!$G$54*_xlfn.GAMMA.INV(T983,IF($O$2="Railway",$D$31,$D$32),IF($O$2="Railway",$F$31,$F$32))</f>
        <v>7564491596.2166548</v>
      </c>
      <c r="O983" s="122">
        <f>'CBA Result'!$G$53+'CBA Result'!$G$57+'CBA Result'!$G$58+'CBA Result'!$G$59+'CBA Result'!$G$60</f>
        <v>-349185910.82876146</v>
      </c>
      <c r="P983" s="122">
        <f>'CBA Result'!$G$55+'CBA Result'!$G$56</f>
        <v>2589916468.0184565</v>
      </c>
      <c r="Q983" s="122">
        <f>'CBA Result'!$G$40</f>
        <v>-16530913967.140793</v>
      </c>
      <c r="R983" s="122">
        <v>0.9107247513281056</v>
      </c>
      <c r="S983" s="122">
        <f t="shared" si="49"/>
        <v>3782358092.5576992</v>
      </c>
      <c r="T983" s="122">
        <v>0.93528031382919408</v>
      </c>
      <c r="U983" s="122">
        <f t="shared" si="50"/>
        <v>-38016539772.281761</v>
      </c>
      <c r="V983" s="3">
        <f t="shared" si="51"/>
        <v>0.28928629075190321</v>
      </c>
    </row>
    <row r="984" spans="13:22" x14ac:dyDescent="0.25">
      <c r="M984" s="3">
        <v>980</v>
      </c>
      <c r="N984" s="122">
        <f>'CBA Result'!$G$54*_xlfn.GAMMA.INV(T984,IF($O$2="Railway",$D$31,$D$32),IF($O$2="Railway",$F$31,$F$32))</f>
        <v>7527916941.6388073</v>
      </c>
      <c r="O984" s="122">
        <f>'CBA Result'!$G$53+'CBA Result'!$G$57+'CBA Result'!$G$58+'CBA Result'!$G$59+'CBA Result'!$G$60</f>
        <v>-349185910.82876146</v>
      </c>
      <c r="P984" s="122">
        <f>'CBA Result'!$G$55+'CBA Result'!$G$56</f>
        <v>2589916468.0184565</v>
      </c>
      <c r="Q984" s="122">
        <f>'CBA Result'!$G$40</f>
        <v>-16530913967.140793</v>
      </c>
      <c r="R984" s="122">
        <v>0.45397715372238967</v>
      </c>
      <c r="S984" s="122">
        <f t="shared" si="49"/>
        <v>1912269390.5824974</v>
      </c>
      <c r="T984" s="122">
        <v>0.93198353455434002</v>
      </c>
      <c r="U984" s="122">
        <f t="shared" si="50"/>
        <v>-37832728105.267464</v>
      </c>
      <c r="V984" s="3">
        <f t="shared" si="51"/>
        <v>0.24029460408187694</v>
      </c>
    </row>
    <row r="985" spans="13:22" x14ac:dyDescent="0.25">
      <c r="M985" s="3">
        <v>981</v>
      </c>
      <c r="N985" s="122">
        <f>'CBA Result'!$G$54*_xlfn.GAMMA.INV(T985,IF($O$2="Railway",$D$31,$D$32),IF($O$2="Railway",$F$31,$F$32))</f>
        <v>4366710621.2881002</v>
      </c>
      <c r="O985" s="122">
        <f>'CBA Result'!$G$53+'CBA Result'!$G$57+'CBA Result'!$G$58+'CBA Result'!$G$59+'CBA Result'!$G$60</f>
        <v>-349185910.82876146</v>
      </c>
      <c r="P985" s="122">
        <f>'CBA Result'!$G$55+'CBA Result'!$G$56</f>
        <v>2589916468.0184565</v>
      </c>
      <c r="Q985" s="122">
        <f>'CBA Result'!$G$40</f>
        <v>-16530913967.140793</v>
      </c>
      <c r="R985" s="122">
        <v>0.18257654076437491</v>
      </c>
      <c r="S985" s="122">
        <f t="shared" si="49"/>
        <v>1121309357.6573815</v>
      </c>
      <c r="T985" s="122">
        <v>0.12871755100674875</v>
      </c>
      <c r="U985" s="122">
        <f t="shared" si="50"/>
        <v>-21945589587.44458</v>
      </c>
      <c r="V985" s="3">
        <f t="shared" si="51"/>
        <v>0.23416249755516838</v>
      </c>
    </row>
    <row r="986" spans="13:22" x14ac:dyDescent="0.25">
      <c r="M986" s="3">
        <v>982</v>
      </c>
      <c r="N986" s="122">
        <f>'CBA Result'!$G$54*_xlfn.GAMMA.INV(T986,IF($O$2="Railway",$D$31,$D$32),IF($O$2="Railway",$F$31,$F$32))</f>
        <v>6977244708.6984558</v>
      </c>
      <c r="O986" s="122">
        <f>'CBA Result'!$G$53+'CBA Result'!$G$57+'CBA Result'!$G$58+'CBA Result'!$G$59+'CBA Result'!$G$60</f>
        <v>-349185910.82876146</v>
      </c>
      <c r="P986" s="122">
        <f>'CBA Result'!$G$55+'CBA Result'!$G$56</f>
        <v>2589916468.0184565</v>
      </c>
      <c r="Q986" s="122">
        <f>'CBA Result'!$G$40</f>
        <v>-16530913967.140793</v>
      </c>
      <c r="R986" s="122">
        <v>0.41783712674853746</v>
      </c>
      <c r="S986" s="122">
        <f t="shared" si="49"/>
        <v>1807673830.2275245</v>
      </c>
      <c r="T986" s="122">
        <v>0.86329822609970741</v>
      </c>
      <c r="U986" s="122">
        <f t="shared" si="50"/>
        <v>-35065238369.997154</v>
      </c>
      <c r="V986" s="3">
        <f t="shared" si="51"/>
        <v>0.24057251626485676</v>
      </c>
    </row>
    <row r="987" spans="13:22" x14ac:dyDescent="0.25">
      <c r="M987" s="3">
        <v>983</v>
      </c>
      <c r="N987" s="122">
        <f>'CBA Result'!$G$54*_xlfn.GAMMA.INV(T987,IF($O$2="Railway",$D$31,$D$32),IF($O$2="Railway",$F$31,$F$32))</f>
        <v>7792858792.1026382</v>
      </c>
      <c r="O987" s="122">
        <f>'CBA Result'!$G$53+'CBA Result'!$G$57+'CBA Result'!$G$58+'CBA Result'!$G$59+'CBA Result'!$G$60</f>
        <v>-349185910.82876146</v>
      </c>
      <c r="P987" s="122">
        <f>'CBA Result'!$G$55+'CBA Result'!$G$56</f>
        <v>2589916468.0184565</v>
      </c>
      <c r="Q987" s="122">
        <f>'CBA Result'!$G$40</f>
        <v>-16530913967.140793</v>
      </c>
      <c r="R987" s="122">
        <v>0.40061171533884465</v>
      </c>
      <c r="S987" s="122">
        <f t="shared" si="49"/>
        <v>1758225848.8292654</v>
      </c>
      <c r="T987" s="122">
        <v>0.95296366883169392</v>
      </c>
      <c r="U987" s="122">
        <f t="shared" si="50"/>
        <v>-39164234957.695946</v>
      </c>
      <c r="V987" s="3">
        <f t="shared" si="51"/>
        <v>0.2349566828011006</v>
      </c>
    </row>
    <row r="988" spans="13:22" x14ac:dyDescent="0.25">
      <c r="M988" s="3">
        <v>984</v>
      </c>
      <c r="N988" s="122">
        <f>'CBA Result'!$G$54*_xlfn.GAMMA.INV(T988,IF($O$2="Railway",$D$31,$D$32),IF($O$2="Railway",$F$31,$F$32))</f>
        <v>5783590776.5996857</v>
      </c>
      <c r="O988" s="122">
        <f>'CBA Result'!$G$53+'CBA Result'!$G$57+'CBA Result'!$G$58+'CBA Result'!$G$59+'CBA Result'!$G$60</f>
        <v>-349185910.82876146</v>
      </c>
      <c r="P988" s="122">
        <f>'CBA Result'!$G$55+'CBA Result'!$G$56</f>
        <v>2589916468.0184565</v>
      </c>
      <c r="Q988" s="122">
        <f>'CBA Result'!$G$40</f>
        <v>-16530913967.140793</v>
      </c>
      <c r="R988" s="122">
        <v>0.25447413502930694</v>
      </c>
      <c r="S988" s="122">
        <f t="shared" si="49"/>
        <v>1338584789.1322103</v>
      </c>
      <c r="T988" s="122">
        <v>0.56413558015330434</v>
      </c>
      <c r="U988" s="122">
        <f t="shared" si="50"/>
        <v>-29066343188.902729</v>
      </c>
      <c r="V988" s="3">
        <f t="shared" si="51"/>
        <v>0.23301829235570998</v>
      </c>
    </row>
    <row r="989" spans="13:22" x14ac:dyDescent="0.25">
      <c r="M989" s="3">
        <v>985</v>
      </c>
      <c r="N989" s="122">
        <f>'CBA Result'!$G$54*_xlfn.GAMMA.INV(T989,IF($O$2="Railway",$D$31,$D$32),IF($O$2="Railway",$F$31,$F$32))</f>
        <v>5259651991.3786898</v>
      </c>
      <c r="O989" s="122">
        <f>'CBA Result'!$G$53+'CBA Result'!$G$57+'CBA Result'!$G$58+'CBA Result'!$G$59+'CBA Result'!$G$60</f>
        <v>-349185910.82876146</v>
      </c>
      <c r="P989" s="122">
        <f>'CBA Result'!$G$55+'CBA Result'!$G$56</f>
        <v>2589916468.0184565</v>
      </c>
      <c r="Q989" s="122">
        <f>'CBA Result'!$G$40</f>
        <v>-16530913967.140793</v>
      </c>
      <c r="R989" s="122">
        <v>0.95811712063113652</v>
      </c>
      <c r="S989" s="122">
        <f t="shared" si="49"/>
        <v>4257199301.6985111</v>
      </c>
      <c r="T989" s="122">
        <v>0.38622915340778052</v>
      </c>
      <c r="U989" s="122">
        <f t="shared" si="50"/>
        <v>-26433206590.990837</v>
      </c>
      <c r="V989" s="3">
        <f t="shared" si="51"/>
        <v>0.3468238085565083</v>
      </c>
    </row>
    <row r="990" spans="13:22" x14ac:dyDescent="0.25">
      <c r="M990" s="3">
        <v>986</v>
      </c>
      <c r="N990" s="122">
        <f>'CBA Result'!$G$54*_xlfn.GAMMA.INV(T990,IF($O$2="Railway",$D$31,$D$32),IF($O$2="Railway",$F$31,$F$32))</f>
        <v>6481702476.2204351</v>
      </c>
      <c r="O990" s="122">
        <f>'CBA Result'!$G$53+'CBA Result'!$G$57+'CBA Result'!$G$58+'CBA Result'!$G$59+'CBA Result'!$G$60</f>
        <v>-349185910.82876146</v>
      </c>
      <c r="P990" s="122">
        <f>'CBA Result'!$G$55+'CBA Result'!$G$56</f>
        <v>2589916468.0184565</v>
      </c>
      <c r="Q990" s="122">
        <f>'CBA Result'!$G$40</f>
        <v>-16530913967.140793</v>
      </c>
      <c r="R990" s="122">
        <v>0.98276447187796889</v>
      </c>
      <c r="S990" s="122">
        <f t="shared" si="49"/>
        <v>4691393774.1066332</v>
      </c>
      <c r="T990" s="122">
        <v>0.76469749575877533</v>
      </c>
      <c r="U990" s="122">
        <f t="shared" si="50"/>
        <v>-32574813104.766098</v>
      </c>
      <c r="V990" s="3">
        <f t="shared" si="51"/>
        <v>0.3322785093098396</v>
      </c>
    </row>
    <row r="991" spans="13:22" x14ac:dyDescent="0.25">
      <c r="M991" s="3">
        <v>987</v>
      </c>
      <c r="N991" s="122">
        <f>'CBA Result'!$G$54*_xlfn.GAMMA.INV(T991,IF($O$2="Railway",$D$31,$D$32),IF($O$2="Railway",$F$31,$F$32))</f>
        <v>5937088841.9800739</v>
      </c>
      <c r="O991" s="122">
        <f>'CBA Result'!$G$53+'CBA Result'!$G$57+'CBA Result'!$G$58+'CBA Result'!$G$59+'CBA Result'!$G$60</f>
        <v>-349185910.82876146</v>
      </c>
      <c r="P991" s="122">
        <f>'CBA Result'!$G$55+'CBA Result'!$G$56</f>
        <v>2589916468.0184565</v>
      </c>
      <c r="Q991" s="122">
        <f>'CBA Result'!$G$40</f>
        <v>-16530913967.140793</v>
      </c>
      <c r="R991" s="122">
        <v>8.8034544208189458E-2</v>
      </c>
      <c r="S991" s="122">
        <f t="shared" si="49"/>
        <v>795674214.67171943</v>
      </c>
      <c r="T991" s="122">
        <v>0.61343901204641815</v>
      </c>
      <c r="U991" s="122">
        <f t="shared" si="50"/>
        <v>-29837771808.1665</v>
      </c>
      <c r="V991" s="3">
        <f t="shared" si="51"/>
        <v>0.21394282344085319</v>
      </c>
    </row>
    <row r="992" spans="13:22" x14ac:dyDescent="0.25">
      <c r="M992" s="3">
        <v>988</v>
      </c>
      <c r="N992" s="122">
        <f>'CBA Result'!$G$54*_xlfn.GAMMA.INV(T992,IF($O$2="Railway",$D$31,$D$32),IF($O$2="Railway",$F$31,$F$32))</f>
        <v>6087529322.1165419</v>
      </c>
      <c r="O992" s="122">
        <f>'CBA Result'!$G$53+'CBA Result'!$G$57+'CBA Result'!$G$58+'CBA Result'!$G$59+'CBA Result'!$G$60</f>
        <v>-349185910.82876146</v>
      </c>
      <c r="P992" s="122">
        <f>'CBA Result'!$G$55+'CBA Result'!$G$56</f>
        <v>2589916468.0184565</v>
      </c>
      <c r="Q992" s="122">
        <f>'CBA Result'!$G$40</f>
        <v>-16530913967.140793</v>
      </c>
      <c r="R992" s="122">
        <v>0.81339440325988255</v>
      </c>
      <c r="S992" s="122">
        <f t="shared" si="49"/>
        <v>3188259220.6263628</v>
      </c>
      <c r="T992" s="122">
        <v>0.65928103971291996</v>
      </c>
      <c r="U992" s="122">
        <f t="shared" si="50"/>
        <v>-30593834052.8955</v>
      </c>
      <c r="V992" s="3">
        <f t="shared" si="51"/>
        <v>0.29177783394132323</v>
      </c>
    </row>
    <row r="993" spans="13:22" x14ac:dyDescent="0.25">
      <c r="M993" s="3">
        <v>989</v>
      </c>
      <c r="N993" s="122">
        <f>'CBA Result'!$G$54*_xlfn.GAMMA.INV(T993,IF($O$2="Railway",$D$31,$D$32),IF($O$2="Railway",$F$31,$F$32))</f>
        <v>4876729634.5556049</v>
      </c>
      <c r="O993" s="122">
        <f>'CBA Result'!$G$53+'CBA Result'!$G$57+'CBA Result'!$G$58+'CBA Result'!$G$59+'CBA Result'!$G$60</f>
        <v>-349185910.82876146</v>
      </c>
      <c r="P993" s="122">
        <f>'CBA Result'!$G$55+'CBA Result'!$G$56</f>
        <v>2589916468.0184565</v>
      </c>
      <c r="Q993" s="122">
        <f>'CBA Result'!$G$40</f>
        <v>-16530913967.140793</v>
      </c>
      <c r="R993" s="122">
        <v>0.22905365850038995</v>
      </c>
      <c r="S993" s="122">
        <f t="shared" si="49"/>
        <v>1263352462.8545539</v>
      </c>
      <c r="T993" s="122">
        <v>0.26176102492567621</v>
      </c>
      <c r="U993" s="122">
        <f t="shared" si="50"/>
        <v>-24508770186.680275</v>
      </c>
      <c r="V993" s="3">
        <f t="shared" si="51"/>
        <v>0.23627852978639308</v>
      </c>
    </row>
    <row r="994" spans="13:22" x14ac:dyDescent="0.25">
      <c r="M994" s="3">
        <v>990</v>
      </c>
      <c r="N994" s="122">
        <f>'CBA Result'!$G$54*_xlfn.GAMMA.INV(T994,IF($O$2="Railway",$D$31,$D$32),IF($O$2="Railway",$F$31,$F$32))</f>
        <v>3459522349.9820895</v>
      </c>
      <c r="O994" s="122">
        <f>'CBA Result'!$G$53+'CBA Result'!$G$57+'CBA Result'!$G$58+'CBA Result'!$G$59+'CBA Result'!$G$60</f>
        <v>-349185910.82876146</v>
      </c>
      <c r="P994" s="122">
        <f>'CBA Result'!$G$55+'CBA Result'!$G$56</f>
        <v>2589916468.0184565</v>
      </c>
      <c r="Q994" s="122">
        <f>'CBA Result'!$G$40</f>
        <v>-16530913967.140793</v>
      </c>
      <c r="R994" s="122">
        <v>5.2959885487954494E-2</v>
      </c>
      <c r="S994" s="122">
        <f t="shared" si="49"/>
        <v>645948097.90408015</v>
      </c>
      <c r="T994" s="122">
        <v>1.6997002599511202E-2</v>
      </c>
      <c r="U994" s="122">
        <f t="shared" si="50"/>
        <v>-17386372545.772991</v>
      </c>
      <c r="V994" s="3">
        <f t="shared" si="51"/>
        <v>0.21604762736840374</v>
      </c>
    </row>
    <row r="995" spans="13:22" x14ac:dyDescent="0.25">
      <c r="M995" s="3">
        <v>991</v>
      </c>
      <c r="N995" s="122">
        <f>'CBA Result'!$G$54*_xlfn.GAMMA.INV(T995,IF($O$2="Railway",$D$31,$D$32),IF($O$2="Railway",$F$31,$F$32))</f>
        <v>6735194747.3889179</v>
      </c>
      <c r="O995" s="122">
        <f>'CBA Result'!$G$53+'CBA Result'!$G$57+'CBA Result'!$G$58+'CBA Result'!$G$59+'CBA Result'!$G$60</f>
        <v>-349185910.82876146</v>
      </c>
      <c r="P995" s="122">
        <f>'CBA Result'!$G$55+'CBA Result'!$G$56</f>
        <v>2589916468.0184565</v>
      </c>
      <c r="Q995" s="122">
        <f>'CBA Result'!$G$40</f>
        <v>-16530913967.140793</v>
      </c>
      <c r="R995" s="122">
        <v>0.43340629192218549</v>
      </c>
      <c r="S995" s="122">
        <f t="shared" si="49"/>
        <v>1852570331.4870892</v>
      </c>
      <c r="T995" s="122">
        <v>0.81989141199459892</v>
      </c>
      <c r="U995" s="122">
        <f t="shared" si="50"/>
        <v>-33848778299.421417</v>
      </c>
      <c r="V995" s="3">
        <f t="shared" si="51"/>
        <v>0.24339369341989131</v>
      </c>
    </row>
    <row r="996" spans="13:22" x14ac:dyDescent="0.25">
      <c r="M996" s="3">
        <v>992</v>
      </c>
      <c r="N996" s="122">
        <f>'CBA Result'!$G$54*_xlfn.GAMMA.INV(T996,IF($O$2="Railway",$D$31,$D$32),IF($O$2="Railway",$F$31,$F$32))</f>
        <v>6969294733.9007063</v>
      </c>
      <c r="O996" s="122">
        <f>'CBA Result'!$G$53+'CBA Result'!$G$57+'CBA Result'!$G$58+'CBA Result'!$G$59+'CBA Result'!$G$60</f>
        <v>-349185910.82876146</v>
      </c>
      <c r="P996" s="122">
        <f>'CBA Result'!$G$55+'CBA Result'!$G$56</f>
        <v>2589916468.0184565</v>
      </c>
      <c r="Q996" s="122">
        <f>'CBA Result'!$G$40</f>
        <v>-16530913967.140793</v>
      </c>
      <c r="R996" s="122">
        <v>0.54893747692966166</v>
      </c>
      <c r="S996" s="122">
        <f t="shared" si="49"/>
        <v>2196610908.4531922</v>
      </c>
      <c r="T996" s="122">
        <v>0.86201163804800118</v>
      </c>
      <c r="U996" s="122">
        <f t="shared" si="50"/>
        <v>-35025284523.893547</v>
      </c>
      <c r="V996" s="3">
        <f t="shared" si="51"/>
        <v>0.25172442854848326</v>
      </c>
    </row>
    <row r="997" spans="13:22" x14ac:dyDescent="0.25">
      <c r="M997" s="3">
        <v>993</v>
      </c>
      <c r="N997" s="122">
        <f>'CBA Result'!$G$54*_xlfn.GAMMA.INV(T997,IF($O$2="Railway",$D$31,$D$32),IF($O$2="Railway",$F$31,$F$32))</f>
        <v>7051629936.4290876</v>
      </c>
      <c r="O997" s="122">
        <f>'CBA Result'!$G$53+'CBA Result'!$G$57+'CBA Result'!$G$58+'CBA Result'!$G$59+'CBA Result'!$G$60</f>
        <v>-349185910.82876146</v>
      </c>
      <c r="P997" s="122">
        <f>'CBA Result'!$G$55+'CBA Result'!$G$56</f>
        <v>2589916468.0184565</v>
      </c>
      <c r="Q997" s="122">
        <f>'CBA Result'!$G$40</f>
        <v>-16530913967.140793</v>
      </c>
      <c r="R997" s="122">
        <v>0.21263916778849945</v>
      </c>
      <c r="S997" s="122">
        <f t="shared" si="49"/>
        <v>1213961471.2475929</v>
      </c>
      <c r="T997" s="122">
        <v>0.87489579668936546</v>
      </c>
      <c r="U997" s="122">
        <f t="shared" si="50"/>
        <v>-35439073006.80291</v>
      </c>
      <c r="V997" s="3">
        <f t="shared" si="51"/>
        <v>0.22338071583667779</v>
      </c>
    </row>
    <row r="998" spans="13:22" x14ac:dyDescent="0.25">
      <c r="M998" s="3">
        <v>994</v>
      </c>
      <c r="N998" s="122">
        <f>'CBA Result'!$G$54*_xlfn.GAMMA.INV(T998,IF($O$2="Railway",$D$31,$D$32),IF($O$2="Railway",$F$31,$F$32))</f>
        <v>4553784597.2873735</v>
      </c>
      <c r="O998" s="122">
        <f>'CBA Result'!$G$53+'CBA Result'!$G$57+'CBA Result'!$G$58+'CBA Result'!$G$59+'CBA Result'!$G$60</f>
        <v>-349185910.82876146</v>
      </c>
      <c r="P998" s="122">
        <f>'CBA Result'!$G$55+'CBA Result'!$G$56</f>
        <v>2589916468.0184565</v>
      </c>
      <c r="Q998" s="122">
        <f>'CBA Result'!$G$40</f>
        <v>-16530913967.140793</v>
      </c>
      <c r="R998" s="122">
        <v>3.3367308991256617E-2</v>
      </c>
      <c r="S998" s="122">
        <f t="shared" si="49"/>
        <v>544938998.97938061</v>
      </c>
      <c r="T998" s="122">
        <v>0.17188665310475748</v>
      </c>
      <c r="U998" s="122">
        <f t="shared" si="50"/>
        <v>-22885759215.300632</v>
      </c>
      <c r="V998" s="3">
        <f t="shared" si="51"/>
        <v>0.207532450234931</v>
      </c>
    </row>
    <row r="999" spans="13:22" x14ac:dyDescent="0.25">
      <c r="M999" s="3">
        <v>995</v>
      </c>
      <c r="N999" s="122">
        <f>'CBA Result'!$G$54*_xlfn.GAMMA.INV(T999,IF($O$2="Railway",$D$31,$D$32),IF($O$2="Railway",$F$31,$F$32))</f>
        <v>6707375482.3244581</v>
      </c>
      <c r="O999" s="122">
        <f>'CBA Result'!$G$53+'CBA Result'!$G$57+'CBA Result'!$G$58+'CBA Result'!$G$59+'CBA Result'!$G$60</f>
        <v>-349185910.82876146</v>
      </c>
      <c r="P999" s="122">
        <f>'CBA Result'!$G$55+'CBA Result'!$G$56</f>
        <v>2589916468.0184565</v>
      </c>
      <c r="Q999" s="122">
        <f>'CBA Result'!$G$40</f>
        <v>-16530913967.140793</v>
      </c>
      <c r="R999" s="122">
        <v>0.16953839581295937</v>
      </c>
      <c r="S999" s="122">
        <f t="shared" si="49"/>
        <v>1080017184.0979319</v>
      </c>
      <c r="T999" s="122">
        <v>0.81432761791965358</v>
      </c>
      <c r="U999" s="122">
        <f t="shared" si="50"/>
        <v>-33708968216.574921</v>
      </c>
      <c r="V999" s="3">
        <f t="shared" si="51"/>
        <v>0.22065957960517504</v>
      </c>
    </row>
    <row r="1000" spans="13:22" x14ac:dyDescent="0.25">
      <c r="M1000" s="3">
        <v>996</v>
      </c>
      <c r="N1000" s="122">
        <f>'CBA Result'!$G$54*_xlfn.GAMMA.INV(T1000,IF($O$2="Railway",$D$31,$D$32),IF($O$2="Railway",$F$31,$F$32))</f>
        <v>5309911236.5048189</v>
      </c>
      <c r="O1000" s="122">
        <f>'CBA Result'!$G$53+'CBA Result'!$G$57+'CBA Result'!$G$58+'CBA Result'!$G$59+'CBA Result'!$G$60</f>
        <v>-349185910.82876146</v>
      </c>
      <c r="P1000" s="122">
        <f>'CBA Result'!$G$55+'CBA Result'!$G$56</f>
        <v>2589916468.0184565</v>
      </c>
      <c r="Q1000" s="122">
        <f>'CBA Result'!$G$40</f>
        <v>-16530913967.140793</v>
      </c>
      <c r="R1000" s="122">
        <v>0.53148513241860251</v>
      </c>
      <c r="S1000" s="122">
        <f t="shared" si="49"/>
        <v>2142965023.1700015</v>
      </c>
      <c r="T1000" s="122">
        <v>0.40335742604261782</v>
      </c>
      <c r="U1000" s="122">
        <f t="shared" si="50"/>
        <v>-26685792315.617462</v>
      </c>
      <c r="V1000" s="3">
        <f t="shared" si="51"/>
        <v>0.26619746810697958</v>
      </c>
    </row>
    <row r="1001" spans="13:22" x14ac:dyDescent="0.25">
      <c r="M1001" s="3">
        <v>997</v>
      </c>
      <c r="N1001" s="122">
        <f>'CBA Result'!$G$54*_xlfn.GAMMA.INV(T1001,IF($O$2="Railway",$D$31,$D$32),IF($O$2="Railway",$F$31,$F$32))</f>
        <v>5517837011.9970207</v>
      </c>
      <c r="O1001" s="122">
        <f>'CBA Result'!$G$53+'CBA Result'!$G$57+'CBA Result'!$G$58+'CBA Result'!$G$59+'CBA Result'!$G$60</f>
        <v>-349185910.82876146</v>
      </c>
      <c r="P1001" s="122">
        <f>'CBA Result'!$G$55+'CBA Result'!$G$56</f>
        <v>2589916468.0184565</v>
      </c>
      <c r="Q1001" s="122">
        <f>'CBA Result'!$G$40</f>
        <v>-16530913967.140793</v>
      </c>
      <c r="R1001" s="122">
        <v>0.16484839057198031</v>
      </c>
      <c r="S1001" s="122">
        <f t="shared" si="49"/>
        <v>1064967116.6637493</v>
      </c>
      <c r="T1001" s="122">
        <v>0.47467235273219122</v>
      </c>
      <c r="U1001" s="122">
        <f t="shared" si="50"/>
        <v>-27730755934.538692</v>
      </c>
      <c r="V1001" s="3">
        <f t="shared" si="51"/>
        <v>0.22479077860506608</v>
      </c>
    </row>
    <row r="1002" spans="13:22" x14ac:dyDescent="0.25">
      <c r="M1002" s="3">
        <v>998</v>
      </c>
      <c r="N1002" s="122">
        <f>'CBA Result'!$G$54*_xlfn.GAMMA.INV(T1002,IF($O$2="Railway",$D$31,$D$32),IF($O$2="Railway",$F$31,$F$32))</f>
        <v>5536491721.7820902</v>
      </c>
      <c r="O1002" s="122">
        <f>'CBA Result'!$G$53+'CBA Result'!$G$57+'CBA Result'!$G$58+'CBA Result'!$G$59+'CBA Result'!$G$60</f>
        <v>-349185910.82876146</v>
      </c>
      <c r="P1002" s="122">
        <f>'CBA Result'!$G$55+'CBA Result'!$G$56</f>
        <v>2589916468.0184565</v>
      </c>
      <c r="Q1002" s="122">
        <f>'CBA Result'!$G$40</f>
        <v>-16530913967.140793</v>
      </c>
      <c r="R1002" s="122">
        <v>0.75661878032611674</v>
      </c>
      <c r="S1002" s="122">
        <f t="shared" si="49"/>
        <v>2930505797.3322916</v>
      </c>
      <c r="T1002" s="122">
        <v>0.48105610889067485</v>
      </c>
      <c r="U1002" s="122">
        <f t="shared" si="50"/>
        <v>-27824508106.441319</v>
      </c>
      <c r="V1002" s="3">
        <f t="shared" si="51"/>
        <v>0.29175040856899687</v>
      </c>
    </row>
    <row r="1003" spans="13:22" x14ac:dyDescent="0.25">
      <c r="M1003" s="3">
        <v>999</v>
      </c>
      <c r="N1003" s="122">
        <f>'CBA Result'!$G$54*_xlfn.GAMMA.INV(T1003,IF($O$2="Railway",$D$31,$D$32),IF($O$2="Railway",$F$31,$F$32))</f>
        <v>4576830646.0339899</v>
      </c>
      <c r="O1003" s="122">
        <f>'CBA Result'!$G$53+'CBA Result'!$G$57+'CBA Result'!$G$58+'CBA Result'!$G$59+'CBA Result'!$G$60</f>
        <v>-349185910.82876146</v>
      </c>
      <c r="P1003" s="122">
        <f>'CBA Result'!$G$55+'CBA Result'!$G$56</f>
        <v>2589916468.0184565</v>
      </c>
      <c r="Q1003" s="122">
        <f>'CBA Result'!$G$40</f>
        <v>-16530913967.140793</v>
      </c>
      <c r="R1003" s="122">
        <v>0.45397747953258738</v>
      </c>
      <c r="S1003" s="122">
        <f t="shared" si="49"/>
        <v>1912270340.0546205</v>
      </c>
      <c r="T1003" s="122">
        <v>0.1776870193670036</v>
      </c>
      <c r="U1003" s="122">
        <f t="shared" si="50"/>
        <v>-23001580750.380119</v>
      </c>
      <c r="V1003" s="3">
        <f t="shared" si="51"/>
        <v>0.26693448341190124</v>
      </c>
    </row>
    <row r="1004" spans="13:22" x14ac:dyDescent="0.25">
      <c r="M1004" s="3">
        <v>1000</v>
      </c>
      <c r="N1004" s="122">
        <f>'CBA Result'!$G$54*_xlfn.GAMMA.INV(T1004,IF($O$2="Railway",$D$31,$D$32),IF($O$2="Railway",$F$31,$F$32))</f>
        <v>4680717089.3223715</v>
      </c>
      <c r="O1004" s="122">
        <f>'CBA Result'!$G$53+'CBA Result'!$G$57+'CBA Result'!$G$58+'CBA Result'!$G$59+'CBA Result'!$G$60</f>
        <v>-349185910.82876146</v>
      </c>
      <c r="P1004" s="122">
        <f>'CBA Result'!$G$55+'CBA Result'!$G$56</f>
        <v>2589916468.0184565</v>
      </c>
      <c r="Q1004" s="122">
        <f>'CBA Result'!$G$40</f>
        <v>-16530913967.140793</v>
      </c>
      <c r="R1004" s="122">
        <v>0.80123484085240271</v>
      </c>
      <c r="S1004" s="122">
        <f t="shared" si="49"/>
        <v>3129480463.4860134</v>
      </c>
      <c r="T1004" s="122">
        <v>0.20507118912026745</v>
      </c>
      <c r="U1004" s="122">
        <f t="shared" si="50"/>
        <v>-23523678376.220421</v>
      </c>
      <c r="V1004" s="3">
        <f t="shared" si="51"/>
        <v>0.31717027935230568</v>
      </c>
    </row>
    <row r="1005" spans="13:22" x14ac:dyDescent="0.25">
      <c r="M1005" s="3">
        <v>1001</v>
      </c>
      <c r="N1005" s="122">
        <f>'CBA Result'!$G$54*_xlfn.GAMMA.INV(T1005,IF($O$2="Railway",$D$31,$D$32),IF($O$2="Railway",$F$31,$F$32))</f>
        <v>6009423352.7570429</v>
      </c>
      <c r="O1005" s="122">
        <f>'CBA Result'!$G$53+'CBA Result'!$G$57+'CBA Result'!$G$58+'CBA Result'!$G$59+'CBA Result'!$G$60</f>
        <v>-349185910.82876146</v>
      </c>
      <c r="P1005" s="122">
        <f>'CBA Result'!$G$55+'CBA Result'!$G$56</f>
        <v>2589916468.0184565</v>
      </c>
      <c r="Q1005" s="122">
        <f>'CBA Result'!$G$40</f>
        <v>-16530913967.140793</v>
      </c>
      <c r="R1005" s="3">
        <v>0.70337427165428679</v>
      </c>
      <c r="S1005" s="122">
        <f t="shared" si="49"/>
        <v>2718784997.6445503</v>
      </c>
      <c r="T1005" s="3">
        <v>0.63581959180877012</v>
      </c>
      <c r="U1005" s="122">
        <f t="shared" ref="U1005:U1068" si="52">_xlfn.GAMMA.INV(T1005,IF($O$2="Railway",$D$31,$D$32),IF($O$2="Railway",$F$31,$F$32))*Q1005</f>
        <v>-30201300245.059277</v>
      </c>
      <c r="V1005" s="3">
        <f t="shared" si="51"/>
        <v>0.27743912916277774</v>
      </c>
    </row>
    <row r="1006" spans="13:22" x14ac:dyDescent="0.25">
      <c r="M1006" s="3">
        <v>1002</v>
      </c>
      <c r="N1006" s="122">
        <f>'CBA Result'!$G$54*_xlfn.GAMMA.INV(T1006,IF($O$2="Railway",$D$31,$D$32),IF($O$2="Railway",$F$31,$F$32))</f>
        <v>3601946410.086844</v>
      </c>
      <c r="O1006" s="122">
        <f>'CBA Result'!$G$53+'CBA Result'!$G$57+'CBA Result'!$G$58+'CBA Result'!$G$59+'CBA Result'!$G$60</f>
        <v>-349185910.82876146</v>
      </c>
      <c r="P1006" s="122">
        <f>'CBA Result'!$G$55+'CBA Result'!$G$56</f>
        <v>2589916468.0184565</v>
      </c>
      <c r="Q1006" s="122">
        <f>'CBA Result'!$G$40</f>
        <v>-16530913967.140793</v>
      </c>
      <c r="R1006" s="3">
        <v>0.29322514950501177</v>
      </c>
      <c r="S1006" s="122">
        <f t="shared" si="49"/>
        <v>1451168549.0263462</v>
      </c>
      <c r="T1006" s="3">
        <v>2.5343839082527797E-2</v>
      </c>
      <c r="U1006" s="122">
        <f t="shared" si="52"/>
        <v>-18102147013.446438</v>
      </c>
      <c r="V1006" s="3">
        <f t="shared" si="51"/>
        <v>0.25985475892944121</v>
      </c>
    </row>
    <row r="1007" spans="13:22" x14ac:dyDescent="0.25">
      <c r="M1007" s="3">
        <v>1003</v>
      </c>
      <c r="N1007" s="122">
        <f>'CBA Result'!$G$54*_xlfn.GAMMA.INV(T1007,IF($O$2="Railway",$D$31,$D$32),IF($O$2="Railway",$F$31,$F$32))</f>
        <v>6462800179.1503525</v>
      </c>
      <c r="O1007" s="122">
        <f>'CBA Result'!$G$53+'CBA Result'!$G$57+'CBA Result'!$G$58+'CBA Result'!$G$59+'CBA Result'!$G$60</f>
        <v>-349185910.82876146</v>
      </c>
      <c r="P1007" s="122">
        <f>'CBA Result'!$G$55+'CBA Result'!$G$56</f>
        <v>2589916468.0184565</v>
      </c>
      <c r="Q1007" s="122">
        <f>'CBA Result'!$G$40</f>
        <v>-16530913967.140793</v>
      </c>
      <c r="R1007" s="3">
        <v>0.67104475421290166</v>
      </c>
      <c r="S1007" s="122">
        <f t="shared" si="49"/>
        <v>2600191303.8953743</v>
      </c>
      <c r="T1007" s="3">
        <v>0.76017673353219073</v>
      </c>
      <c r="U1007" s="122">
        <f t="shared" si="52"/>
        <v>-32479816644.103535</v>
      </c>
      <c r="V1007" s="3">
        <f t="shared" si="51"/>
        <v>0.26828370577636529</v>
      </c>
    </row>
    <row r="1008" spans="13:22" x14ac:dyDescent="0.25">
      <c r="M1008" s="3">
        <v>1004</v>
      </c>
      <c r="N1008" s="122">
        <f>'CBA Result'!$G$54*_xlfn.GAMMA.INV(T1008,IF($O$2="Railway",$D$31,$D$32),IF($O$2="Railway",$F$31,$F$32))</f>
        <v>6279798015.3213444</v>
      </c>
      <c r="O1008" s="122">
        <f>'CBA Result'!$G$53+'CBA Result'!$G$57+'CBA Result'!$G$58+'CBA Result'!$G$59+'CBA Result'!$G$60</f>
        <v>-349185910.82876146</v>
      </c>
      <c r="P1008" s="122">
        <f>'CBA Result'!$G$55+'CBA Result'!$G$56</f>
        <v>2589916468.0184565</v>
      </c>
      <c r="Q1008" s="122">
        <f>'CBA Result'!$G$40</f>
        <v>-16530913967.140793</v>
      </c>
      <c r="R1008" s="3">
        <v>5.5549596416268665E-2</v>
      </c>
      <c r="S1008" s="122">
        <f t="shared" si="49"/>
        <v>658081818.87800884</v>
      </c>
      <c r="T1008" s="3">
        <v>0.71355794628008185</v>
      </c>
      <c r="U1008" s="122">
        <f t="shared" si="52"/>
        <v>-31560110547.38467</v>
      </c>
      <c r="V1008" s="3">
        <f t="shared" si="51"/>
        <v>0.20876650332001404</v>
      </c>
    </row>
    <row r="1009" spans="13:22" x14ac:dyDescent="0.25">
      <c r="M1009" s="3">
        <v>1005</v>
      </c>
      <c r="N1009" s="122">
        <f>'CBA Result'!$G$54*_xlfn.GAMMA.INV(T1009,IF($O$2="Railway",$D$31,$D$32),IF($O$2="Railway",$F$31,$F$32))</f>
        <v>5785739388.3514881</v>
      </c>
      <c r="O1009" s="122">
        <f>'CBA Result'!$G$53+'CBA Result'!$G$57+'CBA Result'!$G$58+'CBA Result'!$G$59+'CBA Result'!$G$60</f>
        <v>-349185910.82876146</v>
      </c>
      <c r="P1009" s="122">
        <f>'CBA Result'!$G$55+'CBA Result'!$G$56</f>
        <v>2589916468.0184565</v>
      </c>
      <c r="Q1009" s="122">
        <f>'CBA Result'!$G$40</f>
        <v>-16530913967.140793</v>
      </c>
      <c r="R1009" s="3">
        <v>0.3318353219807878</v>
      </c>
      <c r="S1009" s="122">
        <f t="shared" si="49"/>
        <v>1561854778.8425684</v>
      </c>
      <c r="T1009" s="3">
        <v>0.56484060821758475</v>
      </c>
      <c r="U1009" s="122">
        <f t="shared" si="52"/>
        <v>-29077141374.488449</v>
      </c>
      <c r="V1009" s="3">
        <f t="shared" si="51"/>
        <v>0.24068419127698443</v>
      </c>
    </row>
    <row r="1010" spans="13:22" x14ac:dyDescent="0.25">
      <c r="M1010" s="3">
        <v>1006</v>
      </c>
      <c r="N1010" s="122">
        <f>'CBA Result'!$G$54*_xlfn.GAMMA.INV(T1010,IF($O$2="Railway",$D$31,$D$32),IF($O$2="Railway",$F$31,$F$32))</f>
        <v>5513346620.3210917</v>
      </c>
      <c r="O1010" s="122">
        <f>'CBA Result'!$G$53+'CBA Result'!$G$57+'CBA Result'!$G$58+'CBA Result'!$G$59+'CBA Result'!$G$60</f>
        <v>-349185910.82876146</v>
      </c>
      <c r="P1010" s="122">
        <f>'CBA Result'!$G$55+'CBA Result'!$G$56</f>
        <v>2589916468.0184565</v>
      </c>
      <c r="Q1010" s="122">
        <f>'CBA Result'!$G$40</f>
        <v>-16530913967.140793</v>
      </c>
      <c r="R1010" s="3">
        <v>0.36381441550555116</v>
      </c>
      <c r="S1010" s="122">
        <f t="shared" si="49"/>
        <v>1653090440.5711355</v>
      </c>
      <c r="T1010" s="3">
        <v>0.47313447012571275</v>
      </c>
      <c r="U1010" s="122">
        <f t="shared" si="52"/>
        <v>-27708188766.399269</v>
      </c>
      <c r="V1010" s="3">
        <f t="shared" si="51"/>
        <v>0.24603741542032884</v>
      </c>
    </row>
    <row r="1011" spans="13:22" x14ac:dyDescent="0.25">
      <c r="M1011" s="3">
        <v>1007</v>
      </c>
      <c r="N1011" s="122">
        <f>'CBA Result'!$G$54*_xlfn.GAMMA.INV(T1011,IF($O$2="Railway",$D$31,$D$32),IF($O$2="Railway",$F$31,$F$32))</f>
        <v>6686897920.2689285</v>
      </c>
      <c r="O1011" s="122">
        <f>'CBA Result'!$G$53+'CBA Result'!$G$57+'CBA Result'!$G$58+'CBA Result'!$G$59+'CBA Result'!$G$60</f>
        <v>-349185910.82876146</v>
      </c>
      <c r="P1011" s="122">
        <f>'CBA Result'!$G$55+'CBA Result'!$G$56</f>
        <v>2589916468.0184565</v>
      </c>
      <c r="Q1011" s="122">
        <f>'CBA Result'!$G$40</f>
        <v>-16530913967.140793</v>
      </c>
      <c r="R1011" s="3">
        <v>0.76296641240328167</v>
      </c>
      <c r="S1011" s="122">
        <f t="shared" si="49"/>
        <v>2957428575.8972611</v>
      </c>
      <c r="T1011" s="3">
        <v>0.81015484344149713</v>
      </c>
      <c r="U1011" s="122">
        <f t="shared" si="52"/>
        <v>-33606055014.488377</v>
      </c>
      <c r="V1011" s="3">
        <f t="shared" si="51"/>
        <v>0.27659124468284274</v>
      </c>
    </row>
    <row r="1012" spans="13:22" x14ac:dyDescent="0.25">
      <c r="M1012" s="3">
        <v>1008</v>
      </c>
      <c r="N1012" s="122">
        <f>'CBA Result'!$G$54*_xlfn.GAMMA.INV(T1012,IF($O$2="Railway",$D$31,$D$32),IF($O$2="Railway",$F$31,$F$32))</f>
        <v>5135140241.2686815</v>
      </c>
      <c r="O1012" s="122">
        <f>'CBA Result'!$G$53+'CBA Result'!$G$57+'CBA Result'!$G$58+'CBA Result'!$G$59+'CBA Result'!$G$60</f>
        <v>-349185910.82876146</v>
      </c>
      <c r="P1012" s="122">
        <f>'CBA Result'!$G$55+'CBA Result'!$G$56</f>
        <v>2589916468.0184565</v>
      </c>
      <c r="Q1012" s="122">
        <f>'CBA Result'!$G$40</f>
        <v>-16530913967.140793</v>
      </c>
      <c r="R1012" s="3">
        <v>0.32295638748006639</v>
      </c>
      <c r="S1012" s="122">
        <f t="shared" si="49"/>
        <v>1536479973.0680256</v>
      </c>
      <c r="T1012" s="3">
        <v>0.34434467367959065</v>
      </c>
      <c r="U1012" s="122">
        <f t="shared" si="52"/>
        <v>-25807453248.553265</v>
      </c>
      <c r="V1012" s="3">
        <f t="shared" si="51"/>
        <v>0.24498482057164531</v>
      </c>
    </row>
    <row r="1013" spans="13:22" x14ac:dyDescent="0.25">
      <c r="M1013" s="3">
        <v>1009</v>
      </c>
      <c r="N1013" s="122">
        <f>'CBA Result'!$G$54*_xlfn.GAMMA.INV(T1013,IF($O$2="Railway",$D$31,$D$32),IF($O$2="Railway",$F$31,$F$32))</f>
        <v>5833311518.4259491</v>
      </c>
      <c r="O1013" s="122">
        <f>'CBA Result'!$G$53+'CBA Result'!$G$57+'CBA Result'!$G$58+'CBA Result'!$G$59+'CBA Result'!$G$60</f>
        <v>-349185910.82876146</v>
      </c>
      <c r="P1013" s="122">
        <f>'CBA Result'!$G$55+'CBA Result'!$G$56</f>
        <v>2589916468.0184565</v>
      </c>
      <c r="Q1013" s="122">
        <f>'CBA Result'!$G$40</f>
        <v>-16530913967.140793</v>
      </c>
      <c r="R1013" s="3">
        <v>0.37188891596439622</v>
      </c>
      <c r="S1013" s="122">
        <f t="shared" si="49"/>
        <v>1676125571.8345392</v>
      </c>
      <c r="T1013" s="3">
        <v>0.58034968764254335</v>
      </c>
      <c r="U1013" s="122">
        <f t="shared" si="52"/>
        <v>-29316222580.67717</v>
      </c>
      <c r="V1013" s="3">
        <f t="shared" si="51"/>
        <v>0.24424194350847825</v>
      </c>
    </row>
    <row r="1014" spans="13:22" x14ac:dyDescent="0.25">
      <c r="M1014" s="3">
        <v>1010</v>
      </c>
      <c r="N1014" s="122">
        <f>'CBA Result'!$G$54*_xlfn.GAMMA.INV(T1014,IF($O$2="Railway",$D$31,$D$32),IF($O$2="Railway",$F$31,$F$32))</f>
        <v>4843068408.4041147</v>
      </c>
      <c r="O1014" s="122">
        <f>'CBA Result'!$G$53+'CBA Result'!$G$57+'CBA Result'!$G$58+'CBA Result'!$G$59+'CBA Result'!$G$60</f>
        <v>-349185910.82876146</v>
      </c>
      <c r="P1014" s="122">
        <f>'CBA Result'!$G$55+'CBA Result'!$G$56</f>
        <v>2589916468.0184565</v>
      </c>
      <c r="Q1014" s="122">
        <f>'CBA Result'!$G$40</f>
        <v>-16530913967.140793</v>
      </c>
      <c r="R1014" s="3">
        <v>7.8982465580158423E-2</v>
      </c>
      <c r="S1014" s="122">
        <f t="shared" si="49"/>
        <v>759546061.03044713</v>
      </c>
      <c r="T1014" s="3">
        <v>0.25160252905600511</v>
      </c>
      <c r="U1014" s="122">
        <f t="shared" si="52"/>
        <v>-24339600411.488518</v>
      </c>
      <c r="V1014" s="3">
        <f t="shared" si="51"/>
        <v>0.21583873481037649</v>
      </c>
    </row>
    <row r="1015" spans="13:22" x14ac:dyDescent="0.25">
      <c r="M1015" s="3">
        <v>1011</v>
      </c>
      <c r="N1015" s="122">
        <f>'CBA Result'!$G$54*_xlfn.GAMMA.INV(T1015,IF($O$2="Railway",$D$31,$D$32),IF($O$2="Railway",$F$31,$F$32))</f>
        <v>7709490485.2272854</v>
      </c>
      <c r="O1015" s="122">
        <f>'CBA Result'!$G$53+'CBA Result'!$G$57+'CBA Result'!$G$58+'CBA Result'!$G$59+'CBA Result'!$G$60</f>
        <v>-349185910.82876146</v>
      </c>
      <c r="P1015" s="122">
        <f>'CBA Result'!$G$55+'CBA Result'!$G$56</f>
        <v>2589916468.0184565</v>
      </c>
      <c r="Q1015" s="122">
        <f>'CBA Result'!$G$40</f>
        <v>-16530913967.140793</v>
      </c>
      <c r="R1015" s="3">
        <v>0.94621743462055696</v>
      </c>
      <c r="S1015" s="122">
        <f t="shared" si="49"/>
        <v>4112639155.419477</v>
      </c>
      <c r="T1015" s="3">
        <v>0.94705826919004388</v>
      </c>
      <c r="U1015" s="122">
        <f t="shared" si="52"/>
        <v>-38745254446.743988</v>
      </c>
      <c r="V1015" s="3">
        <f t="shared" si="51"/>
        <v>0.29611223086914445</v>
      </c>
    </row>
    <row r="1016" spans="13:22" x14ac:dyDescent="0.25">
      <c r="M1016" s="3">
        <v>1012</v>
      </c>
      <c r="N1016" s="122">
        <f>'CBA Result'!$G$54*_xlfn.GAMMA.INV(T1016,IF($O$2="Railway",$D$31,$D$32),IF($O$2="Railway",$F$31,$F$32))</f>
        <v>4236282952.6703739</v>
      </c>
      <c r="O1016" s="122">
        <f>'CBA Result'!$G$53+'CBA Result'!$G$57+'CBA Result'!$G$58+'CBA Result'!$G$59+'CBA Result'!$G$60</f>
        <v>-349185910.82876146</v>
      </c>
      <c r="P1016" s="122">
        <f>'CBA Result'!$G$55+'CBA Result'!$G$56</f>
        <v>2589916468.0184565</v>
      </c>
      <c r="Q1016" s="122">
        <f>'CBA Result'!$G$40</f>
        <v>-16530913967.140793</v>
      </c>
      <c r="R1016" s="3">
        <v>0.67886519078418384</v>
      </c>
      <c r="S1016" s="122">
        <f t="shared" si="49"/>
        <v>2628301399.3462744</v>
      </c>
      <c r="T1016" s="3">
        <v>0.10289942808612729</v>
      </c>
      <c r="U1016" s="122">
        <f t="shared" si="52"/>
        <v>-21290104868.036377</v>
      </c>
      <c r="V1016" s="3">
        <f t="shared" si="51"/>
        <v>0.30602941984422521</v>
      </c>
    </row>
    <row r="1017" spans="13:22" x14ac:dyDescent="0.25">
      <c r="M1017" s="3">
        <v>1013</v>
      </c>
      <c r="N1017" s="122">
        <f>'CBA Result'!$G$54*_xlfn.GAMMA.INV(T1017,IF($O$2="Railway",$D$31,$D$32),IF($O$2="Railway",$F$31,$F$32))</f>
        <v>8760389429.5075512</v>
      </c>
      <c r="O1017" s="122">
        <f>'CBA Result'!$G$53+'CBA Result'!$G$57+'CBA Result'!$G$58+'CBA Result'!$G$59+'CBA Result'!$G$60</f>
        <v>-349185910.82876146</v>
      </c>
      <c r="P1017" s="122">
        <f>'CBA Result'!$G$55+'CBA Result'!$G$56</f>
        <v>2589916468.0184565</v>
      </c>
      <c r="Q1017" s="122">
        <f>'CBA Result'!$G$40</f>
        <v>-16530913967.140793</v>
      </c>
      <c r="R1017" s="3">
        <v>0.22996087552564881</v>
      </c>
      <c r="S1017" s="122">
        <f t="shared" si="49"/>
        <v>1266061845.5998139</v>
      </c>
      <c r="T1017" s="3">
        <v>0.98961779256491988</v>
      </c>
      <c r="U1017" s="122">
        <f t="shared" si="52"/>
        <v>-44026712031.000038</v>
      </c>
      <c r="V1017" s="3">
        <f t="shared" si="51"/>
        <v>0.21980440777554908</v>
      </c>
    </row>
    <row r="1018" spans="13:22" x14ac:dyDescent="0.25">
      <c r="M1018" s="3">
        <v>1014</v>
      </c>
      <c r="N1018" s="122">
        <f>'CBA Result'!$G$54*_xlfn.GAMMA.INV(T1018,IF($O$2="Railway",$D$31,$D$32),IF($O$2="Railway",$F$31,$F$32))</f>
        <v>5840574222.0939274</v>
      </c>
      <c r="O1018" s="122">
        <f>'CBA Result'!$G$53+'CBA Result'!$G$57+'CBA Result'!$G$58+'CBA Result'!$G$59+'CBA Result'!$G$60</f>
        <v>-349185910.82876146</v>
      </c>
      <c r="P1018" s="122">
        <f>'CBA Result'!$G$55+'CBA Result'!$G$56</f>
        <v>2589916468.0184565</v>
      </c>
      <c r="Q1018" s="122">
        <f>'CBA Result'!$G$40</f>
        <v>-16530913967.140793</v>
      </c>
      <c r="R1018" s="3">
        <v>0.55925577986070762</v>
      </c>
      <c r="S1018" s="122">
        <f t="shared" si="49"/>
        <v>2228698725.4601502</v>
      </c>
      <c r="T1018" s="3">
        <v>0.58269971956274247</v>
      </c>
      <c r="U1018" s="122">
        <f t="shared" si="52"/>
        <v>-29352722437.850136</v>
      </c>
      <c r="V1018" s="3">
        <f t="shared" si="51"/>
        <v>0.26301093716507595</v>
      </c>
    </row>
    <row r="1019" spans="13:22" x14ac:dyDescent="0.25">
      <c r="M1019" s="3">
        <v>1015</v>
      </c>
      <c r="N1019" s="122">
        <f>'CBA Result'!$G$54*_xlfn.GAMMA.INV(T1019,IF($O$2="Railway",$D$31,$D$32),IF($O$2="Railway",$F$31,$F$32))</f>
        <v>7973536244.4537144</v>
      </c>
      <c r="O1019" s="122">
        <f>'CBA Result'!$G$53+'CBA Result'!$G$57+'CBA Result'!$G$58+'CBA Result'!$G$59+'CBA Result'!$G$60</f>
        <v>-349185910.82876146</v>
      </c>
      <c r="P1019" s="122">
        <f>'CBA Result'!$G$55+'CBA Result'!$G$56</f>
        <v>2589916468.0184565</v>
      </c>
      <c r="Q1019" s="122">
        <f>'CBA Result'!$G$40</f>
        <v>-16530913967.140793</v>
      </c>
      <c r="R1019" s="3">
        <v>0.24992358641347545</v>
      </c>
      <c r="S1019" s="122">
        <f t="shared" si="49"/>
        <v>1325213499.088371</v>
      </c>
      <c r="T1019" s="3">
        <v>0.96384532397678535</v>
      </c>
      <c r="U1019" s="122">
        <f t="shared" si="52"/>
        <v>-40072257852.01638</v>
      </c>
      <c r="V1019" s="3">
        <f t="shared" si="51"/>
        <v>0.22333565195560834</v>
      </c>
    </row>
    <row r="1020" spans="13:22" x14ac:dyDescent="0.25">
      <c r="M1020" s="3">
        <v>1016</v>
      </c>
      <c r="N1020" s="122">
        <f>'CBA Result'!$G$54*_xlfn.GAMMA.INV(T1020,IF($O$2="Railway",$D$31,$D$32),IF($O$2="Railway",$F$31,$F$32))</f>
        <v>5217460302.582222</v>
      </c>
      <c r="O1020" s="122">
        <f>'CBA Result'!$G$53+'CBA Result'!$G$57+'CBA Result'!$G$58+'CBA Result'!$G$59+'CBA Result'!$G$60</f>
        <v>-349185910.82876146</v>
      </c>
      <c r="P1020" s="122">
        <f>'CBA Result'!$G$55+'CBA Result'!$G$56</f>
        <v>2589916468.0184565</v>
      </c>
      <c r="Q1020" s="122">
        <f>'CBA Result'!$G$40</f>
        <v>-16530913967.140793</v>
      </c>
      <c r="R1020" s="3">
        <v>2.7058177190279697E-2</v>
      </c>
      <c r="S1020" s="122">
        <f t="shared" si="49"/>
        <v>507449927.64190143</v>
      </c>
      <c r="T1020" s="3">
        <v>0.37193455848842949</v>
      </c>
      <c r="U1020" s="122">
        <f t="shared" si="52"/>
        <v>-26221165636.911007</v>
      </c>
      <c r="V1020" s="3">
        <f t="shared" si="51"/>
        <v>0.20501469667038993</v>
      </c>
    </row>
    <row r="1021" spans="13:22" x14ac:dyDescent="0.25">
      <c r="M1021" s="3">
        <v>1017</v>
      </c>
      <c r="N1021" s="122">
        <f>'CBA Result'!$G$54*_xlfn.GAMMA.INV(T1021,IF($O$2="Railway",$D$31,$D$32),IF($O$2="Railway",$F$31,$F$32))</f>
        <v>4458662840.3118353</v>
      </c>
      <c r="O1021" s="122">
        <f>'CBA Result'!$G$53+'CBA Result'!$G$57+'CBA Result'!$G$58+'CBA Result'!$G$59+'CBA Result'!$G$60</f>
        <v>-349185910.82876146</v>
      </c>
      <c r="P1021" s="122">
        <f>'CBA Result'!$G$55+'CBA Result'!$G$56</f>
        <v>2589916468.0184565</v>
      </c>
      <c r="Q1021" s="122">
        <f>'CBA Result'!$G$40</f>
        <v>-16530913967.140793</v>
      </c>
      <c r="R1021" s="3">
        <v>0.96846088338321534</v>
      </c>
      <c r="S1021" s="122">
        <f t="shared" si="49"/>
        <v>4408422561.6516829</v>
      </c>
      <c r="T1021" s="3">
        <v>0.1490500794083911</v>
      </c>
      <c r="U1021" s="122">
        <f t="shared" si="52"/>
        <v>-22407709896.152931</v>
      </c>
      <c r="V1021" s="3">
        <f t="shared" si="51"/>
        <v>0.38013253164247507</v>
      </c>
    </row>
    <row r="1022" spans="13:22" x14ac:dyDescent="0.25">
      <c r="M1022" s="3">
        <v>1018</v>
      </c>
      <c r="N1022" s="122">
        <f>'CBA Result'!$G$54*_xlfn.GAMMA.INV(T1022,IF($O$2="Railway",$D$31,$D$32),IF($O$2="Railway",$F$31,$F$32))</f>
        <v>4402831407.3033724</v>
      </c>
      <c r="O1022" s="122">
        <f>'CBA Result'!$G$53+'CBA Result'!$G$57+'CBA Result'!$G$58+'CBA Result'!$G$59+'CBA Result'!$G$60</f>
        <v>-349185910.82876146</v>
      </c>
      <c r="P1022" s="122">
        <f>'CBA Result'!$G$55+'CBA Result'!$G$56</f>
        <v>2589916468.0184565</v>
      </c>
      <c r="Q1022" s="122">
        <f>'CBA Result'!$G$40</f>
        <v>-16530913967.140793</v>
      </c>
      <c r="R1022" s="3">
        <v>0.77461044881754337</v>
      </c>
      <c r="S1022" s="122">
        <f t="shared" si="49"/>
        <v>3007924053.2255917</v>
      </c>
      <c r="T1022" s="3">
        <v>0.13649664445070653</v>
      </c>
      <c r="U1022" s="122">
        <f t="shared" si="52"/>
        <v>-22127120266.76247</v>
      </c>
      <c r="V1022" s="3">
        <f t="shared" si="51"/>
        <v>0.31913640205171701</v>
      </c>
    </row>
    <row r="1023" spans="13:22" x14ac:dyDescent="0.25">
      <c r="M1023" s="3">
        <v>1019</v>
      </c>
      <c r="N1023" s="122">
        <f>'CBA Result'!$G$54*_xlfn.GAMMA.INV(T1023,IF($O$2="Railway",$D$31,$D$32),IF($O$2="Railway",$F$31,$F$32))</f>
        <v>7237567707.8944359</v>
      </c>
      <c r="O1023" s="122">
        <f>'CBA Result'!$G$53+'CBA Result'!$G$57+'CBA Result'!$G$58+'CBA Result'!$G$59+'CBA Result'!$G$60</f>
        <v>-349185910.82876146</v>
      </c>
      <c r="P1023" s="122">
        <f>'CBA Result'!$G$55+'CBA Result'!$G$56</f>
        <v>2589916468.0184565</v>
      </c>
      <c r="Q1023" s="122">
        <f>'CBA Result'!$G$40</f>
        <v>-16530913967.140793</v>
      </c>
      <c r="R1023" s="3">
        <v>0.33466642733372964</v>
      </c>
      <c r="S1023" s="122">
        <f t="shared" si="49"/>
        <v>1569939375.8777735</v>
      </c>
      <c r="T1023" s="3">
        <v>0.90054430145665632</v>
      </c>
      <c r="U1023" s="122">
        <f t="shared" si="52"/>
        <v>-36373532460.445137</v>
      </c>
      <c r="V1023" s="3">
        <f t="shared" si="51"/>
        <v>0.23254054805211888</v>
      </c>
    </row>
    <row r="1024" spans="13:22" x14ac:dyDescent="0.25">
      <c r="M1024" s="3">
        <v>1020</v>
      </c>
      <c r="N1024" s="122">
        <f>'CBA Result'!$G$54*_xlfn.GAMMA.INV(T1024,IF($O$2="Railway",$D$31,$D$32),IF($O$2="Railway",$F$31,$F$32))</f>
        <v>4169696773.8063269</v>
      </c>
      <c r="O1024" s="122">
        <f>'CBA Result'!$G$53+'CBA Result'!$G$57+'CBA Result'!$G$58+'CBA Result'!$G$59+'CBA Result'!$G$60</f>
        <v>-349185910.82876146</v>
      </c>
      <c r="P1024" s="122">
        <f>'CBA Result'!$G$55+'CBA Result'!$G$56</f>
        <v>2589916468.0184565</v>
      </c>
      <c r="Q1024" s="122">
        <f>'CBA Result'!$G$40</f>
        <v>-16530913967.140793</v>
      </c>
      <c r="R1024" s="3">
        <v>0.70990636760219283</v>
      </c>
      <c r="S1024" s="122">
        <f t="shared" si="49"/>
        <v>2743564673.9243908</v>
      </c>
      <c r="T1024" s="3">
        <v>9.1095204167036203E-2</v>
      </c>
      <c r="U1024" s="122">
        <f t="shared" si="52"/>
        <v>-20955465575.379169</v>
      </c>
      <c r="V1024" s="3">
        <f t="shared" si="51"/>
        <v>0.31323930805976308</v>
      </c>
    </row>
    <row r="1025" spans="13:22" x14ac:dyDescent="0.25">
      <c r="M1025" s="3">
        <v>1021</v>
      </c>
      <c r="N1025" s="122">
        <f>'CBA Result'!$G$54*_xlfn.GAMMA.INV(T1025,IF($O$2="Railway",$D$31,$D$32),IF($O$2="Railway",$F$31,$F$32))</f>
        <v>5689516808.333849</v>
      </c>
      <c r="O1025" s="122">
        <f>'CBA Result'!$G$53+'CBA Result'!$G$57+'CBA Result'!$G$58+'CBA Result'!$G$59+'CBA Result'!$G$60</f>
        <v>-349185910.82876146</v>
      </c>
      <c r="P1025" s="122">
        <f>'CBA Result'!$G$55+'CBA Result'!$G$56</f>
        <v>2589916468.0184565</v>
      </c>
      <c r="Q1025" s="122">
        <f>'CBA Result'!$G$40</f>
        <v>-16530913967.140793</v>
      </c>
      <c r="R1025" s="3">
        <v>0.50958876429117284</v>
      </c>
      <c r="S1025" s="122">
        <f t="shared" si="49"/>
        <v>2076659953.7655439</v>
      </c>
      <c r="T1025" s="3">
        <v>0.53292384679913007</v>
      </c>
      <c r="U1025" s="122">
        <f t="shared" si="52"/>
        <v>-28593559696.367256</v>
      </c>
      <c r="V1025" s="3">
        <f t="shared" si="51"/>
        <v>0.25939375614757554</v>
      </c>
    </row>
    <row r="1026" spans="13:22" x14ac:dyDescent="0.25">
      <c r="M1026" s="3">
        <v>1022</v>
      </c>
      <c r="N1026" s="122">
        <f>'CBA Result'!$G$54*_xlfn.GAMMA.INV(T1026,IF($O$2="Railway",$D$31,$D$32),IF($O$2="Railway",$F$31,$F$32))</f>
        <v>4854399125.5844603</v>
      </c>
      <c r="O1026" s="122">
        <f>'CBA Result'!$G$53+'CBA Result'!$G$57+'CBA Result'!$G$58+'CBA Result'!$G$59+'CBA Result'!$G$60</f>
        <v>-349185910.82876146</v>
      </c>
      <c r="P1026" s="122">
        <f>'CBA Result'!$G$55+'CBA Result'!$G$56</f>
        <v>2589916468.0184565</v>
      </c>
      <c r="Q1026" s="122">
        <f>'CBA Result'!$G$40</f>
        <v>-16530913967.140793</v>
      </c>
      <c r="R1026" s="3">
        <v>0.6689101747959505</v>
      </c>
      <c r="S1026" s="122">
        <f t="shared" si="49"/>
        <v>2592578146.5983024</v>
      </c>
      <c r="T1026" s="3">
        <v>0.25500386444876977</v>
      </c>
      <c r="U1026" s="122">
        <f t="shared" si="52"/>
        <v>-24396544709.047199</v>
      </c>
      <c r="V1026" s="3">
        <f t="shared" si="51"/>
        <v>0.29093428786748893</v>
      </c>
    </row>
    <row r="1027" spans="13:22" x14ac:dyDescent="0.25">
      <c r="M1027" s="3">
        <v>1023</v>
      </c>
      <c r="N1027" s="122">
        <f>'CBA Result'!$G$54*_xlfn.GAMMA.INV(T1027,IF($O$2="Railway",$D$31,$D$32),IF($O$2="Railway",$F$31,$F$32))</f>
        <v>4025759654.6396532</v>
      </c>
      <c r="O1027" s="122">
        <f>'CBA Result'!$G$53+'CBA Result'!$G$57+'CBA Result'!$G$58+'CBA Result'!$G$59+'CBA Result'!$G$60</f>
        <v>-349185910.82876146</v>
      </c>
      <c r="P1027" s="122">
        <f>'CBA Result'!$G$55+'CBA Result'!$G$56</f>
        <v>2589916468.0184565</v>
      </c>
      <c r="Q1027" s="122">
        <f>'CBA Result'!$G$40</f>
        <v>-16530913967.140793</v>
      </c>
      <c r="R1027" s="3">
        <v>0.36745016616302295</v>
      </c>
      <c r="S1027" s="122">
        <f t="shared" si="49"/>
        <v>1663461345.2524333</v>
      </c>
      <c r="T1027" s="3">
        <v>6.8710933508515426E-2</v>
      </c>
      <c r="U1027" s="122">
        <f t="shared" si="52"/>
        <v>-20232086991.913723</v>
      </c>
      <c r="V1027" s="3">
        <f t="shared" si="51"/>
        <v>0.2639389150114671</v>
      </c>
    </row>
    <row r="1028" spans="13:22" x14ac:dyDescent="0.25">
      <c r="M1028" s="3">
        <v>1024</v>
      </c>
      <c r="N1028" s="122">
        <f>'CBA Result'!$G$54*_xlfn.GAMMA.INV(T1028,IF($O$2="Railway",$D$31,$D$32),IF($O$2="Railway",$F$31,$F$32))</f>
        <v>4312788612.9939594</v>
      </c>
      <c r="O1028" s="122">
        <f>'CBA Result'!$G$53+'CBA Result'!$G$57+'CBA Result'!$G$58+'CBA Result'!$G$59+'CBA Result'!$G$60</f>
        <v>-349185910.82876146</v>
      </c>
      <c r="P1028" s="122">
        <f>'CBA Result'!$G$55+'CBA Result'!$G$56</f>
        <v>2589916468.0184565</v>
      </c>
      <c r="Q1028" s="122">
        <f>'CBA Result'!$G$40</f>
        <v>-16530913967.140793</v>
      </c>
      <c r="R1028" s="3">
        <v>0.45689571388209682</v>
      </c>
      <c r="S1028" s="122">
        <f t="shared" si="49"/>
        <v>1920780048.0248418</v>
      </c>
      <c r="T1028" s="3">
        <v>0.11761089147179726</v>
      </c>
      <c r="U1028" s="122">
        <f t="shared" si="52"/>
        <v>-21674596071.642307</v>
      </c>
      <c r="V1028" s="3">
        <f t="shared" si="51"/>
        <v>0.27148753917904839</v>
      </c>
    </row>
    <row r="1029" spans="13:22" x14ac:dyDescent="0.25">
      <c r="M1029" s="3">
        <v>1025</v>
      </c>
      <c r="N1029" s="122">
        <f>'CBA Result'!$G$54*_xlfn.GAMMA.INV(T1029,IF($O$2="Railway",$D$31,$D$32),IF($O$2="Railway",$F$31,$F$32))</f>
        <v>5637724860.919467</v>
      </c>
      <c r="O1029" s="122">
        <f>'CBA Result'!$G$53+'CBA Result'!$G$57+'CBA Result'!$G$58+'CBA Result'!$G$59+'CBA Result'!$G$60</f>
        <v>-349185910.82876146</v>
      </c>
      <c r="P1029" s="122">
        <f>'CBA Result'!$G$55+'CBA Result'!$G$56</f>
        <v>2589916468.0184565</v>
      </c>
      <c r="Q1029" s="122">
        <f>'CBA Result'!$G$40</f>
        <v>-16530913967.140793</v>
      </c>
      <c r="R1029" s="3">
        <v>0.29456481124131939</v>
      </c>
      <c r="S1029" s="122">
        <f t="shared" si="49"/>
        <v>1455027875.6800418</v>
      </c>
      <c r="T1029" s="3">
        <v>0.51549294615997387</v>
      </c>
      <c r="U1029" s="122">
        <f t="shared" si="52"/>
        <v>-28333271135.831665</v>
      </c>
      <c r="V1029" s="3">
        <f t="shared" si="51"/>
        <v>0.23800876338780727</v>
      </c>
    </row>
    <row r="1030" spans="13:22" x14ac:dyDescent="0.25">
      <c r="M1030" s="3">
        <v>1026</v>
      </c>
      <c r="N1030" s="122">
        <f>'CBA Result'!$G$54*_xlfn.GAMMA.INV(T1030,IF($O$2="Railway",$D$31,$D$32),IF($O$2="Railway",$F$31,$F$32))</f>
        <v>5689173478.9968271</v>
      </c>
      <c r="O1030" s="122">
        <f>'CBA Result'!$G$53+'CBA Result'!$G$57+'CBA Result'!$G$58+'CBA Result'!$G$59+'CBA Result'!$G$60</f>
        <v>-349185910.82876146</v>
      </c>
      <c r="P1030" s="122">
        <f>'CBA Result'!$G$55+'CBA Result'!$G$56</f>
        <v>2589916468.0184565</v>
      </c>
      <c r="Q1030" s="122">
        <f>'CBA Result'!$G$40</f>
        <v>-16530913967.140793</v>
      </c>
      <c r="R1030" s="3">
        <v>5.2349599501639865E-3</v>
      </c>
      <c r="S1030" s="122">
        <f t="shared" ref="S1030:S1093" si="53">_xlfn.BETA.INV(R1030,IF($O$2="Railway",$I$30,$J$30),IF($O$2="Railway",$I$31,$J$31),IF($O$2="Railway",$I$27,$J$27),IF($O$2="Railway",$I$29,$J$29))*P1030</f>
        <v>327184386.69027609</v>
      </c>
      <c r="T1030" s="3">
        <v>0.53280881631268917</v>
      </c>
      <c r="U1030" s="122">
        <f t="shared" si="52"/>
        <v>-28591834240.898121</v>
      </c>
      <c r="V1030" s="3">
        <f t="shared" ref="V1030:V1093" si="54">(N1030+O1030+S1030)/-U1030</f>
        <v>0.19820945753637406</v>
      </c>
    </row>
    <row r="1031" spans="13:22" x14ac:dyDescent="0.25">
      <c r="M1031" s="3">
        <v>1027</v>
      </c>
      <c r="N1031" s="122">
        <f>'CBA Result'!$G$54*_xlfn.GAMMA.INV(T1031,IF($O$2="Railway",$D$31,$D$32),IF($O$2="Railway",$F$31,$F$32))</f>
        <v>4745036681.460248</v>
      </c>
      <c r="O1031" s="122">
        <f>'CBA Result'!$G$53+'CBA Result'!$G$57+'CBA Result'!$G$58+'CBA Result'!$G$59+'CBA Result'!$G$60</f>
        <v>-349185910.82876146</v>
      </c>
      <c r="P1031" s="122">
        <f>'CBA Result'!$G$55+'CBA Result'!$G$56</f>
        <v>2589916468.0184565</v>
      </c>
      <c r="Q1031" s="122">
        <f>'CBA Result'!$G$40</f>
        <v>-16530913967.140793</v>
      </c>
      <c r="R1031" s="3">
        <v>0.89269752370398814</v>
      </c>
      <c r="S1031" s="122">
        <f t="shared" si="53"/>
        <v>3648255368.1387539</v>
      </c>
      <c r="T1031" s="3">
        <v>0.222990793008772</v>
      </c>
      <c r="U1031" s="122">
        <f t="shared" si="52"/>
        <v>-23846926581.541912</v>
      </c>
      <c r="V1031" s="3">
        <f t="shared" si="54"/>
        <v>0.33732255229051489</v>
      </c>
    </row>
    <row r="1032" spans="13:22" x14ac:dyDescent="0.25">
      <c r="M1032" s="3">
        <v>1028</v>
      </c>
      <c r="N1032" s="122">
        <f>'CBA Result'!$G$54*_xlfn.GAMMA.INV(T1032,IF($O$2="Railway",$D$31,$D$32),IF($O$2="Railway",$F$31,$F$32))</f>
        <v>6972304624.8521767</v>
      </c>
      <c r="O1032" s="122">
        <f>'CBA Result'!$G$53+'CBA Result'!$G$57+'CBA Result'!$G$58+'CBA Result'!$G$59+'CBA Result'!$G$60</f>
        <v>-349185910.82876146</v>
      </c>
      <c r="P1032" s="122">
        <f>'CBA Result'!$G$55+'CBA Result'!$G$56</f>
        <v>2589916468.0184565</v>
      </c>
      <c r="Q1032" s="122">
        <f>'CBA Result'!$G$40</f>
        <v>-16530913967.140793</v>
      </c>
      <c r="R1032" s="3">
        <v>9.3116073534850297E-2</v>
      </c>
      <c r="S1032" s="122">
        <f t="shared" si="53"/>
        <v>815381338.26699543</v>
      </c>
      <c r="T1032" s="3">
        <v>0.86249982657331192</v>
      </c>
      <c r="U1032" s="122">
        <f t="shared" si="52"/>
        <v>-35040411203.275948</v>
      </c>
      <c r="V1032" s="3">
        <f t="shared" si="54"/>
        <v>0.2122834691961315</v>
      </c>
    </row>
    <row r="1033" spans="13:22" x14ac:dyDescent="0.25">
      <c r="M1033" s="3">
        <v>1029</v>
      </c>
      <c r="N1033" s="122">
        <f>'CBA Result'!$G$54*_xlfn.GAMMA.INV(T1033,IF($O$2="Railway",$D$31,$D$32),IF($O$2="Railway",$F$31,$F$32))</f>
        <v>5363140583.0791597</v>
      </c>
      <c r="O1033" s="122">
        <f>'CBA Result'!$G$53+'CBA Result'!$G$57+'CBA Result'!$G$58+'CBA Result'!$G$59+'CBA Result'!$G$60</f>
        <v>-349185910.82876146</v>
      </c>
      <c r="P1033" s="122">
        <f>'CBA Result'!$G$55+'CBA Result'!$G$56</f>
        <v>2589916468.0184565</v>
      </c>
      <c r="Q1033" s="122">
        <f>'CBA Result'!$G$40</f>
        <v>-16530913967.140793</v>
      </c>
      <c r="R1033" s="3">
        <v>0.89892038379856853</v>
      </c>
      <c r="S1033" s="122">
        <f t="shared" si="53"/>
        <v>3692732030.3548145</v>
      </c>
      <c r="T1033" s="3">
        <v>0.42158157527946694</v>
      </c>
      <c r="U1033" s="122">
        <f t="shared" si="52"/>
        <v>-26953304751.232841</v>
      </c>
      <c r="V1033" s="3">
        <f t="shared" si="54"/>
        <v>0.32302854076574672</v>
      </c>
    </row>
    <row r="1034" spans="13:22" x14ac:dyDescent="0.25">
      <c r="M1034" s="3">
        <v>1030</v>
      </c>
      <c r="N1034" s="122">
        <f>'CBA Result'!$G$54*_xlfn.GAMMA.INV(T1034,IF($O$2="Railway",$D$31,$D$32),IF($O$2="Railway",$F$31,$F$32))</f>
        <v>4567986442.0598068</v>
      </c>
      <c r="O1034" s="122">
        <f>'CBA Result'!$G$53+'CBA Result'!$G$57+'CBA Result'!$G$58+'CBA Result'!$G$59+'CBA Result'!$G$60</f>
        <v>-349185910.82876146</v>
      </c>
      <c r="P1034" s="122">
        <f>'CBA Result'!$G$55+'CBA Result'!$G$56</f>
        <v>2589916468.0184565</v>
      </c>
      <c r="Q1034" s="122">
        <f>'CBA Result'!$G$40</f>
        <v>-16530913967.140793</v>
      </c>
      <c r="R1034" s="3">
        <v>0.68115320516526978</v>
      </c>
      <c r="S1034" s="122">
        <f t="shared" si="53"/>
        <v>2636591933.3269777</v>
      </c>
      <c r="T1034" s="3">
        <v>0.17544896606459337</v>
      </c>
      <c r="U1034" s="122">
        <f t="shared" si="52"/>
        <v>-22957132815.200066</v>
      </c>
      <c r="V1034" s="3">
        <f t="shared" si="54"/>
        <v>0.29861710169743078</v>
      </c>
    </row>
    <row r="1035" spans="13:22" x14ac:dyDescent="0.25">
      <c r="M1035" s="3">
        <v>1031</v>
      </c>
      <c r="N1035" s="122">
        <f>'CBA Result'!$G$54*_xlfn.GAMMA.INV(T1035,IF($O$2="Railway",$D$31,$D$32),IF($O$2="Railway",$F$31,$F$32))</f>
        <v>5876878234.2759733</v>
      </c>
      <c r="O1035" s="122">
        <f>'CBA Result'!$G$53+'CBA Result'!$G$57+'CBA Result'!$G$58+'CBA Result'!$G$59+'CBA Result'!$G$60</f>
        <v>-349185910.82876146</v>
      </c>
      <c r="P1035" s="122">
        <f>'CBA Result'!$G$55+'CBA Result'!$G$56</f>
        <v>2589916468.0184565</v>
      </c>
      <c r="Q1035" s="122">
        <f>'CBA Result'!$G$40</f>
        <v>-16530913967.140793</v>
      </c>
      <c r="R1035" s="3">
        <v>0.19271341810203679</v>
      </c>
      <c r="S1035" s="122">
        <f t="shared" si="53"/>
        <v>1152914414.007493</v>
      </c>
      <c r="T1035" s="3">
        <v>0.59437211782320654</v>
      </c>
      <c r="U1035" s="122">
        <f t="shared" si="52"/>
        <v>-29535173949.026699</v>
      </c>
      <c r="V1035" s="3">
        <f t="shared" si="54"/>
        <v>0.22619154872710195</v>
      </c>
    </row>
    <row r="1036" spans="13:22" x14ac:dyDescent="0.25">
      <c r="M1036" s="3">
        <v>1032</v>
      </c>
      <c r="N1036" s="122">
        <f>'CBA Result'!$G$54*_xlfn.GAMMA.INV(T1036,IF($O$2="Railway",$D$31,$D$32),IF($O$2="Railway",$F$31,$F$32))</f>
        <v>6050482501.6194696</v>
      </c>
      <c r="O1036" s="122">
        <f>'CBA Result'!$G$53+'CBA Result'!$G$57+'CBA Result'!$G$58+'CBA Result'!$G$59+'CBA Result'!$G$60</f>
        <v>-349185910.82876146</v>
      </c>
      <c r="P1036" s="122">
        <f>'CBA Result'!$G$55+'CBA Result'!$G$56</f>
        <v>2589916468.0184565</v>
      </c>
      <c r="Q1036" s="122">
        <f>'CBA Result'!$G$40</f>
        <v>-16530913967.140793</v>
      </c>
      <c r="R1036" s="3">
        <v>0.11199500425141484</v>
      </c>
      <c r="S1036" s="122">
        <f t="shared" si="53"/>
        <v>885615568.3706727</v>
      </c>
      <c r="T1036" s="3">
        <v>0.64824807442728472</v>
      </c>
      <c r="U1036" s="122">
        <f t="shared" si="52"/>
        <v>-30407649441.947166</v>
      </c>
      <c r="V1036" s="3">
        <f t="shared" si="54"/>
        <v>0.21662023471221606</v>
      </c>
    </row>
    <row r="1037" spans="13:22" x14ac:dyDescent="0.25">
      <c r="M1037" s="3">
        <v>1033</v>
      </c>
      <c r="N1037" s="122">
        <f>'CBA Result'!$G$54*_xlfn.GAMMA.INV(T1037,IF($O$2="Railway",$D$31,$D$32),IF($O$2="Railway",$F$31,$F$32))</f>
        <v>4809948979.0963001</v>
      </c>
      <c r="O1037" s="122">
        <f>'CBA Result'!$G$53+'CBA Result'!$G$57+'CBA Result'!$G$58+'CBA Result'!$G$59+'CBA Result'!$G$60</f>
        <v>-349185910.82876146</v>
      </c>
      <c r="P1037" s="122">
        <f>'CBA Result'!$G$55+'CBA Result'!$G$56</f>
        <v>2589916468.0184565</v>
      </c>
      <c r="Q1037" s="122">
        <f>'CBA Result'!$G$40</f>
        <v>-16530913967.140793</v>
      </c>
      <c r="R1037" s="3">
        <v>0.46845507369600414</v>
      </c>
      <c r="S1037" s="122">
        <f t="shared" si="53"/>
        <v>1954599505.4204578</v>
      </c>
      <c r="T1037" s="3">
        <v>0.24176936819895378</v>
      </c>
      <c r="U1037" s="122">
        <f t="shared" si="52"/>
        <v>-24173153521.370281</v>
      </c>
      <c r="V1037" s="3">
        <f t="shared" si="54"/>
        <v>0.26539204196161226</v>
      </c>
    </row>
    <row r="1038" spans="13:22" x14ac:dyDescent="0.25">
      <c r="M1038" s="3">
        <v>1034</v>
      </c>
      <c r="N1038" s="122">
        <f>'CBA Result'!$G$54*_xlfn.GAMMA.INV(T1038,IF($O$2="Railway",$D$31,$D$32),IF($O$2="Railway",$F$31,$F$32))</f>
        <v>4451000350.1996107</v>
      </c>
      <c r="O1038" s="122">
        <f>'CBA Result'!$G$53+'CBA Result'!$G$57+'CBA Result'!$G$58+'CBA Result'!$G$59+'CBA Result'!$G$60</f>
        <v>-349185910.82876146</v>
      </c>
      <c r="P1038" s="122">
        <f>'CBA Result'!$G$55+'CBA Result'!$G$56</f>
        <v>2589916468.0184565</v>
      </c>
      <c r="Q1038" s="122">
        <f>'CBA Result'!$G$40</f>
        <v>-16530913967.140793</v>
      </c>
      <c r="R1038" s="3">
        <v>0.3170823829310252</v>
      </c>
      <c r="S1038" s="122">
        <f t="shared" si="53"/>
        <v>1519672442.5414405</v>
      </c>
      <c r="T1038" s="3">
        <v>0.14728945854351505</v>
      </c>
      <c r="U1038" s="122">
        <f t="shared" si="52"/>
        <v>-22369200849.457478</v>
      </c>
      <c r="V1038" s="3">
        <f t="shared" si="54"/>
        <v>0.25130477032882592</v>
      </c>
    </row>
    <row r="1039" spans="13:22" x14ac:dyDescent="0.25">
      <c r="M1039" s="3">
        <v>1035</v>
      </c>
      <c r="N1039" s="122">
        <f>'CBA Result'!$G$54*_xlfn.GAMMA.INV(T1039,IF($O$2="Railway",$D$31,$D$32),IF($O$2="Railway",$F$31,$F$32))</f>
        <v>4695278988.8543739</v>
      </c>
      <c r="O1039" s="122">
        <f>'CBA Result'!$G$53+'CBA Result'!$G$57+'CBA Result'!$G$58+'CBA Result'!$G$59+'CBA Result'!$G$60</f>
        <v>-349185910.82876146</v>
      </c>
      <c r="P1039" s="122">
        <f>'CBA Result'!$G$55+'CBA Result'!$G$56</f>
        <v>2589916468.0184565</v>
      </c>
      <c r="Q1039" s="122">
        <f>'CBA Result'!$G$40</f>
        <v>-16530913967.140793</v>
      </c>
      <c r="R1039" s="3">
        <v>0.62822147363013159</v>
      </c>
      <c r="S1039" s="122">
        <f t="shared" si="53"/>
        <v>2451858348.1432943</v>
      </c>
      <c r="T1039" s="3">
        <v>0.20906579037646078</v>
      </c>
      <c r="U1039" s="122">
        <f t="shared" si="52"/>
        <v>-23596861487.825069</v>
      </c>
      <c r="V1039" s="3">
        <f t="shared" si="54"/>
        <v>0.28808710131541637</v>
      </c>
    </row>
    <row r="1040" spans="13:22" x14ac:dyDescent="0.25">
      <c r="M1040" s="3">
        <v>1036</v>
      </c>
      <c r="N1040" s="122">
        <f>'CBA Result'!$G$54*_xlfn.GAMMA.INV(T1040,IF($O$2="Railway",$D$31,$D$32),IF($O$2="Railway",$F$31,$F$32))</f>
        <v>5169533127.7526951</v>
      </c>
      <c r="O1040" s="122">
        <f>'CBA Result'!$G$53+'CBA Result'!$G$57+'CBA Result'!$G$58+'CBA Result'!$G$59+'CBA Result'!$G$60</f>
        <v>-349185910.82876146</v>
      </c>
      <c r="P1040" s="122">
        <f>'CBA Result'!$G$55+'CBA Result'!$G$56</f>
        <v>2589916468.0184565</v>
      </c>
      <c r="Q1040" s="122">
        <f>'CBA Result'!$G$40</f>
        <v>-16530913967.140793</v>
      </c>
      <c r="R1040" s="3">
        <v>0.24895519089076201</v>
      </c>
      <c r="S1040" s="122">
        <f t="shared" si="53"/>
        <v>1322363012.3097401</v>
      </c>
      <c r="T1040" s="3">
        <v>0.35581678322249333</v>
      </c>
      <c r="U1040" s="122">
        <f t="shared" si="52"/>
        <v>-25980300097.581032</v>
      </c>
      <c r="V1040" s="3">
        <f t="shared" si="54"/>
        <v>0.23643723152395796</v>
      </c>
    </row>
    <row r="1041" spans="13:22" x14ac:dyDescent="0.25">
      <c r="M1041" s="3">
        <v>1037</v>
      </c>
      <c r="N1041" s="122">
        <f>'CBA Result'!$G$54*_xlfn.GAMMA.INV(T1041,IF($O$2="Railway",$D$31,$D$32),IF($O$2="Railway",$F$31,$F$32))</f>
        <v>4559390196.49792</v>
      </c>
      <c r="O1041" s="122">
        <f>'CBA Result'!$G$53+'CBA Result'!$G$57+'CBA Result'!$G$58+'CBA Result'!$G$59+'CBA Result'!$G$60</f>
        <v>-349185910.82876146</v>
      </c>
      <c r="P1041" s="122">
        <f>'CBA Result'!$G$55+'CBA Result'!$G$56</f>
        <v>2589916468.0184565</v>
      </c>
      <c r="Q1041" s="122">
        <f>'CBA Result'!$G$40</f>
        <v>-16530913967.140793</v>
      </c>
      <c r="R1041" s="3">
        <v>0.2260999654304755</v>
      </c>
      <c r="S1041" s="122">
        <f t="shared" si="53"/>
        <v>1254517288.3952136</v>
      </c>
      <c r="T1041" s="3">
        <v>0.17328807554287651</v>
      </c>
      <c r="U1041" s="122">
        <f t="shared" si="52"/>
        <v>-22913931033.938358</v>
      </c>
      <c r="V1041" s="3">
        <f t="shared" si="54"/>
        <v>0.23848904694573991</v>
      </c>
    </row>
    <row r="1042" spans="13:22" x14ac:dyDescent="0.25">
      <c r="M1042" s="3">
        <v>1038</v>
      </c>
      <c r="N1042" s="122">
        <f>'CBA Result'!$G$54*_xlfn.GAMMA.INV(T1042,IF($O$2="Railway",$D$31,$D$32),IF($O$2="Railway",$F$31,$F$32))</f>
        <v>7183008686.3514996</v>
      </c>
      <c r="O1042" s="122">
        <f>'CBA Result'!$G$53+'CBA Result'!$G$57+'CBA Result'!$G$58+'CBA Result'!$G$59+'CBA Result'!$G$60</f>
        <v>-349185910.82876146</v>
      </c>
      <c r="P1042" s="122">
        <f>'CBA Result'!$G$55+'CBA Result'!$G$56</f>
        <v>2589916468.0184565</v>
      </c>
      <c r="Q1042" s="122">
        <f>'CBA Result'!$G$40</f>
        <v>-16530913967.140793</v>
      </c>
      <c r="R1042" s="3">
        <v>0.50336559725811836</v>
      </c>
      <c r="S1042" s="122">
        <f t="shared" si="53"/>
        <v>2057998506.8298244</v>
      </c>
      <c r="T1042" s="3">
        <v>0.89349620099463856</v>
      </c>
      <c r="U1042" s="122">
        <f t="shared" si="52"/>
        <v>-36099337534.581093</v>
      </c>
      <c r="V1042" s="3">
        <f t="shared" si="54"/>
        <v>0.24631535894072037</v>
      </c>
    </row>
    <row r="1043" spans="13:22" x14ac:dyDescent="0.25">
      <c r="M1043" s="3">
        <v>1039</v>
      </c>
      <c r="N1043" s="122">
        <f>'CBA Result'!$G$54*_xlfn.GAMMA.INV(T1043,IF($O$2="Railway",$D$31,$D$32),IF($O$2="Railway",$F$31,$F$32))</f>
        <v>4410935627.4250393</v>
      </c>
      <c r="O1043" s="122">
        <f>'CBA Result'!$G$53+'CBA Result'!$G$57+'CBA Result'!$G$58+'CBA Result'!$G$59+'CBA Result'!$G$60</f>
        <v>-349185910.82876146</v>
      </c>
      <c r="P1043" s="122">
        <f>'CBA Result'!$G$55+'CBA Result'!$G$56</f>
        <v>2589916468.0184565</v>
      </c>
      <c r="Q1043" s="122">
        <f>'CBA Result'!$G$40</f>
        <v>-16530913967.140793</v>
      </c>
      <c r="R1043" s="3">
        <v>0.3065981400572626</v>
      </c>
      <c r="S1043" s="122">
        <f t="shared" si="53"/>
        <v>1489621676.3426635</v>
      </c>
      <c r="T1043" s="3">
        <v>0.13827911614950839</v>
      </c>
      <c r="U1043" s="122">
        <f t="shared" si="52"/>
        <v>-22167849296.950401</v>
      </c>
      <c r="V1043" s="3">
        <f t="shared" si="54"/>
        <v>0.25042444661975555</v>
      </c>
    </row>
    <row r="1044" spans="13:22" x14ac:dyDescent="0.25">
      <c r="M1044" s="3">
        <v>1040</v>
      </c>
      <c r="N1044" s="122">
        <f>'CBA Result'!$G$54*_xlfn.GAMMA.INV(T1044,IF($O$2="Railway",$D$31,$D$32),IF($O$2="Railway",$F$31,$F$32))</f>
        <v>5526343372.2983809</v>
      </c>
      <c r="O1044" s="122">
        <f>'CBA Result'!$G$53+'CBA Result'!$G$57+'CBA Result'!$G$58+'CBA Result'!$G$59+'CBA Result'!$G$60</f>
        <v>-349185910.82876146</v>
      </c>
      <c r="P1044" s="122">
        <f>'CBA Result'!$G$55+'CBA Result'!$G$56</f>
        <v>2589916468.0184565</v>
      </c>
      <c r="Q1044" s="122">
        <f>'CBA Result'!$G$40</f>
        <v>-16530913967.140793</v>
      </c>
      <c r="R1044" s="3">
        <v>0.20671349333859246</v>
      </c>
      <c r="S1044" s="122">
        <f t="shared" si="53"/>
        <v>1195942707.7614396</v>
      </c>
      <c r="T1044" s="3">
        <v>0.47758435972299385</v>
      </c>
      <c r="U1044" s="122">
        <f t="shared" si="52"/>
        <v>-27773505983.316032</v>
      </c>
      <c r="V1044" s="3">
        <f t="shared" si="54"/>
        <v>0.2294668945670553</v>
      </c>
    </row>
    <row r="1045" spans="13:22" x14ac:dyDescent="0.25">
      <c r="M1045" s="3">
        <v>1041</v>
      </c>
      <c r="N1045" s="122">
        <f>'CBA Result'!$G$54*_xlfn.GAMMA.INV(T1045,IF($O$2="Railway",$D$31,$D$32),IF($O$2="Railway",$F$31,$F$32))</f>
        <v>6580508384.2273264</v>
      </c>
      <c r="O1045" s="122">
        <f>'CBA Result'!$G$53+'CBA Result'!$G$57+'CBA Result'!$G$58+'CBA Result'!$G$59+'CBA Result'!$G$60</f>
        <v>-349185910.82876146</v>
      </c>
      <c r="P1045" s="122">
        <f>'CBA Result'!$G$55+'CBA Result'!$G$56</f>
        <v>2589916468.0184565</v>
      </c>
      <c r="Q1045" s="122">
        <f>'CBA Result'!$G$40</f>
        <v>-16530913967.140793</v>
      </c>
      <c r="R1045" s="3">
        <v>0.60770644571916899</v>
      </c>
      <c r="S1045" s="122">
        <f t="shared" si="53"/>
        <v>2383700206.9995904</v>
      </c>
      <c r="T1045" s="3">
        <v>0.78741459467316699</v>
      </c>
      <c r="U1045" s="122">
        <f t="shared" si="52"/>
        <v>-33071377703.153526</v>
      </c>
      <c r="V1045" s="3">
        <f t="shared" si="54"/>
        <v>0.26049784674004278</v>
      </c>
    </row>
    <row r="1046" spans="13:22" x14ac:dyDescent="0.25">
      <c r="M1046" s="3">
        <v>1042</v>
      </c>
      <c r="N1046" s="122">
        <f>'CBA Result'!$G$54*_xlfn.GAMMA.INV(T1046,IF($O$2="Railway",$D$31,$D$32),IF($O$2="Railway",$F$31,$F$32))</f>
        <v>3778185505.6946187</v>
      </c>
      <c r="O1046" s="122">
        <f>'CBA Result'!$G$53+'CBA Result'!$G$57+'CBA Result'!$G$58+'CBA Result'!$G$59+'CBA Result'!$G$60</f>
        <v>-349185910.82876146</v>
      </c>
      <c r="P1046" s="122">
        <f>'CBA Result'!$G$55+'CBA Result'!$G$56</f>
        <v>2589916468.0184565</v>
      </c>
      <c r="Q1046" s="122">
        <f>'CBA Result'!$G$40</f>
        <v>-16530913967.140793</v>
      </c>
      <c r="R1046" s="3">
        <v>0.73359617396264221</v>
      </c>
      <c r="S1046" s="122">
        <f t="shared" si="53"/>
        <v>2836081960.5925441</v>
      </c>
      <c r="T1046" s="3">
        <v>3.9643105950322943E-2</v>
      </c>
      <c r="U1046" s="122">
        <f t="shared" si="52"/>
        <v>-18987864249.348309</v>
      </c>
      <c r="V1046" s="3">
        <f t="shared" si="54"/>
        <v>0.32995188259118863</v>
      </c>
    </row>
    <row r="1047" spans="13:22" x14ac:dyDescent="0.25">
      <c r="M1047" s="3">
        <v>1043</v>
      </c>
      <c r="N1047" s="122">
        <f>'CBA Result'!$G$54*_xlfn.GAMMA.INV(T1047,IF($O$2="Railway",$D$31,$D$32),IF($O$2="Railway",$F$31,$F$32))</f>
        <v>5000984573.1567678</v>
      </c>
      <c r="O1047" s="122">
        <f>'CBA Result'!$G$53+'CBA Result'!$G$57+'CBA Result'!$G$58+'CBA Result'!$G$59+'CBA Result'!$G$60</f>
        <v>-349185910.82876146</v>
      </c>
      <c r="P1047" s="122">
        <f>'CBA Result'!$G$55+'CBA Result'!$G$56</f>
        <v>2589916468.0184565</v>
      </c>
      <c r="Q1047" s="122">
        <f>'CBA Result'!$G$40</f>
        <v>-16530913967.140793</v>
      </c>
      <c r="R1047" s="3">
        <v>0.83525764644979061</v>
      </c>
      <c r="S1047" s="122">
        <f t="shared" si="53"/>
        <v>3300159591.511457</v>
      </c>
      <c r="T1047" s="3">
        <v>0.30055846751370152</v>
      </c>
      <c r="U1047" s="122">
        <f t="shared" si="52"/>
        <v>-25133232882.573296</v>
      </c>
      <c r="V1047" s="3">
        <f t="shared" si="54"/>
        <v>0.31639217648570539</v>
      </c>
    </row>
    <row r="1048" spans="13:22" x14ac:dyDescent="0.25">
      <c r="M1048" s="3">
        <v>1044</v>
      </c>
      <c r="N1048" s="122">
        <f>'CBA Result'!$G$54*_xlfn.GAMMA.INV(T1048,IF($O$2="Railway",$D$31,$D$32),IF($O$2="Railway",$F$31,$F$32))</f>
        <v>7808512385.9857388</v>
      </c>
      <c r="O1048" s="122">
        <f>'CBA Result'!$G$53+'CBA Result'!$G$57+'CBA Result'!$G$58+'CBA Result'!$G$59+'CBA Result'!$G$60</f>
        <v>-349185910.82876146</v>
      </c>
      <c r="P1048" s="122">
        <f>'CBA Result'!$G$55+'CBA Result'!$G$56</f>
        <v>2589916468.0184565</v>
      </c>
      <c r="Q1048" s="122">
        <f>'CBA Result'!$G$40</f>
        <v>-16530913967.140793</v>
      </c>
      <c r="R1048" s="3">
        <v>0.23204196932902177</v>
      </c>
      <c r="S1048" s="122">
        <f t="shared" si="53"/>
        <v>1272269508.3710055</v>
      </c>
      <c r="T1048" s="3">
        <v>0.95400695340418651</v>
      </c>
      <c r="U1048" s="122">
        <f t="shared" si="52"/>
        <v>-39242904550.604698</v>
      </c>
      <c r="V1048" s="3">
        <f t="shared" si="54"/>
        <v>0.2225012670065839</v>
      </c>
    </row>
    <row r="1049" spans="13:22" x14ac:dyDescent="0.25">
      <c r="M1049" s="3">
        <v>1045</v>
      </c>
      <c r="N1049" s="122">
        <f>'CBA Result'!$G$54*_xlfn.GAMMA.INV(T1049,IF($O$2="Railway",$D$31,$D$32),IF($O$2="Railway",$F$31,$F$32))</f>
        <v>3758179547.9147334</v>
      </c>
      <c r="O1049" s="122">
        <f>'CBA Result'!$G$53+'CBA Result'!$G$57+'CBA Result'!$G$58+'CBA Result'!$G$59+'CBA Result'!$G$60</f>
        <v>-349185910.82876146</v>
      </c>
      <c r="P1049" s="122">
        <f>'CBA Result'!$G$55+'CBA Result'!$G$56</f>
        <v>2589916468.0184565</v>
      </c>
      <c r="Q1049" s="122">
        <f>'CBA Result'!$G$40</f>
        <v>-16530913967.140793</v>
      </c>
      <c r="R1049" s="3">
        <v>0.14305994922675047</v>
      </c>
      <c r="S1049" s="122">
        <f t="shared" si="53"/>
        <v>993447475.09894645</v>
      </c>
      <c r="T1049" s="3">
        <v>3.7772941082576894E-2</v>
      </c>
      <c r="U1049" s="122">
        <f t="shared" si="52"/>
        <v>-18887321168.567837</v>
      </c>
      <c r="V1049" s="3">
        <f t="shared" si="54"/>
        <v>0.23308975756241354</v>
      </c>
    </row>
    <row r="1050" spans="13:22" x14ac:dyDescent="0.25">
      <c r="M1050" s="3">
        <v>1046</v>
      </c>
      <c r="N1050" s="122">
        <f>'CBA Result'!$G$54*_xlfn.GAMMA.INV(T1050,IF($O$2="Railway",$D$31,$D$32),IF($O$2="Railway",$F$31,$F$32))</f>
        <v>4494894705.2873001</v>
      </c>
      <c r="O1050" s="122">
        <f>'CBA Result'!$G$53+'CBA Result'!$G$57+'CBA Result'!$G$58+'CBA Result'!$G$59+'CBA Result'!$G$60</f>
        <v>-349185910.82876146</v>
      </c>
      <c r="P1050" s="122">
        <f>'CBA Result'!$G$55+'CBA Result'!$G$56</f>
        <v>2589916468.0184565</v>
      </c>
      <c r="Q1050" s="122">
        <f>'CBA Result'!$G$40</f>
        <v>-16530913967.140793</v>
      </c>
      <c r="R1050" s="3">
        <v>0.32154569808862465</v>
      </c>
      <c r="S1050" s="122">
        <f t="shared" si="53"/>
        <v>1532445160.0640209</v>
      </c>
      <c r="T1050" s="3">
        <v>0.15753597166837952</v>
      </c>
      <c r="U1050" s="122">
        <f t="shared" si="52"/>
        <v>-22589798820.219242</v>
      </c>
      <c r="V1050" s="3">
        <f t="shared" si="54"/>
        <v>0.25135920862828875</v>
      </c>
    </row>
    <row r="1051" spans="13:22" x14ac:dyDescent="0.25">
      <c r="M1051" s="3">
        <v>1047</v>
      </c>
      <c r="N1051" s="122">
        <f>'CBA Result'!$G$54*_xlfn.GAMMA.INV(T1051,IF($O$2="Railway",$D$31,$D$32),IF($O$2="Railway",$F$31,$F$32))</f>
        <v>5127192846.4245825</v>
      </c>
      <c r="O1051" s="122">
        <f>'CBA Result'!$G$53+'CBA Result'!$G$57+'CBA Result'!$G$58+'CBA Result'!$G$59+'CBA Result'!$G$60</f>
        <v>-349185910.82876146</v>
      </c>
      <c r="P1051" s="122">
        <f>'CBA Result'!$G$55+'CBA Result'!$G$56</f>
        <v>2589916468.0184565</v>
      </c>
      <c r="Q1051" s="122">
        <f>'CBA Result'!$G$40</f>
        <v>-16530913967.140793</v>
      </c>
      <c r="R1051" s="3">
        <v>0.13868189529874619</v>
      </c>
      <c r="S1051" s="122">
        <f t="shared" si="53"/>
        <v>978715502.41822553</v>
      </c>
      <c r="T1051" s="3">
        <v>0.34170624630895519</v>
      </c>
      <c r="U1051" s="122">
        <f t="shared" si="52"/>
        <v>-25767512368.411652</v>
      </c>
      <c r="V1051" s="3">
        <f t="shared" si="54"/>
        <v>0.22341009701313669</v>
      </c>
    </row>
    <row r="1052" spans="13:22" x14ac:dyDescent="0.25">
      <c r="M1052" s="3">
        <v>1048</v>
      </c>
      <c r="N1052" s="122">
        <f>'CBA Result'!$G$54*_xlfn.GAMMA.INV(T1052,IF($O$2="Railway",$D$31,$D$32),IF($O$2="Railway",$F$31,$F$32))</f>
        <v>4916383716.3191195</v>
      </c>
      <c r="O1052" s="122">
        <f>'CBA Result'!$G$53+'CBA Result'!$G$57+'CBA Result'!$G$58+'CBA Result'!$G$59+'CBA Result'!$G$60</f>
        <v>-349185910.82876146</v>
      </c>
      <c r="P1052" s="122">
        <f>'CBA Result'!$G$55+'CBA Result'!$G$56</f>
        <v>2589916468.0184565</v>
      </c>
      <c r="Q1052" s="122">
        <f>'CBA Result'!$G$40</f>
        <v>-16530913967.140793</v>
      </c>
      <c r="R1052" s="3">
        <v>0.67376131026588848</v>
      </c>
      <c r="S1052" s="122">
        <f t="shared" si="53"/>
        <v>2609916611.906158</v>
      </c>
      <c r="T1052" s="3">
        <v>0.27392977223226245</v>
      </c>
      <c r="U1052" s="122">
        <f t="shared" si="52"/>
        <v>-24708057998.335712</v>
      </c>
      <c r="V1052" s="3">
        <f t="shared" si="54"/>
        <v>0.29047667031864477</v>
      </c>
    </row>
    <row r="1053" spans="13:22" x14ac:dyDescent="0.25">
      <c r="M1053" s="3">
        <v>1049</v>
      </c>
      <c r="N1053" s="122">
        <f>'CBA Result'!$G$54*_xlfn.GAMMA.INV(T1053,IF($O$2="Railway",$D$31,$D$32),IF($O$2="Railway",$F$31,$F$32))</f>
        <v>5005074623.4806461</v>
      </c>
      <c r="O1053" s="122">
        <f>'CBA Result'!$G$53+'CBA Result'!$G$57+'CBA Result'!$G$58+'CBA Result'!$G$59+'CBA Result'!$G$60</f>
        <v>-349185910.82876146</v>
      </c>
      <c r="P1053" s="122">
        <f>'CBA Result'!$G$55+'CBA Result'!$G$56</f>
        <v>2589916468.0184565</v>
      </c>
      <c r="Q1053" s="122">
        <f>'CBA Result'!$G$40</f>
        <v>-16530913967.140793</v>
      </c>
      <c r="R1053" s="3">
        <v>0.82685277353022335</v>
      </c>
      <c r="S1053" s="122">
        <f t="shared" si="53"/>
        <v>3256114580.1049252</v>
      </c>
      <c r="T1053" s="3">
        <v>0.30186704388697727</v>
      </c>
      <c r="U1053" s="122">
        <f t="shared" si="52"/>
        <v>-25153788072.413963</v>
      </c>
      <c r="V1053" s="3">
        <f t="shared" si="54"/>
        <v>0.31454519971223999</v>
      </c>
    </row>
    <row r="1054" spans="13:22" x14ac:dyDescent="0.25">
      <c r="M1054" s="3">
        <v>1050</v>
      </c>
      <c r="N1054" s="122">
        <f>'CBA Result'!$G$54*_xlfn.GAMMA.INV(T1054,IF($O$2="Railway",$D$31,$D$32),IF($O$2="Railway",$F$31,$F$32))</f>
        <v>5279480986.3857803</v>
      </c>
      <c r="O1054" s="122">
        <f>'CBA Result'!$G$53+'CBA Result'!$G$57+'CBA Result'!$G$58+'CBA Result'!$G$59+'CBA Result'!$G$60</f>
        <v>-349185910.82876146</v>
      </c>
      <c r="P1054" s="122">
        <f>'CBA Result'!$G$55+'CBA Result'!$G$56</f>
        <v>2589916468.0184565</v>
      </c>
      <c r="Q1054" s="122">
        <f>'CBA Result'!$G$40</f>
        <v>-16530913967.140793</v>
      </c>
      <c r="R1054" s="3">
        <v>0.54485519652986214</v>
      </c>
      <c r="S1054" s="122">
        <f t="shared" si="53"/>
        <v>2183994113.3414984</v>
      </c>
      <c r="T1054" s="3">
        <v>0.39297545828938973</v>
      </c>
      <c r="U1054" s="122">
        <f t="shared" si="52"/>
        <v>-26532860317.582127</v>
      </c>
      <c r="V1054" s="3">
        <f t="shared" si="54"/>
        <v>0.26813125700526902</v>
      </c>
    </row>
    <row r="1055" spans="13:22" x14ac:dyDescent="0.25">
      <c r="M1055" s="3">
        <v>1051</v>
      </c>
      <c r="N1055" s="122">
        <f>'CBA Result'!$G$54*_xlfn.GAMMA.INV(T1055,IF($O$2="Railway",$D$31,$D$32),IF($O$2="Railway",$F$31,$F$32))</f>
        <v>5310249363.0763483</v>
      </c>
      <c r="O1055" s="122">
        <f>'CBA Result'!$G$53+'CBA Result'!$G$57+'CBA Result'!$G$58+'CBA Result'!$G$59+'CBA Result'!$G$60</f>
        <v>-349185910.82876146</v>
      </c>
      <c r="P1055" s="122">
        <f>'CBA Result'!$G$55+'CBA Result'!$G$56</f>
        <v>2589916468.0184565</v>
      </c>
      <c r="Q1055" s="122">
        <f>'CBA Result'!$G$40</f>
        <v>-16530913967.140793</v>
      </c>
      <c r="R1055" s="3">
        <v>0.30927194801940683</v>
      </c>
      <c r="S1055" s="122">
        <f t="shared" si="53"/>
        <v>1497292630.8623073</v>
      </c>
      <c r="T1055" s="3">
        <v>0.40347295868885635</v>
      </c>
      <c r="U1055" s="122">
        <f t="shared" si="52"/>
        <v>-26687491623.772026</v>
      </c>
      <c r="V1055" s="3">
        <f t="shared" si="54"/>
        <v>0.24199936712512463</v>
      </c>
    </row>
    <row r="1056" spans="13:22" x14ac:dyDescent="0.25">
      <c r="M1056" s="3">
        <v>1052</v>
      </c>
      <c r="N1056" s="122">
        <f>'CBA Result'!$G$54*_xlfn.GAMMA.INV(T1056,IF($O$2="Railway",$D$31,$D$32),IF($O$2="Railway",$F$31,$F$32))</f>
        <v>7918374615.543622</v>
      </c>
      <c r="O1056" s="122">
        <f>'CBA Result'!$G$53+'CBA Result'!$G$57+'CBA Result'!$G$58+'CBA Result'!$G$59+'CBA Result'!$G$60</f>
        <v>-349185910.82876146</v>
      </c>
      <c r="P1056" s="122">
        <f>'CBA Result'!$G$55+'CBA Result'!$G$56</f>
        <v>2589916468.0184565</v>
      </c>
      <c r="Q1056" s="122">
        <f>'CBA Result'!$G$40</f>
        <v>-16530913967.140793</v>
      </c>
      <c r="R1056" s="3">
        <v>0.90470061077740582</v>
      </c>
      <c r="S1056" s="122">
        <f t="shared" si="53"/>
        <v>3735696566.1285744</v>
      </c>
      <c r="T1056" s="3">
        <v>0.96078301824642098</v>
      </c>
      <c r="U1056" s="122">
        <f t="shared" si="52"/>
        <v>-39795034428.248787</v>
      </c>
      <c r="V1056" s="3">
        <f t="shared" si="54"/>
        <v>0.28407778591639016</v>
      </c>
    </row>
    <row r="1057" spans="13:22" x14ac:dyDescent="0.25">
      <c r="M1057" s="3">
        <v>1053</v>
      </c>
      <c r="N1057" s="122">
        <f>'CBA Result'!$G$54*_xlfn.GAMMA.INV(T1057,IF($O$2="Railway",$D$31,$D$32),IF($O$2="Railway",$F$31,$F$32))</f>
        <v>4263308667.0479393</v>
      </c>
      <c r="O1057" s="122">
        <f>'CBA Result'!$G$53+'CBA Result'!$G$57+'CBA Result'!$G$58+'CBA Result'!$G$59+'CBA Result'!$G$60</f>
        <v>-349185910.82876146</v>
      </c>
      <c r="P1057" s="122">
        <f>'CBA Result'!$G$55+'CBA Result'!$G$56</f>
        <v>2589916468.0184565</v>
      </c>
      <c r="Q1057" s="122">
        <f>'CBA Result'!$G$40</f>
        <v>-16530913967.140793</v>
      </c>
      <c r="R1057" s="3">
        <v>0.44536777202860944</v>
      </c>
      <c r="S1057" s="122">
        <f t="shared" si="53"/>
        <v>1887225416.6967161</v>
      </c>
      <c r="T1057" s="3">
        <v>0.10795574616691561</v>
      </c>
      <c r="U1057" s="122">
        <f t="shared" si="52"/>
        <v>-21425926837.357208</v>
      </c>
      <c r="V1057" s="3">
        <f t="shared" si="54"/>
        <v>0.27076299741679993</v>
      </c>
    </row>
    <row r="1058" spans="13:22" x14ac:dyDescent="0.25">
      <c r="M1058" s="3">
        <v>1054</v>
      </c>
      <c r="N1058" s="122">
        <f>'CBA Result'!$G$54*_xlfn.GAMMA.INV(T1058,IF($O$2="Railway",$D$31,$D$32),IF($O$2="Railway",$F$31,$F$32))</f>
        <v>6614266209.3781738</v>
      </c>
      <c r="O1058" s="122">
        <f>'CBA Result'!$G$53+'CBA Result'!$G$57+'CBA Result'!$G$58+'CBA Result'!$G$59+'CBA Result'!$G$60</f>
        <v>-349185910.82876146</v>
      </c>
      <c r="P1058" s="122">
        <f>'CBA Result'!$G$55+'CBA Result'!$G$56</f>
        <v>2589916468.0184565</v>
      </c>
      <c r="Q1058" s="122">
        <f>'CBA Result'!$G$40</f>
        <v>-16530913967.140793</v>
      </c>
      <c r="R1058" s="3">
        <v>0.80187592521155227</v>
      </c>
      <c r="S1058" s="122">
        <f t="shared" si="53"/>
        <v>3132524124.1042266</v>
      </c>
      <c r="T1058" s="3">
        <v>0.79482333716405174</v>
      </c>
      <c r="U1058" s="122">
        <f t="shared" si="52"/>
        <v>-33241032951.777874</v>
      </c>
      <c r="V1058" s="3">
        <f t="shared" si="54"/>
        <v>0.28271096257106576</v>
      </c>
    </row>
    <row r="1059" spans="13:22" x14ac:dyDescent="0.25">
      <c r="M1059" s="3">
        <v>1055</v>
      </c>
      <c r="N1059" s="122">
        <f>'CBA Result'!$G$54*_xlfn.GAMMA.INV(T1059,IF($O$2="Railway",$D$31,$D$32),IF($O$2="Railway",$F$31,$F$32))</f>
        <v>4341833581.4399443</v>
      </c>
      <c r="O1059" s="122">
        <f>'CBA Result'!$G$53+'CBA Result'!$G$57+'CBA Result'!$G$58+'CBA Result'!$G$59+'CBA Result'!$G$60</f>
        <v>-349185910.82876146</v>
      </c>
      <c r="P1059" s="122">
        <f>'CBA Result'!$G$55+'CBA Result'!$G$56</f>
        <v>2589916468.0184565</v>
      </c>
      <c r="Q1059" s="122">
        <f>'CBA Result'!$G$40</f>
        <v>-16530913967.140793</v>
      </c>
      <c r="R1059" s="3">
        <v>0.40909938078317887</v>
      </c>
      <c r="S1059" s="122">
        <f t="shared" si="53"/>
        <v>1782565206.8281288</v>
      </c>
      <c r="T1059" s="3">
        <v>0.12351788767728855</v>
      </c>
      <c r="U1059" s="122">
        <f t="shared" si="52"/>
        <v>-21820566119.208187</v>
      </c>
      <c r="V1059" s="3">
        <f t="shared" si="54"/>
        <v>0.26466833380438803</v>
      </c>
    </row>
    <row r="1060" spans="13:22" x14ac:dyDescent="0.25">
      <c r="M1060" s="3">
        <v>1056</v>
      </c>
      <c r="N1060" s="122">
        <f>'CBA Result'!$G$54*_xlfn.GAMMA.INV(T1060,IF($O$2="Railway",$D$31,$D$32),IF($O$2="Railway",$F$31,$F$32))</f>
        <v>4509657510.9323006</v>
      </c>
      <c r="O1060" s="122">
        <f>'CBA Result'!$G$53+'CBA Result'!$G$57+'CBA Result'!$G$58+'CBA Result'!$G$59+'CBA Result'!$G$60</f>
        <v>-349185910.82876146</v>
      </c>
      <c r="P1060" s="122">
        <f>'CBA Result'!$G$55+'CBA Result'!$G$56</f>
        <v>2589916468.0184565</v>
      </c>
      <c r="Q1060" s="122">
        <f>'CBA Result'!$G$40</f>
        <v>-16530913967.140793</v>
      </c>
      <c r="R1060" s="3">
        <v>0.98790926299188142</v>
      </c>
      <c r="S1060" s="122">
        <f t="shared" si="53"/>
        <v>4835996401.2913122</v>
      </c>
      <c r="T1060" s="3">
        <v>0.16106909806597602</v>
      </c>
      <c r="U1060" s="122">
        <f t="shared" si="52"/>
        <v>-22663991617.027199</v>
      </c>
      <c r="V1060" s="3">
        <f t="shared" si="54"/>
        <v>0.39694984685027451</v>
      </c>
    </row>
    <row r="1061" spans="13:22" x14ac:dyDescent="0.25">
      <c r="M1061" s="3">
        <v>1057</v>
      </c>
      <c r="N1061" s="122">
        <f>'CBA Result'!$G$54*_xlfn.GAMMA.INV(T1061,IF($O$2="Railway",$D$31,$D$32),IF($O$2="Railway",$F$31,$F$32))</f>
        <v>4424084775.4057999</v>
      </c>
      <c r="O1061" s="122">
        <f>'CBA Result'!$G$53+'CBA Result'!$G$57+'CBA Result'!$G$58+'CBA Result'!$G$59+'CBA Result'!$G$60</f>
        <v>-349185910.82876146</v>
      </c>
      <c r="P1061" s="122">
        <f>'CBA Result'!$G$55+'CBA Result'!$G$56</f>
        <v>2589916468.0184565</v>
      </c>
      <c r="Q1061" s="122">
        <f>'CBA Result'!$G$40</f>
        <v>-16530913967.140793</v>
      </c>
      <c r="R1061" s="3">
        <v>0.9718046560657384</v>
      </c>
      <c r="S1061" s="122">
        <f t="shared" si="53"/>
        <v>4464738239.8703785</v>
      </c>
      <c r="T1061" s="3">
        <v>0.14119998942197853</v>
      </c>
      <c r="U1061" s="122">
        <f t="shared" si="52"/>
        <v>-22233932403.901333</v>
      </c>
      <c r="V1061" s="3">
        <f t="shared" si="54"/>
        <v>0.38408127493222871</v>
      </c>
    </row>
    <row r="1062" spans="13:22" x14ac:dyDescent="0.25">
      <c r="M1062" s="3">
        <v>1058</v>
      </c>
      <c r="N1062" s="122">
        <f>'CBA Result'!$G$54*_xlfn.GAMMA.INV(T1062,IF($O$2="Railway",$D$31,$D$32),IF($O$2="Railway",$F$31,$F$32))</f>
        <v>4798427568.357214</v>
      </c>
      <c r="O1062" s="122">
        <f>'CBA Result'!$G$53+'CBA Result'!$G$57+'CBA Result'!$G$58+'CBA Result'!$G$59+'CBA Result'!$G$60</f>
        <v>-349185910.82876146</v>
      </c>
      <c r="P1062" s="122">
        <f>'CBA Result'!$G$55+'CBA Result'!$G$56</f>
        <v>2589916468.0184565</v>
      </c>
      <c r="Q1062" s="122">
        <f>'CBA Result'!$G$40</f>
        <v>-16530913967.140793</v>
      </c>
      <c r="R1062" s="3">
        <v>0.20546413989272605</v>
      </c>
      <c r="S1062" s="122">
        <f t="shared" si="53"/>
        <v>1192129713.1913686</v>
      </c>
      <c r="T1062" s="3">
        <v>0.23838767691992313</v>
      </c>
      <c r="U1062" s="122">
        <f t="shared" si="52"/>
        <v>-24115250863.40258</v>
      </c>
      <c r="V1062" s="3">
        <f t="shared" si="54"/>
        <v>0.23393376260834151</v>
      </c>
    </row>
    <row r="1063" spans="13:22" x14ac:dyDescent="0.25">
      <c r="M1063" s="3">
        <v>1059</v>
      </c>
      <c r="N1063" s="122">
        <f>'CBA Result'!$G$54*_xlfn.GAMMA.INV(T1063,IF($O$2="Railway",$D$31,$D$32),IF($O$2="Railway",$F$31,$F$32))</f>
        <v>7018599780.9048939</v>
      </c>
      <c r="O1063" s="122">
        <f>'CBA Result'!$G$53+'CBA Result'!$G$57+'CBA Result'!$G$58+'CBA Result'!$G$59+'CBA Result'!$G$60</f>
        <v>-349185910.82876146</v>
      </c>
      <c r="P1063" s="122">
        <f>'CBA Result'!$G$55+'CBA Result'!$G$56</f>
        <v>2589916468.0184565</v>
      </c>
      <c r="Q1063" s="122">
        <f>'CBA Result'!$G$40</f>
        <v>-16530913967.140793</v>
      </c>
      <c r="R1063" s="3">
        <v>0.66704087745834573</v>
      </c>
      <c r="S1063" s="122">
        <f t="shared" si="53"/>
        <v>2585931571.4211488</v>
      </c>
      <c r="T1063" s="3">
        <v>0.86984357884444641</v>
      </c>
      <c r="U1063" s="122">
        <f t="shared" si="52"/>
        <v>-35273074776.095879</v>
      </c>
      <c r="V1063" s="3">
        <f t="shared" si="54"/>
        <v>0.26239122901101647</v>
      </c>
    </row>
    <row r="1064" spans="13:22" x14ac:dyDescent="0.25">
      <c r="M1064" s="3">
        <v>1060</v>
      </c>
      <c r="N1064" s="122">
        <f>'CBA Result'!$G$54*_xlfn.GAMMA.INV(T1064,IF($O$2="Railway",$D$31,$D$32),IF($O$2="Railway",$F$31,$F$32))</f>
        <v>6300563875.1492662</v>
      </c>
      <c r="O1064" s="122">
        <f>'CBA Result'!$G$53+'CBA Result'!$G$57+'CBA Result'!$G$58+'CBA Result'!$G$59+'CBA Result'!$G$60</f>
        <v>-349185910.82876146</v>
      </c>
      <c r="P1064" s="122">
        <f>'CBA Result'!$G$55+'CBA Result'!$G$56</f>
        <v>2589916468.0184565</v>
      </c>
      <c r="Q1064" s="122">
        <f>'CBA Result'!$G$40</f>
        <v>-16530913967.140793</v>
      </c>
      <c r="R1064" s="3">
        <v>0.33642515608664114</v>
      </c>
      <c r="S1064" s="122">
        <f t="shared" si="53"/>
        <v>1574960391.4108284</v>
      </c>
      <c r="T1064" s="3">
        <v>0.71910342311243958</v>
      </c>
      <c r="U1064" s="122">
        <f t="shared" si="52"/>
        <v>-31664472635.17503</v>
      </c>
      <c r="V1064" s="3">
        <f t="shared" si="54"/>
        <v>0.23769031123450859</v>
      </c>
    </row>
    <row r="1065" spans="13:22" x14ac:dyDescent="0.25">
      <c r="M1065" s="3">
        <v>1061</v>
      </c>
      <c r="N1065" s="122">
        <f>'CBA Result'!$G$54*_xlfn.GAMMA.INV(T1065,IF($O$2="Railway",$D$31,$D$32),IF($O$2="Railway",$F$31,$F$32))</f>
        <v>6812938679.5921936</v>
      </c>
      <c r="O1065" s="122">
        <f>'CBA Result'!$G$53+'CBA Result'!$G$57+'CBA Result'!$G$58+'CBA Result'!$G$59+'CBA Result'!$G$60</f>
        <v>-349185910.82876146</v>
      </c>
      <c r="P1065" s="122">
        <f>'CBA Result'!$G$55+'CBA Result'!$G$56</f>
        <v>2589916468.0184565</v>
      </c>
      <c r="Q1065" s="122">
        <f>'CBA Result'!$G$40</f>
        <v>-16530913967.140793</v>
      </c>
      <c r="R1065" s="3">
        <v>0.13536405902058446</v>
      </c>
      <c r="S1065" s="122">
        <f t="shared" si="53"/>
        <v>967460058.92448592</v>
      </c>
      <c r="T1065" s="3">
        <v>0.8348031315392711</v>
      </c>
      <c r="U1065" s="122">
        <f t="shared" si="52"/>
        <v>-34239492632.706898</v>
      </c>
      <c r="V1065" s="3">
        <f t="shared" si="54"/>
        <v>0.21703630095819043</v>
      </c>
    </row>
    <row r="1066" spans="13:22" x14ac:dyDescent="0.25">
      <c r="M1066" s="3">
        <v>1062</v>
      </c>
      <c r="N1066" s="122">
        <f>'CBA Result'!$G$54*_xlfn.GAMMA.INV(T1066,IF($O$2="Railway",$D$31,$D$32),IF($O$2="Railway",$F$31,$F$32))</f>
        <v>5072286443.0969172</v>
      </c>
      <c r="O1066" s="122">
        <f>'CBA Result'!$G$53+'CBA Result'!$G$57+'CBA Result'!$G$58+'CBA Result'!$G$59+'CBA Result'!$G$60</f>
        <v>-349185910.82876146</v>
      </c>
      <c r="P1066" s="122">
        <f>'CBA Result'!$G$55+'CBA Result'!$G$56</f>
        <v>2589916468.0184565</v>
      </c>
      <c r="Q1066" s="122">
        <f>'CBA Result'!$G$40</f>
        <v>-16530913967.140793</v>
      </c>
      <c r="R1066" s="3">
        <v>0.22442117532362804</v>
      </c>
      <c r="S1066" s="122">
        <f t="shared" si="53"/>
        <v>1249485855.0495181</v>
      </c>
      <c r="T1066" s="3">
        <v>0.3236208366706983</v>
      </c>
      <c r="U1066" s="122">
        <f t="shared" si="52"/>
        <v>-25491571620.866489</v>
      </c>
      <c r="V1066" s="3">
        <f t="shared" si="54"/>
        <v>0.23429651479113703</v>
      </c>
    </row>
    <row r="1067" spans="13:22" x14ac:dyDescent="0.25">
      <c r="M1067" s="3">
        <v>1063</v>
      </c>
      <c r="N1067" s="122">
        <f>'CBA Result'!$G$54*_xlfn.GAMMA.INV(T1067,IF($O$2="Railway",$D$31,$D$32),IF($O$2="Railway",$F$31,$F$32))</f>
        <v>4429554599.191618</v>
      </c>
      <c r="O1067" s="122">
        <f>'CBA Result'!$G$53+'CBA Result'!$G$57+'CBA Result'!$G$58+'CBA Result'!$G$59+'CBA Result'!$G$60</f>
        <v>-349185910.82876146</v>
      </c>
      <c r="P1067" s="122">
        <f>'CBA Result'!$G$55+'CBA Result'!$G$56</f>
        <v>2589916468.0184565</v>
      </c>
      <c r="Q1067" s="122">
        <f>'CBA Result'!$G$40</f>
        <v>-16530913967.140793</v>
      </c>
      <c r="R1067" s="3">
        <v>0.90093078099447488</v>
      </c>
      <c r="S1067" s="122">
        <f t="shared" si="53"/>
        <v>3707486265.9517751</v>
      </c>
      <c r="T1067" s="3">
        <v>0.14242549245876623</v>
      </c>
      <c r="U1067" s="122">
        <f t="shared" si="52"/>
        <v>-22261421861.831978</v>
      </c>
      <c r="V1067" s="3">
        <f t="shared" si="54"/>
        <v>0.3498363672657942</v>
      </c>
    </row>
    <row r="1068" spans="13:22" x14ac:dyDescent="0.25">
      <c r="M1068" s="3">
        <v>1064</v>
      </c>
      <c r="N1068" s="122">
        <f>'CBA Result'!$G$54*_xlfn.GAMMA.INV(T1068,IF($O$2="Railway",$D$31,$D$32),IF($O$2="Railway",$F$31,$F$32))</f>
        <v>9320128172.9943771</v>
      </c>
      <c r="O1068" s="122">
        <f>'CBA Result'!$G$53+'CBA Result'!$G$57+'CBA Result'!$G$58+'CBA Result'!$G$59+'CBA Result'!$G$60</f>
        <v>-349185910.82876146</v>
      </c>
      <c r="P1068" s="122">
        <f>'CBA Result'!$G$55+'CBA Result'!$G$56</f>
        <v>2589916468.0184565</v>
      </c>
      <c r="Q1068" s="122">
        <f>'CBA Result'!$G$40</f>
        <v>-16530913967.140793</v>
      </c>
      <c r="R1068" s="3">
        <v>0.72650508694337013</v>
      </c>
      <c r="S1068" s="122">
        <f t="shared" si="53"/>
        <v>2807929649.9824982</v>
      </c>
      <c r="T1068" s="3">
        <v>0.99610186527282762</v>
      </c>
      <c r="U1068" s="122">
        <f t="shared" si="52"/>
        <v>-46839766938.020721</v>
      </c>
      <c r="V1068" s="3">
        <f t="shared" si="54"/>
        <v>0.25147161658029049</v>
      </c>
    </row>
    <row r="1069" spans="13:22" x14ac:dyDescent="0.25">
      <c r="M1069" s="3">
        <v>1065</v>
      </c>
      <c r="N1069" s="122">
        <f>'CBA Result'!$G$54*_xlfn.GAMMA.INV(T1069,IF($O$2="Railway",$D$31,$D$32),IF($O$2="Railway",$F$31,$F$32))</f>
        <v>5477654641.1341991</v>
      </c>
      <c r="O1069" s="122">
        <f>'CBA Result'!$G$53+'CBA Result'!$G$57+'CBA Result'!$G$58+'CBA Result'!$G$59+'CBA Result'!$G$60</f>
        <v>-349185910.82876146</v>
      </c>
      <c r="P1069" s="122">
        <f>'CBA Result'!$G$55+'CBA Result'!$G$56</f>
        <v>2589916468.0184565</v>
      </c>
      <c r="Q1069" s="122">
        <f>'CBA Result'!$G$40</f>
        <v>-16530913967.140793</v>
      </c>
      <c r="R1069" s="3">
        <v>0.30891305053453522</v>
      </c>
      <c r="S1069" s="122">
        <f t="shared" si="53"/>
        <v>1496263280.9564364</v>
      </c>
      <c r="T1069" s="3">
        <v>0.46089689350021035</v>
      </c>
      <c r="U1069" s="122">
        <f t="shared" ref="U1069:U1132" si="55">_xlfn.GAMMA.INV(T1069,IF($O$2="Railway",$D$31,$D$32),IF($O$2="Railway",$F$31,$F$32))*Q1069</f>
        <v>-27528813123.099117</v>
      </c>
      <c r="V1069" s="3">
        <f t="shared" si="54"/>
        <v>0.24064720776876269</v>
      </c>
    </row>
    <row r="1070" spans="13:22" x14ac:dyDescent="0.25">
      <c r="M1070" s="3">
        <v>1066</v>
      </c>
      <c r="N1070" s="122">
        <f>'CBA Result'!$G$54*_xlfn.GAMMA.INV(T1070,IF($O$2="Railway",$D$31,$D$32),IF($O$2="Railway",$F$31,$F$32))</f>
        <v>8200381022.3450203</v>
      </c>
      <c r="O1070" s="122">
        <f>'CBA Result'!$G$53+'CBA Result'!$G$57+'CBA Result'!$G$58+'CBA Result'!$G$59+'CBA Result'!$G$60</f>
        <v>-349185910.82876146</v>
      </c>
      <c r="P1070" s="122">
        <f>'CBA Result'!$G$55+'CBA Result'!$G$56</f>
        <v>2589916468.0184565</v>
      </c>
      <c r="Q1070" s="122">
        <f>'CBA Result'!$G$40</f>
        <v>-16530913967.140793</v>
      </c>
      <c r="R1070" s="3">
        <v>0.20360418237130862</v>
      </c>
      <c r="S1070" s="122">
        <f t="shared" si="53"/>
        <v>1186443842.6544647</v>
      </c>
      <c r="T1070" s="3">
        <v>0.97434658573236876</v>
      </c>
      <c r="U1070" s="122">
        <f t="shared" si="55"/>
        <v>-41212301886.853096</v>
      </c>
      <c r="V1070" s="3">
        <f t="shared" si="54"/>
        <v>0.21929468970171184</v>
      </c>
    </row>
    <row r="1071" spans="13:22" x14ac:dyDescent="0.25">
      <c r="M1071" s="3">
        <v>1067</v>
      </c>
      <c r="N1071" s="122">
        <f>'CBA Result'!$G$54*_xlfn.GAMMA.INV(T1071,IF($O$2="Railway",$D$31,$D$32),IF($O$2="Railway",$F$31,$F$32))</f>
        <v>5144234740.3670568</v>
      </c>
      <c r="O1071" s="122">
        <f>'CBA Result'!$G$53+'CBA Result'!$G$57+'CBA Result'!$G$58+'CBA Result'!$G$59+'CBA Result'!$G$60</f>
        <v>-349185910.82876146</v>
      </c>
      <c r="P1071" s="122">
        <f>'CBA Result'!$G$55+'CBA Result'!$G$56</f>
        <v>2589916468.0184565</v>
      </c>
      <c r="Q1071" s="122">
        <f>'CBA Result'!$G$40</f>
        <v>-16530913967.140793</v>
      </c>
      <c r="R1071" s="3">
        <v>0.11988675453666464</v>
      </c>
      <c r="S1071" s="122">
        <f t="shared" si="53"/>
        <v>913802635.95560122</v>
      </c>
      <c r="T1071" s="3">
        <v>0.34736985614159965</v>
      </c>
      <c r="U1071" s="122">
        <f t="shared" si="55"/>
        <v>-25853159081.164047</v>
      </c>
      <c r="V1071" s="3">
        <f t="shared" si="54"/>
        <v>0.22081833201007997</v>
      </c>
    </row>
    <row r="1072" spans="13:22" x14ac:dyDescent="0.25">
      <c r="M1072" s="3">
        <v>1068</v>
      </c>
      <c r="N1072" s="122">
        <f>'CBA Result'!$G$54*_xlfn.GAMMA.INV(T1072,IF($O$2="Railway",$D$31,$D$32),IF($O$2="Railway",$F$31,$F$32))</f>
        <v>4916898010.2811632</v>
      </c>
      <c r="O1072" s="122">
        <f>'CBA Result'!$G$53+'CBA Result'!$G$57+'CBA Result'!$G$58+'CBA Result'!$G$59+'CBA Result'!$G$60</f>
        <v>-349185910.82876146</v>
      </c>
      <c r="P1072" s="122">
        <f>'CBA Result'!$G$55+'CBA Result'!$G$56</f>
        <v>2589916468.0184565</v>
      </c>
      <c r="Q1072" s="122">
        <f>'CBA Result'!$G$40</f>
        <v>-16530913967.140793</v>
      </c>
      <c r="R1072" s="3">
        <v>0.4337252516607264</v>
      </c>
      <c r="S1072" s="122">
        <f t="shared" si="53"/>
        <v>1853492477.9538746</v>
      </c>
      <c r="T1072" s="3">
        <v>0.27408897206204441</v>
      </c>
      <c r="U1072" s="122">
        <f t="shared" si="55"/>
        <v>-24710642663.360981</v>
      </c>
      <c r="V1072" s="3">
        <f t="shared" si="54"/>
        <v>0.25985583073997259</v>
      </c>
    </row>
    <row r="1073" spans="13:22" x14ac:dyDescent="0.25">
      <c r="M1073" s="3">
        <v>1069</v>
      </c>
      <c r="N1073" s="122">
        <f>'CBA Result'!$G$54*_xlfn.GAMMA.INV(T1073,IF($O$2="Railway",$D$31,$D$32),IF($O$2="Railway",$F$31,$F$32))</f>
        <v>3120271963.7731414</v>
      </c>
      <c r="O1073" s="122">
        <f>'CBA Result'!$G$53+'CBA Result'!$G$57+'CBA Result'!$G$58+'CBA Result'!$G$59+'CBA Result'!$G$60</f>
        <v>-349185910.82876146</v>
      </c>
      <c r="P1073" s="122">
        <f>'CBA Result'!$G$55+'CBA Result'!$G$56</f>
        <v>2589916468.0184565</v>
      </c>
      <c r="Q1073" s="122">
        <f>'CBA Result'!$G$40</f>
        <v>-16530913967.140793</v>
      </c>
      <c r="R1073" s="3">
        <v>0.29820070930942955</v>
      </c>
      <c r="S1073" s="122">
        <f t="shared" si="53"/>
        <v>1465493703.0487065</v>
      </c>
      <c r="T1073" s="3">
        <v>5.6106710976051577E-3</v>
      </c>
      <c r="U1073" s="122">
        <f t="shared" si="55"/>
        <v>-15681416484.148855</v>
      </c>
      <c r="V1073" s="3">
        <f t="shared" si="54"/>
        <v>0.27016562950646206</v>
      </c>
    </row>
    <row r="1074" spans="13:22" x14ac:dyDescent="0.25">
      <c r="M1074" s="3">
        <v>1070</v>
      </c>
      <c r="N1074" s="122">
        <f>'CBA Result'!$G$54*_xlfn.GAMMA.INV(T1074,IF($O$2="Railway",$D$31,$D$32),IF($O$2="Railway",$F$31,$F$32))</f>
        <v>7191594137.2059603</v>
      </c>
      <c r="O1074" s="122">
        <f>'CBA Result'!$G$53+'CBA Result'!$G$57+'CBA Result'!$G$58+'CBA Result'!$G$59+'CBA Result'!$G$60</f>
        <v>-349185910.82876146</v>
      </c>
      <c r="P1074" s="122">
        <f>'CBA Result'!$G$55+'CBA Result'!$G$56</f>
        <v>2589916468.0184565</v>
      </c>
      <c r="Q1074" s="122">
        <f>'CBA Result'!$G$40</f>
        <v>-16530913967.140793</v>
      </c>
      <c r="R1074" s="3">
        <v>1.2127488939076447E-2</v>
      </c>
      <c r="S1074" s="122">
        <f t="shared" si="53"/>
        <v>399095396.38663387</v>
      </c>
      <c r="T1074" s="3">
        <v>0.89463093964769891</v>
      </c>
      <c r="U1074" s="122">
        <f t="shared" si="55"/>
        <v>-36142485065.34639</v>
      </c>
      <c r="V1074" s="3">
        <f t="shared" si="54"/>
        <v>0.2003598703761249</v>
      </c>
    </row>
    <row r="1075" spans="13:22" x14ac:dyDescent="0.25">
      <c r="M1075" s="3">
        <v>1071</v>
      </c>
      <c r="N1075" s="122">
        <f>'CBA Result'!$G$54*_xlfn.GAMMA.INV(T1075,IF($O$2="Railway",$D$31,$D$32),IF($O$2="Railway",$F$31,$F$32))</f>
        <v>6835024553.6508732</v>
      </c>
      <c r="O1075" s="122">
        <f>'CBA Result'!$G$53+'CBA Result'!$G$57+'CBA Result'!$G$58+'CBA Result'!$G$59+'CBA Result'!$G$60</f>
        <v>-349185910.82876146</v>
      </c>
      <c r="P1075" s="122">
        <f>'CBA Result'!$G$55+'CBA Result'!$G$56</f>
        <v>2589916468.0184565</v>
      </c>
      <c r="Q1075" s="122">
        <f>'CBA Result'!$G$40</f>
        <v>-16530913967.140793</v>
      </c>
      <c r="R1075" s="3">
        <v>0.98370346808918407</v>
      </c>
      <c r="S1075" s="122">
        <f t="shared" si="53"/>
        <v>4715218011.8058748</v>
      </c>
      <c r="T1075" s="3">
        <v>0.83886973407173315</v>
      </c>
      <c r="U1075" s="122">
        <f t="shared" si="55"/>
        <v>-34350488659.191654</v>
      </c>
      <c r="V1075" s="3">
        <f t="shared" si="54"/>
        <v>0.32608143557313729</v>
      </c>
    </row>
    <row r="1076" spans="13:22" x14ac:dyDescent="0.25">
      <c r="M1076" s="3">
        <v>1072</v>
      </c>
      <c r="N1076" s="122">
        <f>'CBA Result'!$G$54*_xlfn.GAMMA.INV(T1076,IF($O$2="Railway",$D$31,$D$32),IF($O$2="Railway",$F$31,$F$32))</f>
        <v>5394000418.7372532</v>
      </c>
      <c r="O1076" s="122">
        <f>'CBA Result'!$G$53+'CBA Result'!$G$57+'CBA Result'!$G$58+'CBA Result'!$G$59+'CBA Result'!$G$60</f>
        <v>-349185910.82876146</v>
      </c>
      <c r="P1076" s="122">
        <f>'CBA Result'!$G$55+'CBA Result'!$G$56</f>
        <v>2589916468.0184565</v>
      </c>
      <c r="Q1076" s="122">
        <f>'CBA Result'!$G$40</f>
        <v>-16530913967.140793</v>
      </c>
      <c r="R1076" s="3">
        <v>1.2985031669487834E-2</v>
      </c>
      <c r="S1076" s="122">
        <f t="shared" si="53"/>
        <v>406537126.21765345</v>
      </c>
      <c r="T1076" s="3">
        <v>0.43217120477566517</v>
      </c>
      <c r="U1076" s="122">
        <f t="shared" si="55"/>
        <v>-27108395698.818626</v>
      </c>
      <c r="V1076" s="3">
        <f t="shared" si="54"/>
        <v>0.20109458688341758</v>
      </c>
    </row>
    <row r="1077" spans="13:22" x14ac:dyDescent="0.25">
      <c r="M1077" s="3">
        <v>1073</v>
      </c>
      <c r="N1077" s="122">
        <f>'CBA Result'!$G$54*_xlfn.GAMMA.INV(T1077,IF($O$2="Railway",$D$31,$D$32),IF($O$2="Railway",$F$31,$F$32))</f>
        <v>4565373683.6851492</v>
      </c>
      <c r="O1077" s="122">
        <f>'CBA Result'!$G$53+'CBA Result'!$G$57+'CBA Result'!$G$58+'CBA Result'!$G$59+'CBA Result'!$G$60</f>
        <v>-349185910.82876146</v>
      </c>
      <c r="P1077" s="122">
        <f>'CBA Result'!$G$55+'CBA Result'!$G$56</f>
        <v>2589916468.0184565</v>
      </c>
      <c r="Q1077" s="122">
        <f>'CBA Result'!$G$40</f>
        <v>-16530913967.140793</v>
      </c>
      <c r="R1077" s="3">
        <v>0.14671497494491526</v>
      </c>
      <c r="S1077" s="122">
        <f t="shared" si="53"/>
        <v>1005646800.655121</v>
      </c>
      <c r="T1077" s="3">
        <v>0.17479067428435247</v>
      </c>
      <c r="U1077" s="122">
        <f t="shared" si="55"/>
        <v>-22944001987.912846</v>
      </c>
      <c r="V1077" s="3">
        <f t="shared" si="54"/>
        <v>0.22759039928005712</v>
      </c>
    </row>
    <row r="1078" spans="13:22" x14ac:dyDescent="0.25">
      <c r="M1078" s="3">
        <v>1074</v>
      </c>
      <c r="N1078" s="122">
        <f>'CBA Result'!$G$54*_xlfn.GAMMA.INV(T1078,IF($O$2="Railway",$D$31,$D$32),IF($O$2="Railway",$F$31,$F$32))</f>
        <v>5181784821.4904861</v>
      </c>
      <c r="O1078" s="122">
        <f>'CBA Result'!$G$53+'CBA Result'!$G$57+'CBA Result'!$G$58+'CBA Result'!$G$59+'CBA Result'!$G$60</f>
        <v>-349185910.82876146</v>
      </c>
      <c r="P1078" s="122">
        <f>'CBA Result'!$G$55+'CBA Result'!$G$56</f>
        <v>2589916468.0184565</v>
      </c>
      <c r="Q1078" s="122">
        <f>'CBA Result'!$G$40</f>
        <v>-16530913967.140793</v>
      </c>
      <c r="R1078" s="3">
        <v>0.19388906234384029</v>
      </c>
      <c r="S1078" s="122">
        <f t="shared" si="53"/>
        <v>1156554204.5757356</v>
      </c>
      <c r="T1078" s="3">
        <v>0.35992335405106346</v>
      </c>
      <c r="U1078" s="122">
        <f t="shared" si="55"/>
        <v>-26041872907.37746</v>
      </c>
      <c r="V1078" s="3">
        <f t="shared" si="54"/>
        <v>0.22998165825242087</v>
      </c>
    </row>
    <row r="1079" spans="13:22" x14ac:dyDescent="0.25">
      <c r="M1079" s="3">
        <v>1075</v>
      </c>
      <c r="N1079" s="122">
        <f>'CBA Result'!$G$54*_xlfn.GAMMA.INV(T1079,IF($O$2="Railway",$D$31,$D$32),IF($O$2="Railway",$F$31,$F$32))</f>
        <v>6631366059.6447573</v>
      </c>
      <c r="O1079" s="122">
        <f>'CBA Result'!$G$53+'CBA Result'!$G$57+'CBA Result'!$G$58+'CBA Result'!$G$59+'CBA Result'!$G$60</f>
        <v>-349185910.82876146</v>
      </c>
      <c r="P1079" s="122">
        <f>'CBA Result'!$G$55+'CBA Result'!$G$56</f>
        <v>2589916468.0184565</v>
      </c>
      <c r="Q1079" s="122">
        <f>'CBA Result'!$G$40</f>
        <v>-16530913967.140793</v>
      </c>
      <c r="R1079" s="3">
        <v>0.46686446010684624</v>
      </c>
      <c r="S1079" s="122">
        <f t="shared" si="53"/>
        <v>1949934776.2194259</v>
      </c>
      <c r="T1079" s="3">
        <v>0.79850761504549495</v>
      </c>
      <c r="U1079" s="122">
        <f t="shared" si="55"/>
        <v>-33326970933.133392</v>
      </c>
      <c r="V1079" s="3">
        <f t="shared" si="54"/>
        <v>0.24701059515886345</v>
      </c>
    </row>
    <row r="1080" spans="13:22" x14ac:dyDescent="0.25">
      <c r="M1080" s="3">
        <v>1076</v>
      </c>
      <c r="N1080" s="122">
        <f>'CBA Result'!$G$54*_xlfn.GAMMA.INV(T1080,IF($O$2="Railway",$D$31,$D$32),IF($O$2="Railway",$F$31,$F$32))</f>
        <v>4367977224.7477837</v>
      </c>
      <c r="O1080" s="122">
        <f>'CBA Result'!$G$53+'CBA Result'!$G$57+'CBA Result'!$G$58+'CBA Result'!$G$59+'CBA Result'!$G$60</f>
        <v>-349185910.82876146</v>
      </c>
      <c r="P1080" s="122">
        <f>'CBA Result'!$G$55+'CBA Result'!$G$56</f>
        <v>2589916468.0184565</v>
      </c>
      <c r="Q1080" s="122">
        <f>'CBA Result'!$G$40</f>
        <v>-16530913967.140793</v>
      </c>
      <c r="R1080" s="3">
        <v>0.86266416111189204</v>
      </c>
      <c r="S1080" s="122">
        <f t="shared" si="53"/>
        <v>3454451683.248827</v>
      </c>
      <c r="T1080" s="3">
        <v>0.1289857438552553</v>
      </c>
      <c r="U1080" s="122">
        <f t="shared" si="55"/>
        <v>-21951955101.92606</v>
      </c>
      <c r="V1080" s="3">
        <f t="shared" si="54"/>
        <v>0.34043632844858307</v>
      </c>
    </row>
    <row r="1081" spans="13:22" x14ac:dyDescent="0.25">
      <c r="M1081" s="3">
        <v>1077</v>
      </c>
      <c r="N1081" s="122">
        <f>'CBA Result'!$G$54*_xlfn.GAMMA.INV(T1081,IF($O$2="Railway",$D$31,$D$32),IF($O$2="Railway",$F$31,$F$32))</f>
        <v>7148844667.7278385</v>
      </c>
      <c r="O1081" s="122">
        <f>'CBA Result'!$G$53+'CBA Result'!$G$57+'CBA Result'!$G$58+'CBA Result'!$G$59+'CBA Result'!$G$60</f>
        <v>-349185910.82876146</v>
      </c>
      <c r="P1081" s="122">
        <f>'CBA Result'!$G$55+'CBA Result'!$G$56</f>
        <v>2589916468.0184565</v>
      </c>
      <c r="Q1081" s="122">
        <f>'CBA Result'!$G$40</f>
        <v>-16530913967.140793</v>
      </c>
      <c r="R1081" s="3">
        <v>0.56719554950080442</v>
      </c>
      <c r="S1081" s="122">
        <f t="shared" si="53"/>
        <v>2253592071.4154658</v>
      </c>
      <c r="T1081" s="3">
        <v>0.88888425604707644</v>
      </c>
      <c r="U1081" s="122">
        <f t="shared" si="55"/>
        <v>-35927640896.906593</v>
      </c>
      <c r="V1081" s="3">
        <f t="shared" si="54"/>
        <v>0.25198567460336746</v>
      </c>
    </row>
    <row r="1082" spans="13:22" x14ac:dyDescent="0.25">
      <c r="M1082" s="3">
        <v>1078</v>
      </c>
      <c r="N1082" s="122">
        <f>'CBA Result'!$G$54*_xlfn.GAMMA.INV(T1082,IF($O$2="Railway",$D$31,$D$32),IF($O$2="Railway",$F$31,$F$32))</f>
        <v>5830757349.012392</v>
      </c>
      <c r="O1082" s="122">
        <f>'CBA Result'!$G$53+'CBA Result'!$G$57+'CBA Result'!$G$58+'CBA Result'!$G$59+'CBA Result'!$G$60</f>
        <v>-349185910.82876146</v>
      </c>
      <c r="P1082" s="122">
        <f>'CBA Result'!$G$55+'CBA Result'!$G$56</f>
        <v>2589916468.0184565</v>
      </c>
      <c r="Q1082" s="122">
        <f>'CBA Result'!$G$40</f>
        <v>-16530913967.140793</v>
      </c>
      <c r="R1082" s="3">
        <v>0.70295583010061635</v>
      </c>
      <c r="S1082" s="122">
        <f t="shared" si="53"/>
        <v>2717207663.1577868</v>
      </c>
      <c r="T1082" s="3">
        <v>0.57952207220292262</v>
      </c>
      <c r="U1082" s="122">
        <f t="shared" si="55"/>
        <v>-29303386201.409569</v>
      </c>
      <c r="V1082" s="3">
        <f t="shared" si="54"/>
        <v>0.27978947705869689</v>
      </c>
    </row>
    <row r="1083" spans="13:22" x14ac:dyDescent="0.25">
      <c r="M1083" s="3">
        <v>1079</v>
      </c>
      <c r="N1083" s="122">
        <f>'CBA Result'!$G$54*_xlfn.GAMMA.INV(T1083,IF($O$2="Railway",$D$31,$D$32),IF($O$2="Railway",$F$31,$F$32))</f>
        <v>5868751761.5980415</v>
      </c>
      <c r="O1083" s="122">
        <f>'CBA Result'!$G$53+'CBA Result'!$G$57+'CBA Result'!$G$58+'CBA Result'!$G$59+'CBA Result'!$G$60</f>
        <v>-349185910.82876146</v>
      </c>
      <c r="P1083" s="122">
        <f>'CBA Result'!$G$55+'CBA Result'!$G$56</f>
        <v>2589916468.0184565</v>
      </c>
      <c r="Q1083" s="122">
        <f>'CBA Result'!$G$40</f>
        <v>-16530913967.140793</v>
      </c>
      <c r="R1083" s="3">
        <v>0.76664597405966306</v>
      </c>
      <c r="S1083" s="122">
        <f t="shared" si="53"/>
        <v>2973226166.0642581</v>
      </c>
      <c r="T1083" s="3">
        <v>0.59177036338438793</v>
      </c>
      <c r="U1083" s="122">
        <f t="shared" si="55"/>
        <v>-29494333085.124695</v>
      </c>
      <c r="V1083" s="3">
        <f t="shared" si="54"/>
        <v>0.28794656900097299</v>
      </c>
    </row>
    <row r="1084" spans="13:22" x14ac:dyDescent="0.25">
      <c r="M1084" s="3">
        <v>1080</v>
      </c>
      <c r="N1084" s="122">
        <f>'CBA Result'!$G$54*_xlfn.GAMMA.INV(T1084,IF($O$2="Railway",$D$31,$D$32),IF($O$2="Railway",$F$31,$F$32))</f>
        <v>4459959294.7094069</v>
      </c>
      <c r="O1084" s="122">
        <f>'CBA Result'!$G$53+'CBA Result'!$G$57+'CBA Result'!$G$58+'CBA Result'!$G$59+'CBA Result'!$G$60</f>
        <v>-349185910.82876146</v>
      </c>
      <c r="P1084" s="122">
        <f>'CBA Result'!$G$55+'CBA Result'!$G$56</f>
        <v>2589916468.0184565</v>
      </c>
      <c r="Q1084" s="122">
        <f>'CBA Result'!$G$40</f>
        <v>-16530913967.140793</v>
      </c>
      <c r="R1084" s="3">
        <v>0.8852198901243935</v>
      </c>
      <c r="S1084" s="122">
        <f t="shared" si="53"/>
        <v>3596998211.8395677</v>
      </c>
      <c r="T1084" s="3">
        <v>0.1493491475799591</v>
      </c>
      <c r="U1084" s="122">
        <f t="shared" si="55"/>
        <v>-22414225431.207912</v>
      </c>
      <c r="V1084" s="3">
        <f t="shared" si="54"/>
        <v>0.34387856137952821</v>
      </c>
    </row>
    <row r="1085" spans="13:22" x14ac:dyDescent="0.25">
      <c r="M1085" s="3">
        <v>1081</v>
      </c>
      <c r="N1085" s="122">
        <f>'CBA Result'!$G$54*_xlfn.GAMMA.INV(T1085,IF($O$2="Railway",$D$31,$D$32),IF($O$2="Railway",$F$31,$F$32))</f>
        <v>5964470167.1754122</v>
      </c>
      <c r="O1085" s="122">
        <f>'CBA Result'!$G$53+'CBA Result'!$G$57+'CBA Result'!$G$58+'CBA Result'!$G$59+'CBA Result'!$G$60</f>
        <v>-349185910.82876146</v>
      </c>
      <c r="P1085" s="122">
        <f>'CBA Result'!$G$55+'CBA Result'!$G$56</f>
        <v>2589916468.0184565</v>
      </c>
      <c r="Q1085" s="122">
        <f>'CBA Result'!$G$40</f>
        <v>-16530913967.140793</v>
      </c>
      <c r="R1085" s="3">
        <v>0.50333694170117926</v>
      </c>
      <c r="S1085" s="122">
        <f t="shared" si="53"/>
        <v>2057912752.4196737</v>
      </c>
      <c r="T1085" s="3">
        <v>0.62198116490735023</v>
      </c>
      <c r="U1085" s="122">
        <f t="shared" si="55"/>
        <v>-29975380955.465569</v>
      </c>
      <c r="V1085" s="3">
        <f t="shared" si="54"/>
        <v>0.25598330243630252</v>
      </c>
    </row>
    <row r="1086" spans="13:22" x14ac:dyDescent="0.25">
      <c r="M1086" s="3">
        <v>1082</v>
      </c>
      <c r="N1086" s="122">
        <f>'CBA Result'!$G$54*_xlfn.GAMMA.INV(T1086,IF($O$2="Railway",$D$31,$D$32),IF($O$2="Railway",$F$31,$F$32))</f>
        <v>4888835841.1167545</v>
      </c>
      <c r="O1086" s="122">
        <f>'CBA Result'!$G$53+'CBA Result'!$G$57+'CBA Result'!$G$58+'CBA Result'!$G$59+'CBA Result'!$G$60</f>
        <v>-349185910.82876146</v>
      </c>
      <c r="P1086" s="122">
        <f>'CBA Result'!$G$55+'CBA Result'!$G$56</f>
        <v>2589916468.0184565</v>
      </c>
      <c r="Q1086" s="122">
        <f>'CBA Result'!$G$40</f>
        <v>-16530913967.140793</v>
      </c>
      <c r="R1086" s="3">
        <v>0.97862017052666539</v>
      </c>
      <c r="S1086" s="122">
        <f t="shared" si="53"/>
        <v>4596119042.1782598</v>
      </c>
      <c r="T1086" s="3">
        <v>0.26545350669166445</v>
      </c>
      <c r="U1086" s="122">
        <f t="shared" si="55"/>
        <v>-24569611827.836117</v>
      </c>
      <c r="V1086" s="3">
        <f t="shared" si="54"/>
        <v>0.37183204343977033</v>
      </c>
    </row>
    <row r="1087" spans="13:22" x14ac:dyDescent="0.25">
      <c r="M1087" s="3">
        <v>1083</v>
      </c>
      <c r="N1087" s="122">
        <f>'CBA Result'!$G$54*_xlfn.GAMMA.INV(T1087,IF($O$2="Railway",$D$31,$D$32),IF($O$2="Railway",$F$31,$F$32))</f>
        <v>3362606706.9875827</v>
      </c>
      <c r="O1087" s="122">
        <f>'CBA Result'!$G$53+'CBA Result'!$G$57+'CBA Result'!$G$58+'CBA Result'!$G$59+'CBA Result'!$G$60</f>
        <v>-349185910.82876146</v>
      </c>
      <c r="P1087" s="122">
        <f>'CBA Result'!$G$55+'CBA Result'!$G$56</f>
        <v>2589916468.0184565</v>
      </c>
      <c r="Q1087" s="122">
        <f>'CBA Result'!$G$40</f>
        <v>-16530913967.140793</v>
      </c>
      <c r="R1087" s="3">
        <v>0.81002413455093647</v>
      </c>
      <c r="S1087" s="122">
        <f t="shared" si="53"/>
        <v>3171739933.421433</v>
      </c>
      <c r="T1087" s="3">
        <v>1.2680679268100903E-2</v>
      </c>
      <c r="U1087" s="122">
        <f t="shared" si="55"/>
        <v>-16899307770.884529</v>
      </c>
      <c r="V1087" s="3">
        <f t="shared" si="54"/>
        <v>0.36600083349192208</v>
      </c>
    </row>
    <row r="1088" spans="13:22" x14ac:dyDescent="0.25">
      <c r="M1088" s="3">
        <v>1084</v>
      </c>
      <c r="N1088" s="122">
        <f>'CBA Result'!$G$54*_xlfn.GAMMA.INV(T1088,IF($O$2="Railway",$D$31,$D$32),IF($O$2="Railway",$F$31,$F$32))</f>
        <v>4652755847.7046223</v>
      </c>
      <c r="O1088" s="122">
        <f>'CBA Result'!$G$53+'CBA Result'!$G$57+'CBA Result'!$G$58+'CBA Result'!$G$59+'CBA Result'!$G$60</f>
        <v>-349185910.82876146</v>
      </c>
      <c r="P1088" s="122">
        <f>'CBA Result'!$G$55+'CBA Result'!$G$56</f>
        <v>2589916468.0184565</v>
      </c>
      <c r="Q1088" s="122">
        <f>'CBA Result'!$G$40</f>
        <v>-16530913967.140793</v>
      </c>
      <c r="R1088" s="3">
        <v>0.93061098460107328</v>
      </c>
      <c r="S1088" s="122">
        <f t="shared" si="53"/>
        <v>3953305394.7547669</v>
      </c>
      <c r="T1088" s="3">
        <v>0.197506268698037</v>
      </c>
      <c r="U1088" s="122">
        <f t="shared" si="55"/>
        <v>-23383154767.921993</v>
      </c>
      <c r="V1088" s="3">
        <f t="shared" si="54"/>
        <v>0.35311211911224921</v>
      </c>
    </row>
    <row r="1089" spans="13:22" x14ac:dyDescent="0.25">
      <c r="M1089" s="3">
        <v>1085</v>
      </c>
      <c r="N1089" s="122">
        <f>'CBA Result'!$G$54*_xlfn.GAMMA.INV(T1089,IF($O$2="Railway",$D$31,$D$32),IF($O$2="Railway",$F$31,$F$32))</f>
        <v>5711330834.9942837</v>
      </c>
      <c r="O1089" s="122">
        <f>'CBA Result'!$G$53+'CBA Result'!$G$57+'CBA Result'!$G$58+'CBA Result'!$G$59+'CBA Result'!$G$60</f>
        <v>-349185910.82876146</v>
      </c>
      <c r="P1089" s="122">
        <f>'CBA Result'!$G$55+'CBA Result'!$G$56</f>
        <v>2589916468.0184565</v>
      </c>
      <c r="Q1089" s="122">
        <f>'CBA Result'!$G$40</f>
        <v>-16530913967.140793</v>
      </c>
      <c r="R1089" s="3">
        <v>0.97736835960954194</v>
      </c>
      <c r="S1089" s="122">
        <f t="shared" si="53"/>
        <v>4569958570.8742027</v>
      </c>
      <c r="T1089" s="3">
        <v>0.54021701391069277</v>
      </c>
      <c r="U1089" s="122">
        <f t="shared" si="55"/>
        <v>-28703189511.085373</v>
      </c>
      <c r="V1089" s="3">
        <f t="shared" si="54"/>
        <v>0.34602786882635039</v>
      </c>
    </row>
    <row r="1090" spans="13:22" x14ac:dyDescent="0.25">
      <c r="M1090" s="3">
        <v>1086</v>
      </c>
      <c r="N1090" s="122">
        <f>'CBA Result'!$G$54*_xlfn.GAMMA.INV(T1090,IF($O$2="Railway",$D$31,$D$32),IF($O$2="Railway",$F$31,$F$32))</f>
        <v>5392742908.6778278</v>
      </c>
      <c r="O1090" s="122">
        <f>'CBA Result'!$G$53+'CBA Result'!$G$57+'CBA Result'!$G$58+'CBA Result'!$G$59+'CBA Result'!$G$60</f>
        <v>-349185910.82876146</v>
      </c>
      <c r="P1090" s="122">
        <f>'CBA Result'!$G$55+'CBA Result'!$G$56</f>
        <v>2589916468.0184565</v>
      </c>
      <c r="Q1090" s="122">
        <f>'CBA Result'!$G$40</f>
        <v>-16530913967.140793</v>
      </c>
      <c r="R1090" s="3">
        <v>0.16818436139453863</v>
      </c>
      <c r="S1090" s="122">
        <f t="shared" si="53"/>
        <v>1075683433.1232364</v>
      </c>
      <c r="T1090" s="3">
        <v>0.43173947510753941</v>
      </c>
      <c r="U1090" s="122">
        <f t="shared" si="55"/>
        <v>-27102075884.647366</v>
      </c>
      <c r="V1090" s="3">
        <f t="shared" si="54"/>
        <v>0.22578493459383667</v>
      </c>
    </row>
    <row r="1091" spans="13:22" x14ac:dyDescent="0.25">
      <c r="M1091" s="3">
        <v>1087</v>
      </c>
      <c r="N1091" s="122">
        <f>'CBA Result'!$G$54*_xlfn.GAMMA.INV(T1091,IF($O$2="Railway",$D$31,$D$32),IF($O$2="Railway",$F$31,$F$32))</f>
        <v>5711627047.755722</v>
      </c>
      <c r="O1091" s="122">
        <f>'CBA Result'!$G$53+'CBA Result'!$G$57+'CBA Result'!$G$58+'CBA Result'!$G$59+'CBA Result'!$G$60</f>
        <v>-349185910.82876146</v>
      </c>
      <c r="P1091" s="122">
        <f>'CBA Result'!$G$55+'CBA Result'!$G$56</f>
        <v>2589916468.0184565</v>
      </c>
      <c r="Q1091" s="122">
        <f>'CBA Result'!$G$40</f>
        <v>-16530913967.140793</v>
      </c>
      <c r="R1091" s="3">
        <v>0.924140598233264</v>
      </c>
      <c r="S1091" s="122">
        <f t="shared" si="53"/>
        <v>3894424043.3446674</v>
      </c>
      <c r="T1091" s="3">
        <v>0.5403158326607912</v>
      </c>
      <c r="U1091" s="122">
        <f t="shared" si="55"/>
        <v>-28704678174.80891</v>
      </c>
      <c r="V1091" s="3">
        <f t="shared" si="54"/>
        <v>0.32248629034954346</v>
      </c>
    </row>
    <row r="1092" spans="13:22" x14ac:dyDescent="0.25">
      <c r="M1092" s="3">
        <v>1088</v>
      </c>
      <c r="N1092" s="122">
        <f>'CBA Result'!$G$54*_xlfn.GAMMA.INV(T1092,IF($O$2="Railway",$D$31,$D$32),IF($O$2="Railway",$F$31,$F$32))</f>
        <v>8090254986.298378</v>
      </c>
      <c r="O1092" s="122">
        <f>'CBA Result'!$G$53+'CBA Result'!$G$57+'CBA Result'!$G$58+'CBA Result'!$G$59+'CBA Result'!$G$60</f>
        <v>-349185910.82876146</v>
      </c>
      <c r="P1092" s="122">
        <f>'CBA Result'!$G$55+'CBA Result'!$G$56</f>
        <v>2589916468.0184565</v>
      </c>
      <c r="Q1092" s="122">
        <f>'CBA Result'!$G$40</f>
        <v>-16530913967.140793</v>
      </c>
      <c r="R1092" s="3">
        <v>0.72276545981440088</v>
      </c>
      <c r="S1092" s="122">
        <f t="shared" si="53"/>
        <v>2793245622.986577</v>
      </c>
      <c r="T1092" s="3">
        <v>0.96964378547575114</v>
      </c>
      <c r="U1092" s="122">
        <f t="shared" si="55"/>
        <v>-40658846208.295021</v>
      </c>
      <c r="V1092" s="3">
        <f t="shared" si="54"/>
        <v>0.2590903500923013</v>
      </c>
    </row>
    <row r="1093" spans="13:22" x14ac:dyDescent="0.25">
      <c r="M1093" s="3">
        <v>1089</v>
      </c>
      <c r="N1093" s="122">
        <f>'CBA Result'!$G$54*_xlfn.GAMMA.INV(T1093,IF($O$2="Railway",$D$31,$D$32),IF($O$2="Railway",$F$31,$F$32))</f>
        <v>5638281596.6903429</v>
      </c>
      <c r="O1093" s="122">
        <f>'CBA Result'!$G$53+'CBA Result'!$G$57+'CBA Result'!$G$58+'CBA Result'!$G$59+'CBA Result'!$G$60</f>
        <v>-349185910.82876146</v>
      </c>
      <c r="P1093" s="122">
        <f>'CBA Result'!$G$55+'CBA Result'!$G$56</f>
        <v>2589916468.0184565</v>
      </c>
      <c r="Q1093" s="122">
        <f>'CBA Result'!$G$40</f>
        <v>-16530913967.140793</v>
      </c>
      <c r="R1093" s="3">
        <v>0.64401444157170507</v>
      </c>
      <c r="S1093" s="122">
        <f t="shared" si="53"/>
        <v>2505538440.7683687</v>
      </c>
      <c r="T1093" s="3">
        <v>0.51568110383159782</v>
      </c>
      <c r="U1093" s="122">
        <f t="shared" si="55"/>
        <v>-28336069098.82851</v>
      </c>
      <c r="V1093" s="3">
        <f t="shared" si="54"/>
        <v>0.27507817331487949</v>
      </c>
    </row>
    <row r="1094" spans="13:22" x14ac:dyDescent="0.25">
      <c r="M1094" s="3">
        <v>1090</v>
      </c>
      <c r="N1094" s="122">
        <f>'CBA Result'!$G$54*_xlfn.GAMMA.INV(T1094,IF($O$2="Railway",$D$31,$D$32),IF($O$2="Railway",$F$31,$F$32))</f>
        <v>6238207396.229084</v>
      </c>
      <c r="O1094" s="122">
        <f>'CBA Result'!$G$53+'CBA Result'!$G$57+'CBA Result'!$G$58+'CBA Result'!$G$59+'CBA Result'!$G$60</f>
        <v>-349185910.82876146</v>
      </c>
      <c r="P1094" s="122">
        <f>'CBA Result'!$G$55+'CBA Result'!$G$56</f>
        <v>2589916468.0184565</v>
      </c>
      <c r="Q1094" s="122">
        <f>'CBA Result'!$G$40</f>
        <v>-16530913967.140793</v>
      </c>
      <c r="R1094" s="3">
        <v>0.34285785034417127</v>
      </c>
      <c r="S1094" s="122">
        <f t="shared" ref="S1094:S1157" si="56">_xlfn.BETA.INV(R1094,IF($O$2="Railway",$I$30,$J$30),IF($O$2="Railway",$I$31,$J$31),IF($O$2="Railway",$I$27,$J$27),IF($O$2="Railway",$I$29,$J$29))*P1094</f>
        <v>1593318315.0880637</v>
      </c>
      <c r="T1094" s="3">
        <v>0.70226027471281183</v>
      </c>
      <c r="U1094" s="122">
        <f t="shared" si="55"/>
        <v>-31351090363.441898</v>
      </c>
      <c r="V1094" s="3">
        <f t="shared" ref="V1094:V1157" si="57">(N1094+O1094+S1094)/-U1094</f>
        <v>0.23866282523983429</v>
      </c>
    </row>
    <row r="1095" spans="13:22" x14ac:dyDescent="0.25">
      <c r="M1095" s="3">
        <v>1091</v>
      </c>
      <c r="N1095" s="122">
        <f>'CBA Result'!$G$54*_xlfn.GAMMA.INV(T1095,IF($O$2="Railway",$D$31,$D$32),IF($O$2="Railway",$F$31,$F$32))</f>
        <v>6507316646.0655794</v>
      </c>
      <c r="O1095" s="122">
        <f>'CBA Result'!$G$53+'CBA Result'!$G$57+'CBA Result'!$G$58+'CBA Result'!$G$59+'CBA Result'!$G$60</f>
        <v>-349185910.82876146</v>
      </c>
      <c r="P1095" s="122">
        <f>'CBA Result'!$G$55+'CBA Result'!$G$56</f>
        <v>2589916468.0184565</v>
      </c>
      <c r="Q1095" s="122">
        <f>'CBA Result'!$G$40</f>
        <v>-16530913967.140793</v>
      </c>
      <c r="R1095" s="3">
        <v>0.18389167573923959</v>
      </c>
      <c r="S1095" s="122">
        <f t="shared" si="56"/>
        <v>1125432992.949734</v>
      </c>
      <c r="T1095" s="3">
        <v>0.77073412775008554</v>
      </c>
      <c r="U1095" s="122">
        <f t="shared" si="55"/>
        <v>-32703541135.495747</v>
      </c>
      <c r="V1095" s="3">
        <f t="shared" si="57"/>
        <v>0.22271483378541912</v>
      </c>
    </row>
    <row r="1096" spans="13:22" x14ac:dyDescent="0.25">
      <c r="M1096" s="3">
        <v>1092</v>
      </c>
      <c r="N1096" s="122">
        <f>'CBA Result'!$G$54*_xlfn.GAMMA.INV(T1096,IF($O$2="Railway",$D$31,$D$32),IF($O$2="Railway",$F$31,$F$32))</f>
        <v>6011103649.6839352</v>
      </c>
      <c r="O1096" s="122">
        <f>'CBA Result'!$G$53+'CBA Result'!$G$57+'CBA Result'!$G$58+'CBA Result'!$G$59+'CBA Result'!$G$60</f>
        <v>-349185910.82876146</v>
      </c>
      <c r="P1096" s="122">
        <f>'CBA Result'!$G$55+'CBA Result'!$G$56</f>
        <v>2589916468.0184565</v>
      </c>
      <c r="Q1096" s="122">
        <f>'CBA Result'!$G$40</f>
        <v>-16530913967.140793</v>
      </c>
      <c r="R1096" s="3">
        <v>0.63249175799824653</v>
      </c>
      <c r="S1096" s="122">
        <f t="shared" si="56"/>
        <v>2466263931.535903</v>
      </c>
      <c r="T1096" s="3">
        <v>0.6363322412698923</v>
      </c>
      <c r="U1096" s="122">
        <f t="shared" si="55"/>
        <v>-30209744840.989876</v>
      </c>
      <c r="V1096" s="3">
        <f t="shared" si="57"/>
        <v>0.26905826954759354</v>
      </c>
    </row>
    <row r="1097" spans="13:22" x14ac:dyDescent="0.25">
      <c r="M1097" s="3">
        <v>1093</v>
      </c>
      <c r="N1097" s="122">
        <f>'CBA Result'!$G$54*_xlfn.GAMMA.INV(T1097,IF($O$2="Railway",$D$31,$D$32),IF($O$2="Railway",$F$31,$F$32))</f>
        <v>5236944784.5052958</v>
      </c>
      <c r="O1097" s="122">
        <f>'CBA Result'!$G$53+'CBA Result'!$G$57+'CBA Result'!$G$58+'CBA Result'!$G$59+'CBA Result'!$G$60</f>
        <v>-349185910.82876146</v>
      </c>
      <c r="P1097" s="122">
        <f>'CBA Result'!$G$55+'CBA Result'!$G$56</f>
        <v>2589916468.0184565</v>
      </c>
      <c r="Q1097" s="122">
        <f>'CBA Result'!$G$40</f>
        <v>-16530913967.140793</v>
      </c>
      <c r="R1097" s="3">
        <v>0.2160864409287977</v>
      </c>
      <c r="S1097" s="122">
        <f t="shared" si="56"/>
        <v>1224395600.0151052</v>
      </c>
      <c r="T1097" s="3">
        <v>0.378524943270243</v>
      </c>
      <c r="U1097" s="122">
        <f t="shared" si="55"/>
        <v>-26319087958.926849</v>
      </c>
      <c r="V1097" s="3">
        <f t="shared" si="57"/>
        <v>0.23223276137950416</v>
      </c>
    </row>
    <row r="1098" spans="13:22" x14ac:dyDescent="0.25">
      <c r="M1098" s="3">
        <v>1094</v>
      </c>
      <c r="N1098" s="122">
        <f>'CBA Result'!$G$54*_xlfn.GAMMA.INV(T1098,IF($O$2="Railway",$D$31,$D$32),IF($O$2="Railway",$F$31,$F$32))</f>
        <v>5060201367.7454662</v>
      </c>
      <c r="O1098" s="122">
        <f>'CBA Result'!$G$53+'CBA Result'!$G$57+'CBA Result'!$G$58+'CBA Result'!$G$59+'CBA Result'!$G$60</f>
        <v>-349185910.82876146</v>
      </c>
      <c r="P1098" s="122">
        <f>'CBA Result'!$G$55+'CBA Result'!$G$56</f>
        <v>2589916468.0184565</v>
      </c>
      <c r="Q1098" s="122">
        <f>'CBA Result'!$G$40</f>
        <v>-16530913967.140793</v>
      </c>
      <c r="R1098" s="3">
        <v>6.2827834951462269E-2</v>
      </c>
      <c r="S1098" s="122">
        <f t="shared" si="56"/>
        <v>691069417.14918506</v>
      </c>
      <c r="T1098" s="3">
        <v>0.31967626339893063</v>
      </c>
      <c r="U1098" s="122">
        <f t="shared" si="55"/>
        <v>-25430836177.921551</v>
      </c>
      <c r="V1098" s="3">
        <f t="shared" si="57"/>
        <v>0.21242262095793188</v>
      </c>
    </row>
    <row r="1099" spans="13:22" x14ac:dyDescent="0.25">
      <c r="M1099" s="3">
        <v>1095</v>
      </c>
      <c r="N1099" s="122">
        <f>'CBA Result'!$G$54*_xlfn.GAMMA.INV(T1099,IF($O$2="Railway",$D$31,$D$32),IF($O$2="Railway",$F$31,$F$32))</f>
        <v>7904908976.720211</v>
      </c>
      <c r="O1099" s="122">
        <f>'CBA Result'!$G$53+'CBA Result'!$G$57+'CBA Result'!$G$58+'CBA Result'!$G$59+'CBA Result'!$G$60</f>
        <v>-349185910.82876146</v>
      </c>
      <c r="P1099" s="122">
        <f>'CBA Result'!$G$55+'CBA Result'!$G$56</f>
        <v>2589916468.0184565</v>
      </c>
      <c r="Q1099" s="122">
        <f>'CBA Result'!$G$40</f>
        <v>-16530913967.140793</v>
      </c>
      <c r="R1099" s="3">
        <v>4.2470520726300975E-3</v>
      </c>
      <c r="S1099" s="122">
        <f t="shared" si="56"/>
        <v>313834908.59251809</v>
      </c>
      <c r="T1099" s="3">
        <v>0.96000205879667522</v>
      </c>
      <c r="U1099" s="122">
        <f t="shared" si="55"/>
        <v>-39727360746.894516</v>
      </c>
      <c r="V1099" s="3">
        <f t="shared" si="57"/>
        <v>0.19808912111281216</v>
      </c>
    </row>
    <row r="1100" spans="13:22" x14ac:dyDescent="0.25">
      <c r="M1100" s="3">
        <v>1096</v>
      </c>
      <c r="N1100" s="122">
        <f>'CBA Result'!$G$54*_xlfn.GAMMA.INV(T1100,IF($O$2="Railway",$D$31,$D$32),IF($O$2="Railway",$F$31,$F$32))</f>
        <v>6398066555.1958218</v>
      </c>
      <c r="O1100" s="122">
        <f>'CBA Result'!$G$53+'CBA Result'!$G$57+'CBA Result'!$G$58+'CBA Result'!$G$59+'CBA Result'!$G$60</f>
        <v>-349185910.82876146</v>
      </c>
      <c r="P1100" s="122">
        <f>'CBA Result'!$G$55+'CBA Result'!$G$56</f>
        <v>2589916468.0184565</v>
      </c>
      <c r="Q1100" s="122">
        <f>'CBA Result'!$G$40</f>
        <v>-16530913967.140793</v>
      </c>
      <c r="R1100" s="3">
        <v>0.89658334389493233</v>
      </c>
      <c r="S1100" s="122">
        <f t="shared" si="56"/>
        <v>3675822290.6003747</v>
      </c>
      <c r="T1100" s="3">
        <v>0.74427288039898798</v>
      </c>
      <c r="U1100" s="122">
        <f t="shared" si="55"/>
        <v>-32154487656.90469</v>
      </c>
      <c r="V1100" s="3">
        <f t="shared" si="57"/>
        <v>0.30243688031145483</v>
      </c>
    </row>
    <row r="1101" spans="13:22" x14ac:dyDescent="0.25">
      <c r="M1101" s="3">
        <v>1097</v>
      </c>
      <c r="N1101" s="122">
        <f>'CBA Result'!$G$54*_xlfn.GAMMA.INV(T1101,IF($O$2="Railway",$D$31,$D$32),IF($O$2="Railway",$F$31,$F$32))</f>
        <v>5008693407.6934366</v>
      </c>
      <c r="O1101" s="122">
        <f>'CBA Result'!$G$53+'CBA Result'!$G$57+'CBA Result'!$G$58+'CBA Result'!$G$59+'CBA Result'!$G$60</f>
        <v>-349185910.82876146</v>
      </c>
      <c r="P1101" s="122">
        <f>'CBA Result'!$G$55+'CBA Result'!$G$56</f>
        <v>2589916468.0184565</v>
      </c>
      <c r="Q1101" s="122">
        <f>'CBA Result'!$G$40</f>
        <v>-16530913967.140793</v>
      </c>
      <c r="R1101" s="3">
        <v>0.57418469717023513</v>
      </c>
      <c r="S1101" s="122">
        <f t="shared" si="56"/>
        <v>2275658363.2444344</v>
      </c>
      <c r="T1101" s="3">
        <v>0.30302637053702441</v>
      </c>
      <c r="U1101" s="122">
        <f t="shared" si="55"/>
        <v>-25171974840.447605</v>
      </c>
      <c r="V1101" s="3">
        <f t="shared" si="57"/>
        <v>0.27551139328827445</v>
      </c>
    </row>
    <row r="1102" spans="13:22" x14ac:dyDescent="0.25">
      <c r="M1102" s="3">
        <v>1098</v>
      </c>
      <c r="N1102" s="122">
        <f>'CBA Result'!$G$54*_xlfn.GAMMA.INV(T1102,IF($O$2="Railway",$D$31,$D$32),IF($O$2="Railway",$F$31,$F$32))</f>
        <v>7337038015.21134</v>
      </c>
      <c r="O1102" s="122">
        <f>'CBA Result'!$G$53+'CBA Result'!$G$57+'CBA Result'!$G$58+'CBA Result'!$G$59+'CBA Result'!$G$60</f>
        <v>-349185910.82876146</v>
      </c>
      <c r="P1102" s="122">
        <f>'CBA Result'!$G$55+'CBA Result'!$G$56</f>
        <v>2589916468.0184565</v>
      </c>
      <c r="Q1102" s="122">
        <f>'CBA Result'!$G$40</f>
        <v>-16530913967.140793</v>
      </c>
      <c r="R1102" s="3">
        <v>9.1068255017275002E-2</v>
      </c>
      <c r="S1102" s="122">
        <f t="shared" si="56"/>
        <v>807485528.47719181</v>
      </c>
      <c r="T1102" s="3">
        <v>0.91242708989124133</v>
      </c>
      <c r="U1102" s="122">
        <f t="shared" si="55"/>
        <v>-36873436101.843254</v>
      </c>
      <c r="V1102" s="3">
        <f t="shared" si="57"/>
        <v>0.21140795263368722</v>
      </c>
    </row>
    <row r="1103" spans="13:22" x14ac:dyDescent="0.25">
      <c r="M1103" s="3">
        <v>1099</v>
      </c>
      <c r="N1103" s="122">
        <f>'CBA Result'!$G$54*_xlfn.GAMMA.INV(T1103,IF($O$2="Railway",$D$31,$D$32),IF($O$2="Railway",$F$31,$F$32))</f>
        <v>6636906462.6345787</v>
      </c>
      <c r="O1103" s="122">
        <f>'CBA Result'!$G$53+'CBA Result'!$G$57+'CBA Result'!$G$58+'CBA Result'!$G$59+'CBA Result'!$G$60</f>
        <v>-349185910.82876146</v>
      </c>
      <c r="P1103" s="122">
        <f>'CBA Result'!$G$55+'CBA Result'!$G$56</f>
        <v>2589916468.0184565</v>
      </c>
      <c r="Q1103" s="122">
        <f>'CBA Result'!$G$40</f>
        <v>-16530913967.140793</v>
      </c>
      <c r="R1103" s="3">
        <v>0.37686749313704693</v>
      </c>
      <c r="S1103" s="122">
        <f t="shared" si="56"/>
        <v>1690334985.7195766</v>
      </c>
      <c r="T1103" s="3">
        <v>0.79969144720410401</v>
      </c>
      <c r="U1103" s="122">
        <f t="shared" si="55"/>
        <v>-33354815097.931244</v>
      </c>
      <c r="V1103" s="3">
        <f t="shared" si="57"/>
        <v>0.23918752102511925</v>
      </c>
    </row>
    <row r="1104" spans="13:22" x14ac:dyDescent="0.25">
      <c r="M1104" s="3">
        <v>1100</v>
      </c>
      <c r="N1104" s="122">
        <f>'CBA Result'!$G$54*_xlfn.GAMMA.INV(T1104,IF($O$2="Railway",$D$31,$D$32),IF($O$2="Railway",$F$31,$F$32))</f>
        <v>4691273498.1341572</v>
      </c>
      <c r="O1104" s="122">
        <f>'CBA Result'!$G$53+'CBA Result'!$G$57+'CBA Result'!$G$58+'CBA Result'!$G$59+'CBA Result'!$G$60</f>
        <v>-349185910.82876146</v>
      </c>
      <c r="P1104" s="122">
        <f>'CBA Result'!$G$55+'CBA Result'!$G$56</f>
        <v>2589916468.0184565</v>
      </c>
      <c r="Q1104" s="122">
        <f>'CBA Result'!$G$40</f>
        <v>-16530913967.140793</v>
      </c>
      <c r="R1104" s="3">
        <v>0.95543994530679832</v>
      </c>
      <c r="S1104" s="122">
        <f t="shared" si="56"/>
        <v>4222407993.9377899</v>
      </c>
      <c r="T1104" s="3">
        <v>0.2079633055298109</v>
      </c>
      <c r="U1104" s="122">
        <f t="shared" si="55"/>
        <v>-23576731265.544331</v>
      </c>
      <c r="V1104" s="3">
        <f t="shared" si="57"/>
        <v>0.36326051668407361</v>
      </c>
    </row>
    <row r="1105" spans="13:22" x14ac:dyDescent="0.25">
      <c r="M1105" s="3">
        <v>1101</v>
      </c>
      <c r="N1105" s="122">
        <f>'CBA Result'!$G$54*_xlfn.GAMMA.INV(T1105,IF($O$2="Railway",$D$31,$D$32),IF($O$2="Railway",$F$31,$F$32))</f>
        <v>4115365735.5988383</v>
      </c>
      <c r="O1105" s="122">
        <f>'CBA Result'!$G$53+'CBA Result'!$G$57+'CBA Result'!$G$58+'CBA Result'!$G$59+'CBA Result'!$G$60</f>
        <v>-349185910.82876146</v>
      </c>
      <c r="P1105" s="122">
        <f>'CBA Result'!$G$55+'CBA Result'!$G$56</f>
        <v>2589916468.0184565</v>
      </c>
      <c r="Q1105" s="122">
        <f>'CBA Result'!$G$40</f>
        <v>-16530913967.140793</v>
      </c>
      <c r="R1105" s="3">
        <v>0.2139992010368954</v>
      </c>
      <c r="S1105" s="122">
        <f t="shared" si="56"/>
        <v>1218082115.8868468</v>
      </c>
      <c r="T1105" s="3">
        <v>8.2147688041194211E-2</v>
      </c>
      <c r="U1105" s="122">
        <f t="shared" si="55"/>
        <v>-20682416415.549664</v>
      </c>
      <c r="V1105" s="3">
        <f t="shared" si="57"/>
        <v>0.24099030986096986</v>
      </c>
    </row>
    <row r="1106" spans="13:22" x14ac:dyDescent="0.25">
      <c r="M1106" s="3">
        <v>1102</v>
      </c>
      <c r="N1106" s="122">
        <f>'CBA Result'!$G$54*_xlfn.GAMMA.INV(T1106,IF($O$2="Railway",$D$31,$D$32),IF($O$2="Railway",$F$31,$F$32))</f>
        <v>5026167080.5196438</v>
      </c>
      <c r="O1106" s="122">
        <f>'CBA Result'!$G$53+'CBA Result'!$G$57+'CBA Result'!$G$58+'CBA Result'!$G$59+'CBA Result'!$G$60</f>
        <v>-349185910.82876146</v>
      </c>
      <c r="P1106" s="122">
        <f>'CBA Result'!$G$55+'CBA Result'!$G$56</f>
        <v>2589916468.0184565</v>
      </c>
      <c r="Q1106" s="122">
        <f>'CBA Result'!$G$40</f>
        <v>-16530913967.140793</v>
      </c>
      <c r="R1106" s="3">
        <v>0.22081363668503207</v>
      </c>
      <c r="S1106" s="122">
        <f t="shared" si="56"/>
        <v>1238649055.130374</v>
      </c>
      <c r="T1106" s="3">
        <v>0.30864410556921273</v>
      </c>
      <c r="U1106" s="122">
        <f t="shared" si="55"/>
        <v>-25259791525.748386</v>
      </c>
      <c r="V1106" s="3">
        <f t="shared" si="57"/>
        <v>0.23419156958564769</v>
      </c>
    </row>
    <row r="1107" spans="13:22" x14ac:dyDescent="0.25">
      <c r="M1107" s="3">
        <v>1103</v>
      </c>
      <c r="N1107" s="122">
        <f>'CBA Result'!$G$54*_xlfn.GAMMA.INV(T1107,IF($O$2="Railway",$D$31,$D$32),IF($O$2="Railway",$F$31,$F$32))</f>
        <v>5312266624.1094074</v>
      </c>
      <c r="O1107" s="122">
        <f>'CBA Result'!$G$53+'CBA Result'!$G$57+'CBA Result'!$G$58+'CBA Result'!$G$59+'CBA Result'!$G$60</f>
        <v>-349185910.82876146</v>
      </c>
      <c r="P1107" s="122">
        <f>'CBA Result'!$G$55+'CBA Result'!$G$56</f>
        <v>2589916468.0184565</v>
      </c>
      <c r="Q1107" s="122">
        <f>'CBA Result'!$G$40</f>
        <v>-16530913967.140793</v>
      </c>
      <c r="R1107" s="3">
        <v>0.19365823518247993</v>
      </c>
      <c r="S1107" s="122">
        <f t="shared" si="56"/>
        <v>1155839967.639915</v>
      </c>
      <c r="T1107" s="3">
        <v>0.4041622979529198</v>
      </c>
      <c r="U1107" s="122">
        <f t="shared" si="55"/>
        <v>-26697629685.705063</v>
      </c>
      <c r="V1107" s="3">
        <f t="shared" si="57"/>
        <v>0.22919340604221752</v>
      </c>
    </row>
    <row r="1108" spans="13:22" x14ac:dyDescent="0.25">
      <c r="M1108" s="3">
        <v>1104</v>
      </c>
      <c r="N1108" s="122">
        <f>'CBA Result'!$G$54*_xlfn.GAMMA.INV(T1108,IF($O$2="Railway",$D$31,$D$32),IF($O$2="Railway",$F$31,$F$32))</f>
        <v>4719507353.094635</v>
      </c>
      <c r="O1108" s="122">
        <f>'CBA Result'!$G$53+'CBA Result'!$G$57+'CBA Result'!$G$58+'CBA Result'!$G$59+'CBA Result'!$G$60</f>
        <v>-349185910.82876146</v>
      </c>
      <c r="P1108" s="122">
        <f>'CBA Result'!$G$55+'CBA Result'!$G$56</f>
        <v>2589916468.0184565</v>
      </c>
      <c r="Q1108" s="122">
        <f>'CBA Result'!$G$40</f>
        <v>-16530913967.140793</v>
      </c>
      <c r="R1108" s="3">
        <v>0.30303509808565954</v>
      </c>
      <c r="S1108" s="122">
        <f t="shared" si="56"/>
        <v>1479391185.754138</v>
      </c>
      <c r="T1108" s="3">
        <v>0.21579367679064498</v>
      </c>
      <c r="U1108" s="122">
        <f t="shared" si="55"/>
        <v>-23718624934.98362</v>
      </c>
      <c r="V1108" s="3">
        <f t="shared" si="57"/>
        <v>0.24662950082709134</v>
      </c>
    </row>
    <row r="1109" spans="13:22" x14ac:dyDescent="0.25">
      <c r="M1109" s="3">
        <v>1105</v>
      </c>
      <c r="N1109" s="122">
        <f>'CBA Result'!$G$54*_xlfn.GAMMA.INV(T1109,IF($O$2="Railway",$D$31,$D$32),IF($O$2="Railway",$F$31,$F$32))</f>
        <v>4725173919.2000933</v>
      </c>
      <c r="O1109" s="122">
        <f>'CBA Result'!$G$53+'CBA Result'!$G$57+'CBA Result'!$G$58+'CBA Result'!$G$59+'CBA Result'!$G$60</f>
        <v>-349185910.82876146</v>
      </c>
      <c r="P1109" s="122">
        <f>'CBA Result'!$G$55+'CBA Result'!$G$56</f>
        <v>2589916468.0184565</v>
      </c>
      <c r="Q1109" s="122">
        <f>'CBA Result'!$G$40</f>
        <v>-16530913967.140793</v>
      </c>
      <c r="R1109" s="3">
        <v>0.82698795921116264</v>
      </c>
      <c r="S1109" s="122">
        <f t="shared" si="56"/>
        <v>3256812382.7250934</v>
      </c>
      <c r="T1109" s="3">
        <v>0.21738170081754205</v>
      </c>
      <c r="U1109" s="122">
        <f t="shared" si="55"/>
        <v>-23747103152.320549</v>
      </c>
      <c r="V1109" s="3">
        <f t="shared" si="57"/>
        <v>0.32142027354399877</v>
      </c>
    </row>
    <row r="1110" spans="13:22" x14ac:dyDescent="0.25">
      <c r="M1110" s="3">
        <v>1106</v>
      </c>
      <c r="N1110" s="122">
        <f>'CBA Result'!$G$54*_xlfn.GAMMA.INV(T1110,IF($O$2="Railway",$D$31,$D$32),IF($O$2="Railway",$F$31,$F$32))</f>
        <v>4766852716.5672216</v>
      </c>
      <c r="O1110" s="122">
        <f>'CBA Result'!$G$53+'CBA Result'!$G$57+'CBA Result'!$G$58+'CBA Result'!$G$59+'CBA Result'!$G$60</f>
        <v>-349185910.82876146</v>
      </c>
      <c r="P1110" s="122">
        <f>'CBA Result'!$G$55+'CBA Result'!$G$56</f>
        <v>2589916468.0184565</v>
      </c>
      <c r="Q1110" s="122">
        <f>'CBA Result'!$G$40</f>
        <v>-16530913967.140793</v>
      </c>
      <c r="R1110" s="3">
        <v>0.21749251403137881</v>
      </c>
      <c r="S1110" s="122">
        <f t="shared" si="56"/>
        <v>1228641683.4651723</v>
      </c>
      <c r="T1110" s="3">
        <v>0.22922668778096622</v>
      </c>
      <c r="U1110" s="122">
        <f t="shared" si="55"/>
        <v>-23956566490.023346</v>
      </c>
      <c r="V1110" s="3">
        <f t="shared" si="57"/>
        <v>0.2356893877741213</v>
      </c>
    </row>
    <row r="1111" spans="13:22" x14ac:dyDescent="0.25">
      <c r="M1111" s="3">
        <v>1107</v>
      </c>
      <c r="N1111" s="122">
        <f>'CBA Result'!$G$54*_xlfn.GAMMA.INV(T1111,IF($O$2="Railway",$D$31,$D$32),IF($O$2="Railway",$F$31,$F$32))</f>
        <v>2904601869.3475981</v>
      </c>
      <c r="O1111" s="122">
        <f>'CBA Result'!$G$53+'CBA Result'!$G$57+'CBA Result'!$G$58+'CBA Result'!$G$59+'CBA Result'!$G$60</f>
        <v>-349185910.82876146</v>
      </c>
      <c r="P1111" s="122">
        <f>'CBA Result'!$G$55+'CBA Result'!$G$56</f>
        <v>2589916468.0184565</v>
      </c>
      <c r="Q1111" s="122">
        <f>'CBA Result'!$G$40</f>
        <v>-16530913967.140793</v>
      </c>
      <c r="R1111" s="3">
        <v>0.82335455141437197</v>
      </c>
      <c r="S1111" s="122">
        <f t="shared" si="56"/>
        <v>3238173341.6601052</v>
      </c>
      <c r="T1111" s="3">
        <v>2.4263224010458995E-3</v>
      </c>
      <c r="U1111" s="122">
        <f t="shared" si="55"/>
        <v>-14597532574.948515</v>
      </c>
      <c r="V1111" s="3">
        <f t="shared" si="57"/>
        <v>0.39688825974066205</v>
      </c>
    </row>
    <row r="1112" spans="13:22" x14ac:dyDescent="0.25">
      <c r="M1112" s="3">
        <v>1108</v>
      </c>
      <c r="N1112" s="122">
        <f>'CBA Result'!$G$54*_xlfn.GAMMA.INV(T1112,IF($O$2="Railway",$D$31,$D$32),IF($O$2="Railway",$F$31,$F$32))</f>
        <v>5856671985.6360273</v>
      </c>
      <c r="O1112" s="122">
        <f>'CBA Result'!$G$53+'CBA Result'!$G$57+'CBA Result'!$G$58+'CBA Result'!$G$59+'CBA Result'!$G$60</f>
        <v>-349185910.82876146</v>
      </c>
      <c r="P1112" s="122">
        <f>'CBA Result'!$G$55+'CBA Result'!$G$56</f>
        <v>2589916468.0184565</v>
      </c>
      <c r="Q1112" s="122">
        <f>'CBA Result'!$G$40</f>
        <v>-16530913967.140793</v>
      </c>
      <c r="R1112" s="3">
        <v>0.41501235826946625</v>
      </c>
      <c r="S1112" s="122">
        <f t="shared" si="56"/>
        <v>1799550335.4933801</v>
      </c>
      <c r="T1112" s="3">
        <v>0.58789102881716182</v>
      </c>
      <c r="U1112" s="122">
        <f t="shared" si="55"/>
        <v>-29433624275.093117</v>
      </c>
      <c r="V1112" s="3">
        <f t="shared" si="57"/>
        <v>0.24825472874177773</v>
      </c>
    </row>
    <row r="1113" spans="13:22" x14ac:dyDescent="0.25">
      <c r="M1113" s="3">
        <v>1109</v>
      </c>
      <c r="N1113" s="122">
        <f>'CBA Result'!$G$54*_xlfn.GAMMA.INV(T1113,IF($O$2="Railway",$D$31,$D$32),IF($O$2="Railway",$F$31,$F$32))</f>
        <v>4246589389.29212</v>
      </c>
      <c r="O1113" s="122">
        <f>'CBA Result'!$G$53+'CBA Result'!$G$57+'CBA Result'!$G$58+'CBA Result'!$G$59+'CBA Result'!$G$60</f>
        <v>-349185910.82876146</v>
      </c>
      <c r="P1113" s="122">
        <f>'CBA Result'!$G$55+'CBA Result'!$G$56</f>
        <v>2589916468.0184565</v>
      </c>
      <c r="Q1113" s="122">
        <f>'CBA Result'!$G$40</f>
        <v>-16530913967.140793</v>
      </c>
      <c r="R1113" s="3">
        <v>0.45273973530365752</v>
      </c>
      <c r="S1113" s="122">
        <f t="shared" si="56"/>
        <v>1908664282.723767</v>
      </c>
      <c r="T1113" s="3">
        <v>0.10480958494364934</v>
      </c>
      <c r="U1113" s="122">
        <f t="shared" si="55"/>
        <v>-21341901482.885822</v>
      </c>
      <c r="V1113" s="3">
        <f t="shared" si="57"/>
        <v>0.27205016225208611</v>
      </c>
    </row>
    <row r="1114" spans="13:22" x14ac:dyDescent="0.25">
      <c r="M1114" s="3">
        <v>1110</v>
      </c>
      <c r="N1114" s="122">
        <f>'CBA Result'!$G$54*_xlfn.GAMMA.INV(T1114,IF($O$2="Railway",$D$31,$D$32),IF($O$2="Railway",$F$31,$F$32))</f>
        <v>4434594157.687912</v>
      </c>
      <c r="O1114" s="122">
        <f>'CBA Result'!$G$53+'CBA Result'!$G$57+'CBA Result'!$G$58+'CBA Result'!$G$59+'CBA Result'!$G$60</f>
        <v>-349185910.82876146</v>
      </c>
      <c r="P1114" s="122">
        <f>'CBA Result'!$G$55+'CBA Result'!$G$56</f>
        <v>2589916468.0184565</v>
      </c>
      <c r="Q1114" s="122">
        <f>'CBA Result'!$G$40</f>
        <v>-16530913967.140793</v>
      </c>
      <c r="R1114" s="3">
        <v>0.9735475571836405</v>
      </c>
      <c r="S1114" s="122">
        <f t="shared" si="56"/>
        <v>4495981557.756238</v>
      </c>
      <c r="T1114" s="3">
        <v>0.1435600266963345</v>
      </c>
      <c r="U1114" s="122">
        <f t="shared" si="55"/>
        <v>-22286748954.019497</v>
      </c>
      <c r="V1114" s="3">
        <f t="shared" si="57"/>
        <v>0.38504448640400302</v>
      </c>
    </row>
    <row r="1115" spans="13:22" x14ac:dyDescent="0.25">
      <c r="M1115" s="3">
        <v>1111</v>
      </c>
      <c r="N1115" s="122">
        <f>'CBA Result'!$G$54*_xlfn.GAMMA.INV(T1115,IF($O$2="Railway",$D$31,$D$32),IF($O$2="Railway",$F$31,$F$32))</f>
        <v>5428595533.3160839</v>
      </c>
      <c r="O1115" s="122">
        <f>'CBA Result'!$G$53+'CBA Result'!$G$57+'CBA Result'!$G$58+'CBA Result'!$G$59+'CBA Result'!$G$60</f>
        <v>-349185910.82876146</v>
      </c>
      <c r="P1115" s="122">
        <f>'CBA Result'!$G$55+'CBA Result'!$G$56</f>
        <v>2589916468.0184565</v>
      </c>
      <c r="Q1115" s="122">
        <f>'CBA Result'!$G$40</f>
        <v>-16530913967.140793</v>
      </c>
      <c r="R1115" s="3">
        <v>0.97860697330118585</v>
      </c>
      <c r="S1115" s="122">
        <f t="shared" si="56"/>
        <v>4595837635.2773266</v>
      </c>
      <c r="T1115" s="3">
        <v>0.44405198931771228</v>
      </c>
      <c r="U1115" s="122">
        <f t="shared" si="55"/>
        <v>-27282258876.876831</v>
      </c>
      <c r="V1115" s="3">
        <f t="shared" si="57"/>
        <v>0.35463512392534829</v>
      </c>
    </row>
    <row r="1116" spans="13:22" x14ac:dyDescent="0.25">
      <c r="M1116" s="3">
        <v>1112</v>
      </c>
      <c r="N1116" s="122">
        <f>'CBA Result'!$G$54*_xlfn.GAMMA.INV(T1116,IF($O$2="Railway",$D$31,$D$32),IF($O$2="Railway",$F$31,$F$32))</f>
        <v>4950033044.0223331</v>
      </c>
      <c r="O1116" s="122">
        <f>'CBA Result'!$G$53+'CBA Result'!$G$57+'CBA Result'!$G$58+'CBA Result'!$G$59+'CBA Result'!$G$60</f>
        <v>-349185910.82876146</v>
      </c>
      <c r="P1116" s="122">
        <f>'CBA Result'!$G$55+'CBA Result'!$G$56</f>
        <v>2589916468.0184565</v>
      </c>
      <c r="Q1116" s="122">
        <f>'CBA Result'!$G$40</f>
        <v>-16530913967.140793</v>
      </c>
      <c r="R1116" s="3">
        <v>0.84074140598058189</v>
      </c>
      <c r="S1116" s="122">
        <f t="shared" si="56"/>
        <v>3329657088.8831067</v>
      </c>
      <c r="T1116" s="3">
        <v>0.28441717352728091</v>
      </c>
      <c r="U1116" s="122">
        <f t="shared" si="55"/>
        <v>-24877167976.008179</v>
      </c>
      <c r="V1116" s="3">
        <f t="shared" si="57"/>
        <v>0.318786456309052</v>
      </c>
    </row>
    <row r="1117" spans="13:22" x14ac:dyDescent="0.25">
      <c r="M1117" s="3">
        <v>1113</v>
      </c>
      <c r="N1117" s="122">
        <f>'CBA Result'!$G$54*_xlfn.GAMMA.INV(T1117,IF($O$2="Railway",$D$31,$D$32),IF($O$2="Railway",$F$31,$F$32))</f>
        <v>4838051635.9043541</v>
      </c>
      <c r="O1117" s="122">
        <f>'CBA Result'!$G$53+'CBA Result'!$G$57+'CBA Result'!$G$58+'CBA Result'!$G$59+'CBA Result'!$G$60</f>
        <v>-349185910.82876146</v>
      </c>
      <c r="P1117" s="122">
        <f>'CBA Result'!$G$55+'CBA Result'!$G$56</f>
        <v>2589916468.0184565</v>
      </c>
      <c r="Q1117" s="122">
        <f>'CBA Result'!$G$40</f>
        <v>-16530913967.140793</v>
      </c>
      <c r="R1117" s="3">
        <v>0.9511272824667939</v>
      </c>
      <c r="S1117" s="122">
        <f t="shared" si="56"/>
        <v>4169295809.4742923</v>
      </c>
      <c r="T1117" s="3">
        <v>0.25010254357450012</v>
      </c>
      <c r="U1117" s="122">
        <f t="shared" si="55"/>
        <v>-24314387833.902863</v>
      </c>
      <c r="V1117" s="3">
        <f t="shared" si="57"/>
        <v>0.35609210454714157</v>
      </c>
    </row>
    <row r="1118" spans="13:22" x14ac:dyDescent="0.25">
      <c r="M1118" s="3">
        <v>1114</v>
      </c>
      <c r="N1118" s="122">
        <f>'CBA Result'!$G$54*_xlfn.GAMMA.INV(T1118,IF($O$2="Railway",$D$31,$D$32),IF($O$2="Railway",$F$31,$F$32))</f>
        <v>7059418756.5121441</v>
      </c>
      <c r="O1118" s="122">
        <f>'CBA Result'!$G$53+'CBA Result'!$G$57+'CBA Result'!$G$58+'CBA Result'!$G$59+'CBA Result'!$G$60</f>
        <v>-349185910.82876146</v>
      </c>
      <c r="P1118" s="122">
        <f>'CBA Result'!$G$55+'CBA Result'!$G$56</f>
        <v>2589916468.0184565</v>
      </c>
      <c r="Q1118" s="122">
        <f>'CBA Result'!$G$40</f>
        <v>-16530913967.140793</v>
      </c>
      <c r="R1118" s="3">
        <v>0.95389667437429293</v>
      </c>
      <c r="S1118" s="122">
        <f t="shared" si="56"/>
        <v>4203008334.7554054</v>
      </c>
      <c r="T1118" s="3">
        <v>0.87606471507556816</v>
      </c>
      <c r="U1118" s="122">
        <f t="shared" si="55"/>
        <v>-35478216944.594414</v>
      </c>
      <c r="V1118" s="3">
        <f t="shared" si="57"/>
        <v>0.30760399254229065</v>
      </c>
    </row>
    <row r="1119" spans="13:22" x14ac:dyDescent="0.25">
      <c r="M1119" s="3">
        <v>1115</v>
      </c>
      <c r="N1119" s="122">
        <f>'CBA Result'!$G$54*_xlfn.GAMMA.INV(T1119,IF($O$2="Railway",$D$31,$D$32),IF($O$2="Railway",$F$31,$F$32))</f>
        <v>5485834286.0323572</v>
      </c>
      <c r="O1119" s="122">
        <f>'CBA Result'!$G$53+'CBA Result'!$G$57+'CBA Result'!$G$58+'CBA Result'!$G$59+'CBA Result'!$G$60</f>
        <v>-349185910.82876146</v>
      </c>
      <c r="P1119" s="122">
        <f>'CBA Result'!$G$55+'CBA Result'!$G$56</f>
        <v>2589916468.0184565</v>
      </c>
      <c r="Q1119" s="122">
        <f>'CBA Result'!$G$40</f>
        <v>-16530913967.140793</v>
      </c>
      <c r="R1119" s="3">
        <v>0.83890426299830123</v>
      </c>
      <c r="S1119" s="122">
        <f t="shared" si="56"/>
        <v>3319705153.2829504</v>
      </c>
      <c r="T1119" s="3">
        <v>0.46370326666116413</v>
      </c>
      <c r="U1119" s="122">
        <f t="shared" si="55"/>
        <v>-27569921212.33931</v>
      </c>
      <c r="V1119" s="3">
        <f t="shared" si="57"/>
        <v>0.30672389171361814</v>
      </c>
    </row>
    <row r="1120" spans="13:22" x14ac:dyDescent="0.25">
      <c r="M1120" s="3">
        <v>1116</v>
      </c>
      <c r="N1120" s="122">
        <f>'CBA Result'!$G$54*_xlfn.GAMMA.INV(T1120,IF($O$2="Railway",$D$31,$D$32),IF($O$2="Railway",$F$31,$F$32))</f>
        <v>6028182602.8374243</v>
      </c>
      <c r="O1120" s="122">
        <f>'CBA Result'!$G$53+'CBA Result'!$G$57+'CBA Result'!$G$58+'CBA Result'!$G$59+'CBA Result'!$G$60</f>
        <v>-349185910.82876146</v>
      </c>
      <c r="P1120" s="122">
        <f>'CBA Result'!$G$55+'CBA Result'!$G$56</f>
        <v>2589916468.0184565</v>
      </c>
      <c r="Q1120" s="122">
        <f>'CBA Result'!$G$40</f>
        <v>-16530913967.140793</v>
      </c>
      <c r="R1120" s="3">
        <v>0.49825266783797972</v>
      </c>
      <c r="S1120" s="122">
        <f t="shared" si="56"/>
        <v>2042722309.9236202</v>
      </c>
      <c r="T1120" s="3">
        <v>0.64152359119092506</v>
      </c>
      <c r="U1120" s="122">
        <f t="shared" si="55"/>
        <v>-30295577800.623711</v>
      </c>
      <c r="V1120" s="3">
        <f t="shared" si="57"/>
        <v>0.25487941021455984</v>
      </c>
    </row>
    <row r="1121" spans="13:22" x14ac:dyDescent="0.25">
      <c r="M1121" s="3">
        <v>1117</v>
      </c>
      <c r="N1121" s="122">
        <f>'CBA Result'!$G$54*_xlfn.GAMMA.INV(T1121,IF($O$2="Railway",$D$31,$D$32),IF($O$2="Railway",$F$31,$F$32))</f>
        <v>6250249084.4524565</v>
      </c>
      <c r="O1121" s="122">
        <f>'CBA Result'!$G$53+'CBA Result'!$G$57+'CBA Result'!$G$58+'CBA Result'!$G$59+'CBA Result'!$G$60</f>
        <v>-349185910.82876146</v>
      </c>
      <c r="P1121" s="122">
        <f>'CBA Result'!$G$55+'CBA Result'!$G$56</f>
        <v>2589916468.0184565</v>
      </c>
      <c r="Q1121" s="122">
        <f>'CBA Result'!$G$40</f>
        <v>-16530913967.140793</v>
      </c>
      <c r="R1121" s="3">
        <v>0.54912470221848853</v>
      </c>
      <c r="S1121" s="122">
        <f t="shared" si="56"/>
        <v>2197190592.9098058</v>
      </c>
      <c r="T1121" s="3">
        <v>0.70555726735449209</v>
      </c>
      <c r="U1121" s="122">
        <f t="shared" si="55"/>
        <v>-31411607757.565018</v>
      </c>
      <c r="V1121" s="3">
        <f t="shared" si="57"/>
        <v>0.25781086498455835</v>
      </c>
    </row>
    <row r="1122" spans="13:22" x14ac:dyDescent="0.25">
      <c r="M1122" s="3">
        <v>1118</v>
      </c>
      <c r="N1122" s="122">
        <f>'CBA Result'!$G$54*_xlfn.GAMMA.INV(T1122,IF($O$2="Railway",$D$31,$D$32),IF($O$2="Railway",$F$31,$F$32))</f>
        <v>5925708601.8159361</v>
      </c>
      <c r="O1122" s="122">
        <f>'CBA Result'!$G$53+'CBA Result'!$G$57+'CBA Result'!$G$58+'CBA Result'!$G$59+'CBA Result'!$G$60</f>
        <v>-349185910.82876146</v>
      </c>
      <c r="P1122" s="122">
        <f>'CBA Result'!$G$55+'CBA Result'!$G$56</f>
        <v>2589916468.0184565</v>
      </c>
      <c r="Q1122" s="122">
        <f>'CBA Result'!$G$40</f>
        <v>-16530913967.140793</v>
      </c>
      <c r="R1122" s="3">
        <v>0.13492239297730113</v>
      </c>
      <c r="S1122" s="122">
        <f t="shared" si="56"/>
        <v>965955613.06649709</v>
      </c>
      <c r="T1122" s="3">
        <v>0.60986447266054866</v>
      </c>
      <c r="U1122" s="122">
        <f t="shared" si="55"/>
        <v>-29780578625.080086</v>
      </c>
      <c r="V1122" s="3">
        <f t="shared" si="57"/>
        <v>0.2196894286850371</v>
      </c>
    </row>
    <row r="1123" spans="13:22" x14ac:dyDescent="0.25">
      <c r="M1123" s="3">
        <v>1119</v>
      </c>
      <c r="N1123" s="122">
        <f>'CBA Result'!$G$54*_xlfn.GAMMA.INV(T1123,IF($O$2="Railway",$D$31,$D$32),IF($O$2="Railway",$F$31,$F$32))</f>
        <v>5135768542.205883</v>
      </c>
      <c r="O1123" s="122">
        <f>'CBA Result'!$G$53+'CBA Result'!$G$57+'CBA Result'!$G$58+'CBA Result'!$G$59+'CBA Result'!$G$60</f>
        <v>-349185910.82876146</v>
      </c>
      <c r="P1123" s="122">
        <f>'CBA Result'!$G$55+'CBA Result'!$G$56</f>
        <v>2589916468.0184565</v>
      </c>
      <c r="Q1123" s="122">
        <f>'CBA Result'!$G$40</f>
        <v>-16530913967.140793</v>
      </c>
      <c r="R1123" s="3">
        <v>0.7353842326909481</v>
      </c>
      <c r="S1123" s="122">
        <f t="shared" si="56"/>
        <v>2843246408.8842149</v>
      </c>
      <c r="T1123" s="3">
        <v>0.34455346927446995</v>
      </c>
      <c r="U1123" s="122">
        <f t="shared" si="55"/>
        <v>-25810610873.525707</v>
      </c>
      <c r="V1123" s="3">
        <f t="shared" si="57"/>
        <v>0.29560823173260714</v>
      </c>
    </row>
    <row r="1124" spans="13:22" x14ac:dyDescent="0.25">
      <c r="M1124" s="3">
        <v>1120</v>
      </c>
      <c r="N1124" s="122">
        <f>'CBA Result'!$G$54*_xlfn.GAMMA.INV(T1124,IF($O$2="Railway",$D$31,$D$32),IF($O$2="Railway",$F$31,$F$32))</f>
        <v>5505905540.2334099</v>
      </c>
      <c r="O1124" s="122">
        <f>'CBA Result'!$G$53+'CBA Result'!$G$57+'CBA Result'!$G$58+'CBA Result'!$G$59+'CBA Result'!$G$60</f>
        <v>-349185910.82876146</v>
      </c>
      <c r="P1124" s="122">
        <f>'CBA Result'!$G$55+'CBA Result'!$G$56</f>
        <v>2589916468.0184565</v>
      </c>
      <c r="Q1124" s="122">
        <f>'CBA Result'!$G$40</f>
        <v>-16530913967.140793</v>
      </c>
      <c r="R1124" s="3">
        <v>0.53065833115924876</v>
      </c>
      <c r="S1124" s="122">
        <f t="shared" si="56"/>
        <v>2140441946.4412551</v>
      </c>
      <c r="T1124" s="3">
        <v>0.47058507644407543</v>
      </c>
      <c r="U1124" s="122">
        <f t="shared" si="55"/>
        <v>-27670792450.532707</v>
      </c>
      <c r="V1124" s="3">
        <f t="shared" si="57"/>
        <v>0.26371350184101511</v>
      </c>
    </row>
    <row r="1125" spans="13:22" x14ac:dyDescent="0.25">
      <c r="M1125" s="3">
        <v>1121</v>
      </c>
      <c r="N1125" s="122">
        <f>'CBA Result'!$G$54*_xlfn.GAMMA.INV(T1125,IF($O$2="Railway",$D$31,$D$32),IF($O$2="Railway",$F$31,$F$32))</f>
        <v>5497277009.8293457</v>
      </c>
      <c r="O1125" s="122">
        <f>'CBA Result'!$G$53+'CBA Result'!$G$57+'CBA Result'!$G$58+'CBA Result'!$G$59+'CBA Result'!$G$60</f>
        <v>-349185910.82876146</v>
      </c>
      <c r="P1125" s="122">
        <f>'CBA Result'!$G$55+'CBA Result'!$G$56</f>
        <v>2589916468.0184565</v>
      </c>
      <c r="Q1125" s="122">
        <f>'CBA Result'!$G$40</f>
        <v>-16530913967.140793</v>
      </c>
      <c r="R1125" s="3">
        <v>0.6780346043253781</v>
      </c>
      <c r="S1125" s="122">
        <f t="shared" si="56"/>
        <v>2625299346.9028044</v>
      </c>
      <c r="T1125" s="3">
        <v>0.46762748243118024</v>
      </c>
      <c r="U1125" s="122">
        <f t="shared" si="55"/>
        <v>-27627428416.729496</v>
      </c>
      <c r="V1125" s="3">
        <f t="shared" si="57"/>
        <v>0.28136496559326146</v>
      </c>
    </row>
    <row r="1126" spans="13:22" x14ac:dyDescent="0.25">
      <c r="M1126" s="3">
        <v>1122</v>
      </c>
      <c r="N1126" s="122">
        <f>'CBA Result'!$G$54*_xlfn.GAMMA.INV(T1126,IF($O$2="Railway",$D$31,$D$32),IF($O$2="Railway",$F$31,$F$32))</f>
        <v>5884127922.0186014</v>
      </c>
      <c r="O1126" s="122">
        <f>'CBA Result'!$G$53+'CBA Result'!$G$57+'CBA Result'!$G$58+'CBA Result'!$G$59+'CBA Result'!$G$60</f>
        <v>-349185910.82876146</v>
      </c>
      <c r="P1126" s="122">
        <f>'CBA Result'!$G$55+'CBA Result'!$G$56</f>
        <v>2589916468.0184565</v>
      </c>
      <c r="Q1126" s="122">
        <f>'CBA Result'!$G$40</f>
        <v>-16530913967.140793</v>
      </c>
      <c r="R1126" s="3">
        <v>6.7134260415500968E-2</v>
      </c>
      <c r="S1126" s="122">
        <f t="shared" si="56"/>
        <v>709904221.19854701</v>
      </c>
      <c r="T1126" s="3">
        <v>0.59668763965504035</v>
      </c>
      <c r="U1126" s="122">
        <f t="shared" si="55"/>
        <v>-29571608392.623951</v>
      </c>
      <c r="V1126" s="3">
        <f t="shared" si="57"/>
        <v>0.21117709085942177</v>
      </c>
    </row>
    <row r="1127" spans="13:22" x14ac:dyDescent="0.25">
      <c r="M1127" s="3">
        <v>1123</v>
      </c>
      <c r="N1127" s="122">
        <f>'CBA Result'!$G$54*_xlfn.GAMMA.INV(T1127,IF($O$2="Railway",$D$31,$D$32),IF($O$2="Railway",$F$31,$F$32))</f>
        <v>4619132033.3834085</v>
      </c>
      <c r="O1127" s="122">
        <f>'CBA Result'!$G$53+'CBA Result'!$G$57+'CBA Result'!$G$58+'CBA Result'!$G$59+'CBA Result'!$G$60</f>
        <v>-349185910.82876146</v>
      </c>
      <c r="P1127" s="122">
        <f>'CBA Result'!$G$55+'CBA Result'!$G$56</f>
        <v>2589916468.0184565</v>
      </c>
      <c r="Q1127" s="122">
        <f>'CBA Result'!$G$40</f>
        <v>-16530913967.140793</v>
      </c>
      <c r="R1127" s="3">
        <v>9.1957766440106892E-2</v>
      </c>
      <c r="S1127" s="122">
        <f t="shared" si="56"/>
        <v>810922686.27406895</v>
      </c>
      <c r="T1127" s="3">
        <v>0.18859688306163203</v>
      </c>
      <c r="U1127" s="122">
        <f t="shared" si="55"/>
        <v>-23214173011.755116</v>
      </c>
      <c r="V1127" s="3">
        <f t="shared" si="57"/>
        <v>0.21886925742544794</v>
      </c>
    </row>
    <row r="1128" spans="13:22" x14ac:dyDescent="0.25">
      <c r="M1128" s="3">
        <v>1124</v>
      </c>
      <c r="N1128" s="122">
        <f>'CBA Result'!$G$54*_xlfn.GAMMA.INV(T1128,IF($O$2="Railway",$D$31,$D$32),IF($O$2="Railway",$F$31,$F$32))</f>
        <v>4539228853.7344131</v>
      </c>
      <c r="O1128" s="122">
        <f>'CBA Result'!$G$53+'CBA Result'!$G$57+'CBA Result'!$G$58+'CBA Result'!$G$59+'CBA Result'!$G$60</f>
        <v>-349185910.82876146</v>
      </c>
      <c r="P1128" s="122">
        <f>'CBA Result'!$G$55+'CBA Result'!$G$56</f>
        <v>2589916468.0184565</v>
      </c>
      <c r="Q1128" s="122">
        <f>'CBA Result'!$G$40</f>
        <v>-16530913967.140793</v>
      </c>
      <c r="R1128" s="3">
        <v>0.24682095282316308</v>
      </c>
      <c r="S1128" s="122">
        <f t="shared" si="56"/>
        <v>1316074496.822576</v>
      </c>
      <c r="T1128" s="3">
        <v>0.1682761707823196</v>
      </c>
      <c r="U1128" s="122">
        <f t="shared" si="55"/>
        <v>-22812607041.534851</v>
      </c>
      <c r="V1128" s="3">
        <f t="shared" si="57"/>
        <v>0.24136291962173612</v>
      </c>
    </row>
    <row r="1129" spans="13:22" x14ac:dyDescent="0.25">
      <c r="M1129" s="3">
        <v>1125</v>
      </c>
      <c r="N1129" s="122">
        <f>'CBA Result'!$G$54*_xlfn.GAMMA.INV(T1129,IF($O$2="Railway",$D$31,$D$32),IF($O$2="Railway",$F$31,$F$32))</f>
        <v>4024774916.7277484</v>
      </c>
      <c r="O1129" s="122">
        <f>'CBA Result'!$G$53+'CBA Result'!$G$57+'CBA Result'!$G$58+'CBA Result'!$G$59+'CBA Result'!$G$60</f>
        <v>-349185910.82876146</v>
      </c>
      <c r="P1129" s="122">
        <f>'CBA Result'!$G$55+'CBA Result'!$G$56</f>
        <v>2589916468.0184565</v>
      </c>
      <c r="Q1129" s="122">
        <f>'CBA Result'!$G$40</f>
        <v>-16530913967.140793</v>
      </c>
      <c r="R1129" s="3">
        <v>0.75237777596699817</v>
      </c>
      <c r="S1129" s="122">
        <f t="shared" si="56"/>
        <v>2912742280.3646488</v>
      </c>
      <c r="T1129" s="3">
        <v>6.8572248090122523E-2</v>
      </c>
      <c r="U1129" s="122">
        <f t="shared" si="55"/>
        <v>-20227138036.98172</v>
      </c>
      <c r="V1129" s="3">
        <f t="shared" si="57"/>
        <v>0.3257174235039107</v>
      </c>
    </row>
    <row r="1130" spans="13:22" x14ac:dyDescent="0.25">
      <c r="M1130" s="3">
        <v>1126</v>
      </c>
      <c r="N1130" s="122">
        <f>'CBA Result'!$G$54*_xlfn.GAMMA.INV(T1130,IF($O$2="Railway",$D$31,$D$32),IF($O$2="Railway",$F$31,$F$32))</f>
        <v>5749830029.9478493</v>
      </c>
      <c r="O1130" s="122">
        <f>'CBA Result'!$G$53+'CBA Result'!$G$57+'CBA Result'!$G$58+'CBA Result'!$G$59+'CBA Result'!$G$60</f>
        <v>-349185910.82876146</v>
      </c>
      <c r="P1130" s="122">
        <f>'CBA Result'!$G$55+'CBA Result'!$G$56</f>
        <v>2589916468.0184565</v>
      </c>
      <c r="Q1130" s="122">
        <f>'CBA Result'!$G$40</f>
        <v>-16530913967.140793</v>
      </c>
      <c r="R1130" s="3">
        <v>0.67570539562606657</v>
      </c>
      <c r="S1130" s="122">
        <f t="shared" si="56"/>
        <v>2616901905.7113848</v>
      </c>
      <c r="T1130" s="3">
        <v>0.55300918817188538</v>
      </c>
      <c r="U1130" s="122">
        <f t="shared" si="55"/>
        <v>-28896673257.816628</v>
      </c>
      <c r="V1130" s="3">
        <f t="shared" si="57"/>
        <v>0.27745567641291391</v>
      </c>
    </row>
    <row r="1131" spans="13:22" x14ac:dyDescent="0.25">
      <c r="M1131" s="3">
        <v>1127</v>
      </c>
      <c r="N1131" s="122">
        <f>'CBA Result'!$G$54*_xlfn.GAMMA.INV(T1131,IF($O$2="Railway",$D$31,$D$32),IF($O$2="Railway",$F$31,$F$32))</f>
        <v>5200697727.4198408</v>
      </c>
      <c r="O1131" s="122">
        <f>'CBA Result'!$G$53+'CBA Result'!$G$57+'CBA Result'!$G$58+'CBA Result'!$G$59+'CBA Result'!$G$60</f>
        <v>-349185910.82876146</v>
      </c>
      <c r="P1131" s="122">
        <f>'CBA Result'!$G$55+'CBA Result'!$G$56</f>
        <v>2589916468.0184565</v>
      </c>
      <c r="Q1131" s="122">
        <f>'CBA Result'!$G$40</f>
        <v>-16530913967.140793</v>
      </c>
      <c r="R1131" s="3">
        <v>0.60782369209831821</v>
      </c>
      <c r="S1131" s="122">
        <f t="shared" si="56"/>
        <v>2384085047.9160318</v>
      </c>
      <c r="T1131" s="3">
        <v>0.36628148244356862</v>
      </c>
      <c r="U1131" s="122">
        <f t="shared" si="55"/>
        <v>-26136922684.52737</v>
      </c>
      <c r="V1131" s="3">
        <f t="shared" si="57"/>
        <v>0.27683430646525448</v>
      </c>
    </row>
    <row r="1132" spans="13:22" x14ac:dyDescent="0.25">
      <c r="M1132" s="3">
        <v>1128</v>
      </c>
      <c r="N1132" s="122">
        <f>'CBA Result'!$G$54*_xlfn.GAMMA.INV(T1132,IF($O$2="Railway",$D$31,$D$32),IF($O$2="Railway",$F$31,$F$32))</f>
        <v>7384974256.3449774</v>
      </c>
      <c r="O1132" s="122">
        <f>'CBA Result'!$G$53+'CBA Result'!$G$57+'CBA Result'!$G$58+'CBA Result'!$G$59+'CBA Result'!$G$60</f>
        <v>-349185910.82876146</v>
      </c>
      <c r="P1132" s="122">
        <f>'CBA Result'!$G$55+'CBA Result'!$G$56</f>
        <v>2589916468.0184565</v>
      </c>
      <c r="Q1132" s="122">
        <f>'CBA Result'!$G$40</f>
        <v>-16530913967.140793</v>
      </c>
      <c r="R1132" s="3">
        <v>0.9833280614195995</v>
      </c>
      <c r="S1132" s="122">
        <f t="shared" si="56"/>
        <v>4705578233.9177999</v>
      </c>
      <c r="T1132" s="3">
        <v>0.91772616551508368</v>
      </c>
      <c r="U1132" s="122">
        <f t="shared" si="55"/>
        <v>-37114347205.307503</v>
      </c>
      <c r="V1132" s="3">
        <f t="shared" si="57"/>
        <v>0.31635654305014838</v>
      </c>
    </row>
    <row r="1133" spans="13:22" x14ac:dyDescent="0.25">
      <c r="M1133" s="3">
        <v>1129</v>
      </c>
      <c r="N1133" s="122">
        <f>'CBA Result'!$G$54*_xlfn.GAMMA.INV(T1133,IF($O$2="Railway",$D$31,$D$32),IF($O$2="Railway",$F$31,$F$32))</f>
        <v>6023275937.5607386</v>
      </c>
      <c r="O1133" s="122">
        <f>'CBA Result'!$G$53+'CBA Result'!$G$57+'CBA Result'!$G$58+'CBA Result'!$G$59+'CBA Result'!$G$60</f>
        <v>-349185910.82876146</v>
      </c>
      <c r="P1133" s="122">
        <f>'CBA Result'!$G$55+'CBA Result'!$G$56</f>
        <v>2589916468.0184565</v>
      </c>
      <c r="Q1133" s="122">
        <f>'CBA Result'!$G$40</f>
        <v>-16530913967.140793</v>
      </c>
      <c r="R1133" s="3">
        <v>0.37616963616078192</v>
      </c>
      <c r="S1133" s="122">
        <f t="shared" si="56"/>
        <v>1688342847.8721313</v>
      </c>
      <c r="T1133" s="3">
        <v>0.64003577742464435</v>
      </c>
      <c r="U1133" s="122">
        <f t="shared" ref="U1133:U1196" si="58">_xlfn.GAMMA.INV(T1133,IF($O$2="Railway",$D$31,$D$32),IF($O$2="Railway",$F$31,$F$32))*Q1133</f>
        <v>-30270918584.169071</v>
      </c>
      <c r="V1133" s="3">
        <f t="shared" si="57"/>
        <v>0.24321801976813734</v>
      </c>
    </row>
    <row r="1134" spans="13:22" x14ac:dyDescent="0.25">
      <c r="M1134" s="3">
        <v>1130</v>
      </c>
      <c r="N1134" s="122">
        <f>'CBA Result'!$G$54*_xlfn.GAMMA.INV(T1134,IF($O$2="Railway",$D$31,$D$32),IF($O$2="Railway",$F$31,$F$32))</f>
        <v>4820739965.4885445</v>
      </c>
      <c r="O1134" s="122">
        <f>'CBA Result'!$G$53+'CBA Result'!$G$57+'CBA Result'!$G$58+'CBA Result'!$G$59+'CBA Result'!$G$60</f>
        <v>-349185910.82876146</v>
      </c>
      <c r="P1134" s="122">
        <f>'CBA Result'!$G$55+'CBA Result'!$G$56</f>
        <v>2589916468.0184565</v>
      </c>
      <c r="Q1134" s="122">
        <f>'CBA Result'!$G$40</f>
        <v>-16530913967.140793</v>
      </c>
      <c r="R1134" s="3">
        <v>0.59051196882603096</v>
      </c>
      <c r="S1134" s="122">
        <f t="shared" si="56"/>
        <v>2327803971.4426026</v>
      </c>
      <c r="T1134" s="3">
        <v>0.2449551162397785</v>
      </c>
      <c r="U1134" s="122">
        <f t="shared" si="58"/>
        <v>-24227385317.142002</v>
      </c>
      <c r="V1134" s="3">
        <f t="shared" si="57"/>
        <v>0.28064761991842035</v>
      </c>
    </row>
    <row r="1135" spans="13:22" x14ac:dyDescent="0.25">
      <c r="M1135" s="3">
        <v>1131</v>
      </c>
      <c r="N1135" s="122">
        <f>'CBA Result'!$G$54*_xlfn.GAMMA.INV(T1135,IF($O$2="Railway",$D$31,$D$32),IF($O$2="Railway",$F$31,$F$32))</f>
        <v>5069128716.3597097</v>
      </c>
      <c r="O1135" s="122">
        <f>'CBA Result'!$G$53+'CBA Result'!$G$57+'CBA Result'!$G$58+'CBA Result'!$G$59+'CBA Result'!$G$60</f>
        <v>-349185910.82876146</v>
      </c>
      <c r="P1135" s="122">
        <f>'CBA Result'!$G$55+'CBA Result'!$G$56</f>
        <v>2589916468.0184565</v>
      </c>
      <c r="Q1135" s="122">
        <f>'CBA Result'!$G$40</f>
        <v>-16530913967.140793</v>
      </c>
      <c r="R1135" s="3">
        <v>0.26550127893988995</v>
      </c>
      <c r="S1135" s="122">
        <f t="shared" si="56"/>
        <v>1370838459.2554319</v>
      </c>
      <c r="T1135" s="3">
        <v>0.32258882762500962</v>
      </c>
      <c r="U1135" s="122">
        <f t="shared" si="58"/>
        <v>-25475701969.539875</v>
      </c>
      <c r="V1135" s="3">
        <f t="shared" si="57"/>
        <v>0.23908197984372906</v>
      </c>
    </row>
    <row r="1136" spans="13:22" x14ac:dyDescent="0.25">
      <c r="M1136" s="3">
        <v>1132</v>
      </c>
      <c r="N1136" s="122">
        <f>'CBA Result'!$G$54*_xlfn.GAMMA.INV(T1136,IF($O$2="Railway",$D$31,$D$32),IF($O$2="Railway",$F$31,$F$32))</f>
        <v>4166681482.226933</v>
      </c>
      <c r="O1136" s="122">
        <f>'CBA Result'!$G$53+'CBA Result'!$G$57+'CBA Result'!$G$58+'CBA Result'!$G$59+'CBA Result'!$G$60</f>
        <v>-349185910.82876146</v>
      </c>
      <c r="P1136" s="122">
        <f>'CBA Result'!$G$55+'CBA Result'!$G$56</f>
        <v>2589916468.0184565</v>
      </c>
      <c r="Q1136" s="122">
        <f>'CBA Result'!$G$40</f>
        <v>-16530913967.140793</v>
      </c>
      <c r="R1136" s="3">
        <v>7.1908123485789344E-2</v>
      </c>
      <c r="S1136" s="122">
        <f t="shared" si="56"/>
        <v>730264203.69213307</v>
      </c>
      <c r="T1136" s="3">
        <v>9.0582585194343146E-2</v>
      </c>
      <c r="U1136" s="122">
        <f t="shared" si="58"/>
        <v>-20940311754.29351</v>
      </c>
      <c r="V1136" s="3">
        <f t="shared" si="57"/>
        <v>0.21717727168784159</v>
      </c>
    </row>
    <row r="1137" spans="13:22" x14ac:dyDescent="0.25">
      <c r="M1137" s="3">
        <v>1133</v>
      </c>
      <c r="N1137" s="122">
        <f>'CBA Result'!$G$54*_xlfn.GAMMA.INV(T1137,IF($O$2="Railway",$D$31,$D$32),IF($O$2="Railway",$F$31,$F$32))</f>
        <v>6292472019.6224937</v>
      </c>
      <c r="O1137" s="122">
        <f>'CBA Result'!$G$53+'CBA Result'!$G$57+'CBA Result'!$G$58+'CBA Result'!$G$59+'CBA Result'!$G$60</f>
        <v>-349185910.82876146</v>
      </c>
      <c r="P1137" s="122">
        <f>'CBA Result'!$G$55+'CBA Result'!$G$56</f>
        <v>2589916468.0184565</v>
      </c>
      <c r="Q1137" s="122">
        <f>'CBA Result'!$G$40</f>
        <v>-16530913967.140793</v>
      </c>
      <c r="R1137" s="3">
        <v>0.15361464867700647</v>
      </c>
      <c r="S1137" s="122">
        <f t="shared" si="56"/>
        <v>1028443665.5838267</v>
      </c>
      <c r="T1137" s="3">
        <v>0.71695012760615773</v>
      </c>
      <c r="U1137" s="122">
        <f t="shared" si="58"/>
        <v>-31623805745.199375</v>
      </c>
      <c r="V1137" s="3">
        <f t="shared" si="57"/>
        <v>0.22045827850545463</v>
      </c>
    </row>
    <row r="1138" spans="13:22" x14ac:dyDescent="0.25">
      <c r="M1138" s="3">
        <v>1134</v>
      </c>
      <c r="N1138" s="122">
        <f>'CBA Result'!$G$54*_xlfn.GAMMA.INV(T1138,IF($O$2="Railway",$D$31,$D$32),IF($O$2="Railway",$F$31,$F$32))</f>
        <v>5388959282.7215528</v>
      </c>
      <c r="O1138" s="122">
        <f>'CBA Result'!$G$53+'CBA Result'!$G$57+'CBA Result'!$G$58+'CBA Result'!$G$59+'CBA Result'!$G$60</f>
        <v>-349185910.82876146</v>
      </c>
      <c r="P1138" s="122">
        <f>'CBA Result'!$G$55+'CBA Result'!$G$56</f>
        <v>2589916468.0184565</v>
      </c>
      <c r="Q1138" s="122">
        <f>'CBA Result'!$G$40</f>
        <v>-16530913967.140793</v>
      </c>
      <c r="R1138" s="3">
        <v>7.3259942881526374E-2</v>
      </c>
      <c r="S1138" s="122">
        <f t="shared" si="56"/>
        <v>735938040.5958848</v>
      </c>
      <c r="T1138" s="3">
        <v>0.43044056394847063</v>
      </c>
      <c r="U1138" s="122">
        <f t="shared" si="58"/>
        <v>-27083060678.559738</v>
      </c>
      <c r="V1138" s="3">
        <f t="shared" si="57"/>
        <v>0.21325918370300773</v>
      </c>
    </row>
    <row r="1139" spans="13:22" x14ac:dyDescent="0.25">
      <c r="M1139" s="3">
        <v>1135</v>
      </c>
      <c r="N1139" s="122">
        <f>'CBA Result'!$G$54*_xlfn.GAMMA.INV(T1139,IF($O$2="Railway",$D$31,$D$32),IF($O$2="Railway",$F$31,$F$32))</f>
        <v>7067365791.9061861</v>
      </c>
      <c r="O1139" s="122">
        <f>'CBA Result'!$G$53+'CBA Result'!$G$57+'CBA Result'!$G$58+'CBA Result'!$G$59+'CBA Result'!$G$60</f>
        <v>-349185910.82876146</v>
      </c>
      <c r="P1139" s="122">
        <f>'CBA Result'!$G$55+'CBA Result'!$G$56</f>
        <v>2589916468.0184565</v>
      </c>
      <c r="Q1139" s="122">
        <f>'CBA Result'!$G$40</f>
        <v>-16530913967.140793</v>
      </c>
      <c r="R1139" s="3">
        <v>0.23065757261037712</v>
      </c>
      <c r="S1139" s="122">
        <f t="shared" si="56"/>
        <v>1268141164.6566479</v>
      </c>
      <c r="T1139" s="3">
        <v>0.87724861620468364</v>
      </c>
      <c r="U1139" s="122">
        <f t="shared" si="58"/>
        <v>-35518156018.263344</v>
      </c>
      <c r="V1139" s="3">
        <f t="shared" si="57"/>
        <v>0.22485179246432521</v>
      </c>
    </row>
    <row r="1140" spans="13:22" x14ac:dyDescent="0.25">
      <c r="M1140" s="3">
        <v>1136</v>
      </c>
      <c r="N1140" s="122">
        <f>'CBA Result'!$G$54*_xlfn.GAMMA.INV(T1140,IF($O$2="Railway",$D$31,$D$32),IF($O$2="Railway",$F$31,$F$32))</f>
        <v>5160362070.6928549</v>
      </c>
      <c r="O1140" s="122">
        <f>'CBA Result'!$G$53+'CBA Result'!$G$57+'CBA Result'!$G$58+'CBA Result'!$G$59+'CBA Result'!$G$60</f>
        <v>-349185910.82876146</v>
      </c>
      <c r="P1140" s="122">
        <f>'CBA Result'!$G$55+'CBA Result'!$G$56</f>
        <v>2589916468.0184565</v>
      </c>
      <c r="Q1140" s="122">
        <f>'CBA Result'!$G$40</f>
        <v>-16530913967.140793</v>
      </c>
      <c r="R1140" s="3">
        <v>0.4145902035847906</v>
      </c>
      <c r="S1140" s="122">
        <f t="shared" si="56"/>
        <v>1798336831.5168629</v>
      </c>
      <c r="T1140" s="3">
        <v>0.35274941420804873</v>
      </c>
      <c r="U1140" s="122">
        <f t="shared" si="58"/>
        <v>-25934209510.919044</v>
      </c>
      <c r="V1140" s="3">
        <f t="shared" si="57"/>
        <v>0.25485692897630685</v>
      </c>
    </row>
    <row r="1141" spans="13:22" x14ac:dyDescent="0.25">
      <c r="M1141" s="3">
        <v>1137</v>
      </c>
      <c r="N1141" s="122">
        <f>'CBA Result'!$G$54*_xlfn.GAMMA.INV(T1141,IF($O$2="Railway",$D$31,$D$32),IF($O$2="Railway",$F$31,$F$32))</f>
        <v>5182204479.150548</v>
      </c>
      <c r="O1141" s="122">
        <f>'CBA Result'!$G$53+'CBA Result'!$G$57+'CBA Result'!$G$58+'CBA Result'!$G$59+'CBA Result'!$G$60</f>
        <v>-349185910.82876146</v>
      </c>
      <c r="P1141" s="122">
        <f>'CBA Result'!$G$55+'CBA Result'!$G$56</f>
        <v>2589916468.0184565</v>
      </c>
      <c r="Q1141" s="122">
        <f>'CBA Result'!$G$40</f>
        <v>-16530913967.140793</v>
      </c>
      <c r="R1141" s="3">
        <v>0.32562697376884842</v>
      </c>
      <c r="S1141" s="122">
        <f t="shared" si="56"/>
        <v>1544115691.8763895</v>
      </c>
      <c r="T1141" s="3">
        <v>0.36006419070786611</v>
      </c>
      <c r="U1141" s="122">
        <f t="shared" si="58"/>
        <v>-26043981962.813843</v>
      </c>
      <c r="V1141" s="3">
        <f t="shared" si="57"/>
        <v>0.2448601857159779</v>
      </c>
    </row>
    <row r="1142" spans="13:22" x14ac:dyDescent="0.25">
      <c r="M1142" s="3">
        <v>1138</v>
      </c>
      <c r="N1142" s="122">
        <f>'CBA Result'!$G$54*_xlfn.GAMMA.INV(T1142,IF($O$2="Railway",$D$31,$D$32),IF($O$2="Railway",$F$31,$F$32))</f>
        <v>6689784027.5961084</v>
      </c>
      <c r="O1142" s="122">
        <f>'CBA Result'!$G$53+'CBA Result'!$G$57+'CBA Result'!$G$58+'CBA Result'!$G$59+'CBA Result'!$G$60</f>
        <v>-349185910.82876146</v>
      </c>
      <c r="P1142" s="122">
        <f>'CBA Result'!$G$55+'CBA Result'!$G$56</f>
        <v>2589916468.0184565</v>
      </c>
      <c r="Q1142" s="122">
        <f>'CBA Result'!$G$40</f>
        <v>-16530913967.140793</v>
      </c>
      <c r="R1142" s="3">
        <v>1.1362350753066464E-2</v>
      </c>
      <c r="S1142" s="122">
        <f t="shared" si="56"/>
        <v>392255161.97303218</v>
      </c>
      <c r="T1142" s="3">
        <v>0.81074693106424933</v>
      </c>
      <c r="U1142" s="122">
        <f t="shared" si="58"/>
        <v>-33620559599.838921</v>
      </c>
      <c r="V1142" s="3">
        <f t="shared" si="57"/>
        <v>0.20026000039489639</v>
      </c>
    </row>
    <row r="1143" spans="13:22" x14ac:dyDescent="0.25">
      <c r="M1143" s="3">
        <v>1139</v>
      </c>
      <c r="N1143" s="122">
        <f>'CBA Result'!$G$54*_xlfn.GAMMA.INV(T1143,IF($O$2="Railway",$D$31,$D$32),IF($O$2="Railway",$F$31,$F$32))</f>
        <v>5179368789.8045273</v>
      </c>
      <c r="O1143" s="122">
        <f>'CBA Result'!$G$53+'CBA Result'!$G$57+'CBA Result'!$G$58+'CBA Result'!$G$59+'CBA Result'!$G$60</f>
        <v>-349185910.82876146</v>
      </c>
      <c r="P1143" s="122">
        <f>'CBA Result'!$G$55+'CBA Result'!$G$56</f>
        <v>2589916468.0184565</v>
      </c>
      <c r="Q1143" s="122">
        <f>'CBA Result'!$G$40</f>
        <v>-16530913967.140793</v>
      </c>
      <c r="R1143" s="3">
        <v>0.6508081675015206</v>
      </c>
      <c r="S1143" s="122">
        <f t="shared" si="56"/>
        <v>2528983185.347434</v>
      </c>
      <c r="T1143" s="3">
        <v>0.35911275785974262</v>
      </c>
      <c r="U1143" s="122">
        <f t="shared" si="58"/>
        <v>-26029730760.940777</v>
      </c>
      <c r="V1143" s="3">
        <f t="shared" si="57"/>
        <v>0.28272155912446412</v>
      </c>
    </row>
    <row r="1144" spans="13:22" x14ac:dyDescent="0.25">
      <c r="M1144" s="3">
        <v>1140</v>
      </c>
      <c r="N1144" s="122">
        <f>'CBA Result'!$G$54*_xlfn.GAMMA.INV(T1144,IF($O$2="Railway",$D$31,$D$32),IF($O$2="Railway",$F$31,$F$32))</f>
        <v>3419040638.7282071</v>
      </c>
      <c r="O1144" s="122">
        <f>'CBA Result'!$G$53+'CBA Result'!$G$57+'CBA Result'!$G$58+'CBA Result'!$G$59+'CBA Result'!$G$60</f>
        <v>-349185910.82876146</v>
      </c>
      <c r="P1144" s="122">
        <f>'CBA Result'!$G$55+'CBA Result'!$G$56</f>
        <v>2589916468.0184565</v>
      </c>
      <c r="Q1144" s="122">
        <f>'CBA Result'!$G$40</f>
        <v>-16530913967.140793</v>
      </c>
      <c r="R1144" s="3">
        <v>5.7768527122944002E-2</v>
      </c>
      <c r="S1144" s="122">
        <f t="shared" si="56"/>
        <v>668305308.53703141</v>
      </c>
      <c r="T1144" s="3">
        <v>1.507182763850623E-2</v>
      </c>
      <c r="U1144" s="122">
        <f t="shared" si="58"/>
        <v>-17182925352.216328</v>
      </c>
      <c r="V1144" s="3">
        <f t="shared" si="57"/>
        <v>0.21755085119742504</v>
      </c>
    </row>
    <row r="1145" spans="13:22" x14ac:dyDescent="0.25">
      <c r="M1145" s="3">
        <v>1141</v>
      </c>
      <c r="N1145" s="122">
        <f>'CBA Result'!$G$54*_xlfn.GAMMA.INV(T1145,IF($O$2="Railway",$D$31,$D$32),IF($O$2="Railway",$F$31,$F$32))</f>
        <v>5104051194.277729</v>
      </c>
      <c r="O1145" s="122">
        <f>'CBA Result'!$G$53+'CBA Result'!$G$57+'CBA Result'!$G$58+'CBA Result'!$G$59+'CBA Result'!$G$60</f>
        <v>-349185910.82876146</v>
      </c>
      <c r="P1145" s="122">
        <f>'CBA Result'!$G$55+'CBA Result'!$G$56</f>
        <v>2589916468.0184565</v>
      </c>
      <c r="Q1145" s="122">
        <f>'CBA Result'!$G$40</f>
        <v>-16530913967.140793</v>
      </c>
      <c r="R1145" s="3">
        <v>0.20904868045454839</v>
      </c>
      <c r="S1145" s="122">
        <f t="shared" si="56"/>
        <v>1203056417.1291013</v>
      </c>
      <c r="T1145" s="3">
        <v>0.33405231549179948</v>
      </c>
      <c r="U1145" s="122">
        <f t="shared" si="58"/>
        <v>-25651210363.439213</v>
      </c>
      <c r="V1145" s="3">
        <f t="shared" si="57"/>
        <v>0.23226668902415312</v>
      </c>
    </row>
    <row r="1146" spans="13:22" x14ac:dyDescent="0.25">
      <c r="M1146" s="3">
        <v>1142</v>
      </c>
      <c r="N1146" s="122">
        <f>'CBA Result'!$G$54*_xlfn.GAMMA.INV(T1146,IF($O$2="Railway",$D$31,$D$32),IF($O$2="Railway",$F$31,$F$32))</f>
        <v>5564291283.4031878</v>
      </c>
      <c r="O1146" s="122">
        <f>'CBA Result'!$G$53+'CBA Result'!$G$57+'CBA Result'!$G$58+'CBA Result'!$G$59+'CBA Result'!$G$60</f>
        <v>-349185910.82876146</v>
      </c>
      <c r="P1146" s="122">
        <f>'CBA Result'!$G$55+'CBA Result'!$G$56</f>
        <v>2589916468.0184565</v>
      </c>
      <c r="Q1146" s="122">
        <f>'CBA Result'!$G$40</f>
        <v>-16530913967.140793</v>
      </c>
      <c r="R1146" s="3">
        <v>0.82766798389617779</v>
      </c>
      <c r="S1146" s="122">
        <f t="shared" si="56"/>
        <v>3260327670.771863</v>
      </c>
      <c r="T1146" s="3">
        <v>0.49055117138943394</v>
      </c>
      <c r="U1146" s="122">
        <f t="shared" si="58"/>
        <v>-27964219166.540722</v>
      </c>
      <c r="V1146" s="3">
        <f t="shared" si="57"/>
        <v>0.30308134094039618</v>
      </c>
    </row>
    <row r="1147" spans="13:22" x14ac:dyDescent="0.25">
      <c r="M1147" s="3">
        <v>1143</v>
      </c>
      <c r="N1147" s="122">
        <f>'CBA Result'!$G$54*_xlfn.GAMMA.INV(T1147,IF($O$2="Railway",$D$31,$D$32),IF($O$2="Railway",$F$31,$F$32))</f>
        <v>3828877802.081697</v>
      </c>
      <c r="O1147" s="122">
        <f>'CBA Result'!$G$53+'CBA Result'!$G$57+'CBA Result'!$G$58+'CBA Result'!$G$59+'CBA Result'!$G$60</f>
        <v>-349185910.82876146</v>
      </c>
      <c r="P1147" s="122">
        <f>'CBA Result'!$G$55+'CBA Result'!$G$56</f>
        <v>2589916468.0184565</v>
      </c>
      <c r="Q1147" s="122">
        <f>'CBA Result'!$G$40</f>
        <v>-16530913967.140793</v>
      </c>
      <c r="R1147" s="3">
        <v>0.87634050752425385</v>
      </c>
      <c r="S1147" s="122">
        <f t="shared" si="56"/>
        <v>3538889010.0246058</v>
      </c>
      <c r="T1147" s="3">
        <v>4.4686254597906427E-2</v>
      </c>
      <c r="U1147" s="122">
        <f t="shared" si="58"/>
        <v>-19242626341.05471</v>
      </c>
      <c r="V1147" s="3">
        <f t="shared" si="57"/>
        <v>0.36474131840845403</v>
      </c>
    </row>
    <row r="1148" spans="13:22" x14ac:dyDescent="0.25">
      <c r="M1148" s="3">
        <v>1144</v>
      </c>
      <c r="N1148" s="122">
        <f>'CBA Result'!$G$54*_xlfn.GAMMA.INV(T1148,IF($O$2="Railway",$D$31,$D$32),IF($O$2="Railway",$F$31,$F$32))</f>
        <v>8338906216.5589342</v>
      </c>
      <c r="O1148" s="122">
        <f>'CBA Result'!$G$53+'CBA Result'!$G$57+'CBA Result'!$G$58+'CBA Result'!$G$59+'CBA Result'!$G$60</f>
        <v>-349185910.82876146</v>
      </c>
      <c r="P1148" s="122">
        <f>'CBA Result'!$G$55+'CBA Result'!$G$56</f>
        <v>2589916468.0184565</v>
      </c>
      <c r="Q1148" s="122">
        <f>'CBA Result'!$G$40</f>
        <v>-16530913967.140793</v>
      </c>
      <c r="R1148" s="3">
        <v>0.20133917584590733</v>
      </c>
      <c r="S1148" s="122">
        <f t="shared" si="56"/>
        <v>1179504356.7526722</v>
      </c>
      <c r="T1148" s="3">
        <v>0.97933651554036971</v>
      </c>
      <c r="U1148" s="122">
        <f t="shared" si="58"/>
        <v>-41908481992.060722</v>
      </c>
      <c r="V1148" s="3">
        <f t="shared" si="57"/>
        <v>0.21879161989737286</v>
      </c>
    </row>
    <row r="1149" spans="13:22" x14ac:dyDescent="0.25">
      <c r="M1149" s="3">
        <v>1145</v>
      </c>
      <c r="N1149" s="122">
        <f>'CBA Result'!$G$54*_xlfn.GAMMA.INV(T1149,IF($O$2="Railway",$D$31,$D$32),IF($O$2="Railway",$F$31,$F$32))</f>
        <v>5539137928.6333456</v>
      </c>
      <c r="O1149" s="122">
        <f>'CBA Result'!$G$53+'CBA Result'!$G$57+'CBA Result'!$G$58+'CBA Result'!$G$59+'CBA Result'!$G$60</f>
        <v>-349185910.82876146</v>
      </c>
      <c r="P1149" s="122">
        <f>'CBA Result'!$G$55+'CBA Result'!$G$56</f>
        <v>2589916468.0184565</v>
      </c>
      <c r="Q1149" s="122">
        <f>'CBA Result'!$G$40</f>
        <v>-16530913967.140793</v>
      </c>
      <c r="R1149" s="3">
        <v>0.89214963082371768</v>
      </c>
      <c r="S1149" s="122">
        <f t="shared" si="56"/>
        <v>3644421603.9069223</v>
      </c>
      <c r="T1149" s="3">
        <v>0.48196092368069221</v>
      </c>
      <c r="U1149" s="122">
        <f t="shared" si="58"/>
        <v>-27837807034.297455</v>
      </c>
      <c r="V1149" s="3">
        <f t="shared" si="57"/>
        <v>0.31735163660079807</v>
      </c>
    </row>
    <row r="1150" spans="13:22" x14ac:dyDescent="0.25">
      <c r="M1150" s="3">
        <v>1146</v>
      </c>
      <c r="N1150" s="122">
        <f>'CBA Result'!$G$54*_xlfn.GAMMA.INV(T1150,IF($O$2="Railway",$D$31,$D$32),IF($O$2="Railway",$F$31,$F$32))</f>
        <v>5721501301.3532372</v>
      </c>
      <c r="O1150" s="122">
        <f>'CBA Result'!$G$53+'CBA Result'!$G$57+'CBA Result'!$G$58+'CBA Result'!$G$59+'CBA Result'!$G$60</f>
        <v>-349185910.82876146</v>
      </c>
      <c r="P1150" s="122">
        <f>'CBA Result'!$G$55+'CBA Result'!$G$56</f>
        <v>2589916468.0184565</v>
      </c>
      <c r="Q1150" s="122">
        <f>'CBA Result'!$G$40</f>
        <v>-16530913967.140793</v>
      </c>
      <c r="R1150" s="3">
        <v>0.39523901103309567</v>
      </c>
      <c r="S1150" s="122">
        <f t="shared" si="56"/>
        <v>1742841230.6957262</v>
      </c>
      <c r="T1150" s="3">
        <v>0.54360654279458187</v>
      </c>
      <c r="U1150" s="122">
        <f t="shared" si="58"/>
        <v>-28754302786.038475</v>
      </c>
      <c r="V1150" s="3">
        <f t="shared" si="57"/>
        <v>0.24744667516942664</v>
      </c>
    </row>
    <row r="1151" spans="13:22" x14ac:dyDescent="0.25">
      <c r="M1151" s="3">
        <v>1147</v>
      </c>
      <c r="N1151" s="122">
        <f>'CBA Result'!$G$54*_xlfn.GAMMA.INV(T1151,IF($O$2="Railway",$D$31,$D$32),IF($O$2="Railway",$F$31,$F$32))</f>
        <v>6820189898.7136707</v>
      </c>
      <c r="O1151" s="122">
        <f>'CBA Result'!$G$53+'CBA Result'!$G$57+'CBA Result'!$G$58+'CBA Result'!$G$59+'CBA Result'!$G$60</f>
        <v>-349185910.82876146</v>
      </c>
      <c r="P1151" s="122">
        <f>'CBA Result'!$G$55+'CBA Result'!$G$56</f>
        <v>2589916468.0184565</v>
      </c>
      <c r="Q1151" s="122">
        <f>'CBA Result'!$G$40</f>
        <v>-16530913967.140793</v>
      </c>
      <c r="R1151" s="3">
        <v>8.8950437189883491E-2</v>
      </c>
      <c r="S1151" s="122">
        <f t="shared" si="56"/>
        <v>799254842.25258446</v>
      </c>
      <c r="T1151" s="3">
        <v>0.83614649416804188</v>
      </c>
      <c r="U1151" s="122">
        <f t="shared" si="58"/>
        <v>-34275934772.488907</v>
      </c>
      <c r="V1151" s="3">
        <f t="shared" si="57"/>
        <v>0.21210971716438393</v>
      </c>
    </row>
    <row r="1152" spans="13:22" x14ac:dyDescent="0.25">
      <c r="M1152" s="3">
        <v>1148</v>
      </c>
      <c r="N1152" s="122">
        <f>'CBA Result'!$G$54*_xlfn.GAMMA.INV(T1152,IF($O$2="Railway",$D$31,$D$32),IF($O$2="Railway",$F$31,$F$32))</f>
        <v>4998474282.8697529</v>
      </c>
      <c r="O1152" s="122">
        <f>'CBA Result'!$G$53+'CBA Result'!$G$57+'CBA Result'!$G$58+'CBA Result'!$G$59+'CBA Result'!$G$60</f>
        <v>-349185910.82876146</v>
      </c>
      <c r="P1152" s="122">
        <f>'CBA Result'!$G$55+'CBA Result'!$G$56</f>
        <v>2589916468.0184565</v>
      </c>
      <c r="Q1152" s="122">
        <f>'CBA Result'!$G$40</f>
        <v>-16530913967.140793</v>
      </c>
      <c r="R1152" s="3">
        <v>0.54669643509036348</v>
      </c>
      <c r="S1152" s="122">
        <f t="shared" si="56"/>
        <v>2189679341.9953771</v>
      </c>
      <c r="T1152" s="3">
        <v>0.29975623604712331</v>
      </c>
      <c r="U1152" s="122">
        <f t="shared" si="58"/>
        <v>-25120617024.743008</v>
      </c>
      <c r="V1152" s="3">
        <f t="shared" si="57"/>
        <v>0.27224521226131526</v>
      </c>
    </row>
    <row r="1153" spans="13:22" x14ac:dyDescent="0.25">
      <c r="M1153" s="3">
        <v>1149</v>
      </c>
      <c r="N1153" s="122">
        <f>'CBA Result'!$G$54*_xlfn.GAMMA.INV(T1153,IF($O$2="Railway",$D$31,$D$32),IF($O$2="Railway",$F$31,$F$32))</f>
        <v>4410119073.5811958</v>
      </c>
      <c r="O1153" s="122">
        <f>'CBA Result'!$G$53+'CBA Result'!$G$57+'CBA Result'!$G$58+'CBA Result'!$G$59+'CBA Result'!$G$60</f>
        <v>-349185910.82876146</v>
      </c>
      <c r="P1153" s="122">
        <f>'CBA Result'!$G$55+'CBA Result'!$G$56</f>
        <v>2589916468.0184565</v>
      </c>
      <c r="Q1153" s="122">
        <f>'CBA Result'!$G$40</f>
        <v>-16530913967.140793</v>
      </c>
      <c r="R1153" s="3">
        <v>3.7173228843444872E-2</v>
      </c>
      <c r="S1153" s="122">
        <f t="shared" si="56"/>
        <v>566130353.90194738</v>
      </c>
      <c r="T1153" s="3">
        <v>0.13809890623497001</v>
      </c>
      <c r="U1153" s="122">
        <f t="shared" si="58"/>
        <v>-22163745577.44912</v>
      </c>
      <c r="V1153" s="3">
        <f t="shared" si="57"/>
        <v>0.20876721854099725</v>
      </c>
    </row>
    <row r="1154" spans="13:22" x14ac:dyDescent="0.25">
      <c r="M1154" s="3">
        <v>1150</v>
      </c>
      <c r="N1154" s="122">
        <f>'CBA Result'!$G$54*_xlfn.GAMMA.INV(T1154,IF($O$2="Railway",$D$31,$D$32),IF($O$2="Railway",$F$31,$F$32))</f>
        <v>5248483707.0261412</v>
      </c>
      <c r="O1154" s="122">
        <f>'CBA Result'!$G$53+'CBA Result'!$G$57+'CBA Result'!$G$58+'CBA Result'!$G$59+'CBA Result'!$G$60</f>
        <v>-349185910.82876146</v>
      </c>
      <c r="P1154" s="122">
        <f>'CBA Result'!$G$55+'CBA Result'!$G$56</f>
        <v>2589916468.0184565</v>
      </c>
      <c r="Q1154" s="122">
        <f>'CBA Result'!$G$40</f>
        <v>-16530913967.140793</v>
      </c>
      <c r="R1154" s="3">
        <v>0.55237490915177634</v>
      </c>
      <c r="S1154" s="122">
        <f t="shared" si="56"/>
        <v>2207268630.6324244</v>
      </c>
      <c r="T1154" s="3">
        <v>0.38243690197050595</v>
      </c>
      <c r="U1154" s="122">
        <f t="shared" si="58"/>
        <v>-26377078625.102268</v>
      </c>
      <c r="V1154" s="3">
        <f t="shared" si="57"/>
        <v>0.26942204357940913</v>
      </c>
    </row>
    <row r="1155" spans="13:22" x14ac:dyDescent="0.25">
      <c r="M1155" s="3">
        <v>1151</v>
      </c>
      <c r="N1155" s="122">
        <f>'CBA Result'!$G$54*_xlfn.GAMMA.INV(T1155,IF($O$2="Railway",$D$31,$D$32),IF($O$2="Railway",$F$31,$F$32))</f>
        <v>9315977193.4279327</v>
      </c>
      <c r="O1155" s="122">
        <f>'CBA Result'!$G$53+'CBA Result'!$G$57+'CBA Result'!$G$58+'CBA Result'!$G$59+'CBA Result'!$G$60</f>
        <v>-349185910.82876146</v>
      </c>
      <c r="P1155" s="122">
        <f>'CBA Result'!$G$55+'CBA Result'!$G$56</f>
        <v>2589916468.0184565</v>
      </c>
      <c r="Q1155" s="122">
        <f>'CBA Result'!$G$40</f>
        <v>-16530913967.140793</v>
      </c>
      <c r="R1155" s="3">
        <v>0.20686472402376965</v>
      </c>
      <c r="S1155" s="122">
        <f t="shared" si="56"/>
        <v>1196403922.5432396</v>
      </c>
      <c r="T1155" s="3">
        <v>0.99607242462522227</v>
      </c>
      <c r="U1155" s="122">
        <f t="shared" si="58"/>
        <v>-46818905538.708618</v>
      </c>
      <c r="V1155" s="3">
        <f t="shared" si="57"/>
        <v>0.21707460027530442</v>
      </c>
    </row>
    <row r="1156" spans="13:22" x14ac:dyDescent="0.25">
      <c r="M1156" s="3">
        <v>1152</v>
      </c>
      <c r="N1156" s="122">
        <f>'CBA Result'!$G$54*_xlfn.GAMMA.INV(T1156,IF($O$2="Railway",$D$31,$D$32),IF($O$2="Railway",$F$31,$F$32))</f>
        <v>4979337592.3625011</v>
      </c>
      <c r="O1156" s="122">
        <f>'CBA Result'!$G$53+'CBA Result'!$G$57+'CBA Result'!$G$58+'CBA Result'!$G$59+'CBA Result'!$G$60</f>
        <v>-349185910.82876146</v>
      </c>
      <c r="P1156" s="122">
        <f>'CBA Result'!$G$55+'CBA Result'!$G$56</f>
        <v>2589916468.0184565</v>
      </c>
      <c r="Q1156" s="122">
        <f>'CBA Result'!$G$40</f>
        <v>-16530913967.140793</v>
      </c>
      <c r="R1156" s="3">
        <v>6.8111489059273778E-2</v>
      </c>
      <c r="S1156" s="122">
        <f t="shared" si="56"/>
        <v>714114609.13633132</v>
      </c>
      <c r="T1156" s="3">
        <v>0.29366387605271527</v>
      </c>
      <c r="U1156" s="122">
        <f t="shared" si="58"/>
        <v>-25024442583.073635</v>
      </c>
      <c r="V1156" s="3">
        <f t="shared" si="57"/>
        <v>0.21356185149494189</v>
      </c>
    </row>
    <row r="1157" spans="13:22" x14ac:dyDescent="0.25">
      <c r="M1157" s="3">
        <v>1153</v>
      </c>
      <c r="N1157" s="122">
        <f>'CBA Result'!$G$54*_xlfn.GAMMA.INV(T1157,IF($O$2="Railway",$D$31,$D$32),IF($O$2="Railway",$F$31,$F$32))</f>
        <v>5371234790.4014235</v>
      </c>
      <c r="O1157" s="122">
        <f>'CBA Result'!$G$53+'CBA Result'!$G$57+'CBA Result'!$G$58+'CBA Result'!$G$59+'CBA Result'!$G$60</f>
        <v>-349185910.82876146</v>
      </c>
      <c r="P1157" s="122">
        <f>'CBA Result'!$G$55+'CBA Result'!$G$56</f>
        <v>2589916468.0184565</v>
      </c>
      <c r="Q1157" s="122">
        <f>'CBA Result'!$G$40</f>
        <v>-16530913967.140793</v>
      </c>
      <c r="R1157" s="3">
        <v>8.8336456241675521E-2</v>
      </c>
      <c r="S1157" s="122">
        <f t="shared" si="56"/>
        <v>796855952.63460791</v>
      </c>
      <c r="T1157" s="3">
        <v>0.42435790147719454</v>
      </c>
      <c r="U1157" s="122">
        <f t="shared" si="58"/>
        <v>-26993983460.525852</v>
      </c>
      <c r="V1157" s="3">
        <f t="shared" si="57"/>
        <v>0.21556302872884386</v>
      </c>
    </row>
    <row r="1158" spans="13:22" x14ac:dyDescent="0.25">
      <c r="M1158" s="3">
        <v>1154</v>
      </c>
      <c r="N1158" s="122">
        <f>'CBA Result'!$G$54*_xlfn.GAMMA.INV(T1158,IF($O$2="Railway",$D$31,$D$32),IF($O$2="Railway",$F$31,$F$32))</f>
        <v>4864062589.0750151</v>
      </c>
      <c r="O1158" s="122">
        <f>'CBA Result'!$G$53+'CBA Result'!$G$57+'CBA Result'!$G$58+'CBA Result'!$G$59+'CBA Result'!$G$60</f>
        <v>-349185910.82876146</v>
      </c>
      <c r="P1158" s="122">
        <f>'CBA Result'!$G$55+'CBA Result'!$G$56</f>
        <v>2589916468.0184565</v>
      </c>
      <c r="Q1158" s="122">
        <f>'CBA Result'!$G$40</f>
        <v>-16530913967.140793</v>
      </c>
      <c r="R1158" s="3">
        <v>0.53033346084907151</v>
      </c>
      <c r="S1158" s="122">
        <f t="shared" ref="S1158:S1221" si="59">_xlfn.BETA.INV(R1158,IF($O$2="Railway",$I$30,$J$30),IF($O$2="Railway",$I$31,$J$31),IF($O$2="Railway",$I$27,$J$27),IF($O$2="Railway",$I$29,$J$29))*P1158</f>
        <v>2139451005.0337141</v>
      </c>
      <c r="T1158" s="3">
        <v>0.25791933167987147</v>
      </c>
      <c r="U1158" s="122">
        <f t="shared" si="58"/>
        <v>-24445109961.510483</v>
      </c>
      <c r="V1158" s="3">
        <f t="shared" ref="V1158:V1221" si="60">(N1158+O1158+S1158)/-U1158</f>
        <v>0.27221508488844581</v>
      </c>
    </row>
    <row r="1159" spans="13:22" x14ac:dyDescent="0.25">
      <c r="M1159" s="3">
        <v>1155</v>
      </c>
      <c r="N1159" s="122">
        <f>'CBA Result'!$G$54*_xlfn.GAMMA.INV(T1159,IF($O$2="Railway",$D$31,$D$32),IF($O$2="Railway",$F$31,$F$32))</f>
        <v>5665658275.751358</v>
      </c>
      <c r="O1159" s="122">
        <f>'CBA Result'!$G$53+'CBA Result'!$G$57+'CBA Result'!$G$58+'CBA Result'!$G$59+'CBA Result'!$G$60</f>
        <v>-349185910.82876146</v>
      </c>
      <c r="P1159" s="122">
        <f>'CBA Result'!$G$55+'CBA Result'!$G$56</f>
        <v>2589916468.0184565</v>
      </c>
      <c r="Q1159" s="122">
        <f>'CBA Result'!$G$40</f>
        <v>-16530913967.140793</v>
      </c>
      <c r="R1159" s="3">
        <v>6.0318058158699062E-2</v>
      </c>
      <c r="S1159" s="122">
        <f t="shared" si="59"/>
        <v>679867755.26732028</v>
      </c>
      <c r="T1159" s="3">
        <v>0.5249131222326634</v>
      </c>
      <c r="U1159" s="122">
        <f t="shared" si="58"/>
        <v>-28473654896.250324</v>
      </c>
      <c r="V1159" s="3">
        <f t="shared" si="60"/>
        <v>0.21059256853532954</v>
      </c>
    </row>
    <row r="1160" spans="13:22" x14ac:dyDescent="0.25">
      <c r="M1160" s="3">
        <v>1156</v>
      </c>
      <c r="N1160" s="122">
        <f>'CBA Result'!$G$54*_xlfn.GAMMA.INV(T1160,IF($O$2="Railway",$D$31,$D$32),IF($O$2="Railway",$F$31,$F$32))</f>
        <v>7981283437.6770782</v>
      </c>
      <c r="O1160" s="122">
        <f>'CBA Result'!$G$53+'CBA Result'!$G$57+'CBA Result'!$G$58+'CBA Result'!$G$59+'CBA Result'!$G$60</f>
        <v>-349185910.82876146</v>
      </c>
      <c r="P1160" s="122">
        <f>'CBA Result'!$G$55+'CBA Result'!$G$56</f>
        <v>2589916468.0184565</v>
      </c>
      <c r="Q1160" s="122">
        <f>'CBA Result'!$G$40</f>
        <v>-16530913967.140793</v>
      </c>
      <c r="R1160" s="3">
        <v>0.95866406870780296</v>
      </c>
      <c r="S1160" s="122">
        <f t="shared" si="59"/>
        <v>4264496388.0650182</v>
      </c>
      <c r="T1160" s="3">
        <v>0.96425823781076059</v>
      </c>
      <c r="U1160" s="122">
        <f t="shared" si="58"/>
        <v>-40111192587.491112</v>
      </c>
      <c r="V1160" s="3">
        <f t="shared" si="60"/>
        <v>0.29659038157402856</v>
      </c>
    </row>
    <row r="1161" spans="13:22" x14ac:dyDescent="0.25">
      <c r="M1161" s="3">
        <v>1157</v>
      </c>
      <c r="N1161" s="122">
        <f>'CBA Result'!$G$54*_xlfn.GAMMA.INV(T1161,IF($O$2="Railway",$D$31,$D$32),IF($O$2="Railway",$F$31,$F$32))</f>
        <v>5916384250.4284878</v>
      </c>
      <c r="O1161" s="122">
        <f>'CBA Result'!$G$53+'CBA Result'!$G$57+'CBA Result'!$G$58+'CBA Result'!$G$59+'CBA Result'!$G$60</f>
        <v>-349185910.82876146</v>
      </c>
      <c r="P1161" s="122">
        <f>'CBA Result'!$G$55+'CBA Result'!$G$56</f>
        <v>2589916468.0184565</v>
      </c>
      <c r="Q1161" s="122">
        <f>'CBA Result'!$G$40</f>
        <v>-16530913967.140793</v>
      </c>
      <c r="R1161" s="3">
        <v>0.54612179741817068</v>
      </c>
      <c r="S1161" s="122">
        <f t="shared" si="59"/>
        <v>2187904084.2390509</v>
      </c>
      <c r="T1161" s="3">
        <v>0.6069253222643618</v>
      </c>
      <c r="U1161" s="122">
        <f t="shared" si="58"/>
        <v>-29733717633.714993</v>
      </c>
      <c r="V1161" s="3">
        <f t="shared" si="60"/>
        <v>0.26081845934546999</v>
      </c>
    </row>
    <row r="1162" spans="13:22" x14ac:dyDescent="0.25">
      <c r="M1162" s="3">
        <v>1158</v>
      </c>
      <c r="N1162" s="122">
        <f>'CBA Result'!$G$54*_xlfn.GAMMA.INV(T1162,IF($O$2="Railway",$D$31,$D$32),IF($O$2="Railway",$F$31,$F$32))</f>
        <v>6517944059.6171122</v>
      </c>
      <c r="O1162" s="122">
        <f>'CBA Result'!$G$53+'CBA Result'!$G$57+'CBA Result'!$G$58+'CBA Result'!$G$59+'CBA Result'!$G$60</f>
        <v>-349185910.82876146</v>
      </c>
      <c r="P1162" s="122">
        <f>'CBA Result'!$G$55+'CBA Result'!$G$56</f>
        <v>2589916468.0184565</v>
      </c>
      <c r="Q1162" s="122">
        <f>'CBA Result'!$G$40</f>
        <v>-16530913967.140793</v>
      </c>
      <c r="R1162" s="3">
        <v>0.62972147355965202</v>
      </c>
      <c r="S1162" s="122">
        <f t="shared" si="59"/>
        <v>2456909572.5369639</v>
      </c>
      <c r="T1162" s="3">
        <v>0.77320849350578547</v>
      </c>
      <c r="U1162" s="122">
        <f t="shared" si="58"/>
        <v>-32756950870.283524</v>
      </c>
      <c r="V1162" s="3">
        <f t="shared" si="60"/>
        <v>0.26332327924789711</v>
      </c>
    </row>
    <row r="1163" spans="13:22" x14ac:dyDescent="0.25">
      <c r="M1163" s="3">
        <v>1159</v>
      </c>
      <c r="N1163" s="122">
        <f>'CBA Result'!$G$54*_xlfn.GAMMA.INV(T1163,IF($O$2="Railway",$D$31,$D$32),IF($O$2="Railway",$F$31,$F$32))</f>
        <v>5923302681.787652</v>
      </c>
      <c r="O1163" s="122">
        <f>'CBA Result'!$G$53+'CBA Result'!$G$57+'CBA Result'!$G$58+'CBA Result'!$G$59+'CBA Result'!$G$60</f>
        <v>-349185910.82876146</v>
      </c>
      <c r="P1163" s="122">
        <f>'CBA Result'!$G$55+'CBA Result'!$G$56</f>
        <v>2589916468.0184565</v>
      </c>
      <c r="Q1163" s="122">
        <f>'CBA Result'!$G$40</f>
        <v>-16530913967.140793</v>
      </c>
      <c r="R1163" s="3">
        <v>0.20058540625669763</v>
      </c>
      <c r="S1163" s="122">
        <f t="shared" si="59"/>
        <v>1177191153.451807</v>
      </c>
      <c r="T1163" s="3">
        <v>0.60910698470504154</v>
      </c>
      <c r="U1163" s="122">
        <f t="shared" si="58"/>
        <v>-29768487296.366081</v>
      </c>
      <c r="V1163" s="3">
        <f t="shared" si="60"/>
        <v>0.22679378556245444</v>
      </c>
    </row>
    <row r="1164" spans="13:22" x14ac:dyDescent="0.25">
      <c r="M1164" s="3">
        <v>1160</v>
      </c>
      <c r="N1164" s="122">
        <f>'CBA Result'!$G$54*_xlfn.GAMMA.INV(T1164,IF($O$2="Railway",$D$31,$D$32),IF($O$2="Railway",$F$31,$F$32))</f>
        <v>6276770826.3282261</v>
      </c>
      <c r="O1164" s="122">
        <f>'CBA Result'!$G$53+'CBA Result'!$G$57+'CBA Result'!$G$58+'CBA Result'!$G$59+'CBA Result'!$G$60</f>
        <v>-349185910.82876146</v>
      </c>
      <c r="P1164" s="122">
        <f>'CBA Result'!$G$55+'CBA Result'!$G$56</f>
        <v>2589916468.0184565</v>
      </c>
      <c r="Q1164" s="122">
        <f>'CBA Result'!$G$40</f>
        <v>-16530913967.140793</v>
      </c>
      <c r="R1164" s="3">
        <v>0.56887216984914457</v>
      </c>
      <c r="S1164" s="122">
        <f t="shared" si="59"/>
        <v>2258872178.9051914</v>
      </c>
      <c r="T1164" s="3">
        <v>0.71274420554532214</v>
      </c>
      <c r="U1164" s="122">
        <f t="shared" si="58"/>
        <v>-31544896933.979023</v>
      </c>
      <c r="V1164" s="3">
        <f t="shared" si="60"/>
        <v>0.25951763645125436</v>
      </c>
    </row>
    <row r="1165" spans="13:22" x14ac:dyDescent="0.25">
      <c r="M1165" s="3">
        <v>1161</v>
      </c>
      <c r="N1165" s="122">
        <f>'CBA Result'!$G$54*_xlfn.GAMMA.INV(T1165,IF($O$2="Railway",$D$31,$D$32),IF($O$2="Railway",$F$31,$F$32))</f>
        <v>3989335213.2419314</v>
      </c>
      <c r="O1165" s="122">
        <f>'CBA Result'!$G$53+'CBA Result'!$G$57+'CBA Result'!$G$58+'CBA Result'!$G$59+'CBA Result'!$G$60</f>
        <v>-349185910.82876146</v>
      </c>
      <c r="P1165" s="122">
        <f>'CBA Result'!$G$55+'CBA Result'!$G$56</f>
        <v>2589916468.0184565</v>
      </c>
      <c r="Q1165" s="122">
        <f>'CBA Result'!$G$40</f>
        <v>-16530913967.140793</v>
      </c>
      <c r="R1165" s="3">
        <v>0.2005159616153952</v>
      </c>
      <c r="S1165" s="122">
        <f t="shared" si="59"/>
        <v>1176977941.4386249</v>
      </c>
      <c r="T1165" s="3">
        <v>6.3708733125790618E-2</v>
      </c>
      <c r="U1165" s="122">
        <f t="shared" si="58"/>
        <v>-20049030244.812275</v>
      </c>
      <c r="V1165" s="3">
        <f t="shared" si="60"/>
        <v>0.24026734385810186</v>
      </c>
    </row>
    <row r="1166" spans="13:22" x14ac:dyDescent="0.25">
      <c r="M1166" s="3">
        <v>1162</v>
      </c>
      <c r="N1166" s="122">
        <f>'CBA Result'!$G$54*_xlfn.GAMMA.INV(T1166,IF($O$2="Railway",$D$31,$D$32),IF($O$2="Railway",$F$31,$F$32))</f>
        <v>5741224633.4092474</v>
      </c>
      <c r="O1166" s="122">
        <f>'CBA Result'!$G$53+'CBA Result'!$G$57+'CBA Result'!$G$58+'CBA Result'!$G$59+'CBA Result'!$G$60</f>
        <v>-349185910.82876146</v>
      </c>
      <c r="P1166" s="122">
        <f>'CBA Result'!$G$55+'CBA Result'!$G$56</f>
        <v>2589916468.0184565</v>
      </c>
      <c r="Q1166" s="122">
        <f>'CBA Result'!$G$40</f>
        <v>-16530913967.140793</v>
      </c>
      <c r="R1166" s="3">
        <v>0.62616857416739946</v>
      </c>
      <c r="S1166" s="122">
        <f t="shared" si="59"/>
        <v>2444960751.5792055</v>
      </c>
      <c r="T1166" s="3">
        <v>0.55015912331829708</v>
      </c>
      <c r="U1166" s="122">
        <f t="shared" si="58"/>
        <v>-28853425486.885185</v>
      </c>
      <c r="V1166" s="3">
        <f t="shared" si="60"/>
        <v>0.27161417897233248</v>
      </c>
    </row>
    <row r="1167" spans="13:22" x14ac:dyDescent="0.25">
      <c r="M1167" s="3">
        <v>1163</v>
      </c>
      <c r="N1167" s="122">
        <f>'CBA Result'!$G$54*_xlfn.GAMMA.INV(T1167,IF($O$2="Railway",$D$31,$D$32),IF($O$2="Railway",$F$31,$F$32))</f>
        <v>3610309901.1731687</v>
      </c>
      <c r="O1167" s="122">
        <f>'CBA Result'!$G$53+'CBA Result'!$G$57+'CBA Result'!$G$58+'CBA Result'!$G$59+'CBA Result'!$G$60</f>
        <v>-349185910.82876146</v>
      </c>
      <c r="P1167" s="122">
        <f>'CBA Result'!$G$55+'CBA Result'!$G$56</f>
        <v>2589916468.0184565</v>
      </c>
      <c r="Q1167" s="122">
        <f>'CBA Result'!$G$40</f>
        <v>-16530913967.140793</v>
      </c>
      <c r="R1167" s="3">
        <v>0.89830180992194775</v>
      </c>
      <c r="S1167" s="122">
        <f t="shared" si="59"/>
        <v>3688231408.1679616</v>
      </c>
      <c r="T1167" s="3">
        <v>2.5917147033059473E-2</v>
      </c>
      <c r="U1167" s="122">
        <f t="shared" si="58"/>
        <v>-18144179050.560131</v>
      </c>
      <c r="V1167" s="3">
        <f t="shared" si="60"/>
        <v>0.38300743060060549</v>
      </c>
    </row>
    <row r="1168" spans="13:22" x14ac:dyDescent="0.25">
      <c r="M1168" s="3">
        <v>1164</v>
      </c>
      <c r="N1168" s="122">
        <f>'CBA Result'!$G$54*_xlfn.GAMMA.INV(T1168,IF($O$2="Railway",$D$31,$D$32),IF($O$2="Railway",$F$31,$F$32))</f>
        <v>5017013114.862443</v>
      </c>
      <c r="O1168" s="122">
        <f>'CBA Result'!$G$53+'CBA Result'!$G$57+'CBA Result'!$G$58+'CBA Result'!$G$59+'CBA Result'!$G$60</f>
        <v>-349185910.82876146</v>
      </c>
      <c r="P1168" s="122">
        <f>'CBA Result'!$G$55+'CBA Result'!$G$56</f>
        <v>2589916468.0184565</v>
      </c>
      <c r="Q1168" s="122">
        <f>'CBA Result'!$G$40</f>
        <v>-16530913967.140793</v>
      </c>
      <c r="R1168" s="3">
        <v>0.53248197183590495</v>
      </c>
      <c r="S1168" s="122">
        <f t="shared" si="59"/>
        <v>2146009122.6912673</v>
      </c>
      <c r="T1168" s="3">
        <v>0.30569707658690404</v>
      </c>
      <c r="U1168" s="122">
        <f t="shared" si="58"/>
        <v>-25213786834.612881</v>
      </c>
      <c r="V1168" s="3">
        <f t="shared" si="60"/>
        <v>0.27024248167954995</v>
      </c>
    </row>
    <row r="1169" spans="13:22" x14ac:dyDescent="0.25">
      <c r="M1169" s="3">
        <v>1165</v>
      </c>
      <c r="N1169" s="122">
        <f>'CBA Result'!$G$54*_xlfn.GAMMA.INV(T1169,IF($O$2="Railway",$D$31,$D$32),IF($O$2="Railway",$F$31,$F$32))</f>
        <v>3330530081.4288769</v>
      </c>
      <c r="O1169" s="122">
        <f>'CBA Result'!$G$53+'CBA Result'!$G$57+'CBA Result'!$G$58+'CBA Result'!$G$59+'CBA Result'!$G$60</f>
        <v>-349185910.82876146</v>
      </c>
      <c r="P1169" s="122">
        <f>'CBA Result'!$G$55+'CBA Result'!$G$56</f>
        <v>2589916468.0184565</v>
      </c>
      <c r="Q1169" s="122">
        <f>'CBA Result'!$G$40</f>
        <v>-16530913967.140793</v>
      </c>
      <c r="R1169" s="3">
        <v>0.73604248559896945</v>
      </c>
      <c r="S1169" s="122">
        <f t="shared" si="59"/>
        <v>2845890730.4614463</v>
      </c>
      <c r="T1169" s="3">
        <v>1.1463112758338445E-2</v>
      </c>
      <c r="U1169" s="122">
        <f t="shared" si="58"/>
        <v>-16738101654.676662</v>
      </c>
      <c r="V1169" s="3">
        <f t="shared" si="60"/>
        <v>0.34814192321704651</v>
      </c>
    </row>
    <row r="1170" spans="13:22" x14ac:dyDescent="0.25">
      <c r="M1170" s="3">
        <v>1166</v>
      </c>
      <c r="N1170" s="122">
        <f>'CBA Result'!$G$54*_xlfn.GAMMA.INV(T1170,IF($O$2="Railway",$D$31,$D$32),IF($O$2="Railway",$F$31,$F$32))</f>
        <v>5948719000.6492462</v>
      </c>
      <c r="O1170" s="122">
        <f>'CBA Result'!$G$53+'CBA Result'!$G$57+'CBA Result'!$G$58+'CBA Result'!$G$59+'CBA Result'!$G$60</f>
        <v>-349185910.82876146</v>
      </c>
      <c r="P1170" s="122">
        <f>'CBA Result'!$G$55+'CBA Result'!$G$56</f>
        <v>2589916468.0184565</v>
      </c>
      <c r="Q1170" s="122">
        <f>'CBA Result'!$G$40</f>
        <v>-16530913967.140793</v>
      </c>
      <c r="R1170" s="3">
        <v>0.86651571529754368</v>
      </c>
      <c r="S1170" s="122">
        <f t="shared" si="59"/>
        <v>3477661879.0673275</v>
      </c>
      <c r="T1170" s="3">
        <v>0.61707745131683045</v>
      </c>
      <c r="U1170" s="122">
        <f t="shared" si="58"/>
        <v>-29896220995.924961</v>
      </c>
      <c r="V1170" s="3">
        <f t="shared" si="60"/>
        <v>0.30362349041121589</v>
      </c>
    </row>
    <row r="1171" spans="13:22" x14ac:dyDescent="0.25">
      <c r="M1171" s="3">
        <v>1167</v>
      </c>
      <c r="N1171" s="122">
        <f>'CBA Result'!$G$54*_xlfn.GAMMA.INV(T1171,IF($O$2="Railway",$D$31,$D$32),IF($O$2="Railway",$F$31,$F$32))</f>
        <v>4272762313.4042845</v>
      </c>
      <c r="O1171" s="122">
        <f>'CBA Result'!$G$53+'CBA Result'!$G$57+'CBA Result'!$G$58+'CBA Result'!$G$59+'CBA Result'!$G$60</f>
        <v>-349185910.82876146</v>
      </c>
      <c r="P1171" s="122">
        <f>'CBA Result'!$G$55+'CBA Result'!$G$56</f>
        <v>2589916468.0184565</v>
      </c>
      <c r="Q1171" s="122">
        <f>'CBA Result'!$G$40</f>
        <v>-16530913967.140793</v>
      </c>
      <c r="R1171" s="3">
        <v>0.47550687539249958</v>
      </c>
      <c r="S1171" s="122">
        <f t="shared" si="59"/>
        <v>1975324949.7260251</v>
      </c>
      <c r="T1171" s="3">
        <v>0.10976069696602586</v>
      </c>
      <c r="U1171" s="122">
        <f t="shared" si="58"/>
        <v>-21473437620.881489</v>
      </c>
      <c r="V1171" s="3">
        <f t="shared" si="60"/>
        <v>0.27470689399843734</v>
      </c>
    </row>
    <row r="1172" spans="13:22" x14ac:dyDescent="0.25">
      <c r="M1172" s="3">
        <v>1168</v>
      </c>
      <c r="N1172" s="122">
        <f>'CBA Result'!$G$54*_xlfn.GAMMA.INV(T1172,IF($O$2="Railway",$D$31,$D$32),IF($O$2="Railway",$F$31,$F$32))</f>
        <v>6394106844.0530157</v>
      </c>
      <c r="O1172" s="122">
        <f>'CBA Result'!$G$53+'CBA Result'!$G$57+'CBA Result'!$G$58+'CBA Result'!$G$59+'CBA Result'!$G$60</f>
        <v>-349185910.82876146</v>
      </c>
      <c r="P1172" s="122">
        <f>'CBA Result'!$G$55+'CBA Result'!$G$56</f>
        <v>2589916468.0184565</v>
      </c>
      <c r="Q1172" s="122">
        <f>'CBA Result'!$G$40</f>
        <v>-16530913967.140793</v>
      </c>
      <c r="R1172" s="3">
        <v>0.77737613138644635</v>
      </c>
      <c r="S1172" s="122">
        <f t="shared" si="59"/>
        <v>3020140508.4557467</v>
      </c>
      <c r="T1172" s="3">
        <v>0.74327898413616955</v>
      </c>
      <c r="U1172" s="122">
        <f t="shared" si="58"/>
        <v>-32134587507.075386</v>
      </c>
      <c r="V1172" s="3">
        <f t="shared" si="60"/>
        <v>0.28209671089395677</v>
      </c>
    </row>
    <row r="1173" spans="13:22" x14ac:dyDescent="0.25">
      <c r="M1173" s="3">
        <v>1169</v>
      </c>
      <c r="N1173" s="122">
        <f>'CBA Result'!$G$54*_xlfn.GAMMA.INV(T1173,IF($O$2="Railway",$D$31,$D$32),IF($O$2="Railway",$F$31,$F$32))</f>
        <v>8428546466.1597853</v>
      </c>
      <c r="O1173" s="122">
        <f>'CBA Result'!$G$53+'CBA Result'!$G$57+'CBA Result'!$G$58+'CBA Result'!$G$59+'CBA Result'!$G$60</f>
        <v>-349185910.82876146</v>
      </c>
      <c r="P1173" s="122">
        <f>'CBA Result'!$G$55+'CBA Result'!$G$56</f>
        <v>2589916468.0184565</v>
      </c>
      <c r="Q1173" s="122">
        <f>'CBA Result'!$G$40</f>
        <v>-16530913967.140793</v>
      </c>
      <c r="R1173" s="3">
        <v>0.9710176355662864</v>
      </c>
      <c r="S1173" s="122">
        <f t="shared" si="59"/>
        <v>4451076172.9691629</v>
      </c>
      <c r="T1173" s="3">
        <v>0.98208333515578694</v>
      </c>
      <c r="U1173" s="122">
        <f t="shared" si="58"/>
        <v>-42358983135.568153</v>
      </c>
      <c r="V1173" s="3">
        <f t="shared" si="60"/>
        <v>0.29581533362585799</v>
      </c>
    </row>
    <row r="1174" spans="13:22" x14ac:dyDescent="0.25">
      <c r="M1174" s="3">
        <v>1170</v>
      </c>
      <c r="N1174" s="122">
        <f>'CBA Result'!$G$54*_xlfn.GAMMA.INV(T1174,IF($O$2="Railway",$D$31,$D$32),IF($O$2="Railway",$F$31,$F$32))</f>
        <v>5288807058.2575407</v>
      </c>
      <c r="O1174" s="122">
        <f>'CBA Result'!$G$53+'CBA Result'!$G$57+'CBA Result'!$G$58+'CBA Result'!$G$59+'CBA Result'!$G$60</f>
        <v>-349185910.82876146</v>
      </c>
      <c r="P1174" s="122">
        <f>'CBA Result'!$G$55+'CBA Result'!$G$56</f>
        <v>2589916468.0184565</v>
      </c>
      <c r="Q1174" s="122">
        <f>'CBA Result'!$G$40</f>
        <v>-16530913967.140793</v>
      </c>
      <c r="R1174" s="3">
        <v>8.0922490172059658E-2</v>
      </c>
      <c r="S1174" s="122">
        <f t="shared" si="59"/>
        <v>767408016.9226321</v>
      </c>
      <c r="T1174" s="3">
        <v>0.39615379753728819</v>
      </c>
      <c r="U1174" s="122">
        <f t="shared" si="58"/>
        <v>-26579729955.511162</v>
      </c>
      <c r="V1174" s="3">
        <f t="shared" si="60"/>
        <v>0.21471358715471414</v>
      </c>
    </row>
    <row r="1175" spans="13:22" x14ac:dyDescent="0.25">
      <c r="M1175" s="3">
        <v>1171</v>
      </c>
      <c r="N1175" s="122">
        <f>'CBA Result'!$G$54*_xlfn.GAMMA.INV(T1175,IF($O$2="Railway",$D$31,$D$32),IF($O$2="Railway",$F$31,$F$32))</f>
        <v>7053966168.4882507</v>
      </c>
      <c r="O1175" s="122">
        <f>'CBA Result'!$G$53+'CBA Result'!$G$57+'CBA Result'!$G$58+'CBA Result'!$G$59+'CBA Result'!$G$60</f>
        <v>-349185910.82876146</v>
      </c>
      <c r="P1175" s="122">
        <f>'CBA Result'!$G$55+'CBA Result'!$G$56</f>
        <v>2589916468.0184565</v>
      </c>
      <c r="Q1175" s="122">
        <f>'CBA Result'!$G$40</f>
        <v>-16530913967.140793</v>
      </c>
      <c r="R1175" s="3">
        <v>1.4637076290174411E-2</v>
      </c>
      <c r="S1175" s="122">
        <f t="shared" si="59"/>
        <v>420284222.25918674</v>
      </c>
      <c r="T1175" s="3">
        <v>0.8752473044351109</v>
      </c>
      <c r="U1175" s="122">
        <f t="shared" si="58"/>
        <v>-35450814107.690491</v>
      </c>
      <c r="V1175" s="3">
        <f t="shared" si="60"/>
        <v>0.20098450936202919</v>
      </c>
    </row>
    <row r="1176" spans="13:22" x14ac:dyDescent="0.25">
      <c r="M1176" s="3">
        <v>1172</v>
      </c>
      <c r="N1176" s="122">
        <f>'CBA Result'!$G$54*_xlfn.GAMMA.INV(T1176,IF($O$2="Railway",$D$31,$D$32),IF($O$2="Railway",$F$31,$F$32))</f>
        <v>5578072520.8285179</v>
      </c>
      <c r="O1176" s="122">
        <f>'CBA Result'!$G$53+'CBA Result'!$G$57+'CBA Result'!$G$58+'CBA Result'!$G$59+'CBA Result'!$G$60</f>
        <v>-349185910.82876146</v>
      </c>
      <c r="P1176" s="122">
        <f>'CBA Result'!$G$55+'CBA Result'!$G$56</f>
        <v>2589916468.0184565</v>
      </c>
      <c r="Q1176" s="122">
        <f>'CBA Result'!$G$40</f>
        <v>-16530913967.140793</v>
      </c>
      <c r="R1176" s="3">
        <v>6.7922442158660501E-2</v>
      </c>
      <c r="S1176" s="122">
        <f t="shared" si="59"/>
        <v>713301865.11963999</v>
      </c>
      <c r="T1176" s="3">
        <v>0.49524878582080045</v>
      </c>
      <c r="U1176" s="122">
        <f t="shared" si="58"/>
        <v>-28033478938.202488</v>
      </c>
      <c r="V1176" s="3">
        <f t="shared" si="60"/>
        <v>0.21196757235227442</v>
      </c>
    </row>
    <row r="1177" spans="13:22" x14ac:dyDescent="0.25">
      <c r="M1177" s="3">
        <v>1173</v>
      </c>
      <c r="N1177" s="122">
        <f>'CBA Result'!$G$54*_xlfn.GAMMA.INV(T1177,IF($O$2="Railway",$D$31,$D$32),IF($O$2="Railway",$F$31,$F$32))</f>
        <v>7438941181.9762125</v>
      </c>
      <c r="O1177" s="122">
        <f>'CBA Result'!$G$53+'CBA Result'!$G$57+'CBA Result'!$G$58+'CBA Result'!$G$59+'CBA Result'!$G$60</f>
        <v>-349185910.82876146</v>
      </c>
      <c r="P1177" s="122">
        <f>'CBA Result'!$G$55+'CBA Result'!$G$56</f>
        <v>2589916468.0184565</v>
      </c>
      <c r="Q1177" s="122">
        <f>'CBA Result'!$G$40</f>
        <v>-16530913967.140793</v>
      </c>
      <c r="R1177" s="3">
        <v>0.31733596509047535</v>
      </c>
      <c r="S1177" s="122">
        <f t="shared" si="59"/>
        <v>1520398416.9499052</v>
      </c>
      <c r="T1177" s="3">
        <v>0.9233740311983637</v>
      </c>
      <c r="U1177" s="122">
        <f t="shared" si="58"/>
        <v>-37385566460.237175</v>
      </c>
      <c r="V1177" s="3">
        <f t="shared" si="60"/>
        <v>0.23030689389861217</v>
      </c>
    </row>
    <row r="1178" spans="13:22" x14ac:dyDescent="0.25">
      <c r="M1178" s="3">
        <v>1174</v>
      </c>
      <c r="N1178" s="122">
        <f>'CBA Result'!$G$54*_xlfn.GAMMA.INV(T1178,IF($O$2="Railway",$D$31,$D$32),IF($O$2="Railway",$F$31,$F$32))</f>
        <v>4224902717.0756378</v>
      </c>
      <c r="O1178" s="122">
        <f>'CBA Result'!$G$53+'CBA Result'!$G$57+'CBA Result'!$G$58+'CBA Result'!$G$59+'CBA Result'!$G$60</f>
        <v>-349185910.82876146</v>
      </c>
      <c r="P1178" s="122">
        <f>'CBA Result'!$G$55+'CBA Result'!$G$56</f>
        <v>2589916468.0184565</v>
      </c>
      <c r="Q1178" s="122">
        <f>'CBA Result'!$G$40</f>
        <v>-16530913967.140793</v>
      </c>
      <c r="R1178" s="3">
        <v>0.28529948215586098</v>
      </c>
      <c r="S1178" s="122">
        <f t="shared" si="59"/>
        <v>1428298565.2906008</v>
      </c>
      <c r="T1178" s="3">
        <v>0.10081616921711478</v>
      </c>
      <c r="U1178" s="122">
        <f t="shared" si="58"/>
        <v>-21232911707.914207</v>
      </c>
      <c r="V1178" s="3">
        <f t="shared" si="60"/>
        <v>0.24980160255460845</v>
      </c>
    </row>
    <row r="1179" spans="13:22" x14ac:dyDescent="0.25">
      <c r="M1179" s="3">
        <v>1175</v>
      </c>
      <c r="N1179" s="122">
        <f>'CBA Result'!$G$54*_xlfn.GAMMA.INV(T1179,IF($O$2="Railway",$D$31,$D$32),IF($O$2="Railway",$F$31,$F$32))</f>
        <v>6183055585.475543</v>
      </c>
      <c r="O1179" s="122">
        <f>'CBA Result'!$G$53+'CBA Result'!$G$57+'CBA Result'!$G$58+'CBA Result'!$G$59+'CBA Result'!$G$60</f>
        <v>-349185910.82876146</v>
      </c>
      <c r="P1179" s="122">
        <f>'CBA Result'!$G$55+'CBA Result'!$G$56</f>
        <v>2589916468.0184565</v>
      </c>
      <c r="Q1179" s="122">
        <f>'CBA Result'!$G$40</f>
        <v>-16530913967.140793</v>
      </c>
      <c r="R1179" s="3">
        <v>0.10529709216996175</v>
      </c>
      <c r="S1179" s="122">
        <f t="shared" si="59"/>
        <v>861185384.7882725</v>
      </c>
      <c r="T1179" s="3">
        <v>0.68689385494109334</v>
      </c>
      <c r="U1179" s="122">
        <f t="shared" si="58"/>
        <v>-31073916282.361027</v>
      </c>
      <c r="V1179" s="3">
        <f t="shared" si="60"/>
        <v>0.21545578608755775</v>
      </c>
    </row>
    <row r="1180" spans="13:22" x14ac:dyDescent="0.25">
      <c r="M1180" s="3">
        <v>1176</v>
      </c>
      <c r="N1180" s="122">
        <f>'CBA Result'!$G$54*_xlfn.GAMMA.INV(T1180,IF($O$2="Railway",$D$31,$D$32),IF($O$2="Railway",$F$31,$F$32))</f>
        <v>7212812695.6155376</v>
      </c>
      <c r="O1180" s="122">
        <f>'CBA Result'!$G$53+'CBA Result'!$G$57+'CBA Result'!$G$58+'CBA Result'!$G$59+'CBA Result'!$G$60</f>
        <v>-349185910.82876146</v>
      </c>
      <c r="P1180" s="122">
        <f>'CBA Result'!$G$55+'CBA Result'!$G$56</f>
        <v>2589916468.0184565</v>
      </c>
      <c r="Q1180" s="122">
        <f>'CBA Result'!$G$40</f>
        <v>-16530913967.140793</v>
      </c>
      <c r="R1180" s="3">
        <v>0.65064070843074651</v>
      </c>
      <c r="S1180" s="122">
        <f t="shared" si="59"/>
        <v>2528402624.3052139</v>
      </c>
      <c r="T1180" s="3">
        <v>0.89739411308946415</v>
      </c>
      <c r="U1180" s="122">
        <f t="shared" si="58"/>
        <v>-36249122260.910408</v>
      </c>
      <c r="V1180" s="3">
        <f t="shared" si="60"/>
        <v>0.25909674009458644</v>
      </c>
    </row>
    <row r="1181" spans="13:22" x14ac:dyDescent="0.25">
      <c r="M1181" s="3">
        <v>1177</v>
      </c>
      <c r="N1181" s="122">
        <f>'CBA Result'!$G$54*_xlfn.GAMMA.INV(T1181,IF($O$2="Railway",$D$31,$D$32),IF($O$2="Railway",$F$31,$F$32))</f>
        <v>5310728280.357583</v>
      </c>
      <c r="O1181" s="122">
        <f>'CBA Result'!$G$53+'CBA Result'!$G$57+'CBA Result'!$G$58+'CBA Result'!$G$59+'CBA Result'!$G$60</f>
        <v>-349185910.82876146</v>
      </c>
      <c r="P1181" s="122">
        <f>'CBA Result'!$G$55+'CBA Result'!$G$56</f>
        <v>2589916468.0184565</v>
      </c>
      <c r="Q1181" s="122">
        <f>'CBA Result'!$G$40</f>
        <v>-16530913967.140793</v>
      </c>
      <c r="R1181" s="3">
        <v>0.83070400209154971</v>
      </c>
      <c r="S1181" s="122">
        <f t="shared" si="59"/>
        <v>3276127744.3035097</v>
      </c>
      <c r="T1181" s="3">
        <v>0.40363660332738782</v>
      </c>
      <c r="U1181" s="122">
        <f t="shared" si="58"/>
        <v>-26689898497.735481</v>
      </c>
      <c r="V1181" s="3">
        <f t="shared" si="60"/>
        <v>0.30864374079696338</v>
      </c>
    </row>
    <row r="1182" spans="13:22" x14ac:dyDescent="0.25">
      <c r="M1182" s="3">
        <v>1178</v>
      </c>
      <c r="N1182" s="122">
        <f>'CBA Result'!$G$54*_xlfn.GAMMA.INV(T1182,IF($O$2="Railway",$D$31,$D$32),IF($O$2="Railway",$F$31,$F$32))</f>
        <v>3738852002.0217061</v>
      </c>
      <c r="O1182" s="122">
        <f>'CBA Result'!$G$53+'CBA Result'!$G$57+'CBA Result'!$G$58+'CBA Result'!$G$59+'CBA Result'!$G$60</f>
        <v>-349185910.82876146</v>
      </c>
      <c r="P1182" s="122">
        <f>'CBA Result'!$G$55+'CBA Result'!$G$56</f>
        <v>2589916468.0184565</v>
      </c>
      <c r="Q1182" s="122">
        <f>'CBA Result'!$G$40</f>
        <v>-16530913967.140793</v>
      </c>
      <c r="R1182" s="3">
        <v>0.58305246436039471</v>
      </c>
      <c r="S1182" s="122">
        <f t="shared" si="59"/>
        <v>2303872940.9049854</v>
      </c>
      <c r="T1182" s="3">
        <v>3.6029038916261302E-2</v>
      </c>
      <c r="U1182" s="122">
        <f t="shared" si="58"/>
        <v>-18790187553.202286</v>
      </c>
      <c r="V1182" s="3">
        <f t="shared" si="60"/>
        <v>0.3030059713867847</v>
      </c>
    </row>
    <row r="1183" spans="13:22" x14ac:dyDescent="0.25">
      <c r="M1183" s="3">
        <v>1179</v>
      </c>
      <c r="N1183" s="122">
        <f>'CBA Result'!$G$54*_xlfn.GAMMA.INV(T1183,IF($O$2="Railway",$D$31,$D$32),IF($O$2="Railway",$F$31,$F$32))</f>
        <v>5582086971.3157177</v>
      </c>
      <c r="O1183" s="122">
        <f>'CBA Result'!$G$53+'CBA Result'!$G$57+'CBA Result'!$G$58+'CBA Result'!$G$59+'CBA Result'!$G$60</f>
        <v>-349185910.82876146</v>
      </c>
      <c r="P1183" s="122">
        <f>'CBA Result'!$G$55+'CBA Result'!$G$56</f>
        <v>2589916468.0184565</v>
      </c>
      <c r="Q1183" s="122">
        <f>'CBA Result'!$G$40</f>
        <v>-16530913967.140793</v>
      </c>
      <c r="R1183" s="3">
        <v>0.63848757525581046</v>
      </c>
      <c r="S1183" s="122">
        <f t="shared" si="59"/>
        <v>2486625413.4659615</v>
      </c>
      <c r="T1183" s="3">
        <v>0.49661588771986609</v>
      </c>
      <c r="U1183" s="122">
        <f t="shared" si="58"/>
        <v>-28053654189.198448</v>
      </c>
      <c r="V1183" s="3">
        <f t="shared" si="60"/>
        <v>0.27517008735800208</v>
      </c>
    </row>
    <row r="1184" spans="13:22" x14ac:dyDescent="0.25">
      <c r="M1184" s="3">
        <v>1180</v>
      </c>
      <c r="N1184" s="122">
        <f>'CBA Result'!$G$54*_xlfn.GAMMA.INV(T1184,IF($O$2="Railway",$D$31,$D$32),IF($O$2="Railway",$F$31,$F$32))</f>
        <v>5170976693.9316282</v>
      </c>
      <c r="O1184" s="122">
        <f>'CBA Result'!$G$53+'CBA Result'!$G$57+'CBA Result'!$G$58+'CBA Result'!$G$59+'CBA Result'!$G$60</f>
        <v>-349185910.82876146</v>
      </c>
      <c r="P1184" s="122">
        <f>'CBA Result'!$G$55+'CBA Result'!$G$56</f>
        <v>2589916468.0184565</v>
      </c>
      <c r="Q1184" s="122">
        <f>'CBA Result'!$G$40</f>
        <v>-16530913967.140793</v>
      </c>
      <c r="R1184" s="3">
        <v>6.9645372479037904E-2</v>
      </c>
      <c r="S1184" s="122">
        <f t="shared" si="59"/>
        <v>720678337.59831214</v>
      </c>
      <c r="T1184" s="3">
        <v>0.35630012476831641</v>
      </c>
      <c r="U1184" s="122">
        <f t="shared" si="58"/>
        <v>-25987554965.982601</v>
      </c>
      <c r="V1184" s="3">
        <f t="shared" si="60"/>
        <v>0.21327397394469028</v>
      </c>
    </row>
    <row r="1185" spans="13:22" x14ac:dyDescent="0.25">
      <c r="M1185" s="3">
        <v>1181</v>
      </c>
      <c r="N1185" s="122">
        <f>'CBA Result'!$G$54*_xlfn.GAMMA.INV(T1185,IF($O$2="Railway",$D$31,$D$32),IF($O$2="Railway",$F$31,$F$32))</f>
        <v>7392598081.4150438</v>
      </c>
      <c r="O1185" s="122">
        <f>'CBA Result'!$G$53+'CBA Result'!$G$57+'CBA Result'!$G$58+'CBA Result'!$G$59+'CBA Result'!$G$60</f>
        <v>-349185910.82876146</v>
      </c>
      <c r="P1185" s="122">
        <f>'CBA Result'!$G$55+'CBA Result'!$G$56</f>
        <v>2589916468.0184565</v>
      </c>
      <c r="Q1185" s="122">
        <f>'CBA Result'!$G$40</f>
        <v>-16530913967.140793</v>
      </c>
      <c r="R1185" s="3">
        <v>0.51015038237979793</v>
      </c>
      <c r="S1185" s="122">
        <f t="shared" si="59"/>
        <v>2078347869.3147321</v>
      </c>
      <c r="T1185" s="3">
        <v>0.91854418749188249</v>
      </c>
      <c r="U1185" s="122">
        <f t="shared" si="58"/>
        <v>-37152661934.765076</v>
      </c>
      <c r="V1185" s="3">
        <f t="shared" si="60"/>
        <v>0.24552103577174525</v>
      </c>
    </row>
    <row r="1186" spans="13:22" x14ac:dyDescent="0.25">
      <c r="M1186" s="3">
        <v>1182</v>
      </c>
      <c r="N1186" s="122">
        <f>'CBA Result'!$G$54*_xlfn.GAMMA.INV(T1186,IF($O$2="Railway",$D$31,$D$32),IF($O$2="Railway",$F$31,$F$32))</f>
        <v>4245253799.3435478</v>
      </c>
      <c r="O1186" s="122">
        <f>'CBA Result'!$G$53+'CBA Result'!$G$57+'CBA Result'!$G$58+'CBA Result'!$G$59+'CBA Result'!$G$60</f>
        <v>-349185910.82876146</v>
      </c>
      <c r="P1186" s="122">
        <f>'CBA Result'!$G$55+'CBA Result'!$G$56</f>
        <v>2589916468.0184565</v>
      </c>
      <c r="Q1186" s="122">
        <f>'CBA Result'!$G$40</f>
        <v>-16530913967.140793</v>
      </c>
      <c r="R1186" s="3">
        <v>0.70404515824087055</v>
      </c>
      <c r="S1186" s="122">
        <f t="shared" si="59"/>
        <v>2721316423.9184523</v>
      </c>
      <c r="T1186" s="3">
        <v>0.10456079317963674</v>
      </c>
      <c r="U1186" s="122">
        <f t="shared" si="58"/>
        <v>-21335189265.976925</v>
      </c>
      <c r="V1186" s="3">
        <f t="shared" si="60"/>
        <v>0.31016290645173394</v>
      </c>
    </row>
    <row r="1187" spans="13:22" x14ac:dyDescent="0.25">
      <c r="M1187" s="3">
        <v>1183</v>
      </c>
      <c r="N1187" s="122">
        <f>'CBA Result'!$G$54*_xlfn.GAMMA.INV(T1187,IF($O$2="Railway",$D$31,$D$32),IF($O$2="Railway",$F$31,$F$32))</f>
        <v>5435663289.9872303</v>
      </c>
      <c r="O1187" s="122">
        <f>'CBA Result'!$G$53+'CBA Result'!$G$57+'CBA Result'!$G$58+'CBA Result'!$G$59+'CBA Result'!$G$60</f>
        <v>-349185910.82876146</v>
      </c>
      <c r="P1187" s="122">
        <f>'CBA Result'!$G$55+'CBA Result'!$G$56</f>
        <v>2589916468.0184565</v>
      </c>
      <c r="Q1187" s="122">
        <f>'CBA Result'!$G$40</f>
        <v>-16530913967.140793</v>
      </c>
      <c r="R1187" s="3">
        <v>0.38168066551192181</v>
      </c>
      <c r="S1187" s="122">
        <f t="shared" si="59"/>
        <v>1704078822.5098867</v>
      </c>
      <c r="T1187" s="3">
        <v>0.44647952549431447</v>
      </c>
      <c r="U1187" s="122">
        <f t="shared" si="58"/>
        <v>-27317778997.320061</v>
      </c>
      <c r="V1187" s="3">
        <f t="shared" si="60"/>
        <v>0.24857643816265318</v>
      </c>
    </row>
    <row r="1188" spans="13:22" x14ac:dyDescent="0.25">
      <c r="M1188" s="3">
        <v>1184</v>
      </c>
      <c r="N1188" s="122">
        <f>'CBA Result'!$G$54*_xlfn.GAMMA.INV(T1188,IF($O$2="Railway",$D$31,$D$32),IF($O$2="Railway",$F$31,$F$32))</f>
        <v>4803093323.529377</v>
      </c>
      <c r="O1188" s="122">
        <f>'CBA Result'!$G$53+'CBA Result'!$G$57+'CBA Result'!$G$58+'CBA Result'!$G$59+'CBA Result'!$G$60</f>
        <v>-349185910.82876146</v>
      </c>
      <c r="P1188" s="122">
        <f>'CBA Result'!$G$55+'CBA Result'!$G$56</f>
        <v>2589916468.0184565</v>
      </c>
      <c r="Q1188" s="122">
        <f>'CBA Result'!$G$40</f>
        <v>-16530913967.140793</v>
      </c>
      <c r="R1188" s="3">
        <v>0.34478747075708405</v>
      </c>
      <c r="S1188" s="122">
        <f t="shared" si="59"/>
        <v>1598823453.9039094</v>
      </c>
      <c r="T1188" s="3">
        <v>0.23975467034679054</v>
      </c>
      <c r="U1188" s="122">
        <f t="shared" si="58"/>
        <v>-24138699348.31583</v>
      </c>
      <c r="V1188" s="3">
        <f t="shared" si="60"/>
        <v>0.25074801169959587</v>
      </c>
    </row>
    <row r="1189" spans="13:22" x14ac:dyDescent="0.25">
      <c r="M1189" s="3">
        <v>1185</v>
      </c>
      <c r="N1189" s="122">
        <f>'CBA Result'!$G$54*_xlfn.GAMMA.INV(T1189,IF($O$2="Railway",$D$31,$D$32),IF($O$2="Railway",$F$31,$F$32))</f>
        <v>7086832317.5853701</v>
      </c>
      <c r="O1189" s="122">
        <f>'CBA Result'!$G$53+'CBA Result'!$G$57+'CBA Result'!$G$58+'CBA Result'!$G$59+'CBA Result'!$G$60</f>
        <v>-349185910.82876146</v>
      </c>
      <c r="P1189" s="122">
        <f>'CBA Result'!$G$55+'CBA Result'!$G$56</f>
        <v>2589916468.0184565</v>
      </c>
      <c r="Q1189" s="122">
        <f>'CBA Result'!$G$40</f>
        <v>-16530913967.140793</v>
      </c>
      <c r="R1189" s="3">
        <v>2.5452105505062383E-2</v>
      </c>
      <c r="S1189" s="122">
        <f t="shared" si="59"/>
        <v>497336756.14447236</v>
      </c>
      <c r="T1189" s="3">
        <v>0.88011143830407679</v>
      </c>
      <c r="U1189" s="122">
        <f t="shared" si="58"/>
        <v>-35615988098.357262</v>
      </c>
      <c r="V1189" s="3">
        <f t="shared" si="60"/>
        <v>0.20313863377651972</v>
      </c>
    </row>
    <row r="1190" spans="13:22" x14ac:dyDescent="0.25">
      <c r="M1190" s="3">
        <v>1186</v>
      </c>
      <c r="N1190" s="122">
        <f>'CBA Result'!$G$54*_xlfn.GAMMA.INV(T1190,IF($O$2="Railway",$D$31,$D$32),IF($O$2="Railway",$F$31,$F$32))</f>
        <v>4876215626.5415506</v>
      </c>
      <c r="O1190" s="122">
        <f>'CBA Result'!$G$53+'CBA Result'!$G$57+'CBA Result'!$G$58+'CBA Result'!$G$59+'CBA Result'!$G$60</f>
        <v>-349185910.82876146</v>
      </c>
      <c r="P1190" s="122">
        <f>'CBA Result'!$G$55+'CBA Result'!$G$56</f>
        <v>2589916468.0184565</v>
      </c>
      <c r="Q1190" s="122">
        <f>'CBA Result'!$G$40</f>
        <v>-16530913967.140793</v>
      </c>
      <c r="R1190" s="3">
        <v>0.39389058990463188</v>
      </c>
      <c r="S1190" s="122">
        <f t="shared" si="59"/>
        <v>1738982469.4475591</v>
      </c>
      <c r="T1190" s="3">
        <v>0.26160469750150184</v>
      </c>
      <c r="U1190" s="122">
        <f t="shared" si="58"/>
        <v>-24506186958.731506</v>
      </c>
      <c r="V1190" s="3">
        <f t="shared" si="60"/>
        <v>0.25569103001263854</v>
      </c>
    </row>
    <row r="1191" spans="13:22" x14ac:dyDescent="0.25">
      <c r="M1191" s="3">
        <v>1187</v>
      </c>
      <c r="N1191" s="122">
        <f>'CBA Result'!$G$54*_xlfn.GAMMA.INV(T1191,IF($O$2="Railway",$D$31,$D$32),IF($O$2="Railway",$F$31,$F$32))</f>
        <v>6172584613.2193413</v>
      </c>
      <c r="O1191" s="122">
        <f>'CBA Result'!$G$53+'CBA Result'!$G$57+'CBA Result'!$G$58+'CBA Result'!$G$59+'CBA Result'!$G$60</f>
        <v>-349185910.82876146</v>
      </c>
      <c r="P1191" s="122">
        <f>'CBA Result'!$G$55+'CBA Result'!$G$56</f>
        <v>2589916468.0184565</v>
      </c>
      <c r="Q1191" s="122">
        <f>'CBA Result'!$G$40</f>
        <v>-16530913967.140793</v>
      </c>
      <c r="R1191" s="3">
        <v>0.63443993793841291</v>
      </c>
      <c r="S1191" s="122">
        <f t="shared" si="59"/>
        <v>2472862350.4308763</v>
      </c>
      <c r="T1191" s="3">
        <v>0.68392788064397403</v>
      </c>
      <c r="U1191" s="122">
        <f t="shared" si="58"/>
        <v>-31021292767.856567</v>
      </c>
      <c r="V1191" s="3">
        <f t="shared" si="60"/>
        <v>0.26743763114275559</v>
      </c>
    </row>
    <row r="1192" spans="13:22" x14ac:dyDescent="0.25">
      <c r="M1192" s="3">
        <v>1188</v>
      </c>
      <c r="N1192" s="122">
        <f>'CBA Result'!$G$54*_xlfn.GAMMA.INV(T1192,IF($O$2="Railway",$D$31,$D$32),IF($O$2="Railway",$F$31,$F$32))</f>
        <v>5858252964.9403381</v>
      </c>
      <c r="O1192" s="122">
        <f>'CBA Result'!$G$53+'CBA Result'!$G$57+'CBA Result'!$G$58+'CBA Result'!$G$59+'CBA Result'!$G$60</f>
        <v>-349185910.82876146</v>
      </c>
      <c r="P1192" s="122">
        <f>'CBA Result'!$G$55+'CBA Result'!$G$56</f>
        <v>2589916468.0184565</v>
      </c>
      <c r="Q1192" s="122">
        <f>'CBA Result'!$G$40</f>
        <v>-16530913967.140793</v>
      </c>
      <c r="R1192" s="3">
        <v>0.66959691503141694</v>
      </c>
      <c r="S1192" s="122">
        <f t="shared" si="59"/>
        <v>2595024734.8138947</v>
      </c>
      <c r="T1192" s="3">
        <v>0.58839954921625437</v>
      </c>
      <c r="U1192" s="122">
        <f t="shared" si="58"/>
        <v>-29441569734.723419</v>
      </c>
      <c r="V1192" s="3">
        <f t="shared" si="60"/>
        <v>0.27526018014479364</v>
      </c>
    </row>
    <row r="1193" spans="13:22" x14ac:dyDescent="0.25">
      <c r="M1193" s="3">
        <v>1189</v>
      </c>
      <c r="N1193" s="122">
        <f>'CBA Result'!$G$54*_xlfn.GAMMA.INV(T1193,IF($O$2="Railway",$D$31,$D$32),IF($O$2="Railway",$F$31,$F$32))</f>
        <v>7558813899.0348644</v>
      </c>
      <c r="O1193" s="122">
        <f>'CBA Result'!$G$53+'CBA Result'!$G$57+'CBA Result'!$G$58+'CBA Result'!$G$59+'CBA Result'!$G$60</f>
        <v>-349185910.82876146</v>
      </c>
      <c r="P1193" s="122">
        <f>'CBA Result'!$G$55+'CBA Result'!$G$56</f>
        <v>2589916468.0184565</v>
      </c>
      <c r="Q1193" s="122">
        <f>'CBA Result'!$G$40</f>
        <v>-16530913967.140793</v>
      </c>
      <c r="R1193" s="3">
        <v>0.94808602165424571</v>
      </c>
      <c r="S1193" s="122">
        <f t="shared" si="59"/>
        <v>4133763293.4731398</v>
      </c>
      <c r="T1193" s="3">
        <v>0.93477750347666344</v>
      </c>
      <c r="U1193" s="122">
        <f t="shared" si="58"/>
        <v>-37988005613.973686</v>
      </c>
      <c r="V1193" s="3">
        <f t="shared" si="60"/>
        <v>0.29860454894496058</v>
      </c>
    </row>
    <row r="1194" spans="13:22" x14ac:dyDescent="0.25">
      <c r="M1194" s="3">
        <v>1190</v>
      </c>
      <c r="N1194" s="122">
        <f>'CBA Result'!$G$54*_xlfn.GAMMA.INV(T1194,IF($O$2="Railway",$D$31,$D$32),IF($O$2="Railway",$F$31,$F$32))</f>
        <v>7359570184.1502304</v>
      </c>
      <c r="O1194" s="122">
        <f>'CBA Result'!$G$53+'CBA Result'!$G$57+'CBA Result'!$G$58+'CBA Result'!$G$59+'CBA Result'!$G$60</f>
        <v>-349185910.82876146</v>
      </c>
      <c r="P1194" s="122">
        <f>'CBA Result'!$G$55+'CBA Result'!$G$56</f>
        <v>2589916468.0184565</v>
      </c>
      <c r="Q1194" s="122">
        <f>'CBA Result'!$G$40</f>
        <v>-16530913967.140793</v>
      </c>
      <c r="R1194" s="3">
        <v>0.23849006082158153</v>
      </c>
      <c r="S1194" s="122">
        <f t="shared" si="59"/>
        <v>1291439759.1930635</v>
      </c>
      <c r="T1194" s="3">
        <v>0.91495158894045314</v>
      </c>
      <c r="U1194" s="122">
        <f t="shared" si="58"/>
        <v>-36986675053.294998</v>
      </c>
      <c r="V1194" s="3">
        <f t="shared" si="60"/>
        <v>0.22445445611297132</v>
      </c>
    </row>
    <row r="1195" spans="13:22" x14ac:dyDescent="0.25">
      <c r="M1195" s="3">
        <v>1191</v>
      </c>
      <c r="N1195" s="122">
        <f>'CBA Result'!$G$54*_xlfn.GAMMA.INV(T1195,IF($O$2="Railway",$D$31,$D$32),IF($O$2="Railway",$F$31,$F$32))</f>
        <v>6355132631.7596855</v>
      </c>
      <c r="O1195" s="122">
        <f>'CBA Result'!$G$53+'CBA Result'!$G$57+'CBA Result'!$G$58+'CBA Result'!$G$59+'CBA Result'!$G$60</f>
        <v>-349185910.82876146</v>
      </c>
      <c r="P1195" s="122">
        <f>'CBA Result'!$G$55+'CBA Result'!$G$56</f>
        <v>2589916468.0184565</v>
      </c>
      <c r="Q1195" s="122">
        <f>'CBA Result'!$G$40</f>
        <v>-16530913967.140793</v>
      </c>
      <c r="R1195" s="3">
        <v>0.60321616427740654</v>
      </c>
      <c r="S1195" s="122">
        <f t="shared" si="59"/>
        <v>2369000241.3548169</v>
      </c>
      <c r="T1195" s="3">
        <v>0.73336793005686596</v>
      </c>
      <c r="U1195" s="122">
        <f t="shared" si="58"/>
        <v>-31938716486.14864</v>
      </c>
      <c r="V1195" s="3">
        <f t="shared" si="60"/>
        <v>0.2622192712696465</v>
      </c>
    </row>
    <row r="1196" spans="13:22" x14ac:dyDescent="0.25">
      <c r="M1196" s="3">
        <v>1192</v>
      </c>
      <c r="N1196" s="122">
        <f>'CBA Result'!$G$54*_xlfn.GAMMA.INV(T1196,IF($O$2="Railway",$D$31,$D$32),IF($O$2="Railway",$F$31,$F$32))</f>
        <v>4667015729.9365768</v>
      </c>
      <c r="O1196" s="122">
        <f>'CBA Result'!$G$53+'CBA Result'!$G$57+'CBA Result'!$G$58+'CBA Result'!$G$59+'CBA Result'!$G$60</f>
        <v>-349185910.82876146</v>
      </c>
      <c r="P1196" s="122">
        <f>'CBA Result'!$G$55+'CBA Result'!$G$56</f>
        <v>2589916468.0184565</v>
      </c>
      <c r="Q1196" s="122">
        <f>'CBA Result'!$G$40</f>
        <v>-16530913967.140793</v>
      </c>
      <c r="R1196" s="3">
        <v>0.94833835487682183</v>
      </c>
      <c r="S1196" s="122">
        <f t="shared" si="59"/>
        <v>4136655865.6240702</v>
      </c>
      <c r="T1196" s="3">
        <v>0.20134682319052388</v>
      </c>
      <c r="U1196" s="122">
        <f t="shared" si="58"/>
        <v>-23454820044.183292</v>
      </c>
      <c r="V1196" s="3">
        <f t="shared" si="60"/>
        <v>0.36045834795601284</v>
      </c>
    </row>
    <row r="1197" spans="13:22" x14ac:dyDescent="0.25">
      <c r="M1197" s="3">
        <v>1193</v>
      </c>
      <c r="N1197" s="122">
        <f>'CBA Result'!$G$54*_xlfn.GAMMA.INV(T1197,IF($O$2="Railway",$D$31,$D$32),IF($O$2="Railway",$F$31,$F$32))</f>
        <v>5747842717.9034185</v>
      </c>
      <c r="O1197" s="122">
        <f>'CBA Result'!$G$53+'CBA Result'!$G$57+'CBA Result'!$G$58+'CBA Result'!$G$59+'CBA Result'!$G$60</f>
        <v>-349185910.82876146</v>
      </c>
      <c r="P1197" s="122">
        <f>'CBA Result'!$G$55+'CBA Result'!$G$56</f>
        <v>2589916468.0184565</v>
      </c>
      <c r="Q1197" s="122">
        <f>'CBA Result'!$G$40</f>
        <v>-16530913967.140793</v>
      </c>
      <c r="R1197" s="3">
        <v>0.33457153789017002</v>
      </c>
      <c r="S1197" s="122">
        <f t="shared" si="59"/>
        <v>1569668448.4470062</v>
      </c>
      <c r="T1197" s="3">
        <v>0.55235149017093599</v>
      </c>
      <c r="U1197" s="122">
        <f t="shared" ref="U1197:U1260" si="61">_xlfn.GAMMA.INV(T1197,IF($O$2="Railway",$D$31,$D$32),IF($O$2="Railway",$F$31,$F$32))*Q1197</f>
        <v>-28886685709.226471</v>
      </c>
      <c r="V1197" s="3">
        <f t="shared" si="60"/>
        <v>0.24122965596208792</v>
      </c>
    </row>
    <row r="1198" spans="13:22" x14ac:dyDescent="0.25">
      <c r="M1198" s="3">
        <v>1194</v>
      </c>
      <c r="N1198" s="122">
        <f>'CBA Result'!$G$54*_xlfn.GAMMA.INV(T1198,IF($O$2="Railway",$D$31,$D$32),IF($O$2="Railway",$F$31,$F$32))</f>
        <v>5566081084.0565901</v>
      </c>
      <c r="O1198" s="122">
        <f>'CBA Result'!$G$53+'CBA Result'!$G$57+'CBA Result'!$G$58+'CBA Result'!$G$59+'CBA Result'!$G$60</f>
        <v>-349185910.82876146</v>
      </c>
      <c r="P1198" s="122">
        <f>'CBA Result'!$G$55+'CBA Result'!$G$56</f>
        <v>2589916468.0184565</v>
      </c>
      <c r="Q1198" s="122">
        <f>'CBA Result'!$G$40</f>
        <v>-16530913967.140793</v>
      </c>
      <c r="R1198" s="3">
        <v>0.5345401367694993</v>
      </c>
      <c r="S1198" s="122">
        <f t="shared" si="59"/>
        <v>2152301685.220129</v>
      </c>
      <c r="T1198" s="3">
        <v>0.49116163971310944</v>
      </c>
      <c r="U1198" s="122">
        <f t="shared" si="61"/>
        <v>-27973214090.635632</v>
      </c>
      <c r="V1198" s="3">
        <f t="shared" si="60"/>
        <v>0.26343761694924017</v>
      </c>
    </row>
    <row r="1199" spans="13:22" x14ac:dyDescent="0.25">
      <c r="M1199" s="3">
        <v>1195</v>
      </c>
      <c r="N1199" s="122">
        <f>'CBA Result'!$G$54*_xlfn.GAMMA.INV(T1199,IF($O$2="Railway",$D$31,$D$32),IF($O$2="Railway",$F$31,$F$32))</f>
        <v>5651081651.8829975</v>
      </c>
      <c r="O1199" s="122">
        <f>'CBA Result'!$G$53+'CBA Result'!$G$57+'CBA Result'!$G$58+'CBA Result'!$G$59+'CBA Result'!$G$60</f>
        <v>-349185910.82876146</v>
      </c>
      <c r="P1199" s="122">
        <f>'CBA Result'!$G$55+'CBA Result'!$G$56</f>
        <v>2589916468.0184565</v>
      </c>
      <c r="Q1199" s="122">
        <f>'CBA Result'!$G$40</f>
        <v>-16530913967.140793</v>
      </c>
      <c r="R1199" s="3">
        <v>0.48444899899915961</v>
      </c>
      <c r="S1199" s="122">
        <f t="shared" si="59"/>
        <v>2001717052.2374518</v>
      </c>
      <c r="T1199" s="3">
        <v>0.52000262563749833</v>
      </c>
      <c r="U1199" s="122">
        <f t="shared" si="61"/>
        <v>-28400397785.182308</v>
      </c>
      <c r="V1199" s="3">
        <f t="shared" si="60"/>
        <v>0.25716586255359747</v>
      </c>
    </row>
    <row r="1200" spans="13:22" x14ac:dyDescent="0.25">
      <c r="M1200" s="3">
        <v>1196</v>
      </c>
      <c r="N1200" s="122">
        <f>'CBA Result'!$G$54*_xlfn.GAMMA.INV(T1200,IF($O$2="Railway",$D$31,$D$32),IF($O$2="Railway",$F$31,$F$32))</f>
        <v>6447124117.0850849</v>
      </c>
      <c r="O1200" s="122">
        <f>'CBA Result'!$G$53+'CBA Result'!$G$57+'CBA Result'!$G$58+'CBA Result'!$G$59+'CBA Result'!$G$60</f>
        <v>-349185910.82876146</v>
      </c>
      <c r="P1200" s="122">
        <f>'CBA Result'!$G$55+'CBA Result'!$G$56</f>
        <v>2589916468.0184565</v>
      </c>
      <c r="Q1200" s="122">
        <f>'CBA Result'!$G$40</f>
        <v>-16530913967.140793</v>
      </c>
      <c r="R1200" s="3">
        <v>0.74140137496372094</v>
      </c>
      <c r="S1200" s="122">
        <f t="shared" si="59"/>
        <v>2867557390.1892061</v>
      </c>
      <c r="T1200" s="3">
        <v>0.75638520978103951</v>
      </c>
      <c r="U1200" s="122">
        <f t="shared" si="61"/>
        <v>-32401034133.818901</v>
      </c>
      <c r="V1200" s="3">
        <f t="shared" si="60"/>
        <v>0.27670399529278311</v>
      </c>
    </row>
    <row r="1201" spans="13:22" x14ac:dyDescent="0.25">
      <c r="M1201" s="3">
        <v>1197</v>
      </c>
      <c r="N1201" s="122">
        <f>'CBA Result'!$G$54*_xlfn.GAMMA.INV(T1201,IF($O$2="Railway",$D$31,$D$32),IF($O$2="Railway",$F$31,$F$32))</f>
        <v>6648426775.7828722</v>
      </c>
      <c r="O1201" s="122">
        <f>'CBA Result'!$G$53+'CBA Result'!$G$57+'CBA Result'!$G$58+'CBA Result'!$G$59+'CBA Result'!$G$60</f>
        <v>-349185910.82876146</v>
      </c>
      <c r="P1201" s="122">
        <f>'CBA Result'!$G$55+'CBA Result'!$G$56</f>
        <v>2589916468.0184565</v>
      </c>
      <c r="Q1201" s="122">
        <f>'CBA Result'!$G$40</f>
        <v>-16530913967.140793</v>
      </c>
      <c r="R1201" s="3">
        <v>0.30509792628367505</v>
      </c>
      <c r="S1201" s="122">
        <f t="shared" si="59"/>
        <v>1485315347.4518456</v>
      </c>
      <c r="T1201" s="3">
        <v>0.8021375436624667</v>
      </c>
      <c r="U1201" s="122">
        <f t="shared" si="61"/>
        <v>-33412712239.784145</v>
      </c>
      <c r="V1201" s="3">
        <f t="shared" si="60"/>
        <v>0.23298187098792211</v>
      </c>
    </row>
    <row r="1202" spans="13:22" x14ac:dyDescent="0.25">
      <c r="M1202" s="3">
        <v>1198</v>
      </c>
      <c r="N1202" s="122">
        <f>'CBA Result'!$G$54*_xlfn.GAMMA.INV(T1202,IF($O$2="Railway",$D$31,$D$32),IF($O$2="Railway",$F$31,$F$32))</f>
        <v>7736619843.8211708</v>
      </c>
      <c r="O1202" s="122">
        <f>'CBA Result'!$G$53+'CBA Result'!$G$57+'CBA Result'!$G$58+'CBA Result'!$G$59+'CBA Result'!$G$60</f>
        <v>-349185910.82876146</v>
      </c>
      <c r="P1202" s="122">
        <f>'CBA Result'!$G$55+'CBA Result'!$G$56</f>
        <v>2589916468.0184565</v>
      </c>
      <c r="Q1202" s="122">
        <f>'CBA Result'!$G$40</f>
        <v>-16530913967.140793</v>
      </c>
      <c r="R1202" s="3">
        <v>0.78427858352275515</v>
      </c>
      <c r="S1202" s="122">
        <f t="shared" si="59"/>
        <v>3051025042.9936957</v>
      </c>
      <c r="T1202" s="3">
        <v>0.94904592202331994</v>
      </c>
      <c r="U1202" s="122">
        <f t="shared" si="61"/>
        <v>-38881597296.341019</v>
      </c>
      <c r="V1202" s="3">
        <f t="shared" si="60"/>
        <v>0.26846785373625648</v>
      </c>
    </row>
    <row r="1203" spans="13:22" x14ac:dyDescent="0.25">
      <c r="M1203" s="3">
        <v>1199</v>
      </c>
      <c r="N1203" s="122">
        <f>'CBA Result'!$G$54*_xlfn.GAMMA.INV(T1203,IF($O$2="Railway",$D$31,$D$32),IF($O$2="Railway",$F$31,$F$32))</f>
        <v>4990099698.5858383</v>
      </c>
      <c r="O1203" s="122">
        <f>'CBA Result'!$G$53+'CBA Result'!$G$57+'CBA Result'!$G$58+'CBA Result'!$G$59+'CBA Result'!$G$60</f>
        <v>-349185910.82876146</v>
      </c>
      <c r="P1203" s="122">
        <f>'CBA Result'!$G$55+'CBA Result'!$G$56</f>
        <v>2589916468.0184565</v>
      </c>
      <c r="Q1203" s="122">
        <f>'CBA Result'!$G$40</f>
        <v>-16530913967.140793</v>
      </c>
      <c r="R1203" s="3">
        <v>0.25241546766951795</v>
      </c>
      <c r="S1203" s="122">
        <f t="shared" si="59"/>
        <v>1332540311.9100423</v>
      </c>
      <c r="T1203" s="3">
        <v>0.29708499544827816</v>
      </c>
      <c r="U1203" s="122">
        <f t="shared" si="61"/>
        <v>-25078529237.023735</v>
      </c>
      <c r="V1203" s="3">
        <f t="shared" si="60"/>
        <v>0.23818996892562733</v>
      </c>
    </row>
    <row r="1204" spans="13:22" x14ac:dyDescent="0.25">
      <c r="M1204" s="3">
        <v>1200</v>
      </c>
      <c r="N1204" s="122">
        <f>'CBA Result'!$G$54*_xlfn.GAMMA.INV(T1204,IF($O$2="Railway",$D$31,$D$32),IF($O$2="Railway",$F$31,$F$32))</f>
        <v>5307620222.0501127</v>
      </c>
      <c r="O1204" s="122">
        <f>'CBA Result'!$G$53+'CBA Result'!$G$57+'CBA Result'!$G$58+'CBA Result'!$G$59+'CBA Result'!$G$60</f>
        <v>-349185910.82876146</v>
      </c>
      <c r="P1204" s="122">
        <f>'CBA Result'!$G$55+'CBA Result'!$G$56</f>
        <v>2589916468.0184565</v>
      </c>
      <c r="Q1204" s="122">
        <f>'CBA Result'!$G$40</f>
        <v>-16530913967.140793</v>
      </c>
      <c r="R1204" s="3">
        <v>0.94796568394084102</v>
      </c>
      <c r="S1204" s="122">
        <f t="shared" si="59"/>
        <v>4132387240.8142986</v>
      </c>
      <c r="T1204" s="3">
        <v>0.40257471443227655</v>
      </c>
      <c r="U1204" s="122">
        <f t="shared" si="61"/>
        <v>-26674278462.898029</v>
      </c>
      <c r="V1204" s="3">
        <f t="shared" si="60"/>
        <v>0.3408085270115298</v>
      </c>
    </row>
    <row r="1205" spans="13:22" x14ac:dyDescent="0.25">
      <c r="M1205" s="3">
        <v>1201</v>
      </c>
      <c r="N1205" s="122">
        <f>'CBA Result'!$G$54*_xlfn.GAMMA.INV(T1205,IF($O$2="Railway",$D$31,$D$32),IF($O$2="Railway",$F$31,$F$32))</f>
        <v>4597234198.4014587</v>
      </c>
      <c r="O1205" s="122">
        <f>'CBA Result'!$G$53+'CBA Result'!$G$57+'CBA Result'!$G$58+'CBA Result'!$G$59+'CBA Result'!$G$60</f>
        <v>-349185910.82876146</v>
      </c>
      <c r="P1205" s="122">
        <f>'CBA Result'!$G$55+'CBA Result'!$G$56</f>
        <v>2589916468.0184565</v>
      </c>
      <c r="Q1205" s="122">
        <f>'CBA Result'!$G$40</f>
        <v>-16530913967.140793</v>
      </c>
      <c r="R1205" s="3">
        <v>0.45546692765774843</v>
      </c>
      <c r="S1205" s="122">
        <f t="shared" si="59"/>
        <v>1916612278.2207129</v>
      </c>
      <c r="T1205" s="3">
        <v>0.1829071250554245</v>
      </c>
      <c r="U1205" s="122">
        <f t="shared" si="61"/>
        <v>-23104122005.163406</v>
      </c>
      <c r="V1205" s="3">
        <f t="shared" si="60"/>
        <v>0.26682081078067826</v>
      </c>
    </row>
    <row r="1206" spans="13:22" x14ac:dyDescent="0.25">
      <c r="M1206" s="3">
        <v>1202</v>
      </c>
      <c r="N1206" s="122">
        <f>'CBA Result'!$G$54*_xlfn.GAMMA.INV(T1206,IF($O$2="Railway",$D$31,$D$32),IF($O$2="Railway",$F$31,$F$32))</f>
        <v>4119282236.8138332</v>
      </c>
      <c r="O1206" s="122">
        <f>'CBA Result'!$G$53+'CBA Result'!$G$57+'CBA Result'!$G$58+'CBA Result'!$G$59+'CBA Result'!$G$60</f>
        <v>-349185910.82876146</v>
      </c>
      <c r="P1206" s="122">
        <f>'CBA Result'!$G$55+'CBA Result'!$G$56</f>
        <v>2589916468.0184565</v>
      </c>
      <c r="Q1206" s="122">
        <f>'CBA Result'!$G$40</f>
        <v>-16530913967.140793</v>
      </c>
      <c r="R1206" s="3">
        <v>3.5844613142157145E-2</v>
      </c>
      <c r="S1206" s="122">
        <f t="shared" si="59"/>
        <v>558838637.64013946</v>
      </c>
      <c r="T1206" s="3">
        <v>8.2772279490380352E-2</v>
      </c>
      <c r="U1206" s="122">
        <f t="shared" si="61"/>
        <v>-20702099407.104904</v>
      </c>
      <c r="V1206" s="3">
        <f t="shared" si="60"/>
        <v>0.20910608525720498</v>
      </c>
    </row>
    <row r="1207" spans="13:22" x14ac:dyDescent="0.25">
      <c r="M1207" s="3">
        <v>1203</v>
      </c>
      <c r="N1207" s="122">
        <f>'CBA Result'!$G$54*_xlfn.GAMMA.INV(T1207,IF($O$2="Railway",$D$31,$D$32),IF($O$2="Railway",$F$31,$F$32))</f>
        <v>8101019329.4627495</v>
      </c>
      <c r="O1207" s="122">
        <f>'CBA Result'!$G$53+'CBA Result'!$G$57+'CBA Result'!$G$58+'CBA Result'!$G$59+'CBA Result'!$G$60</f>
        <v>-349185910.82876146</v>
      </c>
      <c r="P1207" s="122">
        <f>'CBA Result'!$G$55+'CBA Result'!$G$56</f>
        <v>2589916468.0184565</v>
      </c>
      <c r="Q1207" s="122">
        <f>'CBA Result'!$G$40</f>
        <v>-16530913967.140793</v>
      </c>
      <c r="R1207" s="3">
        <v>0.35819847434885477</v>
      </c>
      <c r="S1207" s="122">
        <f t="shared" si="59"/>
        <v>1637073518.3906255</v>
      </c>
      <c r="T1207" s="3">
        <v>0.97013484484405932</v>
      </c>
      <c r="U1207" s="122">
        <f t="shared" si="61"/>
        <v>-40712944104.343376</v>
      </c>
      <c r="V1207" s="3">
        <f t="shared" si="60"/>
        <v>0.23061233088331184</v>
      </c>
    </row>
    <row r="1208" spans="13:22" x14ac:dyDescent="0.25">
      <c r="M1208" s="3">
        <v>1204</v>
      </c>
      <c r="N1208" s="122">
        <f>'CBA Result'!$G$54*_xlfn.GAMMA.INV(T1208,IF($O$2="Railway",$D$31,$D$32),IF($O$2="Railway",$F$31,$F$32))</f>
        <v>5248895043.9375267</v>
      </c>
      <c r="O1208" s="122">
        <f>'CBA Result'!$G$53+'CBA Result'!$G$57+'CBA Result'!$G$58+'CBA Result'!$G$59+'CBA Result'!$G$60</f>
        <v>-349185910.82876146</v>
      </c>
      <c r="P1208" s="122">
        <f>'CBA Result'!$G$55+'CBA Result'!$G$56</f>
        <v>2589916468.0184565</v>
      </c>
      <c r="Q1208" s="122">
        <f>'CBA Result'!$G$40</f>
        <v>-16530913967.140793</v>
      </c>
      <c r="R1208" s="3">
        <v>0.87768196724026115</v>
      </c>
      <c r="S1208" s="122">
        <f t="shared" si="59"/>
        <v>3547490025.9316907</v>
      </c>
      <c r="T1208" s="3">
        <v>0.38257647220672153</v>
      </c>
      <c r="U1208" s="122">
        <f t="shared" si="61"/>
        <v>-26379145863.31023</v>
      </c>
      <c r="V1208" s="3">
        <f t="shared" si="60"/>
        <v>0.32022261838239996</v>
      </c>
    </row>
    <row r="1209" spans="13:22" x14ac:dyDescent="0.25">
      <c r="M1209" s="3">
        <v>1205</v>
      </c>
      <c r="N1209" s="122">
        <f>'CBA Result'!$G$54*_xlfn.GAMMA.INV(T1209,IF($O$2="Railway",$D$31,$D$32),IF($O$2="Railway",$F$31,$F$32))</f>
        <v>5902077931.2966127</v>
      </c>
      <c r="O1209" s="122">
        <f>'CBA Result'!$G$53+'CBA Result'!$G$57+'CBA Result'!$G$58+'CBA Result'!$G$59+'CBA Result'!$G$60</f>
        <v>-349185910.82876146</v>
      </c>
      <c r="P1209" s="122">
        <f>'CBA Result'!$G$55+'CBA Result'!$G$56</f>
        <v>2589916468.0184565</v>
      </c>
      <c r="Q1209" s="122">
        <f>'CBA Result'!$G$40</f>
        <v>-16530913967.140793</v>
      </c>
      <c r="R1209" s="3">
        <v>0.75057018006976295</v>
      </c>
      <c r="S1209" s="122">
        <f t="shared" si="59"/>
        <v>2905224029.15803</v>
      </c>
      <c r="T1209" s="3">
        <v>0.60239796027089865</v>
      </c>
      <c r="U1209" s="122">
        <f t="shared" si="61"/>
        <v>-29661818981.524815</v>
      </c>
      <c r="V1209" s="3">
        <f t="shared" si="60"/>
        <v>0.28515163061625148</v>
      </c>
    </row>
    <row r="1210" spans="13:22" x14ac:dyDescent="0.25">
      <c r="M1210" s="3">
        <v>1206</v>
      </c>
      <c r="N1210" s="122">
        <f>'CBA Result'!$G$54*_xlfn.GAMMA.INV(T1210,IF($O$2="Railway",$D$31,$D$32),IF($O$2="Railway",$F$31,$F$32))</f>
        <v>3974643493.5077825</v>
      </c>
      <c r="O1210" s="122">
        <f>'CBA Result'!$G$53+'CBA Result'!$G$57+'CBA Result'!$G$58+'CBA Result'!$G$59+'CBA Result'!$G$60</f>
        <v>-349185910.82876146</v>
      </c>
      <c r="P1210" s="122">
        <f>'CBA Result'!$G$55+'CBA Result'!$G$56</f>
        <v>2589916468.0184565</v>
      </c>
      <c r="Q1210" s="122">
        <f>'CBA Result'!$G$40</f>
        <v>-16530913967.140793</v>
      </c>
      <c r="R1210" s="3">
        <v>0.27163248340178625</v>
      </c>
      <c r="S1210" s="122">
        <f t="shared" si="59"/>
        <v>1388689497.7228494</v>
      </c>
      <c r="T1210" s="3">
        <v>6.1764753191915323E-2</v>
      </c>
      <c r="U1210" s="122">
        <f t="shared" si="61"/>
        <v>-19975194701.406315</v>
      </c>
      <c r="V1210" s="3">
        <f t="shared" si="60"/>
        <v>0.25101868369016994</v>
      </c>
    </row>
    <row r="1211" spans="13:22" x14ac:dyDescent="0.25">
      <c r="M1211" s="3">
        <v>1207</v>
      </c>
      <c r="N1211" s="122">
        <f>'CBA Result'!$G$54*_xlfn.GAMMA.INV(T1211,IF($O$2="Railway",$D$31,$D$32),IF($O$2="Railway",$F$31,$F$32))</f>
        <v>6998558204.6487846</v>
      </c>
      <c r="O1211" s="122">
        <f>'CBA Result'!$G$53+'CBA Result'!$G$57+'CBA Result'!$G$58+'CBA Result'!$G$59+'CBA Result'!$G$60</f>
        <v>-349185910.82876146</v>
      </c>
      <c r="P1211" s="122">
        <f>'CBA Result'!$G$55+'CBA Result'!$G$56</f>
        <v>2589916468.0184565</v>
      </c>
      <c r="Q1211" s="122">
        <f>'CBA Result'!$G$40</f>
        <v>-16530913967.140793</v>
      </c>
      <c r="R1211" s="3">
        <v>0.91150736333417692</v>
      </c>
      <c r="S1211" s="122">
        <f t="shared" si="59"/>
        <v>3788572563.9909835</v>
      </c>
      <c r="T1211" s="3">
        <v>0.86670230563005357</v>
      </c>
      <c r="U1211" s="122">
        <f t="shared" si="61"/>
        <v>-35172352689.072784</v>
      </c>
      <c r="V1211" s="3">
        <f t="shared" si="60"/>
        <v>0.29676561446098054</v>
      </c>
    </row>
    <row r="1212" spans="13:22" x14ac:dyDescent="0.25">
      <c r="M1212" s="3">
        <v>1208</v>
      </c>
      <c r="N1212" s="122">
        <f>'CBA Result'!$G$54*_xlfn.GAMMA.INV(T1212,IF($O$2="Railway",$D$31,$D$32),IF($O$2="Railway",$F$31,$F$32))</f>
        <v>5518267565.2072592</v>
      </c>
      <c r="O1212" s="122">
        <f>'CBA Result'!$G$53+'CBA Result'!$G$57+'CBA Result'!$G$58+'CBA Result'!$G$59+'CBA Result'!$G$60</f>
        <v>-349185910.82876146</v>
      </c>
      <c r="P1212" s="122">
        <f>'CBA Result'!$G$55+'CBA Result'!$G$56</f>
        <v>2589916468.0184565</v>
      </c>
      <c r="Q1212" s="122">
        <f>'CBA Result'!$G$40</f>
        <v>-16530913967.140793</v>
      </c>
      <c r="R1212" s="3">
        <v>0.14633115230120419</v>
      </c>
      <c r="S1212" s="122">
        <f t="shared" si="59"/>
        <v>1004369846.2593546</v>
      </c>
      <c r="T1212" s="3">
        <v>0.47481978610661479</v>
      </c>
      <c r="U1212" s="122">
        <f t="shared" si="61"/>
        <v>-27732919747.272556</v>
      </c>
      <c r="V1212" s="3">
        <f t="shared" si="60"/>
        <v>0.22260373436680758</v>
      </c>
    </row>
    <row r="1213" spans="13:22" x14ac:dyDescent="0.25">
      <c r="M1213" s="3">
        <v>1209</v>
      </c>
      <c r="N1213" s="122">
        <f>'CBA Result'!$G$54*_xlfn.GAMMA.INV(T1213,IF($O$2="Railway",$D$31,$D$32),IF($O$2="Railway",$F$31,$F$32))</f>
        <v>5170204285.5756512</v>
      </c>
      <c r="O1213" s="122">
        <f>'CBA Result'!$G$53+'CBA Result'!$G$57+'CBA Result'!$G$58+'CBA Result'!$G$59+'CBA Result'!$G$60</f>
        <v>-349185910.82876146</v>
      </c>
      <c r="P1213" s="122">
        <f>'CBA Result'!$G$55+'CBA Result'!$G$56</f>
        <v>2589916468.0184565</v>
      </c>
      <c r="Q1213" s="122">
        <f>'CBA Result'!$G$40</f>
        <v>-16530913967.140793</v>
      </c>
      <c r="R1213" s="3">
        <v>0.4320608196527167</v>
      </c>
      <c r="S1213" s="122">
        <f t="shared" si="59"/>
        <v>1848681542.0705111</v>
      </c>
      <c r="T1213" s="3">
        <v>0.35604148591336127</v>
      </c>
      <c r="U1213" s="122">
        <f t="shared" si="61"/>
        <v>-25983673106.559277</v>
      </c>
      <c r="V1213" s="3">
        <f t="shared" si="60"/>
        <v>0.25668810908545925</v>
      </c>
    </row>
    <row r="1214" spans="13:22" x14ac:dyDescent="0.25">
      <c r="M1214" s="3">
        <v>1210</v>
      </c>
      <c r="N1214" s="122">
        <f>'CBA Result'!$G$54*_xlfn.GAMMA.INV(T1214,IF($O$2="Railway",$D$31,$D$32),IF($O$2="Railway",$F$31,$F$32))</f>
        <v>5429617905.2047729</v>
      </c>
      <c r="O1214" s="122">
        <f>'CBA Result'!$G$53+'CBA Result'!$G$57+'CBA Result'!$G$58+'CBA Result'!$G$59+'CBA Result'!$G$60</f>
        <v>-349185910.82876146</v>
      </c>
      <c r="P1214" s="122">
        <f>'CBA Result'!$G$55+'CBA Result'!$G$56</f>
        <v>2589916468.0184565</v>
      </c>
      <c r="Q1214" s="122">
        <f>'CBA Result'!$G$40</f>
        <v>-16530913967.140793</v>
      </c>
      <c r="R1214" s="3">
        <v>6.8464071037253049E-2</v>
      </c>
      <c r="S1214" s="122">
        <f t="shared" si="59"/>
        <v>715628179.70180047</v>
      </c>
      <c r="T1214" s="3">
        <v>0.44440314272055759</v>
      </c>
      <c r="U1214" s="122">
        <f t="shared" si="61"/>
        <v>-27287396967.265858</v>
      </c>
      <c r="V1214" s="3">
        <f t="shared" si="60"/>
        <v>0.21240795452313771</v>
      </c>
    </row>
    <row r="1215" spans="13:22" x14ac:dyDescent="0.25">
      <c r="M1215" s="3">
        <v>1211</v>
      </c>
      <c r="N1215" s="122">
        <f>'CBA Result'!$G$54*_xlfn.GAMMA.INV(T1215,IF($O$2="Railway",$D$31,$D$32),IF($O$2="Railway",$F$31,$F$32))</f>
        <v>3925677150.2431622</v>
      </c>
      <c r="O1215" s="122">
        <f>'CBA Result'!$G$53+'CBA Result'!$G$57+'CBA Result'!$G$58+'CBA Result'!$G$59+'CBA Result'!$G$60</f>
        <v>-349185910.82876146</v>
      </c>
      <c r="P1215" s="122">
        <f>'CBA Result'!$G$55+'CBA Result'!$G$56</f>
        <v>2589916468.0184565</v>
      </c>
      <c r="Q1215" s="122">
        <f>'CBA Result'!$G$40</f>
        <v>-16530913967.140793</v>
      </c>
      <c r="R1215" s="3">
        <v>0.11400987102473148</v>
      </c>
      <c r="S1215" s="122">
        <f t="shared" si="59"/>
        <v>892870863.92300904</v>
      </c>
      <c r="T1215" s="3">
        <v>5.5585913565001643E-2</v>
      </c>
      <c r="U1215" s="122">
        <f t="shared" si="61"/>
        <v>-19729106658.007114</v>
      </c>
      <c r="V1215" s="3">
        <f t="shared" si="60"/>
        <v>0.22653646618730741</v>
      </c>
    </row>
    <row r="1216" spans="13:22" x14ac:dyDescent="0.25">
      <c r="M1216" s="3">
        <v>1212</v>
      </c>
      <c r="N1216" s="122">
        <f>'CBA Result'!$G$54*_xlfn.GAMMA.INV(T1216,IF($O$2="Railway",$D$31,$D$32),IF($O$2="Railway",$F$31,$F$32))</f>
        <v>7328299332.5280437</v>
      </c>
      <c r="O1216" s="122">
        <f>'CBA Result'!$G$53+'CBA Result'!$G$57+'CBA Result'!$G$58+'CBA Result'!$G$59+'CBA Result'!$G$60</f>
        <v>-349185910.82876146</v>
      </c>
      <c r="P1216" s="122">
        <f>'CBA Result'!$G$55+'CBA Result'!$G$56</f>
        <v>2589916468.0184565</v>
      </c>
      <c r="Q1216" s="122">
        <f>'CBA Result'!$G$40</f>
        <v>-16530913967.140793</v>
      </c>
      <c r="R1216" s="3">
        <v>0.26030984314609162</v>
      </c>
      <c r="S1216" s="122">
        <f t="shared" si="59"/>
        <v>1355678819.2983456</v>
      </c>
      <c r="T1216" s="3">
        <v>0.91143171570812265</v>
      </c>
      <c r="U1216" s="122">
        <f t="shared" si="61"/>
        <v>-36829518480.472237</v>
      </c>
      <c r="V1216" s="3">
        <f t="shared" si="60"/>
        <v>0.22630739105147155</v>
      </c>
    </row>
    <row r="1217" spans="13:22" x14ac:dyDescent="0.25">
      <c r="M1217" s="3">
        <v>1213</v>
      </c>
      <c r="N1217" s="122">
        <f>'CBA Result'!$G$54*_xlfn.GAMMA.INV(T1217,IF($O$2="Railway",$D$31,$D$32),IF($O$2="Railway",$F$31,$F$32))</f>
        <v>4166619337.5878663</v>
      </c>
      <c r="O1217" s="122">
        <f>'CBA Result'!$G$53+'CBA Result'!$G$57+'CBA Result'!$G$58+'CBA Result'!$G$59+'CBA Result'!$G$60</f>
        <v>-349185910.82876146</v>
      </c>
      <c r="P1217" s="122">
        <f>'CBA Result'!$G$55+'CBA Result'!$G$56</f>
        <v>2589916468.0184565</v>
      </c>
      <c r="Q1217" s="122">
        <f>'CBA Result'!$G$40</f>
        <v>-16530913967.140793</v>
      </c>
      <c r="R1217" s="3">
        <v>0.82413875328603625</v>
      </c>
      <c r="S1217" s="122">
        <f t="shared" si="59"/>
        <v>3242176035.1579304</v>
      </c>
      <c r="T1217" s="3">
        <v>9.0572040110390772E-2</v>
      </c>
      <c r="U1217" s="122">
        <f t="shared" si="61"/>
        <v>-20939999436.656212</v>
      </c>
      <c r="V1217" s="3">
        <f t="shared" si="60"/>
        <v>0.33713513141547358</v>
      </c>
    </row>
    <row r="1218" spans="13:22" x14ac:dyDescent="0.25">
      <c r="M1218" s="3">
        <v>1214</v>
      </c>
      <c r="N1218" s="122">
        <f>'CBA Result'!$G$54*_xlfn.GAMMA.INV(T1218,IF($O$2="Railway",$D$31,$D$32),IF($O$2="Railway",$F$31,$F$32))</f>
        <v>7236771908.8741531</v>
      </c>
      <c r="O1218" s="122">
        <f>'CBA Result'!$G$53+'CBA Result'!$G$57+'CBA Result'!$G$58+'CBA Result'!$G$59+'CBA Result'!$G$60</f>
        <v>-349185910.82876146</v>
      </c>
      <c r="P1218" s="122">
        <f>'CBA Result'!$G$55+'CBA Result'!$G$56</f>
        <v>2589916468.0184565</v>
      </c>
      <c r="Q1218" s="122">
        <f>'CBA Result'!$G$40</f>
        <v>-16530913967.140793</v>
      </c>
      <c r="R1218" s="3">
        <v>0.9261021561124696</v>
      </c>
      <c r="S1218" s="122">
        <f t="shared" si="59"/>
        <v>3911902813.932158</v>
      </c>
      <c r="T1218" s="3">
        <v>0.90044425322180577</v>
      </c>
      <c r="U1218" s="122">
        <f t="shared" si="61"/>
        <v>-36369533047.567146</v>
      </c>
      <c r="V1218" s="3">
        <f t="shared" si="60"/>
        <v>0.29693779125107456</v>
      </c>
    </row>
    <row r="1219" spans="13:22" x14ac:dyDescent="0.25">
      <c r="M1219" s="3">
        <v>1215</v>
      </c>
      <c r="N1219" s="122">
        <f>'CBA Result'!$G$54*_xlfn.GAMMA.INV(T1219,IF($O$2="Railway",$D$31,$D$32),IF($O$2="Railway",$F$31,$F$32))</f>
        <v>3059580189.5276256</v>
      </c>
      <c r="O1219" s="122">
        <f>'CBA Result'!$G$53+'CBA Result'!$G$57+'CBA Result'!$G$58+'CBA Result'!$G$59+'CBA Result'!$G$60</f>
        <v>-349185910.82876146</v>
      </c>
      <c r="P1219" s="122">
        <f>'CBA Result'!$G$55+'CBA Result'!$G$56</f>
        <v>2589916468.0184565</v>
      </c>
      <c r="Q1219" s="122">
        <f>'CBA Result'!$G$40</f>
        <v>-16530913967.140793</v>
      </c>
      <c r="R1219" s="3">
        <v>0.69977071907849564</v>
      </c>
      <c r="S1219" s="122">
        <f t="shared" si="59"/>
        <v>2705239962.496583</v>
      </c>
      <c r="T1219" s="3">
        <v>4.4827191738624483E-3</v>
      </c>
      <c r="U1219" s="122">
        <f t="shared" si="61"/>
        <v>-15376400447.035538</v>
      </c>
      <c r="V1219" s="3">
        <f t="shared" si="60"/>
        <v>0.35220429253580887</v>
      </c>
    </row>
    <row r="1220" spans="13:22" x14ac:dyDescent="0.25">
      <c r="M1220" s="3">
        <v>1216</v>
      </c>
      <c r="N1220" s="122">
        <f>'CBA Result'!$G$54*_xlfn.GAMMA.INV(T1220,IF($O$2="Railway",$D$31,$D$32),IF($O$2="Railway",$F$31,$F$32))</f>
        <v>7213013470.2609072</v>
      </c>
      <c r="O1220" s="122">
        <f>'CBA Result'!$G$53+'CBA Result'!$G$57+'CBA Result'!$G$58+'CBA Result'!$G$59+'CBA Result'!$G$60</f>
        <v>-349185910.82876146</v>
      </c>
      <c r="P1220" s="122">
        <f>'CBA Result'!$G$55+'CBA Result'!$G$56</f>
        <v>2589916468.0184565</v>
      </c>
      <c r="Q1220" s="122">
        <f>'CBA Result'!$G$40</f>
        <v>-16530913967.140793</v>
      </c>
      <c r="R1220" s="3">
        <v>0.26112934758099204</v>
      </c>
      <c r="S1220" s="122">
        <f t="shared" si="59"/>
        <v>1358074738.0253747</v>
      </c>
      <c r="T1220" s="3">
        <v>0.89741997971520071</v>
      </c>
      <c r="U1220" s="122">
        <f t="shared" si="61"/>
        <v>-36250131285.402519</v>
      </c>
      <c r="V1220" s="3">
        <f t="shared" si="60"/>
        <v>0.22681027642976784</v>
      </c>
    </row>
    <row r="1221" spans="13:22" x14ac:dyDescent="0.25">
      <c r="M1221" s="3">
        <v>1217</v>
      </c>
      <c r="N1221" s="122">
        <f>'CBA Result'!$G$54*_xlfn.GAMMA.INV(T1221,IF($O$2="Railway",$D$31,$D$32),IF($O$2="Railway",$F$31,$F$32))</f>
        <v>6120044519.248332</v>
      </c>
      <c r="O1221" s="122">
        <f>'CBA Result'!$G$53+'CBA Result'!$G$57+'CBA Result'!$G$58+'CBA Result'!$G$59+'CBA Result'!$G$60</f>
        <v>-349185910.82876146</v>
      </c>
      <c r="P1221" s="122">
        <f>'CBA Result'!$G$55+'CBA Result'!$G$56</f>
        <v>2589916468.0184565</v>
      </c>
      <c r="Q1221" s="122">
        <f>'CBA Result'!$G$40</f>
        <v>-16530913967.140793</v>
      </c>
      <c r="R1221" s="3">
        <v>0.95404647963598765</v>
      </c>
      <c r="S1221" s="122">
        <f t="shared" si="59"/>
        <v>4204871527.464159</v>
      </c>
      <c r="T1221" s="3">
        <v>0.66881779528859497</v>
      </c>
      <c r="U1221" s="122">
        <f t="shared" si="61"/>
        <v>-30757244279.378201</v>
      </c>
      <c r="V1221" s="3">
        <f t="shared" si="60"/>
        <v>0.32433757866182289</v>
      </c>
    </row>
    <row r="1222" spans="13:22" x14ac:dyDescent="0.25">
      <c r="M1222" s="3">
        <v>1218</v>
      </c>
      <c r="N1222" s="122">
        <f>'CBA Result'!$G$54*_xlfn.GAMMA.INV(T1222,IF($O$2="Railway",$D$31,$D$32),IF($O$2="Railway",$F$31,$F$32))</f>
        <v>4202328097.3523402</v>
      </c>
      <c r="O1222" s="122">
        <f>'CBA Result'!$G$53+'CBA Result'!$G$57+'CBA Result'!$G$58+'CBA Result'!$G$59+'CBA Result'!$G$60</f>
        <v>-349185910.82876146</v>
      </c>
      <c r="P1222" s="122">
        <f>'CBA Result'!$G$55+'CBA Result'!$G$56</f>
        <v>2589916468.0184565</v>
      </c>
      <c r="Q1222" s="122">
        <f>'CBA Result'!$G$40</f>
        <v>-16530913967.140793</v>
      </c>
      <c r="R1222" s="3">
        <v>0.84506497606207553</v>
      </c>
      <c r="S1222" s="122">
        <f t="shared" ref="S1222:S1285" si="62">_xlfn.BETA.INV(R1222,IF($O$2="Railway",$I$30,$J$30),IF($O$2="Railway",$I$31,$J$31),IF($O$2="Railway",$I$27,$J$27),IF($O$2="Railway",$I$29,$J$29))*P1222</f>
        <v>3353366073.724051</v>
      </c>
      <c r="T1222" s="3">
        <v>9.6764056010489319E-2</v>
      </c>
      <c r="U1222" s="122">
        <f t="shared" si="61"/>
        <v>-21119459413.382729</v>
      </c>
      <c r="V1222" s="3">
        <f t="shared" ref="V1222:V1285" si="63">(N1222+O1222+S1222)/-U1222</f>
        <v>0.34122598117644498</v>
      </c>
    </row>
    <row r="1223" spans="13:22" x14ac:dyDescent="0.25">
      <c r="M1223" s="3">
        <v>1219</v>
      </c>
      <c r="N1223" s="122">
        <f>'CBA Result'!$G$54*_xlfn.GAMMA.INV(T1223,IF($O$2="Railway",$D$31,$D$32),IF($O$2="Railway",$F$31,$F$32))</f>
        <v>5174894123.0119238</v>
      </c>
      <c r="O1223" s="122">
        <f>'CBA Result'!$G$53+'CBA Result'!$G$57+'CBA Result'!$G$58+'CBA Result'!$G$59+'CBA Result'!$G$60</f>
        <v>-349185910.82876146</v>
      </c>
      <c r="P1223" s="122">
        <f>'CBA Result'!$G$55+'CBA Result'!$G$56</f>
        <v>2589916468.0184565</v>
      </c>
      <c r="Q1223" s="122">
        <f>'CBA Result'!$G$40</f>
        <v>-16530913967.140793</v>
      </c>
      <c r="R1223" s="3">
        <v>0.46862093353285228</v>
      </c>
      <c r="S1223" s="122">
        <f t="shared" si="62"/>
        <v>1955086126.2185287</v>
      </c>
      <c r="T1223" s="3">
        <v>0.35761248103381083</v>
      </c>
      <c r="U1223" s="122">
        <f t="shared" si="61"/>
        <v>-26007242620.670544</v>
      </c>
      <c r="V1223" s="3">
        <f t="shared" si="63"/>
        <v>0.26072715348194275</v>
      </c>
    </row>
    <row r="1224" spans="13:22" x14ac:dyDescent="0.25">
      <c r="M1224" s="3">
        <v>1220</v>
      </c>
      <c r="N1224" s="122">
        <f>'CBA Result'!$G$54*_xlfn.GAMMA.INV(T1224,IF($O$2="Railway",$D$31,$D$32),IF($O$2="Railway",$F$31,$F$32))</f>
        <v>3374343603.5976391</v>
      </c>
      <c r="O1224" s="122">
        <f>'CBA Result'!$G$53+'CBA Result'!$G$57+'CBA Result'!$G$58+'CBA Result'!$G$59+'CBA Result'!$G$60</f>
        <v>-349185910.82876146</v>
      </c>
      <c r="P1224" s="122">
        <f>'CBA Result'!$G$55+'CBA Result'!$G$56</f>
        <v>2589916468.0184565</v>
      </c>
      <c r="Q1224" s="122">
        <f>'CBA Result'!$G$40</f>
        <v>-16530913967.140793</v>
      </c>
      <c r="R1224" s="3">
        <v>0.16669092997926782</v>
      </c>
      <c r="S1224" s="122">
        <f t="shared" si="62"/>
        <v>1070892965.5933934</v>
      </c>
      <c r="T1224" s="3">
        <v>1.3151180638111937E-2</v>
      </c>
      <c r="U1224" s="122">
        <f t="shared" si="61"/>
        <v>-16958293386.91754</v>
      </c>
      <c r="V1224" s="3">
        <f t="shared" si="63"/>
        <v>0.24153672571334125</v>
      </c>
    </row>
    <row r="1225" spans="13:22" x14ac:dyDescent="0.25">
      <c r="M1225" s="3">
        <v>1221</v>
      </c>
      <c r="N1225" s="122">
        <f>'CBA Result'!$G$54*_xlfn.GAMMA.INV(T1225,IF($O$2="Railway",$D$31,$D$32),IF($O$2="Railway",$F$31,$F$32))</f>
        <v>5874379453.8550577</v>
      </c>
      <c r="O1225" s="122">
        <f>'CBA Result'!$G$53+'CBA Result'!$G$57+'CBA Result'!$G$58+'CBA Result'!$G$59+'CBA Result'!$G$60</f>
        <v>-349185910.82876146</v>
      </c>
      <c r="P1225" s="122">
        <f>'CBA Result'!$G$55+'CBA Result'!$G$56</f>
        <v>2589916468.0184565</v>
      </c>
      <c r="Q1225" s="122">
        <f>'CBA Result'!$G$40</f>
        <v>-16530913967.140793</v>
      </c>
      <c r="R1225" s="3">
        <v>0.51820989561876984</v>
      </c>
      <c r="S1225" s="122">
        <f t="shared" si="62"/>
        <v>2102641916.0252042</v>
      </c>
      <c r="T1225" s="3">
        <v>0.593572806301922</v>
      </c>
      <c r="U1225" s="122">
        <f t="shared" si="61"/>
        <v>-29522615935.83498</v>
      </c>
      <c r="V1225" s="3">
        <f t="shared" si="63"/>
        <v>0.25837261425715069</v>
      </c>
    </row>
    <row r="1226" spans="13:22" x14ac:dyDescent="0.25">
      <c r="M1226" s="3">
        <v>1222</v>
      </c>
      <c r="N1226" s="122">
        <f>'CBA Result'!$G$54*_xlfn.GAMMA.INV(T1226,IF($O$2="Railway",$D$31,$D$32),IF($O$2="Railway",$F$31,$F$32))</f>
        <v>9685435619.2943344</v>
      </c>
      <c r="O1226" s="122">
        <f>'CBA Result'!$G$53+'CBA Result'!$G$57+'CBA Result'!$G$58+'CBA Result'!$G$59+'CBA Result'!$G$60</f>
        <v>-349185910.82876146</v>
      </c>
      <c r="P1226" s="122">
        <f>'CBA Result'!$G$55+'CBA Result'!$G$56</f>
        <v>2589916468.0184565</v>
      </c>
      <c r="Q1226" s="122">
        <f>'CBA Result'!$G$40</f>
        <v>-16530913967.140793</v>
      </c>
      <c r="R1226" s="3">
        <v>0.78320335742897307</v>
      </c>
      <c r="S1226" s="122">
        <f t="shared" si="62"/>
        <v>3046176010.3706541</v>
      </c>
      <c r="T1226" s="3">
        <v>0.99801828641952262</v>
      </c>
      <c r="U1226" s="122">
        <f t="shared" si="61"/>
        <v>-48675676844.817215</v>
      </c>
      <c r="V1226" s="3">
        <f t="shared" si="63"/>
        <v>0.25438630793594513</v>
      </c>
    </row>
    <row r="1227" spans="13:22" x14ac:dyDescent="0.25">
      <c r="M1227" s="3">
        <v>1223</v>
      </c>
      <c r="N1227" s="122">
        <f>'CBA Result'!$G$54*_xlfn.GAMMA.INV(T1227,IF($O$2="Railway",$D$31,$D$32),IF($O$2="Railway",$F$31,$F$32))</f>
        <v>4686073432.6150522</v>
      </c>
      <c r="O1227" s="122">
        <f>'CBA Result'!$G$53+'CBA Result'!$G$57+'CBA Result'!$G$58+'CBA Result'!$G$59+'CBA Result'!$G$60</f>
        <v>-349185910.82876146</v>
      </c>
      <c r="P1227" s="122">
        <f>'CBA Result'!$G$55+'CBA Result'!$G$56</f>
        <v>2589916468.0184565</v>
      </c>
      <c r="Q1227" s="122">
        <f>'CBA Result'!$G$40</f>
        <v>-16530913967.140793</v>
      </c>
      <c r="R1227" s="3">
        <v>0.34018419060809635</v>
      </c>
      <c r="S1227" s="122">
        <f t="shared" si="62"/>
        <v>1585689271.7065368</v>
      </c>
      <c r="T1227" s="3">
        <v>0.20653620808266515</v>
      </c>
      <c r="U1227" s="122">
        <f t="shared" si="61"/>
        <v>-23550597520.121914</v>
      </c>
      <c r="V1227" s="3">
        <f t="shared" si="63"/>
        <v>0.25148307971517525</v>
      </c>
    </row>
    <row r="1228" spans="13:22" x14ac:dyDescent="0.25">
      <c r="M1228" s="3">
        <v>1224</v>
      </c>
      <c r="N1228" s="122">
        <f>'CBA Result'!$G$54*_xlfn.GAMMA.INV(T1228,IF($O$2="Railway",$D$31,$D$32),IF($O$2="Railway",$F$31,$F$32))</f>
        <v>3554778327.8818188</v>
      </c>
      <c r="O1228" s="122">
        <f>'CBA Result'!$G$53+'CBA Result'!$G$57+'CBA Result'!$G$58+'CBA Result'!$G$59+'CBA Result'!$G$60</f>
        <v>-349185910.82876146</v>
      </c>
      <c r="P1228" s="122">
        <f>'CBA Result'!$G$55+'CBA Result'!$G$56</f>
        <v>2589916468.0184565</v>
      </c>
      <c r="Q1228" s="122">
        <f>'CBA Result'!$G$40</f>
        <v>-16530913967.140793</v>
      </c>
      <c r="R1228" s="3">
        <v>0.9360415561137696</v>
      </c>
      <c r="S1228" s="122">
        <f t="shared" si="62"/>
        <v>4005674726.9390173</v>
      </c>
      <c r="T1228" s="3">
        <v>2.229045000605534E-2</v>
      </c>
      <c r="U1228" s="122">
        <f t="shared" si="61"/>
        <v>-17865096413.241341</v>
      </c>
      <c r="V1228" s="3">
        <f t="shared" si="63"/>
        <v>0.40365117417710616</v>
      </c>
    </row>
    <row r="1229" spans="13:22" x14ac:dyDescent="0.25">
      <c r="M1229" s="3">
        <v>1225</v>
      </c>
      <c r="N1229" s="122">
        <f>'CBA Result'!$G$54*_xlfn.GAMMA.INV(T1229,IF($O$2="Railway",$D$31,$D$32),IF($O$2="Railway",$F$31,$F$32))</f>
        <v>7350075048.512414</v>
      </c>
      <c r="O1229" s="122">
        <f>'CBA Result'!$G$53+'CBA Result'!$G$57+'CBA Result'!$G$58+'CBA Result'!$G$59+'CBA Result'!$G$60</f>
        <v>-349185910.82876146</v>
      </c>
      <c r="P1229" s="122">
        <f>'CBA Result'!$G$55+'CBA Result'!$G$56</f>
        <v>2589916468.0184565</v>
      </c>
      <c r="Q1229" s="122">
        <f>'CBA Result'!$G$40</f>
        <v>-16530913967.140793</v>
      </c>
      <c r="R1229" s="3">
        <v>2.2245223932749636E-2</v>
      </c>
      <c r="S1229" s="122">
        <f t="shared" si="62"/>
        <v>476293351.32369936</v>
      </c>
      <c r="T1229" s="3">
        <v>0.91389510135239194</v>
      </c>
      <c r="U1229" s="122">
        <f t="shared" si="61"/>
        <v>-36938955758.874893</v>
      </c>
      <c r="V1229" s="3">
        <f t="shared" si="63"/>
        <v>0.20241997466890754</v>
      </c>
    </row>
    <row r="1230" spans="13:22" x14ac:dyDescent="0.25">
      <c r="M1230" s="3">
        <v>1226</v>
      </c>
      <c r="N1230" s="122">
        <f>'CBA Result'!$G$54*_xlfn.GAMMA.INV(T1230,IF($O$2="Railway",$D$31,$D$32),IF($O$2="Railway",$F$31,$F$32))</f>
        <v>3046210117.740818</v>
      </c>
      <c r="O1230" s="122">
        <f>'CBA Result'!$G$53+'CBA Result'!$G$57+'CBA Result'!$G$58+'CBA Result'!$G$59+'CBA Result'!$G$60</f>
        <v>-349185910.82876146</v>
      </c>
      <c r="P1230" s="122">
        <f>'CBA Result'!$G$55+'CBA Result'!$G$56</f>
        <v>2589916468.0184565</v>
      </c>
      <c r="Q1230" s="122">
        <f>'CBA Result'!$G$40</f>
        <v>-16530913967.140793</v>
      </c>
      <c r="R1230" s="3">
        <v>4.2151332435574895E-3</v>
      </c>
      <c r="S1230" s="122">
        <f t="shared" si="62"/>
        <v>313380897.60219616</v>
      </c>
      <c r="T1230" s="3">
        <v>4.2614911504782471E-3</v>
      </c>
      <c r="U1230" s="122">
        <f t="shared" si="61"/>
        <v>-15309207052.823076</v>
      </c>
      <c r="V1230" s="3">
        <f t="shared" si="63"/>
        <v>0.19664017176899587</v>
      </c>
    </row>
    <row r="1231" spans="13:22" x14ac:dyDescent="0.25">
      <c r="M1231" s="3">
        <v>1227</v>
      </c>
      <c r="N1231" s="122">
        <f>'CBA Result'!$G$54*_xlfn.GAMMA.INV(T1231,IF($O$2="Railway",$D$31,$D$32),IF($O$2="Railway",$F$31,$F$32))</f>
        <v>4736327545.7642508</v>
      </c>
      <c r="O1231" s="122">
        <f>'CBA Result'!$G$53+'CBA Result'!$G$57+'CBA Result'!$G$58+'CBA Result'!$G$59+'CBA Result'!$G$60</f>
        <v>-349185910.82876146</v>
      </c>
      <c r="P1231" s="122">
        <f>'CBA Result'!$G$55+'CBA Result'!$G$56</f>
        <v>2589916468.0184565</v>
      </c>
      <c r="Q1231" s="122">
        <f>'CBA Result'!$G$40</f>
        <v>-16530913967.140793</v>
      </c>
      <c r="R1231" s="3">
        <v>0.52924995085211812</v>
      </c>
      <c r="S1231" s="122">
        <f t="shared" si="62"/>
        <v>2136147782.0488179</v>
      </c>
      <c r="T1231" s="3">
        <v>0.2205232753141928</v>
      </c>
      <c r="U1231" s="122">
        <f t="shared" si="61"/>
        <v>-23803157453.193001</v>
      </c>
      <c r="V1231" s="3">
        <f t="shared" si="63"/>
        <v>0.27405143329458842</v>
      </c>
    </row>
    <row r="1232" spans="13:22" x14ac:dyDescent="0.25">
      <c r="M1232" s="3">
        <v>1228</v>
      </c>
      <c r="N1232" s="122">
        <f>'CBA Result'!$G$54*_xlfn.GAMMA.INV(T1232,IF($O$2="Railway",$D$31,$D$32),IF($O$2="Railway",$F$31,$F$32))</f>
        <v>6561085886.6670189</v>
      </c>
      <c r="O1232" s="122">
        <f>'CBA Result'!$G$53+'CBA Result'!$G$57+'CBA Result'!$G$58+'CBA Result'!$G$59+'CBA Result'!$G$60</f>
        <v>-349185910.82876146</v>
      </c>
      <c r="P1232" s="122">
        <f>'CBA Result'!$G$55+'CBA Result'!$G$56</f>
        <v>2589916468.0184565</v>
      </c>
      <c r="Q1232" s="122">
        <f>'CBA Result'!$G$40</f>
        <v>-16530913967.140793</v>
      </c>
      <c r="R1232" s="3">
        <v>0.23751763852542052</v>
      </c>
      <c r="S1232" s="122">
        <f t="shared" si="62"/>
        <v>1288554713.6741731</v>
      </c>
      <c r="T1232" s="3">
        <v>0.78307050591732685</v>
      </c>
      <c r="U1232" s="122">
        <f t="shared" si="61"/>
        <v>-32973766893.281284</v>
      </c>
      <c r="V1232" s="3">
        <f t="shared" si="63"/>
        <v>0.22746732921923821</v>
      </c>
    </row>
    <row r="1233" spans="13:22" x14ac:dyDescent="0.25">
      <c r="M1233" s="3">
        <v>1229</v>
      </c>
      <c r="N1233" s="122">
        <f>'CBA Result'!$G$54*_xlfn.GAMMA.INV(T1233,IF($O$2="Railway",$D$31,$D$32),IF($O$2="Railway",$F$31,$F$32))</f>
        <v>4704637955.2365112</v>
      </c>
      <c r="O1233" s="122">
        <f>'CBA Result'!$G$53+'CBA Result'!$G$57+'CBA Result'!$G$58+'CBA Result'!$G$59+'CBA Result'!$G$60</f>
        <v>-349185910.82876146</v>
      </c>
      <c r="P1233" s="122">
        <f>'CBA Result'!$G$55+'CBA Result'!$G$56</f>
        <v>2589916468.0184565</v>
      </c>
      <c r="Q1233" s="122">
        <f>'CBA Result'!$G$40</f>
        <v>-16530913967.140793</v>
      </c>
      <c r="R1233" s="3">
        <v>0.59183637157568003</v>
      </c>
      <c r="S1233" s="122">
        <f t="shared" si="62"/>
        <v>2332072331.1425886</v>
      </c>
      <c r="T1233" s="3">
        <v>0.21165265841608116</v>
      </c>
      <c r="U1233" s="122">
        <f t="shared" si="61"/>
        <v>-23643896442.278843</v>
      </c>
      <c r="V1233" s="3">
        <f t="shared" si="63"/>
        <v>0.28284358256585995</v>
      </c>
    </row>
    <row r="1234" spans="13:22" x14ac:dyDescent="0.25">
      <c r="M1234" s="3">
        <v>1230</v>
      </c>
      <c r="N1234" s="122">
        <f>'CBA Result'!$G$54*_xlfn.GAMMA.INV(T1234,IF($O$2="Railway",$D$31,$D$32),IF($O$2="Railway",$F$31,$F$32))</f>
        <v>4738556154.194541</v>
      </c>
      <c r="O1234" s="122">
        <f>'CBA Result'!$G$53+'CBA Result'!$G$57+'CBA Result'!$G$58+'CBA Result'!$G$59+'CBA Result'!$G$60</f>
        <v>-349185910.82876146</v>
      </c>
      <c r="P1234" s="122">
        <f>'CBA Result'!$G$55+'CBA Result'!$G$56</f>
        <v>2589916468.0184565</v>
      </c>
      <c r="Q1234" s="122">
        <f>'CBA Result'!$G$40</f>
        <v>-16530913967.140793</v>
      </c>
      <c r="R1234" s="3">
        <v>0.74249022190383895</v>
      </c>
      <c r="S1234" s="122">
        <f t="shared" si="62"/>
        <v>2871990528.4672837</v>
      </c>
      <c r="T1234" s="3">
        <v>0.22115349407571538</v>
      </c>
      <c r="U1234" s="122">
        <f t="shared" si="61"/>
        <v>-23814357674.642033</v>
      </c>
      <c r="V1234" s="3">
        <f t="shared" si="63"/>
        <v>0.30491524781141144</v>
      </c>
    </row>
    <row r="1235" spans="13:22" x14ac:dyDescent="0.25">
      <c r="M1235" s="3">
        <v>1231</v>
      </c>
      <c r="N1235" s="122">
        <f>'CBA Result'!$G$54*_xlfn.GAMMA.INV(T1235,IF($O$2="Railway",$D$31,$D$32),IF($O$2="Railway",$F$31,$F$32))</f>
        <v>5574895740.092205</v>
      </c>
      <c r="O1235" s="122">
        <f>'CBA Result'!$G$53+'CBA Result'!$G$57+'CBA Result'!$G$58+'CBA Result'!$G$59+'CBA Result'!$G$60</f>
        <v>-349185910.82876146</v>
      </c>
      <c r="P1235" s="122">
        <f>'CBA Result'!$G$55+'CBA Result'!$G$56</f>
        <v>2589916468.0184565</v>
      </c>
      <c r="Q1235" s="122">
        <f>'CBA Result'!$G$40</f>
        <v>-16530913967.140793</v>
      </c>
      <c r="R1235" s="3">
        <v>0.69394729364149832</v>
      </c>
      <c r="S1235" s="122">
        <f t="shared" si="62"/>
        <v>2683532453.5130463</v>
      </c>
      <c r="T1235" s="3">
        <v>0.49416652145019213</v>
      </c>
      <c r="U1235" s="122">
        <f t="shared" si="61"/>
        <v>-28017513528.012825</v>
      </c>
      <c r="V1235" s="3">
        <f t="shared" si="63"/>
        <v>0.28229636705157907</v>
      </c>
    </row>
    <row r="1236" spans="13:22" x14ac:dyDescent="0.25">
      <c r="M1236" s="3">
        <v>1232</v>
      </c>
      <c r="N1236" s="122">
        <f>'CBA Result'!$G$54*_xlfn.GAMMA.INV(T1236,IF($O$2="Railway",$D$31,$D$32),IF($O$2="Railway",$F$31,$F$32))</f>
        <v>6929538120.5325651</v>
      </c>
      <c r="O1236" s="122">
        <f>'CBA Result'!$G$53+'CBA Result'!$G$57+'CBA Result'!$G$58+'CBA Result'!$G$59+'CBA Result'!$G$60</f>
        <v>-349185910.82876146</v>
      </c>
      <c r="P1236" s="122">
        <f>'CBA Result'!$G$55+'CBA Result'!$G$56</f>
        <v>2589916468.0184565</v>
      </c>
      <c r="Q1236" s="122">
        <f>'CBA Result'!$G$40</f>
        <v>-16530913967.140793</v>
      </c>
      <c r="R1236" s="3">
        <v>2.2004339520534932E-3</v>
      </c>
      <c r="S1236" s="122">
        <f t="shared" si="62"/>
        <v>280410112.46603984</v>
      </c>
      <c r="T1236" s="3">
        <v>0.85543891197364674</v>
      </c>
      <c r="U1236" s="122">
        <f t="shared" si="61"/>
        <v>-34825481423.566612</v>
      </c>
      <c r="V1236" s="3">
        <f t="shared" si="63"/>
        <v>0.19700409130675003</v>
      </c>
    </row>
    <row r="1237" spans="13:22" x14ac:dyDescent="0.25">
      <c r="M1237" s="3">
        <v>1233</v>
      </c>
      <c r="N1237" s="122">
        <f>'CBA Result'!$G$54*_xlfn.GAMMA.INV(T1237,IF($O$2="Railway",$D$31,$D$32),IF($O$2="Railway",$F$31,$F$32))</f>
        <v>4984001334.0089073</v>
      </c>
      <c r="O1237" s="122">
        <f>'CBA Result'!$G$53+'CBA Result'!$G$57+'CBA Result'!$G$58+'CBA Result'!$G$59+'CBA Result'!$G$60</f>
        <v>-349185910.82876146</v>
      </c>
      <c r="P1237" s="122">
        <f>'CBA Result'!$G$55+'CBA Result'!$G$56</f>
        <v>2589916468.0184565</v>
      </c>
      <c r="Q1237" s="122">
        <f>'CBA Result'!$G$40</f>
        <v>-16530913967.140793</v>
      </c>
      <c r="R1237" s="3">
        <v>0.98421627337467421</v>
      </c>
      <c r="S1237" s="122">
        <f t="shared" si="62"/>
        <v>4728646347.0936823</v>
      </c>
      <c r="T1237" s="3">
        <v>0.29514478474783057</v>
      </c>
      <c r="U1237" s="122">
        <f t="shared" si="61"/>
        <v>-25047880948.697166</v>
      </c>
      <c r="V1237" s="3">
        <f t="shared" si="63"/>
        <v>0.37382251175067394</v>
      </c>
    </row>
    <row r="1238" spans="13:22" x14ac:dyDescent="0.25">
      <c r="M1238" s="3">
        <v>1234</v>
      </c>
      <c r="N1238" s="122">
        <f>'CBA Result'!$G$54*_xlfn.GAMMA.INV(T1238,IF($O$2="Railway",$D$31,$D$32),IF($O$2="Railway",$F$31,$F$32))</f>
        <v>6325149430.9753304</v>
      </c>
      <c r="O1238" s="122">
        <f>'CBA Result'!$G$53+'CBA Result'!$G$57+'CBA Result'!$G$58+'CBA Result'!$G$59+'CBA Result'!$G$60</f>
        <v>-349185910.82876146</v>
      </c>
      <c r="P1238" s="122">
        <f>'CBA Result'!$G$55+'CBA Result'!$G$56</f>
        <v>2589916468.0184565</v>
      </c>
      <c r="Q1238" s="122">
        <f>'CBA Result'!$G$40</f>
        <v>-16530913967.140793</v>
      </c>
      <c r="R1238" s="3">
        <v>7.727540897649432E-2</v>
      </c>
      <c r="S1238" s="122">
        <f t="shared" si="62"/>
        <v>752570575.15423071</v>
      </c>
      <c r="T1238" s="3">
        <v>0.72558574770978013</v>
      </c>
      <c r="U1238" s="122">
        <f t="shared" si="61"/>
        <v>-31788031204.709656</v>
      </c>
      <c r="V1238" s="3">
        <f t="shared" si="63"/>
        <v>0.21166878980236792</v>
      </c>
    </row>
    <row r="1239" spans="13:22" x14ac:dyDescent="0.25">
      <c r="M1239" s="3">
        <v>1235</v>
      </c>
      <c r="N1239" s="122">
        <f>'CBA Result'!$G$54*_xlfn.GAMMA.INV(T1239,IF($O$2="Railway",$D$31,$D$32),IF($O$2="Railway",$F$31,$F$32))</f>
        <v>5740181138.7967224</v>
      </c>
      <c r="O1239" s="122">
        <f>'CBA Result'!$G$53+'CBA Result'!$G$57+'CBA Result'!$G$58+'CBA Result'!$G$59+'CBA Result'!$G$60</f>
        <v>-349185910.82876146</v>
      </c>
      <c r="P1239" s="122">
        <f>'CBA Result'!$G$55+'CBA Result'!$G$56</f>
        <v>2589916468.0184565</v>
      </c>
      <c r="Q1239" s="122">
        <f>'CBA Result'!$G$40</f>
        <v>-16530913967.140793</v>
      </c>
      <c r="R1239" s="3">
        <v>0.59428200358607119</v>
      </c>
      <c r="S1239" s="122">
        <f t="shared" si="62"/>
        <v>2339970065.3831568</v>
      </c>
      <c r="T1239" s="3">
        <v>0.54981315061091041</v>
      </c>
      <c r="U1239" s="122">
        <f t="shared" si="61"/>
        <v>-28848181240.932281</v>
      </c>
      <c r="V1239" s="3">
        <f t="shared" si="63"/>
        <v>0.26798796183316259</v>
      </c>
    </row>
    <row r="1240" spans="13:22" x14ac:dyDescent="0.25">
      <c r="M1240" s="3">
        <v>1236</v>
      </c>
      <c r="N1240" s="122">
        <f>'CBA Result'!$G$54*_xlfn.GAMMA.INV(T1240,IF($O$2="Railway",$D$31,$D$32),IF($O$2="Railway",$F$31,$F$32))</f>
        <v>4722585350.089695</v>
      </c>
      <c r="O1240" s="122">
        <f>'CBA Result'!$G$53+'CBA Result'!$G$57+'CBA Result'!$G$58+'CBA Result'!$G$59+'CBA Result'!$G$60</f>
        <v>-349185910.82876146</v>
      </c>
      <c r="P1240" s="122">
        <f>'CBA Result'!$G$55+'CBA Result'!$G$56</f>
        <v>2589916468.0184565</v>
      </c>
      <c r="Q1240" s="122">
        <f>'CBA Result'!$G$40</f>
        <v>-16530913967.140793</v>
      </c>
      <c r="R1240" s="3">
        <v>0.91968071851174171</v>
      </c>
      <c r="S1240" s="122">
        <f t="shared" si="62"/>
        <v>3855789163.2142339</v>
      </c>
      <c r="T1240" s="3">
        <v>0.21665559296987824</v>
      </c>
      <c r="U1240" s="122">
        <f t="shared" si="61"/>
        <v>-23734093891.977394</v>
      </c>
      <c r="V1240" s="3">
        <f t="shared" si="63"/>
        <v>0.34672436369086757</v>
      </c>
    </row>
    <row r="1241" spans="13:22" x14ac:dyDescent="0.25">
      <c r="M1241" s="3">
        <v>1237</v>
      </c>
      <c r="N1241" s="122">
        <f>'CBA Result'!$G$54*_xlfn.GAMMA.INV(T1241,IF($O$2="Railway",$D$31,$D$32),IF($O$2="Railway",$F$31,$F$32))</f>
        <v>8567730747.4656668</v>
      </c>
      <c r="O1241" s="122">
        <f>'CBA Result'!$G$53+'CBA Result'!$G$57+'CBA Result'!$G$58+'CBA Result'!$G$59+'CBA Result'!$G$60</f>
        <v>-349185910.82876146</v>
      </c>
      <c r="P1241" s="122">
        <f>'CBA Result'!$G$55+'CBA Result'!$G$56</f>
        <v>2589916468.0184565</v>
      </c>
      <c r="Q1241" s="122">
        <f>'CBA Result'!$G$40</f>
        <v>-16530913967.140793</v>
      </c>
      <c r="R1241" s="3">
        <v>0.27347362378523754</v>
      </c>
      <c r="S1241" s="122">
        <f t="shared" si="62"/>
        <v>1394039500.7759547</v>
      </c>
      <c r="T1241" s="3">
        <v>0.98570079311890557</v>
      </c>
      <c r="U1241" s="122">
        <f t="shared" si="61"/>
        <v>-43058475586.400932</v>
      </c>
      <c r="V1241" s="3">
        <f t="shared" si="63"/>
        <v>0.22324488283669716</v>
      </c>
    </row>
    <row r="1242" spans="13:22" x14ac:dyDescent="0.25">
      <c r="M1242" s="3">
        <v>1238</v>
      </c>
      <c r="N1242" s="122">
        <f>'CBA Result'!$G$54*_xlfn.GAMMA.INV(T1242,IF($O$2="Railway",$D$31,$D$32),IF($O$2="Railway",$F$31,$F$32))</f>
        <v>4145073939.9497399</v>
      </c>
      <c r="O1242" s="122">
        <f>'CBA Result'!$G$53+'CBA Result'!$G$57+'CBA Result'!$G$58+'CBA Result'!$G$59+'CBA Result'!$G$60</f>
        <v>-349185910.82876146</v>
      </c>
      <c r="P1242" s="122">
        <f>'CBA Result'!$G$55+'CBA Result'!$G$56</f>
        <v>2589916468.0184565</v>
      </c>
      <c r="Q1242" s="122">
        <f>'CBA Result'!$G$40</f>
        <v>-16530913967.140793</v>
      </c>
      <c r="R1242" s="3">
        <v>0.28237468856514203</v>
      </c>
      <c r="S1242" s="122">
        <f t="shared" si="62"/>
        <v>1419841478.9030619</v>
      </c>
      <c r="T1242" s="3">
        <v>8.6964457598258549E-2</v>
      </c>
      <c r="U1242" s="122">
        <f t="shared" si="61"/>
        <v>-20831719659.251328</v>
      </c>
      <c r="V1242" s="3">
        <f t="shared" si="63"/>
        <v>0.25037440947453155</v>
      </c>
    </row>
    <row r="1243" spans="13:22" x14ac:dyDescent="0.25">
      <c r="M1243" s="3">
        <v>1239</v>
      </c>
      <c r="N1243" s="122">
        <f>'CBA Result'!$G$54*_xlfn.GAMMA.INV(T1243,IF($O$2="Railway",$D$31,$D$32),IF($O$2="Railway",$F$31,$F$32))</f>
        <v>4165030802.9042726</v>
      </c>
      <c r="O1243" s="122">
        <f>'CBA Result'!$G$53+'CBA Result'!$G$57+'CBA Result'!$G$58+'CBA Result'!$G$59+'CBA Result'!$G$60</f>
        <v>-349185910.82876146</v>
      </c>
      <c r="P1243" s="122">
        <f>'CBA Result'!$G$55+'CBA Result'!$G$56</f>
        <v>2589916468.0184565</v>
      </c>
      <c r="Q1243" s="122">
        <f>'CBA Result'!$G$40</f>
        <v>-16530913967.140793</v>
      </c>
      <c r="R1243" s="3">
        <v>0.11831521673492218</v>
      </c>
      <c r="S1243" s="122">
        <f t="shared" si="62"/>
        <v>908237813.75576365</v>
      </c>
      <c r="T1243" s="3">
        <v>9.0302760619742295E-2</v>
      </c>
      <c r="U1243" s="122">
        <f t="shared" si="61"/>
        <v>-20932016006.281498</v>
      </c>
      <c r="V1243" s="3">
        <f t="shared" si="63"/>
        <v>0.22568694312165741</v>
      </c>
    </row>
    <row r="1244" spans="13:22" x14ac:dyDescent="0.25">
      <c r="M1244" s="3">
        <v>1240</v>
      </c>
      <c r="N1244" s="122">
        <f>'CBA Result'!$G$54*_xlfn.GAMMA.INV(T1244,IF($O$2="Railway",$D$31,$D$32),IF($O$2="Railway",$F$31,$F$32))</f>
        <v>6016748836.9515934</v>
      </c>
      <c r="O1244" s="122">
        <f>'CBA Result'!$G$53+'CBA Result'!$G$57+'CBA Result'!$G$58+'CBA Result'!$G$59+'CBA Result'!$G$60</f>
        <v>-349185910.82876146</v>
      </c>
      <c r="P1244" s="122">
        <f>'CBA Result'!$G$55+'CBA Result'!$G$56</f>
        <v>2589916468.0184565</v>
      </c>
      <c r="Q1244" s="122">
        <f>'CBA Result'!$G$40</f>
        <v>-16530913967.140793</v>
      </c>
      <c r="R1244" s="3">
        <v>3.6906126742900836E-2</v>
      </c>
      <c r="S1244" s="122">
        <f t="shared" si="62"/>
        <v>564673123.88409996</v>
      </c>
      <c r="T1244" s="3">
        <v>0.63805207098330818</v>
      </c>
      <c r="U1244" s="122">
        <f t="shared" si="61"/>
        <v>-30238115615.622005</v>
      </c>
      <c r="V1244" s="3">
        <f t="shared" si="63"/>
        <v>0.20610530527858534</v>
      </c>
    </row>
    <row r="1245" spans="13:22" x14ac:dyDescent="0.25">
      <c r="M1245" s="3">
        <v>1241</v>
      </c>
      <c r="N1245" s="122">
        <f>'CBA Result'!$G$54*_xlfn.GAMMA.INV(T1245,IF($O$2="Railway",$D$31,$D$32),IF($O$2="Railway",$F$31,$F$32))</f>
        <v>7189759082.5853853</v>
      </c>
      <c r="O1245" s="122">
        <f>'CBA Result'!$G$53+'CBA Result'!$G$57+'CBA Result'!$G$58+'CBA Result'!$G$59+'CBA Result'!$G$60</f>
        <v>-349185910.82876146</v>
      </c>
      <c r="P1245" s="122">
        <f>'CBA Result'!$G$55+'CBA Result'!$G$56</f>
        <v>2589916468.0184565</v>
      </c>
      <c r="Q1245" s="122">
        <f>'CBA Result'!$G$40</f>
        <v>-16530913967.140793</v>
      </c>
      <c r="R1245" s="3">
        <v>0.73538284033337786</v>
      </c>
      <c r="S1245" s="122">
        <f t="shared" si="62"/>
        <v>2843240819.4337316</v>
      </c>
      <c r="T1245" s="3">
        <v>0.89438921273391314</v>
      </c>
      <c r="U1245" s="122">
        <f t="shared" si="61"/>
        <v>-36133262710.336792</v>
      </c>
      <c r="V1245" s="3">
        <f t="shared" si="63"/>
        <v>0.26800275604284324</v>
      </c>
    </row>
    <row r="1246" spans="13:22" x14ac:dyDescent="0.25">
      <c r="M1246" s="3">
        <v>1242</v>
      </c>
      <c r="N1246" s="122">
        <f>'CBA Result'!$G$54*_xlfn.GAMMA.INV(T1246,IF($O$2="Railway",$D$31,$D$32),IF($O$2="Railway",$F$31,$F$32))</f>
        <v>4631114073.1961384</v>
      </c>
      <c r="O1246" s="122">
        <f>'CBA Result'!$G$53+'CBA Result'!$G$57+'CBA Result'!$G$58+'CBA Result'!$G$59+'CBA Result'!$G$60</f>
        <v>-349185910.82876146</v>
      </c>
      <c r="P1246" s="122">
        <f>'CBA Result'!$G$55+'CBA Result'!$G$56</f>
        <v>2589916468.0184565</v>
      </c>
      <c r="Q1246" s="122">
        <f>'CBA Result'!$G$40</f>
        <v>-16530913967.140793</v>
      </c>
      <c r="R1246" s="3">
        <v>0.40500167378327245</v>
      </c>
      <c r="S1246" s="122">
        <f t="shared" si="62"/>
        <v>1770808817.6061616</v>
      </c>
      <c r="T1246" s="3">
        <v>0.19174799096930517</v>
      </c>
      <c r="U1246" s="122">
        <f t="shared" si="61"/>
        <v>-23274390633.428665</v>
      </c>
      <c r="V1246" s="3">
        <f t="shared" si="63"/>
        <v>0.26005995496526907</v>
      </c>
    </row>
    <row r="1247" spans="13:22" x14ac:dyDescent="0.25">
      <c r="M1247" s="3">
        <v>1243</v>
      </c>
      <c r="N1247" s="122">
        <f>'CBA Result'!$G$54*_xlfn.GAMMA.INV(T1247,IF($O$2="Railway",$D$31,$D$32),IF($O$2="Railway",$F$31,$F$32))</f>
        <v>5590781277.3972998</v>
      </c>
      <c r="O1247" s="122">
        <f>'CBA Result'!$G$53+'CBA Result'!$G$57+'CBA Result'!$G$58+'CBA Result'!$G$59+'CBA Result'!$G$60</f>
        <v>-349185910.82876146</v>
      </c>
      <c r="P1247" s="122">
        <f>'CBA Result'!$G$55+'CBA Result'!$G$56</f>
        <v>2589916468.0184565</v>
      </c>
      <c r="Q1247" s="122">
        <f>'CBA Result'!$G$40</f>
        <v>-16530913967.140793</v>
      </c>
      <c r="R1247" s="3">
        <v>0.25755707538349193</v>
      </c>
      <c r="S1247" s="122">
        <f t="shared" si="62"/>
        <v>1347622625.1602159</v>
      </c>
      <c r="T1247" s="3">
        <v>0.49957455818767305</v>
      </c>
      <c r="U1247" s="122">
        <f t="shared" si="61"/>
        <v>-28097348788.992592</v>
      </c>
      <c r="V1247" s="3">
        <f t="shared" si="63"/>
        <v>0.23451386966125942</v>
      </c>
    </row>
    <row r="1248" spans="13:22" x14ac:dyDescent="0.25">
      <c r="M1248" s="3">
        <v>1244</v>
      </c>
      <c r="N1248" s="122">
        <f>'CBA Result'!$G$54*_xlfn.GAMMA.INV(T1248,IF($O$2="Railway",$D$31,$D$32),IF($O$2="Railway",$F$31,$F$32))</f>
        <v>5780056879.9157887</v>
      </c>
      <c r="O1248" s="122">
        <f>'CBA Result'!$G$53+'CBA Result'!$G$57+'CBA Result'!$G$58+'CBA Result'!$G$59+'CBA Result'!$G$60</f>
        <v>-349185910.82876146</v>
      </c>
      <c r="P1248" s="122">
        <f>'CBA Result'!$G$55+'CBA Result'!$G$56</f>
        <v>2589916468.0184565</v>
      </c>
      <c r="Q1248" s="122">
        <f>'CBA Result'!$G$40</f>
        <v>-16530913967.140793</v>
      </c>
      <c r="R1248" s="3">
        <v>0.65248931423085132</v>
      </c>
      <c r="S1248" s="122">
        <f t="shared" si="62"/>
        <v>2534819131.5274196</v>
      </c>
      <c r="T1248" s="3">
        <v>0.5629751739894967</v>
      </c>
      <c r="U1248" s="122">
        <f t="shared" si="61"/>
        <v>-29048583036.468731</v>
      </c>
      <c r="V1248" s="3">
        <f t="shared" si="63"/>
        <v>0.27421957520661183</v>
      </c>
    </row>
    <row r="1249" spans="13:22" x14ac:dyDescent="0.25">
      <c r="M1249" s="3">
        <v>1245</v>
      </c>
      <c r="N1249" s="122">
        <f>'CBA Result'!$G$54*_xlfn.GAMMA.INV(T1249,IF($O$2="Railway",$D$31,$D$32),IF($O$2="Railway",$F$31,$F$32))</f>
        <v>5221494942.5841312</v>
      </c>
      <c r="O1249" s="122">
        <f>'CBA Result'!$G$53+'CBA Result'!$G$57+'CBA Result'!$G$58+'CBA Result'!$G$59+'CBA Result'!$G$60</f>
        <v>-349185910.82876146</v>
      </c>
      <c r="P1249" s="122">
        <f>'CBA Result'!$G$55+'CBA Result'!$G$56</f>
        <v>2589916468.0184565</v>
      </c>
      <c r="Q1249" s="122">
        <f>'CBA Result'!$G$40</f>
        <v>-16530913967.140793</v>
      </c>
      <c r="R1249" s="3">
        <v>0.3282788736125607</v>
      </c>
      <c r="S1249" s="122">
        <f t="shared" si="62"/>
        <v>1551694840.5588019</v>
      </c>
      <c r="T1249" s="3">
        <v>0.37329757362577121</v>
      </c>
      <c r="U1249" s="122">
        <f t="shared" si="61"/>
        <v>-26241442353.481903</v>
      </c>
      <c r="V1249" s="3">
        <f t="shared" si="63"/>
        <v>0.24480376443415233</v>
      </c>
    </row>
    <row r="1250" spans="13:22" x14ac:dyDescent="0.25">
      <c r="M1250" s="3">
        <v>1246</v>
      </c>
      <c r="N1250" s="122">
        <f>'CBA Result'!$G$54*_xlfn.GAMMA.INV(T1250,IF($O$2="Railway",$D$31,$D$32),IF($O$2="Railway",$F$31,$F$32))</f>
        <v>8204714949.6351147</v>
      </c>
      <c r="O1250" s="122">
        <f>'CBA Result'!$G$53+'CBA Result'!$G$57+'CBA Result'!$G$58+'CBA Result'!$G$59+'CBA Result'!$G$60</f>
        <v>-349185910.82876146</v>
      </c>
      <c r="P1250" s="122">
        <f>'CBA Result'!$G$55+'CBA Result'!$G$56</f>
        <v>2589916468.0184565</v>
      </c>
      <c r="Q1250" s="122">
        <f>'CBA Result'!$G$40</f>
        <v>-16530913967.140793</v>
      </c>
      <c r="R1250" s="3">
        <v>0.19118707979428085</v>
      </c>
      <c r="S1250" s="122">
        <f t="shared" si="62"/>
        <v>1148181178.8821111</v>
      </c>
      <c r="T1250" s="3">
        <v>0.97451765295973969</v>
      </c>
      <c r="U1250" s="122">
        <f t="shared" si="61"/>
        <v>-41234082718.664246</v>
      </c>
      <c r="V1250" s="3">
        <f t="shared" si="63"/>
        <v>0.21835602065213433</v>
      </c>
    </row>
    <row r="1251" spans="13:22" x14ac:dyDescent="0.25">
      <c r="M1251" s="3">
        <v>1247</v>
      </c>
      <c r="N1251" s="122">
        <f>'CBA Result'!$G$54*_xlfn.GAMMA.INV(T1251,IF($O$2="Railway",$D$31,$D$32),IF($O$2="Railway",$F$31,$F$32))</f>
        <v>5843735630.9160519</v>
      </c>
      <c r="O1251" s="122">
        <f>'CBA Result'!$G$53+'CBA Result'!$G$57+'CBA Result'!$G$58+'CBA Result'!$G$59+'CBA Result'!$G$60</f>
        <v>-349185910.82876146</v>
      </c>
      <c r="P1251" s="122">
        <f>'CBA Result'!$G$55+'CBA Result'!$G$56</f>
        <v>2589916468.0184565</v>
      </c>
      <c r="Q1251" s="122">
        <f>'CBA Result'!$G$40</f>
        <v>-16530913967.140793</v>
      </c>
      <c r="R1251" s="3">
        <v>0.61609134594022097</v>
      </c>
      <c r="S1251" s="122">
        <f t="shared" si="62"/>
        <v>2411354916.6317472</v>
      </c>
      <c r="T1251" s="3">
        <v>0.58372115016611625</v>
      </c>
      <c r="U1251" s="122">
        <f t="shared" si="61"/>
        <v>-29368610594.072403</v>
      </c>
      <c r="V1251" s="3">
        <f t="shared" si="63"/>
        <v>0.26919573234134275</v>
      </c>
    </row>
    <row r="1252" spans="13:22" x14ac:dyDescent="0.25">
      <c r="M1252" s="3">
        <v>1248</v>
      </c>
      <c r="N1252" s="122">
        <f>'CBA Result'!$G$54*_xlfn.GAMMA.INV(T1252,IF($O$2="Railway",$D$31,$D$32),IF($O$2="Railway",$F$31,$F$32))</f>
        <v>6187881154.537199</v>
      </c>
      <c r="O1252" s="122">
        <f>'CBA Result'!$G$53+'CBA Result'!$G$57+'CBA Result'!$G$58+'CBA Result'!$G$59+'CBA Result'!$G$60</f>
        <v>-349185910.82876146</v>
      </c>
      <c r="P1252" s="122">
        <f>'CBA Result'!$G$55+'CBA Result'!$G$56</f>
        <v>2589916468.0184565</v>
      </c>
      <c r="Q1252" s="122">
        <f>'CBA Result'!$G$40</f>
        <v>-16530913967.140793</v>
      </c>
      <c r="R1252" s="3">
        <v>0.54056785390142548</v>
      </c>
      <c r="S1252" s="122">
        <f t="shared" si="62"/>
        <v>2170789451.1942549</v>
      </c>
      <c r="T1252" s="3">
        <v>0.68825557084378719</v>
      </c>
      <c r="U1252" s="122">
        <f t="shared" si="61"/>
        <v>-31098167937.058891</v>
      </c>
      <c r="V1252" s="3">
        <f t="shared" si="63"/>
        <v>0.25755487304311564</v>
      </c>
    </row>
    <row r="1253" spans="13:22" x14ac:dyDescent="0.25">
      <c r="M1253" s="3">
        <v>1249</v>
      </c>
      <c r="N1253" s="122">
        <f>'CBA Result'!$G$54*_xlfn.GAMMA.INV(T1253,IF($O$2="Railway",$D$31,$D$32),IF($O$2="Railway",$F$31,$F$32))</f>
        <v>7008644358.0300674</v>
      </c>
      <c r="O1253" s="122">
        <f>'CBA Result'!$G$53+'CBA Result'!$G$57+'CBA Result'!$G$58+'CBA Result'!$G$59+'CBA Result'!$G$60</f>
        <v>-349185910.82876146</v>
      </c>
      <c r="P1253" s="122">
        <f>'CBA Result'!$G$55+'CBA Result'!$G$56</f>
        <v>2589916468.0184565</v>
      </c>
      <c r="Q1253" s="122">
        <f>'CBA Result'!$G$40</f>
        <v>-16530913967.140793</v>
      </c>
      <c r="R1253" s="3">
        <v>0.71118460390217642</v>
      </c>
      <c r="S1253" s="122">
        <f t="shared" si="62"/>
        <v>2748448778.3816624</v>
      </c>
      <c r="T1253" s="3">
        <v>0.86829038390594948</v>
      </c>
      <c r="U1253" s="122">
        <f t="shared" si="61"/>
        <v>-35223042235.923576</v>
      </c>
      <c r="V1253" s="3">
        <f t="shared" si="63"/>
        <v>0.26709524868888107</v>
      </c>
    </row>
    <row r="1254" spans="13:22" x14ac:dyDescent="0.25">
      <c r="M1254" s="3">
        <v>1250</v>
      </c>
      <c r="N1254" s="122">
        <f>'CBA Result'!$G$54*_xlfn.GAMMA.INV(T1254,IF($O$2="Railway",$D$31,$D$32),IF($O$2="Railway",$F$31,$F$32))</f>
        <v>4888147994.2373257</v>
      </c>
      <c r="O1254" s="122">
        <f>'CBA Result'!$G$53+'CBA Result'!$G$57+'CBA Result'!$G$58+'CBA Result'!$G$59+'CBA Result'!$G$60</f>
        <v>-349185910.82876146</v>
      </c>
      <c r="P1254" s="122">
        <f>'CBA Result'!$G$55+'CBA Result'!$G$56</f>
        <v>2589916468.0184565</v>
      </c>
      <c r="Q1254" s="122">
        <f>'CBA Result'!$G$40</f>
        <v>-16530913967.140793</v>
      </c>
      <c r="R1254" s="3">
        <v>0.54384783643849455</v>
      </c>
      <c r="S1254" s="122">
        <f t="shared" si="62"/>
        <v>2180887346.6041756</v>
      </c>
      <c r="T1254" s="3">
        <v>0.26524316839465356</v>
      </c>
      <c r="U1254" s="122">
        <f t="shared" si="61"/>
        <v>-24566154945.385204</v>
      </c>
      <c r="V1254" s="3">
        <f t="shared" si="63"/>
        <v>0.2735409527845169</v>
      </c>
    </row>
    <row r="1255" spans="13:22" x14ac:dyDescent="0.25">
      <c r="M1255" s="3">
        <v>1251</v>
      </c>
      <c r="N1255" s="122">
        <f>'CBA Result'!$G$54*_xlfn.GAMMA.INV(T1255,IF($O$2="Railway",$D$31,$D$32),IF($O$2="Railway",$F$31,$F$32))</f>
        <v>5304558506.9470406</v>
      </c>
      <c r="O1255" s="122">
        <f>'CBA Result'!$G$53+'CBA Result'!$G$57+'CBA Result'!$G$58+'CBA Result'!$G$59+'CBA Result'!$G$60</f>
        <v>-349185910.82876146</v>
      </c>
      <c r="P1255" s="122">
        <f>'CBA Result'!$G$55+'CBA Result'!$G$56</f>
        <v>2589916468.0184565</v>
      </c>
      <c r="Q1255" s="122">
        <f>'CBA Result'!$G$40</f>
        <v>-16530913967.140793</v>
      </c>
      <c r="R1255" s="3">
        <v>2.6905356447698425E-2</v>
      </c>
      <c r="S1255" s="122">
        <f t="shared" si="62"/>
        <v>506498776.17480356</v>
      </c>
      <c r="T1255" s="3">
        <v>0.40152895400117461</v>
      </c>
      <c r="U1255" s="122">
        <f t="shared" si="61"/>
        <v>-26658891333.107899</v>
      </c>
      <c r="V1255" s="3">
        <f t="shared" si="63"/>
        <v>0.20487991432374159</v>
      </c>
    </row>
    <row r="1256" spans="13:22" x14ac:dyDescent="0.25">
      <c r="M1256" s="3">
        <v>1252</v>
      </c>
      <c r="N1256" s="122">
        <f>'CBA Result'!$G$54*_xlfn.GAMMA.INV(T1256,IF($O$2="Railway",$D$31,$D$32),IF($O$2="Railway",$F$31,$F$32))</f>
        <v>8382654459.0325184</v>
      </c>
      <c r="O1256" s="122">
        <f>'CBA Result'!$G$53+'CBA Result'!$G$57+'CBA Result'!$G$58+'CBA Result'!$G$59+'CBA Result'!$G$60</f>
        <v>-349185910.82876146</v>
      </c>
      <c r="P1256" s="122">
        <f>'CBA Result'!$G$55+'CBA Result'!$G$56</f>
        <v>2589916468.0184565</v>
      </c>
      <c r="Q1256" s="122">
        <f>'CBA Result'!$G$40</f>
        <v>-16530913967.140793</v>
      </c>
      <c r="R1256" s="3">
        <v>0.80144384654215883</v>
      </c>
      <c r="S1256" s="122">
        <f t="shared" si="62"/>
        <v>3130472102.9495153</v>
      </c>
      <c r="T1256" s="3">
        <v>0.98072105079695948</v>
      </c>
      <c r="U1256" s="122">
        <f t="shared" si="61"/>
        <v>-42128345650.947754</v>
      </c>
      <c r="V1256" s="3">
        <f t="shared" si="63"/>
        <v>0.26499831594745094</v>
      </c>
    </row>
    <row r="1257" spans="13:22" x14ac:dyDescent="0.25">
      <c r="M1257" s="3">
        <v>1253</v>
      </c>
      <c r="N1257" s="122">
        <f>'CBA Result'!$G$54*_xlfn.GAMMA.INV(T1257,IF($O$2="Railway",$D$31,$D$32),IF($O$2="Railway",$F$31,$F$32))</f>
        <v>5313534048.2125845</v>
      </c>
      <c r="O1257" s="122">
        <f>'CBA Result'!$G$53+'CBA Result'!$G$57+'CBA Result'!$G$58+'CBA Result'!$G$59+'CBA Result'!$G$60</f>
        <v>-349185910.82876146</v>
      </c>
      <c r="P1257" s="122">
        <f>'CBA Result'!$G$55+'CBA Result'!$G$56</f>
        <v>2589916468.0184565</v>
      </c>
      <c r="Q1257" s="122">
        <f>'CBA Result'!$G$40</f>
        <v>-16530913967.140793</v>
      </c>
      <c r="R1257" s="3">
        <v>0.97704293826811772</v>
      </c>
      <c r="S1257" s="122">
        <f t="shared" si="62"/>
        <v>4563326970.6781693</v>
      </c>
      <c r="T1257" s="3">
        <v>0.40459546524202161</v>
      </c>
      <c r="U1257" s="122">
        <f t="shared" si="61"/>
        <v>-26703999324.459221</v>
      </c>
      <c r="V1257" s="3">
        <f t="shared" si="63"/>
        <v>0.35678832194004845</v>
      </c>
    </row>
    <row r="1258" spans="13:22" x14ac:dyDescent="0.25">
      <c r="M1258" s="3">
        <v>1254</v>
      </c>
      <c r="N1258" s="122">
        <f>'CBA Result'!$G$54*_xlfn.GAMMA.INV(T1258,IF($O$2="Railway",$D$31,$D$32),IF($O$2="Railway",$F$31,$F$32))</f>
        <v>4624884912.7681656</v>
      </c>
      <c r="O1258" s="122">
        <f>'CBA Result'!$G$53+'CBA Result'!$G$57+'CBA Result'!$G$58+'CBA Result'!$G$59+'CBA Result'!$G$60</f>
        <v>-349185910.82876146</v>
      </c>
      <c r="P1258" s="122">
        <f>'CBA Result'!$G$55+'CBA Result'!$G$56</f>
        <v>2589916468.0184565</v>
      </c>
      <c r="Q1258" s="122">
        <f>'CBA Result'!$G$40</f>
        <v>-16530913967.140793</v>
      </c>
      <c r="R1258" s="3">
        <v>0.99498154473502276</v>
      </c>
      <c r="S1258" s="122">
        <f t="shared" si="62"/>
        <v>5138780004.6824446</v>
      </c>
      <c r="T1258" s="3">
        <v>0.19010649617568742</v>
      </c>
      <c r="U1258" s="122">
        <f t="shared" si="61"/>
        <v>-23243085010.024128</v>
      </c>
      <c r="V1258" s="3">
        <f t="shared" si="63"/>
        <v>0.40504429608038833</v>
      </c>
    </row>
    <row r="1259" spans="13:22" x14ac:dyDescent="0.25">
      <c r="M1259" s="3">
        <v>1255</v>
      </c>
      <c r="N1259" s="122">
        <f>'CBA Result'!$G$54*_xlfn.GAMMA.INV(T1259,IF($O$2="Railway",$D$31,$D$32),IF($O$2="Railway",$F$31,$F$32))</f>
        <v>6086538390.2931099</v>
      </c>
      <c r="O1259" s="122">
        <f>'CBA Result'!$G$53+'CBA Result'!$G$57+'CBA Result'!$G$58+'CBA Result'!$G$59+'CBA Result'!$G$60</f>
        <v>-349185910.82876146</v>
      </c>
      <c r="P1259" s="122">
        <f>'CBA Result'!$G$55+'CBA Result'!$G$56</f>
        <v>2589916468.0184565</v>
      </c>
      <c r="Q1259" s="122">
        <f>'CBA Result'!$G$40</f>
        <v>-16530913967.140793</v>
      </c>
      <c r="R1259" s="3">
        <v>0.69132591887114425</v>
      </c>
      <c r="S1259" s="122">
        <f t="shared" si="62"/>
        <v>2673832291.1907401</v>
      </c>
      <c r="T1259" s="3">
        <v>0.6589882216603713</v>
      </c>
      <c r="U1259" s="122">
        <f t="shared" si="61"/>
        <v>-30588853969.488976</v>
      </c>
      <c r="V1259" s="3">
        <f t="shared" si="63"/>
        <v>0.27497547894552937</v>
      </c>
    </row>
    <row r="1260" spans="13:22" x14ac:dyDescent="0.25">
      <c r="M1260" s="3">
        <v>1256</v>
      </c>
      <c r="N1260" s="122">
        <f>'CBA Result'!$G$54*_xlfn.GAMMA.INV(T1260,IF($O$2="Railway",$D$31,$D$32),IF($O$2="Railway",$F$31,$F$32))</f>
        <v>7145227437.443182</v>
      </c>
      <c r="O1260" s="122">
        <f>'CBA Result'!$G$53+'CBA Result'!$G$57+'CBA Result'!$G$58+'CBA Result'!$G$59+'CBA Result'!$G$60</f>
        <v>-349185910.82876146</v>
      </c>
      <c r="P1260" s="122">
        <f>'CBA Result'!$G$55+'CBA Result'!$G$56</f>
        <v>2589916468.0184565</v>
      </c>
      <c r="Q1260" s="122">
        <f>'CBA Result'!$G$40</f>
        <v>-16530913967.140793</v>
      </c>
      <c r="R1260" s="3">
        <v>0.62048895073155064</v>
      </c>
      <c r="S1260" s="122">
        <f t="shared" si="62"/>
        <v>2425969290.356473</v>
      </c>
      <c r="T1260" s="3">
        <v>0.88838684526956213</v>
      </c>
      <c r="U1260" s="122">
        <f t="shared" si="61"/>
        <v>-35909461938.382675</v>
      </c>
      <c r="V1260" s="3">
        <f t="shared" si="63"/>
        <v>0.25681283759681539</v>
      </c>
    </row>
    <row r="1261" spans="13:22" x14ac:dyDescent="0.25">
      <c r="M1261" s="3">
        <v>1257</v>
      </c>
      <c r="N1261" s="122">
        <f>'CBA Result'!$G$54*_xlfn.GAMMA.INV(T1261,IF($O$2="Railway",$D$31,$D$32),IF($O$2="Railway",$F$31,$F$32))</f>
        <v>4340167675.6689358</v>
      </c>
      <c r="O1261" s="122">
        <f>'CBA Result'!$G$53+'CBA Result'!$G$57+'CBA Result'!$G$58+'CBA Result'!$G$59+'CBA Result'!$G$60</f>
        <v>-349185910.82876146</v>
      </c>
      <c r="P1261" s="122">
        <f>'CBA Result'!$G$55+'CBA Result'!$G$56</f>
        <v>2589916468.0184565</v>
      </c>
      <c r="Q1261" s="122">
        <f>'CBA Result'!$G$40</f>
        <v>-16530913967.140793</v>
      </c>
      <c r="R1261" s="3">
        <v>0.33234293715044194</v>
      </c>
      <c r="S1261" s="122">
        <f t="shared" si="62"/>
        <v>1563304538.4866202</v>
      </c>
      <c r="T1261" s="3">
        <v>0.1231743087460383</v>
      </c>
      <c r="U1261" s="122">
        <f t="shared" ref="U1261:U1324" si="64">_xlfn.GAMMA.INV(T1261,IF($O$2="Railway",$D$31,$D$32),IF($O$2="Railway",$F$31,$F$32))*Q1261</f>
        <v>-21812193848.290192</v>
      </c>
      <c r="V1261" s="3">
        <f t="shared" si="63"/>
        <v>0.25464134153393209</v>
      </c>
    </row>
    <row r="1262" spans="13:22" x14ac:dyDescent="0.25">
      <c r="M1262" s="3">
        <v>1258</v>
      </c>
      <c r="N1262" s="122">
        <f>'CBA Result'!$G$54*_xlfn.GAMMA.INV(T1262,IF($O$2="Railway",$D$31,$D$32),IF($O$2="Railway",$F$31,$F$32))</f>
        <v>3627356714.0338893</v>
      </c>
      <c r="O1262" s="122">
        <f>'CBA Result'!$G$53+'CBA Result'!$G$57+'CBA Result'!$G$58+'CBA Result'!$G$59+'CBA Result'!$G$60</f>
        <v>-349185910.82876146</v>
      </c>
      <c r="P1262" s="122">
        <f>'CBA Result'!$G$55+'CBA Result'!$G$56</f>
        <v>2589916468.0184565</v>
      </c>
      <c r="Q1262" s="122">
        <f>'CBA Result'!$G$40</f>
        <v>-16530913967.140793</v>
      </c>
      <c r="R1262" s="3">
        <v>0.27781704729928824</v>
      </c>
      <c r="S1262" s="122">
        <f t="shared" si="62"/>
        <v>1406642604.5487261</v>
      </c>
      <c r="T1262" s="3">
        <v>2.7116342241698121E-2</v>
      </c>
      <c r="U1262" s="122">
        <f t="shared" si="64"/>
        <v>-18229850484.108204</v>
      </c>
      <c r="V1262" s="3">
        <f t="shared" si="63"/>
        <v>0.25698583824578375</v>
      </c>
    </row>
    <row r="1263" spans="13:22" x14ac:dyDescent="0.25">
      <c r="M1263" s="3">
        <v>1259</v>
      </c>
      <c r="N1263" s="122">
        <f>'CBA Result'!$G$54*_xlfn.GAMMA.INV(T1263,IF($O$2="Railway",$D$31,$D$32),IF($O$2="Railway",$F$31,$F$32))</f>
        <v>6518203098.1425962</v>
      </c>
      <c r="O1263" s="122">
        <f>'CBA Result'!$G$53+'CBA Result'!$G$57+'CBA Result'!$G$58+'CBA Result'!$G$59+'CBA Result'!$G$60</f>
        <v>-349185910.82876146</v>
      </c>
      <c r="P1263" s="122">
        <f>'CBA Result'!$G$55+'CBA Result'!$G$56</f>
        <v>2589916468.0184565</v>
      </c>
      <c r="Q1263" s="122">
        <f>'CBA Result'!$G$40</f>
        <v>-16530913967.140793</v>
      </c>
      <c r="R1263" s="3">
        <v>0.80460267269024111</v>
      </c>
      <c r="S1263" s="122">
        <f t="shared" si="62"/>
        <v>3145536757.1109381</v>
      </c>
      <c r="T1263" s="3">
        <v>0.77326858328821557</v>
      </c>
      <c r="U1263" s="122">
        <f t="shared" si="64"/>
        <v>-32758252709.049736</v>
      </c>
      <c r="V1263" s="3">
        <f t="shared" si="63"/>
        <v>0.28434220918784087</v>
      </c>
    </row>
    <row r="1264" spans="13:22" x14ac:dyDescent="0.25">
      <c r="M1264" s="3">
        <v>1260</v>
      </c>
      <c r="N1264" s="122">
        <f>'CBA Result'!$G$54*_xlfn.GAMMA.INV(T1264,IF($O$2="Railway",$D$31,$D$32),IF($O$2="Railway",$F$31,$F$32))</f>
        <v>8991942312.1254635</v>
      </c>
      <c r="O1264" s="122">
        <f>'CBA Result'!$G$53+'CBA Result'!$G$57+'CBA Result'!$G$58+'CBA Result'!$G$59+'CBA Result'!$G$60</f>
        <v>-349185910.82876146</v>
      </c>
      <c r="P1264" s="122">
        <f>'CBA Result'!$G$55+'CBA Result'!$G$56</f>
        <v>2589916468.0184565</v>
      </c>
      <c r="Q1264" s="122">
        <f>'CBA Result'!$G$40</f>
        <v>-16530913967.140793</v>
      </c>
      <c r="R1264" s="3">
        <v>0.92853803270535162</v>
      </c>
      <c r="S1264" s="122">
        <f t="shared" si="62"/>
        <v>3934050678.1475053</v>
      </c>
      <c r="T1264" s="3">
        <v>0.99301635014121981</v>
      </c>
      <c r="U1264" s="122">
        <f t="shared" si="64"/>
        <v>-45190417385.082672</v>
      </c>
      <c r="V1264" s="3">
        <f t="shared" si="63"/>
        <v>0.27830694663147332</v>
      </c>
    </row>
    <row r="1265" spans="13:22" x14ac:dyDescent="0.25">
      <c r="M1265" s="3">
        <v>1261</v>
      </c>
      <c r="N1265" s="122">
        <f>'CBA Result'!$G$54*_xlfn.GAMMA.INV(T1265,IF($O$2="Railway",$D$31,$D$32),IF($O$2="Railway",$F$31,$F$32))</f>
        <v>6405522977.3459082</v>
      </c>
      <c r="O1265" s="122">
        <f>'CBA Result'!$G$53+'CBA Result'!$G$57+'CBA Result'!$G$58+'CBA Result'!$G$59+'CBA Result'!$G$60</f>
        <v>-349185910.82876146</v>
      </c>
      <c r="P1265" s="122">
        <f>'CBA Result'!$G$55+'CBA Result'!$G$56</f>
        <v>2589916468.0184565</v>
      </c>
      <c r="Q1265" s="122">
        <f>'CBA Result'!$G$40</f>
        <v>-16530913967.140793</v>
      </c>
      <c r="R1265" s="3">
        <v>6.6492162963403212E-2</v>
      </c>
      <c r="S1265" s="122">
        <f t="shared" si="62"/>
        <v>707125296.00837696</v>
      </c>
      <c r="T1265" s="3">
        <v>0.7461378947665136</v>
      </c>
      <c r="U1265" s="122">
        <f t="shared" si="64"/>
        <v>-32191961076.713825</v>
      </c>
      <c r="V1265" s="3">
        <f t="shared" si="63"/>
        <v>0.21009786717895543</v>
      </c>
    </row>
    <row r="1266" spans="13:22" x14ac:dyDescent="0.25">
      <c r="M1266" s="3">
        <v>1262</v>
      </c>
      <c r="N1266" s="122">
        <f>'CBA Result'!$G$54*_xlfn.GAMMA.INV(T1266,IF($O$2="Railway",$D$31,$D$32),IF($O$2="Railway",$F$31,$F$32))</f>
        <v>6227129124.2659178</v>
      </c>
      <c r="O1266" s="122">
        <f>'CBA Result'!$G$53+'CBA Result'!$G$57+'CBA Result'!$G$58+'CBA Result'!$G$59+'CBA Result'!$G$60</f>
        <v>-349185910.82876146</v>
      </c>
      <c r="P1266" s="122">
        <f>'CBA Result'!$G$55+'CBA Result'!$G$56</f>
        <v>2589916468.0184565</v>
      </c>
      <c r="Q1266" s="122">
        <f>'CBA Result'!$G$40</f>
        <v>-16530913967.140793</v>
      </c>
      <c r="R1266" s="3">
        <v>0.62202361633506764</v>
      </c>
      <c r="S1266" s="122">
        <f t="shared" si="62"/>
        <v>2431087774.1234603</v>
      </c>
      <c r="T1266" s="3">
        <v>0.6992085271764138</v>
      </c>
      <c r="U1266" s="122">
        <f t="shared" si="64"/>
        <v>-31295414768.943718</v>
      </c>
      <c r="V1266" s="3">
        <f t="shared" si="63"/>
        <v>0.26550314315712975</v>
      </c>
    </row>
    <row r="1267" spans="13:22" x14ac:dyDescent="0.25">
      <c r="M1267" s="3">
        <v>1263</v>
      </c>
      <c r="N1267" s="122">
        <f>'CBA Result'!$G$54*_xlfn.GAMMA.INV(T1267,IF($O$2="Railway",$D$31,$D$32),IF($O$2="Railway",$F$31,$F$32))</f>
        <v>5611623135.4121866</v>
      </c>
      <c r="O1267" s="122">
        <f>'CBA Result'!$G$53+'CBA Result'!$G$57+'CBA Result'!$G$58+'CBA Result'!$G$59+'CBA Result'!$G$60</f>
        <v>-349185910.82876146</v>
      </c>
      <c r="P1267" s="122">
        <f>'CBA Result'!$G$55+'CBA Result'!$G$56</f>
        <v>2589916468.0184565</v>
      </c>
      <c r="Q1267" s="122">
        <f>'CBA Result'!$G$40</f>
        <v>-16530913967.140793</v>
      </c>
      <c r="R1267" s="3">
        <v>0.2870624635621728</v>
      </c>
      <c r="S1267" s="122">
        <f t="shared" si="62"/>
        <v>1433391557.9716141</v>
      </c>
      <c r="T1267" s="3">
        <v>0.50665434201870441</v>
      </c>
      <c r="U1267" s="122">
        <f t="shared" si="64"/>
        <v>-28202092817.599545</v>
      </c>
      <c r="V1267" s="3">
        <f t="shared" si="63"/>
        <v>0.23742311699564725</v>
      </c>
    </row>
    <row r="1268" spans="13:22" x14ac:dyDescent="0.25">
      <c r="M1268" s="3">
        <v>1264</v>
      </c>
      <c r="N1268" s="122">
        <f>'CBA Result'!$G$54*_xlfn.GAMMA.INV(T1268,IF($O$2="Railway",$D$31,$D$32),IF($O$2="Railway",$F$31,$F$32))</f>
        <v>5697983509.6211128</v>
      </c>
      <c r="O1268" s="122">
        <f>'CBA Result'!$G$53+'CBA Result'!$G$57+'CBA Result'!$G$58+'CBA Result'!$G$59+'CBA Result'!$G$60</f>
        <v>-349185910.82876146</v>
      </c>
      <c r="P1268" s="122">
        <f>'CBA Result'!$G$55+'CBA Result'!$G$56</f>
        <v>2589916468.0184565</v>
      </c>
      <c r="Q1268" s="122">
        <f>'CBA Result'!$G$40</f>
        <v>-16530913967.140793</v>
      </c>
      <c r="R1268" s="3">
        <v>0.48102280798156172</v>
      </c>
      <c r="S1268" s="122">
        <f t="shared" si="62"/>
        <v>1991589679.7068682</v>
      </c>
      <c r="T1268" s="3">
        <v>0.53575820986908984</v>
      </c>
      <c r="U1268" s="122">
        <f t="shared" si="64"/>
        <v>-28636110432.544724</v>
      </c>
      <c r="V1268" s="3">
        <f t="shared" si="63"/>
        <v>0.25633325083691971</v>
      </c>
    </row>
    <row r="1269" spans="13:22" x14ac:dyDescent="0.25">
      <c r="M1269" s="3">
        <v>1265</v>
      </c>
      <c r="N1269" s="122">
        <f>'CBA Result'!$G$54*_xlfn.GAMMA.INV(T1269,IF($O$2="Railway",$D$31,$D$32),IF($O$2="Railway",$F$31,$F$32))</f>
        <v>5200158597.2577124</v>
      </c>
      <c r="O1269" s="122">
        <f>'CBA Result'!$G$53+'CBA Result'!$G$57+'CBA Result'!$G$58+'CBA Result'!$G$59+'CBA Result'!$G$60</f>
        <v>-349185910.82876146</v>
      </c>
      <c r="P1269" s="122">
        <f>'CBA Result'!$G$55+'CBA Result'!$G$56</f>
        <v>2589916468.0184565</v>
      </c>
      <c r="Q1269" s="122">
        <f>'CBA Result'!$G$40</f>
        <v>-16530913967.140793</v>
      </c>
      <c r="R1269" s="3">
        <v>0.54071619202245158</v>
      </c>
      <c r="S1269" s="122">
        <f t="shared" si="62"/>
        <v>2171245548.7714787</v>
      </c>
      <c r="T1269" s="3">
        <v>0.36609993490734494</v>
      </c>
      <c r="U1269" s="122">
        <f t="shared" si="64"/>
        <v>-26134213201.280506</v>
      </c>
      <c r="V1269" s="3">
        <f t="shared" si="63"/>
        <v>0.26869828378289806</v>
      </c>
    </row>
    <row r="1270" spans="13:22" x14ac:dyDescent="0.25">
      <c r="M1270" s="3">
        <v>1266</v>
      </c>
      <c r="N1270" s="122">
        <f>'CBA Result'!$G$54*_xlfn.GAMMA.INV(T1270,IF($O$2="Railway",$D$31,$D$32),IF($O$2="Railway",$F$31,$F$32))</f>
        <v>7976807045.6141291</v>
      </c>
      <c r="O1270" s="122">
        <f>'CBA Result'!$G$53+'CBA Result'!$G$57+'CBA Result'!$G$58+'CBA Result'!$G$59+'CBA Result'!$G$60</f>
        <v>-349185910.82876146</v>
      </c>
      <c r="P1270" s="122">
        <f>'CBA Result'!$G$55+'CBA Result'!$G$56</f>
        <v>2589916468.0184565</v>
      </c>
      <c r="Q1270" s="122">
        <f>'CBA Result'!$G$40</f>
        <v>-16530913967.140793</v>
      </c>
      <c r="R1270" s="3">
        <v>0.76266047892767841</v>
      </c>
      <c r="S1270" s="122">
        <f t="shared" si="62"/>
        <v>2956121516.9784808</v>
      </c>
      <c r="T1270" s="3">
        <v>0.96402015847963041</v>
      </c>
      <c r="U1270" s="122">
        <f t="shared" si="64"/>
        <v>-40088695776.603973</v>
      </c>
      <c r="V1270" s="3">
        <f t="shared" si="63"/>
        <v>0.26400815608325656</v>
      </c>
    </row>
    <row r="1271" spans="13:22" x14ac:dyDescent="0.25">
      <c r="M1271" s="3">
        <v>1267</v>
      </c>
      <c r="N1271" s="122">
        <f>'CBA Result'!$G$54*_xlfn.GAMMA.INV(T1271,IF($O$2="Railway",$D$31,$D$32),IF($O$2="Railway",$F$31,$F$32))</f>
        <v>6298788949.7453079</v>
      </c>
      <c r="O1271" s="122">
        <f>'CBA Result'!$G$53+'CBA Result'!$G$57+'CBA Result'!$G$58+'CBA Result'!$G$59+'CBA Result'!$G$60</f>
        <v>-349185910.82876146</v>
      </c>
      <c r="P1271" s="122">
        <f>'CBA Result'!$G$55+'CBA Result'!$G$56</f>
        <v>2589916468.0184565</v>
      </c>
      <c r="Q1271" s="122">
        <f>'CBA Result'!$G$40</f>
        <v>-16530913967.140793</v>
      </c>
      <c r="R1271" s="3">
        <v>0.67579181312457581</v>
      </c>
      <c r="S1271" s="122">
        <f t="shared" si="62"/>
        <v>2617212910.0776029</v>
      </c>
      <c r="T1271" s="3">
        <v>0.71863193889820909</v>
      </c>
      <c r="U1271" s="122">
        <f t="shared" si="64"/>
        <v>-31655552468.980892</v>
      </c>
      <c r="V1271" s="3">
        <f t="shared" si="63"/>
        <v>0.27062601284209864</v>
      </c>
    </row>
    <row r="1272" spans="13:22" x14ac:dyDescent="0.25">
      <c r="M1272" s="3">
        <v>1268</v>
      </c>
      <c r="N1272" s="122">
        <f>'CBA Result'!$G$54*_xlfn.GAMMA.INV(T1272,IF($O$2="Railway",$D$31,$D$32),IF($O$2="Railway",$F$31,$F$32))</f>
        <v>4635383637.4757509</v>
      </c>
      <c r="O1272" s="122">
        <f>'CBA Result'!$G$53+'CBA Result'!$G$57+'CBA Result'!$G$58+'CBA Result'!$G$59+'CBA Result'!$G$60</f>
        <v>-349185910.82876146</v>
      </c>
      <c r="P1272" s="122">
        <f>'CBA Result'!$G$55+'CBA Result'!$G$56</f>
        <v>2589916468.0184565</v>
      </c>
      <c r="Q1272" s="122">
        <f>'CBA Result'!$G$40</f>
        <v>-16530913967.140793</v>
      </c>
      <c r="R1272" s="3">
        <v>0.20223156113602847</v>
      </c>
      <c r="S1272" s="122">
        <f t="shared" si="62"/>
        <v>1182240472.7543299</v>
      </c>
      <c r="T1272" s="3">
        <v>0.1928772244467295</v>
      </c>
      <c r="U1272" s="122">
        <f t="shared" si="64"/>
        <v>-23295847998.828793</v>
      </c>
      <c r="V1272" s="3">
        <f t="shared" si="63"/>
        <v>0.23473874828150695</v>
      </c>
    </row>
    <row r="1273" spans="13:22" x14ac:dyDescent="0.25">
      <c r="M1273" s="3">
        <v>1269</v>
      </c>
      <c r="N1273" s="122">
        <f>'CBA Result'!$G$54*_xlfn.GAMMA.INV(T1273,IF($O$2="Railway",$D$31,$D$32),IF($O$2="Railway",$F$31,$F$32))</f>
        <v>5302234816.703949</v>
      </c>
      <c r="O1273" s="122">
        <f>'CBA Result'!$G$53+'CBA Result'!$G$57+'CBA Result'!$G$58+'CBA Result'!$G$59+'CBA Result'!$G$60</f>
        <v>-349185910.82876146</v>
      </c>
      <c r="P1273" s="122">
        <f>'CBA Result'!$G$55+'CBA Result'!$G$56</f>
        <v>2589916468.0184565</v>
      </c>
      <c r="Q1273" s="122">
        <f>'CBA Result'!$G$40</f>
        <v>-16530913967.140793</v>
      </c>
      <c r="R1273" s="3">
        <v>0.89239340867465067</v>
      </c>
      <c r="S1273" s="122">
        <f t="shared" si="62"/>
        <v>3646125803.6311798</v>
      </c>
      <c r="T1273" s="3">
        <v>0.40073547368916806</v>
      </c>
      <c r="U1273" s="122">
        <f t="shared" si="64"/>
        <v>-26647213263.085434</v>
      </c>
      <c r="V1273" s="3">
        <f t="shared" si="63"/>
        <v>0.32270446536407099</v>
      </c>
    </row>
    <row r="1274" spans="13:22" x14ac:dyDescent="0.25">
      <c r="M1274" s="3">
        <v>1270</v>
      </c>
      <c r="N1274" s="122">
        <f>'CBA Result'!$G$54*_xlfn.GAMMA.INV(T1274,IF($O$2="Railway",$D$31,$D$32),IF($O$2="Railway",$F$31,$F$32))</f>
        <v>4571693306.3786545</v>
      </c>
      <c r="O1274" s="122">
        <f>'CBA Result'!$G$53+'CBA Result'!$G$57+'CBA Result'!$G$58+'CBA Result'!$G$59+'CBA Result'!$G$60</f>
        <v>-349185910.82876146</v>
      </c>
      <c r="P1274" s="122">
        <f>'CBA Result'!$G$55+'CBA Result'!$G$56</f>
        <v>2589916468.0184565</v>
      </c>
      <c r="Q1274" s="122">
        <f>'CBA Result'!$G$40</f>
        <v>-16530913967.140793</v>
      </c>
      <c r="R1274" s="3">
        <v>6.8636285884173587E-2</v>
      </c>
      <c r="S1274" s="122">
        <f t="shared" si="62"/>
        <v>716366413.54920518</v>
      </c>
      <c r="T1274" s="3">
        <v>0.17638517310755042</v>
      </c>
      <c r="U1274" s="122">
        <f t="shared" si="64"/>
        <v>-22975762243.630974</v>
      </c>
      <c r="V1274" s="3">
        <f t="shared" si="63"/>
        <v>0.21496017223403263</v>
      </c>
    </row>
    <row r="1275" spans="13:22" x14ac:dyDescent="0.25">
      <c r="M1275" s="3">
        <v>1271</v>
      </c>
      <c r="N1275" s="122">
        <f>'CBA Result'!$G$54*_xlfn.GAMMA.INV(T1275,IF($O$2="Railway",$D$31,$D$32),IF($O$2="Railway",$F$31,$F$32))</f>
        <v>5079046275.9815779</v>
      </c>
      <c r="O1275" s="122">
        <f>'CBA Result'!$G$53+'CBA Result'!$G$57+'CBA Result'!$G$58+'CBA Result'!$G$59+'CBA Result'!$G$60</f>
        <v>-349185910.82876146</v>
      </c>
      <c r="P1275" s="122">
        <f>'CBA Result'!$G$55+'CBA Result'!$G$56</f>
        <v>2589916468.0184565</v>
      </c>
      <c r="Q1275" s="122">
        <f>'CBA Result'!$G$40</f>
        <v>-16530913967.140793</v>
      </c>
      <c r="R1275" s="3">
        <v>0.34569287022778339</v>
      </c>
      <c r="S1275" s="122">
        <f t="shared" si="62"/>
        <v>1601406312.9359422</v>
      </c>
      <c r="T1275" s="3">
        <v>0.3258331867026838</v>
      </c>
      <c r="U1275" s="122">
        <f t="shared" si="64"/>
        <v>-25525544221.991753</v>
      </c>
      <c r="V1275" s="3">
        <f t="shared" si="63"/>
        <v>0.24803650112321607</v>
      </c>
    </row>
    <row r="1276" spans="13:22" x14ac:dyDescent="0.25">
      <c r="M1276" s="3">
        <v>1272</v>
      </c>
      <c r="N1276" s="122">
        <f>'CBA Result'!$G$54*_xlfn.GAMMA.INV(T1276,IF($O$2="Railway",$D$31,$D$32),IF($O$2="Railway",$F$31,$F$32))</f>
        <v>4640327732.2736206</v>
      </c>
      <c r="O1276" s="122">
        <f>'CBA Result'!$G$53+'CBA Result'!$G$57+'CBA Result'!$G$58+'CBA Result'!$G$59+'CBA Result'!$G$60</f>
        <v>-349185910.82876146</v>
      </c>
      <c r="P1276" s="122">
        <f>'CBA Result'!$G$55+'CBA Result'!$G$56</f>
        <v>2589916468.0184565</v>
      </c>
      <c r="Q1276" s="122">
        <f>'CBA Result'!$G$40</f>
        <v>-16530913967.140793</v>
      </c>
      <c r="R1276" s="3">
        <v>0.82951773217090241</v>
      </c>
      <c r="S1276" s="122">
        <f t="shared" si="62"/>
        <v>3269933384.1764665</v>
      </c>
      <c r="T1276" s="3">
        <v>0.19418903822190559</v>
      </c>
      <c r="U1276" s="122">
        <f t="shared" si="64"/>
        <v>-23320695323.216743</v>
      </c>
      <c r="V1276" s="3">
        <f t="shared" si="63"/>
        <v>0.32422168811124402</v>
      </c>
    </row>
    <row r="1277" spans="13:22" x14ac:dyDescent="0.25">
      <c r="M1277" s="3">
        <v>1273</v>
      </c>
      <c r="N1277" s="122">
        <f>'CBA Result'!$G$54*_xlfn.GAMMA.INV(T1277,IF($O$2="Railway",$D$31,$D$32),IF($O$2="Railway",$F$31,$F$32))</f>
        <v>5984127512.893178</v>
      </c>
      <c r="O1277" s="122">
        <f>'CBA Result'!$G$53+'CBA Result'!$G$57+'CBA Result'!$G$58+'CBA Result'!$G$59+'CBA Result'!$G$60</f>
        <v>-349185910.82876146</v>
      </c>
      <c r="P1277" s="122">
        <f>'CBA Result'!$G$55+'CBA Result'!$G$56</f>
        <v>2589916468.0184565</v>
      </c>
      <c r="Q1277" s="122">
        <f>'CBA Result'!$G$40</f>
        <v>-16530913967.140793</v>
      </c>
      <c r="R1277" s="3">
        <v>6.652158363741334E-3</v>
      </c>
      <c r="S1277" s="122">
        <f t="shared" si="62"/>
        <v>344452083.59298486</v>
      </c>
      <c r="T1277" s="3">
        <v>0.62806146184606682</v>
      </c>
      <c r="U1277" s="122">
        <f t="shared" si="64"/>
        <v>-30074172031.612801</v>
      </c>
      <c r="V1277" s="3">
        <f t="shared" si="63"/>
        <v>0.19882155623011319</v>
      </c>
    </row>
    <row r="1278" spans="13:22" x14ac:dyDescent="0.25">
      <c r="M1278" s="3">
        <v>1274</v>
      </c>
      <c r="N1278" s="122">
        <f>'CBA Result'!$G$54*_xlfn.GAMMA.INV(T1278,IF($O$2="Railway",$D$31,$D$32),IF($O$2="Railway",$F$31,$F$32))</f>
        <v>3875815962.261548</v>
      </c>
      <c r="O1278" s="122">
        <f>'CBA Result'!$G$53+'CBA Result'!$G$57+'CBA Result'!$G$58+'CBA Result'!$G$59+'CBA Result'!$G$60</f>
        <v>-349185910.82876146</v>
      </c>
      <c r="P1278" s="122">
        <f>'CBA Result'!$G$55+'CBA Result'!$G$56</f>
        <v>2589916468.0184565</v>
      </c>
      <c r="Q1278" s="122">
        <f>'CBA Result'!$G$40</f>
        <v>-16530913967.140793</v>
      </c>
      <c r="R1278" s="3">
        <v>0.94708783984612188</v>
      </c>
      <c r="S1278" s="122">
        <f t="shared" si="62"/>
        <v>4122414966.145154</v>
      </c>
      <c r="T1278" s="3">
        <v>4.9758212060194817E-2</v>
      </c>
      <c r="U1278" s="122">
        <f t="shared" si="64"/>
        <v>-19478521432.035774</v>
      </c>
      <c r="V1278" s="3">
        <f t="shared" si="63"/>
        <v>0.39269125453217263</v>
      </c>
    </row>
    <row r="1279" spans="13:22" x14ac:dyDescent="0.25">
      <c r="M1279" s="3">
        <v>1275</v>
      </c>
      <c r="N1279" s="122">
        <f>'CBA Result'!$G$54*_xlfn.GAMMA.INV(T1279,IF($O$2="Railway",$D$31,$D$32),IF($O$2="Railway",$F$31,$F$32))</f>
        <v>5449461820.4363794</v>
      </c>
      <c r="O1279" s="122">
        <f>'CBA Result'!$G$53+'CBA Result'!$G$57+'CBA Result'!$G$58+'CBA Result'!$G$59+'CBA Result'!$G$60</f>
        <v>-349185910.82876146</v>
      </c>
      <c r="P1279" s="122">
        <f>'CBA Result'!$G$55+'CBA Result'!$G$56</f>
        <v>2589916468.0184565</v>
      </c>
      <c r="Q1279" s="122">
        <f>'CBA Result'!$G$40</f>
        <v>-16530913967.140793</v>
      </c>
      <c r="R1279" s="3">
        <v>0.46852954351494414</v>
      </c>
      <c r="S1279" s="122">
        <f t="shared" si="62"/>
        <v>1954817989.5612411</v>
      </c>
      <c r="T1279" s="3">
        <v>0.45121846668639098</v>
      </c>
      <c r="U1279" s="122">
        <f t="shared" si="64"/>
        <v>-27387125677.787189</v>
      </c>
      <c r="V1279" s="3">
        <f t="shared" si="63"/>
        <v>0.25760621914737908</v>
      </c>
    </row>
    <row r="1280" spans="13:22" x14ac:dyDescent="0.25">
      <c r="M1280" s="3">
        <v>1276</v>
      </c>
      <c r="N1280" s="122">
        <f>'CBA Result'!$G$54*_xlfn.GAMMA.INV(T1280,IF($O$2="Railway",$D$31,$D$32),IF($O$2="Railway",$F$31,$F$32))</f>
        <v>9388656457.3253822</v>
      </c>
      <c r="O1280" s="122">
        <f>'CBA Result'!$G$53+'CBA Result'!$G$57+'CBA Result'!$G$58+'CBA Result'!$G$59+'CBA Result'!$G$60</f>
        <v>-349185910.82876146</v>
      </c>
      <c r="P1280" s="122">
        <f>'CBA Result'!$G$55+'CBA Result'!$G$56</f>
        <v>2589916468.0184565</v>
      </c>
      <c r="Q1280" s="122">
        <f>'CBA Result'!$G$40</f>
        <v>-16530913967.140793</v>
      </c>
      <c r="R1280" s="3">
        <v>0.69896979061032027</v>
      </c>
      <c r="S1280" s="122">
        <f t="shared" si="62"/>
        <v>2702241229.0664916</v>
      </c>
      <c r="T1280" s="3">
        <v>0.99655906532722427</v>
      </c>
      <c r="U1280" s="122">
        <f t="shared" si="64"/>
        <v>-47184166586.517769</v>
      </c>
      <c r="V1280" s="3">
        <f t="shared" si="63"/>
        <v>0.24884855715387683</v>
      </c>
    </row>
    <row r="1281" spans="13:22" x14ac:dyDescent="0.25">
      <c r="M1281" s="3">
        <v>1277</v>
      </c>
      <c r="N1281" s="122">
        <f>'CBA Result'!$G$54*_xlfn.GAMMA.INV(T1281,IF($O$2="Railway",$D$31,$D$32),IF($O$2="Railway",$F$31,$F$32))</f>
        <v>6273784708.1911297</v>
      </c>
      <c r="O1281" s="122">
        <f>'CBA Result'!$G$53+'CBA Result'!$G$57+'CBA Result'!$G$58+'CBA Result'!$G$59+'CBA Result'!$G$60</f>
        <v>-349185910.82876146</v>
      </c>
      <c r="P1281" s="122">
        <f>'CBA Result'!$G$55+'CBA Result'!$G$56</f>
        <v>2589916468.0184565</v>
      </c>
      <c r="Q1281" s="122">
        <f>'CBA Result'!$G$40</f>
        <v>-16530913967.140793</v>
      </c>
      <c r="R1281" s="3">
        <v>0.28707151973883571</v>
      </c>
      <c r="S1281" s="122">
        <f t="shared" si="62"/>
        <v>1433417711.0467942</v>
      </c>
      <c r="T1281" s="3">
        <v>0.71194018008126225</v>
      </c>
      <c r="U1281" s="122">
        <f t="shared" si="64"/>
        <v>-31529889728.606434</v>
      </c>
      <c r="V1281" s="3">
        <f t="shared" si="63"/>
        <v>0.23336638890092223</v>
      </c>
    </row>
    <row r="1282" spans="13:22" x14ac:dyDescent="0.25">
      <c r="M1282" s="3">
        <v>1278</v>
      </c>
      <c r="N1282" s="122">
        <f>'CBA Result'!$G$54*_xlfn.GAMMA.INV(T1282,IF($O$2="Railway",$D$31,$D$32),IF($O$2="Railway",$F$31,$F$32))</f>
        <v>4403153910.2898989</v>
      </c>
      <c r="O1282" s="122">
        <f>'CBA Result'!$G$53+'CBA Result'!$G$57+'CBA Result'!$G$58+'CBA Result'!$G$59+'CBA Result'!$G$60</f>
        <v>-349185910.82876146</v>
      </c>
      <c r="P1282" s="122">
        <f>'CBA Result'!$G$55+'CBA Result'!$G$56</f>
        <v>2589916468.0184565</v>
      </c>
      <c r="Q1282" s="122">
        <f>'CBA Result'!$G$40</f>
        <v>-16530913967.140793</v>
      </c>
      <c r="R1282" s="3">
        <v>0.25613020139590492</v>
      </c>
      <c r="S1282" s="122">
        <f t="shared" si="62"/>
        <v>1343441709.1735198</v>
      </c>
      <c r="T1282" s="3">
        <v>0.13656731779148945</v>
      </c>
      <c r="U1282" s="122">
        <f t="shared" si="64"/>
        <v>-22128741056.138466</v>
      </c>
      <c r="V1282" s="3">
        <f t="shared" si="63"/>
        <v>0.24390947930304543</v>
      </c>
    </row>
    <row r="1283" spans="13:22" x14ac:dyDescent="0.25">
      <c r="M1283" s="3">
        <v>1279</v>
      </c>
      <c r="N1283" s="122">
        <f>'CBA Result'!$G$54*_xlfn.GAMMA.INV(T1283,IF($O$2="Railway",$D$31,$D$32),IF($O$2="Railway",$F$31,$F$32))</f>
        <v>6285395963.2641087</v>
      </c>
      <c r="O1283" s="122">
        <f>'CBA Result'!$G$53+'CBA Result'!$G$57+'CBA Result'!$G$58+'CBA Result'!$G$59+'CBA Result'!$G$60</f>
        <v>-349185910.82876146</v>
      </c>
      <c r="P1283" s="122">
        <f>'CBA Result'!$G$55+'CBA Result'!$G$56</f>
        <v>2589916468.0184565</v>
      </c>
      <c r="Q1283" s="122">
        <f>'CBA Result'!$G$40</f>
        <v>-16530913967.140793</v>
      </c>
      <c r="R1283" s="3">
        <v>0.95893448388870584</v>
      </c>
      <c r="S1283" s="122">
        <f t="shared" si="62"/>
        <v>4268128991.6593132</v>
      </c>
      <c r="T1283" s="3">
        <v>0.71505916522765922</v>
      </c>
      <c r="U1283" s="122">
        <f t="shared" si="64"/>
        <v>-31588243913.375278</v>
      </c>
      <c r="V1283" s="3">
        <f t="shared" si="63"/>
        <v>0.32304230244891458</v>
      </c>
    </row>
    <row r="1284" spans="13:22" x14ac:dyDescent="0.25">
      <c r="M1284" s="3">
        <v>1280</v>
      </c>
      <c r="N1284" s="122">
        <f>'CBA Result'!$G$54*_xlfn.GAMMA.INV(T1284,IF($O$2="Railway",$D$31,$D$32),IF($O$2="Railway",$F$31,$F$32))</f>
        <v>7651120002.9990473</v>
      </c>
      <c r="O1284" s="122">
        <f>'CBA Result'!$G$53+'CBA Result'!$G$57+'CBA Result'!$G$58+'CBA Result'!$G$59+'CBA Result'!$G$60</f>
        <v>-349185910.82876146</v>
      </c>
      <c r="P1284" s="122">
        <f>'CBA Result'!$G$55+'CBA Result'!$G$56</f>
        <v>2589916468.0184565</v>
      </c>
      <c r="Q1284" s="122">
        <f>'CBA Result'!$G$40</f>
        <v>-16530913967.140793</v>
      </c>
      <c r="R1284" s="3">
        <v>0.85864577864298763</v>
      </c>
      <c r="S1284" s="122">
        <f t="shared" si="62"/>
        <v>3430676058.9535651</v>
      </c>
      <c r="T1284" s="3">
        <v>0.94255665898096541</v>
      </c>
      <c r="U1284" s="122">
        <f t="shared" si="64"/>
        <v>-38451904426.992905</v>
      </c>
      <c r="V1284" s="3">
        <f t="shared" si="63"/>
        <v>0.27911777871760368</v>
      </c>
    </row>
    <row r="1285" spans="13:22" x14ac:dyDescent="0.25">
      <c r="M1285" s="3">
        <v>1281</v>
      </c>
      <c r="N1285" s="122">
        <f>'CBA Result'!$G$54*_xlfn.GAMMA.INV(T1285,IF($O$2="Railway",$D$31,$D$32),IF($O$2="Railway",$F$31,$F$32))</f>
        <v>4417245457.5671329</v>
      </c>
      <c r="O1285" s="122">
        <f>'CBA Result'!$G$53+'CBA Result'!$G$57+'CBA Result'!$G$58+'CBA Result'!$G$59+'CBA Result'!$G$60</f>
        <v>-349185910.82876146</v>
      </c>
      <c r="P1285" s="122">
        <f>'CBA Result'!$G$55+'CBA Result'!$G$56</f>
        <v>2589916468.0184565</v>
      </c>
      <c r="Q1285" s="122">
        <f>'CBA Result'!$G$40</f>
        <v>-16530913967.140793</v>
      </c>
      <c r="R1285" s="3">
        <v>0.55780797812247451</v>
      </c>
      <c r="S1285" s="122">
        <f t="shared" si="62"/>
        <v>2224178787.6020813</v>
      </c>
      <c r="T1285" s="3">
        <v>0.13967630261438546</v>
      </c>
      <c r="U1285" s="122">
        <f t="shared" si="64"/>
        <v>-22199560338.664459</v>
      </c>
      <c r="V1285" s="3">
        <f t="shared" si="63"/>
        <v>0.28343977260582981</v>
      </c>
    </row>
    <row r="1286" spans="13:22" x14ac:dyDescent="0.25">
      <c r="M1286" s="3">
        <v>1282</v>
      </c>
      <c r="N1286" s="122">
        <f>'CBA Result'!$G$54*_xlfn.GAMMA.INV(T1286,IF($O$2="Railway",$D$31,$D$32),IF($O$2="Railway",$F$31,$F$32))</f>
        <v>6516709532.5437975</v>
      </c>
      <c r="O1286" s="122">
        <f>'CBA Result'!$G$53+'CBA Result'!$G$57+'CBA Result'!$G$58+'CBA Result'!$G$59+'CBA Result'!$G$60</f>
        <v>-349185910.82876146</v>
      </c>
      <c r="P1286" s="122">
        <f>'CBA Result'!$G$55+'CBA Result'!$G$56</f>
        <v>2589916468.0184565</v>
      </c>
      <c r="Q1286" s="122">
        <f>'CBA Result'!$G$40</f>
        <v>-16530913967.140793</v>
      </c>
      <c r="R1286" s="3">
        <v>0.43330001787539552</v>
      </c>
      <c r="S1286" s="122">
        <f t="shared" ref="S1286:S1349" si="65">_xlfn.BETA.INV(R1286,IF($O$2="Railway",$I$30,$J$30),IF($O$2="Railway",$I$31,$J$31),IF($O$2="Railway",$I$27,$J$27),IF($O$2="Railway",$I$29,$J$29))*P1286</f>
        <v>1852263104.5285711</v>
      </c>
      <c r="T1286" s="3">
        <v>0.77292197226771575</v>
      </c>
      <c r="U1286" s="122">
        <f t="shared" si="64"/>
        <v>-32750746560.716164</v>
      </c>
      <c r="V1286" s="3">
        <f t="shared" ref="V1286:V1349" si="66">(N1286+O1286+S1286)/-U1286</f>
        <v>0.24487340193530654</v>
      </c>
    </row>
    <row r="1287" spans="13:22" x14ac:dyDescent="0.25">
      <c r="M1287" s="3">
        <v>1283</v>
      </c>
      <c r="N1287" s="122">
        <f>'CBA Result'!$G$54*_xlfn.GAMMA.INV(T1287,IF($O$2="Railway",$D$31,$D$32),IF($O$2="Railway",$F$31,$F$32))</f>
        <v>5741065340.7369871</v>
      </c>
      <c r="O1287" s="122">
        <f>'CBA Result'!$G$53+'CBA Result'!$G$57+'CBA Result'!$G$58+'CBA Result'!$G$59+'CBA Result'!$G$60</f>
        <v>-349185910.82876146</v>
      </c>
      <c r="P1287" s="122">
        <f>'CBA Result'!$G$55+'CBA Result'!$G$56</f>
        <v>2589916468.0184565</v>
      </c>
      <c r="Q1287" s="122">
        <f>'CBA Result'!$G$40</f>
        <v>-16530913967.140793</v>
      </c>
      <c r="R1287" s="3">
        <v>0.4250407128164303</v>
      </c>
      <c r="S1287" s="122">
        <f t="shared" si="65"/>
        <v>1828419610.8456466</v>
      </c>
      <c r="T1287" s="3">
        <v>0.55010631468495808</v>
      </c>
      <c r="U1287" s="122">
        <f t="shared" si="64"/>
        <v>-28852624936.55957</v>
      </c>
      <c r="V1287" s="3">
        <f t="shared" si="66"/>
        <v>0.2502475617601409</v>
      </c>
    </row>
    <row r="1288" spans="13:22" x14ac:dyDescent="0.25">
      <c r="M1288" s="3">
        <v>1284</v>
      </c>
      <c r="N1288" s="122">
        <f>'CBA Result'!$G$54*_xlfn.GAMMA.INV(T1288,IF($O$2="Railway",$D$31,$D$32),IF($O$2="Railway",$F$31,$F$32))</f>
        <v>7651437284.9707909</v>
      </c>
      <c r="O1288" s="122">
        <f>'CBA Result'!$G$53+'CBA Result'!$G$57+'CBA Result'!$G$58+'CBA Result'!$G$59+'CBA Result'!$G$60</f>
        <v>-349185910.82876146</v>
      </c>
      <c r="P1288" s="122">
        <f>'CBA Result'!$G$55+'CBA Result'!$G$56</f>
        <v>2589916468.0184565</v>
      </c>
      <c r="Q1288" s="122">
        <f>'CBA Result'!$G$40</f>
        <v>-16530913967.140793</v>
      </c>
      <c r="R1288" s="3">
        <v>0.39691330116514667</v>
      </c>
      <c r="S1288" s="122">
        <f t="shared" si="65"/>
        <v>1747633834.7298512</v>
      </c>
      <c r="T1288" s="3">
        <v>0.94258197975559566</v>
      </c>
      <c r="U1288" s="122">
        <f t="shared" si="64"/>
        <v>-38453498977.339661</v>
      </c>
      <c r="V1288" s="3">
        <f t="shared" si="66"/>
        <v>0.23534620904601963</v>
      </c>
    </row>
    <row r="1289" spans="13:22" x14ac:dyDescent="0.25">
      <c r="M1289" s="3">
        <v>1285</v>
      </c>
      <c r="N1289" s="122">
        <f>'CBA Result'!$G$54*_xlfn.GAMMA.INV(T1289,IF($O$2="Railway",$D$31,$D$32),IF($O$2="Railway",$F$31,$F$32))</f>
        <v>5150932753.265461</v>
      </c>
      <c r="O1289" s="122">
        <f>'CBA Result'!$G$53+'CBA Result'!$G$57+'CBA Result'!$G$58+'CBA Result'!$G$59+'CBA Result'!$G$60</f>
        <v>-349185910.82876146</v>
      </c>
      <c r="P1289" s="122">
        <f>'CBA Result'!$G$55+'CBA Result'!$G$56</f>
        <v>2589916468.0184565</v>
      </c>
      <c r="Q1289" s="122">
        <f>'CBA Result'!$G$40</f>
        <v>-16530913967.140793</v>
      </c>
      <c r="R1289" s="3">
        <v>0.20029926163284384</v>
      </c>
      <c r="S1289" s="122">
        <f t="shared" si="65"/>
        <v>1176312513.8615057</v>
      </c>
      <c r="T1289" s="3">
        <v>0.34960181434452475</v>
      </c>
      <c r="U1289" s="122">
        <f t="shared" si="64"/>
        <v>-25886820996.245667</v>
      </c>
      <c r="V1289" s="3">
        <f t="shared" si="66"/>
        <v>0.23093060971701376</v>
      </c>
    </row>
    <row r="1290" spans="13:22" x14ac:dyDescent="0.25">
      <c r="M1290" s="3">
        <v>1286</v>
      </c>
      <c r="N1290" s="122">
        <f>'CBA Result'!$G$54*_xlfn.GAMMA.INV(T1290,IF($O$2="Railway",$D$31,$D$32),IF($O$2="Railway",$F$31,$F$32))</f>
        <v>6928975230.1991234</v>
      </c>
      <c r="O1290" s="122">
        <f>'CBA Result'!$G$53+'CBA Result'!$G$57+'CBA Result'!$G$58+'CBA Result'!$G$59+'CBA Result'!$G$60</f>
        <v>-349185910.82876146</v>
      </c>
      <c r="P1290" s="122">
        <f>'CBA Result'!$G$55+'CBA Result'!$G$56</f>
        <v>2589916468.0184565</v>
      </c>
      <c r="Q1290" s="122">
        <f>'CBA Result'!$G$40</f>
        <v>-16530913967.140793</v>
      </c>
      <c r="R1290" s="3">
        <v>0.85157076165007961</v>
      </c>
      <c r="S1290" s="122">
        <f t="shared" si="65"/>
        <v>3389840746.86166</v>
      </c>
      <c r="T1290" s="3">
        <v>0.85534418292965064</v>
      </c>
      <c r="U1290" s="122">
        <f t="shared" si="64"/>
        <v>-34822652529.849625</v>
      </c>
      <c r="V1290" s="3">
        <f t="shared" si="66"/>
        <v>0.28629726175184833</v>
      </c>
    </row>
    <row r="1291" spans="13:22" x14ac:dyDescent="0.25">
      <c r="M1291" s="3">
        <v>1287</v>
      </c>
      <c r="N1291" s="122">
        <f>'CBA Result'!$G$54*_xlfn.GAMMA.INV(T1291,IF($O$2="Railway",$D$31,$D$32),IF($O$2="Railway",$F$31,$F$32))</f>
        <v>6214864629.5633945</v>
      </c>
      <c r="O1291" s="122">
        <f>'CBA Result'!$G$53+'CBA Result'!$G$57+'CBA Result'!$G$58+'CBA Result'!$G$59+'CBA Result'!$G$60</f>
        <v>-349185910.82876146</v>
      </c>
      <c r="P1291" s="122">
        <f>'CBA Result'!$G$55+'CBA Result'!$G$56</f>
        <v>2589916468.0184565</v>
      </c>
      <c r="Q1291" s="122">
        <f>'CBA Result'!$G$40</f>
        <v>-16530913967.140793</v>
      </c>
      <c r="R1291" s="3">
        <v>0.27248843913042364</v>
      </c>
      <c r="S1291" s="122">
        <f t="shared" si="65"/>
        <v>1391177324.0536151</v>
      </c>
      <c r="T1291" s="3">
        <v>0.69580942586509487</v>
      </c>
      <c r="U1291" s="122">
        <f t="shared" si="64"/>
        <v>-31233777625.8899</v>
      </c>
      <c r="V1291" s="3">
        <f t="shared" si="66"/>
        <v>0.23234000477652722</v>
      </c>
    </row>
    <row r="1292" spans="13:22" x14ac:dyDescent="0.25">
      <c r="M1292" s="3">
        <v>1288</v>
      </c>
      <c r="N1292" s="122">
        <f>'CBA Result'!$G$54*_xlfn.GAMMA.INV(T1292,IF($O$2="Railway",$D$31,$D$32),IF($O$2="Railway",$F$31,$F$32))</f>
        <v>6790346228.2949905</v>
      </c>
      <c r="O1292" s="122">
        <f>'CBA Result'!$G$53+'CBA Result'!$G$57+'CBA Result'!$G$58+'CBA Result'!$G$59+'CBA Result'!$G$60</f>
        <v>-349185910.82876146</v>
      </c>
      <c r="P1292" s="122">
        <f>'CBA Result'!$G$55+'CBA Result'!$G$56</f>
        <v>2589916468.0184565</v>
      </c>
      <c r="Q1292" s="122">
        <f>'CBA Result'!$G$40</f>
        <v>-16530913967.140793</v>
      </c>
      <c r="R1292" s="3">
        <v>2.7927933951858552E-2</v>
      </c>
      <c r="S1292" s="122">
        <f t="shared" si="65"/>
        <v>512820701.32515746</v>
      </c>
      <c r="T1292" s="3">
        <v>0.83056594242011483</v>
      </c>
      <c r="U1292" s="122">
        <f t="shared" si="64"/>
        <v>-34125950722.802067</v>
      </c>
      <c r="V1292" s="3">
        <f t="shared" si="66"/>
        <v>0.20377398640926123</v>
      </c>
    </row>
    <row r="1293" spans="13:22" x14ac:dyDescent="0.25">
      <c r="M1293" s="3">
        <v>1289</v>
      </c>
      <c r="N1293" s="122">
        <f>'CBA Result'!$G$54*_xlfn.GAMMA.INV(T1293,IF($O$2="Railway",$D$31,$D$32),IF($O$2="Railway",$F$31,$F$32))</f>
        <v>4503707858.4114943</v>
      </c>
      <c r="O1293" s="122">
        <f>'CBA Result'!$G$53+'CBA Result'!$G$57+'CBA Result'!$G$58+'CBA Result'!$G$59+'CBA Result'!$G$60</f>
        <v>-349185910.82876146</v>
      </c>
      <c r="P1293" s="122">
        <f>'CBA Result'!$G$55+'CBA Result'!$G$56</f>
        <v>2589916468.0184565</v>
      </c>
      <c r="Q1293" s="122">
        <f>'CBA Result'!$G$40</f>
        <v>-16530913967.140793</v>
      </c>
      <c r="R1293" s="3">
        <v>0.33307373582149091</v>
      </c>
      <c r="S1293" s="122">
        <f t="shared" si="65"/>
        <v>1565391560.0501285</v>
      </c>
      <c r="T1293" s="3">
        <v>0.15963996552747184</v>
      </c>
      <c r="U1293" s="122">
        <f t="shared" si="64"/>
        <v>-22634090704.47921</v>
      </c>
      <c r="V1293" s="3">
        <f t="shared" si="66"/>
        <v>0.25271231711114905</v>
      </c>
    </row>
    <row r="1294" spans="13:22" x14ac:dyDescent="0.25">
      <c r="M1294" s="3">
        <v>1290</v>
      </c>
      <c r="N1294" s="122">
        <f>'CBA Result'!$G$54*_xlfn.GAMMA.INV(T1294,IF($O$2="Railway",$D$31,$D$32),IF($O$2="Railway",$F$31,$F$32))</f>
        <v>6005378373.0815849</v>
      </c>
      <c r="O1294" s="122">
        <f>'CBA Result'!$G$53+'CBA Result'!$G$57+'CBA Result'!$G$58+'CBA Result'!$G$59+'CBA Result'!$G$60</f>
        <v>-349185910.82876146</v>
      </c>
      <c r="P1294" s="122">
        <f>'CBA Result'!$G$55+'CBA Result'!$G$56</f>
        <v>2589916468.0184565</v>
      </c>
      <c r="Q1294" s="122">
        <f>'CBA Result'!$G$40</f>
        <v>-16530913967.140793</v>
      </c>
      <c r="R1294" s="3">
        <v>0.58111063854039402</v>
      </c>
      <c r="S1294" s="122">
        <f t="shared" si="65"/>
        <v>2297673278.7582679</v>
      </c>
      <c r="T1294" s="3">
        <v>0.63458410424301814</v>
      </c>
      <c r="U1294" s="122">
        <f t="shared" si="64"/>
        <v>-30180971564.83614</v>
      </c>
      <c r="V1294" s="3">
        <f t="shared" si="66"/>
        <v>0.26353908865803854</v>
      </c>
    </row>
    <row r="1295" spans="13:22" x14ac:dyDescent="0.25">
      <c r="M1295" s="3">
        <v>1291</v>
      </c>
      <c r="N1295" s="122">
        <f>'CBA Result'!$G$54*_xlfn.GAMMA.INV(T1295,IF($O$2="Railway",$D$31,$D$32),IF($O$2="Railway",$F$31,$F$32))</f>
        <v>4760830325.5221682</v>
      </c>
      <c r="O1295" s="122">
        <f>'CBA Result'!$G$53+'CBA Result'!$G$57+'CBA Result'!$G$58+'CBA Result'!$G$59+'CBA Result'!$G$60</f>
        <v>-349185910.82876146</v>
      </c>
      <c r="P1295" s="122">
        <f>'CBA Result'!$G$55+'CBA Result'!$G$56</f>
        <v>2589916468.0184565</v>
      </c>
      <c r="Q1295" s="122">
        <f>'CBA Result'!$G$40</f>
        <v>-16530913967.140793</v>
      </c>
      <c r="R1295" s="3">
        <v>0.78840785607900987</v>
      </c>
      <c r="S1295" s="122">
        <f t="shared" si="65"/>
        <v>3069781627.9635797</v>
      </c>
      <c r="T1295" s="3">
        <v>0.22749748299860595</v>
      </c>
      <c r="U1295" s="122">
        <f t="shared" si="64"/>
        <v>-23926300018.605354</v>
      </c>
      <c r="V1295" s="3">
        <f t="shared" si="66"/>
        <v>0.31268629235775475</v>
      </c>
    </row>
    <row r="1296" spans="13:22" x14ac:dyDescent="0.25">
      <c r="M1296" s="3">
        <v>1292</v>
      </c>
      <c r="N1296" s="122">
        <f>'CBA Result'!$G$54*_xlfn.GAMMA.INV(T1296,IF($O$2="Railway",$D$31,$D$32),IF($O$2="Railway",$F$31,$F$32))</f>
        <v>6203325596.3100653</v>
      </c>
      <c r="O1296" s="122">
        <f>'CBA Result'!$G$53+'CBA Result'!$G$57+'CBA Result'!$G$58+'CBA Result'!$G$59+'CBA Result'!$G$60</f>
        <v>-349185910.82876146</v>
      </c>
      <c r="P1296" s="122">
        <f>'CBA Result'!$G$55+'CBA Result'!$G$56</f>
        <v>2589916468.0184565</v>
      </c>
      <c r="Q1296" s="122">
        <f>'CBA Result'!$G$40</f>
        <v>-16530913967.140793</v>
      </c>
      <c r="R1296" s="3">
        <v>0.35350841067428462</v>
      </c>
      <c r="S1296" s="122">
        <f t="shared" si="65"/>
        <v>1623697974.8378165</v>
      </c>
      <c r="T1296" s="3">
        <v>0.69259177125325955</v>
      </c>
      <c r="U1296" s="122">
        <f t="shared" si="64"/>
        <v>-31175786403.210999</v>
      </c>
      <c r="V1296" s="3">
        <f t="shared" si="66"/>
        <v>0.23986043410757166</v>
      </c>
    </row>
    <row r="1297" spans="13:22" x14ac:dyDescent="0.25">
      <c r="M1297" s="3">
        <v>1293</v>
      </c>
      <c r="N1297" s="122">
        <f>'CBA Result'!$G$54*_xlfn.GAMMA.INV(T1297,IF($O$2="Railway",$D$31,$D$32),IF($O$2="Railway",$F$31,$F$32))</f>
        <v>4848012418.0866652</v>
      </c>
      <c r="O1297" s="122">
        <f>'CBA Result'!$G$53+'CBA Result'!$G$57+'CBA Result'!$G$58+'CBA Result'!$G$59+'CBA Result'!$G$60</f>
        <v>-349185910.82876146</v>
      </c>
      <c r="P1297" s="122">
        <f>'CBA Result'!$G$55+'CBA Result'!$G$56</f>
        <v>2589916468.0184565</v>
      </c>
      <c r="Q1297" s="122">
        <f>'CBA Result'!$G$40</f>
        <v>-16530913967.140793</v>
      </c>
      <c r="R1297" s="3">
        <v>0.77091572581662615</v>
      </c>
      <c r="S1297" s="122">
        <f t="shared" si="65"/>
        <v>2991740177.2275009</v>
      </c>
      <c r="T1297" s="3">
        <v>0.2530843637629705</v>
      </c>
      <c r="U1297" s="122">
        <f t="shared" si="64"/>
        <v>-24364447308.116077</v>
      </c>
      <c r="V1297" s="3">
        <f t="shared" si="66"/>
        <v>0.30743839947439361</v>
      </c>
    </row>
    <row r="1298" spans="13:22" x14ac:dyDescent="0.25">
      <c r="M1298" s="3">
        <v>1294</v>
      </c>
      <c r="N1298" s="122">
        <f>'CBA Result'!$G$54*_xlfn.GAMMA.INV(T1298,IF($O$2="Railway",$D$31,$D$32),IF($O$2="Railway",$F$31,$F$32))</f>
        <v>4060475135.3993964</v>
      </c>
      <c r="O1298" s="122">
        <f>'CBA Result'!$G$53+'CBA Result'!$G$57+'CBA Result'!$G$58+'CBA Result'!$G$59+'CBA Result'!$G$60</f>
        <v>-349185910.82876146</v>
      </c>
      <c r="P1298" s="122">
        <f>'CBA Result'!$G$55+'CBA Result'!$G$56</f>
        <v>2589916468.0184565</v>
      </c>
      <c r="Q1298" s="122">
        <f>'CBA Result'!$G$40</f>
        <v>-16530913967.140793</v>
      </c>
      <c r="R1298" s="3">
        <v>0.62705378043734727</v>
      </c>
      <c r="S1298" s="122">
        <f t="shared" si="65"/>
        <v>2447932795.8693428</v>
      </c>
      <c r="T1298" s="3">
        <v>7.3723935694979148E-2</v>
      </c>
      <c r="U1298" s="122">
        <f t="shared" si="64"/>
        <v>-20406555089.105701</v>
      </c>
      <c r="V1298" s="3">
        <f t="shared" si="66"/>
        <v>0.30182566305511099</v>
      </c>
    </row>
    <row r="1299" spans="13:22" x14ac:dyDescent="0.25">
      <c r="M1299" s="3">
        <v>1295</v>
      </c>
      <c r="N1299" s="122">
        <f>'CBA Result'!$G$54*_xlfn.GAMMA.INV(T1299,IF($O$2="Railway",$D$31,$D$32),IF($O$2="Railway",$F$31,$F$32))</f>
        <v>4306858589.1252937</v>
      </c>
      <c r="O1299" s="122">
        <f>'CBA Result'!$G$53+'CBA Result'!$G$57+'CBA Result'!$G$58+'CBA Result'!$G$59+'CBA Result'!$G$60</f>
        <v>-349185910.82876146</v>
      </c>
      <c r="P1299" s="122">
        <f>'CBA Result'!$G$55+'CBA Result'!$G$56</f>
        <v>2589916468.0184565</v>
      </c>
      <c r="Q1299" s="122">
        <f>'CBA Result'!$G$40</f>
        <v>-16530913967.140793</v>
      </c>
      <c r="R1299" s="3">
        <v>0.61139158914873459</v>
      </c>
      <c r="S1299" s="122">
        <f t="shared" si="65"/>
        <v>2395820988.9588237</v>
      </c>
      <c r="T1299" s="3">
        <v>0.11642662422925898</v>
      </c>
      <c r="U1299" s="122">
        <f t="shared" si="64"/>
        <v>-21644793805.966389</v>
      </c>
      <c r="V1299" s="3">
        <f t="shared" si="66"/>
        <v>0.29353449721955838</v>
      </c>
    </row>
    <row r="1300" spans="13:22" x14ac:dyDescent="0.25">
      <c r="M1300" s="3">
        <v>1296</v>
      </c>
      <c r="N1300" s="122">
        <f>'CBA Result'!$G$54*_xlfn.GAMMA.INV(T1300,IF($O$2="Railway",$D$31,$D$32),IF($O$2="Railway",$F$31,$F$32))</f>
        <v>5867936265.8286877</v>
      </c>
      <c r="O1300" s="122">
        <f>'CBA Result'!$G$53+'CBA Result'!$G$57+'CBA Result'!$G$58+'CBA Result'!$G$59+'CBA Result'!$G$60</f>
        <v>-349185910.82876146</v>
      </c>
      <c r="P1300" s="122">
        <f>'CBA Result'!$G$55+'CBA Result'!$G$56</f>
        <v>2589916468.0184565</v>
      </c>
      <c r="Q1300" s="122">
        <f>'CBA Result'!$G$40</f>
        <v>-16530913967.140793</v>
      </c>
      <c r="R1300" s="3">
        <v>0.18108250052595221</v>
      </c>
      <c r="S1300" s="122">
        <f t="shared" si="65"/>
        <v>1116615959.1872885</v>
      </c>
      <c r="T1300" s="3">
        <v>0.59150891809103057</v>
      </c>
      <c r="U1300" s="122">
        <f t="shared" si="64"/>
        <v>-29490234683.142822</v>
      </c>
      <c r="V1300" s="3">
        <f t="shared" si="66"/>
        <v>0.22500215361053455</v>
      </c>
    </row>
    <row r="1301" spans="13:22" x14ac:dyDescent="0.25">
      <c r="M1301" s="3">
        <v>1297</v>
      </c>
      <c r="N1301" s="122">
        <f>'CBA Result'!$G$54*_xlfn.GAMMA.INV(T1301,IF($O$2="Railway",$D$31,$D$32),IF($O$2="Railway",$F$31,$F$32))</f>
        <v>5891777764.6474581</v>
      </c>
      <c r="O1301" s="122">
        <f>'CBA Result'!$G$53+'CBA Result'!$G$57+'CBA Result'!$G$58+'CBA Result'!$G$59+'CBA Result'!$G$60</f>
        <v>-349185910.82876146</v>
      </c>
      <c r="P1301" s="122">
        <f>'CBA Result'!$G$55+'CBA Result'!$G$56</f>
        <v>2589916468.0184565</v>
      </c>
      <c r="Q1301" s="122">
        <f>'CBA Result'!$G$40</f>
        <v>-16530913967.140793</v>
      </c>
      <c r="R1301" s="3">
        <v>0.45770225530971398</v>
      </c>
      <c r="S1301" s="122">
        <f t="shared" si="65"/>
        <v>1923133898.1411922</v>
      </c>
      <c r="T1301" s="3">
        <v>0.59912524694634173</v>
      </c>
      <c r="U1301" s="122">
        <f t="shared" si="64"/>
        <v>-29610053877.406704</v>
      </c>
      <c r="V1301" s="3">
        <f t="shared" si="66"/>
        <v>0.2521348249776893</v>
      </c>
    </row>
    <row r="1302" spans="13:22" x14ac:dyDescent="0.25">
      <c r="M1302" s="3">
        <v>1298</v>
      </c>
      <c r="N1302" s="122">
        <f>'CBA Result'!$G$54*_xlfn.GAMMA.INV(T1302,IF($O$2="Railway",$D$31,$D$32),IF($O$2="Railway",$F$31,$F$32))</f>
        <v>8212167351.5389929</v>
      </c>
      <c r="O1302" s="122">
        <f>'CBA Result'!$G$53+'CBA Result'!$G$57+'CBA Result'!$G$58+'CBA Result'!$G$59+'CBA Result'!$G$60</f>
        <v>-349185910.82876146</v>
      </c>
      <c r="P1302" s="122">
        <f>'CBA Result'!$G$55+'CBA Result'!$G$56</f>
        <v>2589916468.0184565</v>
      </c>
      <c r="Q1302" s="122">
        <f>'CBA Result'!$G$40</f>
        <v>-16530913967.140793</v>
      </c>
      <c r="R1302" s="3">
        <v>0.94224534591445652</v>
      </c>
      <c r="S1302" s="122">
        <f t="shared" si="65"/>
        <v>4069359093.3580122</v>
      </c>
      <c r="T1302" s="3">
        <v>0.97480944268467584</v>
      </c>
      <c r="U1302" s="122">
        <f t="shared" si="64"/>
        <v>-41271535934.095078</v>
      </c>
      <c r="V1302" s="3">
        <f t="shared" si="66"/>
        <v>0.28911791780956586</v>
      </c>
    </row>
    <row r="1303" spans="13:22" x14ac:dyDescent="0.25">
      <c r="M1303" s="3">
        <v>1299</v>
      </c>
      <c r="N1303" s="122">
        <f>'CBA Result'!$G$54*_xlfn.GAMMA.INV(T1303,IF($O$2="Railway",$D$31,$D$32),IF($O$2="Railway",$F$31,$F$32))</f>
        <v>7799149048.324666</v>
      </c>
      <c r="O1303" s="122">
        <f>'CBA Result'!$G$53+'CBA Result'!$G$57+'CBA Result'!$G$58+'CBA Result'!$G$59+'CBA Result'!$G$60</f>
        <v>-349185910.82876146</v>
      </c>
      <c r="P1303" s="122">
        <f>'CBA Result'!$G$55+'CBA Result'!$G$56</f>
        <v>2589916468.0184565</v>
      </c>
      <c r="Q1303" s="122">
        <f>'CBA Result'!$G$40</f>
        <v>-16530913967.140793</v>
      </c>
      <c r="R1303" s="3">
        <v>0.60198690845388714</v>
      </c>
      <c r="S1303" s="122">
        <f t="shared" si="65"/>
        <v>2364988957.7664852</v>
      </c>
      <c r="T1303" s="3">
        <v>0.95338532509076968</v>
      </c>
      <c r="U1303" s="122">
        <f t="shared" si="64"/>
        <v>-39195847627.602562</v>
      </c>
      <c r="V1303" s="3">
        <f t="shared" si="66"/>
        <v>0.2504079561823403</v>
      </c>
    </row>
    <row r="1304" spans="13:22" x14ac:dyDescent="0.25">
      <c r="M1304" s="3">
        <v>1300</v>
      </c>
      <c r="N1304" s="122">
        <f>'CBA Result'!$G$54*_xlfn.GAMMA.INV(T1304,IF($O$2="Railway",$D$31,$D$32),IF($O$2="Railway",$F$31,$F$32))</f>
        <v>6821179288.334281</v>
      </c>
      <c r="O1304" s="122">
        <f>'CBA Result'!$G$53+'CBA Result'!$G$57+'CBA Result'!$G$58+'CBA Result'!$G$59+'CBA Result'!$G$60</f>
        <v>-349185910.82876146</v>
      </c>
      <c r="P1304" s="122">
        <f>'CBA Result'!$G$55+'CBA Result'!$G$56</f>
        <v>2589916468.0184565</v>
      </c>
      <c r="Q1304" s="122">
        <f>'CBA Result'!$G$40</f>
        <v>-16530913967.140793</v>
      </c>
      <c r="R1304" s="3">
        <v>0.39324430406699395</v>
      </c>
      <c r="S1304" s="122">
        <f t="shared" si="65"/>
        <v>1737133323.5684803</v>
      </c>
      <c r="T1304" s="3">
        <v>0.83632916507342059</v>
      </c>
      <c r="U1304" s="122">
        <f t="shared" si="64"/>
        <v>-34280907105.313099</v>
      </c>
      <c r="V1304" s="3">
        <f t="shared" si="66"/>
        <v>0.23946643756698291</v>
      </c>
    </row>
    <row r="1305" spans="13:22" x14ac:dyDescent="0.25">
      <c r="M1305" s="3">
        <v>1301</v>
      </c>
      <c r="N1305" s="122">
        <f>'CBA Result'!$G$54*_xlfn.GAMMA.INV(T1305,IF($O$2="Railway",$D$31,$D$32),IF($O$2="Railway",$F$31,$F$32))</f>
        <v>6298818197.6389141</v>
      </c>
      <c r="O1305" s="122">
        <f>'CBA Result'!$G$53+'CBA Result'!$G$57+'CBA Result'!$G$58+'CBA Result'!$G$59+'CBA Result'!$G$60</f>
        <v>-349185910.82876146</v>
      </c>
      <c r="P1305" s="122">
        <f>'CBA Result'!$G$55+'CBA Result'!$G$56</f>
        <v>2589916468.0184565</v>
      </c>
      <c r="Q1305" s="122">
        <f>'CBA Result'!$G$40</f>
        <v>-16530913967.140793</v>
      </c>
      <c r="R1305" s="3">
        <v>0.8134971265866523</v>
      </c>
      <c r="S1305" s="122">
        <f t="shared" si="65"/>
        <v>3188765564.436254</v>
      </c>
      <c r="T1305" s="3">
        <v>0.71863971199970988</v>
      </c>
      <c r="U1305" s="122">
        <f t="shared" si="64"/>
        <v>-31655699458.860703</v>
      </c>
      <c r="V1305" s="3">
        <f t="shared" si="66"/>
        <v>0.28868096448548036</v>
      </c>
    </row>
    <row r="1306" spans="13:22" x14ac:dyDescent="0.25">
      <c r="M1306" s="3">
        <v>1302</v>
      </c>
      <c r="N1306" s="122">
        <f>'CBA Result'!$G$54*_xlfn.GAMMA.INV(T1306,IF($O$2="Railway",$D$31,$D$32),IF($O$2="Railway",$F$31,$F$32))</f>
        <v>5542471249.6157579</v>
      </c>
      <c r="O1306" s="122">
        <f>'CBA Result'!$G$53+'CBA Result'!$G$57+'CBA Result'!$G$58+'CBA Result'!$G$59+'CBA Result'!$G$60</f>
        <v>-349185910.82876146</v>
      </c>
      <c r="P1306" s="122">
        <f>'CBA Result'!$G$55+'CBA Result'!$G$56</f>
        <v>2589916468.0184565</v>
      </c>
      <c r="Q1306" s="122">
        <f>'CBA Result'!$G$40</f>
        <v>-16530913967.140793</v>
      </c>
      <c r="R1306" s="3">
        <v>0.49522009678470702</v>
      </c>
      <c r="S1306" s="122">
        <f t="shared" si="65"/>
        <v>2033684737.2266245</v>
      </c>
      <c r="T1306" s="3">
        <v>0.4831004034163211</v>
      </c>
      <c r="U1306" s="122">
        <f t="shared" si="64"/>
        <v>-27854559162.063057</v>
      </c>
      <c r="V1306" s="3">
        <f t="shared" si="66"/>
        <v>0.25945375886100913</v>
      </c>
    </row>
    <row r="1307" spans="13:22" x14ac:dyDescent="0.25">
      <c r="M1307" s="3">
        <v>1303</v>
      </c>
      <c r="N1307" s="122">
        <f>'CBA Result'!$G$54*_xlfn.GAMMA.INV(T1307,IF($O$2="Railway",$D$31,$D$32),IF($O$2="Railway",$F$31,$F$32))</f>
        <v>6432187735.0329466</v>
      </c>
      <c r="O1307" s="122">
        <f>'CBA Result'!$G$53+'CBA Result'!$G$57+'CBA Result'!$G$58+'CBA Result'!$G$59+'CBA Result'!$G$60</f>
        <v>-349185910.82876146</v>
      </c>
      <c r="P1307" s="122">
        <f>'CBA Result'!$G$55+'CBA Result'!$G$56</f>
        <v>2589916468.0184565</v>
      </c>
      <c r="Q1307" s="122">
        <f>'CBA Result'!$G$40</f>
        <v>-16530913967.140793</v>
      </c>
      <c r="R1307" s="3">
        <v>0.51031803640324402</v>
      </c>
      <c r="S1307" s="122">
        <f t="shared" si="65"/>
        <v>2078851868.8360891</v>
      </c>
      <c r="T1307" s="3">
        <v>0.75273695668372775</v>
      </c>
      <c r="U1307" s="122">
        <f t="shared" si="64"/>
        <v>-32325969001.533855</v>
      </c>
      <c r="V1307" s="3">
        <f t="shared" si="66"/>
        <v>0.25248597165495634</v>
      </c>
    </row>
    <row r="1308" spans="13:22" x14ac:dyDescent="0.25">
      <c r="M1308" s="3">
        <v>1304</v>
      </c>
      <c r="N1308" s="122">
        <f>'CBA Result'!$G$54*_xlfn.GAMMA.INV(T1308,IF($O$2="Railway",$D$31,$D$32),IF($O$2="Railway",$F$31,$F$32))</f>
        <v>6100595757.3344326</v>
      </c>
      <c r="O1308" s="122">
        <f>'CBA Result'!$G$53+'CBA Result'!$G$57+'CBA Result'!$G$58+'CBA Result'!$G$59+'CBA Result'!$G$60</f>
        <v>-349185910.82876146</v>
      </c>
      <c r="P1308" s="122">
        <f>'CBA Result'!$G$55+'CBA Result'!$G$56</f>
        <v>2589916468.0184565</v>
      </c>
      <c r="Q1308" s="122">
        <f>'CBA Result'!$G$40</f>
        <v>-16530913967.140793</v>
      </c>
      <c r="R1308" s="3">
        <v>0.75893457873629611</v>
      </c>
      <c r="S1308" s="122">
        <f t="shared" si="65"/>
        <v>2940280591.7134213</v>
      </c>
      <c r="T1308" s="3">
        <v>0.66313017018521703</v>
      </c>
      <c r="U1308" s="122">
        <f t="shared" si="64"/>
        <v>-30659501473.874767</v>
      </c>
      <c r="V1308" s="3">
        <f t="shared" si="66"/>
        <v>0.28349092517454533</v>
      </c>
    </row>
    <row r="1309" spans="13:22" x14ac:dyDescent="0.25">
      <c r="M1309" s="3">
        <v>1305</v>
      </c>
      <c r="N1309" s="122">
        <f>'CBA Result'!$G$54*_xlfn.GAMMA.INV(T1309,IF($O$2="Railway",$D$31,$D$32),IF($O$2="Railway",$F$31,$F$32))</f>
        <v>5597950083.9621525</v>
      </c>
      <c r="O1309" s="122">
        <f>'CBA Result'!$G$53+'CBA Result'!$G$57+'CBA Result'!$G$58+'CBA Result'!$G$59+'CBA Result'!$G$60</f>
        <v>-349185910.82876146</v>
      </c>
      <c r="P1309" s="122">
        <f>'CBA Result'!$G$55+'CBA Result'!$G$56</f>
        <v>2589916468.0184565</v>
      </c>
      <c r="Q1309" s="122">
        <f>'CBA Result'!$G$40</f>
        <v>-16530913967.140793</v>
      </c>
      <c r="R1309" s="3">
        <v>0.95934227173681141</v>
      </c>
      <c r="S1309" s="122">
        <f t="shared" si="65"/>
        <v>4273638639.9258633</v>
      </c>
      <c r="T1309" s="3">
        <v>0.50201181673233675</v>
      </c>
      <c r="U1309" s="122">
        <f t="shared" si="64"/>
        <v>-28133376751.536537</v>
      </c>
      <c r="V1309" s="3">
        <f t="shared" si="66"/>
        <v>0.33847351127301761</v>
      </c>
    </row>
    <row r="1310" spans="13:22" x14ac:dyDescent="0.25">
      <c r="M1310" s="3">
        <v>1306</v>
      </c>
      <c r="N1310" s="122">
        <f>'CBA Result'!$G$54*_xlfn.GAMMA.INV(T1310,IF($O$2="Railway",$D$31,$D$32),IF($O$2="Railway",$F$31,$F$32))</f>
        <v>6837585911.5921011</v>
      </c>
      <c r="O1310" s="122">
        <f>'CBA Result'!$G$53+'CBA Result'!$G$57+'CBA Result'!$G$58+'CBA Result'!$G$59+'CBA Result'!$G$60</f>
        <v>-349185910.82876146</v>
      </c>
      <c r="P1310" s="122">
        <f>'CBA Result'!$G$55+'CBA Result'!$G$56</f>
        <v>2589916468.0184565</v>
      </c>
      <c r="Q1310" s="122">
        <f>'CBA Result'!$G$40</f>
        <v>-16530913967.140793</v>
      </c>
      <c r="R1310" s="3">
        <v>0.98980467160292629</v>
      </c>
      <c r="S1310" s="122">
        <f t="shared" si="65"/>
        <v>4900582750.6175833</v>
      </c>
      <c r="T1310" s="3">
        <v>0.83933653293402566</v>
      </c>
      <c r="U1310" s="122">
        <f t="shared" si="64"/>
        <v>-34363361165.533318</v>
      </c>
      <c r="V1310" s="3">
        <f t="shared" si="66"/>
        <v>0.33142807819405484</v>
      </c>
    </row>
    <row r="1311" spans="13:22" x14ac:dyDescent="0.25">
      <c r="M1311" s="3">
        <v>1307</v>
      </c>
      <c r="N1311" s="122">
        <f>'CBA Result'!$G$54*_xlfn.GAMMA.INV(T1311,IF($O$2="Railway",$D$31,$D$32),IF($O$2="Railway",$F$31,$F$32))</f>
        <v>6384765982.1972752</v>
      </c>
      <c r="O1311" s="122">
        <f>'CBA Result'!$G$53+'CBA Result'!$G$57+'CBA Result'!$G$58+'CBA Result'!$G$59+'CBA Result'!$G$60</f>
        <v>-349185910.82876146</v>
      </c>
      <c r="P1311" s="122">
        <f>'CBA Result'!$G$55+'CBA Result'!$G$56</f>
        <v>2589916468.0184565</v>
      </c>
      <c r="Q1311" s="122">
        <f>'CBA Result'!$G$40</f>
        <v>-16530913967.140793</v>
      </c>
      <c r="R1311" s="3">
        <v>0.15543549056132411</v>
      </c>
      <c r="S1311" s="122">
        <f t="shared" si="65"/>
        <v>1034411775.8627183</v>
      </c>
      <c r="T1311" s="3">
        <v>0.74092484414763926</v>
      </c>
      <c r="U1311" s="122">
        <f t="shared" si="64"/>
        <v>-32087643539.760551</v>
      </c>
      <c r="V1311" s="3">
        <f t="shared" si="66"/>
        <v>0.22033378170854584</v>
      </c>
    </row>
    <row r="1312" spans="13:22" x14ac:dyDescent="0.25">
      <c r="M1312" s="3">
        <v>1308</v>
      </c>
      <c r="N1312" s="122">
        <f>'CBA Result'!$G$54*_xlfn.GAMMA.INV(T1312,IF($O$2="Railway",$D$31,$D$32),IF($O$2="Railway",$F$31,$F$32))</f>
        <v>6292656625.0212555</v>
      </c>
      <c r="O1312" s="122">
        <f>'CBA Result'!$G$53+'CBA Result'!$G$57+'CBA Result'!$G$58+'CBA Result'!$G$59+'CBA Result'!$G$60</f>
        <v>-349185910.82876146</v>
      </c>
      <c r="P1312" s="122">
        <f>'CBA Result'!$G$55+'CBA Result'!$G$56</f>
        <v>2589916468.0184565</v>
      </c>
      <c r="Q1312" s="122">
        <f>'CBA Result'!$G$40</f>
        <v>-16530913967.140793</v>
      </c>
      <c r="R1312" s="3">
        <v>4.9602523746967164E-2</v>
      </c>
      <c r="S1312" s="122">
        <f t="shared" si="65"/>
        <v>629867482.49172902</v>
      </c>
      <c r="T1312" s="3">
        <v>0.7169993609210662</v>
      </c>
      <c r="U1312" s="122">
        <f t="shared" si="64"/>
        <v>-31624733508.604877</v>
      </c>
      <c r="V1312" s="3">
        <f t="shared" si="66"/>
        <v>0.20785434270602349</v>
      </c>
    </row>
    <row r="1313" spans="13:22" x14ac:dyDescent="0.25">
      <c r="M1313" s="3">
        <v>1309</v>
      </c>
      <c r="N1313" s="122">
        <f>'CBA Result'!$G$54*_xlfn.GAMMA.INV(T1313,IF($O$2="Railway",$D$31,$D$32),IF($O$2="Railway",$F$31,$F$32))</f>
        <v>3937101818.2738109</v>
      </c>
      <c r="O1313" s="122">
        <f>'CBA Result'!$G$53+'CBA Result'!$G$57+'CBA Result'!$G$58+'CBA Result'!$G$59+'CBA Result'!$G$60</f>
        <v>-349185910.82876146</v>
      </c>
      <c r="P1313" s="122">
        <f>'CBA Result'!$G$55+'CBA Result'!$G$56</f>
        <v>2589916468.0184565</v>
      </c>
      <c r="Q1313" s="122">
        <f>'CBA Result'!$G$40</f>
        <v>-16530913967.140793</v>
      </c>
      <c r="R1313" s="3">
        <v>0.48599232547731164</v>
      </c>
      <c r="S1313" s="122">
        <f t="shared" si="65"/>
        <v>2006285268.9228475</v>
      </c>
      <c r="T1313" s="3">
        <v>5.6986632604762666E-2</v>
      </c>
      <c r="U1313" s="122">
        <f t="shared" si="64"/>
        <v>-19786523120.309685</v>
      </c>
      <c r="V1313" s="3">
        <f t="shared" si="66"/>
        <v>0.28272785179857007</v>
      </c>
    </row>
    <row r="1314" spans="13:22" x14ac:dyDescent="0.25">
      <c r="M1314" s="3">
        <v>1310</v>
      </c>
      <c r="N1314" s="122">
        <f>'CBA Result'!$G$54*_xlfn.GAMMA.INV(T1314,IF($O$2="Railway",$D$31,$D$32),IF($O$2="Railway",$F$31,$F$32))</f>
        <v>6511295180.7859535</v>
      </c>
      <c r="O1314" s="122">
        <f>'CBA Result'!$G$53+'CBA Result'!$G$57+'CBA Result'!$G$58+'CBA Result'!$G$59+'CBA Result'!$G$60</f>
        <v>-349185910.82876146</v>
      </c>
      <c r="P1314" s="122">
        <f>'CBA Result'!$G$55+'CBA Result'!$G$56</f>
        <v>2589916468.0184565</v>
      </c>
      <c r="Q1314" s="122">
        <f>'CBA Result'!$G$40</f>
        <v>-16530913967.140793</v>
      </c>
      <c r="R1314" s="3">
        <v>0.9475395511953647</v>
      </c>
      <c r="S1314" s="122">
        <f t="shared" si="65"/>
        <v>4127532020.8276558</v>
      </c>
      <c r="T1314" s="3">
        <v>0.77166252446680628</v>
      </c>
      <c r="U1314" s="122">
        <f t="shared" si="64"/>
        <v>-32723535886.168499</v>
      </c>
      <c r="V1314" s="3">
        <f t="shared" si="66"/>
        <v>0.3144416094452081</v>
      </c>
    </row>
    <row r="1315" spans="13:22" x14ac:dyDescent="0.25">
      <c r="M1315" s="3">
        <v>1311</v>
      </c>
      <c r="N1315" s="122">
        <f>'CBA Result'!$G$54*_xlfn.GAMMA.INV(T1315,IF($O$2="Railway",$D$31,$D$32),IF($O$2="Railway",$F$31,$F$32))</f>
        <v>6643472831.8495073</v>
      </c>
      <c r="O1315" s="122">
        <f>'CBA Result'!$G$53+'CBA Result'!$G$57+'CBA Result'!$G$58+'CBA Result'!$G$59+'CBA Result'!$G$60</f>
        <v>-349185910.82876146</v>
      </c>
      <c r="P1315" s="122">
        <f>'CBA Result'!$G$55+'CBA Result'!$G$56</f>
        <v>2589916468.0184565</v>
      </c>
      <c r="Q1315" s="122">
        <f>'CBA Result'!$G$40</f>
        <v>-16530913967.140793</v>
      </c>
      <c r="R1315" s="3">
        <v>0.82282405943682191</v>
      </c>
      <c r="S1315" s="122">
        <f t="shared" si="65"/>
        <v>3235471837.6556454</v>
      </c>
      <c r="T1315" s="3">
        <v>0.80108823885274993</v>
      </c>
      <c r="U1315" s="122">
        <f t="shared" si="64"/>
        <v>-33387815417.019924</v>
      </c>
      <c r="V1315" s="3">
        <f t="shared" si="66"/>
        <v>0.28542624426450069</v>
      </c>
    </row>
    <row r="1316" spans="13:22" x14ac:dyDescent="0.25">
      <c r="M1316" s="3">
        <v>1312</v>
      </c>
      <c r="N1316" s="122">
        <f>'CBA Result'!$G$54*_xlfn.GAMMA.INV(T1316,IF($O$2="Railway",$D$31,$D$32),IF($O$2="Railway",$F$31,$F$32))</f>
        <v>6058672176.1874189</v>
      </c>
      <c r="O1316" s="122">
        <f>'CBA Result'!$G$53+'CBA Result'!$G$57+'CBA Result'!$G$58+'CBA Result'!$G$59+'CBA Result'!$G$60</f>
        <v>-349185910.82876146</v>
      </c>
      <c r="P1316" s="122">
        <f>'CBA Result'!$G$55+'CBA Result'!$G$56</f>
        <v>2589916468.0184565</v>
      </c>
      <c r="Q1316" s="122">
        <f>'CBA Result'!$G$40</f>
        <v>-16530913967.140793</v>
      </c>
      <c r="R1316" s="3">
        <v>0.77940595545335634</v>
      </c>
      <c r="S1316" s="122">
        <f t="shared" si="65"/>
        <v>3029163445.2434673</v>
      </c>
      <c r="T1316" s="3">
        <v>0.65070208355364856</v>
      </c>
      <c r="U1316" s="122">
        <f t="shared" si="64"/>
        <v>-30448807936.867065</v>
      </c>
      <c r="V1316" s="3">
        <f t="shared" si="66"/>
        <v>0.28699480546893491</v>
      </c>
    </row>
    <row r="1317" spans="13:22" x14ac:dyDescent="0.25">
      <c r="M1317" s="3">
        <v>1313</v>
      </c>
      <c r="N1317" s="122">
        <f>'CBA Result'!$G$54*_xlfn.GAMMA.INV(T1317,IF($O$2="Railway",$D$31,$D$32),IF($O$2="Railway",$F$31,$F$32))</f>
        <v>6278923501.8059616</v>
      </c>
      <c r="O1317" s="122">
        <f>'CBA Result'!$G$53+'CBA Result'!$G$57+'CBA Result'!$G$58+'CBA Result'!$G$59+'CBA Result'!$G$60</f>
        <v>-349185910.82876146</v>
      </c>
      <c r="P1317" s="122">
        <f>'CBA Result'!$G$55+'CBA Result'!$G$56</f>
        <v>2589916468.0184565</v>
      </c>
      <c r="Q1317" s="122">
        <f>'CBA Result'!$G$40</f>
        <v>-16530913967.140793</v>
      </c>
      <c r="R1317" s="3">
        <v>0.83906110427169189</v>
      </c>
      <c r="S1317" s="122">
        <f t="shared" si="65"/>
        <v>3320551988.5308414</v>
      </c>
      <c r="T1317" s="3">
        <v>0.71332300673168092</v>
      </c>
      <c r="U1317" s="122">
        <f t="shared" si="64"/>
        <v>-31555715542.457226</v>
      </c>
      <c r="V1317" s="3">
        <f t="shared" si="66"/>
        <v>0.29314149340274243</v>
      </c>
    </row>
    <row r="1318" spans="13:22" x14ac:dyDescent="0.25">
      <c r="M1318" s="3">
        <v>1314</v>
      </c>
      <c r="N1318" s="122">
        <f>'CBA Result'!$G$54*_xlfn.GAMMA.INV(T1318,IF($O$2="Railway",$D$31,$D$32),IF($O$2="Railway",$F$31,$F$32))</f>
        <v>5102341041.5943022</v>
      </c>
      <c r="O1318" s="122">
        <f>'CBA Result'!$G$53+'CBA Result'!$G$57+'CBA Result'!$G$58+'CBA Result'!$G$59+'CBA Result'!$G$60</f>
        <v>-349185910.82876146</v>
      </c>
      <c r="P1318" s="122">
        <f>'CBA Result'!$G$55+'CBA Result'!$G$56</f>
        <v>2589916468.0184565</v>
      </c>
      <c r="Q1318" s="122">
        <f>'CBA Result'!$G$40</f>
        <v>-16530913967.140793</v>
      </c>
      <c r="R1318" s="3">
        <v>0.14853992689109008</v>
      </c>
      <c r="S1318" s="122">
        <f t="shared" si="65"/>
        <v>1011705366.1411159</v>
      </c>
      <c r="T1318" s="3">
        <v>0.33348845540973526</v>
      </c>
      <c r="U1318" s="122">
        <f t="shared" si="64"/>
        <v>-25642615722.718258</v>
      </c>
      <c r="V1318" s="3">
        <f t="shared" si="66"/>
        <v>0.2248156178466317</v>
      </c>
    </row>
    <row r="1319" spans="13:22" x14ac:dyDescent="0.25">
      <c r="M1319" s="3">
        <v>1315</v>
      </c>
      <c r="N1319" s="122">
        <f>'CBA Result'!$G$54*_xlfn.GAMMA.INV(T1319,IF($O$2="Railway",$D$31,$D$32),IF($O$2="Railway",$F$31,$F$32))</f>
        <v>5717828292.6569738</v>
      </c>
      <c r="O1319" s="122">
        <f>'CBA Result'!$G$53+'CBA Result'!$G$57+'CBA Result'!$G$58+'CBA Result'!$G$59+'CBA Result'!$G$60</f>
        <v>-349185910.82876146</v>
      </c>
      <c r="P1319" s="122">
        <f>'CBA Result'!$G$55+'CBA Result'!$G$56</f>
        <v>2589916468.0184565</v>
      </c>
      <c r="Q1319" s="122">
        <f>'CBA Result'!$G$40</f>
        <v>-16530913967.140793</v>
      </c>
      <c r="R1319" s="3">
        <v>0.92598603459848572</v>
      </c>
      <c r="S1319" s="122">
        <f t="shared" si="65"/>
        <v>3910859417.6347251</v>
      </c>
      <c r="T1319" s="3">
        <v>0.54238324917575576</v>
      </c>
      <c r="U1319" s="122">
        <f t="shared" si="64"/>
        <v>-28735843504.352539</v>
      </c>
      <c r="V1319" s="3">
        <f t="shared" si="66"/>
        <v>0.32292428785176941</v>
      </c>
    </row>
    <row r="1320" spans="13:22" x14ac:dyDescent="0.25">
      <c r="M1320" s="3">
        <v>1316</v>
      </c>
      <c r="N1320" s="122">
        <f>'CBA Result'!$G$54*_xlfn.GAMMA.INV(T1320,IF($O$2="Railway",$D$31,$D$32),IF($O$2="Railway",$F$31,$F$32))</f>
        <v>7041751554.2770119</v>
      </c>
      <c r="O1320" s="122">
        <f>'CBA Result'!$G$53+'CBA Result'!$G$57+'CBA Result'!$G$58+'CBA Result'!$G$59+'CBA Result'!$G$60</f>
        <v>-349185910.82876146</v>
      </c>
      <c r="P1320" s="122">
        <f>'CBA Result'!$G$55+'CBA Result'!$G$56</f>
        <v>2589916468.0184565</v>
      </c>
      <c r="Q1320" s="122">
        <f>'CBA Result'!$G$40</f>
        <v>-16530913967.140793</v>
      </c>
      <c r="R1320" s="3">
        <v>0.82674452767502715</v>
      </c>
      <c r="S1320" s="122">
        <f t="shared" si="65"/>
        <v>3255556078.8142867</v>
      </c>
      <c r="T1320" s="3">
        <v>0.87340100820100308</v>
      </c>
      <c r="U1320" s="122">
        <f t="shared" si="64"/>
        <v>-35389427646.87442</v>
      </c>
      <c r="V1320" s="3">
        <f t="shared" si="66"/>
        <v>0.28110434058238154</v>
      </c>
    </row>
    <row r="1321" spans="13:22" x14ac:dyDescent="0.25">
      <c r="M1321" s="3">
        <v>1317</v>
      </c>
      <c r="N1321" s="122">
        <f>'CBA Result'!$G$54*_xlfn.GAMMA.INV(T1321,IF($O$2="Railway",$D$31,$D$32),IF($O$2="Railway",$F$31,$F$32))</f>
        <v>3095808375.7664642</v>
      </c>
      <c r="O1321" s="122">
        <f>'CBA Result'!$G$53+'CBA Result'!$G$57+'CBA Result'!$G$58+'CBA Result'!$G$59+'CBA Result'!$G$60</f>
        <v>-349185910.82876146</v>
      </c>
      <c r="P1321" s="122">
        <f>'CBA Result'!$G$55+'CBA Result'!$G$56</f>
        <v>2589916468.0184565</v>
      </c>
      <c r="Q1321" s="122">
        <f>'CBA Result'!$G$40</f>
        <v>-16530913967.140793</v>
      </c>
      <c r="R1321" s="3">
        <v>0.54000756388692994</v>
      </c>
      <c r="S1321" s="122">
        <f t="shared" si="65"/>
        <v>2169067212.3541455</v>
      </c>
      <c r="T1321" s="3">
        <v>5.130670698005324E-3</v>
      </c>
      <c r="U1321" s="122">
        <f t="shared" si="64"/>
        <v>-15558470883.033545</v>
      </c>
      <c r="V1321" s="3">
        <f t="shared" si="66"/>
        <v>0.31594940879777522</v>
      </c>
    </row>
    <row r="1322" spans="13:22" x14ac:dyDescent="0.25">
      <c r="M1322" s="3">
        <v>1318</v>
      </c>
      <c r="N1322" s="122">
        <f>'CBA Result'!$G$54*_xlfn.GAMMA.INV(T1322,IF($O$2="Railway",$D$31,$D$32),IF($O$2="Railway",$F$31,$F$32))</f>
        <v>8355930900.9011564</v>
      </c>
      <c r="O1322" s="122">
        <f>'CBA Result'!$G$53+'CBA Result'!$G$57+'CBA Result'!$G$58+'CBA Result'!$G$59+'CBA Result'!$G$60</f>
        <v>-349185910.82876146</v>
      </c>
      <c r="P1322" s="122">
        <f>'CBA Result'!$G$55+'CBA Result'!$G$56</f>
        <v>2589916468.0184565</v>
      </c>
      <c r="Q1322" s="122">
        <f>'CBA Result'!$G$40</f>
        <v>-16530913967.140793</v>
      </c>
      <c r="R1322" s="3">
        <v>0.76201650143245758</v>
      </c>
      <c r="S1322" s="122">
        <f t="shared" si="65"/>
        <v>2953373391.3137383</v>
      </c>
      <c r="T1322" s="3">
        <v>0.97988556694570661</v>
      </c>
      <c r="U1322" s="122">
        <f t="shared" si="64"/>
        <v>-41994042215.265976</v>
      </c>
      <c r="V1322" s="3">
        <f t="shared" si="66"/>
        <v>0.26099222183002502</v>
      </c>
    </row>
    <row r="1323" spans="13:22" x14ac:dyDescent="0.25">
      <c r="M1323" s="3">
        <v>1319</v>
      </c>
      <c r="N1323" s="122">
        <f>'CBA Result'!$G$54*_xlfn.GAMMA.INV(T1323,IF($O$2="Railway",$D$31,$D$32),IF($O$2="Railway",$F$31,$F$32))</f>
        <v>5255787991.3432608</v>
      </c>
      <c r="O1323" s="122">
        <f>'CBA Result'!$G$53+'CBA Result'!$G$57+'CBA Result'!$G$58+'CBA Result'!$G$59+'CBA Result'!$G$60</f>
        <v>-349185910.82876146</v>
      </c>
      <c r="P1323" s="122">
        <f>'CBA Result'!$G$55+'CBA Result'!$G$56</f>
        <v>2589916468.0184565</v>
      </c>
      <c r="Q1323" s="122">
        <f>'CBA Result'!$G$40</f>
        <v>-16530913967.140793</v>
      </c>
      <c r="R1323" s="3">
        <v>0.62939609968120802</v>
      </c>
      <c r="S1323" s="122">
        <f t="shared" si="65"/>
        <v>2455813063.6391649</v>
      </c>
      <c r="T1323" s="3">
        <v>0.38491647279864105</v>
      </c>
      <c r="U1323" s="122">
        <f t="shared" si="64"/>
        <v>-26413787452.353626</v>
      </c>
      <c r="V1323" s="3">
        <f t="shared" si="66"/>
        <v>0.27873379224521733</v>
      </c>
    </row>
    <row r="1324" spans="13:22" x14ac:dyDescent="0.25">
      <c r="M1324" s="3">
        <v>1320</v>
      </c>
      <c r="N1324" s="122">
        <f>'CBA Result'!$G$54*_xlfn.GAMMA.INV(T1324,IF($O$2="Railway",$D$31,$D$32),IF($O$2="Railway",$F$31,$F$32))</f>
        <v>5130688901.7990723</v>
      </c>
      <c r="O1324" s="122">
        <f>'CBA Result'!$G$53+'CBA Result'!$G$57+'CBA Result'!$G$58+'CBA Result'!$G$59+'CBA Result'!$G$60</f>
        <v>-349185910.82876146</v>
      </c>
      <c r="P1324" s="122">
        <f>'CBA Result'!$G$55+'CBA Result'!$G$56</f>
        <v>2589916468.0184565</v>
      </c>
      <c r="Q1324" s="122">
        <f>'CBA Result'!$G$40</f>
        <v>-16530913967.140793</v>
      </c>
      <c r="R1324" s="3">
        <v>0.50630656997591461</v>
      </c>
      <c r="S1324" s="122">
        <f t="shared" si="65"/>
        <v>2066808111.5441527</v>
      </c>
      <c r="T1324" s="3">
        <v>0.3428662845633319</v>
      </c>
      <c r="U1324" s="122">
        <f t="shared" si="64"/>
        <v>-25785082343.405987</v>
      </c>
      <c r="V1324" s="3">
        <f t="shared" si="66"/>
        <v>0.26559198110398047</v>
      </c>
    </row>
    <row r="1325" spans="13:22" x14ac:dyDescent="0.25">
      <c r="M1325" s="3">
        <v>1321</v>
      </c>
      <c r="N1325" s="122">
        <f>'CBA Result'!$G$54*_xlfn.GAMMA.INV(T1325,IF($O$2="Railway",$D$31,$D$32),IF($O$2="Railway",$F$31,$F$32))</f>
        <v>7652324595.8761415</v>
      </c>
      <c r="O1325" s="122">
        <f>'CBA Result'!$G$53+'CBA Result'!$G$57+'CBA Result'!$G$58+'CBA Result'!$G$59+'CBA Result'!$G$60</f>
        <v>-349185910.82876146</v>
      </c>
      <c r="P1325" s="122">
        <f>'CBA Result'!$G$55+'CBA Result'!$G$56</f>
        <v>2589916468.0184565</v>
      </c>
      <c r="Q1325" s="122">
        <f>'CBA Result'!$G$40</f>
        <v>-16530913967.140793</v>
      </c>
      <c r="R1325" s="3">
        <v>0.41361920290604548</v>
      </c>
      <c r="S1325" s="122">
        <f t="shared" si="65"/>
        <v>1795546156.5828774</v>
      </c>
      <c r="T1325" s="3">
        <v>0.94265274161007695</v>
      </c>
      <c r="U1325" s="122">
        <f t="shared" ref="U1325:U1388" si="67">_xlfn.GAMMA.INV(T1325,IF($O$2="Railway",$D$31,$D$32),IF($O$2="Railway",$F$31,$F$32))*Q1325</f>
        <v>-38457958297.558952</v>
      </c>
      <c r="V1325" s="3">
        <f t="shared" si="66"/>
        <v>0.23658782848614668</v>
      </c>
    </row>
    <row r="1326" spans="13:22" x14ac:dyDescent="0.25">
      <c r="M1326" s="3">
        <v>1322</v>
      </c>
      <c r="N1326" s="122">
        <f>'CBA Result'!$G$54*_xlfn.GAMMA.INV(T1326,IF($O$2="Railway",$D$31,$D$32),IF($O$2="Railway",$F$31,$F$32))</f>
        <v>4536984458.9778566</v>
      </c>
      <c r="O1326" s="122">
        <f>'CBA Result'!$G$53+'CBA Result'!$G$57+'CBA Result'!$G$58+'CBA Result'!$G$59+'CBA Result'!$G$60</f>
        <v>-349185910.82876146</v>
      </c>
      <c r="P1326" s="122">
        <f>'CBA Result'!$G$55+'CBA Result'!$G$56</f>
        <v>2589916468.0184565</v>
      </c>
      <c r="Q1326" s="122">
        <f>'CBA Result'!$G$40</f>
        <v>-16530913967.140793</v>
      </c>
      <c r="R1326" s="3">
        <v>0.77080927520912157</v>
      </c>
      <c r="S1326" s="122">
        <f t="shared" si="65"/>
        <v>2991276164.7890573</v>
      </c>
      <c r="T1326" s="3">
        <v>0.167723138569847</v>
      </c>
      <c r="U1326" s="122">
        <f t="shared" si="67"/>
        <v>-22801327483.425488</v>
      </c>
      <c r="V1326" s="3">
        <f t="shared" si="66"/>
        <v>0.31485336624179855</v>
      </c>
    </row>
    <row r="1327" spans="13:22" x14ac:dyDescent="0.25">
      <c r="M1327" s="3">
        <v>1323</v>
      </c>
      <c r="N1327" s="122">
        <f>'CBA Result'!$G$54*_xlfn.GAMMA.INV(T1327,IF($O$2="Railway",$D$31,$D$32),IF($O$2="Railway",$F$31,$F$32))</f>
        <v>4043426832.9499779</v>
      </c>
      <c r="O1327" s="122">
        <f>'CBA Result'!$G$53+'CBA Result'!$G$57+'CBA Result'!$G$58+'CBA Result'!$G$59+'CBA Result'!$G$60</f>
        <v>-349185910.82876146</v>
      </c>
      <c r="P1327" s="122">
        <f>'CBA Result'!$G$55+'CBA Result'!$G$56</f>
        <v>2589916468.0184565</v>
      </c>
      <c r="Q1327" s="122">
        <f>'CBA Result'!$G$40</f>
        <v>-16530913967.140793</v>
      </c>
      <c r="R1327" s="3">
        <v>0.53368720004953785</v>
      </c>
      <c r="S1327" s="122">
        <f t="shared" si="65"/>
        <v>2149692723.7505817</v>
      </c>
      <c r="T1327" s="3">
        <v>7.123193890219548E-2</v>
      </c>
      <c r="U1327" s="122">
        <f t="shared" si="67"/>
        <v>-20320876169.395836</v>
      </c>
      <c r="V1327" s="3">
        <f t="shared" si="66"/>
        <v>0.28758275957967933</v>
      </c>
    </row>
    <row r="1328" spans="13:22" x14ac:dyDescent="0.25">
      <c r="M1328" s="3">
        <v>1324</v>
      </c>
      <c r="N1328" s="122">
        <f>'CBA Result'!$G$54*_xlfn.GAMMA.INV(T1328,IF($O$2="Railway",$D$31,$D$32),IF($O$2="Railway",$F$31,$F$32))</f>
        <v>5200246713.8139725</v>
      </c>
      <c r="O1328" s="122">
        <f>'CBA Result'!$G$53+'CBA Result'!$G$57+'CBA Result'!$G$58+'CBA Result'!$G$59+'CBA Result'!$G$60</f>
        <v>-349185910.82876146</v>
      </c>
      <c r="P1328" s="122">
        <f>'CBA Result'!$G$55+'CBA Result'!$G$56</f>
        <v>2589916468.0184565</v>
      </c>
      <c r="Q1328" s="122">
        <f>'CBA Result'!$G$40</f>
        <v>-16530913967.140793</v>
      </c>
      <c r="R1328" s="3">
        <v>4.1941674958458575E-2</v>
      </c>
      <c r="S1328" s="122">
        <f t="shared" si="65"/>
        <v>591467445.61892402</v>
      </c>
      <c r="T1328" s="3">
        <v>0.36612960623080515</v>
      </c>
      <c r="U1328" s="122">
        <f t="shared" si="67"/>
        <v>-26134656044.863983</v>
      </c>
      <c r="V1328" s="3">
        <f t="shared" si="66"/>
        <v>0.20824946918227027</v>
      </c>
    </row>
    <row r="1329" spans="13:22" x14ac:dyDescent="0.25">
      <c r="M1329" s="3">
        <v>1325</v>
      </c>
      <c r="N1329" s="122">
        <f>'CBA Result'!$G$54*_xlfn.GAMMA.INV(T1329,IF($O$2="Railway",$D$31,$D$32),IF($O$2="Railway",$F$31,$F$32))</f>
        <v>4941759701.4395218</v>
      </c>
      <c r="O1329" s="122">
        <f>'CBA Result'!$G$53+'CBA Result'!$G$57+'CBA Result'!$G$58+'CBA Result'!$G$59+'CBA Result'!$G$60</f>
        <v>-349185910.82876146</v>
      </c>
      <c r="P1329" s="122">
        <f>'CBA Result'!$G$55+'CBA Result'!$G$56</f>
        <v>2589916468.0184565</v>
      </c>
      <c r="Q1329" s="122">
        <f>'CBA Result'!$G$40</f>
        <v>-16530913967.140793</v>
      </c>
      <c r="R1329" s="3">
        <v>0.40344027472567467</v>
      </c>
      <c r="S1329" s="122">
        <f t="shared" si="65"/>
        <v>1766332011.5531564</v>
      </c>
      <c r="T1329" s="3">
        <v>0.28182542693492962</v>
      </c>
      <c r="U1329" s="122">
        <f t="shared" si="67"/>
        <v>-24835588994.347801</v>
      </c>
      <c r="V1329" s="3">
        <f t="shared" si="66"/>
        <v>0.25604006426467707</v>
      </c>
    </row>
    <row r="1330" spans="13:22" x14ac:dyDescent="0.25">
      <c r="M1330" s="3">
        <v>1326</v>
      </c>
      <c r="N1330" s="122">
        <f>'CBA Result'!$G$54*_xlfn.GAMMA.INV(T1330,IF($O$2="Railway",$D$31,$D$32),IF($O$2="Railway",$F$31,$F$32))</f>
        <v>6066563216.4302197</v>
      </c>
      <c r="O1330" s="122">
        <f>'CBA Result'!$G$53+'CBA Result'!$G$57+'CBA Result'!$G$58+'CBA Result'!$G$59+'CBA Result'!$G$60</f>
        <v>-349185910.82876146</v>
      </c>
      <c r="P1330" s="122">
        <f>'CBA Result'!$G$55+'CBA Result'!$G$56</f>
        <v>2589916468.0184565</v>
      </c>
      <c r="Q1330" s="122">
        <f>'CBA Result'!$G$40</f>
        <v>-16530913967.140793</v>
      </c>
      <c r="R1330" s="3">
        <v>0.60738919556229454</v>
      </c>
      <c r="S1330" s="122">
        <f t="shared" si="65"/>
        <v>2382659147.7077918</v>
      </c>
      <c r="T1330" s="3">
        <v>0.65305859239877173</v>
      </c>
      <c r="U1330" s="122">
        <f t="shared" si="67"/>
        <v>-30488465598.114933</v>
      </c>
      <c r="V1330" s="3">
        <f t="shared" si="66"/>
        <v>0.26567543805189286</v>
      </c>
    </row>
    <row r="1331" spans="13:22" x14ac:dyDescent="0.25">
      <c r="M1331" s="3">
        <v>1327</v>
      </c>
      <c r="N1331" s="122">
        <f>'CBA Result'!$G$54*_xlfn.GAMMA.INV(T1331,IF($O$2="Railway",$D$31,$D$32),IF($O$2="Railway",$F$31,$F$32))</f>
        <v>6260900397.2788992</v>
      </c>
      <c r="O1331" s="122">
        <f>'CBA Result'!$G$53+'CBA Result'!$G$57+'CBA Result'!$G$58+'CBA Result'!$G$59+'CBA Result'!$G$60</f>
        <v>-349185910.82876146</v>
      </c>
      <c r="P1331" s="122">
        <f>'CBA Result'!$G$55+'CBA Result'!$G$56</f>
        <v>2589916468.0184565</v>
      </c>
      <c r="Q1331" s="122">
        <f>'CBA Result'!$G$40</f>
        <v>-16530913967.140793</v>
      </c>
      <c r="R1331" s="3">
        <v>0.78026153316295543</v>
      </c>
      <c r="S1331" s="122">
        <f t="shared" si="65"/>
        <v>3032981296.2970929</v>
      </c>
      <c r="T1331" s="3">
        <v>0.70845597922359838</v>
      </c>
      <c r="U1331" s="122">
        <f t="shared" si="67"/>
        <v>-31465137601.909878</v>
      </c>
      <c r="V1331" s="3">
        <f t="shared" si="66"/>
        <v>0.28427321360909297</v>
      </c>
    </row>
    <row r="1332" spans="13:22" x14ac:dyDescent="0.25">
      <c r="M1332" s="3">
        <v>1328</v>
      </c>
      <c r="N1332" s="122">
        <f>'CBA Result'!$G$54*_xlfn.GAMMA.INV(T1332,IF($O$2="Railway",$D$31,$D$32),IF($O$2="Railway",$F$31,$F$32))</f>
        <v>6733469972.3876648</v>
      </c>
      <c r="O1332" s="122">
        <f>'CBA Result'!$G$53+'CBA Result'!$G$57+'CBA Result'!$G$58+'CBA Result'!$G$59+'CBA Result'!$G$60</f>
        <v>-349185910.82876146</v>
      </c>
      <c r="P1332" s="122">
        <f>'CBA Result'!$G$55+'CBA Result'!$G$56</f>
        <v>2589916468.0184565</v>
      </c>
      <c r="Q1332" s="122">
        <f>'CBA Result'!$G$40</f>
        <v>-16530913967.140793</v>
      </c>
      <c r="R1332" s="3">
        <v>0.40422833579161144</v>
      </c>
      <c r="S1332" s="122">
        <f t="shared" si="65"/>
        <v>1768591329.4844525</v>
      </c>
      <c r="T1332" s="3">
        <v>0.81954997043464739</v>
      </c>
      <c r="U1332" s="122">
        <f t="shared" si="67"/>
        <v>-33840110171.947235</v>
      </c>
      <c r="V1332" s="3">
        <f t="shared" si="66"/>
        <v>0.24092342931560323</v>
      </c>
    </row>
    <row r="1333" spans="13:22" x14ac:dyDescent="0.25">
      <c r="M1333" s="3">
        <v>1329</v>
      </c>
      <c r="N1333" s="122">
        <f>'CBA Result'!$G$54*_xlfn.GAMMA.INV(T1333,IF($O$2="Railway",$D$31,$D$32),IF($O$2="Railway",$F$31,$F$32))</f>
        <v>5726909428.7133255</v>
      </c>
      <c r="O1333" s="122">
        <f>'CBA Result'!$G$53+'CBA Result'!$G$57+'CBA Result'!$G$58+'CBA Result'!$G$59+'CBA Result'!$G$60</f>
        <v>-349185910.82876146</v>
      </c>
      <c r="P1333" s="122">
        <f>'CBA Result'!$G$55+'CBA Result'!$G$56</f>
        <v>2589916468.0184565</v>
      </c>
      <c r="Q1333" s="122">
        <f>'CBA Result'!$G$40</f>
        <v>-16530913967.140793</v>
      </c>
      <c r="R1333" s="3">
        <v>0.22873849658835754</v>
      </c>
      <c r="S1333" s="122">
        <f t="shared" si="65"/>
        <v>1262410769.8063107</v>
      </c>
      <c r="T1333" s="3">
        <v>0.54540601011136902</v>
      </c>
      <c r="U1333" s="122">
        <f t="shared" si="67"/>
        <v>-28781482178.898293</v>
      </c>
      <c r="V1333" s="3">
        <f t="shared" si="66"/>
        <v>0.23070855928883396</v>
      </c>
    </row>
    <row r="1334" spans="13:22" x14ac:dyDescent="0.25">
      <c r="M1334" s="3">
        <v>1330</v>
      </c>
      <c r="N1334" s="122">
        <f>'CBA Result'!$G$54*_xlfn.GAMMA.INV(T1334,IF($O$2="Railway",$D$31,$D$32),IF($O$2="Railway",$F$31,$F$32))</f>
        <v>5584439409.4639645</v>
      </c>
      <c r="O1334" s="122">
        <f>'CBA Result'!$G$53+'CBA Result'!$G$57+'CBA Result'!$G$58+'CBA Result'!$G$59+'CBA Result'!$G$60</f>
        <v>-349185910.82876146</v>
      </c>
      <c r="P1334" s="122">
        <f>'CBA Result'!$G$55+'CBA Result'!$G$56</f>
        <v>2589916468.0184565</v>
      </c>
      <c r="Q1334" s="122">
        <f>'CBA Result'!$G$40</f>
        <v>-16530913967.140793</v>
      </c>
      <c r="R1334" s="3">
        <v>0.16422258568436621</v>
      </c>
      <c r="S1334" s="122">
        <f t="shared" si="65"/>
        <v>1062950475.702845</v>
      </c>
      <c r="T1334" s="3">
        <v>0.49741671375531793</v>
      </c>
      <c r="U1334" s="122">
        <f t="shared" si="67"/>
        <v>-28065476736.33028</v>
      </c>
      <c r="V1334" s="3">
        <f t="shared" si="66"/>
        <v>0.22441108104125415</v>
      </c>
    </row>
    <row r="1335" spans="13:22" x14ac:dyDescent="0.25">
      <c r="M1335" s="3">
        <v>1331</v>
      </c>
      <c r="N1335" s="122">
        <f>'CBA Result'!$G$54*_xlfn.GAMMA.INV(T1335,IF($O$2="Railway",$D$31,$D$32),IF($O$2="Railway",$F$31,$F$32))</f>
        <v>6081900405.5521784</v>
      </c>
      <c r="O1335" s="122">
        <f>'CBA Result'!$G$53+'CBA Result'!$G$57+'CBA Result'!$G$58+'CBA Result'!$G$59+'CBA Result'!$G$60</f>
        <v>-349185910.82876146</v>
      </c>
      <c r="P1335" s="122">
        <f>'CBA Result'!$G$55+'CBA Result'!$G$56</f>
        <v>2589916468.0184565</v>
      </c>
      <c r="Q1335" s="122">
        <f>'CBA Result'!$G$40</f>
        <v>-16530913967.140793</v>
      </c>
      <c r="R1335" s="3">
        <v>0.30854804926504553</v>
      </c>
      <c r="S1335" s="122">
        <f t="shared" si="65"/>
        <v>1495216330.8522987</v>
      </c>
      <c r="T1335" s="3">
        <v>0.65761601609194431</v>
      </c>
      <c r="U1335" s="122">
        <f t="shared" si="67"/>
        <v>-30565545049.236481</v>
      </c>
      <c r="V1335" s="3">
        <f t="shared" si="66"/>
        <v>0.23647315347829101</v>
      </c>
    </row>
    <row r="1336" spans="13:22" x14ac:dyDescent="0.25">
      <c r="M1336" s="3">
        <v>1332</v>
      </c>
      <c r="N1336" s="122">
        <f>'CBA Result'!$G$54*_xlfn.GAMMA.INV(T1336,IF($O$2="Railway",$D$31,$D$32),IF($O$2="Railway",$F$31,$F$32))</f>
        <v>6543731341.2270212</v>
      </c>
      <c r="O1336" s="122">
        <f>'CBA Result'!$G$53+'CBA Result'!$G$57+'CBA Result'!$G$58+'CBA Result'!$G$59+'CBA Result'!$G$60</f>
        <v>-349185910.82876146</v>
      </c>
      <c r="P1336" s="122">
        <f>'CBA Result'!$G$55+'CBA Result'!$G$56</f>
        <v>2589916468.0184565</v>
      </c>
      <c r="Q1336" s="122">
        <f>'CBA Result'!$G$40</f>
        <v>-16530913967.140793</v>
      </c>
      <c r="R1336" s="3">
        <v>0.66995749324081222</v>
      </c>
      <c r="S1336" s="122">
        <f t="shared" si="65"/>
        <v>2596310368.6880345</v>
      </c>
      <c r="T1336" s="3">
        <v>0.77913860462597395</v>
      </c>
      <c r="U1336" s="122">
        <f t="shared" si="67"/>
        <v>-32886548901.357082</v>
      </c>
      <c r="V1336" s="3">
        <f t="shared" si="66"/>
        <v>0.26730855297265732</v>
      </c>
    </row>
    <row r="1337" spans="13:22" x14ac:dyDescent="0.25">
      <c r="M1337" s="3">
        <v>1333</v>
      </c>
      <c r="N1337" s="122">
        <f>'CBA Result'!$G$54*_xlfn.GAMMA.INV(T1337,IF($O$2="Railway",$D$31,$D$32),IF($O$2="Railway",$F$31,$F$32))</f>
        <v>5507092046.1180191</v>
      </c>
      <c r="O1337" s="122">
        <f>'CBA Result'!$G$53+'CBA Result'!$G$57+'CBA Result'!$G$58+'CBA Result'!$G$59+'CBA Result'!$G$60</f>
        <v>-349185910.82876146</v>
      </c>
      <c r="P1337" s="122">
        <f>'CBA Result'!$G$55+'CBA Result'!$G$56</f>
        <v>2589916468.0184565</v>
      </c>
      <c r="Q1337" s="122">
        <f>'CBA Result'!$G$40</f>
        <v>-16530913967.140793</v>
      </c>
      <c r="R1337" s="3">
        <v>4.4608047603915568E-2</v>
      </c>
      <c r="S1337" s="122">
        <f t="shared" si="65"/>
        <v>605127196.67927802</v>
      </c>
      <c r="T1337" s="3">
        <v>0.47099166223579625</v>
      </c>
      <c r="U1337" s="122">
        <f t="shared" si="67"/>
        <v>-27676755422.079247</v>
      </c>
      <c r="V1337" s="3">
        <f t="shared" si="66"/>
        <v>0.20822647901029082</v>
      </c>
    </row>
    <row r="1338" spans="13:22" x14ac:dyDescent="0.25">
      <c r="M1338" s="3">
        <v>1334</v>
      </c>
      <c r="N1338" s="122">
        <f>'CBA Result'!$G$54*_xlfn.GAMMA.INV(T1338,IF($O$2="Railway",$D$31,$D$32),IF($O$2="Railway",$F$31,$F$32))</f>
        <v>5146088520.3814068</v>
      </c>
      <c r="O1338" s="122">
        <f>'CBA Result'!$G$53+'CBA Result'!$G$57+'CBA Result'!$G$58+'CBA Result'!$G$59+'CBA Result'!$G$60</f>
        <v>-349185910.82876146</v>
      </c>
      <c r="P1338" s="122">
        <f>'CBA Result'!$G$55+'CBA Result'!$G$56</f>
        <v>2589916468.0184565</v>
      </c>
      <c r="Q1338" s="122">
        <f>'CBA Result'!$G$40</f>
        <v>-16530913967.140793</v>
      </c>
      <c r="R1338" s="3">
        <v>0.64820840459301687</v>
      </c>
      <c r="S1338" s="122">
        <f t="shared" si="65"/>
        <v>2519985454.3966761</v>
      </c>
      <c r="T1338" s="3">
        <v>0.34798725533470543</v>
      </c>
      <c r="U1338" s="122">
        <f t="shared" si="67"/>
        <v>-25862475543.579029</v>
      </c>
      <c r="V1338" s="3">
        <f t="shared" si="66"/>
        <v>0.28291522409059994</v>
      </c>
    </row>
    <row r="1339" spans="13:22" x14ac:dyDescent="0.25">
      <c r="M1339" s="3">
        <v>1335</v>
      </c>
      <c r="N1339" s="122">
        <f>'CBA Result'!$G$54*_xlfn.GAMMA.INV(T1339,IF($O$2="Railway",$D$31,$D$32),IF($O$2="Railway",$F$31,$F$32))</f>
        <v>6655421270.7750664</v>
      </c>
      <c r="O1339" s="122">
        <f>'CBA Result'!$G$53+'CBA Result'!$G$57+'CBA Result'!$G$58+'CBA Result'!$G$59+'CBA Result'!$G$60</f>
        <v>-349185910.82876146</v>
      </c>
      <c r="P1339" s="122">
        <f>'CBA Result'!$G$55+'CBA Result'!$G$56</f>
        <v>2589916468.0184565</v>
      </c>
      <c r="Q1339" s="122">
        <f>'CBA Result'!$G$40</f>
        <v>-16530913967.140793</v>
      </c>
      <c r="R1339" s="3">
        <v>0.98228655344040761</v>
      </c>
      <c r="S1339" s="122">
        <f t="shared" si="65"/>
        <v>4679623168.8943081</v>
      </c>
      <c r="T1339" s="3">
        <v>0.80361248477668934</v>
      </c>
      <c r="U1339" s="122">
        <f t="shared" si="67"/>
        <v>-33447864172.161301</v>
      </c>
      <c r="V1339" s="3">
        <f t="shared" si="66"/>
        <v>0.32844723574260859</v>
      </c>
    </row>
    <row r="1340" spans="13:22" x14ac:dyDescent="0.25">
      <c r="M1340" s="3">
        <v>1336</v>
      </c>
      <c r="N1340" s="122">
        <f>'CBA Result'!$G$54*_xlfn.GAMMA.INV(T1340,IF($O$2="Railway",$D$31,$D$32),IF($O$2="Railway",$F$31,$F$32))</f>
        <v>6286603487.2949963</v>
      </c>
      <c r="O1340" s="122">
        <f>'CBA Result'!$G$53+'CBA Result'!$G$57+'CBA Result'!$G$58+'CBA Result'!$G$59+'CBA Result'!$G$60</f>
        <v>-349185910.82876146</v>
      </c>
      <c r="P1340" s="122">
        <f>'CBA Result'!$G$55+'CBA Result'!$G$56</f>
        <v>2589916468.0184565</v>
      </c>
      <c r="Q1340" s="122">
        <f>'CBA Result'!$G$40</f>
        <v>-16530913967.140793</v>
      </c>
      <c r="R1340" s="3">
        <v>0.29102522569904898</v>
      </c>
      <c r="S1340" s="122">
        <f t="shared" si="65"/>
        <v>1444827114.8561547</v>
      </c>
      <c r="T1340" s="3">
        <v>0.71538238226667739</v>
      </c>
      <c r="U1340" s="122">
        <f t="shared" si="67"/>
        <v>-31594312514.914764</v>
      </c>
      <c r="V1340" s="3">
        <f t="shared" si="66"/>
        <v>0.23365739285630743</v>
      </c>
    </row>
    <row r="1341" spans="13:22" x14ac:dyDescent="0.25">
      <c r="M1341" s="3">
        <v>1337</v>
      </c>
      <c r="N1341" s="122">
        <f>'CBA Result'!$G$54*_xlfn.GAMMA.INV(T1341,IF($O$2="Railway",$D$31,$D$32),IF($O$2="Railway",$F$31,$F$32))</f>
        <v>4369635820.1250515</v>
      </c>
      <c r="O1341" s="122">
        <f>'CBA Result'!$G$53+'CBA Result'!$G$57+'CBA Result'!$G$58+'CBA Result'!$G$59+'CBA Result'!$G$60</f>
        <v>-349185910.82876146</v>
      </c>
      <c r="P1341" s="122">
        <f>'CBA Result'!$G$55+'CBA Result'!$G$56</f>
        <v>2589916468.0184565</v>
      </c>
      <c r="Q1341" s="122">
        <f>'CBA Result'!$G$40</f>
        <v>-16530913967.140793</v>
      </c>
      <c r="R1341" s="3">
        <v>0.72386043240223552</v>
      </c>
      <c r="S1341" s="122">
        <f t="shared" si="65"/>
        <v>2797533777.5367765</v>
      </c>
      <c r="T1341" s="3">
        <v>0.12933744304745309</v>
      </c>
      <c r="U1341" s="122">
        <f t="shared" si="67"/>
        <v>-21960290633.312935</v>
      </c>
      <c r="V1341" s="3">
        <f t="shared" si="66"/>
        <v>0.31046873653349749</v>
      </c>
    </row>
    <row r="1342" spans="13:22" x14ac:dyDescent="0.25">
      <c r="M1342" s="3">
        <v>1338</v>
      </c>
      <c r="N1342" s="122">
        <f>'CBA Result'!$G$54*_xlfn.GAMMA.INV(T1342,IF($O$2="Railway",$D$31,$D$32),IF($O$2="Railway",$F$31,$F$32))</f>
        <v>5336949492.0405893</v>
      </c>
      <c r="O1342" s="122">
        <f>'CBA Result'!$G$53+'CBA Result'!$G$57+'CBA Result'!$G$58+'CBA Result'!$G$59+'CBA Result'!$G$60</f>
        <v>-349185910.82876146</v>
      </c>
      <c r="P1342" s="122">
        <f>'CBA Result'!$G$55+'CBA Result'!$G$56</f>
        <v>2589916468.0184565</v>
      </c>
      <c r="Q1342" s="122">
        <f>'CBA Result'!$G$40</f>
        <v>-16530913967.140793</v>
      </c>
      <c r="R1342" s="3">
        <v>0.2519377847180112</v>
      </c>
      <c r="S1342" s="122">
        <f t="shared" si="65"/>
        <v>1331136683.0296302</v>
      </c>
      <c r="T1342" s="3">
        <v>0.41260617069096506</v>
      </c>
      <c r="U1342" s="122">
        <f t="shared" si="67"/>
        <v>-26821677312.4972</v>
      </c>
      <c r="V1342" s="3">
        <f t="shared" si="66"/>
        <v>0.23558930303352998</v>
      </c>
    </row>
    <row r="1343" spans="13:22" x14ac:dyDescent="0.25">
      <c r="M1343" s="3">
        <v>1339</v>
      </c>
      <c r="N1343" s="122">
        <f>'CBA Result'!$G$54*_xlfn.GAMMA.INV(T1343,IF($O$2="Railway",$D$31,$D$32),IF($O$2="Railway",$F$31,$F$32))</f>
        <v>5383380598.6030588</v>
      </c>
      <c r="O1343" s="122">
        <f>'CBA Result'!$G$53+'CBA Result'!$G$57+'CBA Result'!$G$58+'CBA Result'!$G$59+'CBA Result'!$G$60</f>
        <v>-349185910.82876146</v>
      </c>
      <c r="P1343" s="122">
        <f>'CBA Result'!$G$55+'CBA Result'!$G$56</f>
        <v>2589916468.0184565</v>
      </c>
      <c r="Q1343" s="122">
        <f>'CBA Result'!$G$40</f>
        <v>-16530913967.140793</v>
      </c>
      <c r="R1343" s="3">
        <v>0.56032199526450166</v>
      </c>
      <c r="S1343" s="122">
        <f t="shared" si="65"/>
        <v>2232031132.1177855</v>
      </c>
      <c r="T1343" s="3">
        <v>0.42852567589218493</v>
      </c>
      <c r="U1343" s="122">
        <f t="shared" si="67"/>
        <v>-27055024125.941479</v>
      </c>
      <c r="V1343" s="3">
        <f t="shared" si="66"/>
        <v>0.2685721434239981</v>
      </c>
    </row>
    <row r="1344" spans="13:22" x14ac:dyDescent="0.25">
      <c r="M1344" s="3">
        <v>1340</v>
      </c>
      <c r="N1344" s="122">
        <f>'CBA Result'!$G$54*_xlfn.GAMMA.INV(T1344,IF($O$2="Railway",$D$31,$D$32),IF($O$2="Railway",$F$31,$F$32))</f>
        <v>6940218244.3244572</v>
      </c>
      <c r="O1344" s="122">
        <f>'CBA Result'!$G$53+'CBA Result'!$G$57+'CBA Result'!$G$58+'CBA Result'!$G$59+'CBA Result'!$G$60</f>
        <v>-349185910.82876146</v>
      </c>
      <c r="P1344" s="122">
        <f>'CBA Result'!$G$55+'CBA Result'!$G$56</f>
        <v>2589916468.0184565</v>
      </c>
      <c r="Q1344" s="122">
        <f>'CBA Result'!$G$40</f>
        <v>-16530913967.140793</v>
      </c>
      <c r="R1344" s="3">
        <v>0.54252631670100426</v>
      </c>
      <c r="S1344" s="122">
        <f t="shared" si="65"/>
        <v>2176815600.7571063</v>
      </c>
      <c r="T1344" s="3">
        <v>0.85722740875635539</v>
      </c>
      <c r="U1344" s="122">
        <f t="shared" si="67"/>
        <v>-34879156061.940247</v>
      </c>
      <c r="V1344" s="3">
        <f t="shared" si="66"/>
        <v>0.25137786931204398</v>
      </c>
    </row>
    <row r="1345" spans="13:22" x14ac:dyDescent="0.25">
      <c r="M1345" s="3">
        <v>1341</v>
      </c>
      <c r="N1345" s="122">
        <f>'CBA Result'!$G$54*_xlfn.GAMMA.INV(T1345,IF($O$2="Railway",$D$31,$D$32),IF($O$2="Railway",$F$31,$F$32))</f>
        <v>5713505417.0278387</v>
      </c>
      <c r="O1345" s="122">
        <f>'CBA Result'!$G$53+'CBA Result'!$G$57+'CBA Result'!$G$58+'CBA Result'!$G$59+'CBA Result'!$G$60</f>
        <v>-349185910.82876146</v>
      </c>
      <c r="P1345" s="122">
        <f>'CBA Result'!$G$55+'CBA Result'!$G$56</f>
        <v>2589916468.0184565</v>
      </c>
      <c r="Q1345" s="122">
        <f>'CBA Result'!$G$40</f>
        <v>-16530913967.140793</v>
      </c>
      <c r="R1345" s="3">
        <v>0.20545222480113379</v>
      </c>
      <c r="S1345" s="122">
        <f t="shared" si="65"/>
        <v>1192093324.5708292</v>
      </c>
      <c r="T1345" s="3">
        <v>0.54094233274535553</v>
      </c>
      <c r="U1345" s="122">
        <f t="shared" si="67"/>
        <v>-28714118214.398113</v>
      </c>
      <c r="V1345" s="3">
        <f t="shared" si="66"/>
        <v>0.22833411709931342</v>
      </c>
    </row>
    <row r="1346" spans="13:22" x14ac:dyDescent="0.25">
      <c r="M1346" s="3">
        <v>1342</v>
      </c>
      <c r="N1346" s="122">
        <f>'CBA Result'!$G$54*_xlfn.GAMMA.INV(T1346,IF($O$2="Railway",$D$31,$D$32),IF($O$2="Railway",$F$31,$F$32))</f>
        <v>6479094435.3785429</v>
      </c>
      <c r="O1346" s="122">
        <f>'CBA Result'!$G$53+'CBA Result'!$G$57+'CBA Result'!$G$58+'CBA Result'!$G$59+'CBA Result'!$G$60</f>
        <v>-349185910.82876146</v>
      </c>
      <c r="P1346" s="122">
        <f>'CBA Result'!$G$55+'CBA Result'!$G$56</f>
        <v>2589916468.0184565</v>
      </c>
      <c r="Q1346" s="122">
        <f>'CBA Result'!$G$40</f>
        <v>-16530913967.140793</v>
      </c>
      <c r="R1346" s="3">
        <v>0.66923479903554706</v>
      </c>
      <c r="S1346" s="122">
        <f t="shared" si="65"/>
        <v>2593734335.047976</v>
      </c>
      <c r="T1346" s="3">
        <v>0.7640770711256234</v>
      </c>
      <c r="U1346" s="122">
        <f t="shared" si="67"/>
        <v>-32561705986.180218</v>
      </c>
      <c r="V1346" s="3">
        <f t="shared" si="66"/>
        <v>0.26791111200685341</v>
      </c>
    </row>
    <row r="1347" spans="13:22" x14ac:dyDescent="0.25">
      <c r="M1347" s="3">
        <v>1343</v>
      </c>
      <c r="N1347" s="122">
        <f>'CBA Result'!$G$54*_xlfn.GAMMA.INV(T1347,IF($O$2="Railway",$D$31,$D$32),IF($O$2="Railway",$F$31,$F$32))</f>
        <v>5482012116.2855654</v>
      </c>
      <c r="O1347" s="122">
        <f>'CBA Result'!$G$53+'CBA Result'!$G$57+'CBA Result'!$G$58+'CBA Result'!$G$59+'CBA Result'!$G$60</f>
        <v>-349185910.82876146</v>
      </c>
      <c r="P1347" s="122">
        <f>'CBA Result'!$G$55+'CBA Result'!$G$56</f>
        <v>2589916468.0184565</v>
      </c>
      <c r="Q1347" s="122">
        <f>'CBA Result'!$G$40</f>
        <v>-16530913967.140793</v>
      </c>
      <c r="R1347" s="3">
        <v>0.25813167722366837</v>
      </c>
      <c r="S1347" s="122">
        <f t="shared" si="65"/>
        <v>1349305294.6597753</v>
      </c>
      <c r="T1347" s="3">
        <v>0.46239202476280605</v>
      </c>
      <c r="U1347" s="122">
        <f t="shared" si="67"/>
        <v>-27550712298.382954</v>
      </c>
      <c r="V1347" s="3">
        <f t="shared" si="66"/>
        <v>0.23527999675337025</v>
      </c>
    </row>
    <row r="1348" spans="13:22" x14ac:dyDescent="0.25">
      <c r="M1348" s="3">
        <v>1344</v>
      </c>
      <c r="N1348" s="122">
        <f>'CBA Result'!$G$54*_xlfn.GAMMA.INV(T1348,IF($O$2="Railway",$D$31,$D$32),IF($O$2="Railway",$F$31,$F$32))</f>
        <v>6648805627.2501535</v>
      </c>
      <c r="O1348" s="122">
        <f>'CBA Result'!$G$53+'CBA Result'!$G$57+'CBA Result'!$G$58+'CBA Result'!$G$59+'CBA Result'!$G$60</f>
        <v>-349185910.82876146</v>
      </c>
      <c r="P1348" s="122">
        <f>'CBA Result'!$G$55+'CBA Result'!$G$56</f>
        <v>2589916468.0184565</v>
      </c>
      <c r="Q1348" s="122">
        <f>'CBA Result'!$G$40</f>
        <v>-16530913967.140793</v>
      </c>
      <c r="R1348" s="3">
        <v>0.73576627291308305</v>
      </c>
      <c r="S1348" s="122">
        <f t="shared" si="65"/>
        <v>2844780685.0654335</v>
      </c>
      <c r="T1348" s="3">
        <v>0.8022176299322995</v>
      </c>
      <c r="U1348" s="122">
        <f t="shared" si="67"/>
        <v>-33414616217.294136</v>
      </c>
      <c r="V1348" s="3">
        <f t="shared" si="66"/>
        <v>0.27366468440101466</v>
      </c>
    </row>
    <row r="1349" spans="13:22" x14ac:dyDescent="0.25">
      <c r="M1349" s="3">
        <v>1345</v>
      </c>
      <c r="N1349" s="122">
        <f>'CBA Result'!$G$54*_xlfn.GAMMA.INV(T1349,IF($O$2="Railway",$D$31,$D$32),IF($O$2="Railway",$F$31,$F$32))</f>
        <v>6328426782.0805092</v>
      </c>
      <c r="O1349" s="122">
        <f>'CBA Result'!$G$53+'CBA Result'!$G$57+'CBA Result'!$G$58+'CBA Result'!$G$59+'CBA Result'!$G$60</f>
        <v>-349185910.82876146</v>
      </c>
      <c r="P1349" s="122">
        <f>'CBA Result'!$G$55+'CBA Result'!$G$56</f>
        <v>2589916468.0184565</v>
      </c>
      <c r="Q1349" s="122">
        <f>'CBA Result'!$G$40</f>
        <v>-16530913967.140793</v>
      </c>
      <c r="R1349" s="3">
        <v>0.51615565230194693</v>
      </c>
      <c r="S1349" s="122">
        <f t="shared" si="65"/>
        <v>2096436838.7310252</v>
      </c>
      <c r="T1349" s="3">
        <v>0.72644300811788387</v>
      </c>
      <c r="U1349" s="122">
        <f t="shared" si="67"/>
        <v>-31804502047.072685</v>
      </c>
      <c r="V1349" s="3">
        <f t="shared" si="66"/>
        <v>0.25391618136420613</v>
      </c>
    </row>
    <row r="1350" spans="13:22" x14ac:dyDescent="0.25">
      <c r="M1350" s="3">
        <v>1346</v>
      </c>
      <c r="N1350" s="122">
        <f>'CBA Result'!$G$54*_xlfn.GAMMA.INV(T1350,IF($O$2="Railway",$D$31,$D$32),IF($O$2="Railway",$F$31,$F$32))</f>
        <v>4148370281.2391343</v>
      </c>
      <c r="O1350" s="122">
        <f>'CBA Result'!$G$53+'CBA Result'!$G$57+'CBA Result'!$G$58+'CBA Result'!$G$59+'CBA Result'!$G$60</f>
        <v>-349185910.82876146</v>
      </c>
      <c r="P1350" s="122">
        <f>'CBA Result'!$G$55+'CBA Result'!$G$56</f>
        <v>2589916468.0184565</v>
      </c>
      <c r="Q1350" s="122">
        <f>'CBA Result'!$G$40</f>
        <v>-16530913967.140793</v>
      </c>
      <c r="R1350" s="3">
        <v>0.24560635496371597</v>
      </c>
      <c r="S1350" s="122">
        <f t="shared" ref="S1350:S1413" si="68">_xlfn.BETA.INV(R1350,IF($O$2="Railway",$I$30,$J$30),IF($O$2="Railway",$I$31,$J$31),IF($O$2="Railway",$I$27,$J$27),IF($O$2="Railway",$I$29,$J$29))*P1350</f>
        <v>1312491718.6064804</v>
      </c>
      <c r="T1350" s="3">
        <v>8.7510157787991427E-2</v>
      </c>
      <c r="U1350" s="122">
        <f t="shared" si="67"/>
        <v>-20848285939.765663</v>
      </c>
      <c r="V1350" s="3">
        <f t="shared" ref="V1350:V1413" si="69">(N1350+O1350+S1350)/-U1350</f>
        <v>0.24518447721723396</v>
      </c>
    </row>
    <row r="1351" spans="13:22" x14ac:dyDescent="0.25">
      <c r="M1351" s="3">
        <v>1347</v>
      </c>
      <c r="N1351" s="122">
        <f>'CBA Result'!$G$54*_xlfn.GAMMA.INV(T1351,IF($O$2="Railway",$D$31,$D$32),IF($O$2="Railway",$F$31,$F$32))</f>
        <v>7836669701.3758097</v>
      </c>
      <c r="O1351" s="122">
        <f>'CBA Result'!$G$53+'CBA Result'!$G$57+'CBA Result'!$G$58+'CBA Result'!$G$59+'CBA Result'!$G$60</f>
        <v>-349185910.82876146</v>
      </c>
      <c r="P1351" s="122">
        <f>'CBA Result'!$G$55+'CBA Result'!$G$56</f>
        <v>2589916468.0184565</v>
      </c>
      <c r="Q1351" s="122">
        <f>'CBA Result'!$G$40</f>
        <v>-16530913967.140793</v>
      </c>
      <c r="R1351" s="3">
        <v>0.57457421566903921</v>
      </c>
      <c r="S1351" s="122">
        <f t="shared" si="68"/>
        <v>2276892519.8177881</v>
      </c>
      <c r="T1351" s="3">
        <v>0.95583346101313504</v>
      </c>
      <c r="U1351" s="122">
        <f t="shared" si="67"/>
        <v>-39384413558.419937</v>
      </c>
      <c r="V1351" s="3">
        <f t="shared" si="69"/>
        <v>0.24792488774476942</v>
      </c>
    </row>
    <row r="1352" spans="13:22" x14ac:dyDescent="0.25">
      <c r="M1352" s="3">
        <v>1348</v>
      </c>
      <c r="N1352" s="122">
        <f>'CBA Result'!$G$54*_xlfn.GAMMA.INV(T1352,IF($O$2="Railway",$D$31,$D$32),IF($O$2="Railway",$F$31,$F$32))</f>
        <v>4843319739.585969</v>
      </c>
      <c r="O1352" s="122">
        <f>'CBA Result'!$G$53+'CBA Result'!$G$57+'CBA Result'!$G$58+'CBA Result'!$G$59+'CBA Result'!$G$60</f>
        <v>-349185910.82876146</v>
      </c>
      <c r="P1352" s="122">
        <f>'CBA Result'!$G$55+'CBA Result'!$G$56</f>
        <v>2589916468.0184565</v>
      </c>
      <c r="Q1352" s="122">
        <f>'CBA Result'!$G$40</f>
        <v>-16530913967.140793</v>
      </c>
      <c r="R1352" s="3">
        <v>0.85888083051707631</v>
      </c>
      <c r="S1352" s="122">
        <f t="shared" si="68"/>
        <v>3432054820.5392189</v>
      </c>
      <c r="T1352" s="3">
        <v>0.25167777273952152</v>
      </c>
      <c r="U1352" s="122">
        <f t="shared" si="67"/>
        <v>-24340863515.789639</v>
      </c>
      <c r="V1352" s="3">
        <f t="shared" si="69"/>
        <v>0.32563300986239863</v>
      </c>
    </row>
    <row r="1353" spans="13:22" x14ac:dyDescent="0.25">
      <c r="M1353" s="3">
        <v>1349</v>
      </c>
      <c r="N1353" s="122">
        <f>'CBA Result'!$G$54*_xlfn.GAMMA.INV(T1353,IF($O$2="Railway",$D$31,$D$32),IF($O$2="Railway",$F$31,$F$32))</f>
        <v>4860612302.096838</v>
      </c>
      <c r="O1353" s="122">
        <f>'CBA Result'!$G$53+'CBA Result'!$G$57+'CBA Result'!$G$58+'CBA Result'!$G$59+'CBA Result'!$G$60</f>
        <v>-349185910.82876146</v>
      </c>
      <c r="P1353" s="122">
        <f>'CBA Result'!$G$55+'CBA Result'!$G$56</f>
        <v>2589916468.0184565</v>
      </c>
      <c r="Q1353" s="122">
        <f>'CBA Result'!$G$40</f>
        <v>-16530913967.140793</v>
      </c>
      <c r="R1353" s="3">
        <v>0.28567059729237554</v>
      </c>
      <c r="S1353" s="122">
        <f t="shared" si="68"/>
        <v>1429370950.1723549</v>
      </c>
      <c r="T1353" s="3">
        <v>0.25687684847064907</v>
      </c>
      <c r="U1353" s="122">
        <f t="shared" si="67"/>
        <v>-24427770002.775219</v>
      </c>
      <c r="V1353" s="3">
        <f t="shared" si="69"/>
        <v>0.24319851303518505</v>
      </c>
    </row>
    <row r="1354" spans="13:22" x14ac:dyDescent="0.25">
      <c r="M1354" s="3">
        <v>1350</v>
      </c>
      <c r="N1354" s="122">
        <f>'CBA Result'!$G$54*_xlfn.GAMMA.INV(T1354,IF($O$2="Railway",$D$31,$D$32),IF($O$2="Railway",$F$31,$F$32))</f>
        <v>4338094059.8457756</v>
      </c>
      <c r="O1354" s="122">
        <f>'CBA Result'!$G$53+'CBA Result'!$G$57+'CBA Result'!$G$58+'CBA Result'!$G$59+'CBA Result'!$G$60</f>
        <v>-349185910.82876146</v>
      </c>
      <c r="P1354" s="122">
        <f>'CBA Result'!$G$55+'CBA Result'!$G$56</f>
        <v>2589916468.0184565</v>
      </c>
      <c r="Q1354" s="122">
        <f>'CBA Result'!$G$40</f>
        <v>-16530913967.140793</v>
      </c>
      <c r="R1354" s="3">
        <v>0.7990471713429107</v>
      </c>
      <c r="S1354" s="122">
        <f t="shared" si="68"/>
        <v>3119138458.621273</v>
      </c>
      <c r="T1354" s="3">
        <v>0.12274745433983503</v>
      </c>
      <c r="U1354" s="122">
        <f t="shared" si="67"/>
        <v>-21801772566.514557</v>
      </c>
      <c r="V1354" s="3">
        <f t="shared" si="69"/>
        <v>0.32603067415516335</v>
      </c>
    </row>
    <row r="1355" spans="13:22" x14ac:dyDescent="0.25">
      <c r="M1355" s="3">
        <v>1351</v>
      </c>
      <c r="N1355" s="122">
        <f>'CBA Result'!$G$54*_xlfn.GAMMA.INV(T1355,IF($O$2="Railway",$D$31,$D$32),IF($O$2="Railway",$F$31,$F$32))</f>
        <v>5208142497.3109446</v>
      </c>
      <c r="O1355" s="122">
        <f>'CBA Result'!$G$53+'CBA Result'!$G$57+'CBA Result'!$G$58+'CBA Result'!$G$59+'CBA Result'!$G$60</f>
        <v>-349185910.82876146</v>
      </c>
      <c r="P1355" s="122">
        <f>'CBA Result'!$G$55+'CBA Result'!$G$56</f>
        <v>2589916468.0184565</v>
      </c>
      <c r="Q1355" s="122">
        <f>'CBA Result'!$G$40</f>
        <v>-16530913967.140793</v>
      </c>
      <c r="R1355" s="3">
        <v>0.68967815155224488</v>
      </c>
      <c r="S1355" s="122">
        <f t="shared" si="68"/>
        <v>2667757049.2843728</v>
      </c>
      <c r="T1355" s="3">
        <v>0.36879019593963547</v>
      </c>
      <c r="U1355" s="122">
        <f t="shared" si="67"/>
        <v>-26174337544.080147</v>
      </c>
      <c r="V1355" s="3">
        <f t="shared" si="69"/>
        <v>0.28756080734004569</v>
      </c>
    </row>
    <row r="1356" spans="13:22" x14ac:dyDescent="0.25">
      <c r="M1356" s="3">
        <v>1352</v>
      </c>
      <c r="N1356" s="122">
        <f>'CBA Result'!$G$54*_xlfn.GAMMA.INV(T1356,IF($O$2="Railway",$D$31,$D$32),IF($O$2="Railway",$F$31,$F$32))</f>
        <v>4770468119.7888718</v>
      </c>
      <c r="O1356" s="122">
        <f>'CBA Result'!$G$53+'CBA Result'!$G$57+'CBA Result'!$G$58+'CBA Result'!$G$59+'CBA Result'!$G$60</f>
        <v>-349185910.82876146</v>
      </c>
      <c r="P1356" s="122">
        <f>'CBA Result'!$G$55+'CBA Result'!$G$56</f>
        <v>2589916468.0184565</v>
      </c>
      <c r="Q1356" s="122">
        <f>'CBA Result'!$G$40</f>
        <v>-16530913967.140793</v>
      </c>
      <c r="R1356" s="3">
        <v>0.78225723545659342</v>
      </c>
      <c r="S1356" s="122">
        <f t="shared" si="68"/>
        <v>3041920969.0169764</v>
      </c>
      <c r="T1356" s="3">
        <v>0.23026759295589971</v>
      </c>
      <c r="U1356" s="122">
        <f t="shared" si="67"/>
        <v>-23974736266.355362</v>
      </c>
      <c r="V1356" s="3">
        <f t="shared" si="69"/>
        <v>0.31129448495541856</v>
      </c>
    </row>
    <row r="1357" spans="13:22" x14ac:dyDescent="0.25">
      <c r="M1357" s="3">
        <v>1353</v>
      </c>
      <c r="N1357" s="122">
        <f>'CBA Result'!$G$54*_xlfn.GAMMA.INV(T1357,IF($O$2="Railway",$D$31,$D$32),IF($O$2="Railway",$F$31,$F$32))</f>
        <v>4683109560.306304</v>
      </c>
      <c r="O1357" s="122">
        <f>'CBA Result'!$G$53+'CBA Result'!$G$57+'CBA Result'!$G$58+'CBA Result'!$G$59+'CBA Result'!$G$60</f>
        <v>-349185910.82876146</v>
      </c>
      <c r="P1357" s="122">
        <f>'CBA Result'!$G$55+'CBA Result'!$G$56</f>
        <v>2589916468.0184565</v>
      </c>
      <c r="Q1357" s="122">
        <f>'CBA Result'!$G$40</f>
        <v>-16530913967.140793</v>
      </c>
      <c r="R1357" s="3">
        <v>0.89065224201470017</v>
      </c>
      <c r="S1357" s="122">
        <f t="shared" si="68"/>
        <v>3634008770.825511</v>
      </c>
      <c r="T1357" s="3">
        <v>0.20572493185169083</v>
      </c>
      <c r="U1357" s="122">
        <f t="shared" si="67"/>
        <v>-23535702114.651199</v>
      </c>
      <c r="V1357" s="3">
        <f t="shared" si="69"/>
        <v>0.33854662085236625</v>
      </c>
    </row>
    <row r="1358" spans="13:22" x14ac:dyDescent="0.25">
      <c r="M1358" s="3">
        <v>1354</v>
      </c>
      <c r="N1358" s="122">
        <f>'CBA Result'!$G$54*_xlfn.GAMMA.INV(T1358,IF($O$2="Railway",$D$31,$D$32),IF($O$2="Railway",$F$31,$F$32))</f>
        <v>5223748851.706028</v>
      </c>
      <c r="O1358" s="122">
        <f>'CBA Result'!$G$53+'CBA Result'!$G$57+'CBA Result'!$G$58+'CBA Result'!$G$59+'CBA Result'!$G$60</f>
        <v>-349185910.82876146</v>
      </c>
      <c r="P1358" s="122">
        <f>'CBA Result'!$G$55+'CBA Result'!$G$56</f>
        <v>2589916468.0184565</v>
      </c>
      <c r="Q1358" s="122">
        <f>'CBA Result'!$G$40</f>
        <v>-16530913967.140793</v>
      </c>
      <c r="R1358" s="3">
        <v>1.1342332188982174E-2</v>
      </c>
      <c r="S1358" s="122">
        <f t="shared" si="68"/>
        <v>392073483.50855529</v>
      </c>
      <c r="T1358" s="3">
        <v>0.37405939151557921</v>
      </c>
      <c r="U1358" s="122">
        <f t="shared" si="67"/>
        <v>-26252769727.527576</v>
      </c>
      <c r="V1358" s="3">
        <f t="shared" si="69"/>
        <v>0.20061260122445077</v>
      </c>
    </row>
    <row r="1359" spans="13:22" x14ac:dyDescent="0.25">
      <c r="M1359" s="3">
        <v>1355</v>
      </c>
      <c r="N1359" s="122">
        <f>'CBA Result'!$G$54*_xlfn.GAMMA.INV(T1359,IF($O$2="Railway",$D$31,$D$32),IF($O$2="Railway",$F$31,$F$32))</f>
        <v>4429878612.9620342</v>
      </c>
      <c r="O1359" s="122">
        <f>'CBA Result'!$G$53+'CBA Result'!$G$57+'CBA Result'!$G$58+'CBA Result'!$G$59+'CBA Result'!$G$60</f>
        <v>-349185910.82876146</v>
      </c>
      <c r="P1359" s="122">
        <f>'CBA Result'!$G$55+'CBA Result'!$G$56</f>
        <v>2589916468.0184565</v>
      </c>
      <c r="Q1359" s="122">
        <f>'CBA Result'!$G$40</f>
        <v>-16530913967.140793</v>
      </c>
      <c r="R1359" s="3">
        <v>0.17985745847515988</v>
      </c>
      <c r="S1359" s="122">
        <f t="shared" si="68"/>
        <v>1112760499.6727364</v>
      </c>
      <c r="T1359" s="3">
        <v>0.1424982797025387</v>
      </c>
      <c r="U1359" s="122">
        <f t="shared" si="67"/>
        <v>-22263050243.889534</v>
      </c>
      <c r="V1359" s="3">
        <f t="shared" si="69"/>
        <v>0.23327680371342824</v>
      </c>
    </row>
    <row r="1360" spans="13:22" x14ac:dyDescent="0.25">
      <c r="M1360" s="3">
        <v>1356</v>
      </c>
      <c r="N1360" s="122">
        <f>'CBA Result'!$G$54*_xlfn.GAMMA.INV(T1360,IF($O$2="Railway",$D$31,$D$32),IF($O$2="Railway",$F$31,$F$32))</f>
        <v>4611347486.469101</v>
      </c>
      <c r="O1360" s="122">
        <f>'CBA Result'!$G$53+'CBA Result'!$G$57+'CBA Result'!$G$58+'CBA Result'!$G$59+'CBA Result'!$G$60</f>
        <v>-349185910.82876146</v>
      </c>
      <c r="P1360" s="122">
        <f>'CBA Result'!$G$55+'CBA Result'!$G$56</f>
        <v>2589916468.0184565</v>
      </c>
      <c r="Q1360" s="122">
        <f>'CBA Result'!$G$40</f>
        <v>-16530913967.140793</v>
      </c>
      <c r="R1360" s="3">
        <v>0.58753249449906186</v>
      </c>
      <c r="S1360" s="122">
        <f t="shared" si="68"/>
        <v>2318223251.6141248</v>
      </c>
      <c r="T1360" s="3">
        <v>0.18656393169384944</v>
      </c>
      <c r="U1360" s="122">
        <f t="shared" si="67"/>
        <v>-23175050549.44384</v>
      </c>
      <c r="V1360" s="3">
        <f t="shared" si="69"/>
        <v>0.28394263102966055</v>
      </c>
    </row>
    <row r="1361" spans="13:22" x14ac:dyDescent="0.25">
      <c r="M1361" s="3">
        <v>1357</v>
      </c>
      <c r="N1361" s="122">
        <f>'CBA Result'!$G$54*_xlfn.GAMMA.INV(T1361,IF($O$2="Railway",$D$31,$D$32),IF($O$2="Railway",$F$31,$F$32))</f>
        <v>7194210187.3385677</v>
      </c>
      <c r="O1361" s="122">
        <f>'CBA Result'!$G$53+'CBA Result'!$G$57+'CBA Result'!$G$58+'CBA Result'!$G$59+'CBA Result'!$G$60</f>
        <v>-349185910.82876146</v>
      </c>
      <c r="P1361" s="122">
        <f>'CBA Result'!$G$55+'CBA Result'!$G$56</f>
        <v>2589916468.0184565</v>
      </c>
      <c r="Q1361" s="122">
        <f>'CBA Result'!$G$40</f>
        <v>-16530913967.140793</v>
      </c>
      <c r="R1361" s="3">
        <v>0.50402892632536966</v>
      </c>
      <c r="S1361" s="122">
        <f t="shared" si="68"/>
        <v>2059984023.2829049</v>
      </c>
      <c r="T1361" s="3">
        <v>0.89497478319781665</v>
      </c>
      <c r="U1361" s="122">
        <f t="shared" si="67"/>
        <v>-36155632435.879829</v>
      </c>
      <c r="V1361" s="3">
        <f t="shared" si="69"/>
        <v>0.24629657123507076</v>
      </c>
    </row>
    <row r="1362" spans="13:22" x14ac:dyDescent="0.25">
      <c r="M1362" s="3">
        <v>1358</v>
      </c>
      <c r="N1362" s="122">
        <f>'CBA Result'!$G$54*_xlfn.GAMMA.INV(T1362,IF($O$2="Railway",$D$31,$D$32),IF($O$2="Railway",$F$31,$F$32))</f>
        <v>7652440293.6614237</v>
      </c>
      <c r="O1362" s="122">
        <f>'CBA Result'!$G$53+'CBA Result'!$G$57+'CBA Result'!$G$58+'CBA Result'!$G$59+'CBA Result'!$G$60</f>
        <v>-349185910.82876146</v>
      </c>
      <c r="P1362" s="122">
        <f>'CBA Result'!$G$55+'CBA Result'!$G$56</f>
        <v>2589916468.0184565</v>
      </c>
      <c r="Q1362" s="122">
        <f>'CBA Result'!$G$40</f>
        <v>-16530913967.140793</v>
      </c>
      <c r="R1362" s="3">
        <v>4.7182734416293504E-2</v>
      </c>
      <c r="S1362" s="122">
        <f t="shared" si="68"/>
        <v>618010819.08587456</v>
      </c>
      <c r="T1362" s="3">
        <v>0.94266196290122983</v>
      </c>
      <c r="U1362" s="122">
        <f t="shared" si="67"/>
        <v>-38458539754.937782</v>
      </c>
      <c r="V1362" s="3">
        <f t="shared" si="69"/>
        <v>0.20596895390188358</v>
      </c>
    </row>
    <row r="1363" spans="13:22" x14ac:dyDescent="0.25">
      <c r="M1363" s="3">
        <v>1359</v>
      </c>
      <c r="N1363" s="122">
        <f>'CBA Result'!$G$54*_xlfn.GAMMA.INV(T1363,IF($O$2="Railway",$D$31,$D$32),IF($O$2="Railway",$F$31,$F$32))</f>
        <v>5450252905.0448294</v>
      </c>
      <c r="O1363" s="122">
        <f>'CBA Result'!$G$53+'CBA Result'!$G$57+'CBA Result'!$G$58+'CBA Result'!$G$59+'CBA Result'!$G$60</f>
        <v>-349185910.82876146</v>
      </c>
      <c r="P1363" s="122">
        <f>'CBA Result'!$G$55+'CBA Result'!$G$56</f>
        <v>2589916468.0184565</v>
      </c>
      <c r="Q1363" s="122">
        <f>'CBA Result'!$G$40</f>
        <v>-16530913967.140793</v>
      </c>
      <c r="R1363" s="3">
        <v>0.79071078292500641</v>
      </c>
      <c r="S1363" s="122">
        <f t="shared" si="68"/>
        <v>3080337015.8259578</v>
      </c>
      <c r="T1363" s="3">
        <v>0.45149012906741248</v>
      </c>
      <c r="U1363" s="122">
        <f t="shared" si="67"/>
        <v>-27391101397.648582</v>
      </c>
      <c r="V1363" s="3">
        <f t="shared" si="69"/>
        <v>0.29868839121395707</v>
      </c>
    </row>
    <row r="1364" spans="13:22" x14ac:dyDescent="0.25">
      <c r="M1364" s="3">
        <v>1360</v>
      </c>
      <c r="N1364" s="122">
        <f>'CBA Result'!$G$54*_xlfn.GAMMA.INV(T1364,IF($O$2="Railway",$D$31,$D$32),IF($O$2="Railway",$F$31,$F$32))</f>
        <v>4056275026.4640923</v>
      </c>
      <c r="O1364" s="122">
        <f>'CBA Result'!$G$53+'CBA Result'!$G$57+'CBA Result'!$G$58+'CBA Result'!$G$59+'CBA Result'!$G$60</f>
        <v>-349185910.82876146</v>
      </c>
      <c r="P1364" s="122">
        <f>'CBA Result'!$G$55+'CBA Result'!$G$56</f>
        <v>2589916468.0184565</v>
      </c>
      <c r="Q1364" s="122">
        <f>'CBA Result'!$G$40</f>
        <v>-16530913967.140793</v>
      </c>
      <c r="R1364" s="3">
        <v>0.45042068468246366</v>
      </c>
      <c r="S1364" s="122">
        <f t="shared" si="68"/>
        <v>1901913052.9879224</v>
      </c>
      <c r="T1364" s="3">
        <v>7.3104564557369911E-2</v>
      </c>
      <c r="U1364" s="122">
        <f t="shared" si="67"/>
        <v>-20385446782.439495</v>
      </c>
      <c r="V1364" s="3">
        <f t="shared" si="69"/>
        <v>0.27514737491331215</v>
      </c>
    </row>
    <row r="1365" spans="13:22" x14ac:dyDescent="0.25">
      <c r="M1365" s="3">
        <v>1361</v>
      </c>
      <c r="N1365" s="122">
        <f>'CBA Result'!$G$54*_xlfn.GAMMA.INV(T1365,IF($O$2="Railway",$D$31,$D$32),IF($O$2="Railway",$F$31,$F$32))</f>
        <v>6281090018.4962673</v>
      </c>
      <c r="O1365" s="122">
        <f>'CBA Result'!$G$53+'CBA Result'!$G$57+'CBA Result'!$G$58+'CBA Result'!$G$59+'CBA Result'!$G$60</f>
        <v>-349185910.82876146</v>
      </c>
      <c r="P1365" s="122">
        <f>'CBA Result'!$G$55+'CBA Result'!$G$56</f>
        <v>2589916468.0184565</v>
      </c>
      <c r="Q1365" s="122">
        <f>'CBA Result'!$G$40</f>
        <v>-16530913967.140793</v>
      </c>
      <c r="R1365" s="3">
        <v>0.34423213823861398</v>
      </c>
      <c r="S1365" s="122">
        <f t="shared" si="68"/>
        <v>1597239176.0449269</v>
      </c>
      <c r="T1365" s="3">
        <v>0.71390483828363416</v>
      </c>
      <c r="U1365" s="122">
        <f t="shared" si="67"/>
        <v>-31566603712.121597</v>
      </c>
      <c r="V1365" s="3">
        <f t="shared" si="69"/>
        <v>0.23851610240924451</v>
      </c>
    </row>
    <row r="1366" spans="13:22" x14ac:dyDescent="0.25">
      <c r="M1366" s="3">
        <v>1362</v>
      </c>
      <c r="N1366" s="122">
        <f>'CBA Result'!$G$54*_xlfn.GAMMA.INV(T1366,IF($O$2="Railway",$D$31,$D$32),IF($O$2="Railway",$F$31,$F$32))</f>
        <v>5026209798.7767143</v>
      </c>
      <c r="O1366" s="122">
        <f>'CBA Result'!$G$53+'CBA Result'!$G$57+'CBA Result'!$G$58+'CBA Result'!$G$59+'CBA Result'!$G$60</f>
        <v>-349185910.82876146</v>
      </c>
      <c r="P1366" s="122">
        <f>'CBA Result'!$G$55+'CBA Result'!$G$56</f>
        <v>2589916468.0184565</v>
      </c>
      <c r="Q1366" s="122">
        <f>'CBA Result'!$G$40</f>
        <v>-16530913967.140793</v>
      </c>
      <c r="R1366" s="3">
        <v>0.91653253943600932</v>
      </c>
      <c r="S1366" s="122">
        <f t="shared" si="68"/>
        <v>3829378672.6757364</v>
      </c>
      <c r="T1366" s="3">
        <v>0.30865787892983887</v>
      </c>
      <c r="U1366" s="122">
        <f t="shared" si="67"/>
        <v>-25260006213.053974</v>
      </c>
      <c r="V1366" s="3">
        <f t="shared" si="69"/>
        <v>0.33675377942811885</v>
      </c>
    </row>
    <row r="1367" spans="13:22" x14ac:dyDescent="0.25">
      <c r="M1367" s="3">
        <v>1363</v>
      </c>
      <c r="N1367" s="122">
        <f>'CBA Result'!$G$54*_xlfn.GAMMA.INV(T1367,IF($O$2="Railway",$D$31,$D$32),IF($O$2="Railway",$F$31,$F$32))</f>
        <v>6344794958.0578451</v>
      </c>
      <c r="O1367" s="122">
        <f>'CBA Result'!$G$53+'CBA Result'!$G$57+'CBA Result'!$G$58+'CBA Result'!$G$59+'CBA Result'!$G$60</f>
        <v>-349185910.82876146</v>
      </c>
      <c r="P1367" s="122">
        <f>'CBA Result'!$G$55+'CBA Result'!$G$56</f>
        <v>2589916468.0184565</v>
      </c>
      <c r="Q1367" s="122">
        <f>'CBA Result'!$G$40</f>
        <v>-16530913967.140793</v>
      </c>
      <c r="R1367" s="3">
        <v>6.2132468174562305E-2</v>
      </c>
      <c r="S1367" s="122">
        <f t="shared" si="68"/>
        <v>687983119.31526065</v>
      </c>
      <c r="T1367" s="3">
        <v>0.73070016129196957</v>
      </c>
      <c r="U1367" s="122">
        <f t="shared" si="67"/>
        <v>-31886762884.450485</v>
      </c>
      <c r="V1367" s="3">
        <f t="shared" si="69"/>
        <v>0.20960397236822007</v>
      </c>
    </row>
    <row r="1368" spans="13:22" x14ac:dyDescent="0.25">
      <c r="M1368" s="3">
        <v>1364</v>
      </c>
      <c r="N1368" s="122">
        <f>'CBA Result'!$G$54*_xlfn.GAMMA.INV(T1368,IF($O$2="Railway",$D$31,$D$32),IF($O$2="Railway",$F$31,$F$32))</f>
        <v>6894937575.5221548</v>
      </c>
      <c r="O1368" s="122">
        <f>'CBA Result'!$G$53+'CBA Result'!$G$57+'CBA Result'!$G$58+'CBA Result'!$G$59+'CBA Result'!$G$60</f>
        <v>-349185910.82876146</v>
      </c>
      <c r="P1368" s="122">
        <f>'CBA Result'!$G$55+'CBA Result'!$G$56</f>
        <v>2589916468.0184565</v>
      </c>
      <c r="Q1368" s="122">
        <f>'CBA Result'!$G$40</f>
        <v>-16530913967.140793</v>
      </c>
      <c r="R1368" s="3">
        <v>0.85617759861250442</v>
      </c>
      <c r="S1368" s="122">
        <f t="shared" si="68"/>
        <v>3416285697.1115937</v>
      </c>
      <c r="T1368" s="3">
        <v>0.84952855420603768</v>
      </c>
      <c r="U1368" s="122">
        <f t="shared" si="67"/>
        <v>-34651590954.022194</v>
      </c>
      <c r="V1368" s="3">
        <f t="shared" si="69"/>
        <v>0.28749148560085497</v>
      </c>
    </row>
    <row r="1369" spans="13:22" x14ac:dyDescent="0.25">
      <c r="M1369" s="3">
        <v>1365</v>
      </c>
      <c r="N1369" s="122">
        <f>'CBA Result'!$G$54*_xlfn.GAMMA.INV(T1369,IF($O$2="Railway",$D$31,$D$32),IF($O$2="Railway",$F$31,$F$32))</f>
        <v>5346848455.1115713</v>
      </c>
      <c r="O1369" s="122">
        <f>'CBA Result'!$G$53+'CBA Result'!$G$57+'CBA Result'!$G$58+'CBA Result'!$G$59+'CBA Result'!$G$60</f>
        <v>-349185910.82876146</v>
      </c>
      <c r="P1369" s="122">
        <f>'CBA Result'!$G$55+'CBA Result'!$G$56</f>
        <v>2589916468.0184565</v>
      </c>
      <c r="Q1369" s="122">
        <f>'CBA Result'!$G$40</f>
        <v>-16530913967.140793</v>
      </c>
      <c r="R1369" s="3">
        <v>0.41959781734994073</v>
      </c>
      <c r="S1369" s="122">
        <f t="shared" si="68"/>
        <v>1812740460.530144</v>
      </c>
      <c r="T1369" s="3">
        <v>0.41599679743260221</v>
      </c>
      <c r="U1369" s="122">
        <f t="shared" si="67"/>
        <v>-26871426105.06385</v>
      </c>
      <c r="V1369" s="3">
        <f t="shared" si="69"/>
        <v>0.25344404789627267</v>
      </c>
    </row>
    <row r="1370" spans="13:22" x14ac:dyDescent="0.25">
      <c r="M1370" s="3">
        <v>1366</v>
      </c>
      <c r="N1370" s="122">
        <f>'CBA Result'!$G$54*_xlfn.GAMMA.INV(T1370,IF($O$2="Railway",$D$31,$D$32),IF($O$2="Railway",$F$31,$F$32))</f>
        <v>6317245122.4656525</v>
      </c>
      <c r="O1370" s="122">
        <f>'CBA Result'!$G$53+'CBA Result'!$G$57+'CBA Result'!$G$58+'CBA Result'!$G$59+'CBA Result'!$G$60</f>
        <v>-349185910.82876146</v>
      </c>
      <c r="P1370" s="122">
        <f>'CBA Result'!$G$55+'CBA Result'!$G$56</f>
        <v>2589916468.0184565</v>
      </c>
      <c r="Q1370" s="122">
        <f>'CBA Result'!$G$40</f>
        <v>-16530913967.140793</v>
      </c>
      <c r="R1370" s="3">
        <v>0.12951163087106854</v>
      </c>
      <c r="S1370" s="122">
        <f t="shared" si="68"/>
        <v>947403039.12330496</v>
      </c>
      <c r="T1370" s="3">
        <v>0.72351155575106052</v>
      </c>
      <c r="U1370" s="122">
        <f t="shared" si="67"/>
        <v>-31748306861.704128</v>
      </c>
      <c r="V1370" s="3">
        <f t="shared" si="69"/>
        <v>0.21782145047557983</v>
      </c>
    </row>
    <row r="1371" spans="13:22" x14ac:dyDescent="0.25">
      <c r="M1371" s="3">
        <v>1367</v>
      </c>
      <c r="N1371" s="122">
        <f>'CBA Result'!$G$54*_xlfn.GAMMA.INV(T1371,IF($O$2="Railway",$D$31,$D$32),IF($O$2="Railway",$F$31,$F$32))</f>
        <v>6583696365.4452181</v>
      </c>
      <c r="O1371" s="122">
        <f>'CBA Result'!$G$53+'CBA Result'!$G$57+'CBA Result'!$G$58+'CBA Result'!$G$59+'CBA Result'!$G$60</f>
        <v>-349185910.82876146</v>
      </c>
      <c r="P1371" s="122">
        <f>'CBA Result'!$G$55+'CBA Result'!$G$56</f>
        <v>2589916468.0184565</v>
      </c>
      <c r="Q1371" s="122">
        <f>'CBA Result'!$G$40</f>
        <v>-16530913967.140793</v>
      </c>
      <c r="R1371" s="3">
        <v>7.0077558250304373E-2</v>
      </c>
      <c r="S1371" s="122">
        <f t="shared" si="68"/>
        <v>722518021.8789171</v>
      </c>
      <c r="T1371" s="3">
        <v>0.78812194079398401</v>
      </c>
      <c r="U1371" s="122">
        <f t="shared" si="67"/>
        <v>-33087399403.121292</v>
      </c>
      <c r="V1371" s="3">
        <f t="shared" si="69"/>
        <v>0.21026217236761993</v>
      </c>
    </row>
    <row r="1372" spans="13:22" x14ac:dyDescent="0.25">
      <c r="M1372" s="3">
        <v>1368</v>
      </c>
      <c r="N1372" s="122">
        <f>'CBA Result'!$G$54*_xlfn.GAMMA.INV(T1372,IF($O$2="Railway",$D$31,$D$32),IF($O$2="Railway",$F$31,$F$32))</f>
        <v>5334552213.4659748</v>
      </c>
      <c r="O1372" s="122">
        <f>'CBA Result'!$G$53+'CBA Result'!$G$57+'CBA Result'!$G$58+'CBA Result'!$G$59+'CBA Result'!$G$60</f>
        <v>-349185910.82876146</v>
      </c>
      <c r="P1372" s="122">
        <f>'CBA Result'!$G$55+'CBA Result'!$G$56</f>
        <v>2589916468.0184565</v>
      </c>
      <c r="Q1372" s="122">
        <f>'CBA Result'!$G$40</f>
        <v>-16530913967.140793</v>
      </c>
      <c r="R1372" s="3">
        <v>0.73161044486439875</v>
      </c>
      <c r="S1372" s="122">
        <f t="shared" si="68"/>
        <v>2828156856.3369536</v>
      </c>
      <c r="T1372" s="3">
        <v>0.41178538345934446</v>
      </c>
      <c r="U1372" s="122">
        <f t="shared" si="67"/>
        <v>-26809629412.764896</v>
      </c>
      <c r="V1372" s="3">
        <f t="shared" si="69"/>
        <v>0.29144465366066963</v>
      </c>
    </row>
    <row r="1373" spans="13:22" x14ac:dyDescent="0.25">
      <c r="M1373" s="3">
        <v>1369</v>
      </c>
      <c r="N1373" s="122">
        <f>'CBA Result'!$G$54*_xlfn.GAMMA.INV(T1373,IF($O$2="Railway",$D$31,$D$32),IF($O$2="Railway",$F$31,$F$32))</f>
        <v>5190245168.0338478</v>
      </c>
      <c r="O1373" s="122">
        <f>'CBA Result'!$G$53+'CBA Result'!$G$57+'CBA Result'!$G$58+'CBA Result'!$G$59+'CBA Result'!$G$60</f>
        <v>-349185910.82876146</v>
      </c>
      <c r="P1373" s="122">
        <f>'CBA Result'!$G$55+'CBA Result'!$G$56</f>
        <v>2589916468.0184565</v>
      </c>
      <c r="Q1373" s="122">
        <f>'CBA Result'!$G$40</f>
        <v>-16530913967.140793</v>
      </c>
      <c r="R1373" s="3">
        <v>0.96770093687604108</v>
      </c>
      <c r="S1373" s="122">
        <f t="shared" si="68"/>
        <v>4396215960.6646795</v>
      </c>
      <c r="T1373" s="3">
        <v>0.36276480345597995</v>
      </c>
      <c r="U1373" s="122">
        <f t="shared" si="67"/>
        <v>-26084391706.792065</v>
      </c>
      <c r="V1373" s="3">
        <f t="shared" si="69"/>
        <v>0.35413036737462006</v>
      </c>
    </row>
    <row r="1374" spans="13:22" x14ac:dyDescent="0.25">
      <c r="M1374" s="3">
        <v>1370</v>
      </c>
      <c r="N1374" s="122">
        <f>'CBA Result'!$G$54*_xlfn.GAMMA.INV(T1374,IF($O$2="Railway",$D$31,$D$32),IF($O$2="Railway",$F$31,$F$32))</f>
        <v>5831510369.0369844</v>
      </c>
      <c r="O1374" s="122">
        <f>'CBA Result'!$G$53+'CBA Result'!$G$57+'CBA Result'!$G$58+'CBA Result'!$G$59+'CBA Result'!$G$60</f>
        <v>-349185910.82876146</v>
      </c>
      <c r="P1374" s="122">
        <f>'CBA Result'!$G$55+'CBA Result'!$G$56</f>
        <v>2589916468.0184565</v>
      </c>
      <c r="Q1374" s="122">
        <f>'CBA Result'!$G$40</f>
        <v>-16530913967.140793</v>
      </c>
      <c r="R1374" s="3">
        <v>0.62699648290130583</v>
      </c>
      <c r="S1374" s="122">
        <f t="shared" si="68"/>
        <v>2447740321.6318121</v>
      </c>
      <c r="T1374" s="3">
        <v>0.57976613150613432</v>
      </c>
      <c r="U1374" s="122">
        <f t="shared" si="67"/>
        <v>-29307170621.730499</v>
      </c>
      <c r="V1374" s="3">
        <f t="shared" si="69"/>
        <v>0.27058445464401465</v>
      </c>
    </row>
    <row r="1375" spans="13:22" x14ac:dyDescent="0.25">
      <c r="M1375" s="3">
        <v>1371</v>
      </c>
      <c r="N1375" s="122">
        <f>'CBA Result'!$G$54*_xlfn.GAMMA.INV(T1375,IF($O$2="Railway",$D$31,$D$32),IF($O$2="Railway",$F$31,$F$32))</f>
        <v>5538572216.7291508</v>
      </c>
      <c r="O1375" s="122">
        <f>'CBA Result'!$G$53+'CBA Result'!$G$57+'CBA Result'!$G$58+'CBA Result'!$G$59+'CBA Result'!$G$60</f>
        <v>-349185910.82876146</v>
      </c>
      <c r="P1375" s="122">
        <f>'CBA Result'!$G$55+'CBA Result'!$G$56</f>
        <v>2589916468.0184565</v>
      </c>
      <c r="Q1375" s="122">
        <f>'CBA Result'!$G$40</f>
        <v>-16530913967.140793</v>
      </c>
      <c r="R1375" s="3">
        <v>6.3295912537672416E-2</v>
      </c>
      <c r="S1375" s="122">
        <f t="shared" si="68"/>
        <v>693139650.89593875</v>
      </c>
      <c r="T1375" s="3">
        <v>0.48176750669634949</v>
      </c>
      <c r="U1375" s="122">
        <f t="shared" si="67"/>
        <v>-27834963960.333805</v>
      </c>
      <c r="V1375" s="3">
        <f t="shared" si="69"/>
        <v>0.21133585677277031</v>
      </c>
    </row>
    <row r="1376" spans="13:22" x14ac:dyDescent="0.25">
      <c r="M1376" s="3">
        <v>1372</v>
      </c>
      <c r="N1376" s="122">
        <f>'CBA Result'!$G$54*_xlfn.GAMMA.INV(T1376,IF($O$2="Railway",$D$31,$D$32),IF($O$2="Railway",$F$31,$F$32))</f>
        <v>4604834248.1261559</v>
      </c>
      <c r="O1376" s="122">
        <f>'CBA Result'!$G$53+'CBA Result'!$G$57+'CBA Result'!$G$58+'CBA Result'!$G$59+'CBA Result'!$G$60</f>
        <v>-349185910.82876146</v>
      </c>
      <c r="P1376" s="122">
        <f>'CBA Result'!$G$55+'CBA Result'!$G$56</f>
        <v>2589916468.0184565</v>
      </c>
      <c r="Q1376" s="122">
        <f>'CBA Result'!$G$40</f>
        <v>-16530913967.140793</v>
      </c>
      <c r="R1376" s="3">
        <v>0.49821332834814036</v>
      </c>
      <c r="S1376" s="122">
        <f t="shared" si="68"/>
        <v>2042604963.3200393</v>
      </c>
      <c r="T1376" s="3">
        <v>0.1848716805941244</v>
      </c>
      <c r="U1376" s="122">
        <f t="shared" si="67"/>
        <v>-23142317247.891258</v>
      </c>
      <c r="V1376" s="3">
        <f t="shared" si="69"/>
        <v>0.27215309656129333</v>
      </c>
    </row>
    <row r="1377" spans="13:22" x14ac:dyDescent="0.25">
      <c r="M1377" s="3">
        <v>1373</v>
      </c>
      <c r="N1377" s="122">
        <f>'CBA Result'!$G$54*_xlfn.GAMMA.INV(T1377,IF($O$2="Railway",$D$31,$D$32),IF($O$2="Railway",$F$31,$F$32))</f>
        <v>5403399923.635108</v>
      </c>
      <c r="O1377" s="122">
        <f>'CBA Result'!$G$53+'CBA Result'!$G$57+'CBA Result'!$G$58+'CBA Result'!$G$59+'CBA Result'!$G$60</f>
        <v>-349185910.82876146</v>
      </c>
      <c r="P1377" s="122">
        <f>'CBA Result'!$G$55+'CBA Result'!$G$56</f>
        <v>2589916468.0184565</v>
      </c>
      <c r="Q1377" s="122">
        <f>'CBA Result'!$G$40</f>
        <v>-16530913967.140793</v>
      </c>
      <c r="R1377" s="3">
        <v>0.32494838412739335</v>
      </c>
      <c r="S1377" s="122">
        <f t="shared" si="68"/>
        <v>1542175786.2728119</v>
      </c>
      <c r="T1377" s="3">
        <v>0.43539864836715547</v>
      </c>
      <c r="U1377" s="122">
        <f t="shared" si="67"/>
        <v>-27155634385.945705</v>
      </c>
      <c r="V1377" s="3">
        <f t="shared" si="69"/>
        <v>0.2429105394972137</v>
      </c>
    </row>
    <row r="1378" spans="13:22" x14ac:dyDescent="0.25">
      <c r="M1378" s="3">
        <v>1374</v>
      </c>
      <c r="N1378" s="122">
        <f>'CBA Result'!$G$54*_xlfn.GAMMA.INV(T1378,IF($O$2="Railway",$D$31,$D$32),IF($O$2="Railway",$F$31,$F$32))</f>
        <v>5587043112.2205334</v>
      </c>
      <c r="O1378" s="122">
        <f>'CBA Result'!$G$53+'CBA Result'!$G$57+'CBA Result'!$G$58+'CBA Result'!$G$59+'CBA Result'!$G$60</f>
        <v>-349185910.82876146</v>
      </c>
      <c r="P1378" s="122">
        <f>'CBA Result'!$G$55+'CBA Result'!$G$56</f>
        <v>2589916468.0184565</v>
      </c>
      <c r="Q1378" s="122">
        <f>'CBA Result'!$G$40</f>
        <v>-16530913967.140793</v>
      </c>
      <c r="R1378" s="3">
        <v>0.87715159701986667</v>
      </c>
      <c r="S1378" s="122">
        <f t="shared" si="68"/>
        <v>3544082185.2269273</v>
      </c>
      <c r="T1378" s="3">
        <v>0.49830282571034079</v>
      </c>
      <c r="U1378" s="122">
        <f t="shared" si="67"/>
        <v>-28078562053.187504</v>
      </c>
      <c r="V1378" s="3">
        <f t="shared" si="69"/>
        <v>0.31276314541975508</v>
      </c>
    </row>
    <row r="1379" spans="13:22" x14ac:dyDescent="0.25">
      <c r="M1379" s="3">
        <v>1375</v>
      </c>
      <c r="N1379" s="122">
        <f>'CBA Result'!$G$54*_xlfn.GAMMA.INV(T1379,IF($O$2="Railway",$D$31,$D$32),IF($O$2="Railway",$F$31,$F$32))</f>
        <v>4766241186.9309654</v>
      </c>
      <c r="O1379" s="122">
        <f>'CBA Result'!$G$53+'CBA Result'!$G$57+'CBA Result'!$G$58+'CBA Result'!$G$59+'CBA Result'!$G$60</f>
        <v>-349185910.82876146</v>
      </c>
      <c r="P1379" s="122">
        <f>'CBA Result'!$G$55+'CBA Result'!$G$56</f>
        <v>2589916468.0184565</v>
      </c>
      <c r="Q1379" s="122">
        <f>'CBA Result'!$G$40</f>
        <v>-16530913967.140793</v>
      </c>
      <c r="R1379" s="3">
        <v>0.37151529228292013</v>
      </c>
      <c r="S1379" s="122">
        <f t="shared" si="68"/>
        <v>1675059439.5859849</v>
      </c>
      <c r="T1379" s="3">
        <v>0.22905083176811425</v>
      </c>
      <c r="U1379" s="122">
        <f t="shared" si="67"/>
        <v>-23953493151.856071</v>
      </c>
      <c r="V1379" s="3">
        <f t="shared" si="69"/>
        <v>0.25433095194368899</v>
      </c>
    </row>
    <row r="1380" spans="13:22" x14ac:dyDescent="0.25">
      <c r="M1380" s="3">
        <v>1376</v>
      </c>
      <c r="N1380" s="122">
        <f>'CBA Result'!$G$54*_xlfn.GAMMA.INV(T1380,IF($O$2="Railway",$D$31,$D$32),IF($O$2="Railway",$F$31,$F$32))</f>
        <v>3928039506.0461884</v>
      </c>
      <c r="O1380" s="122">
        <f>'CBA Result'!$G$53+'CBA Result'!$G$57+'CBA Result'!$G$58+'CBA Result'!$G$59+'CBA Result'!$G$60</f>
        <v>-349185910.82876146</v>
      </c>
      <c r="P1380" s="122">
        <f>'CBA Result'!$G$55+'CBA Result'!$G$56</f>
        <v>2589916468.0184565</v>
      </c>
      <c r="Q1380" s="122">
        <f>'CBA Result'!$G$40</f>
        <v>-16530913967.140793</v>
      </c>
      <c r="R1380" s="3">
        <v>0.79709173496291186</v>
      </c>
      <c r="S1380" s="122">
        <f t="shared" si="68"/>
        <v>3109951532.548265</v>
      </c>
      <c r="T1380" s="3">
        <v>5.5873526844665178E-2</v>
      </c>
      <c r="U1380" s="122">
        <f t="shared" si="67"/>
        <v>-19740979047.869633</v>
      </c>
      <c r="V1380" s="3">
        <f t="shared" si="69"/>
        <v>0.33882843964051118</v>
      </c>
    </row>
    <row r="1381" spans="13:22" x14ac:dyDescent="0.25">
      <c r="M1381" s="3">
        <v>1377</v>
      </c>
      <c r="N1381" s="122">
        <f>'CBA Result'!$G$54*_xlfn.GAMMA.INV(T1381,IF($O$2="Railway",$D$31,$D$32),IF($O$2="Railway",$F$31,$F$32))</f>
        <v>4715338826.708353</v>
      </c>
      <c r="O1381" s="122">
        <f>'CBA Result'!$G$53+'CBA Result'!$G$57+'CBA Result'!$G$58+'CBA Result'!$G$59+'CBA Result'!$G$60</f>
        <v>-349185910.82876146</v>
      </c>
      <c r="P1381" s="122">
        <f>'CBA Result'!$G$55+'CBA Result'!$G$56</f>
        <v>2589916468.0184565</v>
      </c>
      <c r="Q1381" s="122">
        <f>'CBA Result'!$G$40</f>
        <v>-16530913967.140793</v>
      </c>
      <c r="R1381" s="3">
        <v>4.1233600924808655E-2</v>
      </c>
      <c r="S1381" s="122">
        <f t="shared" si="68"/>
        <v>587781853.68803227</v>
      </c>
      <c r="T1381" s="3">
        <v>0.21462895494913437</v>
      </c>
      <c r="U1381" s="122">
        <f t="shared" si="67"/>
        <v>-23697675351.374435</v>
      </c>
      <c r="V1381" s="3">
        <f t="shared" si="69"/>
        <v>0.20904728823033278</v>
      </c>
    </row>
    <row r="1382" spans="13:22" x14ac:dyDescent="0.25">
      <c r="M1382" s="3">
        <v>1378</v>
      </c>
      <c r="N1382" s="122">
        <f>'CBA Result'!$G$54*_xlfn.GAMMA.INV(T1382,IF($O$2="Railway",$D$31,$D$32),IF($O$2="Railway",$F$31,$F$32))</f>
        <v>4953835700.7441816</v>
      </c>
      <c r="O1382" s="122">
        <f>'CBA Result'!$G$53+'CBA Result'!$G$57+'CBA Result'!$G$58+'CBA Result'!$G$59+'CBA Result'!$G$60</f>
        <v>-349185910.82876146</v>
      </c>
      <c r="P1382" s="122">
        <f>'CBA Result'!$G$55+'CBA Result'!$G$56</f>
        <v>2589916468.0184565</v>
      </c>
      <c r="Q1382" s="122">
        <f>'CBA Result'!$G$40</f>
        <v>-16530913967.140793</v>
      </c>
      <c r="R1382" s="3">
        <v>0.88819255484254778</v>
      </c>
      <c r="S1382" s="122">
        <f t="shared" si="68"/>
        <v>3617105252.9985557</v>
      </c>
      <c r="T1382" s="3">
        <v>0.28561123581674486</v>
      </c>
      <c r="U1382" s="122">
        <f t="shared" si="67"/>
        <v>-24896278824.195091</v>
      </c>
      <c r="V1382" s="3">
        <f t="shared" si="69"/>
        <v>0.33024031828097067</v>
      </c>
    </row>
    <row r="1383" spans="13:22" x14ac:dyDescent="0.25">
      <c r="M1383" s="3">
        <v>1379</v>
      </c>
      <c r="N1383" s="122">
        <f>'CBA Result'!$G$54*_xlfn.GAMMA.INV(T1383,IF($O$2="Railway",$D$31,$D$32),IF($O$2="Railway",$F$31,$F$32))</f>
        <v>5070401405.4741926</v>
      </c>
      <c r="O1383" s="122">
        <f>'CBA Result'!$G$53+'CBA Result'!$G$57+'CBA Result'!$G$58+'CBA Result'!$G$59+'CBA Result'!$G$60</f>
        <v>-349185910.82876146</v>
      </c>
      <c r="P1383" s="122">
        <f>'CBA Result'!$G$55+'CBA Result'!$G$56</f>
        <v>2589916468.0184565</v>
      </c>
      <c r="Q1383" s="122">
        <f>'CBA Result'!$G$40</f>
        <v>-16530913967.140793</v>
      </c>
      <c r="R1383" s="3">
        <v>0.75086258941701378</v>
      </c>
      <c r="S1383" s="122">
        <f t="shared" si="68"/>
        <v>2906438121.5492268</v>
      </c>
      <c r="T1383" s="3">
        <v>0.32300465640088938</v>
      </c>
      <c r="U1383" s="122">
        <f t="shared" si="67"/>
        <v>-25482098068.434704</v>
      </c>
      <c r="V1383" s="3">
        <f t="shared" si="69"/>
        <v>0.29933381449635105</v>
      </c>
    </row>
    <row r="1384" spans="13:22" x14ac:dyDescent="0.25">
      <c r="M1384" s="3">
        <v>1380</v>
      </c>
      <c r="N1384" s="122">
        <f>'CBA Result'!$G$54*_xlfn.GAMMA.INV(T1384,IF($O$2="Railway",$D$31,$D$32),IF($O$2="Railway",$F$31,$F$32))</f>
        <v>3367409957.6743345</v>
      </c>
      <c r="O1384" s="122">
        <f>'CBA Result'!$G$53+'CBA Result'!$G$57+'CBA Result'!$G$58+'CBA Result'!$G$59+'CBA Result'!$G$60</f>
        <v>-349185910.82876146</v>
      </c>
      <c r="P1384" s="122">
        <f>'CBA Result'!$G$55+'CBA Result'!$G$56</f>
        <v>2589916468.0184565</v>
      </c>
      <c r="Q1384" s="122">
        <f>'CBA Result'!$G$40</f>
        <v>-16530913967.140793</v>
      </c>
      <c r="R1384" s="3">
        <v>0.5865779209679588</v>
      </c>
      <c r="S1384" s="122">
        <f t="shared" si="68"/>
        <v>2315160037.2727609</v>
      </c>
      <c r="T1384" s="3">
        <v>1.2871576120186745E-2</v>
      </c>
      <c r="U1384" s="122">
        <f t="shared" si="67"/>
        <v>-16923447261.086416</v>
      </c>
      <c r="V1384" s="3">
        <f t="shared" si="69"/>
        <v>0.31514761749409392</v>
      </c>
    </row>
    <row r="1385" spans="13:22" x14ac:dyDescent="0.25">
      <c r="M1385" s="3">
        <v>1381</v>
      </c>
      <c r="N1385" s="122">
        <f>'CBA Result'!$G$54*_xlfn.GAMMA.INV(T1385,IF($O$2="Railway",$D$31,$D$32),IF($O$2="Railway",$F$31,$F$32))</f>
        <v>5015146138.2126341</v>
      </c>
      <c r="O1385" s="122">
        <f>'CBA Result'!$G$53+'CBA Result'!$G$57+'CBA Result'!$G$58+'CBA Result'!$G$59+'CBA Result'!$G$60</f>
        <v>-349185910.82876146</v>
      </c>
      <c r="P1385" s="122">
        <f>'CBA Result'!$G$55+'CBA Result'!$G$56</f>
        <v>2589916468.0184565</v>
      </c>
      <c r="Q1385" s="122">
        <f>'CBA Result'!$G$40</f>
        <v>-16530913967.140793</v>
      </c>
      <c r="R1385" s="3">
        <v>0.96256368240389223</v>
      </c>
      <c r="S1385" s="122">
        <f t="shared" si="68"/>
        <v>4318579979.1647835</v>
      </c>
      <c r="T1385" s="3">
        <v>0.30509711214559154</v>
      </c>
      <c r="U1385" s="122">
        <f t="shared" si="67"/>
        <v>-25204404050.435173</v>
      </c>
      <c r="V1385" s="3">
        <f t="shared" si="69"/>
        <v>0.3564670756971749</v>
      </c>
    </row>
    <row r="1386" spans="13:22" x14ac:dyDescent="0.25">
      <c r="M1386" s="3">
        <v>1382</v>
      </c>
      <c r="N1386" s="122">
        <f>'CBA Result'!$G$54*_xlfn.GAMMA.INV(T1386,IF($O$2="Railway",$D$31,$D$32),IF($O$2="Railway",$F$31,$F$32))</f>
        <v>5363987772.6024914</v>
      </c>
      <c r="O1386" s="122">
        <f>'CBA Result'!$G$53+'CBA Result'!$G$57+'CBA Result'!$G$58+'CBA Result'!$G$59+'CBA Result'!$G$60</f>
        <v>-349185910.82876146</v>
      </c>
      <c r="P1386" s="122">
        <f>'CBA Result'!$G$55+'CBA Result'!$G$56</f>
        <v>2589916468.0184565</v>
      </c>
      <c r="Q1386" s="122">
        <f>'CBA Result'!$G$40</f>
        <v>-16530913967.140793</v>
      </c>
      <c r="R1386" s="3">
        <v>0.95978170416399378</v>
      </c>
      <c r="S1386" s="122">
        <f t="shared" si="68"/>
        <v>4279619138.5398545</v>
      </c>
      <c r="T1386" s="3">
        <v>0.42187211395531088</v>
      </c>
      <c r="U1386" s="122">
        <f t="shared" si="67"/>
        <v>-26957562435.149696</v>
      </c>
      <c r="V1386" s="3">
        <f t="shared" si="69"/>
        <v>0.34477972638188842</v>
      </c>
    </row>
    <row r="1387" spans="13:22" x14ac:dyDescent="0.25">
      <c r="M1387" s="3">
        <v>1383</v>
      </c>
      <c r="N1387" s="122">
        <f>'CBA Result'!$G$54*_xlfn.GAMMA.INV(T1387,IF($O$2="Railway",$D$31,$D$32),IF($O$2="Railway",$F$31,$F$32))</f>
        <v>9531441305.4155235</v>
      </c>
      <c r="O1387" s="122">
        <f>'CBA Result'!$G$53+'CBA Result'!$G$57+'CBA Result'!$G$58+'CBA Result'!$G$59+'CBA Result'!$G$60</f>
        <v>-349185910.82876146</v>
      </c>
      <c r="P1387" s="122">
        <f>'CBA Result'!$G$55+'CBA Result'!$G$56</f>
        <v>2589916468.0184565</v>
      </c>
      <c r="Q1387" s="122">
        <f>'CBA Result'!$G$40</f>
        <v>-16530913967.140793</v>
      </c>
      <c r="R1387" s="3">
        <v>0.52573100976528231</v>
      </c>
      <c r="S1387" s="122">
        <f t="shared" si="68"/>
        <v>2125438432.9071736</v>
      </c>
      <c r="T1387" s="3">
        <v>0.99735525121573376</v>
      </c>
      <c r="U1387" s="122">
        <f t="shared" si="67"/>
        <v>-47901754250.83786</v>
      </c>
      <c r="V1387" s="3">
        <f t="shared" si="69"/>
        <v>0.23606011939105861</v>
      </c>
    </row>
    <row r="1388" spans="13:22" x14ac:dyDescent="0.25">
      <c r="M1388" s="3">
        <v>1384</v>
      </c>
      <c r="N1388" s="122">
        <f>'CBA Result'!$G$54*_xlfn.GAMMA.INV(T1388,IF($O$2="Railway",$D$31,$D$32),IF($O$2="Railway",$F$31,$F$32))</f>
        <v>5402417009.1553211</v>
      </c>
      <c r="O1388" s="122">
        <f>'CBA Result'!$G$53+'CBA Result'!$G$57+'CBA Result'!$G$58+'CBA Result'!$G$59+'CBA Result'!$G$60</f>
        <v>-349185910.82876146</v>
      </c>
      <c r="P1388" s="122">
        <f>'CBA Result'!$G$55+'CBA Result'!$G$56</f>
        <v>2589916468.0184565</v>
      </c>
      <c r="Q1388" s="122">
        <f>'CBA Result'!$G$40</f>
        <v>-16530913967.140793</v>
      </c>
      <c r="R1388" s="3">
        <v>3.7640468589568932E-2</v>
      </c>
      <c r="S1388" s="122">
        <f t="shared" si="68"/>
        <v>568669227.35878754</v>
      </c>
      <c r="T1388" s="3">
        <v>0.43506112252938156</v>
      </c>
      <c r="U1388" s="122">
        <f t="shared" si="67"/>
        <v>-27150694594.958</v>
      </c>
      <c r="V1388" s="3">
        <f t="shared" si="69"/>
        <v>0.20706285454403656</v>
      </c>
    </row>
    <row r="1389" spans="13:22" x14ac:dyDescent="0.25">
      <c r="M1389" s="3">
        <v>1385</v>
      </c>
      <c r="N1389" s="122">
        <f>'CBA Result'!$G$54*_xlfn.GAMMA.INV(T1389,IF($O$2="Railway",$D$31,$D$32),IF($O$2="Railway",$F$31,$F$32))</f>
        <v>6699988855.3211861</v>
      </c>
      <c r="O1389" s="122">
        <f>'CBA Result'!$G$53+'CBA Result'!$G$57+'CBA Result'!$G$58+'CBA Result'!$G$59+'CBA Result'!$G$60</f>
        <v>-349185910.82876146</v>
      </c>
      <c r="P1389" s="122">
        <f>'CBA Result'!$G$55+'CBA Result'!$G$56</f>
        <v>2589916468.0184565</v>
      </c>
      <c r="Q1389" s="122">
        <f>'CBA Result'!$G$40</f>
        <v>-16530913967.140793</v>
      </c>
      <c r="R1389" s="3">
        <v>5.0678413542530221E-2</v>
      </c>
      <c r="S1389" s="122">
        <f t="shared" si="68"/>
        <v>635065782.62991273</v>
      </c>
      <c r="T1389" s="3">
        <v>0.81282999364214914</v>
      </c>
      <c r="U1389" s="122">
        <f t="shared" ref="U1389:U1452" si="70">_xlfn.GAMMA.INV(T1389,IF($O$2="Railway",$D$31,$D$32),IF($O$2="Railway",$F$31,$F$32))*Q1389</f>
        <v>-33671845563.23053</v>
      </c>
      <c r="V1389" s="3">
        <f t="shared" si="69"/>
        <v>0.20746913661159302</v>
      </c>
    </row>
    <row r="1390" spans="13:22" x14ac:dyDescent="0.25">
      <c r="M1390" s="3">
        <v>1386</v>
      </c>
      <c r="N1390" s="122">
        <f>'CBA Result'!$G$54*_xlfn.GAMMA.INV(T1390,IF($O$2="Railway",$D$31,$D$32),IF($O$2="Railway",$F$31,$F$32))</f>
        <v>5653767327.6627789</v>
      </c>
      <c r="O1390" s="122">
        <f>'CBA Result'!$G$53+'CBA Result'!$G$57+'CBA Result'!$G$58+'CBA Result'!$G$59+'CBA Result'!$G$60</f>
        <v>-349185910.82876146</v>
      </c>
      <c r="P1390" s="122">
        <f>'CBA Result'!$G$55+'CBA Result'!$G$56</f>
        <v>2589916468.0184565</v>
      </c>
      <c r="Q1390" s="122">
        <f>'CBA Result'!$G$40</f>
        <v>-16530913967.140793</v>
      </c>
      <c r="R1390" s="3">
        <v>0.91607020067695721</v>
      </c>
      <c r="S1390" s="122">
        <f t="shared" si="68"/>
        <v>3825556683.1709142</v>
      </c>
      <c r="T1390" s="3">
        <v>0.52090824677084102</v>
      </c>
      <c r="U1390" s="122">
        <f t="shared" si="70"/>
        <v>-28413895070.333447</v>
      </c>
      <c r="V1390" s="3">
        <f t="shared" si="69"/>
        <v>0.3213265227243548</v>
      </c>
    </row>
    <row r="1391" spans="13:22" x14ac:dyDescent="0.25">
      <c r="M1391" s="3">
        <v>1387</v>
      </c>
      <c r="N1391" s="122">
        <f>'CBA Result'!$G$54*_xlfn.GAMMA.INV(T1391,IF($O$2="Railway",$D$31,$D$32),IF($O$2="Railway",$F$31,$F$32))</f>
        <v>4782348198.363862</v>
      </c>
      <c r="O1391" s="122">
        <f>'CBA Result'!$G$53+'CBA Result'!$G$57+'CBA Result'!$G$58+'CBA Result'!$G$59+'CBA Result'!$G$60</f>
        <v>-349185910.82876146</v>
      </c>
      <c r="P1391" s="122">
        <f>'CBA Result'!$G$55+'CBA Result'!$G$56</f>
        <v>2589916468.0184565</v>
      </c>
      <c r="Q1391" s="122">
        <f>'CBA Result'!$G$40</f>
        <v>-16530913967.140793</v>
      </c>
      <c r="R1391" s="3">
        <v>0.56867501644524177</v>
      </c>
      <c r="S1391" s="122">
        <f t="shared" si="68"/>
        <v>2258250859.8496418</v>
      </c>
      <c r="T1391" s="3">
        <v>0.23370272637131173</v>
      </c>
      <c r="U1391" s="122">
        <f t="shared" si="70"/>
        <v>-24034441465.825722</v>
      </c>
      <c r="V1391" s="3">
        <f t="shared" si="69"/>
        <v>0.27840934672433232</v>
      </c>
    </row>
    <row r="1392" spans="13:22" x14ac:dyDescent="0.25">
      <c r="M1392" s="3">
        <v>1388</v>
      </c>
      <c r="N1392" s="122">
        <f>'CBA Result'!$G$54*_xlfn.GAMMA.INV(T1392,IF($O$2="Railway",$D$31,$D$32),IF($O$2="Railway",$F$31,$F$32))</f>
        <v>6880054440.461235</v>
      </c>
      <c r="O1392" s="122">
        <f>'CBA Result'!$G$53+'CBA Result'!$G$57+'CBA Result'!$G$58+'CBA Result'!$G$59+'CBA Result'!$G$60</f>
        <v>-349185910.82876146</v>
      </c>
      <c r="P1392" s="122">
        <f>'CBA Result'!$G$55+'CBA Result'!$G$56</f>
        <v>2589916468.0184565</v>
      </c>
      <c r="Q1392" s="122">
        <f>'CBA Result'!$G$40</f>
        <v>-16530913967.140793</v>
      </c>
      <c r="R1392" s="3">
        <v>0.18163165538099024</v>
      </c>
      <c r="S1392" s="122">
        <f t="shared" si="68"/>
        <v>1118342179.5024428</v>
      </c>
      <c r="T1392" s="3">
        <v>0.84693129490743635</v>
      </c>
      <c r="U1392" s="122">
        <f t="shared" si="70"/>
        <v>-34576793422.848694</v>
      </c>
      <c r="V1392" s="3">
        <f t="shared" si="69"/>
        <v>0.22122383112831512</v>
      </c>
    </row>
    <row r="1393" spans="13:22" x14ac:dyDescent="0.25">
      <c r="M1393" s="3">
        <v>1389</v>
      </c>
      <c r="N1393" s="122">
        <f>'CBA Result'!$G$54*_xlfn.GAMMA.INV(T1393,IF($O$2="Railway",$D$31,$D$32),IF($O$2="Railway",$F$31,$F$32))</f>
        <v>4829237271.3583336</v>
      </c>
      <c r="O1393" s="122">
        <f>'CBA Result'!$G$53+'CBA Result'!$G$57+'CBA Result'!$G$58+'CBA Result'!$G$59+'CBA Result'!$G$60</f>
        <v>-349185910.82876146</v>
      </c>
      <c r="P1393" s="122">
        <f>'CBA Result'!$G$55+'CBA Result'!$G$56</f>
        <v>2589916468.0184565</v>
      </c>
      <c r="Q1393" s="122">
        <f>'CBA Result'!$G$40</f>
        <v>-16530913967.140793</v>
      </c>
      <c r="R1393" s="3">
        <v>0.52055542487345119</v>
      </c>
      <c r="S1393" s="122">
        <f t="shared" si="68"/>
        <v>2109737917.8929882</v>
      </c>
      <c r="T1393" s="3">
        <v>0.24747610400766562</v>
      </c>
      <c r="U1393" s="122">
        <f t="shared" si="70"/>
        <v>-24270089861.452374</v>
      </c>
      <c r="V1393" s="3">
        <f t="shared" si="69"/>
        <v>0.27151894846870639</v>
      </c>
    </row>
    <row r="1394" spans="13:22" x14ac:dyDescent="0.25">
      <c r="M1394" s="3">
        <v>1390</v>
      </c>
      <c r="N1394" s="122">
        <f>'CBA Result'!$G$54*_xlfn.GAMMA.INV(T1394,IF($O$2="Railway",$D$31,$D$32),IF($O$2="Railway",$F$31,$F$32))</f>
        <v>5232115041.2702579</v>
      </c>
      <c r="O1394" s="122">
        <f>'CBA Result'!$G$53+'CBA Result'!$G$57+'CBA Result'!$G$58+'CBA Result'!$G$59+'CBA Result'!$G$60</f>
        <v>-349185910.82876146</v>
      </c>
      <c r="P1394" s="122">
        <f>'CBA Result'!$G$55+'CBA Result'!$G$56</f>
        <v>2589916468.0184565</v>
      </c>
      <c r="Q1394" s="122">
        <f>'CBA Result'!$G$40</f>
        <v>-16530913967.140793</v>
      </c>
      <c r="R1394" s="3">
        <v>0.38253481105633236</v>
      </c>
      <c r="S1394" s="122">
        <f t="shared" si="68"/>
        <v>1706518584.7994227</v>
      </c>
      <c r="T1394" s="3">
        <v>0.37688949984880205</v>
      </c>
      <c r="U1394" s="122">
        <f t="shared" si="70"/>
        <v>-26294815326.265514</v>
      </c>
      <c r="V1394" s="3">
        <f t="shared" si="69"/>
        <v>0.25059874478976901</v>
      </c>
    </row>
    <row r="1395" spans="13:22" x14ac:dyDescent="0.25">
      <c r="M1395" s="3">
        <v>1391</v>
      </c>
      <c r="N1395" s="122">
        <f>'CBA Result'!$G$54*_xlfn.GAMMA.INV(T1395,IF($O$2="Railway",$D$31,$D$32),IF($O$2="Railway",$F$31,$F$32))</f>
        <v>5587043113.5423079</v>
      </c>
      <c r="O1395" s="122">
        <f>'CBA Result'!$G$53+'CBA Result'!$G$57+'CBA Result'!$G$58+'CBA Result'!$G$59+'CBA Result'!$G$60</f>
        <v>-349185910.82876146</v>
      </c>
      <c r="P1395" s="122">
        <f>'CBA Result'!$G$55+'CBA Result'!$G$56</f>
        <v>2589916468.0184565</v>
      </c>
      <c r="Q1395" s="122">
        <f>'CBA Result'!$G$40</f>
        <v>-16530913967.140793</v>
      </c>
      <c r="R1395" s="3">
        <v>0.64144452896137116</v>
      </c>
      <c r="S1395" s="122">
        <f t="shared" si="68"/>
        <v>2496726653.9322233</v>
      </c>
      <c r="T1395" s="3">
        <v>0.4983028261601099</v>
      </c>
      <c r="U1395" s="122">
        <f t="shared" si="70"/>
        <v>-28078562059.830292</v>
      </c>
      <c r="V1395" s="3">
        <f t="shared" si="69"/>
        <v>0.27546224910537737</v>
      </c>
    </row>
    <row r="1396" spans="13:22" x14ac:dyDescent="0.25">
      <c r="M1396" s="3">
        <v>1392</v>
      </c>
      <c r="N1396" s="122">
        <f>'CBA Result'!$G$54*_xlfn.GAMMA.INV(T1396,IF($O$2="Railway",$D$31,$D$32),IF($O$2="Railway",$F$31,$F$32))</f>
        <v>3706565707.2748108</v>
      </c>
      <c r="O1396" s="122">
        <f>'CBA Result'!$G$53+'CBA Result'!$G$57+'CBA Result'!$G$58+'CBA Result'!$G$59+'CBA Result'!$G$60</f>
        <v>-349185910.82876146</v>
      </c>
      <c r="P1396" s="122">
        <f>'CBA Result'!$G$55+'CBA Result'!$G$56</f>
        <v>2589916468.0184565</v>
      </c>
      <c r="Q1396" s="122">
        <f>'CBA Result'!$G$40</f>
        <v>-16530913967.140793</v>
      </c>
      <c r="R1396" s="3">
        <v>0.98602666047192145</v>
      </c>
      <c r="S1396" s="122">
        <f t="shared" si="68"/>
        <v>4778713881.299408</v>
      </c>
      <c r="T1396" s="3">
        <v>3.3250526719714402E-2</v>
      </c>
      <c r="U1396" s="122">
        <f t="shared" si="70"/>
        <v>-18627927711.581356</v>
      </c>
      <c r="V1396" s="3">
        <f t="shared" si="69"/>
        <v>0.43676858766673676</v>
      </c>
    </row>
    <row r="1397" spans="13:22" x14ac:dyDescent="0.25">
      <c r="M1397" s="3">
        <v>1393</v>
      </c>
      <c r="N1397" s="122">
        <f>'CBA Result'!$G$54*_xlfn.GAMMA.INV(T1397,IF($O$2="Railway",$D$31,$D$32),IF($O$2="Railway",$F$31,$F$32))</f>
        <v>4688280435.7192144</v>
      </c>
      <c r="O1397" s="122">
        <f>'CBA Result'!$G$53+'CBA Result'!$G$57+'CBA Result'!$G$58+'CBA Result'!$G$59+'CBA Result'!$G$60</f>
        <v>-349185910.82876146</v>
      </c>
      <c r="P1397" s="122">
        <f>'CBA Result'!$G$55+'CBA Result'!$G$56</f>
        <v>2589916468.0184565</v>
      </c>
      <c r="Q1397" s="122">
        <f>'CBA Result'!$G$40</f>
        <v>-16530913967.140793</v>
      </c>
      <c r="R1397" s="3">
        <v>0.67670094576465034</v>
      </c>
      <c r="S1397" s="122">
        <f t="shared" si="68"/>
        <v>2620487332.6182265</v>
      </c>
      <c r="T1397" s="3">
        <v>0.20714131546240055</v>
      </c>
      <c r="U1397" s="122">
        <f t="shared" si="70"/>
        <v>-23561689160.613514</v>
      </c>
      <c r="V1397" s="3">
        <f t="shared" si="69"/>
        <v>0.29537703388187225</v>
      </c>
    </row>
    <row r="1398" spans="13:22" x14ac:dyDescent="0.25">
      <c r="M1398" s="3">
        <v>1394</v>
      </c>
      <c r="N1398" s="122">
        <f>'CBA Result'!$G$54*_xlfn.GAMMA.INV(T1398,IF($O$2="Railway",$D$31,$D$32),IF($O$2="Railway",$F$31,$F$32))</f>
        <v>6810692812.827611</v>
      </c>
      <c r="O1398" s="122">
        <f>'CBA Result'!$G$53+'CBA Result'!$G$57+'CBA Result'!$G$58+'CBA Result'!$G$59+'CBA Result'!$G$60</f>
        <v>-349185910.82876146</v>
      </c>
      <c r="P1398" s="122">
        <f>'CBA Result'!$G$55+'CBA Result'!$G$56</f>
        <v>2589916468.0184565</v>
      </c>
      <c r="Q1398" s="122">
        <f>'CBA Result'!$G$40</f>
        <v>-16530913967.140793</v>
      </c>
      <c r="R1398" s="3">
        <v>0.38518230482572569</v>
      </c>
      <c r="S1398" s="122">
        <f t="shared" si="68"/>
        <v>1714082490.5720441</v>
      </c>
      <c r="T1398" s="3">
        <v>0.83438542874491395</v>
      </c>
      <c r="U1398" s="122">
        <f t="shared" si="70"/>
        <v>-34228205676.790161</v>
      </c>
      <c r="V1398" s="3">
        <f t="shared" si="69"/>
        <v>0.23885533088620792</v>
      </c>
    </row>
    <row r="1399" spans="13:22" x14ac:dyDescent="0.25">
      <c r="M1399" s="3">
        <v>1395</v>
      </c>
      <c r="N1399" s="122">
        <f>'CBA Result'!$G$54*_xlfn.GAMMA.INV(T1399,IF($O$2="Railway",$D$31,$D$32),IF($O$2="Railway",$F$31,$F$32))</f>
        <v>4964455529.6627541</v>
      </c>
      <c r="O1399" s="122">
        <f>'CBA Result'!$G$53+'CBA Result'!$G$57+'CBA Result'!$G$58+'CBA Result'!$G$59+'CBA Result'!$G$60</f>
        <v>-349185910.82876146</v>
      </c>
      <c r="P1399" s="122">
        <f>'CBA Result'!$G$55+'CBA Result'!$G$56</f>
        <v>2589916468.0184565</v>
      </c>
      <c r="Q1399" s="122">
        <f>'CBA Result'!$G$40</f>
        <v>-16530913967.140793</v>
      </c>
      <c r="R1399" s="3">
        <v>0.61812234511583697</v>
      </c>
      <c r="S1399" s="122">
        <f t="shared" si="68"/>
        <v>2418094814.0622902</v>
      </c>
      <c r="T1399" s="3">
        <v>0.28895522389000616</v>
      </c>
      <c r="U1399" s="122">
        <f t="shared" si="70"/>
        <v>-24949650441.219517</v>
      </c>
      <c r="V1399" s="3">
        <f t="shared" si="69"/>
        <v>0.28190232362039053</v>
      </c>
    </row>
    <row r="1400" spans="13:22" x14ac:dyDescent="0.25">
      <c r="M1400" s="3">
        <v>1396</v>
      </c>
      <c r="N1400" s="122">
        <f>'CBA Result'!$G$54*_xlfn.GAMMA.INV(T1400,IF($O$2="Railway",$D$31,$D$32),IF($O$2="Railway",$F$31,$F$32))</f>
        <v>5148605358.9234991</v>
      </c>
      <c r="O1400" s="122">
        <f>'CBA Result'!$G$53+'CBA Result'!$G$57+'CBA Result'!$G$58+'CBA Result'!$G$59+'CBA Result'!$G$60</f>
        <v>-349185910.82876146</v>
      </c>
      <c r="P1400" s="122">
        <f>'CBA Result'!$G$55+'CBA Result'!$G$56</f>
        <v>2589916468.0184565</v>
      </c>
      <c r="Q1400" s="122">
        <f>'CBA Result'!$G$40</f>
        <v>-16530913967.140793</v>
      </c>
      <c r="R1400" s="3">
        <v>0.9899820627542848</v>
      </c>
      <c r="S1400" s="122">
        <f t="shared" si="68"/>
        <v>4907059045.2492704</v>
      </c>
      <c r="T1400" s="3">
        <v>0.34882589096811134</v>
      </c>
      <c r="U1400" s="122">
        <f t="shared" si="70"/>
        <v>-25875124310.692966</v>
      </c>
      <c r="V1400" s="3">
        <f t="shared" si="69"/>
        <v>0.37512780138925866</v>
      </c>
    </row>
    <row r="1401" spans="13:22" x14ac:dyDescent="0.25">
      <c r="M1401" s="3">
        <v>1397</v>
      </c>
      <c r="N1401" s="122">
        <f>'CBA Result'!$G$54*_xlfn.GAMMA.INV(T1401,IF($O$2="Railway",$D$31,$D$32),IF($O$2="Railway",$F$31,$F$32))</f>
        <v>6753213024.7692451</v>
      </c>
      <c r="O1401" s="122">
        <f>'CBA Result'!$G$53+'CBA Result'!$G$57+'CBA Result'!$G$58+'CBA Result'!$G$59+'CBA Result'!$G$60</f>
        <v>-349185910.82876146</v>
      </c>
      <c r="P1401" s="122">
        <f>'CBA Result'!$G$55+'CBA Result'!$G$56</f>
        <v>2589916468.0184565</v>
      </c>
      <c r="Q1401" s="122">
        <f>'CBA Result'!$G$40</f>
        <v>-16530913967.140793</v>
      </c>
      <c r="R1401" s="3">
        <v>0.14469339981125195</v>
      </c>
      <c r="S1401" s="122">
        <f t="shared" si="68"/>
        <v>998910343.13257432</v>
      </c>
      <c r="T1401" s="3">
        <v>0.82343069325187002</v>
      </c>
      <c r="U1401" s="122">
        <f t="shared" si="70"/>
        <v>-33939331980.385223</v>
      </c>
      <c r="V1401" s="3">
        <f t="shared" si="69"/>
        <v>0.21812266256010829</v>
      </c>
    </row>
    <row r="1402" spans="13:22" x14ac:dyDescent="0.25">
      <c r="M1402" s="3">
        <v>1398</v>
      </c>
      <c r="N1402" s="122">
        <f>'CBA Result'!$G$54*_xlfn.GAMMA.INV(T1402,IF($O$2="Railway",$D$31,$D$32),IF($O$2="Railway",$F$31,$F$32))</f>
        <v>2968472254.111825</v>
      </c>
      <c r="O1402" s="122">
        <f>'CBA Result'!$G$53+'CBA Result'!$G$57+'CBA Result'!$G$58+'CBA Result'!$G$59+'CBA Result'!$G$60</f>
        <v>-349185910.82876146</v>
      </c>
      <c r="P1402" s="122">
        <f>'CBA Result'!$G$55+'CBA Result'!$G$56</f>
        <v>2589916468.0184565</v>
      </c>
      <c r="Q1402" s="122">
        <f>'CBA Result'!$G$40</f>
        <v>-16530913967.140793</v>
      </c>
      <c r="R1402" s="3">
        <v>0.65110267529238219</v>
      </c>
      <c r="S1402" s="122">
        <f t="shared" si="68"/>
        <v>2530004541.5372477</v>
      </c>
      <c r="T1402" s="3">
        <v>3.1478031639572412E-3</v>
      </c>
      <c r="U1402" s="122">
        <f t="shared" si="70"/>
        <v>-14918523218.110123</v>
      </c>
      <c r="V1402" s="3">
        <f t="shared" si="69"/>
        <v>0.34516089894001067</v>
      </c>
    </row>
    <row r="1403" spans="13:22" x14ac:dyDescent="0.25">
      <c r="M1403" s="3">
        <v>1399</v>
      </c>
      <c r="N1403" s="122">
        <f>'CBA Result'!$G$54*_xlfn.GAMMA.INV(T1403,IF($O$2="Railway",$D$31,$D$32),IF($O$2="Railway",$F$31,$F$32))</f>
        <v>7287440102.7814884</v>
      </c>
      <c r="O1403" s="122">
        <f>'CBA Result'!$G$53+'CBA Result'!$G$57+'CBA Result'!$G$58+'CBA Result'!$G$59+'CBA Result'!$G$60</f>
        <v>-349185910.82876146</v>
      </c>
      <c r="P1403" s="122">
        <f>'CBA Result'!$G$55+'CBA Result'!$G$56</f>
        <v>2589916468.0184565</v>
      </c>
      <c r="Q1403" s="122">
        <f>'CBA Result'!$G$40</f>
        <v>-16530913967.140793</v>
      </c>
      <c r="R1403" s="3">
        <v>9.3813872767383288E-2</v>
      </c>
      <c r="S1403" s="122">
        <f t="shared" si="68"/>
        <v>818058147.08756316</v>
      </c>
      <c r="T1403" s="3">
        <v>0.90665489386986031</v>
      </c>
      <c r="U1403" s="122">
        <f t="shared" si="70"/>
        <v>-36624174008.478691</v>
      </c>
      <c r="V1403" s="3">
        <f t="shared" si="69"/>
        <v>0.21178122234906002</v>
      </c>
    </row>
    <row r="1404" spans="13:22" x14ac:dyDescent="0.25">
      <c r="M1404" s="3">
        <v>1400</v>
      </c>
      <c r="N1404" s="122">
        <f>'CBA Result'!$G$54*_xlfn.GAMMA.INV(T1404,IF($O$2="Railway",$D$31,$D$32),IF($O$2="Railway",$F$31,$F$32))</f>
        <v>4539216729.0488453</v>
      </c>
      <c r="O1404" s="122">
        <f>'CBA Result'!$G$53+'CBA Result'!$G$57+'CBA Result'!$G$58+'CBA Result'!$G$59+'CBA Result'!$G$60</f>
        <v>-349185910.82876146</v>
      </c>
      <c r="P1404" s="122">
        <f>'CBA Result'!$G$55+'CBA Result'!$G$56</f>
        <v>2589916468.0184565</v>
      </c>
      <c r="Q1404" s="122">
        <f>'CBA Result'!$G$40</f>
        <v>-16530913967.140793</v>
      </c>
      <c r="R1404" s="3">
        <v>0.6382327404487691</v>
      </c>
      <c r="S1404" s="122">
        <f t="shared" si="68"/>
        <v>2485756736.4461508</v>
      </c>
      <c r="T1404" s="3">
        <v>0.16827318053962492</v>
      </c>
      <c r="U1404" s="122">
        <f t="shared" si="70"/>
        <v>-22812546107.024544</v>
      </c>
      <c r="V1404" s="3">
        <f t="shared" si="69"/>
        <v>0.29263667121359138</v>
      </c>
    </row>
    <row r="1405" spans="13:22" x14ac:dyDescent="0.25">
      <c r="M1405" s="3">
        <v>1401</v>
      </c>
      <c r="N1405" s="122">
        <f>'CBA Result'!$G$54*_xlfn.GAMMA.INV(T1405,IF($O$2="Railway",$D$31,$D$32),IF($O$2="Railway",$F$31,$F$32))</f>
        <v>9181073815.8033123</v>
      </c>
      <c r="O1405" s="122">
        <f>'CBA Result'!$G$53+'CBA Result'!$G$57+'CBA Result'!$G$58+'CBA Result'!$G$59+'CBA Result'!$G$60</f>
        <v>-349185910.82876146</v>
      </c>
      <c r="P1405" s="122">
        <f>'CBA Result'!$G$55+'CBA Result'!$G$56</f>
        <v>2589916468.0184565</v>
      </c>
      <c r="Q1405" s="122">
        <f>'CBA Result'!$G$40</f>
        <v>-16530913967.140793</v>
      </c>
      <c r="R1405" s="3">
        <v>0.32142685867963228</v>
      </c>
      <c r="S1405" s="122">
        <f t="shared" si="68"/>
        <v>1532105213.4384766</v>
      </c>
      <c r="T1405" s="3">
        <v>0.99499472820192103</v>
      </c>
      <c r="U1405" s="122">
        <f t="shared" si="70"/>
        <v>-46140927441.218697</v>
      </c>
      <c r="V1405" s="3">
        <f t="shared" si="69"/>
        <v>0.22461605548818347</v>
      </c>
    </row>
    <row r="1406" spans="13:22" x14ac:dyDescent="0.25">
      <c r="M1406" s="3">
        <v>1402</v>
      </c>
      <c r="N1406" s="122">
        <f>'CBA Result'!$G$54*_xlfn.GAMMA.INV(T1406,IF($O$2="Railway",$D$31,$D$32),IF($O$2="Railway",$F$31,$F$32))</f>
        <v>6513477621.393362</v>
      </c>
      <c r="O1406" s="122">
        <f>'CBA Result'!$G$53+'CBA Result'!$G$57+'CBA Result'!$G$58+'CBA Result'!$G$59+'CBA Result'!$G$60</f>
        <v>-349185910.82876146</v>
      </c>
      <c r="P1406" s="122">
        <f>'CBA Result'!$G$55+'CBA Result'!$G$56</f>
        <v>2589916468.0184565</v>
      </c>
      <c r="Q1406" s="122">
        <f>'CBA Result'!$G$40</f>
        <v>-16530913967.140793</v>
      </c>
      <c r="R1406" s="3">
        <v>0.86043579174413842</v>
      </c>
      <c r="S1406" s="122">
        <f t="shared" si="68"/>
        <v>3441212998.760325</v>
      </c>
      <c r="T1406" s="3">
        <v>0.77217074292111276</v>
      </c>
      <c r="U1406" s="122">
        <f t="shared" si="70"/>
        <v>-32734504083.977551</v>
      </c>
      <c r="V1406" s="3">
        <f t="shared" si="69"/>
        <v>0.29343669556388668</v>
      </c>
    </row>
    <row r="1407" spans="13:22" x14ac:dyDescent="0.25">
      <c r="M1407" s="3">
        <v>1403</v>
      </c>
      <c r="N1407" s="122">
        <f>'CBA Result'!$G$54*_xlfn.GAMMA.INV(T1407,IF($O$2="Railway",$D$31,$D$32),IF($O$2="Railway",$F$31,$F$32))</f>
        <v>5041074103.9725819</v>
      </c>
      <c r="O1407" s="122">
        <f>'CBA Result'!$G$53+'CBA Result'!$G$57+'CBA Result'!$G$58+'CBA Result'!$G$59+'CBA Result'!$G$60</f>
        <v>-349185910.82876146</v>
      </c>
      <c r="P1407" s="122">
        <f>'CBA Result'!$G$55+'CBA Result'!$G$56</f>
        <v>2589916468.0184565</v>
      </c>
      <c r="Q1407" s="122">
        <f>'CBA Result'!$G$40</f>
        <v>-16530913967.140793</v>
      </c>
      <c r="R1407" s="3">
        <v>0.87728626348659478</v>
      </c>
      <c r="S1407" s="122">
        <f t="shared" si="68"/>
        <v>3544946565.9370046</v>
      </c>
      <c r="T1407" s="3">
        <v>0.31346189798877011</v>
      </c>
      <c r="U1407" s="122">
        <f t="shared" si="70"/>
        <v>-25334709111.785282</v>
      </c>
      <c r="V1407" s="3">
        <f t="shared" si="69"/>
        <v>0.32512055783775262</v>
      </c>
    </row>
    <row r="1408" spans="13:22" x14ac:dyDescent="0.25">
      <c r="M1408" s="3">
        <v>1404</v>
      </c>
      <c r="N1408" s="122">
        <f>'CBA Result'!$G$54*_xlfn.GAMMA.INV(T1408,IF($O$2="Railway",$D$31,$D$32),IF($O$2="Railway",$F$31,$F$32))</f>
        <v>5591121678.3196306</v>
      </c>
      <c r="O1408" s="122">
        <f>'CBA Result'!$G$53+'CBA Result'!$G$57+'CBA Result'!$G$58+'CBA Result'!$G$59+'CBA Result'!$G$60</f>
        <v>-349185910.82876146</v>
      </c>
      <c r="P1408" s="122">
        <f>'CBA Result'!$G$55+'CBA Result'!$G$56</f>
        <v>2589916468.0184565</v>
      </c>
      <c r="Q1408" s="122">
        <f>'CBA Result'!$G$40</f>
        <v>-16530913967.140793</v>
      </c>
      <c r="R1408" s="3">
        <v>2.7004240781816291E-2</v>
      </c>
      <c r="S1408" s="122">
        <f t="shared" si="68"/>
        <v>507114488.77352935</v>
      </c>
      <c r="T1408" s="3">
        <v>0.49969033557972531</v>
      </c>
      <c r="U1408" s="122">
        <f t="shared" si="70"/>
        <v>-28099059527.254074</v>
      </c>
      <c r="V1408" s="3">
        <f t="shared" si="69"/>
        <v>0.20459938350207885</v>
      </c>
    </row>
    <row r="1409" spans="13:22" x14ac:dyDescent="0.25">
      <c r="M1409" s="3">
        <v>1405</v>
      </c>
      <c r="N1409" s="122">
        <f>'CBA Result'!$G$54*_xlfn.GAMMA.INV(T1409,IF($O$2="Railway",$D$31,$D$32),IF($O$2="Railway",$F$31,$F$32))</f>
        <v>5579659414.7181978</v>
      </c>
      <c r="O1409" s="122">
        <f>'CBA Result'!$G$53+'CBA Result'!$G$57+'CBA Result'!$G$58+'CBA Result'!$G$59+'CBA Result'!$G$60</f>
        <v>-349185910.82876146</v>
      </c>
      <c r="P1409" s="122">
        <f>'CBA Result'!$G$55+'CBA Result'!$G$56</f>
        <v>2589916468.0184565</v>
      </c>
      <c r="Q1409" s="122">
        <f>'CBA Result'!$G$40</f>
        <v>-16530913967.140793</v>
      </c>
      <c r="R1409" s="3">
        <v>0.41941101680026993</v>
      </c>
      <c r="S1409" s="122">
        <f t="shared" si="68"/>
        <v>1812202796.163048</v>
      </c>
      <c r="T1409" s="3">
        <v>0.49578926764949593</v>
      </c>
      <c r="U1409" s="122">
        <f t="shared" si="70"/>
        <v>-28041454122.509861</v>
      </c>
      <c r="V1409" s="3">
        <f t="shared" si="69"/>
        <v>0.25115232146249794</v>
      </c>
    </row>
    <row r="1410" spans="13:22" x14ac:dyDescent="0.25">
      <c r="M1410" s="3">
        <v>1406</v>
      </c>
      <c r="N1410" s="122">
        <f>'CBA Result'!$G$54*_xlfn.GAMMA.INV(T1410,IF($O$2="Railway",$D$31,$D$32),IF($O$2="Railway",$F$31,$F$32))</f>
        <v>5866185436.4921322</v>
      </c>
      <c r="O1410" s="122">
        <f>'CBA Result'!$G$53+'CBA Result'!$G$57+'CBA Result'!$G$58+'CBA Result'!$G$59+'CBA Result'!$G$60</f>
        <v>-349185910.82876146</v>
      </c>
      <c r="P1410" s="122">
        <f>'CBA Result'!$G$55+'CBA Result'!$G$56</f>
        <v>2589916468.0184565</v>
      </c>
      <c r="Q1410" s="122">
        <f>'CBA Result'!$G$40</f>
        <v>-16530913967.140793</v>
      </c>
      <c r="R1410" s="3">
        <v>0.99299612609448873</v>
      </c>
      <c r="S1410" s="122">
        <f t="shared" si="68"/>
        <v>5032499117.5024557</v>
      </c>
      <c r="T1410" s="3">
        <v>0.59094738877995212</v>
      </c>
      <c r="U1410" s="122">
        <f t="shared" si="70"/>
        <v>-29481435615.517323</v>
      </c>
      <c r="V1410" s="3">
        <f t="shared" si="69"/>
        <v>0.35783530967580091</v>
      </c>
    </row>
    <row r="1411" spans="13:22" x14ac:dyDescent="0.25">
      <c r="M1411" s="3">
        <v>1407</v>
      </c>
      <c r="N1411" s="122">
        <f>'CBA Result'!$G$54*_xlfn.GAMMA.INV(T1411,IF($O$2="Railway",$D$31,$D$32),IF($O$2="Railway",$F$31,$F$32))</f>
        <v>5873493831.1611795</v>
      </c>
      <c r="O1411" s="122">
        <f>'CBA Result'!$G$53+'CBA Result'!$G$57+'CBA Result'!$G$58+'CBA Result'!$G$59+'CBA Result'!$G$60</f>
        <v>-349185910.82876146</v>
      </c>
      <c r="P1411" s="122">
        <f>'CBA Result'!$G$55+'CBA Result'!$G$56</f>
        <v>2589916468.0184565</v>
      </c>
      <c r="Q1411" s="122">
        <f>'CBA Result'!$G$40</f>
        <v>-16530913967.140793</v>
      </c>
      <c r="R1411" s="3">
        <v>0.19094820067034668</v>
      </c>
      <c r="S1411" s="122">
        <f t="shared" si="68"/>
        <v>1147439609.4116037</v>
      </c>
      <c r="T1411" s="3">
        <v>0.59328936466104476</v>
      </c>
      <c r="U1411" s="122">
        <f t="shared" si="70"/>
        <v>-29518165099.987411</v>
      </c>
      <c r="V1411" s="3">
        <f t="shared" si="69"/>
        <v>0.22602175667575175</v>
      </c>
    </row>
    <row r="1412" spans="13:22" x14ac:dyDescent="0.25">
      <c r="M1412" s="3">
        <v>1408</v>
      </c>
      <c r="N1412" s="122">
        <f>'CBA Result'!$G$54*_xlfn.GAMMA.INV(T1412,IF($O$2="Railway",$D$31,$D$32),IF($O$2="Railway",$F$31,$F$32))</f>
        <v>7221775560.8334579</v>
      </c>
      <c r="O1412" s="122">
        <f>'CBA Result'!$G$53+'CBA Result'!$G$57+'CBA Result'!$G$58+'CBA Result'!$G$59+'CBA Result'!$G$60</f>
        <v>-349185910.82876146</v>
      </c>
      <c r="P1412" s="122">
        <f>'CBA Result'!$G$55+'CBA Result'!$G$56</f>
        <v>2589916468.0184565</v>
      </c>
      <c r="Q1412" s="122">
        <f>'CBA Result'!$G$40</f>
        <v>-16530913967.140793</v>
      </c>
      <c r="R1412" s="3">
        <v>3.6702843965954246E-2</v>
      </c>
      <c r="S1412" s="122">
        <f t="shared" si="68"/>
        <v>563561180.26090944</v>
      </c>
      <c r="T1412" s="3">
        <v>0.89854376834538352</v>
      </c>
      <c r="U1412" s="122">
        <f t="shared" si="70"/>
        <v>-36294166546.794884</v>
      </c>
      <c r="V1412" s="3">
        <f t="shared" si="69"/>
        <v>0.20488556530642493</v>
      </c>
    </row>
    <row r="1413" spans="13:22" x14ac:dyDescent="0.25">
      <c r="M1413" s="3">
        <v>1409</v>
      </c>
      <c r="N1413" s="122">
        <f>'CBA Result'!$G$54*_xlfn.GAMMA.INV(T1413,IF($O$2="Railway",$D$31,$D$32),IF($O$2="Railway",$F$31,$F$32))</f>
        <v>5783565422.6774492</v>
      </c>
      <c r="O1413" s="122">
        <f>'CBA Result'!$G$53+'CBA Result'!$G$57+'CBA Result'!$G$58+'CBA Result'!$G$59+'CBA Result'!$G$60</f>
        <v>-349185910.82876146</v>
      </c>
      <c r="P1413" s="122">
        <f>'CBA Result'!$G$55+'CBA Result'!$G$56</f>
        <v>2589916468.0184565</v>
      </c>
      <c r="Q1413" s="122">
        <f>'CBA Result'!$G$40</f>
        <v>-16530913967.140793</v>
      </c>
      <c r="R1413" s="3">
        <v>0.67810377375881026</v>
      </c>
      <c r="S1413" s="122">
        <f t="shared" si="68"/>
        <v>2625549198.8491716</v>
      </c>
      <c r="T1413" s="3">
        <v>0.56412725846027101</v>
      </c>
      <c r="U1413" s="122">
        <f t="shared" si="70"/>
        <v>-29066215768.787201</v>
      </c>
      <c r="V1413" s="3">
        <f t="shared" si="69"/>
        <v>0.27729542692492587</v>
      </c>
    </row>
    <row r="1414" spans="13:22" x14ac:dyDescent="0.25">
      <c r="M1414" s="3">
        <v>1410</v>
      </c>
      <c r="N1414" s="122">
        <f>'CBA Result'!$G$54*_xlfn.GAMMA.INV(T1414,IF($O$2="Railway",$D$31,$D$32),IF($O$2="Railway",$F$31,$F$32))</f>
        <v>5515147824.8994741</v>
      </c>
      <c r="O1414" s="122">
        <f>'CBA Result'!$G$53+'CBA Result'!$G$57+'CBA Result'!$G$58+'CBA Result'!$G$59+'CBA Result'!$G$60</f>
        <v>-349185910.82876146</v>
      </c>
      <c r="P1414" s="122">
        <f>'CBA Result'!$G$55+'CBA Result'!$G$56</f>
        <v>2589916468.0184565</v>
      </c>
      <c r="Q1414" s="122">
        <f>'CBA Result'!$G$40</f>
        <v>-16530913967.140793</v>
      </c>
      <c r="R1414" s="3">
        <v>0.61484733089990762</v>
      </c>
      <c r="S1414" s="122">
        <f t="shared" ref="S1414:S1477" si="71">_xlfn.BETA.INV(R1414,IF($O$2="Railway",$I$30,$J$30),IF($O$2="Railway",$I$31,$J$31),IF($O$2="Railway",$I$27,$J$27),IF($O$2="Railway",$I$29,$J$29))*P1414</f>
        <v>2407234712.6486921</v>
      </c>
      <c r="T1414" s="3">
        <v>0.47375140569236918</v>
      </c>
      <c r="U1414" s="122">
        <f t="shared" si="70"/>
        <v>-27717241002.709023</v>
      </c>
      <c r="V1414" s="3">
        <f t="shared" ref="V1414:V1477" si="72">(N1414+O1414+S1414)/-U1414</f>
        <v>0.27323053640076289</v>
      </c>
    </row>
    <row r="1415" spans="13:22" x14ac:dyDescent="0.25">
      <c r="M1415" s="3">
        <v>1411</v>
      </c>
      <c r="N1415" s="122">
        <f>'CBA Result'!$G$54*_xlfn.GAMMA.INV(T1415,IF($O$2="Railway",$D$31,$D$32),IF($O$2="Railway",$F$31,$F$32))</f>
        <v>8474048117.6595869</v>
      </c>
      <c r="O1415" s="122">
        <f>'CBA Result'!$G$53+'CBA Result'!$G$57+'CBA Result'!$G$58+'CBA Result'!$G$59+'CBA Result'!$G$60</f>
        <v>-349185910.82876146</v>
      </c>
      <c r="P1415" s="122">
        <f>'CBA Result'!$G$55+'CBA Result'!$G$56</f>
        <v>2589916468.0184565</v>
      </c>
      <c r="Q1415" s="122">
        <f>'CBA Result'!$G$40</f>
        <v>-16530913967.140793</v>
      </c>
      <c r="R1415" s="3">
        <v>0.96558623660294995</v>
      </c>
      <c r="S1415" s="122">
        <f t="shared" si="71"/>
        <v>4363278227.5663157</v>
      </c>
      <c r="T1415" s="3">
        <v>0.98334782189261005</v>
      </c>
      <c r="U1415" s="122">
        <f t="shared" si="70"/>
        <v>-42587658826.715973</v>
      </c>
      <c r="V1415" s="3">
        <f t="shared" si="72"/>
        <v>0.29323378599443262</v>
      </c>
    </row>
    <row r="1416" spans="13:22" x14ac:dyDescent="0.25">
      <c r="M1416" s="3">
        <v>1412</v>
      </c>
      <c r="N1416" s="122">
        <f>'CBA Result'!$G$54*_xlfn.GAMMA.INV(T1416,IF($O$2="Railway",$D$31,$D$32),IF($O$2="Railway",$F$31,$F$32))</f>
        <v>5987807053.5799541</v>
      </c>
      <c r="O1416" s="122">
        <f>'CBA Result'!$G$53+'CBA Result'!$G$57+'CBA Result'!$G$58+'CBA Result'!$G$59+'CBA Result'!$G$60</f>
        <v>-349185910.82876146</v>
      </c>
      <c r="P1416" s="122">
        <f>'CBA Result'!$G$55+'CBA Result'!$G$56</f>
        <v>2589916468.0184565</v>
      </c>
      <c r="Q1416" s="122">
        <f>'CBA Result'!$G$40</f>
        <v>-16530913967.140793</v>
      </c>
      <c r="R1416" s="3">
        <v>0.41401813698246581</v>
      </c>
      <c r="S1416" s="122">
        <f t="shared" si="71"/>
        <v>1796692614.8011107</v>
      </c>
      <c r="T1416" s="3">
        <v>0.62919463944670062</v>
      </c>
      <c r="U1416" s="122">
        <f t="shared" si="70"/>
        <v>-30092664140.842262</v>
      </c>
      <c r="V1416" s="3">
        <f t="shared" si="72"/>
        <v>0.24708060817589667</v>
      </c>
    </row>
    <row r="1417" spans="13:22" x14ac:dyDescent="0.25">
      <c r="M1417" s="3">
        <v>1413</v>
      </c>
      <c r="N1417" s="122">
        <f>'CBA Result'!$G$54*_xlfn.GAMMA.INV(T1417,IF($O$2="Railway",$D$31,$D$32),IF($O$2="Railway",$F$31,$F$32))</f>
        <v>6083266563.2918596</v>
      </c>
      <c r="O1417" s="122">
        <f>'CBA Result'!$G$53+'CBA Result'!$G$57+'CBA Result'!$G$58+'CBA Result'!$G$59+'CBA Result'!$G$60</f>
        <v>-349185910.82876146</v>
      </c>
      <c r="P1417" s="122">
        <f>'CBA Result'!$G$55+'CBA Result'!$G$56</f>
        <v>2589916468.0184565</v>
      </c>
      <c r="Q1417" s="122">
        <f>'CBA Result'!$G$40</f>
        <v>-16530913967.140793</v>
      </c>
      <c r="R1417" s="3">
        <v>0.31850656170445257</v>
      </c>
      <c r="S1417" s="122">
        <f t="shared" si="71"/>
        <v>1523749215.51877</v>
      </c>
      <c r="T1417" s="3">
        <v>0.65802050016835756</v>
      </c>
      <c r="U1417" s="122">
        <f t="shared" si="70"/>
        <v>-30572410889.377247</v>
      </c>
      <c r="V1417" s="3">
        <f t="shared" si="72"/>
        <v>0.23739802183882361</v>
      </c>
    </row>
    <row r="1418" spans="13:22" x14ac:dyDescent="0.25">
      <c r="M1418" s="3">
        <v>1414</v>
      </c>
      <c r="N1418" s="122">
        <f>'CBA Result'!$G$54*_xlfn.GAMMA.INV(T1418,IF($O$2="Railway",$D$31,$D$32),IF($O$2="Railway",$F$31,$F$32))</f>
        <v>4009298556.9980974</v>
      </c>
      <c r="O1418" s="122">
        <f>'CBA Result'!$G$53+'CBA Result'!$G$57+'CBA Result'!$G$58+'CBA Result'!$G$59+'CBA Result'!$G$60</f>
        <v>-349185910.82876146</v>
      </c>
      <c r="P1418" s="122">
        <f>'CBA Result'!$G$55+'CBA Result'!$G$56</f>
        <v>2589916468.0184565</v>
      </c>
      <c r="Q1418" s="122">
        <f>'CBA Result'!$G$40</f>
        <v>-16530913967.140793</v>
      </c>
      <c r="R1418" s="3">
        <v>0.36487759065186431</v>
      </c>
      <c r="S1418" s="122">
        <f t="shared" si="71"/>
        <v>1656122956.5647047</v>
      </c>
      <c r="T1418" s="3">
        <v>6.6417904910737957E-2</v>
      </c>
      <c r="U1418" s="122">
        <f t="shared" si="70"/>
        <v>-20149359162.128227</v>
      </c>
      <c r="V1418" s="3">
        <f t="shared" si="72"/>
        <v>0.26384142343971828</v>
      </c>
    </row>
    <row r="1419" spans="13:22" x14ac:dyDescent="0.25">
      <c r="M1419" s="3">
        <v>1415</v>
      </c>
      <c r="N1419" s="122">
        <f>'CBA Result'!$G$54*_xlfn.GAMMA.INV(T1419,IF($O$2="Railway",$D$31,$D$32),IF($O$2="Railway",$F$31,$F$32))</f>
        <v>7822873117.7082272</v>
      </c>
      <c r="O1419" s="122">
        <f>'CBA Result'!$G$53+'CBA Result'!$G$57+'CBA Result'!$G$58+'CBA Result'!$G$59+'CBA Result'!$G$60</f>
        <v>-349185910.82876146</v>
      </c>
      <c r="P1419" s="122">
        <f>'CBA Result'!$G$55+'CBA Result'!$G$56</f>
        <v>2589916468.0184565</v>
      </c>
      <c r="Q1419" s="122">
        <f>'CBA Result'!$G$40</f>
        <v>-16530913967.140793</v>
      </c>
      <c r="R1419" s="3">
        <v>0.8327630087743898</v>
      </c>
      <c r="S1419" s="122">
        <f t="shared" si="71"/>
        <v>3286943651.6714044</v>
      </c>
      <c r="T1419" s="3">
        <v>0.95494647973240199</v>
      </c>
      <c r="U1419" s="122">
        <f t="shared" si="70"/>
        <v>-39315076661.80912</v>
      </c>
      <c r="V1419" s="3">
        <f t="shared" si="72"/>
        <v>0.27370240050946681</v>
      </c>
    </row>
    <row r="1420" spans="13:22" x14ac:dyDescent="0.25">
      <c r="M1420" s="3">
        <v>1416</v>
      </c>
      <c r="N1420" s="122">
        <f>'CBA Result'!$G$54*_xlfn.GAMMA.INV(T1420,IF($O$2="Railway",$D$31,$D$32),IF($O$2="Railway",$F$31,$F$32))</f>
        <v>6695900878.2076883</v>
      </c>
      <c r="O1420" s="122">
        <f>'CBA Result'!$G$53+'CBA Result'!$G$57+'CBA Result'!$G$58+'CBA Result'!$G$59+'CBA Result'!$G$60</f>
        <v>-349185910.82876146</v>
      </c>
      <c r="P1420" s="122">
        <f>'CBA Result'!$G$55+'CBA Result'!$G$56</f>
        <v>2589916468.0184565</v>
      </c>
      <c r="Q1420" s="122">
        <f>'CBA Result'!$G$40</f>
        <v>-16530913967.140793</v>
      </c>
      <c r="R1420" s="3">
        <v>0.14899555590138291</v>
      </c>
      <c r="S1420" s="122">
        <f t="shared" si="71"/>
        <v>1013214687.9461119</v>
      </c>
      <c r="T1420" s="3">
        <v>0.81199749301358526</v>
      </c>
      <c r="U1420" s="122">
        <f t="shared" si="70"/>
        <v>-33651300792.634026</v>
      </c>
      <c r="V1420" s="3">
        <f t="shared" si="72"/>
        <v>0.21871159455851</v>
      </c>
    </row>
    <row r="1421" spans="13:22" x14ac:dyDescent="0.25">
      <c r="M1421" s="3">
        <v>1417</v>
      </c>
      <c r="N1421" s="122">
        <f>'CBA Result'!$G$54*_xlfn.GAMMA.INV(T1421,IF($O$2="Railway",$D$31,$D$32),IF($O$2="Railway",$F$31,$F$32))</f>
        <v>8366581357.8961458</v>
      </c>
      <c r="O1421" s="122">
        <f>'CBA Result'!$G$53+'CBA Result'!$G$57+'CBA Result'!$G$58+'CBA Result'!$G$59+'CBA Result'!$G$60</f>
        <v>-349185910.82876146</v>
      </c>
      <c r="P1421" s="122">
        <f>'CBA Result'!$G$55+'CBA Result'!$G$56</f>
        <v>2589916468.0184565</v>
      </c>
      <c r="Q1421" s="122">
        <f>'CBA Result'!$G$40</f>
        <v>-16530913967.140793</v>
      </c>
      <c r="R1421" s="3">
        <v>0.89435044169004652</v>
      </c>
      <c r="S1421" s="122">
        <f t="shared" si="71"/>
        <v>3659899875.0956135</v>
      </c>
      <c r="T1421" s="3">
        <v>0.98022235921848933</v>
      </c>
      <c r="U1421" s="122">
        <f t="shared" si="70"/>
        <v>-42047567758.495552</v>
      </c>
      <c r="V1421" s="3">
        <f t="shared" si="72"/>
        <v>0.27771630904390765</v>
      </c>
    </row>
    <row r="1422" spans="13:22" x14ac:dyDescent="0.25">
      <c r="M1422" s="3">
        <v>1418</v>
      </c>
      <c r="N1422" s="122">
        <f>'CBA Result'!$G$54*_xlfn.GAMMA.INV(T1422,IF($O$2="Railway",$D$31,$D$32),IF($O$2="Railway",$F$31,$F$32))</f>
        <v>6542986448.9679232</v>
      </c>
      <c r="O1422" s="122">
        <f>'CBA Result'!$G$53+'CBA Result'!$G$57+'CBA Result'!$G$58+'CBA Result'!$G$59+'CBA Result'!$G$60</f>
        <v>-349185910.82876146</v>
      </c>
      <c r="P1422" s="122">
        <f>'CBA Result'!$G$55+'CBA Result'!$G$56</f>
        <v>2589916468.0184565</v>
      </c>
      <c r="Q1422" s="122">
        <f>'CBA Result'!$G$40</f>
        <v>-16530913967.140793</v>
      </c>
      <c r="R1422" s="3">
        <v>0.72522760425674671</v>
      </c>
      <c r="S1422" s="122">
        <f t="shared" si="71"/>
        <v>2802901098.42802</v>
      </c>
      <c r="T1422" s="3">
        <v>0.77896877662460762</v>
      </c>
      <c r="U1422" s="122">
        <f t="shared" si="70"/>
        <v>-32882805328.397305</v>
      </c>
      <c r="V1422" s="3">
        <f t="shared" si="72"/>
        <v>0.27359896902706504</v>
      </c>
    </row>
    <row r="1423" spans="13:22" x14ac:dyDescent="0.25">
      <c r="M1423" s="3">
        <v>1419</v>
      </c>
      <c r="N1423" s="122">
        <f>'CBA Result'!$G$54*_xlfn.GAMMA.INV(T1423,IF($O$2="Railway",$D$31,$D$32),IF($O$2="Railway",$F$31,$F$32))</f>
        <v>7873854323.5538673</v>
      </c>
      <c r="O1423" s="122">
        <f>'CBA Result'!$G$53+'CBA Result'!$G$57+'CBA Result'!$G$58+'CBA Result'!$G$59+'CBA Result'!$G$60</f>
        <v>-349185910.82876146</v>
      </c>
      <c r="P1423" s="122">
        <f>'CBA Result'!$G$55+'CBA Result'!$G$56</f>
        <v>2589916468.0184565</v>
      </c>
      <c r="Q1423" s="122">
        <f>'CBA Result'!$G$40</f>
        <v>-16530913967.140793</v>
      </c>
      <c r="R1423" s="3">
        <v>0.62434641447835981</v>
      </c>
      <c r="S1423" s="122">
        <f t="shared" si="71"/>
        <v>2438853276.4122629</v>
      </c>
      <c r="T1423" s="3">
        <v>0.95814932535120356</v>
      </c>
      <c r="U1423" s="122">
        <f t="shared" si="70"/>
        <v>-39571290713.344185</v>
      </c>
      <c r="V1423" s="3">
        <f t="shared" si="72"/>
        <v>0.25178662382567879</v>
      </c>
    </row>
    <row r="1424" spans="13:22" x14ac:dyDescent="0.25">
      <c r="M1424" s="3">
        <v>1420</v>
      </c>
      <c r="N1424" s="122">
        <f>'CBA Result'!$G$54*_xlfn.GAMMA.INV(T1424,IF($O$2="Railway",$D$31,$D$32),IF($O$2="Railway",$F$31,$F$32))</f>
        <v>5362189251.0174131</v>
      </c>
      <c r="O1424" s="122">
        <f>'CBA Result'!$G$53+'CBA Result'!$G$57+'CBA Result'!$G$58+'CBA Result'!$G$59+'CBA Result'!$G$60</f>
        <v>-349185910.82876146</v>
      </c>
      <c r="P1424" s="122">
        <f>'CBA Result'!$G$55+'CBA Result'!$G$56</f>
        <v>2589916468.0184565</v>
      </c>
      <c r="Q1424" s="122">
        <f>'CBA Result'!$G$40</f>
        <v>-16530913967.140793</v>
      </c>
      <c r="R1424" s="3">
        <v>0.73290953558197147</v>
      </c>
      <c r="S1424" s="122">
        <f t="shared" si="71"/>
        <v>2833337853.4573445</v>
      </c>
      <c r="T1424" s="3">
        <v>0.42125533577724361</v>
      </c>
      <c r="U1424" s="122">
        <f t="shared" si="70"/>
        <v>-26948523682.64389</v>
      </c>
      <c r="V1424" s="3">
        <f t="shared" si="72"/>
        <v>0.29116033538784936</v>
      </c>
    </row>
    <row r="1425" spans="13:22" x14ac:dyDescent="0.25">
      <c r="M1425" s="3">
        <v>1421</v>
      </c>
      <c r="N1425" s="122">
        <f>'CBA Result'!$G$54*_xlfn.GAMMA.INV(T1425,IF($O$2="Railway",$D$31,$D$32),IF($O$2="Railway",$F$31,$F$32))</f>
        <v>4520998142.8421574</v>
      </c>
      <c r="O1425" s="122">
        <f>'CBA Result'!$G$53+'CBA Result'!$G$57+'CBA Result'!$G$58+'CBA Result'!$G$59+'CBA Result'!$G$60</f>
        <v>-349185910.82876146</v>
      </c>
      <c r="P1425" s="122">
        <f>'CBA Result'!$G$55+'CBA Result'!$G$56</f>
        <v>2589916468.0184565</v>
      </c>
      <c r="Q1425" s="122">
        <f>'CBA Result'!$G$40</f>
        <v>-16530913967.140793</v>
      </c>
      <c r="R1425" s="3">
        <v>0.70887991957497098</v>
      </c>
      <c r="S1425" s="122">
        <f t="shared" si="71"/>
        <v>2739651060.4506578</v>
      </c>
      <c r="T1425" s="3">
        <v>0.16381262373398542</v>
      </c>
      <c r="U1425" s="122">
        <f t="shared" si="70"/>
        <v>-22720985742.615162</v>
      </c>
      <c r="V1425" s="3">
        <f t="shared" si="72"/>
        <v>0.30418853172822563</v>
      </c>
    </row>
    <row r="1426" spans="13:22" x14ac:dyDescent="0.25">
      <c r="M1426" s="3">
        <v>1422</v>
      </c>
      <c r="N1426" s="122">
        <f>'CBA Result'!$G$54*_xlfn.GAMMA.INV(T1426,IF($O$2="Railway",$D$31,$D$32),IF($O$2="Railway",$F$31,$F$32))</f>
        <v>5262044448.6432219</v>
      </c>
      <c r="O1426" s="122">
        <f>'CBA Result'!$G$53+'CBA Result'!$G$57+'CBA Result'!$G$58+'CBA Result'!$G$59+'CBA Result'!$G$60</f>
        <v>-349185910.82876146</v>
      </c>
      <c r="P1426" s="122">
        <f>'CBA Result'!$G$55+'CBA Result'!$G$56</f>
        <v>2589916468.0184565</v>
      </c>
      <c r="Q1426" s="122">
        <f>'CBA Result'!$G$40</f>
        <v>-16530913967.140793</v>
      </c>
      <c r="R1426" s="3">
        <v>0.26457487000716218</v>
      </c>
      <c r="S1426" s="122">
        <f t="shared" si="71"/>
        <v>1368136337.645411</v>
      </c>
      <c r="T1426" s="3">
        <v>0.38704225020755678</v>
      </c>
      <c r="U1426" s="122">
        <f t="shared" si="70"/>
        <v>-26445230260.472614</v>
      </c>
      <c r="V1426" s="3">
        <f t="shared" si="72"/>
        <v>0.23750955516723191</v>
      </c>
    </row>
    <row r="1427" spans="13:22" x14ac:dyDescent="0.25">
      <c r="M1427" s="3">
        <v>1423</v>
      </c>
      <c r="N1427" s="122">
        <f>'CBA Result'!$G$54*_xlfn.GAMMA.INV(T1427,IF($O$2="Railway",$D$31,$D$32),IF($O$2="Railway",$F$31,$F$32))</f>
        <v>5235958254.9694538</v>
      </c>
      <c r="O1427" s="122">
        <f>'CBA Result'!$G$53+'CBA Result'!$G$57+'CBA Result'!$G$58+'CBA Result'!$G$59+'CBA Result'!$G$60</f>
        <v>-349185910.82876146</v>
      </c>
      <c r="P1427" s="122">
        <f>'CBA Result'!$G$55+'CBA Result'!$G$56</f>
        <v>2589916468.0184565</v>
      </c>
      <c r="Q1427" s="122">
        <f>'CBA Result'!$G$40</f>
        <v>-16530913967.140793</v>
      </c>
      <c r="R1427" s="3">
        <v>0.4588400866715181</v>
      </c>
      <c r="S1427" s="122">
        <f t="shared" si="71"/>
        <v>1926456051.1189003</v>
      </c>
      <c r="T1427" s="3">
        <v>0.37819078989034582</v>
      </c>
      <c r="U1427" s="122">
        <f t="shared" si="70"/>
        <v>-26314129999.907547</v>
      </c>
      <c r="V1427" s="3">
        <f t="shared" si="72"/>
        <v>0.25891900645332111</v>
      </c>
    </row>
    <row r="1428" spans="13:22" x14ac:dyDescent="0.25">
      <c r="M1428" s="3">
        <v>1424</v>
      </c>
      <c r="N1428" s="122">
        <f>'CBA Result'!$G$54*_xlfn.GAMMA.INV(T1428,IF($O$2="Railway",$D$31,$D$32),IF($O$2="Railway",$F$31,$F$32))</f>
        <v>6765231606.464756</v>
      </c>
      <c r="O1428" s="122">
        <f>'CBA Result'!$G$53+'CBA Result'!$G$57+'CBA Result'!$G$58+'CBA Result'!$G$59+'CBA Result'!$G$60</f>
        <v>-349185910.82876146</v>
      </c>
      <c r="P1428" s="122">
        <f>'CBA Result'!$G$55+'CBA Result'!$G$56</f>
        <v>2589916468.0184565</v>
      </c>
      <c r="Q1428" s="122">
        <f>'CBA Result'!$G$40</f>
        <v>-16530913967.140793</v>
      </c>
      <c r="R1428" s="3">
        <v>0.14963391131804227</v>
      </c>
      <c r="S1428" s="122">
        <f t="shared" si="71"/>
        <v>1015327121.9750115</v>
      </c>
      <c r="T1428" s="3">
        <v>0.8257634452193352</v>
      </c>
      <c r="U1428" s="122">
        <f t="shared" si="70"/>
        <v>-33999733249.025982</v>
      </c>
      <c r="V1428" s="3">
        <f t="shared" si="72"/>
        <v>0.21857150358154351</v>
      </c>
    </row>
    <row r="1429" spans="13:22" x14ac:dyDescent="0.25">
      <c r="M1429" s="3">
        <v>1425</v>
      </c>
      <c r="N1429" s="122">
        <f>'CBA Result'!$G$54*_xlfn.GAMMA.INV(T1429,IF($O$2="Railway",$D$31,$D$32),IF($O$2="Railway",$F$31,$F$32))</f>
        <v>5376227432.4034081</v>
      </c>
      <c r="O1429" s="122">
        <f>'CBA Result'!$G$53+'CBA Result'!$G$57+'CBA Result'!$G$58+'CBA Result'!$G$59+'CBA Result'!$G$60</f>
        <v>-349185910.82876146</v>
      </c>
      <c r="P1429" s="122">
        <f>'CBA Result'!$G$55+'CBA Result'!$G$56</f>
        <v>2589916468.0184565</v>
      </c>
      <c r="Q1429" s="122">
        <f>'CBA Result'!$G$40</f>
        <v>-16530913967.140793</v>
      </c>
      <c r="R1429" s="3">
        <v>0.92262754462817465</v>
      </c>
      <c r="S1429" s="122">
        <f t="shared" si="71"/>
        <v>3881149194.2042952</v>
      </c>
      <c r="T1429" s="3">
        <v>0.42607086921942383</v>
      </c>
      <c r="U1429" s="122">
        <f t="shared" si="70"/>
        <v>-27019074766.507626</v>
      </c>
      <c r="V1429" s="3">
        <f t="shared" si="72"/>
        <v>0.3297000653338944</v>
      </c>
    </row>
    <row r="1430" spans="13:22" x14ac:dyDescent="0.25">
      <c r="M1430" s="3">
        <v>1426</v>
      </c>
      <c r="N1430" s="122">
        <f>'CBA Result'!$G$54*_xlfn.GAMMA.INV(T1430,IF($O$2="Railway",$D$31,$D$32),IF($O$2="Railway",$F$31,$F$32))</f>
        <v>7579496443.1521378</v>
      </c>
      <c r="O1430" s="122">
        <f>'CBA Result'!$G$53+'CBA Result'!$G$57+'CBA Result'!$G$58+'CBA Result'!$G$59+'CBA Result'!$G$60</f>
        <v>-349185910.82876146</v>
      </c>
      <c r="P1430" s="122">
        <f>'CBA Result'!$G$55+'CBA Result'!$G$56</f>
        <v>2589916468.0184565</v>
      </c>
      <c r="Q1430" s="122">
        <f>'CBA Result'!$G$40</f>
        <v>-16530913967.140793</v>
      </c>
      <c r="R1430" s="3">
        <v>0.35073683740246031</v>
      </c>
      <c r="S1430" s="122">
        <f t="shared" si="71"/>
        <v>1615793446.0139718</v>
      </c>
      <c r="T1430" s="3">
        <v>0.93659347928038594</v>
      </c>
      <c r="U1430" s="122">
        <f t="shared" si="70"/>
        <v>-38091948985.583687</v>
      </c>
      <c r="V1430" s="3">
        <f t="shared" si="72"/>
        <v>0.23223027999132451</v>
      </c>
    </row>
    <row r="1431" spans="13:22" x14ac:dyDescent="0.25">
      <c r="M1431" s="3">
        <v>1427</v>
      </c>
      <c r="N1431" s="122">
        <f>'CBA Result'!$G$54*_xlfn.GAMMA.INV(T1431,IF($O$2="Railway",$D$31,$D$32),IF($O$2="Railway",$F$31,$F$32))</f>
        <v>4784510505.0062237</v>
      </c>
      <c r="O1431" s="122">
        <f>'CBA Result'!$G$53+'CBA Result'!$G$57+'CBA Result'!$G$58+'CBA Result'!$G$59+'CBA Result'!$G$60</f>
        <v>-349185910.82876146</v>
      </c>
      <c r="P1431" s="122">
        <f>'CBA Result'!$G$55+'CBA Result'!$G$56</f>
        <v>2589916468.0184565</v>
      </c>
      <c r="Q1431" s="122">
        <f>'CBA Result'!$G$40</f>
        <v>-16530913967.140793</v>
      </c>
      <c r="R1431" s="3">
        <v>0.40933024497255666</v>
      </c>
      <c r="S1431" s="122">
        <f t="shared" si="71"/>
        <v>1783227897.4550354</v>
      </c>
      <c r="T1431" s="3">
        <v>0.23433037617332164</v>
      </c>
      <c r="U1431" s="122">
        <f t="shared" si="70"/>
        <v>-24045308477.233376</v>
      </c>
      <c r="V1431" s="3">
        <f t="shared" si="72"/>
        <v>0.25861812076648377</v>
      </c>
    </row>
    <row r="1432" spans="13:22" x14ac:dyDescent="0.25">
      <c r="M1432" s="3">
        <v>1428</v>
      </c>
      <c r="N1432" s="122">
        <f>'CBA Result'!$G$54*_xlfn.GAMMA.INV(T1432,IF($O$2="Railway",$D$31,$D$32),IF($O$2="Railway",$F$31,$F$32))</f>
        <v>5560860191.1245861</v>
      </c>
      <c r="O1432" s="122">
        <f>'CBA Result'!$G$53+'CBA Result'!$G$57+'CBA Result'!$G$58+'CBA Result'!$G$59+'CBA Result'!$G$60</f>
        <v>-349185910.82876146</v>
      </c>
      <c r="P1432" s="122">
        <f>'CBA Result'!$G$55+'CBA Result'!$G$56</f>
        <v>2589916468.0184565</v>
      </c>
      <c r="Q1432" s="122">
        <f>'CBA Result'!$G$40</f>
        <v>-16530913967.140793</v>
      </c>
      <c r="R1432" s="3">
        <v>0.73445301235564253</v>
      </c>
      <c r="S1432" s="122">
        <f t="shared" si="71"/>
        <v>2839511803.3953362</v>
      </c>
      <c r="T1432" s="3">
        <v>0.48938058484386571</v>
      </c>
      <c r="U1432" s="122">
        <f t="shared" si="70"/>
        <v>-27946975673.780804</v>
      </c>
      <c r="V1432" s="3">
        <f t="shared" si="72"/>
        <v>0.2880879196973215</v>
      </c>
    </row>
    <row r="1433" spans="13:22" x14ac:dyDescent="0.25">
      <c r="M1433" s="3">
        <v>1429</v>
      </c>
      <c r="N1433" s="122">
        <f>'CBA Result'!$G$54*_xlfn.GAMMA.INV(T1433,IF($O$2="Railway",$D$31,$D$32),IF($O$2="Railway",$F$31,$F$32))</f>
        <v>5864975218.4904194</v>
      </c>
      <c r="O1433" s="122">
        <f>'CBA Result'!$G$53+'CBA Result'!$G$57+'CBA Result'!$G$58+'CBA Result'!$G$59+'CBA Result'!$G$60</f>
        <v>-349185910.82876146</v>
      </c>
      <c r="P1433" s="122">
        <f>'CBA Result'!$G$55+'CBA Result'!$G$56</f>
        <v>2589916468.0184565</v>
      </c>
      <c r="Q1433" s="122">
        <f>'CBA Result'!$G$40</f>
        <v>-16530913967.140793</v>
      </c>
      <c r="R1433" s="3">
        <v>0.78284986052381378</v>
      </c>
      <c r="S1433" s="122">
        <f t="shared" si="71"/>
        <v>3044584928.1253271</v>
      </c>
      <c r="T1433" s="3">
        <v>0.59055907100483551</v>
      </c>
      <c r="U1433" s="122">
        <f t="shared" si="70"/>
        <v>-29475353475.004631</v>
      </c>
      <c r="V1433" s="3">
        <f t="shared" si="72"/>
        <v>0.2904248202840472</v>
      </c>
    </row>
    <row r="1434" spans="13:22" x14ac:dyDescent="0.25">
      <c r="M1434" s="3">
        <v>1430</v>
      </c>
      <c r="N1434" s="122">
        <f>'CBA Result'!$G$54*_xlfn.GAMMA.INV(T1434,IF($O$2="Railway",$D$31,$D$32),IF($O$2="Railway",$F$31,$F$32))</f>
        <v>6324769178.9353495</v>
      </c>
      <c r="O1434" s="122">
        <f>'CBA Result'!$G$53+'CBA Result'!$G$57+'CBA Result'!$G$58+'CBA Result'!$G$59+'CBA Result'!$G$60</f>
        <v>-349185910.82876146</v>
      </c>
      <c r="P1434" s="122">
        <f>'CBA Result'!$G$55+'CBA Result'!$G$56</f>
        <v>2589916468.0184565</v>
      </c>
      <c r="Q1434" s="122">
        <f>'CBA Result'!$G$40</f>
        <v>-16530913967.140793</v>
      </c>
      <c r="R1434" s="3">
        <v>0.566076626967566</v>
      </c>
      <c r="S1434" s="122">
        <f t="shared" si="71"/>
        <v>2250072909.9754677</v>
      </c>
      <c r="T1434" s="3">
        <v>0.72548617996212117</v>
      </c>
      <c r="U1434" s="122">
        <f t="shared" si="70"/>
        <v>-31786120188.401745</v>
      </c>
      <c r="V1434" s="3">
        <f t="shared" si="72"/>
        <v>0.25878138411757057</v>
      </c>
    </row>
    <row r="1435" spans="13:22" x14ac:dyDescent="0.25">
      <c r="M1435" s="3">
        <v>1431</v>
      </c>
      <c r="N1435" s="122">
        <f>'CBA Result'!$G$54*_xlfn.GAMMA.INV(T1435,IF($O$2="Railway",$D$31,$D$32),IF($O$2="Railway",$F$31,$F$32))</f>
        <v>3815794383.4201069</v>
      </c>
      <c r="O1435" s="122">
        <f>'CBA Result'!$G$53+'CBA Result'!$G$57+'CBA Result'!$G$58+'CBA Result'!$G$59+'CBA Result'!$G$60</f>
        <v>-349185910.82876146</v>
      </c>
      <c r="P1435" s="122">
        <f>'CBA Result'!$G$55+'CBA Result'!$G$56</f>
        <v>2589916468.0184565</v>
      </c>
      <c r="Q1435" s="122">
        <f>'CBA Result'!$G$40</f>
        <v>-16530913967.140793</v>
      </c>
      <c r="R1435" s="3">
        <v>0.82044508776401948</v>
      </c>
      <c r="S1435" s="122">
        <f t="shared" si="71"/>
        <v>3223417942.0815563</v>
      </c>
      <c r="T1435" s="3">
        <v>4.334214926701907E-2</v>
      </c>
      <c r="U1435" s="122">
        <f t="shared" si="70"/>
        <v>-19176873567.11356</v>
      </c>
      <c r="V1435" s="3">
        <f t="shared" si="72"/>
        <v>0.34885907712014302</v>
      </c>
    </row>
    <row r="1436" spans="13:22" x14ac:dyDescent="0.25">
      <c r="M1436" s="3">
        <v>1432</v>
      </c>
      <c r="N1436" s="122">
        <f>'CBA Result'!$G$54*_xlfn.GAMMA.INV(T1436,IF($O$2="Railway",$D$31,$D$32),IF($O$2="Railway",$F$31,$F$32))</f>
        <v>4957536739.1865606</v>
      </c>
      <c r="O1436" s="122">
        <f>'CBA Result'!$G$53+'CBA Result'!$G$57+'CBA Result'!$G$58+'CBA Result'!$G$59+'CBA Result'!$G$60</f>
        <v>-349185910.82876146</v>
      </c>
      <c r="P1436" s="122">
        <f>'CBA Result'!$G$55+'CBA Result'!$G$56</f>
        <v>2589916468.0184565</v>
      </c>
      <c r="Q1436" s="122">
        <f>'CBA Result'!$G$40</f>
        <v>-16530913967.140793</v>
      </c>
      <c r="R1436" s="3">
        <v>0.29926206308433911</v>
      </c>
      <c r="S1436" s="122">
        <f t="shared" si="71"/>
        <v>1468546512.7346532</v>
      </c>
      <c r="T1436" s="3">
        <v>0.28677507998720997</v>
      </c>
      <c r="U1436" s="122">
        <f t="shared" si="70"/>
        <v>-24914878973.769432</v>
      </c>
      <c r="V1436" s="3">
        <f t="shared" si="72"/>
        <v>0.24390635601683056</v>
      </c>
    </row>
    <row r="1437" spans="13:22" x14ac:dyDescent="0.25">
      <c r="M1437" s="3">
        <v>1433</v>
      </c>
      <c r="N1437" s="122">
        <f>'CBA Result'!$G$54*_xlfn.GAMMA.INV(T1437,IF($O$2="Railway",$D$31,$D$32),IF($O$2="Railway",$F$31,$F$32))</f>
        <v>6724485750.6540098</v>
      </c>
      <c r="O1437" s="122">
        <f>'CBA Result'!$G$53+'CBA Result'!$G$57+'CBA Result'!$G$58+'CBA Result'!$G$59+'CBA Result'!$G$60</f>
        <v>-349185910.82876146</v>
      </c>
      <c r="P1437" s="122">
        <f>'CBA Result'!$G$55+'CBA Result'!$G$56</f>
        <v>2589916468.0184565</v>
      </c>
      <c r="Q1437" s="122">
        <f>'CBA Result'!$G$40</f>
        <v>-16530913967.140793</v>
      </c>
      <c r="R1437" s="3">
        <v>0.60093419146245997</v>
      </c>
      <c r="S1437" s="122">
        <f t="shared" si="71"/>
        <v>2361558123.2121296</v>
      </c>
      <c r="T1437" s="3">
        <v>0.81776393130251346</v>
      </c>
      <c r="U1437" s="122">
        <f t="shared" si="70"/>
        <v>-33794958555.541008</v>
      </c>
      <c r="V1437" s="3">
        <f t="shared" si="72"/>
        <v>0.25852548239343487</v>
      </c>
    </row>
    <row r="1438" spans="13:22" x14ac:dyDescent="0.25">
      <c r="M1438" s="3">
        <v>1434</v>
      </c>
      <c r="N1438" s="122">
        <f>'CBA Result'!$G$54*_xlfn.GAMMA.INV(T1438,IF($O$2="Railway",$D$31,$D$32),IF($O$2="Railway",$F$31,$F$32))</f>
        <v>6974967486.3693457</v>
      </c>
      <c r="O1438" s="122">
        <f>'CBA Result'!$G$53+'CBA Result'!$G$57+'CBA Result'!$G$58+'CBA Result'!$G$59+'CBA Result'!$G$60</f>
        <v>-349185910.82876146</v>
      </c>
      <c r="P1438" s="122">
        <f>'CBA Result'!$G$55+'CBA Result'!$G$56</f>
        <v>2589916468.0184565</v>
      </c>
      <c r="Q1438" s="122">
        <f>'CBA Result'!$G$40</f>
        <v>-16530913967.140793</v>
      </c>
      <c r="R1438" s="3">
        <v>0.91872207337878575</v>
      </c>
      <c r="S1438" s="122">
        <f t="shared" si="71"/>
        <v>3847674409.9510183</v>
      </c>
      <c r="T1438" s="3">
        <v>0.86293062985123703</v>
      </c>
      <c r="U1438" s="122">
        <f t="shared" si="70"/>
        <v>-35053793831.7696</v>
      </c>
      <c r="V1438" s="3">
        <f t="shared" si="72"/>
        <v>0.29878238103857985</v>
      </c>
    </row>
    <row r="1439" spans="13:22" x14ac:dyDescent="0.25">
      <c r="M1439" s="3">
        <v>1435</v>
      </c>
      <c r="N1439" s="122">
        <f>'CBA Result'!$G$54*_xlfn.GAMMA.INV(T1439,IF($O$2="Railway",$D$31,$D$32),IF($O$2="Railway",$F$31,$F$32))</f>
        <v>4257849789.516088</v>
      </c>
      <c r="O1439" s="122">
        <f>'CBA Result'!$G$53+'CBA Result'!$G$57+'CBA Result'!$G$58+'CBA Result'!$G$59+'CBA Result'!$G$60</f>
        <v>-349185910.82876146</v>
      </c>
      <c r="P1439" s="122">
        <f>'CBA Result'!$G$55+'CBA Result'!$G$56</f>
        <v>2589916468.0184565</v>
      </c>
      <c r="Q1439" s="122">
        <f>'CBA Result'!$G$40</f>
        <v>-16530913967.140793</v>
      </c>
      <c r="R1439" s="3">
        <v>0.69659177040926634</v>
      </c>
      <c r="S1439" s="122">
        <f t="shared" si="71"/>
        <v>2693362658.1396952</v>
      </c>
      <c r="T1439" s="3">
        <v>0.10692205852160552</v>
      </c>
      <c r="U1439" s="122">
        <f t="shared" si="70"/>
        <v>-21398492391.543903</v>
      </c>
      <c r="V1439" s="3">
        <f t="shared" si="72"/>
        <v>0.30852764839806945</v>
      </c>
    </row>
    <row r="1440" spans="13:22" x14ac:dyDescent="0.25">
      <c r="M1440" s="3">
        <v>1436</v>
      </c>
      <c r="N1440" s="122">
        <f>'CBA Result'!$G$54*_xlfn.GAMMA.INV(T1440,IF($O$2="Railway",$D$31,$D$32),IF($O$2="Railway",$F$31,$F$32))</f>
        <v>4929010899.52668</v>
      </c>
      <c r="O1440" s="122">
        <f>'CBA Result'!$G$53+'CBA Result'!$G$57+'CBA Result'!$G$58+'CBA Result'!$G$59+'CBA Result'!$G$60</f>
        <v>-349185910.82876146</v>
      </c>
      <c r="P1440" s="122">
        <f>'CBA Result'!$G$55+'CBA Result'!$G$56</f>
        <v>2589916468.0184565</v>
      </c>
      <c r="Q1440" s="122">
        <f>'CBA Result'!$G$40</f>
        <v>-16530913967.140793</v>
      </c>
      <c r="R1440" s="3">
        <v>0.32088886237695557</v>
      </c>
      <c r="S1440" s="122">
        <f t="shared" si="71"/>
        <v>1530566155.0842888</v>
      </c>
      <c r="T1440" s="3">
        <v>0.27784841607905852</v>
      </c>
      <c r="U1440" s="122">
        <f t="shared" si="70"/>
        <v>-24771517889.395966</v>
      </c>
      <c r="V1440" s="3">
        <f t="shared" si="72"/>
        <v>0.24667003334494511</v>
      </c>
    </row>
    <row r="1441" spans="13:22" x14ac:dyDescent="0.25">
      <c r="M1441" s="3">
        <v>1437</v>
      </c>
      <c r="N1441" s="122">
        <f>'CBA Result'!$G$54*_xlfn.GAMMA.INV(T1441,IF($O$2="Railway",$D$31,$D$32),IF($O$2="Railway",$F$31,$F$32))</f>
        <v>6761661041.0874786</v>
      </c>
      <c r="O1441" s="122">
        <f>'CBA Result'!$G$53+'CBA Result'!$G$57+'CBA Result'!$G$58+'CBA Result'!$G$59+'CBA Result'!$G$60</f>
        <v>-349185910.82876146</v>
      </c>
      <c r="P1441" s="122">
        <f>'CBA Result'!$G$55+'CBA Result'!$G$56</f>
        <v>2589916468.0184565</v>
      </c>
      <c r="Q1441" s="122">
        <f>'CBA Result'!$G$40</f>
        <v>-16530913967.140793</v>
      </c>
      <c r="R1441" s="3">
        <v>0.90953953548469468</v>
      </c>
      <c r="S1441" s="122">
        <f t="shared" si="71"/>
        <v>3773015536.9574375</v>
      </c>
      <c r="T1441" s="3">
        <v>0.82507275253490053</v>
      </c>
      <c r="U1441" s="122">
        <f t="shared" si="70"/>
        <v>-33981788812.318207</v>
      </c>
      <c r="V1441" s="3">
        <f t="shared" si="72"/>
        <v>0.29973379928498567</v>
      </c>
    </row>
    <row r="1442" spans="13:22" x14ac:dyDescent="0.25">
      <c r="M1442" s="3">
        <v>1438</v>
      </c>
      <c r="N1442" s="122">
        <f>'CBA Result'!$G$54*_xlfn.GAMMA.INV(T1442,IF($O$2="Railway",$D$31,$D$32),IF($O$2="Railway",$F$31,$F$32))</f>
        <v>6311524160.0642452</v>
      </c>
      <c r="O1442" s="122">
        <f>'CBA Result'!$G$53+'CBA Result'!$G$57+'CBA Result'!$G$58+'CBA Result'!$G$59+'CBA Result'!$G$60</f>
        <v>-349185910.82876146</v>
      </c>
      <c r="P1442" s="122">
        <f>'CBA Result'!$G$55+'CBA Result'!$G$56</f>
        <v>2589916468.0184565</v>
      </c>
      <c r="Q1442" s="122">
        <f>'CBA Result'!$G$40</f>
        <v>-16530913967.140793</v>
      </c>
      <c r="R1442" s="3">
        <v>0.26202092665777121</v>
      </c>
      <c r="S1442" s="122">
        <f t="shared" si="71"/>
        <v>1360680136.6534884</v>
      </c>
      <c r="T1442" s="3">
        <v>0.7220044469394864</v>
      </c>
      <c r="U1442" s="122">
        <f t="shared" si="70"/>
        <v>-31719555267.244347</v>
      </c>
      <c r="V1442" s="3">
        <f t="shared" si="72"/>
        <v>0.23086762485132295</v>
      </c>
    </row>
    <row r="1443" spans="13:22" x14ac:dyDescent="0.25">
      <c r="M1443" s="3">
        <v>1439</v>
      </c>
      <c r="N1443" s="122">
        <f>'CBA Result'!$G$54*_xlfn.GAMMA.INV(T1443,IF($O$2="Railway",$D$31,$D$32),IF($O$2="Railway",$F$31,$F$32))</f>
        <v>7136735964.4026928</v>
      </c>
      <c r="O1443" s="122">
        <f>'CBA Result'!$G$53+'CBA Result'!$G$57+'CBA Result'!$G$58+'CBA Result'!$G$59+'CBA Result'!$G$60</f>
        <v>-349185910.82876146</v>
      </c>
      <c r="P1443" s="122">
        <f>'CBA Result'!$G$55+'CBA Result'!$G$56</f>
        <v>2589916468.0184565</v>
      </c>
      <c r="Q1443" s="122">
        <f>'CBA Result'!$G$40</f>
        <v>-16530913967.140793</v>
      </c>
      <c r="R1443" s="3">
        <v>0.24358362401554279</v>
      </c>
      <c r="S1443" s="122">
        <f t="shared" si="71"/>
        <v>1306518590.7955847</v>
      </c>
      <c r="T1443" s="3">
        <v>0.88721226222917193</v>
      </c>
      <c r="U1443" s="122">
        <f t="shared" si="70"/>
        <v>-35866786707.871422</v>
      </c>
      <c r="V1443" s="3">
        <f t="shared" si="72"/>
        <v>0.22567030356787357</v>
      </c>
    </row>
    <row r="1444" spans="13:22" x14ac:dyDescent="0.25">
      <c r="M1444" s="3">
        <v>1440</v>
      </c>
      <c r="N1444" s="122">
        <f>'CBA Result'!$G$54*_xlfn.GAMMA.INV(T1444,IF($O$2="Railway",$D$31,$D$32),IF($O$2="Railway",$F$31,$F$32))</f>
        <v>3871245684.6962576</v>
      </c>
      <c r="O1444" s="122">
        <f>'CBA Result'!$G$53+'CBA Result'!$G$57+'CBA Result'!$G$58+'CBA Result'!$G$59+'CBA Result'!$G$60</f>
        <v>-349185910.82876146</v>
      </c>
      <c r="P1444" s="122">
        <f>'CBA Result'!$G$55+'CBA Result'!$G$56</f>
        <v>2589916468.0184565</v>
      </c>
      <c r="Q1444" s="122">
        <f>'CBA Result'!$G$40</f>
        <v>-16530913967.140793</v>
      </c>
      <c r="R1444" s="3">
        <v>0.787481077362293</v>
      </c>
      <c r="S1444" s="122">
        <f t="shared" si="71"/>
        <v>3065553079.5447822</v>
      </c>
      <c r="T1444" s="3">
        <v>4.9246948111086875E-2</v>
      </c>
      <c r="U1444" s="122">
        <f t="shared" si="70"/>
        <v>-19455552784.821186</v>
      </c>
      <c r="V1444" s="3">
        <f t="shared" si="72"/>
        <v>0.33859808180581719</v>
      </c>
    </row>
    <row r="1445" spans="13:22" x14ac:dyDescent="0.25">
      <c r="M1445" s="3">
        <v>1441</v>
      </c>
      <c r="N1445" s="122">
        <f>'CBA Result'!$G$54*_xlfn.GAMMA.INV(T1445,IF($O$2="Railway",$D$31,$D$32),IF($O$2="Railway",$F$31,$F$32))</f>
        <v>4313444591.2641459</v>
      </c>
      <c r="O1445" s="122">
        <f>'CBA Result'!$G$53+'CBA Result'!$G$57+'CBA Result'!$G$58+'CBA Result'!$G$59+'CBA Result'!$G$60</f>
        <v>-349185910.82876146</v>
      </c>
      <c r="P1445" s="122">
        <f>'CBA Result'!$G$55+'CBA Result'!$G$56</f>
        <v>2589916468.0184565</v>
      </c>
      <c r="Q1445" s="122">
        <f>'CBA Result'!$G$40</f>
        <v>-16530913967.140793</v>
      </c>
      <c r="R1445" s="3">
        <v>0.61205975556684533</v>
      </c>
      <c r="S1445" s="122">
        <f t="shared" si="71"/>
        <v>2398024214.5805912</v>
      </c>
      <c r="T1445" s="3">
        <v>0.11774234830535146</v>
      </c>
      <c r="U1445" s="122">
        <f t="shared" si="70"/>
        <v>-21677892793.395657</v>
      </c>
      <c r="V1445" s="3">
        <f t="shared" si="72"/>
        <v>0.29349175935376415</v>
      </c>
    </row>
    <row r="1446" spans="13:22" x14ac:dyDescent="0.25">
      <c r="M1446" s="3">
        <v>1442</v>
      </c>
      <c r="N1446" s="122">
        <f>'CBA Result'!$G$54*_xlfn.GAMMA.INV(T1446,IF($O$2="Railway",$D$31,$D$32),IF($O$2="Railway",$F$31,$F$32))</f>
        <v>6697158753.2285213</v>
      </c>
      <c r="O1446" s="122">
        <f>'CBA Result'!$G$53+'CBA Result'!$G$57+'CBA Result'!$G$58+'CBA Result'!$G$59+'CBA Result'!$G$60</f>
        <v>-349185910.82876146</v>
      </c>
      <c r="P1446" s="122">
        <f>'CBA Result'!$G$55+'CBA Result'!$G$56</f>
        <v>2589916468.0184565</v>
      </c>
      <c r="Q1446" s="122">
        <f>'CBA Result'!$G$40</f>
        <v>-16530913967.140793</v>
      </c>
      <c r="R1446" s="3">
        <v>0.76500561809174095</v>
      </c>
      <c r="S1446" s="122">
        <f t="shared" si="71"/>
        <v>2966165858.8374314</v>
      </c>
      <c r="T1446" s="3">
        <v>0.81225393310636684</v>
      </c>
      <c r="U1446" s="122">
        <f t="shared" si="70"/>
        <v>-33657622440.976128</v>
      </c>
      <c r="V1446" s="3">
        <f t="shared" si="72"/>
        <v>0.27673192655158524</v>
      </c>
    </row>
    <row r="1447" spans="13:22" x14ac:dyDescent="0.25">
      <c r="M1447" s="3">
        <v>1443</v>
      </c>
      <c r="N1447" s="122">
        <f>'CBA Result'!$G$54*_xlfn.GAMMA.INV(T1447,IF($O$2="Railway",$D$31,$D$32),IF($O$2="Railway",$F$31,$F$32))</f>
        <v>7572214206.9599905</v>
      </c>
      <c r="O1447" s="122">
        <f>'CBA Result'!$G$53+'CBA Result'!$G$57+'CBA Result'!$G$58+'CBA Result'!$G$59+'CBA Result'!$G$60</f>
        <v>-349185910.82876146</v>
      </c>
      <c r="P1447" s="122">
        <f>'CBA Result'!$G$55+'CBA Result'!$G$56</f>
        <v>2589916468.0184565</v>
      </c>
      <c r="Q1447" s="122">
        <f>'CBA Result'!$G$40</f>
        <v>-16530913967.140793</v>
      </c>
      <c r="R1447" s="3">
        <v>0.47941675642200632</v>
      </c>
      <c r="S1447" s="122">
        <f t="shared" si="71"/>
        <v>1986848968.2882118</v>
      </c>
      <c r="T1447" s="3">
        <v>0.93595899160045037</v>
      </c>
      <c r="U1447" s="122">
        <f t="shared" si="70"/>
        <v>-38055350964.644867</v>
      </c>
      <c r="V1447" s="3">
        <f t="shared" si="72"/>
        <v>0.24201267445873331</v>
      </c>
    </row>
    <row r="1448" spans="13:22" x14ac:dyDescent="0.25">
      <c r="M1448" s="3">
        <v>1444</v>
      </c>
      <c r="N1448" s="122">
        <f>'CBA Result'!$G$54*_xlfn.GAMMA.INV(T1448,IF($O$2="Railway",$D$31,$D$32),IF($O$2="Railway",$F$31,$F$32))</f>
        <v>5496542478.2239323</v>
      </c>
      <c r="O1448" s="122">
        <f>'CBA Result'!$G$53+'CBA Result'!$G$57+'CBA Result'!$G$58+'CBA Result'!$G$59+'CBA Result'!$G$60</f>
        <v>-349185910.82876146</v>
      </c>
      <c r="P1448" s="122">
        <f>'CBA Result'!$G$55+'CBA Result'!$G$56</f>
        <v>2589916468.0184565</v>
      </c>
      <c r="Q1448" s="122">
        <f>'CBA Result'!$G$40</f>
        <v>-16530913967.140793</v>
      </c>
      <c r="R1448" s="3">
        <v>0.91590715711445669</v>
      </c>
      <c r="S1448" s="122">
        <f t="shared" si="71"/>
        <v>3824212228.7420535</v>
      </c>
      <c r="T1448" s="3">
        <v>0.46737564462263836</v>
      </c>
      <c r="U1448" s="122">
        <f t="shared" si="70"/>
        <v>-27623736912.860924</v>
      </c>
      <c r="V1448" s="3">
        <f t="shared" si="72"/>
        <v>0.32477752102975921</v>
      </c>
    </row>
    <row r="1449" spans="13:22" x14ac:dyDescent="0.25">
      <c r="M1449" s="3">
        <v>1445</v>
      </c>
      <c r="N1449" s="122">
        <f>'CBA Result'!$G$54*_xlfn.GAMMA.INV(T1449,IF($O$2="Railway",$D$31,$D$32),IF($O$2="Railway",$F$31,$F$32))</f>
        <v>4690575339.6329699</v>
      </c>
      <c r="O1449" s="122">
        <f>'CBA Result'!$G$53+'CBA Result'!$G$57+'CBA Result'!$G$58+'CBA Result'!$G$59+'CBA Result'!$G$60</f>
        <v>-349185910.82876146</v>
      </c>
      <c r="P1449" s="122">
        <f>'CBA Result'!$G$55+'CBA Result'!$G$56</f>
        <v>2589916468.0184565</v>
      </c>
      <c r="Q1449" s="122">
        <f>'CBA Result'!$G$40</f>
        <v>-16530913967.140793</v>
      </c>
      <c r="R1449" s="3">
        <v>0.85690610943448087</v>
      </c>
      <c r="S1449" s="122">
        <f t="shared" si="71"/>
        <v>3420516700.6949306</v>
      </c>
      <c r="T1449" s="3">
        <v>0.20777142879258159</v>
      </c>
      <c r="U1449" s="122">
        <f t="shared" si="70"/>
        <v>-23573222560.419849</v>
      </c>
      <c r="V1449" s="3">
        <f t="shared" si="72"/>
        <v>0.32926792718326148</v>
      </c>
    </row>
    <row r="1450" spans="13:22" x14ac:dyDescent="0.25">
      <c r="M1450" s="3">
        <v>1446</v>
      </c>
      <c r="N1450" s="122">
        <f>'CBA Result'!$G$54*_xlfn.GAMMA.INV(T1450,IF($O$2="Railway",$D$31,$D$32),IF($O$2="Railway",$F$31,$F$32))</f>
        <v>3651579469.6494293</v>
      </c>
      <c r="O1450" s="122">
        <f>'CBA Result'!$G$53+'CBA Result'!$G$57+'CBA Result'!$G$58+'CBA Result'!$G$59+'CBA Result'!$G$60</f>
        <v>-349185910.82876146</v>
      </c>
      <c r="P1450" s="122">
        <f>'CBA Result'!$G$55+'CBA Result'!$G$56</f>
        <v>2589916468.0184565</v>
      </c>
      <c r="Q1450" s="122">
        <f>'CBA Result'!$G$40</f>
        <v>-16530913967.140793</v>
      </c>
      <c r="R1450" s="3">
        <v>0.64424906441907925</v>
      </c>
      <c r="S1450" s="122">
        <f t="shared" si="71"/>
        <v>2506344455.3783393</v>
      </c>
      <c r="T1450" s="3">
        <v>2.8892498879502293E-2</v>
      </c>
      <c r="U1450" s="122">
        <f t="shared" si="70"/>
        <v>-18351585744.242935</v>
      </c>
      <c r="V1450" s="3">
        <f t="shared" si="72"/>
        <v>0.3165251273188347</v>
      </c>
    </row>
    <row r="1451" spans="13:22" x14ac:dyDescent="0.25">
      <c r="M1451" s="3">
        <v>1447</v>
      </c>
      <c r="N1451" s="122">
        <f>'CBA Result'!$G$54*_xlfn.GAMMA.INV(T1451,IF($O$2="Railway",$D$31,$D$32),IF($O$2="Railway",$F$31,$F$32))</f>
        <v>6054351642.9572573</v>
      </c>
      <c r="O1451" s="122">
        <f>'CBA Result'!$G$53+'CBA Result'!$G$57+'CBA Result'!$G$58+'CBA Result'!$G$59+'CBA Result'!$G$60</f>
        <v>-349185910.82876146</v>
      </c>
      <c r="P1451" s="122">
        <f>'CBA Result'!$G$55+'CBA Result'!$G$56</f>
        <v>2589916468.0184565</v>
      </c>
      <c r="Q1451" s="122">
        <f>'CBA Result'!$G$40</f>
        <v>-16530913967.140793</v>
      </c>
      <c r="R1451" s="3">
        <v>0.80707758640148797</v>
      </c>
      <c r="S1451" s="122">
        <f t="shared" si="71"/>
        <v>3157443097.4588995</v>
      </c>
      <c r="T1451" s="3">
        <v>0.64940850159317409</v>
      </c>
      <c r="U1451" s="122">
        <f t="shared" si="70"/>
        <v>-30427094419.006321</v>
      </c>
      <c r="V1451" s="3">
        <f t="shared" si="72"/>
        <v>0.29127358358776956</v>
      </c>
    </row>
    <row r="1452" spans="13:22" x14ac:dyDescent="0.25">
      <c r="M1452" s="3">
        <v>1448</v>
      </c>
      <c r="N1452" s="122">
        <f>'CBA Result'!$G$54*_xlfn.GAMMA.INV(T1452,IF($O$2="Railway",$D$31,$D$32),IF($O$2="Railway",$F$31,$F$32))</f>
        <v>5013432022.1865311</v>
      </c>
      <c r="O1452" s="122">
        <f>'CBA Result'!$G$53+'CBA Result'!$G$57+'CBA Result'!$G$58+'CBA Result'!$G$59+'CBA Result'!$G$60</f>
        <v>-349185910.82876146</v>
      </c>
      <c r="P1452" s="122">
        <f>'CBA Result'!$G$55+'CBA Result'!$G$56</f>
        <v>2589916468.0184565</v>
      </c>
      <c r="Q1452" s="122">
        <f>'CBA Result'!$G$40</f>
        <v>-16530913967.140793</v>
      </c>
      <c r="R1452" s="3">
        <v>0.39712384657140531</v>
      </c>
      <c r="S1452" s="122">
        <f t="shared" si="71"/>
        <v>1748236619.7239599</v>
      </c>
      <c r="T1452" s="3">
        <v>0.30454659887380731</v>
      </c>
      <c r="U1452" s="122">
        <f t="shared" si="70"/>
        <v>-25195789491.313545</v>
      </c>
      <c r="V1452" s="3">
        <f t="shared" si="72"/>
        <v>0.25450612425907454</v>
      </c>
    </row>
    <row r="1453" spans="13:22" x14ac:dyDescent="0.25">
      <c r="M1453" s="3">
        <v>1449</v>
      </c>
      <c r="N1453" s="122">
        <f>'CBA Result'!$G$54*_xlfn.GAMMA.INV(T1453,IF($O$2="Railway",$D$31,$D$32),IF($O$2="Railway",$F$31,$F$32))</f>
        <v>7449976346.5064535</v>
      </c>
      <c r="O1453" s="122">
        <f>'CBA Result'!$G$53+'CBA Result'!$G$57+'CBA Result'!$G$58+'CBA Result'!$G$59+'CBA Result'!$G$60</f>
        <v>-349185910.82876146</v>
      </c>
      <c r="P1453" s="122">
        <f>'CBA Result'!$G$55+'CBA Result'!$G$56</f>
        <v>2589916468.0184565</v>
      </c>
      <c r="Q1453" s="122">
        <f>'CBA Result'!$G$40</f>
        <v>-16530913967.140793</v>
      </c>
      <c r="R1453" s="3">
        <v>0.82446047053887583</v>
      </c>
      <c r="S1453" s="122">
        <f t="shared" si="71"/>
        <v>3243821319.3366199</v>
      </c>
      <c r="T1453" s="3">
        <v>0.92448854320856366</v>
      </c>
      <c r="U1453" s="122">
        <f t="shared" ref="U1453:U1516" si="73">_xlfn.GAMMA.INV(T1453,IF($O$2="Railway",$D$31,$D$32),IF($O$2="Railway",$F$31,$F$32))*Q1453</f>
        <v>-37441025411.56543</v>
      </c>
      <c r="V1453" s="3">
        <f t="shared" si="72"/>
        <v>0.27629082380363684</v>
      </c>
    </row>
    <row r="1454" spans="13:22" x14ac:dyDescent="0.25">
      <c r="M1454" s="3">
        <v>1450</v>
      </c>
      <c r="N1454" s="122">
        <f>'CBA Result'!$G$54*_xlfn.GAMMA.INV(T1454,IF($O$2="Railway",$D$31,$D$32),IF($O$2="Railway",$F$31,$F$32))</f>
        <v>4859218856.6204443</v>
      </c>
      <c r="O1454" s="122">
        <f>'CBA Result'!$G$53+'CBA Result'!$G$57+'CBA Result'!$G$58+'CBA Result'!$G$59+'CBA Result'!$G$60</f>
        <v>-349185910.82876146</v>
      </c>
      <c r="P1454" s="122">
        <f>'CBA Result'!$G$55+'CBA Result'!$G$56</f>
        <v>2589916468.0184565</v>
      </c>
      <c r="Q1454" s="122">
        <f>'CBA Result'!$G$40</f>
        <v>-16530913967.140793</v>
      </c>
      <c r="R1454" s="3">
        <v>0.71847958444135585</v>
      </c>
      <c r="S1454" s="122">
        <f t="shared" si="71"/>
        <v>2776550048.1207414</v>
      </c>
      <c r="T1454" s="3">
        <v>0.25645630844146605</v>
      </c>
      <c r="U1454" s="122">
        <f t="shared" si="73"/>
        <v>-24420767023.830761</v>
      </c>
      <c r="V1454" s="3">
        <f t="shared" si="72"/>
        <v>0.29837650008297795</v>
      </c>
    </row>
    <row r="1455" spans="13:22" x14ac:dyDescent="0.25">
      <c r="M1455" s="3">
        <v>1451</v>
      </c>
      <c r="N1455" s="122">
        <f>'CBA Result'!$G$54*_xlfn.GAMMA.INV(T1455,IF($O$2="Railway",$D$31,$D$32),IF($O$2="Railway",$F$31,$F$32))</f>
        <v>5965985807.3614826</v>
      </c>
      <c r="O1455" s="122">
        <f>'CBA Result'!$G$53+'CBA Result'!$G$57+'CBA Result'!$G$58+'CBA Result'!$G$59+'CBA Result'!$G$60</f>
        <v>-349185910.82876146</v>
      </c>
      <c r="P1455" s="122">
        <f>'CBA Result'!$G$55+'CBA Result'!$G$56</f>
        <v>2589916468.0184565</v>
      </c>
      <c r="Q1455" s="122">
        <f>'CBA Result'!$G$40</f>
        <v>-16530913967.140793</v>
      </c>
      <c r="R1455" s="3">
        <v>0.13904521934601799</v>
      </c>
      <c r="S1455" s="122">
        <f t="shared" si="71"/>
        <v>979943191.30090582</v>
      </c>
      <c r="T1455" s="3">
        <v>0.62245154643079348</v>
      </c>
      <c r="U1455" s="122">
        <f t="shared" si="73"/>
        <v>-29982998043.102108</v>
      </c>
      <c r="V1455" s="3">
        <f t="shared" si="72"/>
        <v>0.22001612641772744</v>
      </c>
    </row>
    <row r="1456" spans="13:22" x14ac:dyDescent="0.25">
      <c r="M1456" s="3">
        <v>1452</v>
      </c>
      <c r="N1456" s="122">
        <f>'CBA Result'!$G$54*_xlfn.GAMMA.INV(T1456,IF($O$2="Railway",$D$31,$D$32),IF($O$2="Railway",$F$31,$F$32))</f>
        <v>7206813316.3584404</v>
      </c>
      <c r="O1456" s="122">
        <f>'CBA Result'!$G$53+'CBA Result'!$G$57+'CBA Result'!$G$58+'CBA Result'!$G$59+'CBA Result'!$G$60</f>
        <v>-349185910.82876146</v>
      </c>
      <c r="P1456" s="122">
        <f>'CBA Result'!$G$55+'CBA Result'!$G$56</f>
        <v>2589916468.0184565</v>
      </c>
      <c r="Q1456" s="122">
        <f>'CBA Result'!$G$40</f>
        <v>-16530913967.140793</v>
      </c>
      <c r="R1456" s="3">
        <v>5.6605298848312557E-2</v>
      </c>
      <c r="S1456" s="122">
        <f t="shared" si="71"/>
        <v>662965096.93650126</v>
      </c>
      <c r="T1456" s="3">
        <v>0.89661878106051796</v>
      </c>
      <c r="U1456" s="122">
        <f t="shared" si="73"/>
        <v>-36218971438.844528</v>
      </c>
      <c r="V1456" s="3">
        <f t="shared" si="72"/>
        <v>0.20764235437123463</v>
      </c>
    </row>
    <row r="1457" spans="13:22" x14ac:dyDescent="0.25">
      <c r="M1457" s="3">
        <v>1453</v>
      </c>
      <c r="N1457" s="122">
        <f>'CBA Result'!$G$54*_xlfn.GAMMA.INV(T1457,IF($O$2="Railway",$D$31,$D$32),IF($O$2="Railway",$F$31,$F$32))</f>
        <v>6209485678.8075151</v>
      </c>
      <c r="O1457" s="122">
        <f>'CBA Result'!$G$53+'CBA Result'!$G$57+'CBA Result'!$G$58+'CBA Result'!$G$59+'CBA Result'!$G$60</f>
        <v>-349185910.82876146</v>
      </c>
      <c r="P1457" s="122">
        <f>'CBA Result'!$G$55+'CBA Result'!$G$56</f>
        <v>2589916468.0184565</v>
      </c>
      <c r="Q1457" s="122">
        <f>'CBA Result'!$G$40</f>
        <v>-16530913967.140793</v>
      </c>
      <c r="R1457" s="3">
        <v>0.69739906270561414</v>
      </c>
      <c r="S1457" s="122">
        <f t="shared" si="71"/>
        <v>2696372606.6706343</v>
      </c>
      <c r="T1457" s="3">
        <v>0.69431186560156222</v>
      </c>
      <c r="U1457" s="122">
        <f t="shared" si="73"/>
        <v>-31206744864.633835</v>
      </c>
      <c r="V1457" s="3">
        <f t="shared" si="72"/>
        <v>0.27419304422059554</v>
      </c>
    </row>
    <row r="1458" spans="13:22" x14ac:dyDescent="0.25">
      <c r="M1458" s="3">
        <v>1454</v>
      </c>
      <c r="N1458" s="122">
        <f>'CBA Result'!$G$54*_xlfn.GAMMA.INV(T1458,IF($O$2="Railway",$D$31,$D$32),IF($O$2="Railway",$F$31,$F$32))</f>
        <v>5461872975.2012634</v>
      </c>
      <c r="O1458" s="122">
        <f>'CBA Result'!$G$53+'CBA Result'!$G$57+'CBA Result'!$G$58+'CBA Result'!$G$59+'CBA Result'!$G$60</f>
        <v>-349185910.82876146</v>
      </c>
      <c r="P1458" s="122">
        <f>'CBA Result'!$G$55+'CBA Result'!$G$56</f>
        <v>2589916468.0184565</v>
      </c>
      <c r="Q1458" s="122">
        <f>'CBA Result'!$G$40</f>
        <v>-16530913967.140793</v>
      </c>
      <c r="R1458" s="3">
        <v>0.37355318129949111</v>
      </c>
      <c r="S1458" s="122">
        <f t="shared" si="71"/>
        <v>1680874907.5069091</v>
      </c>
      <c r="T1458" s="3">
        <v>0.45548003097854717</v>
      </c>
      <c r="U1458" s="122">
        <f t="shared" si="73"/>
        <v>-27449499884.002865</v>
      </c>
      <c r="V1458" s="3">
        <f t="shared" si="72"/>
        <v>0.24749310554246537</v>
      </c>
    </row>
    <row r="1459" spans="13:22" x14ac:dyDescent="0.25">
      <c r="M1459" s="3">
        <v>1455</v>
      </c>
      <c r="N1459" s="122">
        <f>'CBA Result'!$G$54*_xlfn.GAMMA.INV(T1459,IF($O$2="Railway",$D$31,$D$32),IF($O$2="Railway",$F$31,$F$32))</f>
        <v>9014349468.9240475</v>
      </c>
      <c r="O1459" s="122">
        <f>'CBA Result'!$G$53+'CBA Result'!$G$57+'CBA Result'!$G$58+'CBA Result'!$G$59+'CBA Result'!$G$60</f>
        <v>-349185910.82876146</v>
      </c>
      <c r="P1459" s="122">
        <f>'CBA Result'!$G$55+'CBA Result'!$G$56</f>
        <v>2589916468.0184565</v>
      </c>
      <c r="Q1459" s="122">
        <f>'CBA Result'!$G$40</f>
        <v>-16530913967.140793</v>
      </c>
      <c r="R1459" s="3">
        <v>0.50258281572660124</v>
      </c>
      <c r="S1459" s="122">
        <f t="shared" si="71"/>
        <v>2055656527.8992479</v>
      </c>
      <c r="T1459" s="3">
        <v>0.99328371003431448</v>
      </c>
      <c r="U1459" s="122">
        <f t="shared" si="73"/>
        <v>-45303028068.402504</v>
      </c>
      <c r="V1459" s="3">
        <f t="shared" si="72"/>
        <v>0.2366468764473601</v>
      </c>
    </row>
    <row r="1460" spans="13:22" x14ac:dyDescent="0.25">
      <c r="M1460" s="3">
        <v>1456</v>
      </c>
      <c r="N1460" s="122">
        <f>'CBA Result'!$G$54*_xlfn.GAMMA.INV(T1460,IF($O$2="Railway",$D$31,$D$32),IF($O$2="Railway",$F$31,$F$32))</f>
        <v>4163737658.101809</v>
      </c>
      <c r="O1460" s="122">
        <f>'CBA Result'!$G$53+'CBA Result'!$G$57+'CBA Result'!$G$58+'CBA Result'!$G$59+'CBA Result'!$G$60</f>
        <v>-349185910.82876146</v>
      </c>
      <c r="P1460" s="122">
        <f>'CBA Result'!$G$55+'CBA Result'!$G$56</f>
        <v>2589916468.0184565</v>
      </c>
      <c r="Q1460" s="122">
        <f>'CBA Result'!$G$40</f>
        <v>-16530913967.140793</v>
      </c>
      <c r="R1460" s="3">
        <v>0.16066195699456565</v>
      </c>
      <c r="S1460" s="122">
        <f t="shared" si="71"/>
        <v>1051437185.9881636</v>
      </c>
      <c r="T1460" s="3">
        <v>9.0083941615607621E-2</v>
      </c>
      <c r="U1460" s="122">
        <f t="shared" si="73"/>
        <v>-20925517104.11618</v>
      </c>
      <c r="V1460" s="3">
        <f t="shared" si="72"/>
        <v>0.23253852743758677</v>
      </c>
    </row>
    <row r="1461" spans="13:22" x14ac:dyDescent="0.25">
      <c r="M1461" s="3">
        <v>1457</v>
      </c>
      <c r="N1461" s="122">
        <f>'CBA Result'!$G$54*_xlfn.GAMMA.INV(T1461,IF($O$2="Railway",$D$31,$D$32),IF($O$2="Railway",$F$31,$F$32))</f>
        <v>5097812651.7038736</v>
      </c>
      <c r="O1461" s="122">
        <f>'CBA Result'!$G$53+'CBA Result'!$G$57+'CBA Result'!$G$58+'CBA Result'!$G$59+'CBA Result'!$G$60</f>
        <v>-349185910.82876146</v>
      </c>
      <c r="P1461" s="122">
        <f>'CBA Result'!$G$55+'CBA Result'!$G$56</f>
        <v>2589916468.0184565</v>
      </c>
      <c r="Q1461" s="122">
        <f>'CBA Result'!$G$40</f>
        <v>-16530913967.140793</v>
      </c>
      <c r="R1461" s="3">
        <v>0.71870134534597596</v>
      </c>
      <c r="S1461" s="122">
        <f t="shared" si="71"/>
        <v>2777410483.3271637</v>
      </c>
      <c r="T1461" s="3">
        <v>0.3319965907114254</v>
      </c>
      <c r="U1461" s="122">
        <f t="shared" si="73"/>
        <v>-25619857588.588005</v>
      </c>
      <c r="V1461" s="3">
        <f t="shared" si="72"/>
        <v>0.29375796482001681</v>
      </c>
    </row>
    <row r="1462" spans="13:22" x14ac:dyDescent="0.25">
      <c r="M1462" s="3">
        <v>1458</v>
      </c>
      <c r="N1462" s="122">
        <f>'CBA Result'!$G$54*_xlfn.GAMMA.INV(T1462,IF($O$2="Railway",$D$31,$D$32),IF($O$2="Railway",$F$31,$F$32))</f>
        <v>4861650846.7258778</v>
      </c>
      <c r="O1462" s="122">
        <f>'CBA Result'!$G$53+'CBA Result'!$G$57+'CBA Result'!$G$58+'CBA Result'!$G$59+'CBA Result'!$G$60</f>
        <v>-349185910.82876146</v>
      </c>
      <c r="P1462" s="122">
        <f>'CBA Result'!$G$55+'CBA Result'!$G$56</f>
        <v>2589916468.0184565</v>
      </c>
      <c r="Q1462" s="122">
        <f>'CBA Result'!$G$40</f>
        <v>-16530913967.140793</v>
      </c>
      <c r="R1462" s="3">
        <v>0.29905367025572516</v>
      </c>
      <c r="S1462" s="122">
        <f t="shared" si="71"/>
        <v>1467947183.484935</v>
      </c>
      <c r="T1462" s="3">
        <v>0.25719046011419167</v>
      </c>
      <c r="U1462" s="122">
        <f t="shared" si="73"/>
        <v>-24432989371.809208</v>
      </c>
      <c r="V1462" s="3">
        <f t="shared" si="72"/>
        <v>0.2447679253805207</v>
      </c>
    </row>
    <row r="1463" spans="13:22" x14ac:dyDescent="0.25">
      <c r="M1463" s="3">
        <v>1459</v>
      </c>
      <c r="N1463" s="122">
        <f>'CBA Result'!$G$54*_xlfn.GAMMA.INV(T1463,IF($O$2="Railway",$D$31,$D$32),IF($O$2="Railway",$F$31,$F$32))</f>
        <v>3988291200.5021067</v>
      </c>
      <c r="O1463" s="122">
        <f>'CBA Result'!$G$53+'CBA Result'!$G$57+'CBA Result'!$G$58+'CBA Result'!$G$59+'CBA Result'!$G$60</f>
        <v>-349185910.82876146</v>
      </c>
      <c r="P1463" s="122">
        <f>'CBA Result'!$G$55+'CBA Result'!$G$56</f>
        <v>2589916468.0184565</v>
      </c>
      <c r="Q1463" s="122">
        <f>'CBA Result'!$G$40</f>
        <v>-16530913967.140793</v>
      </c>
      <c r="R1463" s="3">
        <v>0.94740096841735</v>
      </c>
      <c r="S1463" s="122">
        <f t="shared" si="71"/>
        <v>4125958915.0279694</v>
      </c>
      <c r="T1463" s="3">
        <v>6.3569202900058075E-2</v>
      </c>
      <c r="U1463" s="122">
        <f t="shared" si="73"/>
        <v>-20043783394.92931</v>
      </c>
      <c r="V1463" s="3">
        <f t="shared" si="72"/>
        <v>0.38740511467838584</v>
      </c>
    </row>
    <row r="1464" spans="13:22" x14ac:dyDescent="0.25">
      <c r="M1464" s="3">
        <v>1460</v>
      </c>
      <c r="N1464" s="122">
        <f>'CBA Result'!$G$54*_xlfn.GAMMA.INV(T1464,IF($O$2="Railway",$D$31,$D$32),IF($O$2="Railway",$F$31,$F$32))</f>
        <v>5145167137.2952633</v>
      </c>
      <c r="O1464" s="122">
        <f>'CBA Result'!$G$53+'CBA Result'!$G$57+'CBA Result'!$G$58+'CBA Result'!$G$59+'CBA Result'!$G$60</f>
        <v>-349185910.82876146</v>
      </c>
      <c r="P1464" s="122">
        <f>'CBA Result'!$G$55+'CBA Result'!$G$56</f>
        <v>2589916468.0184565</v>
      </c>
      <c r="Q1464" s="122">
        <f>'CBA Result'!$G$40</f>
        <v>-16530913967.140793</v>
      </c>
      <c r="R1464" s="3">
        <v>0.80803261646893199</v>
      </c>
      <c r="S1464" s="122">
        <f t="shared" si="71"/>
        <v>3162062335.6985168</v>
      </c>
      <c r="T1464" s="3">
        <v>0.34768035800667452</v>
      </c>
      <c r="U1464" s="122">
        <f t="shared" si="73"/>
        <v>-25857844988.267502</v>
      </c>
      <c r="V1464" s="3">
        <f t="shared" si="72"/>
        <v>0.30776128350122867</v>
      </c>
    </row>
    <row r="1465" spans="13:22" x14ac:dyDescent="0.25">
      <c r="M1465" s="3">
        <v>1461</v>
      </c>
      <c r="N1465" s="122">
        <f>'CBA Result'!$G$54*_xlfn.GAMMA.INV(T1465,IF($O$2="Railway",$D$31,$D$32),IF($O$2="Railway",$F$31,$F$32))</f>
        <v>5950011455.6456594</v>
      </c>
      <c r="O1465" s="122">
        <f>'CBA Result'!$G$53+'CBA Result'!$G$57+'CBA Result'!$G$58+'CBA Result'!$G$59+'CBA Result'!$G$60</f>
        <v>-349185910.82876146</v>
      </c>
      <c r="P1465" s="122">
        <f>'CBA Result'!$G$55+'CBA Result'!$G$56</f>
        <v>2589916468.0184565</v>
      </c>
      <c r="Q1465" s="122">
        <f>'CBA Result'!$G$40</f>
        <v>-16530913967.140793</v>
      </c>
      <c r="R1465" s="3">
        <v>0.45239681260991704</v>
      </c>
      <c r="S1465" s="122">
        <f t="shared" si="71"/>
        <v>1907665546.6418893</v>
      </c>
      <c r="T1465" s="3">
        <v>0.6174808678756738</v>
      </c>
      <c r="U1465" s="122">
        <f t="shared" si="73"/>
        <v>-29902716431.361706</v>
      </c>
      <c r="V1465" s="3">
        <f t="shared" si="72"/>
        <v>0.25109729106697304</v>
      </c>
    </row>
    <row r="1466" spans="13:22" x14ac:dyDescent="0.25">
      <c r="M1466" s="3">
        <v>1462</v>
      </c>
      <c r="N1466" s="122">
        <f>'CBA Result'!$G$54*_xlfn.GAMMA.INV(T1466,IF($O$2="Railway",$D$31,$D$32),IF($O$2="Railway",$F$31,$F$32))</f>
        <v>4152660254.4935846</v>
      </c>
      <c r="O1466" s="122">
        <f>'CBA Result'!$G$53+'CBA Result'!$G$57+'CBA Result'!$G$58+'CBA Result'!$G$59+'CBA Result'!$G$60</f>
        <v>-349185910.82876146</v>
      </c>
      <c r="P1466" s="122">
        <f>'CBA Result'!$G$55+'CBA Result'!$G$56</f>
        <v>2589916468.0184565</v>
      </c>
      <c r="Q1466" s="122">
        <f>'CBA Result'!$G$40</f>
        <v>-16530913967.140793</v>
      </c>
      <c r="R1466" s="3">
        <v>2.9416759607425846E-2</v>
      </c>
      <c r="S1466" s="122">
        <f t="shared" si="71"/>
        <v>521853620.96015131</v>
      </c>
      <c r="T1466" s="3">
        <v>8.8223724852873886E-2</v>
      </c>
      <c r="U1466" s="122">
        <f t="shared" si="73"/>
        <v>-20869845873.67205</v>
      </c>
      <c r="V1466" s="3">
        <f t="shared" si="72"/>
        <v>0.20725251114966345</v>
      </c>
    </row>
    <row r="1467" spans="13:22" x14ac:dyDescent="0.25">
      <c r="M1467" s="3">
        <v>1463</v>
      </c>
      <c r="N1467" s="122">
        <f>'CBA Result'!$G$54*_xlfn.GAMMA.INV(T1467,IF($O$2="Railway",$D$31,$D$32),IF($O$2="Railway",$F$31,$F$32))</f>
        <v>5173954614.310873</v>
      </c>
      <c r="O1467" s="122">
        <f>'CBA Result'!$G$53+'CBA Result'!$G$57+'CBA Result'!$G$58+'CBA Result'!$G$59+'CBA Result'!$G$60</f>
        <v>-349185910.82876146</v>
      </c>
      <c r="P1467" s="122">
        <f>'CBA Result'!$G$55+'CBA Result'!$G$56</f>
        <v>2589916468.0184565</v>
      </c>
      <c r="Q1467" s="122">
        <f>'CBA Result'!$G$40</f>
        <v>-16530913967.140793</v>
      </c>
      <c r="R1467" s="3">
        <v>0.96428583365357201</v>
      </c>
      <c r="S1467" s="122">
        <f t="shared" si="71"/>
        <v>4343723500.5702219</v>
      </c>
      <c r="T1467" s="3">
        <v>0.35729764811284159</v>
      </c>
      <c r="U1467" s="122">
        <f t="shared" si="73"/>
        <v>-26002520972.236458</v>
      </c>
      <c r="V1467" s="3">
        <f t="shared" si="72"/>
        <v>0.35260012726618939</v>
      </c>
    </row>
    <row r="1468" spans="13:22" x14ac:dyDescent="0.25">
      <c r="M1468" s="3">
        <v>1464</v>
      </c>
      <c r="N1468" s="122">
        <f>'CBA Result'!$G$54*_xlfn.GAMMA.INV(T1468,IF($O$2="Railway",$D$31,$D$32),IF($O$2="Railway",$F$31,$F$32))</f>
        <v>3912040578.4838614</v>
      </c>
      <c r="O1468" s="122">
        <f>'CBA Result'!$G$53+'CBA Result'!$G$57+'CBA Result'!$G$58+'CBA Result'!$G$59+'CBA Result'!$G$60</f>
        <v>-349185910.82876146</v>
      </c>
      <c r="P1468" s="122">
        <f>'CBA Result'!$G$55+'CBA Result'!$G$56</f>
        <v>2589916468.0184565</v>
      </c>
      <c r="Q1468" s="122">
        <f>'CBA Result'!$G$40</f>
        <v>-16530913967.140793</v>
      </c>
      <c r="R1468" s="3">
        <v>0.71022552575029896</v>
      </c>
      <c r="S1468" s="122">
        <f t="shared" si="71"/>
        <v>2744783075.9558268</v>
      </c>
      <c r="T1468" s="3">
        <v>5.3946187960176029E-2</v>
      </c>
      <c r="U1468" s="122">
        <f t="shared" si="73"/>
        <v>-19660573926.355419</v>
      </c>
      <c r="V1468" s="3">
        <f t="shared" si="72"/>
        <v>0.32082673513184695</v>
      </c>
    </row>
    <row r="1469" spans="13:22" x14ac:dyDescent="0.25">
      <c r="M1469" s="3">
        <v>1465</v>
      </c>
      <c r="N1469" s="122">
        <f>'CBA Result'!$G$54*_xlfn.GAMMA.INV(T1469,IF($O$2="Railway",$D$31,$D$32),IF($O$2="Railway",$F$31,$F$32))</f>
        <v>4750963218.197793</v>
      </c>
      <c r="O1469" s="122">
        <f>'CBA Result'!$G$53+'CBA Result'!$G$57+'CBA Result'!$G$58+'CBA Result'!$G$59+'CBA Result'!$G$60</f>
        <v>-349185910.82876146</v>
      </c>
      <c r="P1469" s="122">
        <f>'CBA Result'!$G$55+'CBA Result'!$G$56</f>
        <v>2589916468.0184565</v>
      </c>
      <c r="Q1469" s="122">
        <f>'CBA Result'!$G$40</f>
        <v>-16530913967.140793</v>
      </c>
      <c r="R1469" s="3">
        <v>0.3173512467117463</v>
      </c>
      <c r="S1469" s="122">
        <f t="shared" si="71"/>
        <v>1520442165.1613421</v>
      </c>
      <c r="T1469" s="3">
        <v>0.22467711801153156</v>
      </c>
      <c r="U1469" s="122">
        <f t="shared" si="73"/>
        <v>-23876711322.093079</v>
      </c>
      <c r="V1469" s="3">
        <f t="shared" si="72"/>
        <v>0.24803329875042529</v>
      </c>
    </row>
    <row r="1470" spans="13:22" x14ac:dyDescent="0.25">
      <c r="M1470" s="3">
        <v>1466</v>
      </c>
      <c r="N1470" s="122">
        <f>'CBA Result'!$G$54*_xlfn.GAMMA.INV(T1470,IF($O$2="Railway",$D$31,$D$32),IF($O$2="Railway",$F$31,$F$32))</f>
        <v>7480064731.6992245</v>
      </c>
      <c r="O1470" s="122">
        <f>'CBA Result'!$G$53+'CBA Result'!$G$57+'CBA Result'!$G$58+'CBA Result'!$G$59+'CBA Result'!$G$60</f>
        <v>-349185910.82876146</v>
      </c>
      <c r="P1470" s="122">
        <f>'CBA Result'!$G$55+'CBA Result'!$G$56</f>
        <v>2589916468.0184565</v>
      </c>
      <c r="Q1470" s="122">
        <f>'CBA Result'!$G$40</f>
        <v>-16530913967.140793</v>
      </c>
      <c r="R1470" s="3">
        <v>0.34012005993280747</v>
      </c>
      <c r="S1470" s="122">
        <f t="shared" si="71"/>
        <v>1585506261.7939298</v>
      </c>
      <c r="T1470" s="3">
        <v>0.92745933599757979</v>
      </c>
      <c r="U1470" s="122">
        <f t="shared" si="73"/>
        <v>-37592239313.757721</v>
      </c>
      <c r="V1470" s="3">
        <f t="shared" si="72"/>
        <v>0.23186660975193452</v>
      </c>
    </row>
    <row r="1471" spans="13:22" x14ac:dyDescent="0.25">
      <c r="M1471" s="3">
        <v>1467</v>
      </c>
      <c r="N1471" s="122">
        <f>'CBA Result'!$G$54*_xlfn.GAMMA.INV(T1471,IF($O$2="Railway",$D$31,$D$32),IF($O$2="Railway",$F$31,$F$32))</f>
        <v>5782134063.990839</v>
      </c>
      <c r="O1471" s="122">
        <f>'CBA Result'!$G$53+'CBA Result'!$G$57+'CBA Result'!$G$58+'CBA Result'!$G$59+'CBA Result'!$G$60</f>
        <v>-349185910.82876146</v>
      </c>
      <c r="P1471" s="122">
        <f>'CBA Result'!$G$55+'CBA Result'!$G$56</f>
        <v>2589916468.0184565</v>
      </c>
      <c r="Q1471" s="122">
        <f>'CBA Result'!$G$40</f>
        <v>-16530913967.140793</v>
      </c>
      <c r="R1471" s="3">
        <v>0.21865276386069565</v>
      </c>
      <c r="S1471" s="122">
        <f t="shared" si="71"/>
        <v>1232141254.1627502</v>
      </c>
      <c r="T1471" s="3">
        <v>0.56365737095882484</v>
      </c>
      <c r="U1471" s="122">
        <f t="shared" si="73"/>
        <v>-29059022251.054279</v>
      </c>
      <c r="V1471" s="3">
        <f t="shared" si="72"/>
        <v>0.22936385642097834</v>
      </c>
    </row>
    <row r="1472" spans="13:22" x14ac:dyDescent="0.25">
      <c r="M1472" s="3">
        <v>1468</v>
      </c>
      <c r="N1472" s="122">
        <f>'CBA Result'!$G$54*_xlfn.GAMMA.INV(T1472,IF($O$2="Railway",$D$31,$D$32),IF($O$2="Railway",$F$31,$F$32))</f>
        <v>4057646963.6232295</v>
      </c>
      <c r="O1472" s="122">
        <f>'CBA Result'!$G$53+'CBA Result'!$G$57+'CBA Result'!$G$58+'CBA Result'!$G$59+'CBA Result'!$G$60</f>
        <v>-349185910.82876146</v>
      </c>
      <c r="P1472" s="122">
        <f>'CBA Result'!$G$55+'CBA Result'!$G$56</f>
        <v>2589916468.0184565</v>
      </c>
      <c r="Q1472" s="122">
        <f>'CBA Result'!$G$40</f>
        <v>-16530913967.140793</v>
      </c>
      <c r="R1472" s="3">
        <v>1.076726359771818E-2</v>
      </c>
      <c r="S1472" s="122">
        <f t="shared" si="71"/>
        <v>386791719.34403348</v>
      </c>
      <c r="T1472" s="3">
        <v>7.3306486803201398E-2</v>
      </c>
      <c r="U1472" s="122">
        <f t="shared" si="73"/>
        <v>-20392341667.959824</v>
      </c>
      <c r="V1472" s="3">
        <f t="shared" si="72"/>
        <v>0.20082307558493431</v>
      </c>
    </row>
    <row r="1473" spans="13:22" x14ac:dyDescent="0.25">
      <c r="M1473" s="3">
        <v>1469</v>
      </c>
      <c r="N1473" s="122">
        <f>'CBA Result'!$G$54*_xlfn.GAMMA.INV(T1473,IF($O$2="Railway",$D$31,$D$32),IF($O$2="Railway",$F$31,$F$32))</f>
        <v>3878322802.5585494</v>
      </c>
      <c r="O1473" s="122">
        <f>'CBA Result'!$G$53+'CBA Result'!$G$57+'CBA Result'!$G$58+'CBA Result'!$G$59+'CBA Result'!$G$60</f>
        <v>-349185910.82876146</v>
      </c>
      <c r="P1473" s="122">
        <f>'CBA Result'!$G$55+'CBA Result'!$G$56</f>
        <v>2589916468.0184565</v>
      </c>
      <c r="Q1473" s="122">
        <f>'CBA Result'!$G$40</f>
        <v>-16530913967.140793</v>
      </c>
      <c r="R1473" s="3">
        <v>1.4703590832983782E-2</v>
      </c>
      <c r="S1473" s="122">
        <f t="shared" si="71"/>
        <v>420822936.15666425</v>
      </c>
      <c r="T1473" s="3">
        <v>5.0040260569817585E-2</v>
      </c>
      <c r="U1473" s="122">
        <f t="shared" si="73"/>
        <v>-19491119951.399773</v>
      </c>
      <c r="V1473" s="3">
        <f t="shared" si="72"/>
        <v>0.20265432862429139</v>
      </c>
    </row>
    <row r="1474" spans="13:22" x14ac:dyDescent="0.25">
      <c r="M1474" s="3">
        <v>1470</v>
      </c>
      <c r="N1474" s="122">
        <f>'CBA Result'!$G$54*_xlfn.GAMMA.INV(T1474,IF($O$2="Railway",$D$31,$D$32),IF($O$2="Railway",$F$31,$F$32))</f>
        <v>7641377138.5684786</v>
      </c>
      <c r="O1474" s="122">
        <f>'CBA Result'!$G$53+'CBA Result'!$G$57+'CBA Result'!$G$58+'CBA Result'!$G$59+'CBA Result'!$G$60</f>
        <v>-349185910.82876146</v>
      </c>
      <c r="P1474" s="122">
        <f>'CBA Result'!$G$55+'CBA Result'!$G$56</f>
        <v>2589916468.0184565</v>
      </c>
      <c r="Q1474" s="122">
        <f>'CBA Result'!$G$40</f>
        <v>-16530913967.140793</v>
      </c>
      <c r="R1474" s="3">
        <v>0.77904321781213925</v>
      </c>
      <c r="S1474" s="122">
        <f t="shared" si="71"/>
        <v>3027547433.3805895</v>
      </c>
      <c r="T1474" s="3">
        <v>0.94177450592906109</v>
      </c>
      <c r="U1474" s="122">
        <f t="shared" si="73"/>
        <v>-38402940132.643509</v>
      </c>
      <c r="V1474" s="3">
        <f t="shared" si="72"/>
        <v>0.26872261929623087</v>
      </c>
    </row>
    <row r="1475" spans="13:22" x14ac:dyDescent="0.25">
      <c r="M1475" s="3">
        <v>1471</v>
      </c>
      <c r="N1475" s="122">
        <f>'CBA Result'!$G$54*_xlfn.GAMMA.INV(T1475,IF($O$2="Railway",$D$31,$D$32),IF($O$2="Railway",$F$31,$F$32))</f>
        <v>7055763853.2725887</v>
      </c>
      <c r="O1475" s="122">
        <f>'CBA Result'!$G$53+'CBA Result'!$G$57+'CBA Result'!$G$58+'CBA Result'!$G$59+'CBA Result'!$G$60</f>
        <v>-349185910.82876146</v>
      </c>
      <c r="P1475" s="122">
        <f>'CBA Result'!$G$55+'CBA Result'!$G$56</f>
        <v>2589916468.0184565</v>
      </c>
      <c r="Q1475" s="122">
        <f>'CBA Result'!$G$40</f>
        <v>-16530913967.140793</v>
      </c>
      <c r="R1475" s="3">
        <v>0.12505265628134898</v>
      </c>
      <c r="S1475" s="122">
        <f t="shared" si="71"/>
        <v>931936410.71196139</v>
      </c>
      <c r="T1475" s="3">
        <v>0.87551726070683167</v>
      </c>
      <c r="U1475" s="122">
        <f t="shared" si="73"/>
        <v>-35459848654.722839</v>
      </c>
      <c r="V1475" s="3">
        <f t="shared" si="72"/>
        <v>0.21541305569386371</v>
      </c>
    </row>
    <row r="1476" spans="13:22" x14ac:dyDescent="0.25">
      <c r="M1476" s="3">
        <v>1472</v>
      </c>
      <c r="N1476" s="122">
        <f>'CBA Result'!$G$54*_xlfn.GAMMA.INV(T1476,IF($O$2="Railway",$D$31,$D$32),IF($O$2="Railway",$F$31,$F$32))</f>
        <v>7238142787.9597893</v>
      </c>
      <c r="O1476" s="122">
        <f>'CBA Result'!$G$53+'CBA Result'!$G$57+'CBA Result'!$G$58+'CBA Result'!$G$59+'CBA Result'!$G$60</f>
        <v>-349185910.82876146</v>
      </c>
      <c r="P1476" s="122">
        <f>'CBA Result'!$G$55+'CBA Result'!$G$56</f>
        <v>2589916468.0184565</v>
      </c>
      <c r="Q1476" s="122">
        <f>'CBA Result'!$G$40</f>
        <v>-16530913967.140793</v>
      </c>
      <c r="R1476" s="3">
        <v>0.98034458586088458</v>
      </c>
      <c r="S1476" s="122">
        <f t="shared" si="71"/>
        <v>4634004609.1350145</v>
      </c>
      <c r="T1476" s="3">
        <v>0.90061655057354084</v>
      </c>
      <c r="U1476" s="122">
        <f t="shared" si="73"/>
        <v>-36376422615.573036</v>
      </c>
      <c r="V1476" s="3">
        <f t="shared" si="72"/>
        <v>0.31677005757385751</v>
      </c>
    </row>
    <row r="1477" spans="13:22" x14ac:dyDescent="0.25">
      <c r="M1477" s="3">
        <v>1473</v>
      </c>
      <c r="N1477" s="122">
        <f>'CBA Result'!$G$54*_xlfn.GAMMA.INV(T1477,IF($O$2="Railway",$D$31,$D$32),IF($O$2="Railway",$F$31,$F$32))</f>
        <v>6479826088.2290878</v>
      </c>
      <c r="O1477" s="122">
        <f>'CBA Result'!$G$53+'CBA Result'!$G$57+'CBA Result'!$G$58+'CBA Result'!$G$59+'CBA Result'!$G$60</f>
        <v>-349185910.82876146</v>
      </c>
      <c r="P1477" s="122">
        <f>'CBA Result'!$G$55+'CBA Result'!$G$56</f>
        <v>2589916468.0184565</v>
      </c>
      <c r="Q1477" s="122">
        <f>'CBA Result'!$G$40</f>
        <v>-16530913967.140793</v>
      </c>
      <c r="R1477" s="3">
        <v>0.47011801707477729</v>
      </c>
      <c r="S1477" s="122">
        <f t="shared" si="71"/>
        <v>1959480275.8277771</v>
      </c>
      <c r="T1477" s="3">
        <v>0.76425123096201275</v>
      </c>
      <c r="U1477" s="122">
        <f t="shared" si="73"/>
        <v>-32565383022.414371</v>
      </c>
      <c r="V1477" s="3">
        <f t="shared" si="72"/>
        <v>0.24842700138548252</v>
      </c>
    </row>
    <row r="1478" spans="13:22" x14ac:dyDescent="0.25">
      <c r="M1478" s="3">
        <v>1474</v>
      </c>
      <c r="N1478" s="122">
        <f>'CBA Result'!$G$54*_xlfn.GAMMA.INV(T1478,IF($O$2="Railway",$D$31,$D$32),IF($O$2="Railway",$F$31,$F$32))</f>
        <v>5533823935.884428</v>
      </c>
      <c r="O1478" s="122">
        <f>'CBA Result'!$G$53+'CBA Result'!$G$57+'CBA Result'!$G$58+'CBA Result'!$G$59+'CBA Result'!$G$60</f>
        <v>-349185910.82876146</v>
      </c>
      <c r="P1478" s="122">
        <f>'CBA Result'!$G$55+'CBA Result'!$G$56</f>
        <v>2589916468.0184565</v>
      </c>
      <c r="Q1478" s="122">
        <f>'CBA Result'!$G$40</f>
        <v>-16530913967.140793</v>
      </c>
      <c r="R1478" s="3">
        <v>0.51034222329445744</v>
      </c>
      <c r="S1478" s="122">
        <f t="shared" ref="S1478:S1541" si="74">_xlfn.BETA.INV(R1478,IF($O$2="Railway",$I$30,$J$30),IF($O$2="Railway",$I$31,$J$31),IF($O$2="Railway",$I$27,$J$27),IF($O$2="Railway",$I$29,$J$29))*P1478</f>
        <v>2078924583.8784273</v>
      </c>
      <c r="T1478" s="3">
        <v>0.48014372192214438</v>
      </c>
      <c r="U1478" s="122">
        <f t="shared" si="73"/>
        <v>-27811100729.700607</v>
      </c>
      <c r="V1478" s="3">
        <f t="shared" ref="V1478:V1541" si="75">(N1478+O1478+S1478)/-U1478</f>
        <v>0.26117494160082055</v>
      </c>
    </row>
    <row r="1479" spans="13:22" x14ac:dyDescent="0.25">
      <c r="M1479" s="3">
        <v>1475</v>
      </c>
      <c r="N1479" s="122">
        <f>'CBA Result'!$G$54*_xlfn.GAMMA.INV(T1479,IF($O$2="Railway",$D$31,$D$32),IF($O$2="Railway",$F$31,$F$32))</f>
        <v>6521118413.7294464</v>
      </c>
      <c r="O1479" s="122">
        <f>'CBA Result'!$G$53+'CBA Result'!$G$57+'CBA Result'!$G$58+'CBA Result'!$G$59+'CBA Result'!$G$60</f>
        <v>-349185910.82876146</v>
      </c>
      <c r="P1479" s="122">
        <f>'CBA Result'!$G$55+'CBA Result'!$G$56</f>
        <v>2589916468.0184565</v>
      </c>
      <c r="Q1479" s="122">
        <f>'CBA Result'!$G$40</f>
        <v>-16530913967.140793</v>
      </c>
      <c r="R1479" s="3">
        <v>0.25857216937374872</v>
      </c>
      <c r="S1479" s="122">
        <f t="shared" si="74"/>
        <v>1350594857.4823227</v>
      </c>
      <c r="T1479" s="3">
        <v>0.7739441278358381</v>
      </c>
      <c r="U1479" s="122">
        <f t="shared" si="73"/>
        <v>-32772904085.093521</v>
      </c>
      <c r="V1479" s="3">
        <f t="shared" si="75"/>
        <v>0.2295349640315997</v>
      </c>
    </row>
    <row r="1480" spans="13:22" x14ac:dyDescent="0.25">
      <c r="M1480" s="3">
        <v>1476</v>
      </c>
      <c r="N1480" s="122">
        <f>'CBA Result'!$G$54*_xlfn.GAMMA.INV(T1480,IF($O$2="Railway",$D$31,$D$32),IF($O$2="Railway",$F$31,$F$32))</f>
        <v>6780824835.4014769</v>
      </c>
      <c r="O1480" s="122">
        <f>'CBA Result'!$G$53+'CBA Result'!$G$57+'CBA Result'!$G$58+'CBA Result'!$G$59+'CBA Result'!$G$60</f>
        <v>-349185910.82876146</v>
      </c>
      <c r="P1480" s="122">
        <f>'CBA Result'!$G$55+'CBA Result'!$G$56</f>
        <v>2589916468.0184565</v>
      </c>
      <c r="Q1480" s="122">
        <f>'CBA Result'!$G$40</f>
        <v>-16530913967.140793</v>
      </c>
      <c r="R1480" s="3">
        <v>0.65444489377505466</v>
      </c>
      <c r="S1480" s="122">
        <f t="shared" si="74"/>
        <v>2541625289.0980506</v>
      </c>
      <c r="T1480" s="3">
        <v>0.82875669378568662</v>
      </c>
      <c r="U1480" s="122">
        <f t="shared" si="73"/>
        <v>-34078099468.422352</v>
      </c>
      <c r="V1480" s="3">
        <f t="shared" si="75"/>
        <v>0.26331469047989681</v>
      </c>
    </row>
    <row r="1481" spans="13:22" x14ac:dyDescent="0.25">
      <c r="M1481" s="3">
        <v>1477</v>
      </c>
      <c r="N1481" s="122">
        <f>'CBA Result'!$G$54*_xlfn.GAMMA.INV(T1481,IF($O$2="Railway",$D$31,$D$32),IF($O$2="Railway",$F$31,$F$32))</f>
        <v>3189242000.869173</v>
      </c>
      <c r="O1481" s="122">
        <f>'CBA Result'!$G$53+'CBA Result'!$G$57+'CBA Result'!$G$58+'CBA Result'!$G$59+'CBA Result'!$G$60</f>
        <v>-349185910.82876146</v>
      </c>
      <c r="P1481" s="122">
        <f>'CBA Result'!$G$55+'CBA Result'!$G$56</f>
        <v>2589916468.0184565</v>
      </c>
      <c r="Q1481" s="122">
        <f>'CBA Result'!$G$40</f>
        <v>-16530913967.140793</v>
      </c>
      <c r="R1481" s="3">
        <v>0.88411395987214259</v>
      </c>
      <c r="S1481" s="122">
        <f t="shared" si="74"/>
        <v>3589604606.8672719</v>
      </c>
      <c r="T1481" s="3">
        <v>7.1671863021722793E-3</v>
      </c>
      <c r="U1481" s="122">
        <f t="shared" si="73"/>
        <v>-16028036230.500139</v>
      </c>
      <c r="V1481" s="3">
        <f t="shared" si="75"/>
        <v>0.4011508711636505</v>
      </c>
    </row>
    <row r="1482" spans="13:22" x14ac:dyDescent="0.25">
      <c r="M1482" s="3">
        <v>1478</v>
      </c>
      <c r="N1482" s="122">
        <f>'CBA Result'!$G$54*_xlfn.GAMMA.INV(T1482,IF($O$2="Railway",$D$31,$D$32),IF($O$2="Railway",$F$31,$F$32))</f>
        <v>4364678655.651124</v>
      </c>
      <c r="O1482" s="122">
        <f>'CBA Result'!$G$53+'CBA Result'!$G$57+'CBA Result'!$G$58+'CBA Result'!$G$59+'CBA Result'!$G$60</f>
        <v>-349185910.82876146</v>
      </c>
      <c r="P1482" s="122">
        <f>'CBA Result'!$G$55+'CBA Result'!$G$56</f>
        <v>2589916468.0184565</v>
      </c>
      <c r="Q1482" s="122">
        <f>'CBA Result'!$G$40</f>
        <v>-16530913967.140793</v>
      </c>
      <c r="R1482" s="3">
        <v>0.75546295190971091</v>
      </c>
      <c r="S1482" s="122">
        <f t="shared" si="74"/>
        <v>2925647125.0762787</v>
      </c>
      <c r="T1482" s="3">
        <v>0.12828799728197871</v>
      </c>
      <c r="U1482" s="122">
        <f t="shared" si="73"/>
        <v>-21935377625.216656</v>
      </c>
      <c r="V1482" s="3">
        <f t="shared" si="75"/>
        <v>0.31643585027317639</v>
      </c>
    </row>
    <row r="1483" spans="13:22" x14ac:dyDescent="0.25">
      <c r="M1483" s="3">
        <v>1479</v>
      </c>
      <c r="N1483" s="122">
        <f>'CBA Result'!$G$54*_xlfn.GAMMA.INV(T1483,IF($O$2="Railway",$D$31,$D$32),IF($O$2="Railway",$F$31,$F$32))</f>
        <v>5702723153.6637678</v>
      </c>
      <c r="O1483" s="122">
        <f>'CBA Result'!$G$53+'CBA Result'!$G$57+'CBA Result'!$G$58+'CBA Result'!$G$59+'CBA Result'!$G$60</f>
        <v>-349185910.82876146</v>
      </c>
      <c r="P1483" s="122">
        <f>'CBA Result'!$G$55+'CBA Result'!$G$56</f>
        <v>2589916468.0184565</v>
      </c>
      <c r="Q1483" s="122">
        <f>'CBA Result'!$G$40</f>
        <v>-16530913967.140793</v>
      </c>
      <c r="R1483" s="3">
        <v>0.14772550871272738</v>
      </c>
      <c r="S1483" s="122">
        <f t="shared" si="74"/>
        <v>1009004246.4905657</v>
      </c>
      <c r="T1483" s="3">
        <v>0.53734287404745329</v>
      </c>
      <c r="U1483" s="122">
        <f t="shared" si="73"/>
        <v>-28659930257.573566</v>
      </c>
      <c r="V1483" s="3">
        <f t="shared" si="75"/>
        <v>0.22200129002910712</v>
      </c>
    </row>
    <row r="1484" spans="13:22" x14ac:dyDescent="0.25">
      <c r="M1484" s="3">
        <v>1480</v>
      </c>
      <c r="N1484" s="122">
        <f>'CBA Result'!$G$54*_xlfn.GAMMA.INV(T1484,IF($O$2="Railway",$D$31,$D$32),IF($O$2="Railway",$F$31,$F$32))</f>
        <v>5940602680.0560226</v>
      </c>
      <c r="O1484" s="122">
        <f>'CBA Result'!$G$53+'CBA Result'!$G$57+'CBA Result'!$G$58+'CBA Result'!$G$59+'CBA Result'!$G$60</f>
        <v>-349185910.82876146</v>
      </c>
      <c r="P1484" s="122">
        <f>'CBA Result'!$G$55+'CBA Result'!$G$56</f>
        <v>2589916468.0184565</v>
      </c>
      <c r="Q1484" s="122">
        <f>'CBA Result'!$G$40</f>
        <v>-16530913967.140793</v>
      </c>
      <c r="R1484" s="3">
        <v>0.71206096491534632</v>
      </c>
      <c r="S1484" s="122">
        <f t="shared" si="74"/>
        <v>2751804093.7714834</v>
      </c>
      <c r="T1484" s="3">
        <v>0.61453986642569369</v>
      </c>
      <c r="U1484" s="122">
        <f t="shared" si="73"/>
        <v>-29855431152.918034</v>
      </c>
      <c r="V1484" s="3">
        <f t="shared" si="75"/>
        <v>0.27945404038096727</v>
      </c>
    </row>
    <row r="1485" spans="13:22" x14ac:dyDescent="0.25">
      <c r="M1485" s="3">
        <v>1481</v>
      </c>
      <c r="N1485" s="122">
        <f>'CBA Result'!$G$54*_xlfn.GAMMA.INV(T1485,IF($O$2="Railway",$D$31,$D$32),IF($O$2="Railway",$F$31,$F$32))</f>
        <v>5232963208.1275415</v>
      </c>
      <c r="O1485" s="122">
        <f>'CBA Result'!$G$53+'CBA Result'!$G$57+'CBA Result'!$G$58+'CBA Result'!$G$59+'CBA Result'!$G$60</f>
        <v>-349185910.82876146</v>
      </c>
      <c r="P1485" s="122">
        <f>'CBA Result'!$G$55+'CBA Result'!$G$56</f>
        <v>2589916468.0184565</v>
      </c>
      <c r="Q1485" s="122">
        <f>'CBA Result'!$G$40</f>
        <v>-16530913967.140793</v>
      </c>
      <c r="R1485" s="3">
        <v>0.98660583942692703</v>
      </c>
      <c r="S1485" s="122">
        <f t="shared" si="74"/>
        <v>4795712239.1686573</v>
      </c>
      <c r="T1485" s="3">
        <v>0.37717661975847372</v>
      </c>
      <c r="U1485" s="122">
        <f t="shared" si="73"/>
        <v>-26299077921.927536</v>
      </c>
      <c r="V1485" s="3">
        <f t="shared" si="75"/>
        <v>0.36805433122797487</v>
      </c>
    </row>
    <row r="1486" spans="13:22" x14ac:dyDescent="0.25">
      <c r="M1486" s="3">
        <v>1482</v>
      </c>
      <c r="N1486" s="122">
        <f>'CBA Result'!$G$54*_xlfn.GAMMA.INV(T1486,IF($O$2="Railway",$D$31,$D$32),IF($O$2="Railway",$F$31,$F$32))</f>
        <v>4512970309.2696362</v>
      </c>
      <c r="O1486" s="122">
        <f>'CBA Result'!$G$53+'CBA Result'!$G$57+'CBA Result'!$G$58+'CBA Result'!$G$59+'CBA Result'!$G$60</f>
        <v>-349185910.82876146</v>
      </c>
      <c r="P1486" s="122">
        <f>'CBA Result'!$G$55+'CBA Result'!$G$56</f>
        <v>2589916468.0184565</v>
      </c>
      <c r="Q1486" s="122">
        <f>'CBA Result'!$G$40</f>
        <v>-16530913967.140793</v>
      </c>
      <c r="R1486" s="3">
        <v>0.82528332634359891</v>
      </c>
      <c r="S1486" s="122">
        <f t="shared" si="74"/>
        <v>3248037952.6976514</v>
      </c>
      <c r="T1486" s="3">
        <v>0.16186789539189794</v>
      </c>
      <c r="U1486" s="122">
        <f t="shared" si="73"/>
        <v>-22680640605.018917</v>
      </c>
      <c r="V1486" s="3">
        <f t="shared" si="75"/>
        <v>0.3267906969743346</v>
      </c>
    </row>
    <row r="1487" spans="13:22" x14ac:dyDescent="0.25">
      <c r="M1487" s="3">
        <v>1483</v>
      </c>
      <c r="N1487" s="122">
        <f>'CBA Result'!$G$54*_xlfn.GAMMA.INV(T1487,IF($O$2="Railway",$D$31,$D$32),IF($O$2="Railway",$F$31,$F$32))</f>
        <v>7451561588.3024216</v>
      </c>
      <c r="O1487" s="122">
        <f>'CBA Result'!$G$53+'CBA Result'!$G$57+'CBA Result'!$G$58+'CBA Result'!$G$59+'CBA Result'!$G$60</f>
        <v>-349185910.82876146</v>
      </c>
      <c r="P1487" s="122">
        <f>'CBA Result'!$G$55+'CBA Result'!$G$56</f>
        <v>2589916468.0184565</v>
      </c>
      <c r="Q1487" s="122">
        <f>'CBA Result'!$G$40</f>
        <v>-16530913967.140793</v>
      </c>
      <c r="R1487" s="3">
        <v>0.10062237990347089</v>
      </c>
      <c r="S1487" s="122">
        <f t="shared" si="74"/>
        <v>843830002.42858863</v>
      </c>
      <c r="T1487" s="3">
        <v>0.92464753925862464</v>
      </c>
      <c r="U1487" s="122">
        <f t="shared" si="73"/>
        <v>-37448992293.016563</v>
      </c>
      <c r="V1487" s="3">
        <f t="shared" si="75"/>
        <v>0.21218743665324333</v>
      </c>
    </row>
    <row r="1488" spans="13:22" x14ac:dyDescent="0.25">
      <c r="M1488" s="3">
        <v>1484</v>
      </c>
      <c r="N1488" s="122">
        <f>'CBA Result'!$G$54*_xlfn.GAMMA.INV(T1488,IF($O$2="Railway",$D$31,$D$32),IF($O$2="Railway",$F$31,$F$32))</f>
        <v>5285886804.9620485</v>
      </c>
      <c r="O1488" s="122">
        <f>'CBA Result'!$G$53+'CBA Result'!$G$57+'CBA Result'!$G$58+'CBA Result'!$G$59+'CBA Result'!$G$60</f>
        <v>-349185910.82876146</v>
      </c>
      <c r="P1488" s="122">
        <f>'CBA Result'!$G$55+'CBA Result'!$G$56</f>
        <v>2589916468.0184565</v>
      </c>
      <c r="Q1488" s="122">
        <f>'CBA Result'!$G$40</f>
        <v>-16530913967.140793</v>
      </c>
      <c r="R1488" s="3">
        <v>0.86033323173059739</v>
      </c>
      <c r="S1488" s="122">
        <f t="shared" si="74"/>
        <v>3440606955.2561226</v>
      </c>
      <c r="T1488" s="3">
        <v>0.39515822209874607</v>
      </c>
      <c r="U1488" s="122">
        <f t="shared" si="73"/>
        <v>-26565053764.237617</v>
      </c>
      <c r="V1488" s="3">
        <f t="shared" si="75"/>
        <v>0.3153506830340807</v>
      </c>
    </row>
    <row r="1489" spans="13:22" x14ac:dyDescent="0.25">
      <c r="M1489" s="3">
        <v>1485</v>
      </c>
      <c r="N1489" s="122">
        <f>'CBA Result'!$G$54*_xlfn.GAMMA.INV(T1489,IF($O$2="Railway",$D$31,$D$32),IF($O$2="Railway",$F$31,$F$32))</f>
        <v>5460654394.5876255</v>
      </c>
      <c r="O1489" s="122">
        <f>'CBA Result'!$G$53+'CBA Result'!$G$57+'CBA Result'!$G$58+'CBA Result'!$G$59+'CBA Result'!$G$60</f>
        <v>-349185910.82876146</v>
      </c>
      <c r="P1489" s="122">
        <f>'CBA Result'!$G$55+'CBA Result'!$G$56</f>
        <v>2589916468.0184565</v>
      </c>
      <c r="Q1489" s="122">
        <f>'CBA Result'!$G$40</f>
        <v>-16530913967.140793</v>
      </c>
      <c r="R1489" s="3">
        <v>0.2647888907683561</v>
      </c>
      <c r="S1489" s="122">
        <f t="shared" si="74"/>
        <v>1368760704.3823743</v>
      </c>
      <c r="T1489" s="3">
        <v>0.45506166438237772</v>
      </c>
      <c r="U1489" s="122">
        <f t="shared" si="73"/>
        <v>-27443375715.871426</v>
      </c>
      <c r="V1489" s="3">
        <f t="shared" si="75"/>
        <v>0.23613090660685396</v>
      </c>
    </row>
    <row r="1490" spans="13:22" x14ac:dyDescent="0.25">
      <c r="M1490" s="3">
        <v>1486</v>
      </c>
      <c r="N1490" s="122">
        <f>'CBA Result'!$G$54*_xlfn.GAMMA.INV(T1490,IF($O$2="Railway",$D$31,$D$32),IF($O$2="Railway",$F$31,$F$32))</f>
        <v>4379335786.6651602</v>
      </c>
      <c r="O1490" s="122">
        <f>'CBA Result'!$G$53+'CBA Result'!$G$57+'CBA Result'!$G$58+'CBA Result'!$G$59+'CBA Result'!$G$60</f>
        <v>-349185910.82876146</v>
      </c>
      <c r="P1490" s="122">
        <f>'CBA Result'!$G$55+'CBA Result'!$G$56</f>
        <v>2589916468.0184565</v>
      </c>
      <c r="Q1490" s="122">
        <f>'CBA Result'!$G$40</f>
        <v>-16530913967.140793</v>
      </c>
      <c r="R1490" s="3">
        <v>0.68411458409415571</v>
      </c>
      <c r="S1490" s="122">
        <f t="shared" si="74"/>
        <v>2647368254.5920062</v>
      </c>
      <c r="T1490" s="3">
        <v>0.13140575116317377</v>
      </c>
      <c r="U1490" s="122">
        <f t="shared" si="73"/>
        <v>-22009039337.580952</v>
      </c>
      <c r="V1490" s="3">
        <f t="shared" si="75"/>
        <v>0.30339889115588908</v>
      </c>
    </row>
    <row r="1491" spans="13:22" x14ac:dyDescent="0.25">
      <c r="M1491" s="3">
        <v>1487</v>
      </c>
      <c r="N1491" s="122">
        <f>'CBA Result'!$G$54*_xlfn.GAMMA.INV(T1491,IF($O$2="Railway",$D$31,$D$32),IF($O$2="Railway",$F$31,$F$32))</f>
        <v>3301850716.5058804</v>
      </c>
      <c r="O1491" s="122">
        <f>'CBA Result'!$G$53+'CBA Result'!$G$57+'CBA Result'!$G$58+'CBA Result'!$G$59+'CBA Result'!$G$60</f>
        <v>-349185910.82876146</v>
      </c>
      <c r="P1491" s="122">
        <f>'CBA Result'!$G$55+'CBA Result'!$G$56</f>
        <v>2589916468.0184565</v>
      </c>
      <c r="Q1491" s="122">
        <f>'CBA Result'!$G$40</f>
        <v>-16530913967.140793</v>
      </c>
      <c r="R1491" s="3">
        <v>0.70446933912694731</v>
      </c>
      <c r="S1491" s="122">
        <f t="shared" si="74"/>
        <v>2722918553.7830362</v>
      </c>
      <c r="T1491" s="3">
        <v>1.0455684524366182E-2</v>
      </c>
      <c r="U1491" s="122">
        <f t="shared" si="73"/>
        <v>-16593969004.997446</v>
      </c>
      <c r="V1491" s="3">
        <f t="shared" si="75"/>
        <v>0.34202687480920896</v>
      </c>
    </row>
    <row r="1492" spans="13:22" x14ac:dyDescent="0.25">
      <c r="M1492" s="3">
        <v>1488</v>
      </c>
      <c r="N1492" s="122">
        <f>'CBA Result'!$G$54*_xlfn.GAMMA.INV(T1492,IF($O$2="Railway",$D$31,$D$32),IF($O$2="Railway",$F$31,$F$32))</f>
        <v>4007897449.5427275</v>
      </c>
      <c r="O1492" s="122">
        <f>'CBA Result'!$G$53+'CBA Result'!$G$57+'CBA Result'!$G$58+'CBA Result'!$G$59+'CBA Result'!$G$60</f>
        <v>-349185910.82876146</v>
      </c>
      <c r="P1492" s="122">
        <f>'CBA Result'!$G$55+'CBA Result'!$G$56</f>
        <v>2589916468.0184565</v>
      </c>
      <c r="Q1492" s="122">
        <f>'CBA Result'!$G$40</f>
        <v>-16530913967.140793</v>
      </c>
      <c r="R1492" s="3">
        <v>0.81290351170707109</v>
      </c>
      <c r="S1492" s="122">
        <f t="shared" si="74"/>
        <v>3185841865.7549868</v>
      </c>
      <c r="T1492" s="3">
        <v>6.6225206590190377E-2</v>
      </c>
      <c r="U1492" s="122">
        <f t="shared" si="73"/>
        <v>-20142317676.705868</v>
      </c>
      <c r="V1492" s="3">
        <f t="shared" si="75"/>
        <v>0.33980962441003115</v>
      </c>
    </row>
    <row r="1493" spans="13:22" x14ac:dyDescent="0.25">
      <c r="M1493" s="3">
        <v>1489</v>
      </c>
      <c r="N1493" s="122">
        <f>'CBA Result'!$G$54*_xlfn.GAMMA.INV(T1493,IF($O$2="Railway",$D$31,$D$32),IF($O$2="Railway",$F$31,$F$32))</f>
        <v>4485667884.2561178</v>
      </c>
      <c r="O1493" s="122">
        <f>'CBA Result'!$G$53+'CBA Result'!$G$57+'CBA Result'!$G$58+'CBA Result'!$G$59+'CBA Result'!$G$60</f>
        <v>-349185910.82876146</v>
      </c>
      <c r="P1493" s="122">
        <f>'CBA Result'!$G$55+'CBA Result'!$G$56</f>
        <v>2589916468.0184565</v>
      </c>
      <c r="Q1493" s="122">
        <f>'CBA Result'!$G$40</f>
        <v>-16530913967.140793</v>
      </c>
      <c r="R1493" s="3">
        <v>0.22458699239162738</v>
      </c>
      <c r="S1493" s="122">
        <f t="shared" si="74"/>
        <v>1249983139.9369164</v>
      </c>
      <c r="T1493" s="3">
        <v>0.15534986833271347</v>
      </c>
      <c r="U1493" s="122">
        <f t="shared" si="73"/>
        <v>-22543427982.967052</v>
      </c>
      <c r="V1493" s="3">
        <f t="shared" si="75"/>
        <v>0.23893726887650268</v>
      </c>
    </row>
    <row r="1494" spans="13:22" x14ac:dyDescent="0.25">
      <c r="M1494" s="3">
        <v>1490</v>
      </c>
      <c r="N1494" s="122">
        <f>'CBA Result'!$G$54*_xlfn.GAMMA.INV(T1494,IF($O$2="Railway",$D$31,$D$32),IF($O$2="Railway",$F$31,$F$32))</f>
        <v>6662185324.9771643</v>
      </c>
      <c r="O1494" s="122">
        <f>'CBA Result'!$G$53+'CBA Result'!$G$57+'CBA Result'!$G$58+'CBA Result'!$G$59+'CBA Result'!$G$60</f>
        <v>-349185910.82876146</v>
      </c>
      <c r="P1494" s="122">
        <f>'CBA Result'!$G$55+'CBA Result'!$G$56</f>
        <v>2589916468.0184565</v>
      </c>
      <c r="Q1494" s="122">
        <f>'CBA Result'!$G$40</f>
        <v>-16530913967.140793</v>
      </c>
      <c r="R1494" s="3">
        <v>0.83980389549367329</v>
      </c>
      <c r="S1494" s="122">
        <f t="shared" si="74"/>
        <v>3324569589.1496778</v>
      </c>
      <c r="T1494" s="3">
        <v>0.80503151236053472</v>
      </c>
      <c r="U1494" s="122">
        <f t="shared" si="73"/>
        <v>-33481857988.179886</v>
      </c>
      <c r="V1494" s="3">
        <f t="shared" si="75"/>
        <v>0.28784450990445143</v>
      </c>
    </row>
    <row r="1495" spans="13:22" x14ac:dyDescent="0.25">
      <c r="M1495" s="3">
        <v>1491</v>
      </c>
      <c r="N1495" s="122">
        <f>'CBA Result'!$G$54*_xlfn.GAMMA.INV(T1495,IF($O$2="Railway",$D$31,$D$32),IF($O$2="Railway",$F$31,$F$32))</f>
        <v>5664262281.5753288</v>
      </c>
      <c r="O1495" s="122">
        <f>'CBA Result'!$G$53+'CBA Result'!$G$57+'CBA Result'!$G$58+'CBA Result'!$G$59+'CBA Result'!$G$60</f>
        <v>-349185910.82876146</v>
      </c>
      <c r="P1495" s="122">
        <f>'CBA Result'!$G$55+'CBA Result'!$G$56</f>
        <v>2589916468.0184565</v>
      </c>
      <c r="Q1495" s="122">
        <f>'CBA Result'!$G$40</f>
        <v>-16530913967.140793</v>
      </c>
      <c r="R1495" s="3">
        <v>3.580531800719533E-2</v>
      </c>
      <c r="S1495" s="122">
        <f t="shared" si="74"/>
        <v>558621306.58186615</v>
      </c>
      <c r="T1495" s="3">
        <v>0.5244433639603101</v>
      </c>
      <c r="U1495" s="122">
        <f t="shared" si="73"/>
        <v>-28466639108.415829</v>
      </c>
      <c r="V1495" s="3">
        <f t="shared" si="75"/>
        <v>0.20633618373276613</v>
      </c>
    </row>
    <row r="1496" spans="13:22" x14ac:dyDescent="0.25">
      <c r="M1496" s="3">
        <v>1492</v>
      </c>
      <c r="N1496" s="122">
        <f>'CBA Result'!$G$54*_xlfn.GAMMA.INV(T1496,IF($O$2="Railway",$D$31,$D$32),IF($O$2="Railway",$F$31,$F$32))</f>
        <v>5196277488.2661457</v>
      </c>
      <c r="O1496" s="122">
        <f>'CBA Result'!$G$53+'CBA Result'!$G$57+'CBA Result'!$G$58+'CBA Result'!$G$59+'CBA Result'!$G$60</f>
        <v>-349185910.82876146</v>
      </c>
      <c r="P1496" s="122">
        <f>'CBA Result'!$G$55+'CBA Result'!$G$56</f>
        <v>2589916468.0184565</v>
      </c>
      <c r="Q1496" s="122">
        <f>'CBA Result'!$G$40</f>
        <v>-16530913967.140793</v>
      </c>
      <c r="R1496" s="3">
        <v>0.80248774156937008</v>
      </c>
      <c r="S1496" s="122">
        <f t="shared" si="74"/>
        <v>3135434379.6837096</v>
      </c>
      <c r="T1496" s="3">
        <v>0.36479351821391426</v>
      </c>
      <c r="U1496" s="122">
        <f t="shared" si="73"/>
        <v>-26114708078.898949</v>
      </c>
      <c r="V1496" s="3">
        <f t="shared" si="75"/>
        <v>0.30567165189072465</v>
      </c>
    </row>
    <row r="1497" spans="13:22" x14ac:dyDescent="0.25">
      <c r="M1497" s="3">
        <v>1493</v>
      </c>
      <c r="N1497" s="122">
        <f>'CBA Result'!$G$54*_xlfn.GAMMA.INV(T1497,IF($O$2="Railway",$D$31,$D$32),IF($O$2="Railway",$F$31,$F$32))</f>
        <v>7428985033.4978085</v>
      </c>
      <c r="O1497" s="122">
        <f>'CBA Result'!$G$53+'CBA Result'!$G$57+'CBA Result'!$G$58+'CBA Result'!$G$59+'CBA Result'!$G$60</f>
        <v>-349185910.82876146</v>
      </c>
      <c r="P1497" s="122">
        <f>'CBA Result'!$G$55+'CBA Result'!$G$56</f>
        <v>2589916468.0184565</v>
      </c>
      <c r="Q1497" s="122">
        <f>'CBA Result'!$G$40</f>
        <v>-16530913967.140793</v>
      </c>
      <c r="R1497" s="3">
        <v>0.3564442859518272</v>
      </c>
      <c r="S1497" s="122">
        <f t="shared" si="74"/>
        <v>1632070775.6166461</v>
      </c>
      <c r="T1497" s="3">
        <v>0.92235686050850052</v>
      </c>
      <c r="U1497" s="122">
        <f t="shared" si="73"/>
        <v>-37335530273.430214</v>
      </c>
      <c r="V1497" s="3">
        <f t="shared" si="75"/>
        <v>0.23333992672619105</v>
      </c>
    </row>
    <row r="1498" spans="13:22" x14ac:dyDescent="0.25">
      <c r="M1498" s="3">
        <v>1494</v>
      </c>
      <c r="N1498" s="122">
        <f>'CBA Result'!$G$54*_xlfn.GAMMA.INV(T1498,IF($O$2="Railway",$D$31,$D$32),IF($O$2="Railway",$F$31,$F$32))</f>
        <v>3952733885.5197196</v>
      </c>
      <c r="O1498" s="122">
        <f>'CBA Result'!$G$53+'CBA Result'!$G$57+'CBA Result'!$G$58+'CBA Result'!$G$59+'CBA Result'!$G$60</f>
        <v>-349185910.82876146</v>
      </c>
      <c r="P1498" s="122">
        <f>'CBA Result'!$G$55+'CBA Result'!$G$56</f>
        <v>2589916468.0184565</v>
      </c>
      <c r="Q1498" s="122">
        <f>'CBA Result'!$G$40</f>
        <v>-16530913967.140793</v>
      </c>
      <c r="R1498" s="3">
        <v>0.52269401914851432</v>
      </c>
      <c r="S1498" s="122">
        <f t="shared" si="74"/>
        <v>2116218308.9563961</v>
      </c>
      <c r="T1498" s="3">
        <v>5.894336520686283E-2</v>
      </c>
      <c r="U1498" s="122">
        <f t="shared" si="73"/>
        <v>-19865084527.724602</v>
      </c>
      <c r="V1498" s="3">
        <f t="shared" si="75"/>
        <v>0.287930629022222</v>
      </c>
    </row>
    <row r="1499" spans="13:22" x14ac:dyDescent="0.25">
      <c r="M1499" s="3">
        <v>1495</v>
      </c>
      <c r="N1499" s="122">
        <f>'CBA Result'!$G$54*_xlfn.GAMMA.INV(T1499,IF($O$2="Railway",$D$31,$D$32),IF($O$2="Railway",$F$31,$F$32))</f>
        <v>5194307560.1430645</v>
      </c>
      <c r="O1499" s="122">
        <f>'CBA Result'!$G$53+'CBA Result'!$G$57+'CBA Result'!$G$58+'CBA Result'!$G$59+'CBA Result'!$G$60</f>
        <v>-349185910.82876146</v>
      </c>
      <c r="P1499" s="122">
        <f>'CBA Result'!$G$55+'CBA Result'!$G$56</f>
        <v>2589916468.0184565</v>
      </c>
      <c r="Q1499" s="122">
        <f>'CBA Result'!$G$40</f>
        <v>-16530913967.140793</v>
      </c>
      <c r="R1499" s="3">
        <v>0.35125678859950049</v>
      </c>
      <c r="S1499" s="122">
        <f t="shared" si="74"/>
        <v>1617276383.4613311</v>
      </c>
      <c r="T1499" s="3">
        <v>0.36413077102986813</v>
      </c>
      <c r="U1499" s="122">
        <f t="shared" si="73"/>
        <v>-26104807895.933964</v>
      </c>
      <c r="V1499" s="3">
        <f t="shared" si="75"/>
        <v>0.24755585478881098</v>
      </c>
    </row>
    <row r="1500" spans="13:22" x14ac:dyDescent="0.25">
      <c r="M1500" s="3">
        <v>1496</v>
      </c>
      <c r="N1500" s="122">
        <f>'CBA Result'!$G$54*_xlfn.GAMMA.INV(T1500,IF($O$2="Railway",$D$31,$D$32),IF($O$2="Railway",$F$31,$F$32))</f>
        <v>5406965574.5972376</v>
      </c>
      <c r="O1500" s="122">
        <f>'CBA Result'!$G$53+'CBA Result'!$G$57+'CBA Result'!$G$58+'CBA Result'!$G$59+'CBA Result'!$G$60</f>
        <v>-349185910.82876146</v>
      </c>
      <c r="P1500" s="122">
        <f>'CBA Result'!$G$55+'CBA Result'!$G$56</f>
        <v>2589916468.0184565</v>
      </c>
      <c r="Q1500" s="122">
        <f>'CBA Result'!$G$40</f>
        <v>-16530913967.140793</v>
      </c>
      <c r="R1500" s="3">
        <v>0.76952868147941644</v>
      </c>
      <c r="S1500" s="122">
        <f t="shared" si="74"/>
        <v>2985703954.0232687</v>
      </c>
      <c r="T1500" s="3">
        <v>0.43662311576490997</v>
      </c>
      <c r="U1500" s="122">
        <f t="shared" si="73"/>
        <v>-27173554124.488827</v>
      </c>
      <c r="V1500" s="3">
        <f t="shared" si="75"/>
        <v>0.29600410682174816</v>
      </c>
    </row>
    <row r="1501" spans="13:22" x14ac:dyDescent="0.25">
      <c r="M1501" s="3">
        <v>1497</v>
      </c>
      <c r="N1501" s="122">
        <f>'CBA Result'!$G$54*_xlfn.GAMMA.INV(T1501,IF($O$2="Railway",$D$31,$D$32),IF($O$2="Railway",$F$31,$F$32))</f>
        <v>5418511843.1893034</v>
      </c>
      <c r="O1501" s="122">
        <f>'CBA Result'!$G$53+'CBA Result'!$G$57+'CBA Result'!$G$58+'CBA Result'!$G$59+'CBA Result'!$G$60</f>
        <v>-349185910.82876146</v>
      </c>
      <c r="P1501" s="122">
        <f>'CBA Result'!$G$55+'CBA Result'!$G$56</f>
        <v>2589916468.0184565</v>
      </c>
      <c r="Q1501" s="122">
        <f>'CBA Result'!$G$40</f>
        <v>-16530913967.140793</v>
      </c>
      <c r="R1501" s="3">
        <v>0.85154818709308788</v>
      </c>
      <c r="S1501" s="122">
        <f t="shared" si="74"/>
        <v>3389712451.9377494</v>
      </c>
      <c r="T1501" s="3">
        <v>0.44058857642093618</v>
      </c>
      <c r="U1501" s="122">
        <f t="shared" si="73"/>
        <v>-27231581709.498142</v>
      </c>
      <c r="V1501" s="3">
        <f t="shared" si="75"/>
        <v>0.31063338422783765</v>
      </c>
    </row>
    <row r="1502" spans="13:22" x14ac:dyDescent="0.25">
      <c r="M1502" s="3">
        <v>1498</v>
      </c>
      <c r="N1502" s="122">
        <f>'CBA Result'!$G$54*_xlfn.GAMMA.INV(T1502,IF($O$2="Railway",$D$31,$D$32),IF($O$2="Railway",$F$31,$F$32))</f>
        <v>6862545741.9242496</v>
      </c>
      <c r="O1502" s="122">
        <f>'CBA Result'!$G$53+'CBA Result'!$G$57+'CBA Result'!$G$58+'CBA Result'!$G$59+'CBA Result'!$G$60</f>
        <v>-349185910.82876146</v>
      </c>
      <c r="P1502" s="122">
        <f>'CBA Result'!$G$55+'CBA Result'!$G$56</f>
        <v>2589916468.0184565</v>
      </c>
      <c r="Q1502" s="122">
        <f>'CBA Result'!$G$40</f>
        <v>-16530913967.140793</v>
      </c>
      <c r="R1502" s="3">
        <v>0.98184399429159608</v>
      </c>
      <c r="S1502" s="122">
        <f t="shared" si="74"/>
        <v>4668924156.4194174</v>
      </c>
      <c r="T1502" s="3">
        <v>0.8438332114406909</v>
      </c>
      <c r="U1502" s="122">
        <f t="shared" si="73"/>
        <v>-34488800710.341072</v>
      </c>
      <c r="V1502" s="3">
        <f t="shared" si="75"/>
        <v>0.32422942396376297</v>
      </c>
    </row>
    <row r="1503" spans="13:22" x14ac:dyDescent="0.25">
      <c r="M1503" s="3">
        <v>1499</v>
      </c>
      <c r="N1503" s="122">
        <f>'CBA Result'!$G$54*_xlfn.GAMMA.INV(T1503,IF($O$2="Railway",$D$31,$D$32),IF($O$2="Railway",$F$31,$F$32))</f>
        <v>4419912793.3329964</v>
      </c>
      <c r="O1503" s="122">
        <f>'CBA Result'!$G$53+'CBA Result'!$G$57+'CBA Result'!$G$58+'CBA Result'!$G$59+'CBA Result'!$G$60</f>
        <v>-349185910.82876146</v>
      </c>
      <c r="P1503" s="122">
        <f>'CBA Result'!$G$55+'CBA Result'!$G$56</f>
        <v>2589916468.0184565</v>
      </c>
      <c r="Q1503" s="122">
        <f>'CBA Result'!$G$40</f>
        <v>-16530913967.140793</v>
      </c>
      <c r="R1503" s="3">
        <v>0.8482760567186679</v>
      </c>
      <c r="S1503" s="122">
        <f t="shared" si="74"/>
        <v>3371245479.8212833</v>
      </c>
      <c r="T1503" s="3">
        <v>0.14026939655600223</v>
      </c>
      <c r="U1503" s="122">
        <f t="shared" si="73"/>
        <v>-22212965453.197166</v>
      </c>
      <c r="V1503" s="3">
        <f t="shared" si="75"/>
        <v>0.33502831389198312</v>
      </c>
    </row>
    <row r="1504" spans="13:22" x14ac:dyDescent="0.25">
      <c r="M1504" s="3">
        <v>1500</v>
      </c>
      <c r="N1504" s="122">
        <f>'CBA Result'!$G$54*_xlfn.GAMMA.INV(T1504,IF($O$2="Railway",$D$31,$D$32),IF($O$2="Railway",$F$31,$F$32))</f>
        <v>5266507374.5522099</v>
      </c>
      <c r="O1504" s="122">
        <f>'CBA Result'!$G$53+'CBA Result'!$G$57+'CBA Result'!$G$58+'CBA Result'!$G$59+'CBA Result'!$G$60</f>
        <v>-349185910.82876146</v>
      </c>
      <c r="P1504" s="122">
        <f>'CBA Result'!$G$55+'CBA Result'!$G$56</f>
        <v>2589916468.0184565</v>
      </c>
      <c r="Q1504" s="122">
        <f>'CBA Result'!$G$40</f>
        <v>-16530913967.140793</v>
      </c>
      <c r="R1504" s="3">
        <v>0.34360264146353248</v>
      </c>
      <c r="S1504" s="122">
        <f t="shared" si="74"/>
        <v>1595443255.6713104</v>
      </c>
      <c r="T1504" s="3">
        <v>0.38855967261581492</v>
      </c>
      <c r="U1504" s="122">
        <f t="shared" si="73"/>
        <v>-26467659395.089493</v>
      </c>
      <c r="V1504" s="3">
        <f t="shared" si="75"/>
        <v>0.2460650041689392</v>
      </c>
    </row>
    <row r="1505" spans="13:22" x14ac:dyDescent="0.25">
      <c r="M1505" s="3">
        <v>1501</v>
      </c>
      <c r="N1505" s="122">
        <f>'CBA Result'!$G$54*_xlfn.GAMMA.INV(T1505,IF($O$2="Railway",$D$31,$D$32),IF($O$2="Railway",$F$31,$F$32))</f>
        <v>4521938382.783679</v>
      </c>
      <c r="O1505" s="122">
        <f>'CBA Result'!$G$53+'CBA Result'!$G$57+'CBA Result'!$G$58+'CBA Result'!$G$59+'CBA Result'!$G$60</f>
        <v>-349185910.82876146</v>
      </c>
      <c r="P1505" s="122">
        <f>'CBA Result'!$G$55+'CBA Result'!$G$56</f>
        <v>2589916468.0184565</v>
      </c>
      <c r="Q1505" s="122">
        <f>'CBA Result'!$G$40</f>
        <v>-16530913967.140793</v>
      </c>
      <c r="R1505" s="3">
        <v>0.89073976891887885</v>
      </c>
      <c r="S1505" s="122">
        <f t="shared" si="74"/>
        <v>3634614847.7093315</v>
      </c>
      <c r="T1505" s="3">
        <v>0.16404122887689343</v>
      </c>
      <c r="U1505" s="122">
        <f t="shared" si="73"/>
        <v>-22725711066.013</v>
      </c>
      <c r="V1505" s="3">
        <f t="shared" si="75"/>
        <v>0.34354776829581396</v>
      </c>
    </row>
    <row r="1506" spans="13:22" x14ac:dyDescent="0.25">
      <c r="M1506" s="3">
        <v>1502</v>
      </c>
      <c r="N1506" s="122">
        <f>'CBA Result'!$G$54*_xlfn.GAMMA.INV(T1506,IF($O$2="Railway",$D$31,$D$32),IF($O$2="Railway",$F$31,$F$32))</f>
        <v>3633262318.3824906</v>
      </c>
      <c r="O1506" s="122">
        <f>'CBA Result'!$G$53+'CBA Result'!$G$57+'CBA Result'!$G$58+'CBA Result'!$G$59+'CBA Result'!$G$60</f>
        <v>-349185910.82876146</v>
      </c>
      <c r="P1506" s="122">
        <f>'CBA Result'!$G$55+'CBA Result'!$G$56</f>
        <v>2589916468.0184565</v>
      </c>
      <c r="Q1506" s="122">
        <f>'CBA Result'!$G$40</f>
        <v>-16530913967.140793</v>
      </c>
      <c r="R1506" s="3">
        <v>7.823569182946799E-2</v>
      </c>
      <c r="S1506" s="122">
        <f t="shared" si="74"/>
        <v>756501305.44850922</v>
      </c>
      <c r="T1506" s="3">
        <v>2.7541498289426203E-2</v>
      </c>
      <c r="U1506" s="122">
        <f t="shared" si="73"/>
        <v>-18259530025.65337</v>
      </c>
      <c r="V1506" s="3">
        <f t="shared" si="75"/>
        <v>0.22128596449774487</v>
      </c>
    </row>
    <row r="1507" spans="13:22" x14ac:dyDescent="0.25">
      <c r="M1507" s="3">
        <v>1503</v>
      </c>
      <c r="N1507" s="122">
        <f>'CBA Result'!$G$54*_xlfn.GAMMA.INV(T1507,IF($O$2="Railway",$D$31,$D$32),IF($O$2="Railway",$F$31,$F$32))</f>
        <v>6228728910.1291313</v>
      </c>
      <c r="O1507" s="122">
        <f>'CBA Result'!$G$53+'CBA Result'!$G$57+'CBA Result'!$G$58+'CBA Result'!$G$59+'CBA Result'!$G$60</f>
        <v>-349185910.82876146</v>
      </c>
      <c r="P1507" s="122">
        <f>'CBA Result'!$G$55+'CBA Result'!$G$56</f>
        <v>2589916468.0184565</v>
      </c>
      <c r="Q1507" s="122">
        <f>'CBA Result'!$G$40</f>
        <v>-16530913967.140793</v>
      </c>
      <c r="R1507" s="3">
        <v>0.39207510092813869</v>
      </c>
      <c r="S1507" s="122">
        <f t="shared" si="74"/>
        <v>1733788529.7694643</v>
      </c>
      <c r="T1507" s="3">
        <v>0.69965031557869961</v>
      </c>
      <c r="U1507" s="122">
        <f t="shared" si="73"/>
        <v>-31303454743.887497</v>
      </c>
      <c r="V1507" s="3">
        <f t="shared" si="75"/>
        <v>0.24321058462585379</v>
      </c>
    </row>
    <row r="1508" spans="13:22" x14ac:dyDescent="0.25">
      <c r="M1508" s="3">
        <v>1504</v>
      </c>
      <c r="N1508" s="122">
        <f>'CBA Result'!$G$54*_xlfn.GAMMA.INV(T1508,IF($O$2="Railway",$D$31,$D$32),IF($O$2="Railway",$F$31,$F$32))</f>
        <v>7346929393.2043629</v>
      </c>
      <c r="O1508" s="122">
        <f>'CBA Result'!$G$53+'CBA Result'!$G$57+'CBA Result'!$G$58+'CBA Result'!$G$59+'CBA Result'!$G$60</f>
        <v>-349185910.82876146</v>
      </c>
      <c r="P1508" s="122">
        <f>'CBA Result'!$G$55+'CBA Result'!$G$56</f>
        <v>2589916468.0184565</v>
      </c>
      <c r="Q1508" s="122">
        <f>'CBA Result'!$G$40</f>
        <v>-16530913967.140793</v>
      </c>
      <c r="R1508" s="3">
        <v>0.49989557603055679</v>
      </c>
      <c r="S1508" s="122">
        <f t="shared" si="74"/>
        <v>2047625547.8679717</v>
      </c>
      <c r="T1508" s="3">
        <v>0.9135427420665948</v>
      </c>
      <c r="U1508" s="122">
        <f t="shared" si="73"/>
        <v>-36923146774.410133</v>
      </c>
      <c r="V1508" s="3">
        <f t="shared" si="75"/>
        <v>0.24497828111748415</v>
      </c>
    </row>
    <row r="1509" spans="13:22" x14ac:dyDescent="0.25">
      <c r="M1509" s="3">
        <v>1505</v>
      </c>
      <c r="N1509" s="122">
        <f>'CBA Result'!$G$54*_xlfn.GAMMA.INV(T1509,IF($O$2="Railway",$D$31,$D$32),IF($O$2="Railway",$F$31,$F$32))</f>
        <v>4618460699.9201088</v>
      </c>
      <c r="O1509" s="122">
        <f>'CBA Result'!$G$53+'CBA Result'!$G$57+'CBA Result'!$G$58+'CBA Result'!$G$59+'CBA Result'!$G$60</f>
        <v>-349185910.82876146</v>
      </c>
      <c r="P1509" s="122">
        <f>'CBA Result'!$G$55+'CBA Result'!$G$56</f>
        <v>2589916468.0184565</v>
      </c>
      <c r="Q1509" s="122">
        <f>'CBA Result'!$G$40</f>
        <v>-16530913967.140793</v>
      </c>
      <c r="R1509" s="3">
        <v>0.50773910555472579</v>
      </c>
      <c r="S1509" s="122">
        <f t="shared" si="74"/>
        <v>2071105376.220484</v>
      </c>
      <c r="T1509" s="3">
        <v>0.18842111846042864</v>
      </c>
      <c r="U1509" s="122">
        <f t="shared" si="73"/>
        <v>-23210799120.068756</v>
      </c>
      <c r="V1509" s="3">
        <f t="shared" si="75"/>
        <v>0.27316509580360582</v>
      </c>
    </row>
    <row r="1510" spans="13:22" x14ac:dyDescent="0.25">
      <c r="M1510" s="3">
        <v>1506</v>
      </c>
      <c r="N1510" s="122">
        <f>'CBA Result'!$G$54*_xlfn.GAMMA.INV(T1510,IF($O$2="Railway",$D$31,$D$32),IF($O$2="Railway",$F$31,$F$32))</f>
        <v>5030739888.6363544</v>
      </c>
      <c r="O1510" s="122">
        <f>'CBA Result'!$G$53+'CBA Result'!$G$57+'CBA Result'!$G$58+'CBA Result'!$G$59+'CBA Result'!$G$60</f>
        <v>-349185910.82876146</v>
      </c>
      <c r="P1510" s="122">
        <f>'CBA Result'!$G$55+'CBA Result'!$G$56</f>
        <v>2589916468.0184565</v>
      </c>
      <c r="Q1510" s="122">
        <f>'CBA Result'!$G$40</f>
        <v>-16530913967.140793</v>
      </c>
      <c r="R1510" s="3">
        <v>0.68176893788837079</v>
      </c>
      <c r="S1510" s="122">
        <f t="shared" si="74"/>
        <v>2638828267.7969317</v>
      </c>
      <c r="T1510" s="3">
        <v>0.31011956193010826</v>
      </c>
      <c r="U1510" s="122">
        <f t="shared" si="73"/>
        <v>-25282772890.646313</v>
      </c>
      <c r="V1510" s="3">
        <f t="shared" si="75"/>
        <v>0.28954032365305921</v>
      </c>
    </row>
    <row r="1511" spans="13:22" x14ac:dyDescent="0.25">
      <c r="M1511" s="3">
        <v>1507</v>
      </c>
      <c r="N1511" s="122">
        <f>'CBA Result'!$G$54*_xlfn.GAMMA.INV(T1511,IF($O$2="Railway",$D$31,$D$32),IF($O$2="Railway",$F$31,$F$32))</f>
        <v>7750345364.6186934</v>
      </c>
      <c r="O1511" s="122">
        <f>'CBA Result'!$G$53+'CBA Result'!$G$57+'CBA Result'!$G$58+'CBA Result'!$G$59+'CBA Result'!$G$60</f>
        <v>-349185910.82876146</v>
      </c>
      <c r="P1511" s="122">
        <f>'CBA Result'!$G$55+'CBA Result'!$G$56</f>
        <v>2589916468.0184565</v>
      </c>
      <c r="Q1511" s="122">
        <f>'CBA Result'!$G$40</f>
        <v>-16530913967.140793</v>
      </c>
      <c r="R1511" s="3">
        <v>0.82106119168676495</v>
      </c>
      <c r="S1511" s="122">
        <f t="shared" si="74"/>
        <v>3226530166.0919452</v>
      </c>
      <c r="T1511" s="3">
        <v>0.95002698357999593</v>
      </c>
      <c r="U1511" s="122">
        <f t="shared" si="73"/>
        <v>-38950577055.344948</v>
      </c>
      <c r="V1511" s="3">
        <f t="shared" si="75"/>
        <v>0.27285063337523791</v>
      </c>
    </row>
    <row r="1512" spans="13:22" x14ac:dyDescent="0.25">
      <c r="M1512" s="3">
        <v>1508</v>
      </c>
      <c r="N1512" s="122">
        <f>'CBA Result'!$G$54*_xlfn.GAMMA.INV(T1512,IF($O$2="Railway",$D$31,$D$32),IF($O$2="Railway",$F$31,$F$32))</f>
        <v>5027389854.6224451</v>
      </c>
      <c r="O1512" s="122">
        <f>'CBA Result'!$G$53+'CBA Result'!$G$57+'CBA Result'!$G$58+'CBA Result'!$G$59+'CBA Result'!$G$60</f>
        <v>-349185910.82876146</v>
      </c>
      <c r="P1512" s="122">
        <f>'CBA Result'!$G$55+'CBA Result'!$G$56</f>
        <v>2589916468.0184565</v>
      </c>
      <c r="Q1512" s="122">
        <f>'CBA Result'!$G$40</f>
        <v>-16530913967.140793</v>
      </c>
      <c r="R1512" s="3">
        <v>0.53966904139374428</v>
      </c>
      <c r="S1512" s="122">
        <f t="shared" si="74"/>
        <v>2168027027.7363863</v>
      </c>
      <c r="T1512" s="3">
        <v>0.30903843159629285</v>
      </c>
      <c r="U1512" s="122">
        <f t="shared" si="73"/>
        <v>-25265936768.917789</v>
      </c>
      <c r="V1512" s="3">
        <f t="shared" si="75"/>
        <v>0.27096683705598118</v>
      </c>
    </row>
    <row r="1513" spans="13:22" x14ac:dyDescent="0.25">
      <c r="M1513" s="3">
        <v>1509</v>
      </c>
      <c r="N1513" s="122">
        <f>'CBA Result'!$G$54*_xlfn.GAMMA.INV(T1513,IF($O$2="Railway",$D$31,$D$32),IF($O$2="Railway",$F$31,$F$32))</f>
        <v>4942271362.7554722</v>
      </c>
      <c r="O1513" s="122">
        <f>'CBA Result'!$G$53+'CBA Result'!$G$57+'CBA Result'!$G$58+'CBA Result'!$G$59+'CBA Result'!$G$60</f>
        <v>-349185910.82876146</v>
      </c>
      <c r="P1513" s="122">
        <f>'CBA Result'!$G$55+'CBA Result'!$G$56</f>
        <v>2589916468.0184565</v>
      </c>
      <c r="Q1513" s="122">
        <f>'CBA Result'!$G$40</f>
        <v>-16530913967.140793</v>
      </c>
      <c r="R1513" s="3">
        <v>8.2045149383892957E-2</v>
      </c>
      <c r="S1513" s="122">
        <f t="shared" si="74"/>
        <v>771926771.00022399</v>
      </c>
      <c r="T1513" s="3">
        <v>0.28198546637897848</v>
      </c>
      <c r="U1513" s="122">
        <f t="shared" si="73"/>
        <v>-24838160428.596931</v>
      </c>
      <c r="V1513" s="3">
        <f t="shared" si="75"/>
        <v>0.21599877488310418</v>
      </c>
    </row>
    <row r="1514" spans="13:22" x14ac:dyDescent="0.25">
      <c r="M1514" s="3">
        <v>1510</v>
      </c>
      <c r="N1514" s="122">
        <f>'CBA Result'!$G$54*_xlfn.GAMMA.INV(T1514,IF($O$2="Railway",$D$31,$D$32),IF($O$2="Railway",$F$31,$F$32))</f>
        <v>6097238356.6898842</v>
      </c>
      <c r="O1514" s="122">
        <f>'CBA Result'!$G$53+'CBA Result'!$G$57+'CBA Result'!$G$58+'CBA Result'!$G$59+'CBA Result'!$G$60</f>
        <v>-349185910.82876146</v>
      </c>
      <c r="P1514" s="122">
        <f>'CBA Result'!$G$55+'CBA Result'!$G$56</f>
        <v>2589916468.0184565</v>
      </c>
      <c r="Q1514" s="122">
        <f>'CBA Result'!$G$40</f>
        <v>-16530913967.140793</v>
      </c>
      <c r="R1514" s="3">
        <v>0.93636471036394131</v>
      </c>
      <c r="S1514" s="122">
        <f t="shared" si="74"/>
        <v>4008885113.9447083</v>
      </c>
      <c r="T1514" s="3">
        <v>0.66214327318392485</v>
      </c>
      <c r="U1514" s="122">
        <f t="shared" si="73"/>
        <v>-30642628329.987766</v>
      </c>
      <c r="V1514" s="3">
        <f t="shared" si="75"/>
        <v>0.31841059633443419</v>
      </c>
    </row>
    <row r="1515" spans="13:22" x14ac:dyDescent="0.25">
      <c r="M1515" s="3">
        <v>1511</v>
      </c>
      <c r="N1515" s="122">
        <f>'CBA Result'!$G$54*_xlfn.GAMMA.INV(T1515,IF($O$2="Railway",$D$31,$D$32),IF($O$2="Railway",$F$31,$F$32))</f>
        <v>5317246257.221797</v>
      </c>
      <c r="O1515" s="122">
        <f>'CBA Result'!$G$53+'CBA Result'!$G$57+'CBA Result'!$G$58+'CBA Result'!$G$59+'CBA Result'!$G$60</f>
        <v>-349185910.82876146</v>
      </c>
      <c r="P1515" s="122">
        <f>'CBA Result'!$G$55+'CBA Result'!$G$56</f>
        <v>2589916468.0184565</v>
      </c>
      <c r="Q1515" s="122">
        <f>'CBA Result'!$G$40</f>
        <v>-16530913967.140793</v>
      </c>
      <c r="R1515" s="3">
        <v>0.83423291465079474</v>
      </c>
      <c r="S1515" s="122">
        <f t="shared" si="74"/>
        <v>3294715835.1770949</v>
      </c>
      <c r="T1515" s="3">
        <v>0.40586445850175135</v>
      </c>
      <c r="U1515" s="122">
        <f t="shared" si="73"/>
        <v>-26722655613.470417</v>
      </c>
      <c r="V1515" s="3">
        <f t="shared" si="75"/>
        <v>0.30920490467291029</v>
      </c>
    </row>
    <row r="1516" spans="13:22" x14ac:dyDescent="0.25">
      <c r="M1516" s="3">
        <v>1512</v>
      </c>
      <c r="N1516" s="122">
        <f>'CBA Result'!$G$54*_xlfn.GAMMA.INV(T1516,IF($O$2="Railway",$D$31,$D$32),IF($O$2="Railway",$F$31,$F$32))</f>
        <v>7699155260.3444319</v>
      </c>
      <c r="O1516" s="122">
        <f>'CBA Result'!$G$53+'CBA Result'!$G$57+'CBA Result'!$G$58+'CBA Result'!$G$59+'CBA Result'!$G$60</f>
        <v>-349185910.82876146</v>
      </c>
      <c r="P1516" s="122">
        <f>'CBA Result'!$G$55+'CBA Result'!$G$56</f>
        <v>2589916468.0184565</v>
      </c>
      <c r="Q1516" s="122">
        <f>'CBA Result'!$G$40</f>
        <v>-16530913967.140793</v>
      </c>
      <c r="R1516" s="3">
        <v>0.35675799516578743</v>
      </c>
      <c r="S1516" s="122">
        <f t="shared" si="74"/>
        <v>1632965435.465488</v>
      </c>
      <c r="T1516" s="3">
        <v>0.94628383785952275</v>
      </c>
      <c r="U1516" s="122">
        <f t="shared" si="73"/>
        <v>-38693313151.969994</v>
      </c>
      <c r="V1516" s="3">
        <f t="shared" si="75"/>
        <v>0.23215729161522605</v>
      </c>
    </row>
    <row r="1517" spans="13:22" x14ac:dyDescent="0.25">
      <c r="M1517" s="3">
        <v>1513</v>
      </c>
      <c r="N1517" s="122">
        <f>'CBA Result'!$G$54*_xlfn.GAMMA.INV(T1517,IF($O$2="Railway",$D$31,$D$32),IF($O$2="Railway",$F$31,$F$32))</f>
        <v>2660062552.1887364</v>
      </c>
      <c r="O1517" s="122">
        <f>'CBA Result'!$G$53+'CBA Result'!$G$57+'CBA Result'!$G$58+'CBA Result'!$G$59+'CBA Result'!$G$60</f>
        <v>-349185910.82876146</v>
      </c>
      <c r="P1517" s="122">
        <f>'CBA Result'!$G$55+'CBA Result'!$G$56</f>
        <v>2589916468.0184565</v>
      </c>
      <c r="Q1517" s="122">
        <f>'CBA Result'!$G$40</f>
        <v>-16530913967.140793</v>
      </c>
      <c r="R1517" s="3">
        <v>0.65112781151733246</v>
      </c>
      <c r="S1517" s="122">
        <f t="shared" si="74"/>
        <v>2530091733.8660936</v>
      </c>
      <c r="T1517" s="3">
        <v>8.0640387179242712E-4</v>
      </c>
      <c r="U1517" s="122">
        <f t="shared" ref="U1517:U1580" si="76">_xlfn.GAMMA.INV(T1517,IF($O$2="Railway",$D$31,$D$32),IF($O$2="Railway",$F$31,$F$32))*Q1517</f>
        <v>-13368561855.844786</v>
      </c>
      <c r="V1517" s="3">
        <f t="shared" si="75"/>
        <v>0.36211586761739661</v>
      </c>
    </row>
    <row r="1518" spans="13:22" x14ac:dyDescent="0.25">
      <c r="M1518" s="3">
        <v>1514</v>
      </c>
      <c r="N1518" s="122">
        <f>'CBA Result'!$G$54*_xlfn.GAMMA.INV(T1518,IF($O$2="Railway",$D$31,$D$32),IF($O$2="Railway",$F$31,$F$32))</f>
        <v>4470391973.6550331</v>
      </c>
      <c r="O1518" s="122">
        <f>'CBA Result'!$G$53+'CBA Result'!$G$57+'CBA Result'!$G$58+'CBA Result'!$G$59+'CBA Result'!$G$60</f>
        <v>-349185910.82876146</v>
      </c>
      <c r="P1518" s="122">
        <f>'CBA Result'!$G$55+'CBA Result'!$G$56</f>
        <v>2589916468.0184565</v>
      </c>
      <c r="Q1518" s="122">
        <f>'CBA Result'!$G$40</f>
        <v>-16530913967.140793</v>
      </c>
      <c r="R1518" s="3">
        <v>0.39291739736128728</v>
      </c>
      <c r="S1518" s="122">
        <f t="shared" si="74"/>
        <v>1736198059.8247659</v>
      </c>
      <c r="T1518" s="3">
        <v>0.15176817659844921</v>
      </c>
      <c r="U1518" s="122">
        <f t="shared" si="76"/>
        <v>-22466656496.669895</v>
      </c>
      <c r="V1518" s="3">
        <f t="shared" si="75"/>
        <v>0.26071543505012623</v>
      </c>
    </row>
    <row r="1519" spans="13:22" x14ac:dyDescent="0.25">
      <c r="M1519" s="3">
        <v>1515</v>
      </c>
      <c r="N1519" s="122">
        <f>'CBA Result'!$G$54*_xlfn.GAMMA.INV(T1519,IF($O$2="Railway",$D$31,$D$32),IF($O$2="Railway",$F$31,$F$32))</f>
        <v>4806614104.9581404</v>
      </c>
      <c r="O1519" s="122">
        <f>'CBA Result'!$G$53+'CBA Result'!$G$57+'CBA Result'!$G$58+'CBA Result'!$G$59+'CBA Result'!$G$60</f>
        <v>-349185910.82876146</v>
      </c>
      <c r="P1519" s="122">
        <f>'CBA Result'!$G$55+'CBA Result'!$G$56</f>
        <v>2589916468.0184565</v>
      </c>
      <c r="Q1519" s="122">
        <f>'CBA Result'!$G$40</f>
        <v>-16530913967.140793</v>
      </c>
      <c r="R1519" s="3">
        <v>8.8211075729597965E-2</v>
      </c>
      <c r="S1519" s="122">
        <f t="shared" si="74"/>
        <v>796365362.45897567</v>
      </c>
      <c r="T1519" s="3">
        <v>0.24078843266619776</v>
      </c>
      <c r="U1519" s="122">
        <f t="shared" si="76"/>
        <v>-24156393587.976696</v>
      </c>
      <c r="V1519" s="3">
        <f t="shared" si="75"/>
        <v>0.21749080786642394</v>
      </c>
    </row>
    <row r="1520" spans="13:22" x14ac:dyDescent="0.25">
      <c r="M1520" s="3">
        <v>1516</v>
      </c>
      <c r="N1520" s="122">
        <f>'CBA Result'!$G$54*_xlfn.GAMMA.INV(T1520,IF($O$2="Railway",$D$31,$D$32),IF($O$2="Railway",$F$31,$F$32))</f>
        <v>5477877757.9699993</v>
      </c>
      <c r="O1520" s="122">
        <f>'CBA Result'!$G$53+'CBA Result'!$G$57+'CBA Result'!$G$58+'CBA Result'!$G$59+'CBA Result'!$G$60</f>
        <v>-349185910.82876146</v>
      </c>
      <c r="P1520" s="122">
        <f>'CBA Result'!$G$55+'CBA Result'!$G$56</f>
        <v>2589916468.0184565</v>
      </c>
      <c r="Q1520" s="122">
        <f>'CBA Result'!$G$40</f>
        <v>-16530913967.140793</v>
      </c>
      <c r="R1520" s="3">
        <v>0.20953448265687924</v>
      </c>
      <c r="S1520" s="122">
        <f t="shared" si="74"/>
        <v>1204534191.4113584</v>
      </c>
      <c r="T1520" s="3">
        <v>0.46097345512982379</v>
      </c>
      <c r="U1520" s="122">
        <f t="shared" si="76"/>
        <v>-27529934431.775871</v>
      </c>
      <c r="V1520" s="3">
        <f t="shared" si="75"/>
        <v>0.23004871494508897</v>
      </c>
    </row>
    <row r="1521" spans="13:22" x14ac:dyDescent="0.25">
      <c r="M1521" s="3">
        <v>1517</v>
      </c>
      <c r="N1521" s="122">
        <f>'CBA Result'!$G$54*_xlfn.GAMMA.INV(T1521,IF($O$2="Railway",$D$31,$D$32),IF($O$2="Railway",$F$31,$F$32))</f>
        <v>5245138407.5582418</v>
      </c>
      <c r="O1521" s="122">
        <f>'CBA Result'!$G$53+'CBA Result'!$G$57+'CBA Result'!$G$58+'CBA Result'!$G$59+'CBA Result'!$G$60</f>
        <v>-349185910.82876146</v>
      </c>
      <c r="P1521" s="122">
        <f>'CBA Result'!$G$55+'CBA Result'!$G$56</f>
        <v>2589916468.0184565</v>
      </c>
      <c r="Q1521" s="122">
        <f>'CBA Result'!$G$40</f>
        <v>-16530913967.140793</v>
      </c>
      <c r="R1521" s="3">
        <v>0.71602510365456862</v>
      </c>
      <c r="S1521" s="122">
        <f t="shared" si="74"/>
        <v>2767051258.6201329</v>
      </c>
      <c r="T1521" s="3">
        <v>0.38130210855207591</v>
      </c>
      <c r="U1521" s="122">
        <f t="shared" si="76"/>
        <v>-26360266297.577812</v>
      </c>
      <c r="V1521" s="3">
        <f t="shared" si="75"/>
        <v>0.29070282025389665</v>
      </c>
    </row>
    <row r="1522" spans="13:22" x14ac:dyDescent="0.25">
      <c r="M1522" s="3">
        <v>1518</v>
      </c>
      <c r="N1522" s="122">
        <f>'CBA Result'!$G$54*_xlfn.GAMMA.INV(T1522,IF($O$2="Railway",$D$31,$D$32),IF($O$2="Railway",$F$31,$F$32))</f>
        <v>5079740514.9407644</v>
      </c>
      <c r="O1522" s="122">
        <f>'CBA Result'!$G$53+'CBA Result'!$G$57+'CBA Result'!$G$58+'CBA Result'!$G$59+'CBA Result'!$G$60</f>
        <v>-349185910.82876146</v>
      </c>
      <c r="P1522" s="122">
        <f>'CBA Result'!$G$55+'CBA Result'!$G$56</f>
        <v>2589916468.0184565</v>
      </c>
      <c r="Q1522" s="122">
        <f>'CBA Result'!$G$40</f>
        <v>-16530913967.140793</v>
      </c>
      <c r="R1522" s="3">
        <v>0.58174777677155509</v>
      </c>
      <c r="S1522" s="122">
        <f t="shared" si="74"/>
        <v>2299706128.1146412</v>
      </c>
      <c r="T1522" s="3">
        <v>0.32606063334910695</v>
      </c>
      <c r="U1522" s="122">
        <f t="shared" si="76"/>
        <v>-25529033228.842735</v>
      </c>
      <c r="V1522" s="3">
        <f t="shared" si="75"/>
        <v>0.27538295983272282</v>
      </c>
    </row>
    <row r="1523" spans="13:22" x14ac:dyDescent="0.25">
      <c r="M1523" s="3">
        <v>1519</v>
      </c>
      <c r="N1523" s="122">
        <f>'CBA Result'!$G$54*_xlfn.GAMMA.INV(T1523,IF($O$2="Railway",$D$31,$D$32),IF($O$2="Railway",$F$31,$F$32))</f>
        <v>5379019673.0107403</v>
      </c>
      <c r="O1523" s="122">
        <f>'CBA Result'!$G$53+'CBA Result'!$G$57+'CBA Result'!$G$58+'CBA Result'!$G$59+'CBA Result'!$G$60</f>
        <v>-349185910.82876146</v>
      </c>
      <c r="P1523" s="122">
        <f>'CBA Result'!$G$55+'CBA Result'!$G$56</f>
        <v>2589916468.0184565</v>
      </c>
      <c r="Q1523" s="122">
        <f>'CBA Result'!$G$40</f>
        <v>-16530913967.140793</v>
      </c>
      <c r="R1523" s="3">
        <v>0.17502019396500113</v>
      </c>
      <c r="S1523" s="122">
        <f t="shared" si="74"/>
        <v>1097472295.7970028</v>
      </c>
      <c r="T1523" s="3">
        <v>0.42702902848296931</v>
      </c>
      <c r="U1523" s="122">
        <f t="shared" si="76"/>
        <v>-27033107609.925087</v>
      </c>
      <c r="V1523" s="3">
        <f t="shared" si="75"/>
        <v>0.2266593299739379</v>
      </c>
    </row>
    <row r="1524" spans="13:22" x14ac:dyDescent="0.25">
      <c r="M1524" s="3">
        <v>1520</v>
      </c>
      <c r="N1524" s="122">
        <f>'CBA Result'!$G$54*_xlfn.GAMMA.INV(T1524,IF($O$2="Railway",$D$31,$D$32),IF($O$2="Railway",$F$31,$F$32))</f>
        <v>5150232459.2398281</v>
      </c>
      <c r="O1524" s="122">
        <f>'CBA Result'!$G$53+'CBA Result'!$G$57+'CBA Result'!$G$58+'CBA Result'!$G$59+'CBA Result'!$G$60</f>
        <v>-349185910.82876146</v>
      </c>
      <c r="P1524" s="122">
        <f>'CBA Result'!$G$55+'CBA Result'!$G$56</f>
        <v>2589916468.0184565</v>
      </c>
      <c r="Q1524" s="122">
        <f>'CBA Result'!$G$40</f>
        <v>-16530913967.140793</v>
      </c>
      <c r="R1524" s="3">
        <v>0.45338344934668973</v>
      </c>
      <c r="S1524" s="122">
        <f t="shared" si="74"/>
        <v>1910539446.4731488</v>
      </c>
      <c r="T1524" s="3">
        <v>0.3493683038346731</v>
      </c>
      <c r="U1524" s="122">
        <f t="shared" si="76"/>
        <v>-25883301558.707909</v>
      </c>
      <c r="V1524" s="3">
        <f t="shared" si="75"/>
        <v>0.25930177337157517</v>
      </c>
    </row>
    <row r="1525" spans="13:22" x14ac:dyDescent="0.25">
      <c r="M1525" s="3">
        <v>1521</v>
      </c>
      <c r="N1525" s="122">
        <f>'CBA Result'!$G$54*_xlfn.GAMMA.INV(T1525,IF($O$2="Railway",$D$31,$D$32),IF($O$2="Railway",$F$31,$F$32))</f>
        <v>5650238453.0118608</v>
      </c>
      <c r="O1525" s="122">
        <f>'CBA Result'!$G$53+'CBA Result'!$G$57+'CBA Result'!$G$58+'CBA Result'!$G$59+'CBA Result'!$G$60</f>
        <v>-349185910.82876146</v>
      </c>
      <c r="P1525" s="122">
        <f>'CBA Result'!$G$55+'CBA Result'!$G$56</f>
        <v>2589916468.0184565</v>
      </c>
      <c r="Q1525" s="122">
        <f>'CBA Result'!$G$40</f>
        <v>-16530913967.140793</v>
      </c>
      <c r="R1525" s="3">
        <v>0.62501818394651143</v>
      </c>
      <c r="S1525" s="122">
        <f t="shared" si="74"/>
        <v>2441103283.5770836</v>
      </c>
      <c r="T1525" s="3">
        <v>0.51971821470995105</v>
      </c>
      <c r="U1525" s="122">
        <f t="shared" si="76"/>
        <v>-28396160156.914394</v>
      </c>
      <c r="V1525" s="3">
        <f t="shared" si="75"/>
        <v>0.27264798419848985</v>
      </c>
    </row>
    <row r="1526" spans="13:22" x14ac:dyDescent="0.25">
      <c r="M1526" s="3">
        <v>1522</v>
      </c>
      <c r="N1526" s="122">
        <f>'CBA Result'!$G$54*_xlfn.GAMMA.INV(T1526,IF($O$2="Railway",$D$31,$D$32),IF($O$2="Railway",$F$31,$F$32))</f>
        <v>4438768733.0145121</v>
      </c>
      <c r="O1526" s="122">
        <f>'CBA Result'!$G$53+'CBA Result'!$G$57+'CBA Result'!$G$58+'CBA Result'!$G$59+'CBA Result'!$G$60</f>
        <v>-349185910.82876146</v>
      </c>
      <c r="P1526" s="122">
        <f>'CBA Result'!$G$55+'CBA Result'!$G$56</f>
        <v>2589916468.0184565</v>
      </c>
      <c r="Q1526" s="122">
        <f>'CBA Result'!$G$40</f>
        <v>-16530913967.140793</v>
      </c>
      <c r="R1526" s="3">
        <v>0.76892769044390341</v>
      </c>
      <c r="S1526" s="122">
        <f t="shared" si="74"/>
        <v>2983095102.6498623</v>
      </c>
      <c r="T1526" s="3">
        <v>0.14450376937520293</v>
      </c>
      <c r="U1526" s="122">
        <f t="shared" si="76"/>
        <v>-22307728937.527637</v>
      </c>
      <c r="V1526" s="3">
        <f t="shared" si="75"/>
        <v>0.31705055878357274</v>
      </c>
    </row>
    <row r="1527" spans="13:22" x14ac:dyDescent="0.25">
      <c r="M1527" s="3">
        <v>1523</v>
      </c>
      <c r="N1527" s="122">
        <f>'CBA Result'!$G$54*_xlfn.GAMMA.INV(T1527,IF($O$2="Railway",$D$31,$D$32),IF($O$2="Railway",$F$31,$F$32))</f>
        <v>7306781336.8406496</v>
      </c>
      <c r="O1527" s="122">
        <f>'CBA Result'!$G$53+'CBA Result'!$G$57+'CBA Result'!$G$58+'CBA Result'!$G$59+'CBA Result'!$G$60</f>
        <v>-349185910.82876146</v>
      </c>
      <c r="P1527" s="122">
        <f>'CBA Result'!$G$55+'CBA Result'!$G$56</f>
        <v>2589916468.0184565</v>
      </c>
      <c r="Q1527" s="122">
        <f>'CBA Result'!$G$40</f>
        <v>-16530913967.140793</v>
      </c>
      <c r="R1527" s="3">
        <v>0.96389794178501564</v>
      </c>
      <c r="S1527" s="122">
        <f t="shared" si="74"/>
        <v>4337987395.1065178</v>
      </c>
      <c r="T1527" s="3">
        <v>0.90894144373437014</v>
      </c>
      <c r="U1527" s="122">
        <f t="shared" si="76"/>
        <v>-36721376415.871529</v>
      </c>
      <c r="V1527" s="3">
        <f t="shared" si="75"/>
        <v>0.3076023810544391</v>
      </c>
    </row>
    <row r="1528" spans="13:22" x14ac:dyDescent="0.25">
      <c r="M1528" s="3">
        <v>1524</v>
      </c>
      <c r="N1528" s="122">
        <f>'CBA Result'!$G$54*_xlfn.GAMMA.INV(T1528,IF($O$2="Railway",$D$31,$D$32),IF($O$2="Railway",$F$31,$F$32))</f>
        <v>6157167174.9087496</v>
      </c>
      <c r="O1528" s="122">
        <f>'CBA Result'!$G$53+'CBA Result'!$G$57+'CBA Result'!$G$58+'CBA Result'!$G$59+'CBA Result'!$G$60</f>
        <v>-349185910.82876146</v>
      </c>
      <c r="P1528" s="122">
        <f>'CBA Result'!$G$55+'CBA Result'!$G$56</f>
        <v>2589916468.0184565</v>
      </c>
      <c r="Q1528" s="122">
        <f>'CBA Result'!$G$40</f>
        <v>-16530913967.140793</v>
      </c>
      <c r="R1528" s="3">
        <v>9.2960751497885297E-2</v>
      </c>
      <c r="S1528" s="122">
        <f t="shared" si="74"/>
        <v>814784574.07880759</v>
      </c>
      <c r="T1528" s="3">
        <v>0.67953308244429567</v>
      </c>
      <c r="U1528" s="122">
        <f t="shared" si="76"/>
        <v>-30943810011.842346</v>
      </c>
      <c r="V1528" s="3">
        <f t="shared" si="75"/>
        <v>0.21402554616332739</v>
      </c>
    </row>
    <row r="1529" spans="13:22" x14ac:dyDescent="0.25">
      <c r="M1529" s="3">
        <v>1525</v>
      </c>
      <c r="N1529" s="122">
        <f>'CBA Result'!$G$54*_xlfn.GAMMA.INV(T1529,IF($O$2="Railway",$D$31,$D$32),IF($O$2="Railway",$F$31,$F$32))</f>
        <v>7202667494.0114031</v>
      </c>
      <c r="O1529" s="122">
        <f>'CBA Result'!$G$53+'CBA Result'!$G$57+'CBA Result'!$G$58+'CBA Result'!$G$59+'CBA Result'!$G$60</f>
        <v>-349185910.82876146</v>
      </c>
      <c r="P1529" s="122">
        <f>'CBA Result'!$G$55+'CBA Result'!$G$56</f>
        <v>2589916468.0184565</v>
      </c>
      <c r="Q1529" s="122">
        <f>'CBA Result'!$G$40</f>
        <v>-16530913967.140793</v>
      </c>
      <c r="R1529" s="3">
        <v>0.56493979731058663</v>
      </c>
      <c r="S1529" s="122">
        <f t="shared" si="74"/>
        <v>2246501179.2429338</v>
      </c>
      <c r="T1529" s="3">
        <v>0.89608026673593777</v>
      </c>
      <c r="U1529" s="122">
        <f t="shared" si="76"/>
        <v>-36198135957.94799</v>
      </c>
      <c r="V1529" s="3">
        <f t="shared" si="75"/>
        <v>0.25139368427692477</v>
      </c>
    </row>
    <row r="1530" spans="13:22" x14ac:dyDescent="0.25">
      <c r="M1530" s="3">
        <v>1526</v>
      </c>
      <c r="N1530" s="122">
        <f>'CBA Result'!$G$54*_xlfn.GAMMA.INV(T1530,IF($O$2="Railway",$D$31,$D$32),IF($O$2="Railway",$F$31,$F$32))</f>
        <v>6955943146.094491</v>
      </c>
      <c r="O1530" s="122">
        <f>'CBA Result'!$G$53+'CBA Result'!$G$57+'CBA Result'!$G$58+'CBA Result'!$G$59+'CBA Result'!$G$60</f>
        <v>-349185910.82876146</v>
      </c>
      <c r="P1530" s="122">
        <f>'CBA Result'!$G$55+'CBA Result'!$G$56</f>
        <v>2589916468.0184565</v>
      </c>
      <c r="Q1530" s="122">
        <f>'CBA Result'!$G$40</f>
        <v>-16530913967.140793</v>
      </c>
      <c r="R1530" s="3">
        <v>0.39344834365144277</v>
      </c>
      <c r="S1530" s="122">
        <f t="shared" si="74"/>
        <v>1737717097.1125941</v>
      </c>
      <c r="T1530" s="3">
        <v>0.85983014945533054</v>
      </c>
      <c r="U1530" s="122">
        <f t="shared" si="76"/>
        <v>-34958184023.826637</v>
      </c>
      <c r="V1530" s="3">
        <f t="shared" si="75"/>
        <v>0.23869873580077661</v>
      </c>
    </row>
    <row r="1531" spans="13:22" x14ac:dyDescent="0.25">
      <c r="M1531" s="3">
        <v>1527</v>
      </c>
      <c r="N1531" s="122">
        <f>'CBA Result'!$G$54*_xlfn.GAMMA.INV(T1531,IF($O$2="Railway",$D$31,$D$32),IF($O$2="Railway",$F$31,$F$32))</f>
        <v>3457946926.6490541</v>
      </c>
      <c r="O1531" s="122">
        <f>'CBA Result'!$G$53+'CBA Result'!$G$57+'CBA Result'!$G$58+'CBA Result'!$G$59+'CBA Result'!$G$60</f>
        <v>-349185910.82876146</v>
      </c>
      <c r="P1531" s="122">
        <f>'CBA Result'!$G$55+'CBA Result'!$G$56</f>
        <v>2589916468.0184565</v>
      </c>
      <c r="Q1531" s="122">
        <f>'CBA Result'!$G$40</f>
        <v>-16530913967.140793</v>
      </c>
      <c r="R1531" s="3">
        <v>0.45238592044511139</v>
      </c>
      <c r="S1531" s="122">
        <f t="shared" si="74"/>
        <v>1907633826.4401472</v>
      </c>
      <c r="T1531" s="3">
        <v>1.6918633535045635E-2</v>
      </c>
      <c r="U1531" s="122">
        <f t="shared" si="76"/>
        <v>-17378455008.548351</v>
      </c>
      <c r="V1531" s="3">
        <f t="shared" si="75"/>
        <v>0.28865597314565117</v>
      </c>
    </row>
    <row r="1532" spans="13:22" x14ac:dyDescent="0.25">
      <c r="M1532" s="3">
        <v>1528</v>
      </c>
      <c r="N1532" s="122">
        <f>'CBA Result'!$G$54*_xlfn.GAMMA.INV(T1532,IF($O$2="Railway",$D$31,$D$32),IF($O$2="Railway",$F$31,$F$32))</f>
        <v>7001690167.8995924</v>
      </c>
      <c r="O1532" s="122">
        <f>'CBA Result'!$G$53+'CBA Result'!$G$57+'CBA Result'!$G$58+'CBA Result'!$G$59+'CBA Result'!$G$60</f>
        <v>-349185910.82876146</v>
      </c>
      <c r="P1532" s="122">
        <f>'CBA Result'!$G$55+'CBA Result'!$G$56</f>
        <v>2589916468.0184565</v>
      </c>
      <c r="Q1532" s="122">
        <f>'CBA Result'!$G$40</f>
        <v>-16530913967.140793</v>
      </c>
      <c r="R1532" s="3">
        <v>0.68540636709811631</v>
      </c>
      <c r="S1532" s="122">
        <f t="shared" si="74"/>
        <v>2652085433.7207565</v>
      </c>
      <c r="T1532" s="3">
        <v>0.86719700211913964</v>
      </c>
      <c r="U1532" s="122">
        <f t="shared" si="76"/>
        <v>-35188092861.954887</v>
      </c>
      <c r="V1532" s="3">
        <f t="shared" si="75"/>
        <v>0.26442438148876329</v>
      </c>
    </row>
    <row r="1533" spans="13:22" x14ac:dyDescent="0.25">
      <c r="M1533" s="3">
        <v>1529</v>
      </c>
      <c r="N1533" s="122">
        <f>'CBA Result'!$G$54*_xlfn.GAMMA.INV(T1533,IF($O$2="Railway",$D$31,$D$32),IF($O$2="Railway",$F$31,$F$32))</f>
        <v>3392003784.4974394</v>
      </c>
      <c r="O1533" s="122">
        <f>'CBA Result'!$G$53+'CBA Result'!$G$57+'CBA Result'!$G$58+'CBA Result'!$G$59+'CBA Result'!$G$60</f>
        <v>-349185910.82876146</v>
      </c>
      <c r="P1533" s="122">
        <f>'CBA Result'!$G$55+'CBA Result'!$G$56</f>
        <v>2589916468.0184565</v>
      </c>
      <c r="Q1533" s="122">
        <f>'CBA Result'!$G$40</f>
        <v>-16530913967.140793</v>
      </c>
      <c r="R1533" s="3">
        <v>0.68857058454050823</v>
      </c>
      <c r="S1533" s="122">
        <f t="shared" si="74"/>
        <v>2663683009.234828</v>
      </c>
      <c r="T1533" s="3">
        <v>1.3885255520891149E-2</v>
      </c>
      <c r="U1533" s="122">
        <f t="shared" si="76"/>
        <v>-17047047397.814812</v>
      </c>
      <c r="V1533" s="3">
        <f t="shared" si="75"/>
        <v>0.33475010362410312</v>
      </c>
    </row>
    <row r="1534" spans="13:22" x14ac:dyDescent="0.25">
      <c r="M1534" s="3">
        <v>1530</v>
      </c>
      <c r="N1534" s="122">
        <f>'CBA Result'!$G$54*_xlfn.GAMMA.INV(T1534,IF($O$2="Railway",$D$31,$D$32),IF($O$2="Railway",$F$31,$F$32))</f>
        <v>4095072553.8363667</v>
      </c>
      <c r="O1534" s="122">
        <f>'CBA Result'!$G$53+'CBA Result'!$G$57+'CBA Result'!$G$58+'CBA Result'!$G$59+'CBA Result'!$G$60</f>
        <v>-349185910.82876146</v>
      </c>
      <c r="P1534" s="122">
        <f>'CBA Result'!$G$55+'CBA Result'!$G$56</f>
        <v>2589916468.0184565</v>
      </c>
      <c r="Q1534" s="122">
        <f>'CBA Result'!$G$40</f>
        <v>-16530913967.140793</v>
      </c>
      <c r="R1534" s="3">
        <v>0.79368945327493667</v>
      </c>
      <c r="S1534" s="122">
        <f t="shared" si="74"/>
        <v>3094092988.1599293</v>
      </c>
      <c r="T1534" s="3">
        <v>7.8961809644663816E-2</v>
      </c>
      <c r="U1534" s="122">
        <f t="shared" si="76"/>
        <v>-20580429845.564575</v>
      </c>
      <c r="V1534" s="3">
        <f t="shared" si="75"/>
        <v>0.33235358457013292</v>
      </c>
    </row>
    <row r="1535" spans="13:22" x14ac:dyDescent="0.25">
      <c r="M1535" s="3">
        <v>1531</v>
      </c>
      <c r="N1535" s="122">
        <f>'CBA Result'!$G$54*_xlfn.GAMMA.INV(T1535,IF($O$2="Railway",$D$31,$D$32),IF($O$2="Railway",$F$31,$F$32))</f>
        <v>6019453368.6208477</v>
      </c>
      <c r="O1535" s="122">
        <f>'CBA Result'!$G$53+'CBA Result'!$G$57+'CBA Result'!$G$58+'CBA Result'!$G$59+'CBA Result'!$G$60</f>
        <v>-349185910.82876146</v>
      </c>
      <c r="P1535" s="122">
        <f>'CBA Result'!$G$55+'CBA Result'!$G$56</f>
        <v>2589916468.0184565</v>
      </c>
      <c r="Q1535" s="122">
        <f>'CBA Result'!$G$40</f>
        <v>-16530913967.140793</v>
      </c>
      <c r="R1535" s="3">
        <v>0.36830730792952215</v>
      </c>
      <c r="S1535" s="122">
        <f t="shared" si="74"/>
        <v>1665906592.9057319</v>
      </c>
      <c r="T1535" s="3">
        <v>0.63887465491123352</v>
      </c>
      <c r="U1535" s="122">
        <f t="shared" si="76"/>
        <v>-30251707664.005138</v>
      </c>
      <c r="V1535" s="3">
        <f t="shared" si="75"/>
        <v>0.24250446064658801</v>
      </c>
    </row>
    <row r="1536" spans="13:22" x14ac:dyDescent="0.25">
      <c r="M1536" s="3">
        <v>1532</v>
      </c>
      <c r="N1536" s="122">
        <f>'CBA Result'!$G$54*_xlfn.GAMMA.INV(T1536,IF($O$2="Railway",$D$31,$D$32),IF($O$2="Railway",$F$31,$F$32))</f>
        <v>6577348127.5204859</v>
      </c>
      <c r="O1536" s="122">
        <f>'CBA Result'!$G$53+'CBA Result'!$G$57+'CBA Result'!$G$58+'CBA Result'!$G$59+'CBA Result'!$G$60</f>
        <v>-349185910.82876146</v>
      </c>
      <c r="P1536" s="122">
        <f>'CBA Result'!$G$55+'CBA Result'!$G$56</f>
        <v>2589916468.0184565</v>
      </c>
      <c r="Q1536" s="122">
        <f>'CBA Result'!$G$40</f>
        <v>-16530913967.140793</v>
      </c>
      <c r="R1536" s="3">
        <v>0.55048467504625243</v>
      </c>
      <c r="S1536" s="122">
        <f t="shared" si="74"/>
        <v>2201404097.074038</v>
      </c>
      <c r="T1536" s="3">
        <v>0.78671181727263273</v>
      </c>
      <c r="U1536" s="122">
        <f t="shared" si="76"/>
        <v>-33055495337.067444</v>
      </c>
      <c r="V1536" s="3">
        <f t="shared" si="75"/>
        <v>0.25501255472983636</v>
      </c>
    </row>
    <row r="1537" spans="13:22" x14ac:dyDescent="0.25">
      <c r="M1537" s="3">
        <v>1533</v>
      </c>
      <c r="N1537" s="122">
        <f>'CBA Result'!$G$54*_xlfn.GAMMA.INV(T1537,IF($O$2="Railway",$D$31,$D$32),IF($O$2="Railway",$F$31,$F$32))</f>
        <v>5785780024.8113194</v>
      </c>
      <c r="O1537" s="122">
        <f>'CBA Result'!$G$53+'CBA Result'!$G$57+'CBA Result'!$G$58+'CBA Result'!$G$59+'CBA Result'!$G$60</f>
        <v>-349185910.82876146</v>
      </c>
      <c r="P1537" s="122">
        <f>'CBA Result'!$G$55+'CBA Result'!$G$56</f>
        <v>2589916468.0184565</v>
      </c>
      <c r="Q1537" s="122">
        <f>'CBA Result'!$G$40</f>
        <v>-16530913967.140793</v>
      </c>
      <c r="R1537" s="3">
        <v>0.55566631451506687</v>
      </c>
      <c r="S1537" s="122">
        <f t="shared" si="74"/>
        <v>2217503326.0550771</v>
      </c>
      <c r="T1537" s="3">
        <v>0.56485393867872158</v>
      </c>
      <c r="U1537" s="122">
        <f t="shared" si="76"/>
        <v>-29077345599.395271</v>
      </c>
      <c r="V1537" s="3">
        <f t="shared" si="75"/>
        <v>0.26323233026458992</v>
      </c>
    </row>
    <row r="1538" spans="13:22" x14ac:dyDescent="0.25">
      <c r="M1538" s="3">
        <v>1534</v>
      </c>
      <c r="N1538" s="122">
        <f>'CBA Result'!$G$54*_xlfn.GAMMA.INV(T1538,IF($O$2="Railway",$D$31,$D$32),IF($O$2="Railway",$F$31,$F$32))</f>
        <v>6441719900.7572851</v>
      </c>
      <c r="O1538" s="122">
        <f>'CBA Result'!$G$53+'CBA Result'!$G$57+'CBA Result'!$G$58+'CBA Result'!$G$59+'CBA Result'!$G$60</f>
        <v>-349185910.82876146</v>
      </c>
      <c r="P1538" s="122">
        <f>'CBA Result'!$G$55+'CBA Result'!$G$56</f>
        <v>2589916468.0184565</v>
      </c>
      <c r="Q1538" s="122">
        <f>'CBA Result'!$G$40</f>
        <v>-16530913967.140793</v>
      </c>
      <c r="R1538" s="3">
        <v>0.33323449246119474</v>
      </c>
      <c r="S1538" s="122">
        <f t="shared" si="74"/>
        <v>1565850626.3124247</v>
      </c>
      <c r="T1538" s="3">
        <v>0.75506922416390065</v>
      </c>
      <c r="U1538" s="122">
        <f t="shared" si="76"/>
        <v>-32373874396.465691</v>
      </c>
      <c r="V1538" s="3">
        <f t="shared" si="75"/>
        <v>0.23656064524291312</v>
      </c>
    </row>
    <row r="1539" spans="13:22" x14ac:dyDescent="0.25">
      <c r="M1539" s="3">
        <v>1535</v>
      </c>
      <c r="N1539" s="122">
        <f>'CBA Result'!$G$54*_xlfn.GAMMA.INV(T1539,IF($O$2="Railway",$D$31,$D$32),IF($O$2="Railway",$F$31,$F$32))</f>
        <v>3698922985.1168051</v>
      </c>
      <c r="O1539" s="122">
        <f>'CBA Result'!$G$53+'CBA Result'!$G$57+'CBA Result'!$G$58+'CBA Result'!$G$59+'CBA Result'!$G$60</f>
        <v>-349185910.82876146</v>
      </c>
      <c r="P1539" s="122">
        <f>'CBA Result'!$G$55+'CBA Result'!$G$56</f>
        <v>2589916468.0184565</v>
      </c>
      <c r="Q1539" s="122">
        <f>'CBA Result'!$G$40</f>
        <v>-16530913967.140793</v>
      </c>
      <c r="R1539" s="3">
        <v>0.48615967176448105</v>
      </c>
      <c r="S1539" s="122">
        <f t="shared" si="74"/>
        <v>2006780850.8912022</v>
      </c>
      <c r="T1539" s="3">
        <v>3.2616981294540603E-2</v>
      </c>
      <c r="U1539" s="122">
        <f t="shared" si="76"/>
        <v>-18589518011.842426</v>
      </c>
      <c r="V1539" s="3">
        <f t="shared" si="75"/>
        <v>0.28814721940433763</v>
      </c>
    </row>
    <row r="1540" spans="13:22" x14ac:dyDescent="0.25">
      <c r="M1540" s="3">
        <v>1536</v>
      </c>
      <c r="N1540" s="122">
        <f>'CBA Result'!$G$54*_xlfn.GAMMA.INV(T1540,IF($O$2="Railway",$D$31,$D$32),IF($O$2="Railway",$F$31,$F$32))</f>
        <v>5340719013.8943653</v>
      </c>
      <c r="O1540" s="122">
        <f>'CBA Result'!$G$53+'CBA Result'!$G$57+'CBA Result'!$G$58+'CBA Result'!$G$59+'CBA Result'!$G$60</f>
        <v>-349185910.82876146</v>
      </c>
      <c r="P1540" s="122">
        <f>'CBA Result'!$G$55+'CBA Result'!$G$56</f>
        <v>2589916468.0184565</v>
      </c>
      <c r="Q1540" s="122">
        <f>'CBA Result'!$G$40</f>
        <v>-16530913967.140793</v>
      </c>
      <c r="R1540" s="3">
        <v>0.37178155439575322</v>
      </c>
      <c r="S1540" s="122">
        <f t="shared" si="74"/>
        <v>1675819213.4533575</v>
      </c>
      <c r="T1540" s="3">
        <v>0.41389706244828905</v>
      </c>
      <c r="U1540" s="122">
        <f t="shared" si="76"/>
        <v>-26840621636.204063</v>
      </c>
      <c r="V1540" s="3">
        <f t="shared" si="75"/>
        <v>0.24840528684051344</v>
      </c>
    </row>
    <row r="1541" spans="13:22" x14ac:dyDescent="0.25">
      <c r="M1541" s="3">
        <v>1537</v>
      </c>
      <c r="N1541" s="122">
        <f>'CBA Result'!$G$54*_xlfn.GAMMA.INV(T1541,IF($O$2="Railway",$D$31,$D$32),IF($O$2="Railway",$F$31,$F$32))</f>
        <v>6237008995.8479948</v>
      </c>
      <c r="O1541" s="122">
        <f>'CBA Result'!$G$53+'CBA Result'!$G$57+'CBA Result'!$G$58+'CBA Result'!$G$59+'CBA Result'!$G$60</f>
        <v>-349185910.82876146</v>
      </c>
      <c r="P1541" s="122">
        <f>'CBA Result'!$G$55+'CBA Result'!$G$56</f>
        <v>2589916468.0184565</v>
      </c>
      <c r="Q1541" s="122">
        <f>'CBA Result'!$G$40</f>
        <v>-16530913967.140793</v>
      </c>
      <c r="R1541" s="3">
        <v>0.39549305610481467</v>
      </c>
      <c r="S1541" s="122">
        <f t="shared" si="74"/>
        <v>1743568332.4751198</v>
      </c>
      <c r="T1541" s="3">
        <v>0.70193100445376855</v>
      </c>
      <c r="U1541" s="122">
        <f t="shared" si="76"/>
        <v>-31345067614.236446</v>
      </c>
      <c r="V1541" s="3">
        <f t="shared" si="75"/>
        <v>0.24346386842784454</v>
      </c>
    </row>
    <row r="1542" spans="13:22" x14ac:dyDescent="0.25">
      <c r="M1542" s="3">
        <v>1538</v>
      </c>
      <c r="N1542" s="122">
        <f>'CBA Result'!$G$54*_xlfn.GAMMA.INV(T1542,IF($O$2="Railway",$D$31,$D$32),IF($O$2="Railway",$F$31,$F$32))</f>
        <v>6489078231.072751</v>
      </c>
      <c r="O1542" s="122">
        <f>'CBA Result'!$G$53+'CBA Result'!$G$57+'CBA Result'!$G$58+'CBA Result'!$G$59+'CBA Result'!$G$60</f>
        <v>-349185910.82876146</v>
      </c>
      <c r="P1542" s="122">
        <f>'CBA Result'!$G$55+'CBA Result'!$G$56</f>
        <v>2589916468.0184565</v>
      </c>
      <c r="Q1542" s="122">
        <f>'CBA Result'!$G$40</f>
        <v>-16530913967.140793</v>
      </c>
      <c r="R1542" s="3">
        <v>0.34780624168553487</v>
      </c>
      <c r="S1542" s="122">
        <f t="shared" ref="S1542:S1605" si="77">_xlfn.BETA.INV(R1542,IF($O$2="Railway",$I$30,$J$30),IF($O$2="Railway",$I$31,$J$31),IF($O$2="Railway",$I$27,$J$27),IF($O$2="Railway",$I$29,$J$29))*P1542</f>
        <v>1607434732.3620462</v>
      </c>
      <c r="T1542" s="3">
        <v>0.76644633626413372</v>
      </c>
      <c r="U1542" s="122">
        <f t="shared" si="76"/>
        <v>-32611881118.409466</v>
      </c>
      <c r="V1542" s="3">
        <f t="shared" ref="V1542:V1605" si="78">(N1542+O1542+S1542)/-U1542</f>
        <v>0.23756148946074307</v>
      </c>
    </row>
    <row r="1543" spans="13:22" x14ac:dyDescent="0.25">
      <c r="M1543" s="3">
        <v>1539</v>
      </c>
      <c r="N1543" s="122">
        <f>'CBA Result'!$G$54*_xlfn.GAMMA.INV(T1543,IF($O$2="Railway",$D$31,$D$32),IF($O$2="Railway",$F$31,$F$32))</f>
        <v>6399216732.5421028</v>
      </c>
      <c r="O1543" s="122">
        <f>'CBA Result'!$G$53+'CBA Result'!$G$57+'CBA Result'!$G$58+'CBA Result'!$G$59+'CBA Result'!$G$60</f>
        <v>-349185910.82876146</v>
      </c>
      <c r="P1543" s="122">
        <f>'CBA Result'!$G$55+'CBA Result'!$G$56</f>
        <v>2589916468.0184565</v>
      </c>
      <c r="Q1543" s="122">
        <f>'CBA Result'!$G$40</f>
        <v>-16530913967.140793</v>
      </c>
      <c r="R1543" s="3">
        <v>0.23880478952408157</v>
      </c>
      <c r="S1543" s="122">
        <f t="shared" si="77"/>
        <v>1292373074.4009783</v>
      </c>
      <c r="T1543" s="3">
        <v>0.74456112449157774</v>
      </c>
      <c r="U1543" s="122">
        <f t="shared" si="76"/>
        <v>-32160268053.680061</v>
      </c>
      <c r="V1543" s="3">
        <f t="shared" si="78"/>
        <v>0.22830667592256393</v>
      </c>
    </row>
    <row r="1544" spans="13:22" x14ac:dyDescent="0.25">
      <c r="M1544" s="3">
        <v>1540</v>
      </c>
      <c r="N1544" s="122">
        <f>'CBA Result'!$G$54*_xlfn.GAMMA.INV(T1544,IF($O$2="Railway",$D$31,$D$32),IF($O$2="Railway",$F$31,$F$32))</f>
        <v>4982862767.2569485</v>
      </c>
      <c r="O1544" s="122">
        <f>'CBA Result'!$G$53+'CBA Result'!$G$57+'CBA Result'!$G$58+'CBA Result'!$G$59+'CBA Result'!$G$60</f>
        <v>-349185910.82876146</v>
      </c>
      <c r="P1544" s="122">
        <f>'CBA Result'!$G$55+'CBA Result'!$G$56</f>
        <v>2589916468.0184565</v>
      </c>
      <c r="Q1544" s="122">
        <f>'CBA Result'!$G$40</f>
        <v>-16530913967.140793</v>
      </c>
      <c r="R1544" s="3">
        <v>0.10531770157005571</v>
      </c>
      <c r="S1544" s="122">
        <f t="shared" si="77"/>
        <v>861261325.18769073</v>
      </c>
      <c r="T1544" s="3">
        <v>0.29478301722304556</v>
      </c>
      <c r="U1544" s="122">
        <f t="shared" si="76"/>
        <v>-25042158902.785862</v>
      </c>
      <c r="V1544" s="3">
        <f t="shared" si="78"/>
        <v>0.21942749436849007</v>
      </c>
    </row>
    <row r="1545" spans="13:22" x14ac:dyDescent="0.25">
      <c r="M1545" s="3">
        <v>1541</v>
      </c>
      <c r="N1545" s="122">
        <f>'CBA Result'!$G$54*_xlfn.GAMMA.INV(T1545,IF($O$2="Railway",$D$31,$D$32),IF($O$2="Railway",$F$31,$F$32))</f>
        <v>4279075049.6414933</v>
      </c>
      <c r="O1545" s="122">
        <f>'CBA Result'!$G$53+'CBA Result'!$G$57+'CBA Result'!$G$58+'CBA Result'!$G$59+'CBA Result'!$G$60</f>
        <v>-349185910.82876146</v>
      </c>
      <c r="P1545" s="122">
        <f>'CBA Result'!$G$55+'CBA Result'!$G$56</f>
        <v>2589916468.0184565</v>
      </c>
      <c r="Q1545" s="122">
        <f>'CBA Result'!$G$40</f>
        <v>-16530913967.140793</v>
      </c>
      <c r="R1545" s="3">
        <v>0.52248923797978342</v>
      </c>
      <c r="S1545" s="122">
        <f t="shared" si="77"/>
        <v>2115597343.6790903</v>
      </c>
      <c r="T1545" s="3">
        <v>0.11097642649016071</v>
      </c>
      <c r="U1545" s="122">
        <f t="shared" si="76"/>
        <v>-21505163267.632664</v>
      </c>
      <c r="V1545" s="3">
        <f t="shared" si="78"/>
        <v>0.28111790676757425</v>
      </c>
    </row>
    <row r="1546" spans="13:22" x14ac:dyDescent="0.25">
      <c r="M1546" s="3">
        <v>1542</v>
      </c>
      <c r="N1546" s="122">
        <f>'CBA Result'!$G$54*_xlfn.GAMMA.INV(T1546,IF($O$2="Railway",$D$31,$D$32),IF($O$2="Railway",$F$31,$F$32))</f>
        <v>5019820745.6390209</v>
      </c>
      <c r="O1546" s="122">
        <f>'CBA Result'!$G$53+'CBA Result'!$G$57+'CBA Result'!$G$58+'CBA Result'!$G$59+'CBA Result'!$G$60</f>
        <v>-349185910.82876146</v>
      </c>
      <c r="P1546" s="122">
        <f>'CBA Result'!$G$55+'CBA Result'!$G$56</f>
        <v>2589916468.0184565</v>
      </c>
      <c r="Q1546" s="122">
        <f>'CBA Result'!$G$40</f>
        <v>-16530913967.140793</v>
      </c>
      <c r="R1546" s="3">
        <v>0.82616061930960538</v>
      </c>
      <c r="S1546" s="122">
        <f t="shared" si="77"/>
        <v>3252547084.9739275</v>
      </c>
      <c r="T1546" s="3">
        <v>0.30660002488953686</v>
      </c>
      <c r="U1546" s="122">
        <f t="shared" si="76"/>
        <v>-25227897023.74139</v>
      </c>
      <c r="V1546" s="3">
        <f t="shared" si="78"/>
        <v>0.3140643039856974</v>
      </c>
    </row>
    <row r="1547" spans="13:22" x14ac:dyDescent="0.25">
      <c r="M1547" s="3">
        <v>1543</v>
      </c>
      <c r="N1547" s="122">
        <f>'CBA Result'!$G$54*_xlfn.GAMMA.INV(T1547,IF($O$2="Railway",$D$31,$D$32),IF($O$2="Railway",$F$31,$F$32))</f>
        <v>6616512068.8296375</v>
      </c>
      <c r="O1547" s="122">
        <f>'CBA Result'!$G$53+'CBA Result'!$G$57+'CBA Result'!$G$58+'CBA Result'!$G$59+'CBA Result'!$G$60</f>
        <v>-349185910.82876146</v>
      </c>
      <c r="P1547" s="122">
        <f>'CBA Result'!$G$55+'CBA Result'!$G$56</f>
        <v>2589916468.0184565</v>
      </c>
      <c r="Q1547" s="122">
        <f>'CBA Result'!$G$40</f>
        <v>-16530913967.140793</v>
      </c>
      <c r="R1547" s="3">
        <v>0.24418200470375817</v>
      </c>
      <c r="S1547" s="122">
        <f t="shared" si="77"/>
        <v>1308286471.5826161</v>
      </c>
      <c r="T1547" s="3">
        <v>0.79530985249864194</v>
      </c>
      <c r="U1547" s="122">
        <f t="shared" si="76"/>
        <v>-33252319870.94138</v>
      </c>
      <c r="V1547" s="3">
        <f t="shared" si="78"/>
        <v>0.22782207854928305</v>
      </c>
    </row>
    <row r="1548" spans="13:22" x14ac:dyDescent="0.25">
      <c r="M1548" s="3">
        <v>1544</v>
      </c>
      <c r="N1548" s="122">
        <f>'CBA Result'!$G$54*_xlfn.GAMMA.INV(T1548,IF($O$2="Railway",$D$31,$D$32),IF($O$2="Railway",$F$31,$F$32))</f>
        <v>3520657653.8803763</v>
      </c>
      <c r="O1548" s="122">
        <f>'CBA Result'!$G$53+'CBA Result'!$G$57+'CBA Result'!$G$58+'CBA Result'!$G$59+'CBA Result'!$G$60</f>
        <v>-349185910.82876146</v>
      </c>
      <c r="P1548" s="122">
        <f>'CBA Result'!$G$55+'CBA Result'!$G$56</f>
        <v>2589916468.0184565</v>
      </c>
      <c r="Q1548" s="122">
        <f>'CBA Result'!$G$40</f>
        <v>-16530913967.140793</v>
      </c>
      <c r="R1548" s="3">
        <v>0.42190357991716188</v>
      </c>
      <c r="S1548" s="122">
        <f t="shared" si="77"/>
        <v>1819379486.6898105</v>
      </c>
      <c r="T1548" s="3">
        <v>2.0265039400423124E-2</v>
      </c>
      <c r="U1548" s="122">
        <f t="shared" si="76"/>
        <v>-17693617610.768787</v>
      </c>
      <c r="V1548" s="3">
        <f t="shared" si="78"/>
        <v>0.28207070704997411</v>
      </c>
    </row>
    <row r="1549" spans="13:22" x14ac:dyDescent="0.25">
      <c r="M1549" s="3">
        <v>1545</v>
      </c>
      <c r="N1549" s="122">
        <f>'CBA Result'!$G$54*_xlfn.GAMMA.INV(T1549,IF($O$2="Railway",$D$31,$D$32),IF($O$2="Railway",$F$31,$F$32))</f>
        <v>3999332997.039206</v>
      </c>
      <c r="O1549" s="122">
        <f>'CBA Result'!$G$53+'CBA Result'!$G$57+'CBA Result'!$G$58+'CBA Result'!$G$59+'CBA Result'!$G$60</f>
        <v>-349185910.82876146</v>
      </c>
      <c r="P1549" s="122">
        <f>'CBA Result'!$G$55+'CBA Result'!$G$56</f>
        <v>2589916468.0184565</v>
      </c>
      <c r="Q1549" s="122">
        <f>'CBA Result'!$G$40</f>
        <v>-16530913967.140793</v>
      </c>
      <c r="R1549" s="3">
        <v>0.5504545463473175</v>
      </c>
      <c r="S1549" s="122">
        <f t="shared" si="77"/>
        <v>2201310698.5355644</v>
      </c>
      <c r="T1549" s="3">
        <v>6.5055720614921264E-2</v>
      </c>
      <c r="U1549" s="122">
        <f t="shared" si="76"/>
        <v>-20099275676.448933</v>
      </c>
      <c r="V1549" s="3">
        <f t="shared" si="78"/>
        <v>0.29112779380415083</v>
      </c>
    </row>
    <row r="1550" spans="13:22" x14ac:dyDescent="0.25">
      <c r="M1550" s="3">
        <v>1546</v>
      </c>
      <c r="N1550" s="122">
        <f>'CBA Result'!$G$54*_xlfn.GAMMA.INV(T1550,IF($O$2="Railway",$D$31,$D$32),IF($O$2="Railway",$F$31,$F$32))</f>
        <v>7577183995.4288988</v>
      </c>
      <c r="O1550" s="122">
        <f>'CBA Result'!$G$53+'CBA Result'!$G$57+'CBA Result'!$G$58+'CBA Result'!$G$59+'CBA Result'!$G$60</f>
        <v>-349185910.82876146</v>
      </c>
      <c r="P1550" s="122">
        <f>'CBA Result'!$G$55+'CBA Result'!$G$56</f>
        <v>2589916468.0184565</v>
      </c>
      <c r="Q1550" s="122">
        <f>'CBA Result'!$G$40</f>
        <v>-16530913967.140793</v>
      </c>
      <c r="R1550" s="3">
        <v>0.45714479733632585</v>
      </c>
      <c r="S1550" s="122">
        <f t="shared" si="77"/>
        <v>1921506894.9108288</v>
      </c>
      <c r="T1550" s="3">
        <v>0.93639257534933962</v>
      </c>
      <c r="U1550" s="122">
        <f t="shared" si="76"/>
        <v>-38080327416.609276</v>
      </c>
      <c r="V1550" s="3">
        <f t="shared" si="78"/>
        <v>0.24026854809867734</v>
      </c>
    </row>
    <row r="1551" spans="13:22" x14ac:dyDescent="0.25">
      <c r="M1551" s="3">
        <v>1547</v>
      </c>
      <c r="N1551" s="122">
        <f>'CBA Result'!$G$54*_xlfn.GAMMA.INV(T1551,IF($O$2="Railway",$D$31,$D$32),IF($O$2="Railway",$F$31,$F$32))</f>
        <v>4729577428.3897705</v>
      </c>
      <c r="O1551" s="122">
        <f>'CBA Result'!$G$53+'CBA Result'!$G$57+'CBA Result'!$G$58+'CBA Result'!$G$59+'CBA Result'!$G$60</f>
        <v>-349185910.82876146</v>
      </c>
      <c r="P1551" s="122">
        <f>'CBA Result'!$G$55+'CBA Result'!$G$56</f>
        <v>2589916468.0184565</v>
      </c>
      <c r="Q1551" s="122">
        <f>'CBA Result'!$G$40</f>
        <v>-16530913967.140793</v>
      </c>
      <c r="R1551" s="3">
        <v>0.54163016277589437</v>
      </c>
      <c r="S1551" s="122">
        <f t="shared" si="77"/>
        <v>2174056960.8859801</v>
      </c>
      <c r="T1551" s="3">
        <v>0.21861951096094645</v>
      </c>
      <c r="U1551" s="122">
        <f t="shared" si="76"/>
        <v>-23769233678.889011</v>
      </c>
      <c r="V1551" s="3">
        <f t="shared" si="78"/>
        <v>0.27575346210123791</v>
      </c>
    </row>
    <row r="1552" spans="13:22" x14ac:dyDescent="0.25">
      <c r="M1552" s="3">
        <v>1548</v>
      </c>
      <c r="N1552" s="122">
        <f>'CBA Result'!$G$54*_xlfn.GAMMA.INV(T1552,IF($O$2="Railway",$D$31,$D$32),IF($O$2="Railway",$F$31,$F$32))</f>
        <v>7055691451.6892557</v>
      </c>
      <c r="O1552" s="122">
        <f>'CBA Result'!$G$53+'CBA Result'!$G$57+'CBA Result'!$G$58+'CBA Result'!$G$59+'CBA Result'!$G$60</f>
        <v>-349185910.82876146</v>
      </c>
      <c r="P1552" s="122">
        <f>'CBA Result'!$G$55+'CBA Result'!$G$56</f>
        <v>2589916468.0184565</v>
      </c>
      <c r="Q1552" s="122">
        <f>'CBA Result'!$G$40</f>
        <v>-16530913967.140793</v>
      </c>
      <c r="R1552" s="3">
        <v>0.57568501623906243</v>
      </c>
      <c r="S1552" s="122">
        <f t="shared" si="77"/>
        <v>2280414570.2126698</v>
      </c>
      <c r="T1552" s="3">
        <v>0.87550639701319344</v>
      </c>
      <c r="U1552" s="122">
        <f t="shared" si="76"/>
        <v>-35459484789.202286</v>
      </c>
      <c r="V1552" s="3">
        <f t="shared" si="78"/>
        <v>0.2534419257498563</v>
      </c>
    </row>
    <row r="1553" spans="13:22" x14ac:dyDescent="0.25">
      <c r="M1553" s="3">
        <v>1549</v>
      </c>
      <c r="N1553" s="122">
        <f>'CBA Result'!$G$54*_xlfn.GAMMA.INV(T1553,IF($O$2="Railway",$D$31,$D$32),IF($O$2="Railway",$F$31,$F$32))</f>
        <v>2853955154.4225941</v>
      </c>
      <c r="O1553" s="122">
        <f>'CBA Result'!$G$53+'CBA Result'!$G$57+'CBA Result'!$G$58+'CBA Result'!$G$59+'CBA Result'!$G$60</f>
        <v>-349185910.82876146</v>
      </c>
      <c r="P1553" s="122">
        <f>'CBA Result'!$G$55+'CBA Result'!$G$56</f>
        <v>2589916468.0184565</v>
      </c>
      <c r="Q1553" s="122">
        <f>'CBA Result'!$G$40</f>
        <v>-16530913967.140793</v>
      </c>
      <c r="R1553" s="3">
        <v>0.34803321733641124</v>
      </c>
      <c r="S1553" s="122">
        <f t="shared" si="77"/>
        <v>1608082149.4638867</v>
      </c>
      <c r="T1553" s="3">
        <v>1.9586664279431787E-3</v>
      </c>
      <c r="U1553" s="122">
        <f t="shared" si="76"/>
        <v>-14342999560.033829</v>
      </c>
      <c r="V1553" s="3">
        <f t="shared" si="78"/>
        <v>0.28674973988830121</v>
      </c>
    </row>
    <row r="1554" spans="13:22" x14ac:dyDescent="0.25">
      <c r="M1554" s="3">
        <v>1550</v>
      </c>
      <c r="N1554" s="122">
        <f>'CBA Result'!$G$54*_xlfn.GAMMA.INV(T1554,IF($O$2="Railway",$D$31,$D$32),IF($O$2="Railway",$F$31,$F$32))</f>
        <v>5686693224.5792332</v>
      </c>
      <c r="O1554" s="122">
        <f>'CBA Result'!$G$53+'CBA Result'!$G$57+'CBA Result'!$G$58+'CBA Result'!$G$59+'CBA Result'!$G$60</f>
        <v>-349185910.82876146</v>
      </c>
      <c r="P1554" s="122">
        <f>'CBA Result'!$G$55+'CBA Result'!$G$56</f>
        <v>2589916468.0184565</v>
      </c>
      <c r="Q1554" s="122">
        <f>'CBA Result'!$G$40</f>
        <v>-16530913967.140793</v>
      </c>
      <c r="R1554" s="3">
        <v>0.32768223468724034</v>
      </c>
      <c r="S1554" s="122">
        <f t="shared" si="77"/>
        <v>1549989900.4214499</v>
      </c>
      <c r="T1554" s="3">
        <v>0.53197760325100207</v>
      </c>
      <c r="U1554" s="122">
        <f t="shared" si="76"/>
        <v>-28579369333.043774</v>
      </c>
      <c r="V1554" s="3">
        <f t="shared" si="78"/>
        <v>0.24099542344374</v>
      </c>
    </row>
    <row r="1555" spans="13:22" x14ac:dyDescent="0.25">
      <c r="M1555" s="3">
        <v>1551</v>
      </c>
      <c r="N1555" s="122">
        <f>'CBA Result'!$G$54*_xlfn.GAMMA.INV(T1555,IF($O$2="Railway",$D$31,$D$32),IF($O$2="Railway",$F$31,$F$32))</f>
        <v>4837945082.0062504</v>
      </c>
      <c r="O1555" s="122">
        <f>'CBA Result'!$G$53+'CBA Result'!$G$57+'CBA Result'!$G$58+'CBA Result'!$G$59+'CBA Result'!$G$60</f>
        <v>-349185910.82876146</v>
      </c>
      <c r="P1555" s="122">
        <f>'CBA Result'!$G$55+'CBA Result'!$G$56</f>
        <v>2589916468.0184565</v>
      </c>
      <c r="Q1555" s="122">
        <f>'CBA Result'!$G$40</f>
        <v>-16530913967.140793</v>
      </c>
      <c r="R1555" s="3">
        <v>0.92669099819318013</v>
      </c>
      <c r="S1555" s="122">
        <f t="shared" si="77"/>
        <v>3917210931.9131598</v>
      </c>
      <c r="T1555" s="3">
        <v>0.25007072473803538</v>
      </c>
      <c r="U1555" s="122">
        <f t="shared" si="76"/>
        <v>-24313852330.56419</v>
      </c>
      <c r="V1555" s="3">
        <f t="shared" si="78"/>
        <v>0.34572761193107043</v>
      </c>
    </row>
    <row r="1556" spans="13:22" x14ac:dyDescent="0.25">
      <c r="M1556" s="3">
        <v>1552</v>
      </c>
      <c r="N1556" s="122">
        <f>'CBA Result'!$G$54*_xlfn.GAMMA.INV(T1556,IF($O$2="Railway",$D$31,$D$32),IF($O$2="Railway",$F$31,$F$32))</f>
        <v>5792212611.690649</v>
      </c>
      <c r="O1556" s="122">
        <f>'CBA Result'!$G$53+'CBA Result'!$G$57+'CBA Result'!$G$58+'CBA Result'!$G$59+'CBA Result'!$G$60</f>
        <v>-349185910.82876146</v>
      </c>
      <c r="P1556" s="122">
        <f>'CBA Result'!$G$55+'CBA Result'!$G$56</f>
        <v>2589916468.0184565</v>
      </c>
      <c r="Q1556" s="122">
        <f>'CBA Result'!$G$40</f>
        <v>-16530913967.140793</v>
      </c>
      <c r="R1556" s="3">
        <v>0.84120666740139116</v>
      </c>
      <c r="S1556" s="122">
        <f t="shared" si="77"/>
        <v>3332188854.8819709</v>
      </c>
      <c r="T1556" s="3">
        <v>0.5669623729586285</v>
      </c>
      <c r="U1556" s="122">
        <f t="shared" si="76"/>
        <v>-29109673574.359116</v>
      </c>
      <c r="V1556" s="3">
        <f t="shared" si="78"/>
        <v>0.30145358838628117</v>
      </c>
    </row>
    <row r="1557" spans="13:22" x14ac:dyDescent="0.25">
      <c r="M1557" s="3">
        <v>1553</v>
      </c>
      <c r="N1557" s="122">
        <f>'CBA Result'!$G$54*_xlfn.GAMMA.INV(T1557,IF($O$2="Railway",$D$31,$D$32),IF($O$2="Railway",$F$31,$F$32))</f>
        <v>4795611794.0798254</v>
      </c>
      <c r="O1557" s="122">
        <f>'CBA Result'!$G$53+'CBA Result'!$G$57+'CBA Result'!$G$58+'CBA Result'!$G$59+'CBA Result'!$G$60</f>
        <v>-349185910.82876146</v>
      </c>
      <c r="P1557" s="122">
        <f>'CBA Result'!$G$55+'CBA Result'!$G$56</f>
        <v>2589916468.0184565</v>
      </c>
      <c r="Q1557" s="122">
        <f>'CBA Result'!$G$40</f>
        <v>-16530913967.140793</v>
      </c>
      <c r="R1557" s="3">
        <v>0.58255020568389493</v>
      </c>
      <c r="S1557" s="122">
        <f t="shared" si="77"/>
        <v>2302268213.3748822</v>
      </c>
      <c r="T1557" s="3">
        <v>0.23756433530091514</v>
      </c>
      <c r="U1557" s="122">
        <f t="shared" si="76"/>
        <v>-24101099747.832615</v>
      </c>
      <c r="V1557" s="3">
        <f t="shared" si="78"/>
        <v>0.28001602280546756</v>
      </c>
    </row>
    <row r="1558" spans="13:22" x14ac:dyDescent="0.25">
      <c r="M1558" s="3">
        <v>1554</v>
      </c>
      <c r="N1558" s="122">
        <f>'CBA Result'!$G$54*_xlfn.GAMMA.INV(T1558,IF($O$2="Railway",$D$31,$D$32),IF($O$2="Railway",$F$31,$F$32))</f>
        <v>3872344516.4816861</v>
      </c>
      <c r="O1558" s="122">
        <f>'CBA Result'!$G$53+'CBA Result'!$G$57+'CBA Result'!$G$58+'CBA Result'!$G$59+'CBA Result'!$G$60</f>
        <v>-349185910.82876146</v>
      </c>
      <c r="P1558" s="122">
        <f>'CBA Result'!$G$55+'CBA Result'!$G$56</f>
        <v>2589916468.0184565</v>
      </c>
      <c r="Q1558" s="122">
        <f>'CBA Result'!$G$40</f>
        <v>-16530913967.140793</v>
      </c>
      <c r="R1558" s="3">
        <v>0.80100515697882624</v>
      </c>
      <c r="S1558" s="122">
        <f t="shared" si="77"/>
        <v>3128391440.4824619</v>
      </c>
      <c r="T1558" s="3">
        <v>4.9369524465989079E-2</v>
      </c>
      <c r="U1558" s="122">
        <f t="shared" si="76"/>
        <v>-19461075136.421745</v>
      </c>
      <c r="V1558" s="3">
        <f t="shared" si="78"/>
        <v>0.34178738838980655</v>
      </c>
    </row>
    <row r="1559" spans="13:22" x14ac:dyDescent="0.25">
      <c r="M1559" s="3">
        <v>1555</v>
      </c>
      <c r="N1559" s="122">
        <f>'CBA Result'!$G$54*_xlfn.GAMMA.INV(T1559,IF($O$2="Railway",$D$31,$D$32),IF($O$2="Railway",$F$31,$F$32))</f>
        <v>4975000673.0595388</v>
      </c>
      <c r="O1559" s="122">
        <f>'CBA Result'!$G$53+'CBA Result'!$G$57+'CBA Result'!$G$58+'CBA Result'!$G$59+'CBA Result'!$G$60</f>
        <v>-349185910.82876146</v>
      </c>
      <c r="P1559" s="122">
        <f>'CBA Result'!$G$55+'CBA Result'!$G$56</f>
        <v>2589916468.0184565</v>
      </c>
      <c r="Q1559" s="122">
        <f>'CBA Result'!$G$40</f>
        <v>-16530913967.140793</v>
      </c>
      <c r="R1559" s="3">
        <v>0.35422486231594619</v>
      </c>
      <c r="S1559" s="122">
        <f t="shared" si="77"/>
        <v>1625741235.1980782</v>
      </c>
      <c r="T1559" s="3">
        <v>0.29228900332947771</v>
      </c>
      <c r="U1559" s="122">
        <f t="shared" si="76"/>
        <v>-25002646714.43222</v>
      </c>
      <c r="V1559" s="3">
        <f t="shared" si="78"/>
        <v>0.25003576896602248</v>
      </c>
    </row>
    <row r="1560" spans="13:22" x14ac:dyDescent="0.25">
      <c r="M1560" s="3">
        <v>1556</v>
      </c>
      <c r="N1560" s="122">
        <f>'CBA Result'!$G$54*_xlfn.GAMMA.INV(T1560,IF($O$2="Railway",$D$31,$D$32),IF($O$2="Railway",$F$31,$F$32))</f>
        <v>6421623485.9937143</v>
      </c>
      <c r="O1560" s="122">
        <f>'CBA Result'!$G$53+'CBA Result'!$G$57+'CBA Result'!$G$58+'CBA Result'!$G$59+'CBA Result'!$G$60</f>
        <v>-349185910.82876146</v>
      </c>
      <c r="P1560" s="122">
        <f>'CBA Result'!$G$55+'CBA Result'!$G$56</f>
        <v>2589916468.0184565</v>
      </c>
      <c r="Q1560" s="122">
        <f>'CBA Result'!$G$40</f>
        <v>-16530913967.140793</v>
      </c>
      <c r="R1560" s="3">
        <v>0.17256879523466007</v>
      </c>
      <c r="S1560" s="122">
        <f t="shared" si="77"/>
        <v>1089684109.4055991</v>
      </c>
      <c r="T1560" s="3">
        <v>0.75013567047297391</v>
      </c>
      <c r="U1560" s="122">
        <f t="shared" si="76"/>
        <v>-32272876709.916382</v>
      </c>
      <c r="V1560" s="3">
        <f t="shared" si="78"/>
        <v>0.22192386966141978</v>
      </c>
    </row>
    <row r="1561" spans="13:22" x14ac:dyDescent="0.25">
      <c r="M1561" s="3">
        <v>1557</v>
      </c>
      <c r="N1561" s="122">
        <f>'CBA Result'!$G$54*_xlfn.GAMMA.INV(T1561,IF($O$2="Railway",$D$31,$D$32),IF($O$2="Railway",$F$31,$F$32))</f>
        <v>7709349064.087616</v>
      </c>
      <c r="O1561" s="122">
        <f>'CBA Result'!$G$53+'CBA Result'!$G$57+'CBA Result'!$G$58+'CBA Result'!$G$59+'CBA Result'!$G$60</f>
        <v>-349185910.82876146</v>
      </c>
      <c r="P1561" s="122">
        <f>'CBA Result'!$G$55+'CBA Result'!$G$56</f>
        <v>2589916468.0184565</v>
      </c>
      <c r="Q1561" s="122">
        <f>'CBA Result'!$G$40</f>
        <v>-16530913967.140793</v>
      </c>
      <c r="R1561" s="3">
        <v>0.76087326430816338</v>
      </c>
      <c r="S1561" s="122">
        <f t="shared" si="77"/>
        <v>2948505276.7724614</v>
      </c>
      <c r="T1561" s="3">
        <v>0.94704773693607303</v>
      </c>
      <c r="U1561" s="122">
        <f t="shared" si="76"/>
        <v>-38744543712.610374</v>
      </c>
      <c r="V1561" s="3">
        <f t="shared" si="78"/>
        <v>0.26606761732687806</v>
      </c>
    </row>
    <row r="1562" spans="13:22" x14ac:dyDescent="0.25">
      <c r="M1562" s="3">
        <v>1558</v>
      </c>
      <c r="N1562" s="122">
        <f>'CBA Result'!$G$54*_xlfn.GAMMA.INV(T1562,IF($O$2="Railway",$D$31,$D$32),IF($O$2="Railway",$F$31,$F$32))</f>
        <v>6403611922.3588457</v>
      </c>
      <c r="O1562" s="122">
        <f>'CBA Result'!$G$53+'CBA Result'!$G$57+'CBA Result'!$G$58+'CBA Result'!$G$59+'CBA Result'!$G$60</f>
        <v>-349185910.82876146</v>
      </c>
      <c r="P1562" s="122">
        <f>'CBA Result'!$G$55+'CBA Result'!$G$56</f>
        <v>2589916468.0184565</v>
      </c>
      <c r="Q1562" s="122">
        <f>'CBA Result'!$G$40</f>
        <v>-16530913967.140793</v>
      </c>
      <c r="R1562" s="3">
        <v>0.32093853837543962</v>
      </c>
      <c r="S1562" s="122">
        <f t="shared" si="77"/>
        <v>1530708270.6041269</v>
      </c>
      <c r="T1562" s="3">
        <v>0.74566071595243888</v>
      </c>
      <c r="U1562" s="122">
        <f t="shared" si="76"/>
        <v>-32182356769.934101</v>
      </c>
      <c r="V1562" s="3">
        <f t="shared" si="78"/>
        <v>0.23569231850727951</v>
      </c>
    </row>
    <row r="1563" spans="13:22" x14ac:dyDescent="0.25">
      <c r="M1563" s="3">
        <v>1559</v>
      </c>
      <c r="N1563" s="122">
        <f>'CBA Result'!$G$54*_xlfn.GAMMA.INV(T1563,IF($O$2="Railway",$D$31,$D$32),IF($O$2="Railway",$F$31,$F$32))</f>
        <v>4470924565.7703676</v>
      </c>
      <c r="O1563" s="122">
        <f>'CBA Result'!$G$53+'CBA Result'!$G$57+'CBA Result'!$G$58+'CBA Result'!$G$59+'CBA Result'!$G$60</f>
        <v>-349185910.82876146</v>
      </c>
      <c r="P1563" s="122">
        <f>'CBA Result'!$G$55+'CBA Result'!$G$56</f>
        <v>2589916468.0184565</v>
      </c>
      <c r="Q1563" s="122">
        <f>'CBA Result'!$G$40</f>
        <v>-16530913967.140793</v>
      </c>
      <c r="R1563" s="3">
        <v>0.86599994119067081</v>
      </c>
      <c r="S1563" s="122">
        <f t="shared" si="77"/>
        <v>3474529027.2415776</v>
      </c>
      <c r="T1563" s="3">
        <v>0.15189225987533306</v>
      </c>
      <c r="U1563" s="122">
        <f t="shared" si="76"/>
        <v>-22469333121.93644</v>
      </c>
      <c r="V1563" s="3">
        <f t="shared" si="78"/>
        <v>0.33807268070484359</v>
      </c>
    </row>
    <row r="1564" spans="13:22" x14ac:dyDescent="0.25">
      <c r="M1564" s="3">
        <v>1560</v>
      </c>
      <c r="N1564" s="122">
        <f>'CBA Result'!$G$54*_xlfn.GAMMA.INV(T1564,IF($O$2="Railway",$D$31,$D$32),IF($O$2="Railway",$F$31,$F$32))</f>
        <v>6731859325.7963953</v>
      </c>
      <c r="O1564" s="122">
        <f>'CBA Result'!$G$53+'CBA Result'!$G$57+'CBA Result'!$G$58+'CBA Result'!$G$59+'CBA Result'!$G$60</f>
        <v>-349185910.82876146</v>
      </c>
      <c r="P1564" s="122">
        <f>'CBA Result'!$G$55+'CBA Result'!$G$56</f>
        <v>2589916468.0184565</v>
      </c>
      <c r="Q1564" s="122">
        <f>'CBA Result'!$G$40</f>
        <v>-16530913967.140793</v>
      </c>
      <c r="R1564" s="3">
        <v>0.26547931423657756</v>
      </c>
      <c r="S1564" s="122">
        <f t="shared" si="77"/>
        <v>1370774408.5245619</v>
      </c>
      <c r="T1564" s="3">
        <v>0.8192307036884473</v>
      </c>
      <c r="U1564" s="122">
        <f t="shared" si="76"/>
        <v>-33832015614.710014</v>
      </c>
      <c r="V1564" s="3">
        <f t="shared" si="78"/>
        <v>0.22917487127550953</v>
      </c>
    </row>
    <row r="1565" spans="13:22" x14ac:dyDescent="0.25">
      <c r="M1565" s="3">
        <v>1561</v>
      </c>
      <c r="N1565" s="122">
        <f>'CBA Result'!$G$54*_xlfn.GAMMA.INV(T1565,IF($O$2="Railway",$D$31,$D$32),IF($O$2="Railway",$F$31,$F$32))</f>
        <v>5408478636.8300104</v>
      </c>
      <c r="O1565" s="122">
        <f>'CBA Result'!$G$53+'CBA Result'!$G$57+'CBA Result'!$G$58+'CBA Result'!$G$59+'CBA Result'!$G$60</f>
        <v>-349185910.82876146</v>
      </c>
      <c r="P1565" s="122">
        <f>'CBA Result'!$G$55+'CBA Result'!$G$56</f>
        <v>2589916468.0184565</v>
      </c>
      <c r="Q1565" s="122">
        <f>'CBA Result'!$G$40</f>
        <v>-16530913967.140793</v>
      </c>
      <c r="R1565" s="3">
        <v>0.309510632986152</v>
      </c>
      <c r="S1565" s="122">
        <f t="shared" si="77"/>
        <v>1497977150.2100201</v>
      </c>
      <c r="T1565" s="3">
        <v>0.43714273188035735</v>
      </c>
      <c r="U1565" s="122">
        <f t="shared" si="76"/>
        <v>-27181158256.216457</v>
      </c>
      <c r="V1565" s="3">
        <f t="shared" si="78"/>
        <v>0.2412432102561925</v>
      </c>
    </row>
    <row r="1566" spans="13:22" x14ac:dyDescent="0.25">
      <c r="M1566" s="3">
        <v>1562</v>
      </c>
      <c r="N1566" s="122">
        <f>'CBA Result'!$G$54*_xlfn.GAMMA.INV(T1566,IF($O$2="Railway",$D$31,$D$32),IF($O$2="Railway",$F$31,$F$32))</f>
        <v>6062698939.8241291</v>
      </c>
      <c r="O1566" s="122">
        <f>'CBA Result'!$G$53+'CBA Result'!$G$57+'CBA Result'!$G$58+'CBA Result'!$G$59+'CBA Result'!$G$60</f>
        <v>-349185910.82876146</v>
      </c>
      <c r="P1566" s="122">
        <f>'CBA Result'!$G$55+'CBA Result'!$G$56</f>
        <v>2589916468.0184565</v>
      </c>
      <c r="Q1566" s="122">
        <f>'CBA Result'!$G$40</f>
        <v>-16530913967.140793</v>
      </c>
      <c r="R1566" s="3">
        <v>0.64777540899587083</v>
      </c>
      <c r="S1566" s="122">
        <f t="shared" si="77"/>
        <v>2518490032.5618353</v>
      </c>
      <c r="T1566" s="3">
        <v>0.65190558669755294</v>
      </c>
      <c r="U1566" s="122">
        <f t="shared" si="76"/>
        <v>-30469045069.52845</v>
      </c>
      <c r="V1566" s="3">
        <f t="shared" si="78"/>
        <v>0.27017594554644847</v>
      </c>
    </row>
    <row r="1567" spans="13:22" x14ac:dyDescent="0.25">
      <c r="M1567" s="3">
        <v>1563</v>
      </c>
      <c r="N1567" s="122">
        <f>'CBA Result'!$G$54*_xlfn.GAMMA.INV(T1567,IF($O$2="Railway",$D$31,$D$32),IF($O$2="Railway",$F$31,$F$32))</f>
        <v>5911668422.1785097</v>
      </c>
      <c r="O1567" s="122">
        <f>'CBA Result'!$G$53+'CBA Result'!$G$57+'CBA Result'!$G$58+'CBA Result'!$G$59+'CBA Result'!$G$60</f>
        <v>-349185910.82876146</v>
      </c>
      <c r="P1567" s="122">
        <f>'CBA Result'!$G$55+'CBA Result'!$G$56</f>
        <v>2589916468.0184565</v>
      </c>
      <c r="Q1567" s="122">
        <f>'CBA Result'!$G$40</f>
        <v>-16530913967.140793</v>
      </c>
      <c r="R1567" s="3">
        <v>0.13066915015771785</v>
      </c>
      <c r="S1567" s="122">
        <f t="shared" si="77"/>
        <v>951391331.43002713</v>
      </c>
      <c r="T1567" s="3">
        <v>0.60543532499047314</v>
      </c>
      <c r="U1567" s="122">
        <f t="shared" si="76"/>
        <v>-29710017498.690155</v>
      </c>
      <c r="V1567" s="3">
        <f t="shared" si="78"/>
        <v>0.21924840142106805</v>
      </c>
    </row>
    <row r="1568" spans="13:22" x14ac:dyDescent="0.25">
      <c r="M1568" s="3">
        <v>1564</v>
      </c>
      <c r="N1568" s="122">
        <f>'CBA Result'!$G$54*_xlfn.GAMMA.INV(T1568,IF($O$2="Railway",$D$31,$D$32),IF($O$2="Railway",$F$31,$F$32))</f>
        <v>6466561135.2465801</v>
      </c>
      <c r="O1568" s="122">
        <f>'CBA Result'!$G$53+'CBA Result'!$G$57+'CBA Result'!$G$58+'CBA Result'!$G$59+'CBA Result'!$G$60</f>
        <v>-349185910.82876146</v>
      </c>
      <c r="P1568" s="122">
        <f>'CBA Result'!$G$55+'CBA Result'!$G$56</f>
        <v>2589916468.0184565</v>
      </c>
      <c r="Q1568" s="122">
        <f>'CBA Result'!$G$40</f>
        <v>-16530913967.140793</v>
      </c>
      <c r="R1568" s="3">
        <v>0.31666732736827241</v>
      </c>
      <c r="S1568" s="122">
        <f t="shared" si="77"/>
        <v>1518484109.2964077</v>
      </c>
      <c r="T1568" s="3">
        <v>0.7610806765577488</v>
      </c>
      <c r="U1568" s="122">
        <f t="shared" si="76"/>
        <v>-32498717919.251438</v>
      </c>
      <c r="V1568" s="3">
        <f t="shared" si="78"/>
        <v>0.23495878676465978</v>
      </c>
    </row>
    <row r="1569" spans="13:22" x14ac:dyDescent="0.25">
      <c r="M1569" s="3">
        <v>1565</v>
      </c>
      <c r="N1569" s="122">
        <f>'CBA Result'!$G$54*_xlfn.GAMMA.INV(T1569,IF($O$2="Railway",$D$31,$D$32),IF($O$2="Railway",$F$31,$F$32))</f>
        <v>4555118263.6079607</v>
      </c>
      <c r="O1569" s="122">
        <f>'CBA Result'!$G$53+'CBA Result'!$G$57+'CBA Result'!$G$58+'CBA Result'!$G$59+'CBA Result'!$G$60</f>
        <v>-349185910.82876146</v>
      </c>
      <c r="P1569" s="122">
        <f>'CBA Result'!$G$55+'CBA Result'!$G$56</f>
        <v>2589916468.0184565</v>
      </c>
      <c r="Q1569" s="122">
        <f>'CBA Result'!$G$40</f>
        <v>-16530913967.140793</v>
      </c>
      <c r="R1569" s="3">
        <v>0.30156585483252696</v>
      </c>
      <c r="S1569" s="122">
        <f t="shared" si="77"/>
        <v>1475169625.1095181</v>
      </c>
      <c r="T1569" s="3">
        <v>0.17221952323433021</v>
      </c>
      <c r="U1569" s="122">
        <f t="shared" si="76"/>
        <v>-22892461764.715176</v>
      </c>
      <c r="V1569" s="3">
        <f t="shared" si="78"/>
        <v>0.24816474681832459</v>
      </c>
    </row>
    <row r="1570" spans="13:22" x14ac:dyDescent="0.25">
      <c r="M1570" s="3">
        <v>1566</v>
      </c>
      <c r="N1570" s="122">
        <f>'CBA Result'!$G$54*_xlfn.GAMMA.INV(T1570,IF($O$2="Railway",$D$31,$D$32),IF($O$2="Railway",$F$31,$F$32))</f>
        <v>4865572446.6084127</v>
      </c>
      <c r="O1570" s="122">
        <f>'CBA Result'!$G$53+'CBA Result'!$G$57+'CBA Result'!$G$58+'CBA Result'!$G$59+'CBA Result'!$G$60</f>
        <v>-349185910.82876146</v>
      </c>
      <c r="P1570" s="122">
        <f>'CBA Result'!$G$55+'CBA Result'!$G$56</f>
        <v>2589916468.0184565</v>
      </c>
      <c r="Q1570" s="122">
        <f>'CBA Result'!$G$40</f>
        <v>-16530913967.140793</v>
      </c>
      <c r="R1570" s="3">
        <v>0.13742362901470806</v>
      </c>
      <c r="S1570" s="122">
        <f t="shared" si="77"/>
        <v>974456424.94509363</v>
      </c>
      <c r="T1570" s="3">
        <v>0.25837605799939267</v>
      </c>
      <c r="U1570" s="122">
        <f t="shared" si="76"/>
        <v>-24452697987.518417</v>
      </c>
      <c r="V1570" s="3">
        <f t="shared" si="78"/>
        <v>0.22454957581889243</v>
      </c>
    </row>
    <row r="1571" spans="13:22" x14ac:dyDescent="0.25">
      <c r="M1571" s="3">
        <v>1567</v>
      </c>
      <c r="N1571" s="122">
        <f>'CBA Result'!$G$54*_xlfn.GAMMA.INV(T1571,IF($O$2="Railway",$D$31,$D$32),IF($O$2="Railway",$F$31,$F$32))</f>
        <v>4097173217.5285664</v>
      </c>
      <c r="O1571" s="122">
        <f>'CBA Result'!$G$53+'CBA Result'!$G$57+'CBA Result'!$G$58+'CBA Result'!$G$59+'CBA Result'!$G$60</f>
        <v>-349185910.82876146</v>
      </c>
      <c r="P1571" s="122">
        <f>'CBA Result'!$G$55+'CBA Result'!$G$56</f>
        <v>2589916468.0184565</v>
      </c>
      <c r="Q1571" s="122">
        <f>'CBA Result'!$G$40</f>
        <v>-16530913967.140793</v>
      </c>
      <c r="R1571" s="3">
        <v>0.82203276348714693</v>
      </c>
      <c r="S1571" s="122">
        <f t="shared" si="77"/>
        <v>3231451454.0253229</v>
      </c>
      <c r="T1571" s="3">
        <v>7.9287685266808294E-2</v>
      </c>
      <c r="U1571" s="122">
        <f t="shared" si="76"/>
        <v>-20590987060.65126</v>
      </c>
      <c r="V1571" s="3">
        <f t="shared" si="78"/>
        <v>0.33895600731363773</v>
      </c>
    </row>
    <row r="1572" spans="13:22" x14ac:dyDescent="0.25">
      <c r="M1572" s="3">
        <v>1568</v>
      </c>
      <c r="N1572" s="122">
        <f>'CBA Result'!$G$54*_xlfn.GAMMA.INV(T1572,IF($O$2="Railway",$D$31,$D$32),IF($O$2="Railway",$F$31,$F$32))</f>
        <v>4719078302.7736912</v>
      </c>
      <c r="O1572" s="122">
        <f>'CBA Result'!$G$53+'CBA Result'!$G$57+'CBA Result'!$G$58+'CBA Result'!$G$59+'CBA Result'!$G$60</f>
        <v>-349185910.82876146</v>
      </c>
      <c r="P1572" s="122">
        <f>'CBA Result'!$G$55+'CBA Result'!$G$56</f>
        <v>2589916468.0184565</v>
      </c>
      <c r="Q1572" s="122">
        <f>'CBA Result'!$G$40</f>
        <v>-16530913967.140793</v>
      </c>
      <c r="R1572" s="3">
        <v>0.74239287983495583</v>
      </c>
      <c r="S1572" s="122">
        <f t="shared" si="77"/>
        <v>2871593779.4621158</v>
      </c>
      <c r="T1572" s="3">
        <v>0.21567365981333331</v>
      </c>
      <c r="U1572" s="122">
        <f t="shared" si="76"/>
        <v>-23716468675.255787</v>
      </c>
      <c r="V1572" s="3">
        <f t="shared" si="78"/>
        <v>0.30533576775543902</v>
      </c>
    </row>
    <row r="1573" spans="13:22" x14ac:dyDescent="0.25">
      <c r="M1573" s="3">
        <v>1569</v>
      </c>
      <c r="N1573" s="122">
        <f>'CBA Result'!$G$54*_xlfn.GAMMA.INV(T1573,IF($O$2="Railway",$D$31,$D$32),IF($O$2="Railway",$F$31,$F$32))</f>
        <v>5990632367.303463</v>
      </c>
      <c r="O1573" s="122">
        <f>'CBA Result'!$G$53+'CBA Result'!$G$57+'CBA Result'!$G$58+'CBA Result'!$G$59+'CBA Result'!$G$60</f>
        <v>-349185910.82876146</v>
      </c>
      <c r="P1573" s="122">
        <f>'CBA Result'!$G$55+'CBA Result'!$G$56</f>
        <v>2589916468.0184565</v>
      </c>
      <c r="Q1573" s="122">
        <f>'CBA Result'!$G$40</f>
        <v>-16530913967.140793</v>
      </c>
      <c r="R1573" s="3">
        <v>0.54983388120257137</v>
      </c>
      <c r="S1573" s="122">
        <f t="shared" si="77"/>
        <v>2199387180.5060644</v>
      </c>
      <c r="T1573" s="3">
        <v>0.63006367063683733</v>
      </c>
      <c r="U1573" s="122">
        <f t="shared" si="76"/>
        <v>-30106863198.395931</v>
      </c>
      <c r="V1573" s="3">
        <f t="shared" si="78"/>
        <v>0.26043342959084886</v>
      </c>
    </row>
    <row r="1574" spans="13:22" x14ac:dyDescent="0.25">
      <c r="M1574" s="3">
        <v>1570</v>
      </c>
      <c r="N1574" s="122">
        <f>'CBA Result'!$G$54*_xlfn.GAMMA.INV(T1574,IF($O$2="Railway",$D$31,$D$32),IF($O$2="Railway",$F$31,$F$32))</f>
        <v>5013830999.0961361</v>
      </c>
      <c r="O1574" s="122">
        <f>'CBA Result'!$G$53+'CBA Result'!$G$57+'CBA Result'!$G$58+'CBA Result'!$G$59+'CBA Result'!$G$60</f>
        <v>-349185910.82876146</v>
      </c>
      <c r="P1574" s="122">
        <f>'CBA Result'!$G$55+'CBA Result'!$G$56</f>
        <v>2589916468.0184565</v>
      </c>
      <c r="Q1574" s="122">
        <f>'CBA Result'!$G$40</f>
        <v>-16530913967.140793</v>
      </c>
      <c r="R1574" s="3">
        <v>0.80078538063359916</v>
      </c>
      <c r="S1574" s="122">
        <f t="shared" si="77"/>
        <v>3127350102.6509833</v>
      </c>
      <c r="T1574" s="3">
        <v>0.30467470796080631</v>
      </c>
      <c r="U1574" s="122">
        <f t="shared" si="76"/>
        <v>-25197794612.392639</v>
      </c>
      <c r="V1574" s="3">
        <f t="shared" si="78"/>
        <v>0.30923322103300827</v>
      </c>
    </row>
    <row r="1575" spans="13:22" x14ac:dyDescent="0.25">
      <c r="M1575" s="3">
        <v>1571</v>
      </c>
      <c r="N1575" s="122">
        <f>'CBA Result'!$G$54*_xlfn.GAMMA.INV(T1575,IF($O$2="Railway",$D$31,$D$32),IF($O$2="Railway",$F$31,$F$32))</f>
        <v>4004922626.2237926</v>
      </c>
      <c r="O1575" s="122">
        <f>'CBA Result'!$G$53+'CBA Result'!$G$57+'CBA Result'!$G$58+'CBA Result'!$G$59+'CBA Result'!$G$60</f>
        <v>-349185910.82876146</v>
      </c>
      <c r="P1575" s="122">
        <f>'CBA Result'!$G$55+'CBA Result'!$G$56</f>
        <v>2589916468.0184565</v>
      </c>
      <c r="Q1575" s="122">
        <f>'CBA Result'!$G$40</f>
        <v>-16530913967.140793</v>
      </c>
      <c r="R1575" s="3">
        <v>0.21946260807194751</v>
      </c>
      <c r="S1575" s="122">
        <f t="shared" si="77"/>
        <v>1234581717.8860233</v>
      </c>
      <c r="T1575" s="3">
        <v>6.5817354135178308E-2</v>
      </c>
      <c r="U1575" s="122">
        <f t="shared" si="76"/>
        <v>-20127367235.214684</v>
      </c>
      <c r="V1575" s="3">
        <f t="shared" si="78"/>
        <v>0.24296860966122741</v>
      </c>
    </row>
    <row r="1576" spans="13:22" x14ac:dyDescent="0.25">
      <c r="M1576" s="3">
        <v>1572</v>
      </c>
      <c r="N1576" s="122">
        <f>'CBA Result'!$G$54*_xlfn.GAMMA.INV(T1576,IF($O$2="Railway",$D$31,$D$32),IF($O$2="Railway",$F$31,$F$32))</f>
        <v>6713929447.7877178</v>
      </c>
      <c r="O1576" s="122">
        <f>'CBA Result'!$G$53+'CBA Result'!$G$57+'CBA Result'!$G$58+'CBA Result'!$G$59+'CBA Result'!$G$60</f>
        <v>-349185910.82876146</v>
      </c>
      <c r="P1576" s="122">
        <f>'CBA Result'!$G$55+'CBA Result'!$G$56</f>
        <v>2589916468.0184565</v>
      </c>
      <c r="Q1576" s="122">
        <f>'CBA Result'!$G$40</f>
        <v>-16530913967.140793</v>
      </c>
      <c r="R1576" s="3">
        <v>0.72047946482095915</v>
      </c>
      <c r="S1576" s="122">
        <f t="shared" si="77"/>
        <v>2784323079.0090876</v>
      </c>
      <c r="T1576" s="3">
        <v>0.81564927692277889</v>
      </c>
      <c r="U1576" s="122">
        <f t="shared" si="76"/>
        <v>-33741906198.662807</v>
      </c>
      <c r="V1576" s="3">
        <f t="shared" si="78"/>
        <v>0.27114848112317441</v>
      </c>
    </row>
    <row r="1577" spans="13:22" x14ac:dyDescent="0.25">
      <c r="M1577" s="3">
        <v>1573</v>
      </c>
      <c r="N1577" s="122">
        <f>'CBA Result'!$G$54*_xlfn.GAMMA.INV(T1577,IF($O$2="Railway",$D$31,$D$32),IF($O$2="Railway",$F$31,$F$32))</f>
        <v>5624485507.9112387</v>
      </c>
      <c r="O1577" s="122">
        <f>'CBA Result'!$G$53+'CBA Result'!$G$57+'CBA Result'!$G$58+'CBA Result'!$G$59+'CBA Result'!$G$60</f>
        <v>-349185910.82876146</v>
      </c>
      <c r="P1577" s="122">
        <f>'CBA Result'!$G$55+'CBA Result'!$G$56</f>
        <v>2589916468.0184565</v>
      </c>
      <c r="Q1577" s="122">
        <f>'CBA Result'!$G$40</f>
        <v>-16530913967.140793</v>
      </c>
      <c r="R1577" s="3">
        <v>0.18301707817754065</v>
      </c>
      <c r="S1577" s="122">
        <f t="shared" si="77"/>
        <v>1122691474.5878851</v>
      </c>
      <c r="T1577" s="3">
        <v>0.51101391589769474</v>
      </c>
      <c r="U1577" s="122">
        <f t="shared" si="76"/>
        <v>-28266734689.357418</v>
      </c>
      <c r="V1577" s="3">
        <f t="shared" si="78"/>
        <v>0.22634347907468921</v>
      </c>
    </row>
    <row r="1578" spans="13:22" x14ac:dyDescent="0.25">
      <c r="M1578" s="3">
        <v>1574</v>
      </c>
      <c r="N1578" s="122">
        <f>'CBA Result'!$G$54*_xlfn.GAMMA.INV(T1578,IF($O$2="Railway",$D$31,$D$32),IF($O$2="Railway",$F$31,$F$32))</f>
        <v>5897559813.0631647</v>
      </c>
      <c r="O1578" s="122">
        <f>'CBA Result'!$G$53+'CBA Result'!$G$57+'CBA Result'!$G$58+'CBA Result'!$G$59+'CBA Result'!$G$60</f>
        <v>-349185910.82876146</v>
      </c>
      <c r="P1578" s="122">
        <f>'CBA Result'!$G$55+'CBA Result'!$G$56</f>
        <v>2589916468.0184565</v>
      </c>
      <c r="Q1578" s="122">
        <f>'CBA Result'!$G$40</f>
        <v>-16530913967.140793</v>
      </c>
      <c r="R1578" s="3">
        <v>0.72983808550410834</v>
      </c>
      <c r="S1578" s="122">
        <f t="shared" si="77"/>
        <v>2821110840.2346997</v>
      </c>
      <c r="T1578" s="3">
        <v>0.60096374051276025</v>
      </c>
      <c r="U1578" s="122">
        <f t="shared" si="76"/>
        <v>-29639112469.218864</v>
      </c>
      <c r="V1578" s="3">
        <f t="shared" si="78"/>
        <v>0.28237973559974416</v>
      </c>
    </row>
    <row r="1579" spans="13:22" x14ac:dyDescent="0.25">
      <c r="M1579" s="3">
        <v>1575</v>
      </c>
      <c r="N1579" s="122">
        <f>'CBA Result'!$G$54*_xlfn.GAMMA.INV(T1579,IF($O$2="Railway",$D$31,$D$32),IF($O$2="Railway",$F$31,$F$32))</f>
        <v>7088982071.6309996</v>
      </c>
      <c r="O1579" s="122">
        <f>'CBA Result'!$G$53+'CBA Result'!$G$57+'CBA Result'!$G$58+'CBA Result'!$G$59+'CBA Result'!$G$60</f>
        <v>-349185910.82876146</v>
      </c>
      <c r="P1579" s="122">
        <f>'CBA Result'!$G$55+'CBA Result'!$G$56</f>
        <v>2589916468.0184565</v>
      </c>
      <c r="Q1579" s="122">
        <f>'CBA Result'!$G$40</f>
        <v>-16530913967.140793</v>
      </c>
      <c r="R1579" s="3">
        <v>0.75427166282730673</v>
      </c>
      <c r="S1579" s="122">
        <f t="shared" si="77"/>
        <v>2920653150.2699275</v>
      </c>
      <c r="T1579" s="3">
        <v>0.88042436678588731</v>
      </c>
      <c r="U1579" s="122">
        <f t="shared" si="76"/>
        <v>-35626792024.719902</v>
      </c>
      <c r="V1579" s="3">
        <f t="shared" si="78"/>
        <v>0.27115686712318066</v>
      </c>
    </row>
    <row r="1580" spans="13:22" x14ac:dyDescent="0.25">
      <c r="M1580" s="3">
        <v>1576</v>
      </c>
      <c r="N1580" s="122">
        <f>'CBA Result'!$G$54*_xlfn.GAMMA.INV(T1580,IF($O$2="Railway",$D$31,$D$32),IF($O$2="Railway",$F$31,$F$32))</f>
        <v>4903572900.5643234</v>
      </c>
      <c r="O1580" s="122">
        <f>'CBA Result'!$G$53+'CBA Result'!$G$57+'CBA Result'!$G$58+'CBA Result'!$G$59+'CBA Result'!$G$60</f>
        <v>-349185910.82876146</v>
      </c>
      <c r="P1580" s="122">
        <f>'CBA Result'!$G$55+'CBA Result'!$G$56</f>
        <v>2589916468.0184565</v>
      </c>
      <c r="Q1580" s="122">
        <f>'CBA Result'!$G$40</f>
        <v>-16530913967.140793</v>
      </c>
      <c r="R1580" s="3">
        <v>0.79916618467986544</v>
      </c>
      <c r="S1580" s="122">
        <f t="shared" si="77"/>
        <v>3119699333.5028262</v>
      </c>
      <c r="T1580" s="3">
        <v>0.26997538969853174</v>
      </c>
      <c r="U1580" s="122">
        <f t="shared" si="76"/>
        <v>-24643675233.08799</v>
      </c>
      <c r="V1580" s="3">
        <f t="shared" si="78"/>
        <v>0.31140186074740694</v>
      </c>
    </row>
    <row r="1581" spans="13:22" x14ac:dyDescent="0.25">
      <c r="M1581" s="3">
        <v>1577</v>
      </c>
      <c r="N1581" s="122">
        <f>'CBA Result'!$G$54*_xlfn.GAMMA.INV(T1581,IF($O$2="Railway",$D$31,$D$32),IF($O$2="Railway",$F$31,$F$32))</f>
        <v>6479425685.4766169</v>
      </c>
      <c r="O1581" s="122">
        <f>'CBA Result'!$G$53+'CBA Result'!$G$57+'CBA Result'!$G$58+'CBA Result'!$G$59+'CBA Result'!$G$60</f>
        <v>-349185910.82876146</v>
      </c>
      <c r="P1581" s="122">
        <f>'CBA Result'!$G$55+'CBA Result'!$G$56</f>
        <v>2589916468.0184565</v>
      </c>
      <c r="Q1581" s="122">
        <f>'CBA Result'!$G$40</f>
        <v>-16530913967.140793</v>
      </c>
      <c r="R1581" s="3">
        <v>0.14882016257643693</v>
      </c>
      <c r="S1581" s="122">
        <f t="shared" si="77"/>
        <v>1012633832.6538339</v>
      </c>
      <c r="T1581" s="3">
        <v>0.76415593101774693</v>
      </c>
      <c r="U1581" s="122">
        <f t="shared" ref="U1581:U1644" si="79">_xlfn.GAMMA.INV(T1581,IF($O$2="Railway",$D$31,$D$32),IF($O$2="Railway",$F$31,$F$32))*Q1581</f>
        <v>-32563370735.538162</v>
      </c>
      <c r="V1581" s="3">
        <f t="shared" si="78"/>
        <v>0.21935301677802924</v>
      </c>
    </row>
    <row r="1582" spans="13:22" x14ac:dyDescent="0.25">
      <c r="M1582" s="3">
        <v>1578</v>
      </c>
      <c r="N1582" s="122">
        <f>'CBA Result'!$G$54*_xlfn.GAMMA.INV(T1582,IF($O$2="Railway",$D$31,$D$32),IF($O$2="Railway",$F$31,$F$32))</f>
        <v>6604398225.0921507</v>
      </c>
      <c r="O1582" s="122">
        <f>'CBA Result'!$G$53+'CBA Result'!$G$57+'CBA Result'!$G$58+'CBA Result'!$G$59+'CBA Result'!$G$60</f>
        <v>-349185910.82876146</v>
      </c>
      <c r="P1582" s="122">
        <f>'CBA Result'!$G$55+'CBA Result'!$G$56</f>
        <v>2589916468.0184565</v>
      </c>
      <c r="Q1582" s="122">
        <f>'CBA Result'!$G$40</f>
        <v>-16530913967.140793</v>
      </c>
      <c r="R1582" s="3">
        <v>0.37197232468898489</v>
      </c>
      <c r="S1582" s="122">
        <f t="shared" si="77"/>
        <v>1676363581.9748456</v>
      </c>
      <c r="T1582" s="3">
        <v>0.79267623190461001</v>
      </c>
      <c r="U1582" s="122">
        <f t="shared" si="79"/>
        <v>-33191439847.957195</v>
      </c>
      <c r="V1582" s="3">
        <f t="shared" si="78"/>
        <v>0.23896450206954167</v>
      </c>
    </row>
    <row r="1583" spans="13:22" x14ac:dyDescent="0.25">
      <c r="M1583" s="3">
        <v>1579</v>
      </c>
      <c r="N1583" s="122">
        <f>'CBA Result'!$G$54*_xlfn.GAMMA.INV(T1583,IF($O$2="Railway",$D$31,$D$32),IF($O$2="Railway",$F$31,$F$32))</f>
        <v>6234757472.024806</v>
      </c>
      <c r="O1583" s="122">
        <f>'CBA Result'!$G$53+'CBA Result'!$G$57+'CBA Result'!$G$58+'CBA Result'!$G$59+'CBA Result'!$G$60</f>
        <v>-349185910.82876146</v>
      </c>
      <c r="P1583" s="122">
        <f>'CBA Result'!$G$55+'CBA Result'!$G$56</f>
        <v>2589916468.0184565</v>
      </c>
      <c r="Q1583" s="122">
        <f>'CBA Result'!$G$40</f>
        <v>-16530913967.140793</v>
      </c>
      <c r="R1583" s="3">
        <v>0.90911945049606513</v>
      </c>
      <c r="S1583" s="122">
        <f t="shared" si="77"/>
        <v>3769723790.0888286</v>
      </c>
      <c r="T1583" s="3">
        <v>0.70131181836719614</v>
      </c>
      <c r="U1583" s="122">
        <f t="shared" si="79"/>
        <v>-31333752227.883804</v>
      </c>
      <c r="V1583" s="3">
        <f t="shared" si="78"/>
        <v>0.3081436044130284</v>
      </c>
    </row>
    <row r="1584" spans="13:22" x14ac:dyDescent="0.25">
      <c r="M1584" s="3">
        <v>1580</v>
      </c>
      <c r="N1584" s="122">
        <f>'CBA Result'!$G$54*_xlfn.GAMMA.INV(T1584,IF($O$2="Railway",$D$31,$D$32),IF($O$2="Railway",$F$31,$F$32))</f>
        <v>5876243634.7406693</v>
      </c>
      <c r="O1584" s="122">
        <f>'CBA Result'!$G$53+'CBA Result'!$G$57+'CBA Result'!$G$58+'CBA Result'!$G$59+'CBA Result'!$G$60</f>
        <v>-349185910.82876146</v>
      </c>
      <c r="P1584" s="122">
        <f>'CBA Result'!$G$55+'CBA Result'!$G$56</f>
        <v>2589916468.0184565</v>
      </c>
      <c r="Q1584" s="122">
        <f>'CBA Result'!$G$40</f>
        <v>-16530913967.140793</v>
      </c>
      <c r="R1584" s="3">
        <v>0.79605091260226402</v>
      </c>
      <c r="S1584" s="122">
        <f t="shared" si="77"/>
        <v>3105083282.3979335</v>
      </c>
      <c r="T1584" s="3">
        <v>0.59416918024401499</v>
      </c>
      <c r="U1584" s="122">
        <f t="shared" si="79"/>
        <v>-29531984669.460911</v>
      </c>
      <c r="V1584" s="3">
        <f t="shared" si="78"/>
        <v>0.29229803221577438</v>
      </c>
    </row>
    <row r="1585" spans="13:22" x14ac:dyDescent="0.25">
      <c r="M1585" s="3">
        <v>1581</v>
      </c>
      <c r="N1585" s="122">
        <f>'CBA Result'!$G$54*_xlfn.GAMMA.INV(T1585,IF($O$2="Railway",$D$31,$D$32),IF($O$2="Railway",$F$31,$F$32))</f>
        <v>4282447487.7343535</v>
      </c>
      <c r="O1585" s="122">
        <f>'CBA Result'!$G$53+'CBA Result'!$G$57+'CBA Result'!$G$58+'CBA Result'!$G$59+'CBA Result'!$G$60</f>
        <v>-349185910.82876146</v>
      </c>
      <c r="P1585" s="122">
        <f>'CBA Result'!$G$55+'CBA Result'!$G$56</f>
        <v>2589916468.0184565</v>
      </c>
      <c r="Q1585" s="122">
        <f>'CBA Result'!$G$40</f>
        <v>-16530913967.140793</v>
      </c>
      <c r="R1585" s="3">
        <v>0.33639451929343767</v>
      </c>
      <c r="S1585" s="122">
        <f t="shared" si="77"/>
        <v>1574872933.7868874</v>
      </c>
      <c r="T1585" s="3">
        <v>0.11162933576462919</v>
      </c>
      <c r="U1585" s="122">
        <f t="shared" si="79"/>
        <v>-21522111984.576298</v>
      </c>
      <c r="V1585" s="3">
        <f t="shared" si="78"/>
        <v>0.25592908886636467</v>
      </c>
    </row>
    <row r="1586" spans="13:22" x14ac:dyDescent="0.25">
      <c r="M1586" s="3">
        <v>1582</v>
      </c>
      <c r="N1586" s="122">
        <f>'CBA Result'!$G$54*_xlfn.GAMMA.INV(T1586,IF($O$2="Railway",$D$31,$D$32),IF($O$2="Railway",$F$31,$F$32))</f>
        <v>6162448931.7788267</v>
      </c>
      <c r="O1586" s="122">
        <f>'CBA Result'!$G$53+'CBA Result'!$G$57+'CBA Result'!$G$58+'CBA Result'!$G$59+'CBA Result'!$G$60</f>
        <v>-349185910.82876146</v>
      </c>
      <c r="P1586" s="122">
        <f>'CBA Result'!$G$55+'CBA Result'!$G$56</f>
        <v>2589916468.0184565</v>
      </c>
      <c r="Q1586" s="122">
        <f>'CBA Result'!$G$40</f>
        <v>-16530913967.140793</v>
      </c>
      <c r="R1586" s="3">
        <v>0.81976909789541086</v>
      </c>
      <c r="S1586" s="122">
        <f t="shared" si="77"/>
        <v>3220010755.3246498</v>
      </c>
      <c r="T1586" s="3">
        <v>0.68104236487113068</v>
      </c>
      <c r="U1586" s="122">
        <f t="shared" si="79"/>
        <v>-30970354309.970619</v>
      </c>
      <c r="V1586" s="3">
        <f t="shared" si="78"/>
        <v>0.29167486060585807</v>
      </c>
    </row>
    <row r="1587" spans="13:22" x14ac:dyDescent="0.25">
      <c r="M1587" s="3">
        <v>1583</v>
      </c>
      <c r="N1587" s="122">
        <f>'CBA Result'!$G$54*_xlfn.GAMMA.INV(T1587,IF($O$2="Railway",$D$31,$D$32),IF($O$2="Railway",$F$31,$F$32))</f>
        <v>5068737910.2572966</v>
      </c>
      <c r="O1587" s="122">
        <f>'CBA Result'!$G$53+'CBA Result'!$G$57+'CBA Result'!$G$58+'CBA Result'!$G$59+'CBA Result'!$G$60</f>
        <v>-349185910.82876146</v>
      </c>
      <c r="P1587" s="122">
        <f>'CBA Result'!$G$55+'CBA Result'!$G$56</f>
        <v>2589916468.0184565</v>
      </c>
      <c r="Q1587" s="122">
        <f>'CBA Result'!$G$40</f>
        <v>-16530913967.140793</v>
      </c>
      <c r="R1587" s="3">
        <v>0.37726270314593724</v>
      </c>
      <c r="S1587" s="122">
        <f t="shared" si="77"/>
        <v>1691463231.7355757</v>
      </c>
      <c r="T1587" s="3">
        <v>0.3224611690002207</v>
      </c>
      <c r="U1587" s="122">
        <f t="shared" si="79"/>
        <v>-25473737912.134743</v>
      </c>
      <c r="V1587" s="3">
        <f t="shared" si="78"/>
        <v>0.25167155496681709</v>
      </c>
    </row>
    <row r="1588" spans="13:22" x14ac:dyDescent="0.25">
      <c r="M1588" s="3">
        <v>1584</v>
      </c>
      <c r="N1588" s="122">
        <f>'CBA Result'!$G$54*_xlfn.GAMMA.INV(T1588,IF($O$2="Railway",$D$31,$D$32),IF($O$2="Railway",$F$31,$F$32))</f>
        <v>6790105988.5924053</v>
      </c>
      <c r="O1588" s="122">
        <f>'CBA Result'!$G$53+'CBA Result'!$G$57+'CBA Result'!$G$58+'CBA Result'!$G$59+'CBA Result'!$G$60</f>
        <v>-349185910.82876146</v>
      </c>
      <c r="P1588" s="122">
        <f>'CBA Result'!$G$55+'CBA Result'!$G$56</f>
        <v>2589916468.0184565</v>
      </c>
      <c r="Q1588" s="122">
        <f>'CBA Result'!$G$40</f>
        <v>-16530913967.140793</v>
      </c>
      <c r="R1588" s="3">
        <v>9.0658916652599508E-2</v>
      </c>
      <c r="S1588" s="122">
        <f t="shared" si="77"/>
        <v>805899903.10415745</v>
      </c>
      <c r="T1588" s="3">
        <v>0.83052046406045055</v>
      </c>
      <c r="U1588" s="122">
        <f t="shared" si="79"/>
        <v>-34124743360.470833</v>
      </c>
      <c r="V1588" s="3">
        <f t="shared" si="78"/>
        <v>0.21236262216882543</v>
      </c>
    </row>
    <row r="1589" spans="13:22" x14ac:dyDescent="0.25">
      <c r="M1589" s="3">
        <v>1585</v>
      </c>
      <c r="N1589" s="122">
        <f>'CBA Result'!$G$54*_xlfn.GAMMA.INV(T1589,IF($O$2="Railway",$D$31,$D$32),IF($O$2="Railway",$F$31,$F$32))</f>
        <v>3667727781.349184</v>
      </c>
      <c r="O1589" s="122">
        <f>'CBA Result'!$G$53+'CBA Result'!$G$57+'CBA Result'!$G$58+'CBA Result'!$G$59+'CBA Result'!$G$60</f>
        <v>-349185910.82876146</v>
      </c>
      <c r="P1589" s="122">
        <f>'CBA Result'!$G$55+'CBA Result'!$G$56</f>
        <v>2589916468.0184565</v>
      </c>
      <c r="Q1589" s="122">
        <f>'CBA Result'!$G$40</f>
        <v>-16530913967.140793</v>
      </c>
      <c r="R1589" s="3">
        <v>0.72867873812831496</v>
      </c>
      <c r="S1589" s="122">
        <f t="shared" si="77"/>
        <v>2816515736.2149067</v>
      </c>
      <c r="T1589" s="3">
        <v>3.0124698121676396E-2</v>
      </c>
      <c r="U1589" s="122">
        <f t="shared" si="79"/>
        <v>-18432741619.185802</v>
      </c>
      <c r="V1589" s="3">
        <f t="shared" si="78"/>
        <v>0.33283478570272074</v>
      </c>
    </row>
    <row r="1590" spans="13:22" x14ac:dyDescent="0.25">
      <c r="M1590" s="3">
        <v>1586</v>
      </c>
      <c r="N1590" s="122">
        <f>'CBA Result'!$G$54*_xlfn.GAMMA.INV(T1590,IF($O$2="Railway",$D$31,$D$32),IF($O$2="Railway",$F$31,$F$32))</f>
        <v>5155368881.9879637</v>
      </c>
      <c r="O1590" s="122">
        <f>'CBA Result'!$G$53+'CBA Result'!$G$57+'CBA Result'!$G$58+'CBA Result'!$G$59+'CBA Result'!$G$60</f>
        <v>-349185910.82876146</v>
      </c>
      <c r="P1590" s="122">
        <f>'CBA Result'!$G$55+'CBA Result'!$G$56</f>
        <v>2589916468.0184565</v>
      </c>
      <c r="Q1590" s="122">
        <f>'CBA Result'!$G$40</f>
        <v>-16530913967.140793</v>
      </c>
      <c r="R1590" s="3">
        <v>0.62624852551360999</v>
      </c>
      <c r="S1590" s="122">
        <f t="shared" si="77"/>
        <v>2445229049.3764739</v>
      </c>
      <c r="T1590" s="3">
        <v>0.35108184816005239</v>
      </c>
      <c r="U1590" s="122">
        <f t="shared" si="79"/>
        <v>-25909115457.396011</v>
      </c>
      <c r="V1590" s="3">
        <f t="shared" si="78"/>
        <v>0.27987879526260284</v>
      </c>
    </row>
    <row r="1591" spans="13:22" x14ac:dyDescent="0.25">
      <c r="M1591" s="3">
        <v>1587</v>
      </c>
      <c r="N1591" s="122">
        <f>'CBA Result'!$G$54*_xlfn.GAMMA.INV(T1591,IF($O$2="Railway",$D$31,$D$32),IF($O$2="Railway",$F$31,$F$32))</f>
        <v>4156108682.6765041</v>
      </c>
      <c r="O1591" s="122">
        <f>'CBA Result'!$G$53+'CBA Result'!$G$57+'CBA Result'!$G$58+'CBA Result'!$G$59+'CBA Result'!$G$60</f>
        <v>-349185910.82876146</v>
      </c>
      <c r="P1591" s="122">
        <f>'CBA Result'!$G$55+'CBA Result'!$G$56</f>
        <v>2589916468.0184565</v>
      </c>
      <c r="Q1591" s="122">
        <f>'CBA Result'!$G$40</f>
        <v>-16530913967.140793</v>
      </c>
      <c r="R1591" s="3">
        <v>0.95136189231488222</v>
      </c>
      <c r="S1591" s="122">
        <f t="shared" si="77"/>
        <v>4172099698.8058133</v>
      </c>
      <c r="T1591" s="3">
        <v>8.8800083277826625E-2</v>
      </c>
      <c r="U1591" s="122">
        <f t="shared" si="79"/>
        <v>-20887176490.740005</v>
      </c>
      <c r="V1591" s="3">
        <f t="shared" si="78"/>
        <v>0.38200579547891156</v>
      </c>
    </row>
    <row r="1592" spans="13:22" x14ac:dyDescent="0.25">
      <c r="M1592" s="3">
        <v>1588</v>
      </c>
      <c r="N1592" s="122">
        <f>'CBA Result'!$G$54*_xlfn.GAMMA.INV(T1592,IF($O$2="Railway",$D$31,$D$32),IF($O$2="Railway",$F$31,$F$32))</f>
        <v>5720634993.7734518</v>
      </c>
      <c r="O1592" s="122">
        <f>'CBA Result'!$G$53+'CBA Result'!$G$57+'CBA Result'!$G$58+'CBA Result'!$G$59+'CBA Result'!$G$60</f>
        <v>-349185910.82876146</v>
      </c>
      <c r="P1592" s="122">
        <f>'CBA Result'!$G$55+'CBA Result'!$G$56</f>
        <v>2589916468.0184565</v>
      </c>
      <c r="Q1592" s="122">
        <f>'CBA Result'!$G$40</f>
        <v>-16530913967.140793</v>
      </c>
      <c r="R1592" s="3">
        <v>0.86475384161113078</v>
      </c>
      <c r="S1592" s="122">
        <f t="shared" si="77"/>
        <v>3466991926.0274482</v>
      </c>
      <c r="T1592" s="3">
        <v>0.54331810347229959</v>
      </c>
      <c r="U1592" s="122">
        <f t="shared" si="79"/>
        <v>-28749949021.328308</v>
      </c>
      <c r="V1592" s="3">
        <f t="shared" si="78"/>
        <v>0.30742458021109159</v>
      </c>
    </row>
    <row r="1593" spans="13:22" x14ac:dyDescent="0.25">
      <c r="M1593" s="3">
        <v>1589</v>
      </c>
      <c r="N1593" s="122">
        <f>'CBA Result'!$G$54*_xlfn.GAMMA.INV(T1593,IF($O$2="Railway",$D$31,$D$32),IF($O$2="Railway",$F$31,$F$32))</f>
        <v>4621786028.6761026</v>
      </c>
      <c r="O1593" s="122">
        <f>'CBA Result'!$G$53+'CBA Result'!$G$57+'CBA Result'!$G$58+'CBA Result'!$G$59+'CBA Result'!$G$60</f>
        <v>-349185910.82876146</v>
      </c>
      <c r="P1593" s="122">
        <f>'CBA Result'!$G$55+'CBA Result'!$G$56</f>
        <v>2589916468.0184565</v>
      </c>
      <c r="Q1593" s="122">
        <f>'CBA Result'!$G$40</f>
        <v>-16530913967.140793</v>
      </c>
      <c r="R1593" s="3">
        <v>0.31337143468277884</v>
      </c>
      <c r="S1593" s="122">
        <f t="shared" si="77"/>
        <v>1509044063.1307907</v>
      </c>
      <c r="T1593" s="3">
        <v>0.18929255578962934</v>
      </c>
      <c r="U1593" s="122">
        <f t="shared" si="79"/>
        <v>-23227511081.646107</v>
      </c>
      <c r="V1593" s="3">
        <f t="shared" si="78"/>
        <v>0.248913633520841</v>
      </c>
    </row>
    <row r="1594" spans="13:22" x14ac:dyDescent="0.25">
      <c r="M1594" s="3">
        <v>1590</v>
      </c>
      <c r="N1594" s="122">
        <f>'CBA Result'!$G$54*_xlfn.GAMMA.INV(T1594,IF($O$2="Railway",$D$31,$D$32),IF($O$2="Railway",$F$31,$F$32))</f>
        <v>5793550995.1778278</v>
      </c>
      <c r="O1594" s="122">
        <f>'CBA Result'!$G$53+'CBA Result'!$G$57+'CBA Result'!$G$58+'CBA Result'!$G$59+'CBA Result'!$G$60</f>
        <v>-349185910.82876146</v>
      </c>
      <c r="P1594" s="122">
        <f>'CBA Result'!$G$55+'CBA Result'!$G$56</f>
        <v>2589916468.0184565</v>
      </c>
      <c r="Q1594" s="122">
        <f>'CBA Result'!$G$40</f>
        <v>-16530913967.140793</v>
      </c>
      <c r="R1594" s="3">
        <v>0.2232806913369495</v>
      </c>
      <c r="S1594" s="122">
        <f t="shared" si="77"/>
        <v>1246063617.549031</v>
      </c>
      <c r="T1594" s="3">
        <v>0.56740062701154648</v>
      </c>
      <c r="U1594" s="122">
        <f t="shared" si="79"/>
        <v>-29116399830.634731</v>
      </c>
      <c r="V1594" s="3">
        <f t="shared" si="78"/>
        <v>0.22978214136415256</v>
      </c>
    </row>
    <row r="1595" spans="13:22" x14ac:dyDescent="0.25">
      <c r="M1595" s="3">
        <v>1591</v>
      </c>
      <c r="N1595" s="122">
        <f>'CBA Result'!$G$54*_xlfn.GAMMA.INV(T1595,IF($O$2="Railway",$D$31,$D$32),IF($O$2="Railway",$F$31,$F$32))</f>
        <v>8092090411.2059669</v>
      </c>
      <c r="O1595" s="122">
        <f>'CBA Result'!$G$53+'CBA Result'!$G$57+'CBA Result'!$G$58+'CBA Result'!$G$59+'CBA Result'!$G$60</f>
        <v>-349185910.82876146</v>
      </c>
      <c r="P1595" s="122">
        <f>'CBA Result'!$G$55+'CBA Result'!$G$56</f>
        <v>2589916468.0184565</v>
      </c>
      <c r="Q1595" s="122">
        <f>'CBA Result'!$G$40</f>
        <v>-16530913967.140793</v>
      </c>
      <c r="R1595" s="3">
        <v>0.6093358388850848</v>
      </c>
      <c r="S1595" s="122">
        <f t="shared" si="77"/>
        <v>2389053061.5448523</v>
      </c>
      <c r="T1595" s="3">
        <v>0.96972801592108904</v>
      </c>
      <c r="U1595" s="122">
        <f t="shared" si="79"/>
        <v>-40668070424.24012</v>
      </c>
      <c r="V1595" s="3">
        <f t="shared" si="78"/>
        <v>0.2491378975256944</v>
      </c>
    </row>
    <row r="1596" spans="13:22" x14ac:dyDescent="0.25">
      <c r="M1596" s="3">
        <v>1592</v>
      </c>
      <c r="N1596" s="122">
        <f>'CBA Result'!$G$54*_xlfn.GAMMA.INV(T1596,IF($O$2="Railway",$D$31,$D$32),IF($O$2="Railway",$F$31,$F$32))</f>
        <v>6054605630.9249449</v>
      </c>
      <c r="O1596" s="122">
        <f>'CBA Result'!$G$53+'CBA Result'!$G$57+'CBA Result'!$G$58+'CBA Result'!$G$59+'CBA Result'!$G$60</f>
        <v>-349185910.82876146</v>
      </c>
      <c r="P1596" s="122">
        <f>'CBA Result'!$G$55+'CBA Result'!$G$56</f>
        <v>2589916468.0184565</v>
      </c>
      <c r="Q1596" s="122">
        <f>'CBA Result'!$G$40</f>
        <v>-16530913967.140793</v>
      </c>
      <c r="R1596" s="3">
        <v>2.8657184749260045E-2</v>
      </c>
      <c r="S1596" s="122">
        <f t="shared" si="77"/>
        <v>517269790.33850527</v>
      </c>
      <c r="T1596" s="3">
        <v>0.64948461149908587</v>
      </c>
      <c r="U1596" s="122">
        <f t="shared" si="79"/>
        <v>-30428370875.40163</v>
      </c>
      <c r="V1596" s="3">
        <f t="shared" si="78"/>
        <v>0.20450288107488285</v>
      </c>
    </row>
    <row r="1597" spans="13:22" x14ac:dyDescent="0.25">
      <c r="M1597" s="3">
        <v>1593</v>
      </c>
      <c r="N1597" s="122">
        <f>'CBA Result'!$G$54*_xlfn.GAMMA.INV(T1597,IF($O$2="Railway",$D$31,$D$32),IF($O$2="Railway",$F$31,$F$32))</f>
        <v>4290960817.3086095</v>
      </c>
      <c r="O1597" s="122">
        <f>'CBA Result'!$G$53+'CBA Result'!$G$57+'CBA Result'!$G$58+'CBA Result'!$G$59+'CBA Result'!$G$60</f>
        <v>-349185910.82876146</v>
      </c>
      <c r="P1597" s="122">
        <f>'CBA Result'!$G$55+'CBA Result'!$G$56</f>
        <v>2589916468.0184565</v>
      </c>
      <c r="Q1597" s="122">
        <f>'CBA Result'!$G$40</f>
        <v>-16530913967.140793</v>
      </c>
      <c r="R1597" s="3">
        <v>0.34561248558903201</v>
      </c>
      <c r="S1597" s="122">
        <f t="shared" si="77"/>
        <v>1601177002.4566743</v>
      </c>
      <c r="T1597" s="3">
        <v>0.11328816350020021</v>
      </c>
      <c r="U1597" s="122">
        <f t="shared" si="79"/>
        <v>-21564897058.528408</v>
      </c>
      <c r="V1597" s="3">
        <f t="shared" si="78"/>
        <v>0.25703586221128821</v>
      </c>
    </row>
    <row r="1598" spans="13:22" x14ac:dyDescent="0.25">
      <c r="M1598" s="3">
        <v>1594</v>
      </c>
      <c r="N1598" s="122">
        <f>'CBA Result'!$G$54*_xlfn.GAMMA.INV(T1598,IF($O$2="Railway",$D$31,$D$32),IF($O$2="Railway",$F$31,$F$32))</f>
        <v>4733530165.7305603</v>
      </c>
      <c r="O1598" s="122">
        <f>'CBA Result'!$G$53+'CBA Result'!$G$57+'CBA Result'!$G$58+'CBA Result'!$G$59+'CBA Result'!$G$60</f>
        <v>-349185910.82876146</v>
      </c>
      <c r="P1598" s="122">
        <f>'CBA Result'!$G$55+'CBA Result'!$G$56</f>
        <v>2589916468.0184565</v>
      </c>
      <c r="Q1598" s="122">
        <f>'CBA Result'!$G$40</f>
        <v>-16530913967.140793</v>
      </c>
      <c r="R1598" s="3">
        <v>0.28549329952953173</v>
      </c>
      <c r="S1598" s="122">
        <f t="shared" si="77"/>
        <v>1428858644.836869</v>
      </c>
      <c r="T1598" s="3">
        <v>0.2197333911705257</v>
      </c>
      <c r="U1598" s="122">
        <f t="shared" si="79"/>
        <v>-23789098780.781738</v>
      </c>
      <c r="V1598" s="3">
        <f t="shared" si="78"/>
        <v>0.24436414986997837</v>
      </c>
    </row>
    <row r="1599" spans="13:22" x14ac:dyDescent="0.25">
      <c r="M1599" s="3">
        <v>1595</v>
      </c>
      <c r="N1599" s="122">
        <f>'CBA Result'!$G$54*_xlfn.GAMMA.INV(T1599,IF($O$2="Railway",$D$31,$D$32),IF($O$2="Railway",$F$31,$F$32))</f>
        <v>5448451289.5455856</v>
      </c>
      <c r="O1599" s="122">
        <f>'CBA Result'!$G$53+'CBA Result'!$G$57+'CBA Result'!$G$58+'CBA Result'!$G$59+'CBA Result'!$G$60</f>
        <v>-349185910.82876146</v>
      </c>
      <c r="P1599" s="122">
        <f>'CBA Result'!$G$55+'CBA Result'!$G$56</f>
        <v>2589916468.0184565</v>
      </c>
      <c r="Q1599" s="122">
        <f>'CBA Result'!$G$40</f>
        <v>-16530913967.140793</v>
      </c>
      <c r="R1599" s="3">
        <v>0.94088930515582792</v>
      </c>
      <c r="S1599" s="122">
        <f t="shared" si="77"/>
        <v>4055052754.1032434</v>
      </c>
      <c r="T1599" s="3">
        <v>0.45087144023857573</v>
      </c>
      <c r="U1599" s="122">
        <f t="shared" si="79"/>
        <v>-27382047096.191544</v>
      </c>
      <c r="V1599" s="3">
        <f t="shared" si="78"/>
        <v>0.33431825241777868</v>
      </c>
    </row>
    <row r="1600" spans="13:22" x14ac:dyDescent="0.25">
      <c r="M1600" s="3">
        <v>1596</v>
      </c>
      <c r="N1600" s="122">
        <f>'CBA Result'!$G$54*_xlfn.GAMMA.INV(T1600,IF($O$2="Railway",$D$31,$D$32),IF($O$2="Railway",$F$31,$F$32))</f>
        <v>5132393996.9588823</v>
      </c>
      <c r="O1600" s="122">
        <f>'CBA Result'!$G$53+'CBA Result'!$G$57+'CBA Result'!$G$58+'CBA Result'!$G$59+'CBA Result'!$G$60</f>
        <v>-349185910.82876146</v>
      </c>
      <c r="P1600" s="122">
        <f>'CBA Result'!$G$55+'CBA Result'!$G$56</f>
        <v>2589916468.0184565</v>
      </c>
      <c r="Q1600" s="122">
        <f>'CBA Result'!$G$40</f>
        <v>-16530913967.140793</v>
      </c>
      <c r="R1600" s="3">
        <v>0.82851372604247764</v>
      </c>
      <c r="S1600" s="122">
        <f t="shared" si="77"/>
        <v>3264711622.6253972</v>
      </c>
      <c r="T1600" s="3">
        <v>0.3434324037806693</v>
      </c>
      <c r="U1600" s="122">
        <f t="shared" si="79"/>
        <v>-25793651566.748222</v>
      </c>
      <c r="V1600" s="3">
        <f t="shared" si="78"/>
        <v>0.31201164704924755</v>
      </c>
    </row>
    <row r="1601" spans="13:22" x14ac:dyDescent="0.25">
      <c r="M1601" s="3">
        <v>1597</v>
      </c>
      <c r="N1601" s="122">
        <f>'CBA Result'!$G$54*_xlfn.GAMMA.INV(T1601,IF($O$2="Railway",$D$31,$D$32),IF($O$2="Railway",$F$31,$F$32))</f>
        <v>6502714799.0922613</v>
      </c>
      <c r="O1601" s="122">
        <f>'CBA Result'!$G$53+'CBA Result'!$G$57+'CBA Result'!$G$58+'CBA Result'!$G$59+'CBA Result'!$G$60</f>
        <v>-349185910.82876146</v>
      </c>
      <c r="P1601" s="122">
        <f>'CBA Result'!$G$55+'CBA Result'!$G$56</f>
        <v>2589916468.0184565</v>
      </c>
      <c r="Q1601" s="122">
        <f>'CBA Result'!$G$40</f>
        <v>-16530913967.140793</v>
      </c>
      <c r="R1601" s="3">
        <v>0.91747764706860258</v>
      </c>
      <c r="S1601" s="122">
        <f t="shared" si="77"/>
        <v>3837235967.8569565</v>
      </c>
      <c r="T1601" s="3">
        <v>0.76965717686666746</v>
      </c>
      <c r="U1601" s="122">
        <f t="shared" si="79"/>
        <v>-32680413831.266258</v>
      </c>
      <c r="V1601" s="3">
        <f t="shared" si="78"/>
        <v>0.30571108761670623</v>
      </c>
    </row>
    <row r="1602" spans="13:22" x14ac:dyDescent="0.25">
      <c r="M1602" s="3">
        <v>1598</v>
      </c>
      <c r="N1602" s="122">
        <f>'CBA Result'!$G$54*_xlfn.GAMMA.INV(T1602,IF($O$2="Railway",$D$31,$D$32),IF($O$2="Railway",$F$31,$F$32))</f>
        <v>7767549418.1553841</v>
      </c>
      <c r="O1602" s="122">
        <f>'CBA Result'!$G$53+'CBA Result'!$G$57+'CBA Result'!$G$58+'CBA Result'!$G$59+'CBA Result'!$G$60</f>
        <v>-349185910.82876146</v>
      </c>
      <c r="P1602" s="122">
        <f>'CBA Result'!$G$55+'CBA Result'!$G$56</f>
        <v>2589916468.0184565</v>
      </c>
      <c r="Q1602" s="122">
        <f>'CBA Result'!$G$40</f>
        <v>-16530913967.140793</v>
      </c>
      <c r="R1602" s="3">
        <v>0.58135267683560288</v>
      </c>
      <c r="S1602" s="122">
        <f t="shared" si="77"/>
        <v>2298445371.0215368</v>
      </c>
      <c r="T1602" s="3">
        <v>0.95123379194555135</v>
      </c>
      <c r="U1602" s="122">
        <f t="shared" si="79"/>
        <v>-39037038726.589211</v>
      </c>
      <c r="V1602" s="3">
        <f t="shared" si="78"/>
        <v>0.2489125506266891</v>
      </c>
    </row>
    <row r="1603" spans="13:22" x14ac:dyDescent="0.25">
      <c r="M1603" s="3">
        <v>1599</v>
      </c>
      <c r="N1603" s="122">
        <f>'CBA Result'!$G$54*_xlfn.GAMMA.INV(T1603,IF($O$2="Railway",$D$31,$D$32),IF($O$2="Railway",$F$31,$F$32))</f>
        <v>8546586718.094101</v>
      </c>
      <c r="O1603" s="122">
        <f>'CBA Result'!$G$53+'CBA Result'!$G$57+'CBA Result'!$G$58+'CBA Result'!$G$59+'CBA Result'!$G$60</f>
        <v>-349185910.82876146</v>
      </c>
      <c r="P1603" s="122">
        <f>'CBA Result'!$G$55+'CBA Result'!$G$56</f>
        <v>2589916468.0184565</v>
      </c>
      <c r="Q1603" s="122">
        <f>'CBA Result'!$G$40</f>
        <v>-16530913967.140793</v>
      </c>
      <c r="R1603" s="3">
        <v>0.62847859602314171</v>
      </c>
      <c r="S1603" s="122">
        <f t="shared" si="77"/>
        <v>2452723520.8481836</v>
      </c>
      <c r="T1603" s="3">
        <v>0.98519775860588565</v>
      </c>
      <c r="U1603" s="122">
        <f t="shared" si="79"/>
        <v>-42952212948.214844</v>
      </c>
      <c r="V1603" s="3">
        <f t="shared" si="78"/>
        <v>0.24795286661839289</v>
      </c>
    </row>
    <row r="1604" spans="13:22" x14ac:dyDescent="0.25">
      <c r="M1604" s="3">
        <v>1600</v>
      </c>
      <c r="N1604" s="122">
        <f>'CBA Result'!$G$54*_xlfn.GAMMA.INV(T1604,IF($O$2="Railway",$D$31,$D$32),IF($O$2="Railway",$F$31,$F$32))</f>
        <v>6349667672.7042971</v>
      </c>
      <c r="O1604" s="122">
        <f>'CBA Result'!$G$53+'CBA Result'!$G$57+'CBA Result'!$G$58+'CBA Result'!$G$59+'CBA Result'!$G$60</f>
        <v>-349185910.82876146</v>
      </c>
      <c r="P1604" s="122">
        <f>'CBA Result'!$G$55+'CBA Result'!$G$56</f>
        <v>2589916468.0184565</v>
      </c>
      <c r="Q1604" s="122">
        <f>'CBA Result'!$G$40</f>
        <v>-16530913967.140793</v>
      </c>
      <c r="R1604" s="3">
        <v>0.43288426291117832</v>
      </c>
      <c r="S1604" s="122">
        <f t="shared" si="77"/>
        <v>1851061309.2980747</v>
      </c>
      <c r="T1604" s="3">
        <v>0.73195965113581685</v>
      </c>
      <c r="U1604" s="122">
        <f t="shared" si="79"/>
        <v>-31911251476.684296</v>
      </c>
      <c r="V1604" s="3">
        <f t="shared" si="78"/>
        <v>0.24604309476581571</v>
      </c>
    </row>
    <row r="1605" spans="13:22" x14ac:dyDescent="0.25">
      <c r="M1605" s="3">
        <v>1601</v>
      </c>
      <c r="N1605" s="122">
        <f>'CBA Result'!$G$54*_xlfn.GAMMA.INV(T1605,IF($O$2="Railway",$D$31,$D$32),IF($O$2="Railway",$F$31,$F$32))</f>
        <v>4653932303.9346981</v>
      </c>
      <c r="O1605" s="122">
        <f>'CBA Result'!$G$53+'CBA Result'!$G$57+'CBA Result'!$G$58+'CBA Result'!$G$59+'CBA Result'!$G$60</f>
        <v>-349185910.82876146</v>
      </c>
      <c r="P1605" s="122">
        <f>'CBA Result'!$G$55+'CBA Result'!$G$56</f>
        <v>2589916468.0184565</v>
      </c>
      <c r="Q1605" s="122">
        <f>'CBA Result'!$G$40</f>
        <v>-16530913967.140793</v>
      </c>
      <c r="R1605" s="3">
        <v>6.7504660169598329E-2</v>
      </c>
      <c r="S1605" s="122">
        <f t="shared" si="77"/>
        <v>711502757.87653828</v>
      </c>
      <c r="T1605" s="3">
        <v>0.19782173264718794</v>
      </c>
      <c r="U1605" s="122">
        <f t="shared" si="79"/>
        <v>-23389067233.352371</v>
      </c>
      <c r="V1605" s="3">
        <f t="shared" si="78"/>
        <v>0.21446982476622231</v>
      </c>
    </row>
    <row r="1606" spans="13:22" x14ac:dyDescent="0.25">
      <c r="M1606" s="3">
        <v>1602</v>
      </c>
      <c r="N1606" s="122">
        <f>'CBA Result'!$G$54*_xlfn.GAMMA.INV(T1606,IF($O$2="Railway",$D$31,$D$32),IF($O$2="Railway",$F$31,$F$32))</f>
        <v>5221453492.4315157</v>
      </c>
      <c r="O1606" s="122">
        <f>'CBA Result'!$G$53+'CBA Result'!$G$57+'CBA Result'!$G$58+'CBA Result'!$G$59+'CBA Result'!$G$60</f>
        <v>-349185910.82876146</v>
      </c>
      <c r="P1606" s="122">
        <f>'CBA Result'!$G$55+'CBA Result'!$G$56</f>
        <v>2589916468.0184565</v>
      </c>
      <c r="Q1606" s="122">
        <f>'CBA Result'!$G$40</f>
        <v>-16530913967.140793</v>
      </c>
      <c r="R1606" s="3">
        <v>0.58982669991035142</v>
      </c>
      <c r="S1606" s="122">
        <f t="shared" ref="S1606:S1669" si="80">_xlfn.BETA.INV(R1606,IF($O$2="Railway",$I$30,$J$30),IF($O$2="Railway",$I$31,$J$31),IF($O$2="Railway",$I$27,$J$27),IF($O$2="Railway",$I$29,$J$29))*P1606</f>
        <v>2325597789.2024174</v>
      </c>
      <c r="T1606" s="3">
        <v>0.3732835660964744</v>
      </c>
      <c r="U1606" s="122">
        <f t="shared" si="79"/>
        <v>-26241234039.234291</v>
      </c>
      <c r="V1606" s="3">
        <f t="shared" ref="V1606:V1669" si="81">(N1606+O1606+S1606)/-U1606</f>
        <v>0.27429599385620979</v>
      </c>
    </row>
    <row r="1607" spans="13:22" x14ac:dyDescent="0.25">
      <c r="M1607" s="3">
        <v>1603</v>
      </c>
      <c r="N1607" s="122">
        <f>'CBA Result'!$G$54*_xlfn.GAMMA.INV(T1607,IF($O$2="Railway",$D$31,$D$32),IF($O$2="Railway",$F$31,$F$32))</f>
        <v>5563504957.7528954</v>
      </c>
      <c r="O1607" s="122">
        <f>'CBA Result'!$G$53+'CBA Result'!$G$57+'CBA Result'!$G$58+'CBA Result'!$G$59+'CBA Result'!$G$60</f>
        <v>-349185910.82876146</v>
      </c>
      <c r="P1607" s="122">
        <f>'CBA Result'!$G$55+'CBA Result'!$G$56</f>
        <v>2589916468.0184565</v>
      </c>
      <c r="Q1607" s="122">
        <f>'CBA Result'!$G$40</f>
        <v>-16530913967.140793</v>
      </c>
      <c r="R1607" s="3">
        <v>0.11996816454288195</v>
      </c>
      <c r="S1607" s="122">
        <f t="shared" si="80"/>
        <v>914090280.51438737</v>
      </c>
      <c r="T1607" s="3">
        <v>0.49028293552038205</v>
      </c>
      <c r="U1607" s="122">
        <f t="shared" si="79"/>
        <v>-27960267363.570477</v>
      </c>
      <c r="V1607" s="3">
        <f t="shared" si="81"/>
        <v>0.21918278705100103</v>
      </c>
    </row>
    <row r="1608" spans="13:22" x14ac:dyDescent="0.25">
      <c r="M1608" s="3">
        <v>1604</v>
      </c>
      <c r="N1608" s="122">
        <f>'CBA Result'!$G$54*_xlfn.GAMMA.INV(T1608,IF($O$2="Railway",$D$31,$D$32),IF($O$2="Railway",$F$31,$F$32))</f>
        <v>6979103127.8722429</v>
      </c>
      <c r="O1608" s="122">
        <f>'CBA Result'!$G$53+'CBA Result'!$G$57+'CBA Result'!$G$58+'CBA Result'!$G$59+'CBA Result'!$G$60</f>
        <v>-349185910.82876146</v>
      </c>
      <c r="P1608" s="122">
        <f>'CBA Result'!$G$55+'CBA Result'!$G$56</f>
        <v>2589916468.0184565</v>
      </c>
      <c r="Q1608" s="122">
        <f>'CBA Result'!$G$40</f>
        <v>-16530913967.140793</v>
      </c>
      <c r="R1608" s="3">
        <v>0.30742242675924103</v>
      </c>
      <c r="S1608" s="122">
        <f t="shared" si="80"/>
        <v>1491987049.9895806</v>
      </c>
      <c r="T1608" s="3">
        <v>0.86359765982691239</v>
      </c>
      <c r="U1608" s="122">
        <f t="shared" si="79"/>
        <v>-35074578147.236008</v>
      </c>
      <c r="V1608" s="3">
        <f t="shared" si="81"/>
        <v>0.23156099648409015</v>
      </c>
    </row>
    <row r="1609" spans="13:22" x14ac:dyDescent="0.25">
      <c r="M1609" s="3">
        <v>1605</v>
      </c>
      <c r="N1609" s="122">
        <f>'CBA Result'!$G$54*_xlfn.GAMMA.INV(T1609,IF($O$2="Railway",$D$31,$D$32),IF($O$2="Railway",$F$31,$F$32))</f>
        <v>7893476613.4183588</v>
      </c>
      <c r="O1609" s="122">
        <f>'CBA Result'!$G$53+'CBA Result'!$G$57+'CBA Result'!$G$58+'CBA Result'!$G$59+'CBA Result'!$G$60</f>
        <v>-349185910.82876146</v>
      </c>
      <c r="P1609" s="122">
        <f>'CBA Result'!$G$55+'CBA Result'!$G$56</f>
        <v>2589916468.0184565</v>
      </c>
      <c r="Q1609" s="122">
        <f>'CBA Result'!$G$40</f>
        <v>-16530913967.140793</v>
      </c>
      <c r="R1609" s="3">
        <v>0.1827288518801341</v>
      </c>
      <c r="S1609" s="122">
        <f t="shared" si="80"/>
        <v>1121787301.6439455</v>
      </c>
      <c r="T1609" s="3">
        <v>0.95932845255159938</v>
      </c>
      <c r="U1609" s="122">
        <f t="shared" si="79"/>
        <v>-39669905610.798737</v>
      </c>
      <c r="V1609" s="3">
        <f t="shared" si="81"/>
        <v>0.2184547170153717</v>
      </c>
    </row>
    <row r="1610" spans="13:22" x14ac:dyDescent="0.25">
      <c r="M1610" s="3">
        <v>1606</v>
      </c>
      <c r="N1610" s="122">
        <f>'CBA Result'!$G$54*_xlfn.GAMMA.INV(T1610,IF($O$2="Railway",$D$31,$D$32),IF($O$2="Railway",$F$31,$F$32))</f>
        <v>5150560674.3375511</v>
      </c>
      <c r="O1610" s="122">
        <f>'CBA Result'!$G$53+'CBA Result'!$G$57+'CBA Result'!$G$58+'CBA Result'!$G$59+'CBA Result'!$G$60</f>
        <v>-349185910.82876146</v>
      </c>
      <c r="P1610" s="122">
        <f>'CBA Result'!$G$55+'CBA Result'!$G$56</f>
        <v>2589916468.0184565</v>
      </c>
      <c r="Q1610" s="122">
        <f>'CBA Result'!$G$40</f>
        <v>-16530913967.140793</v>
      </c>
      <c r="R1610" s="3">
        <v>0.73092625171032277</v>
      </c>
      <c r="S1610" s="122">
        <f t="shared" si="80"/>
        <v>2825433788.8223672</v>
      </c>
      <c r="T1610" s="3">
        <v>0.34947774153680455</v>
      </c>
      <c r="U1610" s="122">
        <f t="shared" si="79"/>
        <v>-25884951055.195244</v>
      </c>
      <c r="V1610" s="3">
        <f t="shared" si="81"/>
        <v>0.29464257189701804</v>
      </c>
    </row>
    <row r="1611" spans="13:22" x14ac:dyDescent="0.25">
      <c r="M1611" s="3">
        <v>1607</v>
      </c>
      <c r="N1611" s="122">
        <f>'CBA Result'!$G$54*_xlfn.GAMMA.INV(T1611,IF($O$2="Railway",$D$31,$D$32),IF($O$2="Railway",$F$31,$F$32))</f>
        <v>5733095563.2283707</v>
      </c>
      <c r="O1611" s="122">
        <f>'CBA Result'!$G$53+'CBA Result'!$G$57+'CBA Result'!$G$58+'CBA Result'!$G$59+'CBA Result'!$G$60</f>
        <v>-349185910.82876146</v>
      </c>
      <c r="P1611" s="122">
        <f>'CBA Result'!$G$55+'CBA Result'!$G$56</f>
        <v>2589916468.0184565</v>
      </c>
      <c r="Q1611" s="122">
        <f>'CBA Result'!$G$40</f>
        <v>-16530913967.140793</v>
      </c>
      <c r="R1611" s="3">
        <v>0.26294458901149265</v>
      </c>
      <c r="S1611" s="122">
        <f t="shared" si="80"/>
        <v>1363377944.7449021</v>
      </c>
      <c r="T1611" s="3">
        <v>0.54746181629037605</v>
      </c>
      <c r="U1611" s="122">
        <f t="shared" si="79"/>
        <v>-28812571568.824444</v>
      </c>
      <c r="V1611" s="3">
        <f t="shared" si="81"/>
        <v>0.23417859738854965</v>
      </c>
    </row>
    <row r="1612" spans="13:22" x14ac:dyDescent="0.25">
      <c r="M1612" s="3">
        <v>1608</v>
      </c>
      <c r="N1612" s="122">
        <f>'CBA Result'!$G$54*_xlfn.GAMMA.INV(T1612,IF($O$2="Railway",$D$31,$D$32),IF($O$2="Railway",$F$31,$F$32))</f>
        <v>7103316374.6878386</v>
      </c>
      <c r="O1612" s="122">
        <f>'CBA Result'!$G$53+'CBA Result'!$G$57+'CBA Result'!$G$58+'CBA Result'!$G$59+'CBA Result'!$G$60</f>
        <v>-349185910.82876146</v>
      </c>
      <c r="P1612" s="122">
        <f>'CBA Result'!$G$55+'CBA Result'!$G$56</f>
        <v>2589916468.0184565</v>
      </c>
      <c r="Q1612" s="122">
        <f>'CBA Result'!$G$40</f>
        <v>-16530913967.140793</v>
      </c>
      <c r="R1612" s="3">
        <v>0.53229136028038559</v>
      </c>
      <c r="S1612" s="122">
        <f t="shared" si="80"/>
        <v>2145426861.5233762</v>
      </c>
      <c r="T1612" s="3">
        <v>0.882494645748371</v>
      </c>
      <c r="U1612" s="122">
        <f t="shared" si="79"/>
        <v>-35698831314.51709</v>
      </c>
      <c r="V1612" s="3">
        <f t="shared" si="81"/>
        <v>0.24929548104739802</v>
      </c>
    </row>
    <row r="1613" spans="13:22" x14ac:dyDescent="0.25">
      <c r="M1613" s="3">
        <v>1609</v>
      </c>
      <c r="N1613" s="122">
        <f>'CBA Result'!$G$54*_xlfn.GAMMA.INV(T1613,IF($O$2="Railway",$D$31,$D$32),IF($O$2="Railway",$F$31,$F$32))</f>
        <v>6176855920.9480515</v>
      </c>
      <c r="O1613" s="122">
        <f>'CBA Result'!$G$53+'CBA Result'!$G$57+'CBA Result'!$G$58+'CBA Result'!$G$59+'CBA Result'!$G$60</f>
        <v>-349185910.82876146</v>
      </c>
      <c r="P1613" s="122">
        <f>'CBA Result'!$G$55+'CBA Result'!$G$56</f>
        <v>2589916468.0184565</v>
      </c>
      <c r="Q1613" s="122">
        <f>'CBA Result'!$G$40</f>
        <v>-16530913967.140793</v>
      </c>
      <c r="R1613" s="3">
        <v>0.9533676972445565</v>
      </c>
      <c r="S1613" s="122">
        <f t="shared" si="80"/>
        <v>4196462612.8186345</v>
      </c>
      <c r="T1613" s="3">
        <v>0.68513960404136631</v>
      </c>
      <c r="U1613" s="122">
        <f t="shared" si="79"/>
        <v>-31042758895.233772</v>
      </c>
      <c r="V1613" s="3">
        <f t="shared" si="81"/>
        <v>0.32291371578049416</v>
      </c>
    </row>
    <row r="1614" spans="13:22" x14ac:dyDescent="0.25">
      <c r="M1614" s="3">
        <v>1610</v>
      </c>
      <c r="N1614" s="122">
        <f>'CBA Result'!$G$54*_xlfn.GAMMA.INV(T1614,IF($O$2="Railway",$D$31,$D$32),IF($O$2="Railway",$F$31,$F$32))</f>
        <v>4152983471.7173109</v>
      </c>
      <c r="O1614" s="122">
        <f>'CBA Result'!$G$53+'CBA Result'!$G$57+'CBA Result'!$G$58+'CBA Result'!$G$59+'CBA Result'!$G$60</f>
        <v>-349185910.82876146</v>
      </c>
      <c r="P1614" s="122">
        <f>'CBA Result'!$G$55+'CBA Result'!$G$56</f>
        <v>2589916468.0184565</v>
      </c>
      <c r="Q1614" s="122">
        <f>'CBA Result'!$G$40</f>
        <v>-16530913967.140793</v>
      </c>
      <c r="R1614" s="3">
        <v>0.75002720132872858</v>
      </c>
      <c r="S1614" s="122">
        <f t="shared" si="80"/>
        <v>2902971715.1530385</v>
      </c>
      <c r="T1614" s="3">
        <v>8.8277641430435705E-2</v>
      </c>
      <c r="U1614" s="122">
        <f t="shared" si="79"/>
        <v>-20871470252.559193</v>
      </c>
      <c r="V1614" s="3">
        <f t="shared" si="81"/>
        <v>0.32133669525361902</v>
      </c>
    </row>
    <row r="1615" spans="13:22" x14ac:dyDescent="0.25">
      <c r="M1615" s="3">
        <v>1611</v>
      </c>
      <c r="N1615" s="122">
        <f>'CBA Result'!$G$54*_xlfn.GAMMA.INV(T1615,IF($O$2="Railway",$D$31,$D$32),IF($O$2="Railway",$F$31,$F$32))</f>
        <v>5380672398.5265036</v>
      </c>
      <c r="O1615" s="122">
        <f>'CBA Result'!$G$53+'CBA Result'!$G$57+'CBA Result'!$G$58+'CBA Result'!$G$59+'CBA Result'!$G$60</f>
        <v>-349185910.82876146</v>
      </c>
      <c r="P1615" s="122">
        <f>'CBA Result'!$G$55+'CBA Result'!$G$56</f>
        <v>2589916468.0184565</v>
      </c>
      <c r="Q1615" s="122">
        <f>'CBA Result'!$G$40</f>
        <v>-16530913967.140793</v>
      </c>
      <c r="R1615" s="3">
        <v>0.84575313813937636</v>
      </c>
      <c r="S1615" s="122">
        <f t="shared" si="80"/>
        <v>3357177968.5886831</v>
      </c>
      <c r="T1615" s="3">
        <v>0.42759620864200898</v>
      </c>
      <c r="U1615" s="122">
        <f t="shared" si="79"/>
        <v>-27041413641.401691</v>
      </c>
      <c r="V1615" s="3">
        <f t="shared" si="81"/>
        <v>0.31021545572761705</v>
      </c>
    </row>
    <row r="1616" spans="13:22" x14ac:dyDescent="0.25">
      <c r="M1616" s="3">
        <v>1612</v>
      </c>
      <c r="N1616" s="122">
        <f>'CBA Result'!$G$54*_xlfn.GAMMA.INV(T1616,IF($O$2="Railway",$D$31,$D$32),IF($O$2="Railway",$F$31,$F$32))</f>
        <v>6617650730.4732885</v>
      </c>
      <c r="O1616" s="122">
        <f>'CBA Result'!$G$53+'CBA Result'!$G$57+'CBA Result'!$G$58+'CBA Result'!$G$59+'CBA Result'!$G$60</f>
        <v>-349185910.82876146</v>
      </c>
      <c r="P1616" s="122">
        <f>'CBA Result'!$G$55+'CBA Result'!$G$56</f>
        <v>2589916468.0184565</v>
      </c>
      <c r="Q1616" s="122">
        <f>'CBA Result'!$G$40</f>
        <v>-16530913967.140793</v>
      </c>
      <c r="R1616" s="3">
        <v>0.96854690318065373</v>
      </c>
      <c r="S1616" s="122">
        <f t="shared" si="80"/>
        <v>4409817237.275547</v>
      </c>
      <c r="T1616" s="3">
        <v>0.79555621427542689</v>
      </c>
      <c r="U1616" s="122">
        <f t="shared" si="79"/>
        <v>-33258042393.745781</v>
      </c>
      <c r="V1616" s="3">
        <f t="shared" si="81"/>
        <v>0.32107367987864915</v>
      </c>
    </row>
    <row r="1617" spans="13:22" x14ac:dyDescent="0.25">
      <c r="M1617" s="3">
        <v>1613</v>
      </c>
      <c r="N1617" s="122">
        <f>'CBA Result'!$G$54*_xlfn.GAMMA.INV(T1617,IF($O$2="Railway",$D$31,$D$32),IF($O$2="Railway",$F$31,$F$32))</f>
        <v>6836907321.6799936</v>
      </c>
      <c r="O1617" s="122">
        <f>'CBA Result'!$G$53+'CBA Result'!$G$57+'CBA Result'!$G$58+'CBA Result'!$G$59+'CBA Result'!$G$60</f>
        <v>-349185910.82876146</v>
      </c>
      <c r="P1617" s="122">
        <f>'CBA Result'!$G$55+'CBA Result'!$G$56</f>
        <v>2589916468.0184565</v>
      </c>
      <c r="Q1617" s="122">
        <f>'CBA Result'!$G$40</f>
        <v>-16530913967.140793</v>
      </c>
      <c r="R1617" s="3">
        <v>0.63498817248370776</v>
      </c>
      <c r="S1617" s="122">
        <f t="shared" si="80"/>
        <v>2474722217.780848</v>
      </c>
      <c r="T1617" s="3">
        <v>0.83921295946370733</v>
      </c>
      <c r="U1617" s="122">
        <f t="shared" si="79"/>
        <v>-34359950805.424568</v>
      </c>
      <c r="V1617" s="3">
        <f t="shared" si="81"/>
        <v>0.26083982714018139</v>
      </c>
    </row>
    <row r="1618" spans="13:22" x14ac:dyDescent="0.25">
      <c r="M1618" s="3">
        <v>1614</v>
      </c>
      <c r="N1618" s="122">
        <f>'CBA Result'!$G$54*_xlfn.GAMMA.INV(T1618,IF($O$2="Railway",$D$31,$D$32),IF($O$2="Railway",$F$31,$F$32))</f>
        <v>6786618734.8425331</v>
      </c>
      <c r="O1618" s="122">
        <f>'CBA Result'!$G$53+'CBA Result'!$G$57+'CBA Result'!$G$58+'CBA Result'!$G$59+'CBA Result'!$G$60</f>
        <v>-349185910.82876146</v>
      </c>
      <c r="P1618" s="122">
        <f>'CBA Result'!$G$55+'CBA Result'!$G$56</f>
        <v>2589916468.0184565</v>
      </c>
      <c r="Q1618" s="122">
        <f>'CBA Result'!$G$40</f>
        <v>-16530913967.140793</v>
      </c>
      <c r="R1618" s="3">
        <v>6.9324440089729711E-2</v>
      </c>
      <c r="S1618" s="122">
        <f t="shared" si="80"/>
        <v>719309489.78106248</v>
      </c>
      <c r="T1618" s="3">
        <v>0.82985931136412361</v>
      </c>
      <c r="U1618" s="122">
        <f t="shared" si="79"/>
        <v>-34107217619.42244</v>
      </c>
      <c r="V1618" s="3">
        <f t="shared" si="81"/>
        <v>0.20983072831245575</v>
      </c>
    </row>
    <row r="1619" spans="13:22" x14ac:dyDescent="0.25">
      <c r="M1619" s="3">
        <v>1615</v>
      </c>
      <c r="N1619" s="122">
        <f>'CBA Result'!$G$54*_xlfn.GAMMA.INV(T1619,IF($O$2="Railway",$D$31,$D$32),IF($O$2="Railway",$F$31,$F$32))</f>
        <v>5633517650.6705627</v>
      </c>
      <c r="O1619" s="122">
        <f>'CBA Result'!$G$53+'CBA Result'!$G$57+'CBA Result'!$G$58+'CBA Result'!$G$59+'CBA Result'!$G$60</f>
        <v>-349185910.82876146</v>
      </c>
      <c r="P1619" s="122">
        <f>'CBA Result'!$G$55+'CBA Result'!$G$56</f>
        <v>2589916468.0184565</v>
      </c>
      <c r="Q1619" s="122">
        <f>'CBA Result'!$G$40</f>
        <v>-16530913967.140793</v>
      </c>
      <c r="R1619" s="3">
        <v>0.24343535049911758</v>
      </c>
      <c r="S1619" s="122">
        <f t="shared" si="80"/>
        <v>1306080412.4098475</v>
      </c>
      <c r="T1619" s="3">
        <v>0.51407054325914647</v>
      </c>
      <c r="U1619" s="122">
        <f t="shared" si="79"/>
        <v>-28312127140.399399</v>
      </c>
      <c r="V1619" s="3">
        <f t="shared" si="81"/>
        <v>0.23277700469378007</v>
      </c>
    </row>
    <row r="1620" spans="13:22" x14ac:dyDescent="0.25">
      <c r="M1620" s="3">
        <v>1616</v>
      </c>
      <c r="N1620" s="122">
        <f>'CBA Result'!$G$54*_xlfn.GAMMA.INV(T1620,IF($O$2="Railway",$D$31,$D$32),IF($O$2="Railway",$F$31,$F$32))</f>
        <v>4521283497.303071</v>
      </c>
      <c r="O1620" s="122">
        <f>'CBA Result'!$G$53+'CBA Result'!$G$57+'CBA Result'!$G$58+'CBA Result'!$G$59+'CBA Result'!$G$60</f>
        <v>-349185910.82876146</v>
      </c>
      <c r="P1620" s="122">
        <f>'CBA Result'!$G$55+'CBA Result'!$G$56</f>
        <v>2589916468.0184565</v>
      </c>
      <c r="Q1620" s="122">
        <f>'CBA Result'!$G$40</f>
        <v>-16530913967.140793</v>
      </c>
      <c r="R1620" s="3">
        <v>0.12824303342655374</v>
      </c>
      <c r="S1620" s="122">
        <f t="shared" si="80"/>
        <v>943019548.62706006</v>
      </c>
      <c r="T1620" s="3">
        <v>0.16388198491140515</v>
      </c>
      <c r="U1620" s="122">
        <f t="shared" si="79"/>
        <v>-22722419836.24519</v>
      </c>
      <c r="V1620" s="3">
        <f t="shared" si="81"/>
        <v>0.22511322174155493</v>
      </c>
    </row>
    <row r="1621" spans="13:22" x14ac:dyDescent="0.25">
      <c r="M1621" s="3">
        <v>1617</v>
      </c>
      <c r="N1621" s="122">
        <f>'CBA Result'!$G$54*_xlfn.GAMMA.INV(T1621,IF($O$2="Railway",$D$31,$D$32),IF($O$2="Railway",$F$31,$F$32))</f>
        <v>5124165162.7427254</v>
      </c>
      <c r="O1621" s="122">
        <f>'CBA Result'!$G$53+'CBA Result'!$G$57+'CBA Result'!$G$58+'CBA Result'!$G$59+'CBA Result'!$G$60</f>
        <v>-349185910.82876146</v>
      </c>
      <c r="P1621" s="122">
        <f>'CBA Result'!$G$55+'CBA Result'!$G$56</f>
        <v>2589916468.0184565</v>
      </c>
      <c r="Q1621" s="122">
        <f>'CBA Result'!$G$40</f>
        <v>-16530913967.140793</v>
      </c>
      <c r="R1621" s="3">
        <v>0.53393683916962631</v>
      </c>
      <c r="S1621" s="122">
        <f t="shared" si="80"/>
        <v>2150456139.8627596</v>
      </c>
      <c r="T1621" s="3">
        <v>0.3407023970064138</v>
      </c>
      <c r="U1621" s="122">
        <f t="shared" si="79"/>
        <v>-25752296268.87011</v>
      </c>
      <c r="V1621" s="3">
        <f t="shared" si="81"/>
        <v>0.26892496573784486</v>
      </c>
    </row>
    <row r="1622" spans="13:22" x14ac:dyDescent="0.25">
      <c r="M1622" s="3">
        <v>1618</v>
      </c>
      <c r="N1622" s="122">
        <f>'CBA Result'!$G$54*_xlfn.GAMMA.INV(T1622,IF($O$2="Railway",$D$31,$D$32),IF($O$2="Railway",$F$31,$F$32))</f>
        <v>5114038297.2874069</v>
      </c>
      <c r="O1622" s="122">
        <f>'CBA Result'!$G$53+'CBA Result'!$G$57+'CBA Result'!$G$58+'CBA Result'!$G$59+'CBA Result'!$G$60</f>
        <v>-349185910.82876146</v>
      </c>
      <c r="P1622" s="122">
        <f>'CBA Result'!$G$55+'CBA Result'!$G$56</f>
        <v>2589916468.0184565</v>
      </c>
      <c r="Q1622" s="122">
        <f>'CBA Result'!$G$40</f>
        <v>-16530913967.140793</v>
      </c>
      <c r="R1622" s="3">
        <v>0.88053717085516181</v>
      </c>
      <c r="S1622" s="122">
        <f t="shared" si="80"/>
        <v>3566002645.3998947</v>
      </c>
      <c r="T1622" s="3">
        <v>0.33735010071991001</v>
      </c>
      <c r="U1622" s="122">
        <f t="shared" si="79"/>
        <v>-25701402117.10144</v>
      </c>
      <c r="V1622" s="3">
        <f t="shared" si="81"/>
        <v>0.32414009920164155</v>
      </c>
    </row>
    <row r="1623" spans="13:22" x14ac:dyDescent="0.25">
      <c r="M1623" s="3">
        <v>1619</v>
      </c>
      <c r="N1623" s="122">
        <f>'CBA Result'!$G$54*_xlfn.GAMMA.INV(T1623,IF($O$2="Railway",$D$31,$D$32),IF($O$2="Railway",$F$31,$F$32))</f>
        <v>6780262070.9815922</v>
      </c>
      <c r="O1623" s="122">
        <f>'CBA Result'!$G$53+'CBA Result'!$G$57+'CBA Result'!$G$58+'CBA Result'!$G$59+'CBA Result'!$G$60</f>
        <v>-349185910.82876146</v>
      </c>
      <c r="P1623" s="122">
        <f>'CBA Result'!$G$55+'CBA Result'!$G$56</f>
        <v>2589916468.0184565</v>
      </c>
      <c r="Q1623" s="122">
        <f>'CBA Result'!$G$40</f>
        <v>-16530913967.140793</v>
      </c>
      <c r="R1623" s="3">
        <v>0.28719042097089831</v>
      </c>
      <c r="S1623" s="122">
        <f t="shared" si="80"/>
        <v>1433761074.2060347</v>
      </c>
      <c r="T1623" s="3">
        <v>0.82864932002308289</v>
      </c>
      <c r="U1623" s="122">
        <f t="shared" si="79"/>
        <v>-34075271207.503712</v>
      </c>
      <c r="V1623" s="3">
        <f t="shared" si="81"/>
        <v>0.2308077663260667</v>
      </c>
    </row>
    <row r="1624" spans="13:22" x14ac:dyDescent="0.25">
      <c r="M1624" s="3">
        <v>1620</v>
      </c>
      <c r="N1624" s="122">
        <f>'CBA Result'!$G$54*_xlfn.GAMMA.INV(T1624,IF($O$2="Railway",$D$31,$D$32),IF($O$2="Railway",$F$31,$F$32))</f>
        <v>5456072184.8389578</v>
      </c>
      <c r="O1624" s="122">
        <f>'CBA Result'!$G$53+'CBA Result'!$G$57+'CBA Result'!$G$58+'CBA Result'!$G$59+'CBA Result'!$G$60</f>
        <v>-349185910.82876146</v>
      </c>
      <c r="P1624" s="122">
        <f>'CBA Result'!$G$55+'CBA Result'!$G$56</f>
        <v>2589916468.0184565</v>
      </c>
      <c r="Q1624" s="122">
        <f>'CBA Result'!$G$40</f>
        <v>-16530913967.140793</v>
      </c>
      <c r="R1624" s="3">
        <v>0.24178841364923398</v>
      </c>
      <c r="S1624" s="122">
        <f t="shared" si="80"/>
        <v>1301210332.5687673</v>
      </c>
      <c r="T1624" s="3">
        <v>0.45348837794403796</v>
      </c>
      <c r="U1624" s="122">
        <f t="shared" si="79"/>
        <v>-27420347101.5965</v>
      </c>
      <c r="V1624" s="3">
        <f t="shared" si="81"/>
        <v>0.23369859552966288</v>
      </c>
    </row>
    <row r="1625" spans="13:22" x14ac:dyDescent="0.25">
      <c r="M1625" s="3">
        <v>1621</v>
      </c>
      <c r="N1625" s="122">
        <f>'CBA Result'!$G$54*_xlfn.GAMMA.INV(T1625,IF($O$2="Railway",$D$31,$D$32),IF($O$2="Railway",$F$31,$F$32))</f>
        <v>5692898642.7467718</v>
      </c>
      <c r="O1625" s="122">
        <f>'CBA Result'!$G$53+'CBA Result'!$G$57+'CBA Result'!$G$58+'CBA Result'!$G$59+'CBA Result'!$G$60</f>
        <v>-349185910.82876146</v>
      </c>
      <c r="P1625" s="122">
        <f>'CBA Result'!$G$55+'CBA Result'!$G$56</f>
        <v>2589916468.0184565</v>
      </c>
      <c r="Q1625" s="122">
        <f>'CBA Result'!$G$40</f>
        <v>-16530913967.140793</v>
      </c>
      <c r="R1625" s="3">
        <v>0.28644257677145624</v>
      </c>
      <c r="S1625" s="122">
        <f t="shared" si="80"/>
        <v>1431601190.175756</v>
      </c>
      <c r="T1625" s="3">
        <v>0.53405651508806229</v>
      </c>
      <c r="U1625" s="122">
        <f t="shared" si="79"/>
        <v>-28610555635.992126</v>
      </c>
      <c r="V1625" s="3">
        <f t="shared" si="81"/>
        <v>0.23681168615860124</v>
      </c>
    </row>
    <row r="1626" spans="13:22" x14ac:dyDescent="0.25">
      <c r="M1626" s="3">
        <v>1622</v>
      </c>
      <c r="N1626" s="122">
        <f>'CBA Result'!$G$54*_xlfn.GAMMA.INV(T1626,IF($O$2="Railway",$D$31,$D$32),IF($O$2="Railway",$F$31,$F$32))</f>
        <v>6437563618.5570049</v>
      </c>
      <c r="O1626" s="122">
        <f>'CBA Result'!$G$53+'CBA Result'!$G$57+'CBA Result'!$G$58+'CBA Result'!$G$59+'CBA Result'!$G$60</f>
        <v>-349185910.82876146</v>
      </c>
      <c r="P1626" s="122">
        <f>'CBA Result'!$G$55+'CBA Result'!$G$56</f>
        <v>2589916468.0184565</v>
      </c>
      <c r="Q1626" s="122">
        <f>'CBA Result'!$G$40</f>
        <v>-16530913967.140793</v>
      </c>
      <c r="R1626" s="3">
        <v>0.57642171760786498</v>
      </c>
      <c r="S1626" s="122">
        <f t="shared" si="80"/>
        <v>2282752562.8343978</v>
      </c>
      <c r="T1626" s="3">
        <v>0.75405403036248042</v>
      </c>
      <c r="U1626" s="122">
        <f t="shared" si="79"/>
        <v>-32352986347.934998</v>
      </c>
      <c r="V1626" s="3">
        <f t="shared" si="81"/>
        <v>0.25874366528445519</v>
      </c>
    </row>
    <row r="1627" spans="13:22" x14ac:dyDescent="0.25">
      <c r="M1627" s="3">
        <v>1623</v>
      </c>
      <c r="N1627" s="122">
        <f>'CBA Result'!$G$54*_xlfn.GAMMA.INV(T1627,IF($O$2="Railway",$D$31,$D$32),IF($O$2="Railway",$F$31,$F$32))</f>
        <v>4160389259.7491241</v>
      </c>
      <c r="O1627" s="122">
        <f>'CBA Result'!$G$53+'CBA Result'!$G$57+'CBA Result'!$G$58+'CBA Result'!$G$59+'CBA Result'!$G$60</f>
        <v>-349185910.82876146</v>
      </c>
      <c r="P1627" s="122">
        <f>'CBA Result'!$G$55+'CBA Result'!$G$56</f>
        <v>2589916468.0184565</v>
      </c>
      <c r="Q1627" s="122">
        <f>'CBA Result'!$G$40</f>
        <v>-16530913967.140793</v>
      </c>
      <c r="R1627" s="3">
        <v>0.15935242914032322</v>
      </c>
      <c r="S1627" s="122">
        <f t="shared" si="80"/>
        <v>1047185659.5524296</v>
      </c>
      <c r="T1627" s="3">
        <v>8.9518959766473727E-2</v>
      </c>
      <c r="U1627" s="122">
        <f t="shared" si="79"/>
        <v>-20908689202.659863</v>
      </c>
      <c r="V1627" s="3">
        <f t="shared" si="81"/>
        <v>0.23236219934125474</v>
      </c>
    </row>
    <row r="1628" spans="13:22" x14ac:dyDescent="0.25">
      <c r="M1628" s="3">
        <v>1624</v>
      </c>
      <c r="N1628" s="122">
        <f>'CBA Result'!$G$54*_xlfn.GAMMA.INV(T1628,IF($O$2="Railway",$D$31,$D$32),IF($O$2="Railway",$F$31,$F$32))</f>
        <v>5020508596.6818762</v>
      </c>
      <c r="O1628" s="122">
        <f>'CBA Result'!$G$53+'CBA Result'!$G$57+'CBA Result'!$G$58+'CBA Result'!$G$59+'CBA Result'!$G$60</f>
        <v>-349185910.82876146</v>
      </c>
      <c r="P1628" s="122">
        <f>'CBA Result'!$G$55+'CBA Result'!$G$56</f>
        <v>2589916468.0184565</v>
      </c>
      <c r="Q1628" s="122">
        <f>'CBA Result'!$G$40</f>
        <v>-16530913967.140793</v>
      </c>
      <c r="R1628" s="3">
        <v>0.74892395620916119</v>
      </c>
      <c r="S1628" s="122">
        <f t="shared" si="80"/>
        <v>2898403943.8666792</v>
      </c>
      <c r="T1628" s="3">
        <v>0.30682136877618782</v>
      </c>
      <c r="U1628" s="122">
        <f t="shared" si="79"/>
        <v>-25231353927.116261</v>
      </c>
      <c r="V1628" s="3">
        <f t="shared" si="81"/>
        <v>0.30001270053069057</v>
      </c>
    </row>
    <row r="1629" spans="13:22" x14ac:dyDescent="0.25">
      <c r="M1629" s="3">
        <v>1625</v>
      </c>
      <c r="N1629" s="122">
        <f>'CBA Result'!$G$54*_xlfn.GAMMA.INV(T1629,IF($O$2="Railway",$D$31,$D$32),IF($O$2="Railway",$F$31,$F$32))</f>
        <v>7397762162.6953192</v>
      </c>
      <c r="O1629" s="122">
        <f>'CBA Result'!$G$53+'CBA Result'!$G$57+'CBA Result'!$G$58+'CBA Result'!$G$59+'CBA Result'!$G$60</f>
        <v>-349185910.82876146</v>
      </c>
      <c r="P1629" s="122">
        <f>'CBA Result'!$G$55+'CBA Result'!$G$56</f>
        <v>2589916468.0184565</v>
      </c>
      <c r="Q1629" s="122">
        <f>'CBA Result'!$G$40</f>
        <v>-16530913967.140793</v>
      </c>
      <c r="R1629" s="3">
        <v>9.1981268168823238E-2</v>
      </c>
      <c r="S1629" s="122">
        <f t="shared" si="80"/>
        <v>811013342.95648324</v>
      </c>
      <c r="T1629" s="3">
        <v>0.91909447931158694</v>
      </c>
      <c r="U1629" s="122">
        <f t="shared" si="79"/>
        <v>-37178614835.74749</v>
      </c>
      <c r="V1629" s="3">
        <f t="shared" si="81"/>
        <v>0.21140081817319328</v>
      </c>
    </row>
    <row r="1630" spans="13:22" x14ac:dyDescent="0.25">
      <c r="M1630" s="3">
        <v>1626</v>
      </c>
      <c r="N1630" s="122">
        <f>'CBA Result'!$G$54*_xlfn.GAMMA.INV(T1630,IF($O$2="Railway",$D$31,$D$32),IF($O$2="Railway",$F$31,$F$32))</f>
        <v>8039801698.038003</v>
      </c>
      <c r="O1630" s="122">
        <f>'CBA Result'!$G$53+'CBA Result'!$G$57+'CBA Result'!$G$58+'CBA Result'!$G$59+'CBA Result'!$G$60</f>
        <v>-349185910.82876146</v>
      </c>
      <c r="P1630" s="122">
        <f>'CBA Result'!$G$55+'CBA Result'!$G$56</f>
        <v>2589916468.0184565</v>
      </c>
      <c r="Q1630" s="122">
        <f>'CBA Result'!$G$40</f>
        <v>-16530913967.140793</v>
      </c>
      <c r="R1630" s="3">
        <v>0.59936205852440283</v>
      </c>
      <c r="S1630" s="122">
        <f t="shared" si="80"/>
        <v>2356441948.16184</v>
      </c>
      <c r="T1630" s="3">
        <v>0.9672461123951166</v>
      </c>
      <c r="U1630" s="122">
        <f t="shared" si="79"/>
        <v>-40405285289.441963</v>
      </c>
      <c r="V1630" s="3">
        <f t="shared" si="81"/>
        <v>0.24865701760052694</v>
      </c>
    </row>
    <row r="1631" spans="13:22" x14ac:dyDescent="0.25">
      <c r="M1631" s="3">
        <v>1627</v>
      </c>
      <c r="N1631" s="122">
        <f>'CBA Result'!$G$54*_xlfn.GAMMA.INV(T1631,IF($O$2="Railway",$D$31,$D$32),IF($O$2="Railway",$F$31,$F$32))</f>
        <v>5946654364.2953539</v>
      </c>
      <c r="O1631" s="122">
        <f>'CBA Result'!$G$53+'CBA Result'!$G$57+'CBA Result'!$G$58+'CBA Result'!$G$59+'CBA Result'!$G$60</f>
        <v>-349185910.82876146</v>
      </c>
      <c r="P1631" s="122">
        <f>'CBA Result'!$G$55+'CBA Result'!$G$56</f>
        <v>2589916468.0184565</v>
      </c>
      <c r="Q1631" s="122">
        <f>'CBA Result'!$G$40</f>
        <v>-16530913967.140793</v>
      </c>
      <c r="R1631" s="3">
        <v>0.16386997198664888</v>
      </c>
      <c r="S1631" s="122">
        <f t="shared" si="80"/>
        <v>1061813289.904561</v>
      </c>
      <c r="T1631" s="3">
        <v>0.61643262799920551</v>
      </c>
      <c r="U1631" s="122">
        <f t="shared" si="79"/>
        <v>-29885844841.881466</v>
      </c>
      <c r="V1631" s="3">
        <f t="shared" si="81"/>
        <v>0.22282394152160492</v>
      </c>
    </row>
    <row r="1632" spans="13:22" x14ac:dyDescent="0.25">
      <c r="M1632" s="3">
        <v>1628</v>
      </c>
      <c r="N1632" s="122">
        <f>'CBA Result'!$G$54*_xlfn.GAMMA.INV(T1632,IF($O$2="Railway",$D$31,$D$32),IF($O$2="Railway",$F$31,$F$32))</f>
        <v>5664348643.2605028</v>
      </c>
      <c r="O1632" s="122">
        <f>'CBA Result'!$G$53+'CBA Result'!$G$57+'CBA Result'!$G$58+'CBA Result'!$G$59+'CBA Result'!$G$60</f>
        <v>-349185910.82876146</v>
      </c>
      <c r="P1632" s="122">
        <f>'CBA Result'!$G$55+'CBA Result'!$G$56</f>
        <v>2589916468.0184565</v>
      </c>
      <c r="Q1632" s="122">
        <f>'CBA Result'!$G$40</f>
        <v>-16530913967.140793</v>
      </c>
      <c r="R1632" s="3">
        <v>0.35316061818693967</v>
      </c>
      <c r="S1632" s="122">
        <f t="shared" si="80"/>
        <v>1622706092.8225074</v>
      </c>
      <c r="T1632" s="3">
        <v>0.52447242828579055</v>
      </c>
      <c r="U1632" s="122">
        <f t="shared" si="79"/>
        <v>-28467073132.619236</v>
      </c>
      <c r="V1632" s="3">
        <f t="shared" si="81"/>
        <v>0.24371556545110476</v>
      </c>
    </row>
    <row r="1633" spans="13:22" x14ac:dyDescent="0.25">
      <c r="M1633" s="3">
        <v>1629</v>
      </c>
      <c r="N1633" s="122">
        <f>'CBA Result'!$G$54*_xlfn.GAMMA.INV(T1633,IF($O$2="Railway",$D$31,$D$32),IF($O$2="Railway",$F$31,$F$32))</f>
        <v>6276757672.4839163</v>
      </c>
      <c r="O1633" s="122">
        <f>'CBA Result'!$G$53+'CBA Result'!$G$57+'CBA Result'!$G$58+'CBA Result'!$G$59+'CBA Result'!$G$60</f>
        <v>-349185910.82876146</v>
      </c>
      <c r="P1633" s="122">
        <f>'CBA Result'!$G$55+'CBA Result'!$G$56</f>
        <v>2589916468.0184565</v>
      </c>
      <c r="Q1633" s="122">
        <f>'CBA Result'!$G$40</f>
        <v>-16530913967.140793</v>
      </c>
      <c r="R1633" s="3">
        <v>0.77251943725154015</v>
      </c>
      <c r="S1633" s="122">
        <f t="shared" si="80"/>
        <v>2998745965.8595695</v>
      </c>
      <c r="T1633" s="3">
        <v>0.71274066669906111</v>
      </c>
      <c r="U1633" s="122">
        <f t="shared" si="79"/>
        <v>-31544830827.269936</v>
      </c>
      <c r="V1633" s="3">
        <f t="shared" si="81"/>
        <v>0.28297243933221811</v>
      </c>
    </row>
    <row r="1634" spans="13:22" x14ac:dyDescent="0.25">
      <c r="M1634" s="3">
        <v>1630</v>
      </c>
      <c r="N1634" s="122">
        <f>'CBA Result'!$G$54*_xlfn.GAMMA.INV(T1634,IF($O$2="Railway",$D$31,$D$32),IF($O$2="Railway",$F$31,$F$32))</f>
        <v>4496064110.4900942</v>
      </c>
      <c r="O1634" s="122">
        <f>'CBA Result'!$G$53+'CBA Result'!$G$57+'CBA Result'!$G$58+'CBA Result'!$G$59+'CBA Result'!$G$60</f>
        <v>-349185910.82876146</v>
      </c>
      <c r="P1634" s="122">
        <f>'CBA Result'!$G$55+'CBA Result'!$G$56</f>
        <v>2589916468.0184565</v>
      </c>
      <c r="Q1634" s="122">
        <f>'CBA Result'!$G$40</f>
        <v>-16530913967.140793</v>
      </c>
      <c r="R1634" s="3">
        <v>0.27860007321318614</v>
      </c>
      <c r="S1634" s="122">
        <f t="shared" si="80"/>
        <v>1408912068.9344759</v>
      </c>
      <c r="T1634" s="3">
        <v>0.15781425518075587</v>
      </c>
      <c r="U1634" s="122">
        <f t="shared" si="79"/>
        <v>-22595675849.605347</v>
      </c>
      <c r="V1634" s="3">
        <f t="shared" si="81"/>
        <v>0.24587847274737945</v>
      </c>
    </row>
    <row r="1635" spans="13:22" x14ac:dyDescent="0.25">
      <c r="M1635" s="3">
        <v>1631</v>
      </c>
      <c r="N1635" s="122">
        <f>'CBA Result'!$G$54*_xlfn.GAMMA.INV(T1635,IF($O$2="Railway",$D$31,$D$32),IF($O$2="Railway",$F$31,$F$32))</f>
        <v>7350047987.774148</v>
      </c>
      <c r="O1635" s="122">
        <f>'CBA Result'!$G$53+'CBA Result'!$G$57+'CBA Result'!$G$58+'CBA Result'!$G$59+'CBA Result'!$G$60</f>
        <v>-349185910.82876146</v>
      </c>
      <c r="P1635" s="122">
        <f>'CBA Result'!$G$55+'CBA Result'!$G$56</f>
        <v>2589916468.0184565</v>
      </c>
      <c r="Q1635" s="122">
        <f>'CBA Result'!$G$40</f>
        <v>-16530913967.140793</v>
      </c>
      <c r="R1635" s="3">
        <v>0.78372052061524955</v>
      </c>
      <c r="S1635" s="122">
        <f t="shared" si="80"/>
        <v>3048506520.2632747</v>
      </c>
      <c r="T1635" s="3">
        <v>0.91389207516205562</v>
      </c>
      <c r="U1635" s="122">
        <f t="shared" si="79"/>
        <v>-36938819760.887527</v>
      </c>
      <c r="V1635" s="3">
        <f t="shared" si="81"/>
        <v>0.27205440407301218</v>
      </c>
    </row>
    <row r="1636" spans="13:22" x14ac:dyDescent="0.25">
      <c r="M1636" s="3">
        <v>1632</v>
      </c>
      <c r="N1636" s="122">
        <f>'CBA Result'!$G$54*_xlfn.GAMMA.INV(T1636,IF($O$2="Railway",$D$31,$D$32),IF($O$2="Railway",$F$31,$F$32))</f>
        <v>3751483258.6198931</v>
      </c>
      <c r="O1636" s="122">
        <f>'CBA Result'!$G$53+'CBA Result'!$G$57+'CBA Result'!$G$58+'CBA Result'!$G$59+'CBA Result'!$G$60</f>
        <v>-349185910.82876146</v>
      </c>
      <c r="P1636" s="122">
        <f>'CBA Result'!$G$55+'CBA Result'!$G$56</f>
        <v>2589916468.0184565</v>
      </c>
      <c r="Q1636" s="122">
        <f>'CBA Result'!$G$40</f>
        <v>-16530913967.140793</v>
      </c>
      <c r="R1636" s="3">
        <v>0.62741113633812606</v>
      </c>
      <c r="S1636" s="122">
        <f t="shared" si="80"/>
        <v>2449133541.4034081</v>
      </c>
      <c r="T1636" s="3">
        <v>3.7161808785082684E-2</v>
      </c>
      <c r="U1636" s="122">
        <f t="shared" si="79"/>
        <v>-18853667915.726456</v>
      </c>
      <c r="V1636" s="3">
        <f t="shared" si="81"/>
        <v>0.31036034554919001</v>
      </c>
    </row>
    <row r="1637" spans="13:22" x14ac:dyDescent="0.25">
      <c r="M1637" s="3">
        <v>1633</v>
      </c>
      <c r="N1637" s="122">
        <f>'CBA Result'!$G$54*_xlfn.GAMMA.INV(T1637,IF($O$2="Railway",$D$31,$D$32),IF($O$2="Railway",$F$31,$F$32))</f>
        <v>8081298310.6475258</v>
      </c>
      <c r="O1637" s="122">
        <f>'CBA Result'!$G$53+'CBA Result'!$G$57+'CBA Result'!$G$58+'CBA Result'!$G$59+'CBA Result'!$G$60</f>
        <v>-349185910.82876146</v>
      </c>
      <c r="P1637" s="122">
        <f>'CBA Result'!$G$55+'CBA Result'!$G$56</f>
        <v>2589916468.0184565</v>
      </c>
      <c r="Q1637" s="122">
        <f>'CBA Result'!$G$40</f>
        <v>-16530913967.140793</v>
      </c>
      <c r="R1637" s="3">
        <v>0.91335861338973168</v>
      </c>
      <c r="S1637" s="122">
        <f t="shared" si="80"/>
        <v>3803420369.7077622</v>
      </c>
      <c r="T1637" s="3">
        <v>0.96922977947468703</v>
      </c>
      <c r="U1637" s="122">
        <f t="shared" si="79"/>
        <v>-40613833029.051308</v>
      </c>
      <c r="V1637" s="3">
        <f t="shared" si="81"/>
        <v>0.28402964973227457</v>
      </c>
    </row>
    <row r="1638" spans="13:22" x14ac:dyDescent="0.25">
      <c r="M1638" s="3">
        <v>1634</v>
      </c>
      <c r="N1638" s="122">
        <f>'CBA Result'!$G$54*_xlfn.GAMMA.INV(T1638,IF($O$2="Railway",$D$31,$D$32),IF($O$2="Railway",$F$31,$F$32))</f>
        <v>6496043330.3482161</v>
      </c>
      <c r="O1638" s="122">
        <f>'CBA Result'!$G$53+'CBA Result'!$G$57+'CBA Result'!$G$58+'CBA Result'!$G$59+'CBA Result'!$G$60</f>
        <v>-349185910.82876146</v>
      </c>
      <c r="P1638" s="122">
        <f>'CBA Result'!$G$55+'CBA Result'!$G$56</f>
        <v>2589916468.0184565</v>
      </c>
      <c r="Q1638" s="122">
        <f>'CBA Result'!$G$40</f>
        <v>-16530913967.140793</v>
      </c>
      <c r="R1638" s="3">
        <v>0.46562816730234047</v>
      </c>
      <c r="S1638" s="122">
        <f t="shared" si="80"/>
        <v>1946311648.8671031</v>
      </c>
      <c r="T1638" s="3">
        <v>0.76808997312853289</v>
      </c>
      <c r="U1638" s="122">
        <f t="shared" si="79"/>
        <v>-32646885317.998508</v>
      </c>
      <c r="V1638" s="3">
        <f t="shared" si="81"/>
        <v>0.247900189851334</v>
      </c>
    </row>
    <row r="1639" spans="13:22" x14ac:dyDescent="0.25">
      <c r="M1639" s="3">
        <v>1635</v>
      </c>
      <c r="N1639" s="122">
        <f>'CBA Result'!$G$54*_xlfn.GAMMA.INV(T1639,IF($O$2="Railway",$D$31,$D$32),IF($O$2="Railway",$F$31,$F$32))</f>
        <v>4549587660.2896137</v>
      </c>
      <c r="O1639" s="122">
        <f>'CBA Result'!$G$53+'CBA Result'!$G$57+'CBA Result'!$G$58+'CBA Result'!$G$59+'CBA Result'!$G$60</f>
        <v>-349185910.82876146</v>
      </c>
      <c r="P1639" s="122">
        <f>'CBA Result'!$G$55+'CBA Result'!$G$56</f>
        <v>2589916468.0184565</v>
      </c>
      <c r="Q1639" s="122">
        <f>'CBA Result'!$G$40</f>
        <v>-16530913967.140793</v>
      </c>
      <c r="R1639" s="3">
        <v>0.13723043347907071</v>
      </c>
      <c r="S1639" s="122">
        <f t="shared" si="80"/>
        <v>973801465.27981317</v>
      </c>
      <c r="T1639" s="3">
        <v>0.17084139105928897</v>
      </c>
      <c r="U1639" s="122">
        <f t="shared" si="79"/>
        <v>-22864666849.704391</v>
      </c>
      <c r="V1639" s="3">
        <f t="shared" si="81"/>
        <v>0.2262968994366765</v>
      </c>
    </row>
    <row r="1640" spans="13:22" x14ac:dyDescent="0.25">
      <c r="M1640" s="3">
        <v>1636</v>
      </c>
      <c r="N1640" s="122">
        <f>'CBA Result'!$G$54*_xlfn.GAMMA.INV(T1640,IF($O$2="Railway",$D$31,$D$32),IF($O$2="Railway",$F$31,$F$32))</f>
        <v>6090200702.0624132</v>
      </c>
      <c r="O1640" s="122">
        <f>'CBA Result'!$G$53+'CBA Result'!$G$57+'CBA Result'!$G$58+'CBA Result'!$G$59+'CBA Result'!$G$60</f>
        <v>-349185910.82876146</v>
      </c>
      <c r="P1640" s="122">
        <f>'CBA Result'!$G$55+'CBA Result'!$G$56</f>
        <v>2589916468.0184565</v>
      </c>
      <c r="Q1640" s="122">
        <f>'CBA Result'!$G$40</f>
        <v>-16530913967.140793</v>
      </c>
      <c r="R1640" s="3">
        <v>0.85029390527997528</v>
      </c>
      <c r="S1640" s="122">
        <f t="shared" si="80"/>
        <v>3382603490.6424508</v>
      </c>
      <c r="T1640" s="3">
        <v>0.66006979066530347</v>
      </c>
      <c r="U1640" s="122">
        <f t="shared" si="79"/>
        <v>-30607259492.089577</v>
      </c>
      <c r="V1640" s="3">
        <f t="shared" si="81"/>
        <v>0.29808674259889534</v>
      </c>
    </row>
    <row r="1641" spans="13:22" x14ac:dyDescent="0.25">
      <c r="M1641" s="3">
        <v>1637</v>
      </c>
      <c r="N1641" s="122">
        <f>'CBA Result'!$G$54*_xlfn.GAMMA.INV(T1641,IF($O$2="Railway",$D$31,$D$32),IF($O$2="Railway",$F$31,$F$32))</f>
        <v>6256906037.3266535</v>
      </c>
      <c r="O1641" s="122">
        <f>'CBA Result'!$G$53+'CBA Result'!$G$57+'CBA Result'!$G$58+'CBA Result'!$G$59+'CBA Result'!$G$60</f>
        <v>-349185910.82876146</v>
      </c>
      <c r="P1641" s="122">
        <f>'CBA Result'!$G$55+'CBA Result'!$G$56</f>
        <v>2589916468.0184565</v>
      </c>
      <c r="Q1641" s="122">
        <f>'CBA Result'!$G$40</f>
        <v>-16530913967.140793</v>
      </c>
      <c r="R1641" s="3">
        <v>0.77271156211000103</v>
      </c>
      <c r="S1641" s="122">
        <f t="shared" si="80"/>
        <v>2999587194.636363</v>
      </c>
      <c r="T1641" s="3">
        <v>0.70737087251287711</v>
      </c>
      <c r="U1641" s="122">
        <f t="shared" si="79"/>
        <v>-31445063319.050564</v>
      </c>
      <c r="V1641" s="3">
        <f t="shared" si="81"/>
        <v>0.2832656824620825</v>
      </c>
    </row>
    <row r="1642" spans="13:22" x14ac:dyDescent="0.25">
      <c r="M1642" s="3">
        <v>1638</v>
      </c>
      <c r="N1642" s="122">
        <f>'CBA Result'!$G$54*_xlfn.GAMMA.INV(T1642,IF($O$2="Railway",$D$31,$D$32),IF($O$2="Railway",$F$31,$F$32))</f>
        <v>4262313289.2577605</v>
      </c>
      <c r="O1642" s="122">
        <f>'CBA Result'!$G$53+'CBA Result'!$G$57+'CBA Result'!$G$58+'CBA Result'!$G$59+'CBA Result'!$G$60</f>
        <v>-349185910.82876146</v>
      </c>
      <c r="P1642" s="122">
        <f>'CBA Result'!$G$55+'CBA Result'!$G$56</f>
        <v>2589916468.0184565</v>
      </c>
      <c r="Q1642" s="122">
        <f>'CBA Result'!$G$40</f>
        <v>-16530913967.140793</v>
      </c>
      <c r="R1642" s="3">
        <v>5.0378586696678829E-2</v>
      </c>
      <c r="S1642" s="122">
        <f t="shared" si="80"/>
        <v>633621523.6148417</v>
      </c>
      <c r="T1642" s="3">
        <v>0.10776679545838663</v>
      </c>
      <c r="U1642" s="122">
        <f t="shared" si="79"/>
        <v>-21420924410.046997</v>
      </c>
      <c r="V1642" s="3">
        <f t="shared" si="81"/>
        <v>0.21225736177432619</v>
      </c>
    </row>
    <row r="1643" spans="13:22" x14ac:dyDescent="0.25">
      <c r="M1643" s="3">
        <v>1639</v>
      </c>
      <c r="N1643" s="122">
        <f>'CBA Result'!$G$54*_xlfn.GAMMA.INV(T1643,IF($O$2="Railway",$D$31,$D$32),IF($O$2="Railway",$F$31,$F$32))</f>
        <v>4504870462.2786808</v>
      </c>
      <c r="O1643" s="122">
        <f>'CBA Result'!$G$53+'CBA Result'!$G$57+'CBA Result'!$G$58+'CBA Result'!$G$59+'CBA Result'!$G$60</f>
        <v>-349185910.82876146</v>
      </c>
      <c r="P1643" s="122">
        <f>'CBA Result'!$G$55+'CBA Result'!$G$56</f>
        <v>2589916468.0184565</v>
      </c>
      <c r="Q1643" s="122">
        <f>'CBA Result'!$G$40</f>
        <v>-16530913967.140793</v>
      </c>
      <c r="R1643" s="3">
        <v>0.50963551135187668</v>
      </c>
      <c r="S1643" s="122">
        <f t="shared" si="80"/>
        <v>2076800425.4665854</v>
      </c>
      <c r="T1643" s="3">
        <v>0.15991867437978202</v>
      </c>
      <c r="U1643" s="122">
        <f t="shared" si="79"/>
        <v>-22639933552.685741</v>
      </c>
      <c r="V1643" s="3">
        <f t="shared" si="81"/>
        <v>0.27528724686460726</v>
      </c>
    </row>
    <row r="1644" spans="13:22" x14ac:dyDescent="0.25">
      <c r="M1644" s="3">
        <v>1640</v>
      </c>
      <c r="N1644" s="122">
        <f>'CBA Result'!$G$54*_xlfn.GAMMA.INV(T1644,IF($O$2="Railway",$D$31,$D$32),IF($O$2="Railway",$F$31,$F$32))</f>
        <v>6243494924.0622616</v>
      </c>
      <c r="O1644" s="122">
        <f>'CBA Result'!$G$53+'CBA Result'!$G$57+'CBA Result'!$G$58+'CBA Result'!$G$59+'CBA Result'!$G$60</f>
        <v>-349185910.82876146</v>
      </c>
      <c r="P1644" s="122">
        <f>'CBA Result'!$G$55+'CBA Result'!$G$56</f>
        <v>2589916468.0184565</v>
      </c>
      <c r="Q1644" s="122">
        <f>'CBA Result'!$G$40</f>
        <v>-16530913967.140793</v>
      </c>
      <c r="R1644" s="3">
        <v>0.56325004350208685</v>
      </c>
      <c r="S1644" s="122">
        <f t="shared" si="80"/>
        <v>2241199181.9633536</v>
      </c>
      <c r="T1644" s="3">
        <v>0.70371058261261255</v>
      </c>
      <c r="U1644" s="122">
        <f t="shared" si="79"/>
        <v>-31377663664.450993</v>
      </c>
      <c r="V1644" s="3">
        <f t="shared" si="81"/>
        <v>0.25927705396415146</v>
      </c>
    </row>
    <row r="1645" spans="13:22" x14ac:dyDescent="0.25">
      <c r="M1645" s="3">
        <v>1641</v>
      </c>
      <c r="N1645" s="122">
        <f>'CBA Result'!$G$54*_xlfn.GAMMA.INV(T1645,IF($O$2="Railway",$D$31,$D$32),IF($O$2="Railway",$F$31,$F$32))</f>
        <v>5416746997.8441343</v>
      </c>
      <c r="O1645" s="122">
        <f>'CBA Result'!$G$53+'CBA Result'!$G$57+'CBA Result'!$G$58+'CBA Result'!$G$59+'CBA Result'!$G$60</f>
        <v>-349185910.82876146</v>
      </c>
      <c r="P1645" s="122">
        <f>'CBA Result'!$G$55+'CBA Result'!$G$56</f>
        <v>2589916468.0184565</v>
      </c>
      <c r="Q1645" s="122">
        <f>'CBA Result'!$G$40</f>
        <v>-16530913967.140793</v>
      </c>
      <c r="R1645" s="3">
        <v>3.824882192118928E-2</v>
      </c>
      <c r="S1645" s="122">
        <f t="shared" si="80"/>
        <v>571955687.5913626</v>
      </c>
      <c r="T1645" s="3">
        <v>0.4399824269107997</v>
      </c>
      <c r="U1645" s="122">
        <f t="shared" ref="U1645:U1708" si="82">_xlfn.GAMMA.INV(T1645,IF($O$2="Railway",$D$31,$D$32),IF($O$2="Railway",$F$31,$F$32))*Q1645</f>
        <v>-27222712202.221527</v>
      </c>
      <c r="V1645" s="3">
        <f t="shared" si="81"/>
        <v>0.20716219356521426</v>
      </c>
    </row>
    <row r="1646" spans="13:22" x14ac:dyDescent="0.25">
      <c r="M1646" s="3">
        <v>1642</v>
      </c>
      <c r="N1646" s="122">
        <f>'CBA Result'!$G$54*_xlfn.GAMMA.INV(T1646,IF($O$2="Railway",$D$31,$D$32),IF($O$2="Railway",$F$31,$F$32))</f>
        <v>5773152717.937439</v>
      </c>
      <c r="O1646" s="122">
        <f>'CBA Result'!$G$53+'CBA Result'!$G$57+'CBA Result'!$G$58+'CBA Result'!$G$59+'CBA Result'!$G$60</f>
        <v>-349185910.82876146</v>
      </c>
      <c r="P1646" s="122">
        <f>'CBA Result'!$G$55+'CBA Result'!$G$56</f>
        <v>2589916468.0184565</v>
      </c>
      <c r="Q1646" s="122">
        <f>'CBA Result'!$G$40</f>
        <v>-16530913967.140793</v>
      </c>
      <c r="R1646" s="3">
        <v>0.44439597236440331</v>
      </c>
      <c r="S1646" s="122">
        <f t="shared" si="80"/>
        <v>1884404042.4825807</v>
      </c>
      <c r="T1646" s="3">
        <v>0.56070517243020446</v>
      </c>
      <c r="U1646" s="122">
        <f t="shared" si="82"/>
        <v>-29013885086.830517</v>
      </c>
      <c r="V1646" s="3">
        <f t="shared" si="81"/>
        <v>0.25189218292273957</v>
      </c>
    </row>
    <row r="1647" spans="13:22" x14ac:dyDescent="0.25">
      <c r="M1647" s="3">
        <v>1643</v>
      </c>
      <c r="N1647" s="122">
        <f>'CBA Result'!$G$54*_xlfn.GAMMA.INV(T1647,IF($O$2="Railway",$D$31,$D$32),IF($O$2="Railway",$F$31,$F$32))</f>
        <v>6784947781.9840717</v>
      </c>
      <c r="O1647" s="122">
        <f>'CBA Result'!$G$53+'CBA Result'!$G$57+'CBA Result'!$G$58+'CBA Result'!$G$59+'CBA Result'!$G$60</f>
        <v>-349185910.82876146</v>
      </c>
      <c r="P1647" s="122">
        <f>'CBA Result'!$G$55+'CBA Result'!$G$56</f>
        <v>2589916468.0184565</v>
      </c>
      <c r="Q1647" s="122">
        <f>'CBA Result'!$G$40</f>
        <v>-16530913967.140793</v>
      </c>
      <c r="R1647" s="3">
        <v>0.97213797935690405</v>
      </c>
      <c r="S1647" s="122">
        <f t="shared" si="80"/>
        <v>4470605690.5676899</v>
      </c>
      <c r="T1647" s="3">
        <v>0.8295418491802149</v>
      </c>
      <c r="U1647" s="122">
        <f t="shared" si="82"/>
        <v>-34098819983.574306</v>
      </c>
      <c r="V1647" s="3">
        <f t="shared" si="81"/>
        <v>0.31984589399212904</v>
      </c>
    </row>
    <row r="1648" spans="13:22" x14ac:dyDescent="0.25">
      <c r="M1648" s="3">
        <v>1644</v>
      </c>
      <c r="N1648" s="122">
        <f>'CBA Result'!$G$54*_xlfn.GAMMA.INV(T1648,IF($O$2="Railway",$D$31,$D$32),IF($O$2="Railway",$F$31,$F$32))</f>
        <v>7481009512.5527678</v>
      </c>
      <c r="O1648" s="122">
        <f>'CBA Result'!$G$53+'CBA Result'!$G$57+'CBA Result'!$G$58+'CBA Result'!$G$59+'CBA Result'!$G$60</f>
        <v>-349185910.82876146</v>
      </c>
      <c r="P1648" s="122">
        <f>'CBA Result'!$G$55+'CBA Result'!$G$56</f>
        <v>2589916468.0184565</v>
      </c>
      <c r="Q1648" s="122">
        <f>'CBA Result'!$G$40</f>
        <v>-16530913967.140793</v>
      </c>
      <c r="R1648" s="3">
        <v>0.45978445279387337</v>
      </c>
      <c r="S1648" s="122">
        <f t="shared" si="80"/>
        <v>1929214640.1508176</v>
      </c>
      <c r="T1648" s="3">
        <v>0.92755102435149162</v>
      </c>
      <c r="U1648" s="122">
        <f t="shared" si="82"/>
        <v>-37596987458.221626</v>
      </c>
      <c r="V1648" s="3">
        <f t="shared" si="81"/>
        <v>0.24100436908525172</v>
      </c>
    </row>
    <row r="1649" spans="13:22" x14ac:dyDescent="0.25">
      <c r="M1649" s="3">
        <v>1645</v>
      </c>
      <c r="N1649" s="122">
        <f>'CBA Result'!$G$54*_xlfn.GAMMA.INV(T1649,IF($O$2="Railway",$D$31,$D$32),IF($O$2="Railway",$F$31,$F$32))</f>
        <v>5849301584.600359</v>
      </c>
      <c r="O1649" s="122">
        <f>'CBA Result'!$G$53+'CBA Result'!$G$57+'CBA Result'!$G$58+'CBA Result'!$G$59+'CBA Result'!$G$60</f>
        <v>-349185910.82876146</v>
      </c>
      <c r="P1649" s="122">
        <f>'CBA Result'!$G$55+'CBA Result'!$G$56</f>
        <v>2589916468.0184565</v>
      </c>
      <c r="Q1649" s="122">
        <f>'CBA Result'!$G$40</f>
        <v>-16530913967.140793</v>
      </c>
      <c r="R1649" s="3">
        <v>0.79451753862714969</v>
      </c>
      <c r="S1649" s="122">
        <f t="shared" si="80"/>
        <v>3097938295.190639</v>
      </c>
      <c r="T1649" s="3">
        <v>0.58551720455764478</v>
      </c>
      <c r="U1649" s="122">
        <f t="shared" si="82"/>
        <v>-29396583167.895603</v>
      </c>
      <c r="V1649" s="3">
        <f t="shared" si="81"/>
        <v>0.29248480749804573</v>
      </c>
    </row>
    <row r="1650" spans="13:22" x14ac:dyDescent="0.25">
      <c r="M1650" s="3">
        <v>1646</v>
      </c>
      <c r="N1650" s="122">
        <f>'CBA Result'!$G$54*_xlfn.GAMMA.INV(T1650,IF($O$2="Railway",$D$31,$D$32),IF($O$2="Railway",$F$31,$F$32))</f>
        <v>5443745277.6612663</v>
      </c>
      <c r="O1650" s="122">
        <f>'CBA Result'!$G$53+'CBA Result'!$G$57+'CBA Result'!$G$58+'CBA Result'!$G$59+'CBA Result'!$G$60</f>
        <v>-349185910.82876146</v>
      </c>
      <c r="P1650" s="122">
        <f>'CBA Result'!$G$55+'CBA Result'!$G$56</f>
        <v>2589916468.0184565</v>
      </c>
      <c r="Q1650" s="122">
        <f>'CBA Result'!$G$40</f>
        <v>-16530913967.140793</v>
      </c>
      <c r="R1650" s="3">
        <v>0.128424307002036</v>
      </c>
      <c r="S1650" s="122">
        <f t="shared" si="80"/>
        <v>943646725.32155466</v>
      </c>
      <c r="T1650" s="3">
        <v>0.44925528024231898</v>
      </c>
      <c r="U1650" s="122">
        <f t="shared" si="82"/>
        <v>-27358396294.853016</v>
      </c>
      <c r="V1650" s="3">
        <f t="shared" si="81"/>
        <v>0.22070760387698743</v>
      </c>
    </row>
    <row r="1651" spans="13:22" x14ac:dyDescent="0.25">
      <c r="M1651" s="3">
        <v>1647</v>
      </c>
      <c r="N1651" s="122">
        <f>'CBA Result'!$G$54*_xlfn.GAMMA.INV(T1651,IF($O$2="Railway",$D$31,$D$32),IF($O$2="Railway",$F$31,$F$32))</f>
        <v>5569154203.0248365</v>
      </c>
      <c r="O1651" s="122">
        <f>'CBA Result'!$G$53+'CBA Result'!$G$57+'CBA Result'!$G$58+'CBA Result'!$G$59+'CBA Result'!$G$60</f>
        <v>-349185910.82876146</v>
      </c>
      <c r="P1651" s="122">
        <f>'CBA Result'!$G$55+'CBA Result'!$G$56</f>
        <v>2589916468.0184565</v>
      </c>
      <c r="Q1651" s="122">
        <f>'CBA Result'!$G$40</f>
        <v>-16530913967.140793</v>
      </c>
      <c r="R1651" s="3">
        <v>0.37897930176583117</v>
      </c>
      <c r="S1651" s="122">
        <f t="shared" si="80"/>
        <v>1696364301.3751719</v>
      </c>
      <c r="T1651" s="3">
        <v>0.49220956625448375</v>
      </c>
      <c r="U1651" s="122">
        <f t="shared" si="82"/>
        <v>-27988658532.340042</v>
      </c>
      <c r="V1651" s="3">
        <f t="shared" si="81"/>
        <v>0.24711197164307233</v>
      </c>
    </row>
    <row r="1652" spans="13:22" x14ac:dyDescent="0.25">
      <c r="M1652" s="3">
        <v>1648</v>
      </c>
      <c r="N1652" s="122">
        <f>'CBA Result'!$G$54*_xlfn.GAMMA.INV(T1652,IF($O$2="Railway",$D$31,$D$32),IF($O$2="Railway",$F$31,$F$32))</f>
        <v>5028051419.6950331</v>
      </c>
      <c r="O1652" s="122">
        <f>'CBA Result'!$G$53+'CBA Result'!$G$57+'CBA Result'!$G$58+'CBA Result'!$G$59+'CBA Result'!$G$60</f>
        <v>-349185910.82876146</v>
      </c>
      <c r="P1652" s="122">
        <f>'CBA Result'!$G$55+'CBA Result'!$G$56</f>
        <v>2589916468.0184565</v>
      </c>
      <c r="Q1652" s="122">
        <f>'CBA Result'!$G$40</f>
        <v>-16530913967.140793</v>
      </c>
      <c r="R1652" s="3">
        <v>0.898242374485133</v>
      </c>
      <c r="S1652" s="122">
        <f t="shared" si="80"/>
        <v>3687799920.7938108</v>
      </c>
      <c r="T1652" s="3">
        <v>0.30925184112101978</v>
      </c>
      <c r="U1652" s="122">
        <f t="shared" si="82"/>
        <v>-25269261568.023464</v>
      </c>
      <c r="V1652" s="3">
        <f t="shared" si="81"/>
        <v>0.33110051147072417</v>
      </c>
    </row>
    <row r="1653" spans="13:22" x14ac:dyDescent="0.25">
      <c r="M1653" s="3">
        <v>1649</v>
      </c>
      <c r="N1653" s="122">
        <f>'CBA Result'!$G$54*_xlfn.GAMMA.INV(T1653,IF($O$2="Railway",$D$31,$D$32),IF($O$2="Railway",$F$31,$F$32))</f>
        <v>4946539154.6529093</v>
      </c>
      <c r="O1653" s="122">
        <f>'CBA Result'!$G$53+'CBA Result'!$G$57+'CBA Result'!$G$58+'CBA Result'!$G$59+'CBA Result'!$G$60</f>
        <v>-349185910.82876146</v>
      </c>
      <c r="P1653" s="122">
        <f>'CBA Result'!$G$55+'CBA Result'!$G$56</f>
        <v>2589916468.0184565</v>
      </c>
      <c r="Q1653" s="122">
        <f>'CBA Result'!$G$40</f>
        <v>-16530913967.140793</v>
      </c>
      <c r="R1653" s="3">
        <v>0.85847697166070469</v>
      </c>
      <c r="S1653" s="122">
        <f t="shared" si="80"/>
        <v>3429686776.9184785</v>
      </c>
      <c r="T1653" s="3">
        <v>0.28332162948290995</v>
      </c>
      <c r="U1653" s="122">
        <f t="shared" si="82"/>
        <v>-24859608886.612259</v>
      </c>
      <c r="V1653" s="3">
        <f t="shared" si="81"/>
        <v>0.32289486360605857</v>
      </c>
    </row>
    <row r="1654" spans="13:22" x14ac:dyDescent="0.25">
      <c r="M1654" s="3">
        <v>1650</v>
      </c>
      <c r="N1654" s="122">
        <f>'CBA Result'!$G$54*_xlfn.GAMMA.INV(T1654,IF($O$2="Railway",$D$31,$D$32),IF($O$2="Railway",$F$31,$F$32))</f>
        <v>7252133997.4332094</v>
      </c>
      <c r="O1654" s="122">
        <f>'CBA Result'!$G$53+'CBA Result'!$G$57+'CBA Result'!$G$58+'CBA Result'!$G$59+'CBA Result'!$G$60</f>
        <v>-349185910.82876146</v>
      </c>
      <c r="P1654" s="122">
        <f>'CBA Result'!$G$55+'CBA Result'!$G$56</f>
        <v>2589916468.0184565</v>
      </c>
      <c r="Q1654" s="122">
        <f>'CBA Result'!$G$40</f>
        <v>-16530913967.140793</v>
      </c>
      <c r="R1654" s="3">
        <v>0.17940779020751485</v>
      </c>
      <c r="S1654" s="122">
        <f t="shared" si="80"/>
        <v>1111343677.0615721</v>
      </c>
      <c r="T1654" s="3">
        <v>0.90236136651188459</v>
      </c>
      <c r="U1654" s="122">
        <f t="shared" si="82"/>
        <v>-36446737634.717827</v>
      </c>
      <c r="V1654" s="3">
        <f t="shared" si="81"/>
        <v>0.21989051102428162</v>
      </c>
    </row>
    <row r="1655" spans="13:22" x14ac:dyDescent="0.25">
      <c r="M1655" s="3">
        <v>1651</v>
      </c>
      <c r="N1655" s="122">
        <f>'CBA Result'!$G$54*_xlfn.GAMMA.INV(T1655,IF($O$2="Railway",$D$31,$D$32),IF($O$2="Railway",$F$31,$F$32))</f>
        <v>5539463125.536211</v>
      </c>
      <c r="O1655" s="122">
        <f>'CBA Result'!$G$53+'CBA Result'!$G$57+'CBA Result'!$G$58+'CBA Result'!$G$59+'CBA Result'!$G$60</f>
        <v>-349185910.82876146</v>
      </c>
      <c r="P1655" s="122">
        <f>'CBA Result'!$G$55+'CBA Result'!$G$56</f>
        <v>2589916468.0184565</v>
      </c>
      <c r="Q1655" s="122">
        <f>'CBA Result'!$G$40</f>
        <v>-16530913967.140793</v>
      </c>
      <c r="R1655" s="3">
        <v>0.78517215112614114</v>
      </c>
      <c r="S1655" s="122">
        <f t="shared" si="80"/>
        <v>3055065743.2198639</v>
      </c>
      <c r="T1655" s="3">
        <v>0.48207210450152671</v>
      </c>
      <c r="U1655" s="122">
        <f t="shared" si="82"/>
        <v>-27839441362.372826</v>
      </c>
      <c r="V1655" s="3">
        <f t="shared" si="81"/>
        <v>0.296174871133425</v>
      </c>
    </row>
    <row r="1656" spans="13:22" x14ac:dyDescent="0.25">
      <c r="M1656" s="3">
        <v>1652</v>
      </c>
      <c r="N1656" s="122">
        <f>'CBA Result'!$G$54*_xlfn.GAMMA.INV(T1656,IF($O$2="Railway",$D$31,$D$32),IF($O$2="Railway",$F$31,$F$32))</f>
        <v>6396158619.3507576</v>
      </c>
      <c r="O1656" s="122">
        <f>'CBA Result'!$G$53+'CBA Result'!$G$57+'CBA Result'!$G$58+'CBA Result'!$G$59+'CBA Result'!$G$60</f>
        <v>-349185910.82876146</v>
      </c>
      <c r="P1656" s="122">
        <f>'CBA Result'!$G$55+'CBA Result'!$G$56</f>
        <v>2589916468.0184565</v>
      </c>
      <c r="Q1656" s="122">
        <f>'CBA Result'!$G$40</f>
        <v>-16530913967.140793</v>
      </c>
      <c r="R1656" s="3">
        <v>0.56804580333658805</v>
      </c>
      <c r="S1656" s="122">
        <f t="shared" si="80"/>
        <v>2256268698.5168328</v>
      </c>
      <c r="T1656" s="3">
        <v>0.74379428590427366</v>
      </c>
      <c r="U1656" s="122">
        <f t="shared" si="82"/>
        <v>-32144899025.862637</v>
      </c>
      <c r="V1656" s="3">
        <f t="shared" si="81"/>
        <v>0.25830665700204375</v>
      </c>
    </row>
    <row r="1657" spans="13:22" x14ac:dyDescent="0.25">
      <c r="M1657" s="3">
        <v>1653</v>
      </c>
      <c r="N1657" s="122">
        <f>'CBA Result'!$G$54*_xlfn.GAMMA.INV(T1657,IF($O$2="Railway",$D$31,$D$32),IF($O$2="Railway",$F$31,$F$32))</f>
        <v>5411601144.940052</v>
      </c>
      <c r="O1657" s="122">
        <f>'CBA Result'!$G$53+'CBA Result'!$G$57+'CBA Result'!$G$58+'CBA Result'!$G$59+'CBA Result'!$G$60</f>
        <v>-349185910.82876146</v>
      </c>
      <c r="P1657" s="122">
        <f>'CBA Result'!$G$55+'CBA Result'!$G$56</f>
        <v>2589916468.0184565</v>
      </c>
      <c r="Q1657" s="122">
        <f>'CBA Result'!$G$40</f>
        <v>-16530913967.140793</v>
      </c>
      <c r="R1657" s="3">
        <v>0.21162246066925972</v>
      </c>
      <c r="S1657" s="122">
        <f t="shared" si="80"/>
        <v>1210877466.1600025</v>
      </c>
      <c r="T1657" s="3">
        <v>0.43821509835518735</v>
      </c>
      <c r="U1657" s="122">
        <f t="shared" si="82"/>
        <v>-27196850910.804642</v>
      </c>
      <c r="V1657" s="3">
        <f t="shared" si="81"/>
        <v>0.23066246606437321</v>
      </c>
    </row>
    <row r="1658" spans="13:22" x14ac:dyDescent="0.25">
      <c r="M1658" s="3">
        <v>1654</v>
      </c>
      <c r="N1658" s="122">
        <f>'CBA Result'!$G$54*_xlfn.GAMMA.INV(T1658,IF($O$2="Railway",$D$31,$D$32),IF($O$2="Railway",$F$31,$F$32))</f>
        <v>6254617616.2755136</v>
      </c>
      <c r="O1658" s="122">
        <f>'CBA Result'!$G$53+'CBA Result'!$G$57+'CBA Result'!$G$58+'CBA Result'!$G$59+'CBA Result'!$G$60</f>
        <v>-349185910.82876146</v>
      </c>
      <c r="P1658" s="122">
        <f>'CBA Result'!$G$55+'CBA Result'!$G$56</f>
        <v>2589916468.0184565</v>
      </c>
      <c r="Q1658" s="122">
        <f>'CBA Result'!$G$40</f>
        <v>-16530913967.140793</v>
      </c>
      <c r="R1658" s="3">
        <v>0.81074127884481106</v>
      </c>
      <c r="S1658" s="122">
        <f t="shared" si="80"/>
        <v>3175239941.9784923</v>
      </c>
      <c r="T1658" s="3">
        <v>0.70674814970830313</v>
      </c>
      <c r="U1658" s="122">
        <f t="shared" si="82"/>
        <v>-31433562499.887791</v>
      </c>
      <c r="V1658" s="3">
        <f t="shared" si="81"/>
        <v>0.28888458466830352</v>
      </c>
    </row>
    <row r="1659" spans="13:22" x14ac:dyDescent="0.25">
      <c r="M1659" s="3">
        <v>1655</v>
      </c>
      <c r="N1659" s="122">
        <f>'CBA Result'!$G$54*_xlfn.GAMMA.INV(T1659,IF($O$2="Railway",$D$31,$D$32),IF($O$2="Railway",$F$31,$F$32))</f>
        <v>9211513314.47785</v>
      </c>
      <c r="O1659" s="122">
        <f>'CBA Result'!$G$53+'CBA Result'!$G$57+'CBA Result'!$G$58+'CBA Result'!$G$59+'CBA Result'!$G$60</f>
        <v>-349185910.82876146</v>
      </c>
      <c r="P1659" s="122">
        <f>'CBA Result'!$G$55+'CBA Result'!$G$56</f>
        <v>2589916468.0184565</v>
      </c>
      <c r="Q1659" s="122">
        <f>'CBA Result'!$G$40</f>
        <v>-16530913967.140793</v>
      </c>
      <c r="R1659" s="3">
        <v>0.49870972138161274</v>
      </c>
      <c r="S1659" s="122">
        <f t="shared" si="80"/>
        <v>2044085875.1984868</v>
      </c>
      <c r="T1659" s="3">
        <v>0.99525954925920979</v>
      </c>
      <c r="U1659" s="122">
        <f t="shared" si="82"/>
        <v>-46293905919.321266</v>
      </c>
      <c r="V1659" s="3">
        <f t="shared" si="81"/>
        <v>0.2355906908752684</v>
      </c>
    </row>
    <row r="1660" spans="13:22" x14ac:dyDescent="0.25">
      <c r="M1660" s="3">
        <v>1656</v>
      </c>
      <c r="N1660" s="122">
        <f>'CBA Result'!$G$54*_xlfn.GAMMA.INV(T1660,IF($O$2="Railway",$D$31,$D$32),IF($O$2="Railway",$F$31,$F$32))</f>
        <v>3446827926.0118341</v>
      </c>
      <c r="O1660" s="122">
        <f>'CBA Result'!$G$53+'CBA Result'!$G$57+'CBA Result'!$G$58+'CBA Result'!$G$59+'CBA Result'!$G$60</f>
        <v>-349185910.82876146</v>
      </c>
      <c r="P1660" s="122">
        <f>'CBA Result'!$G$55+'CBA Result'!$G$56</f>
        <v>2589916468.0184565</v>
      </c>
      <c r="Q1660" s="122">
        <f>'CBA Result'!$G$40</f>
        <v>-16530913967.140793</v>
      </c>
      <c r="R1660" s="3">
        <v>0.7176365924365955</v>
      </c>
      <c r="S1660" s="122">
        <f t="shared" si="80"/>
        <v>2773282605.7554832</v>
      </c>
      <c r="T1660" s="3">
        <v>1.6373572744115661E-2</v>
      </c>
      <c r="U1660" s="122">
        <f t="shared" si="82"/>
        <v>-17322574725.706299</v>
      </c>
      <c r="V1660" s="3">
        <f t="shared" si="81"/>
        <v>0.33891755203262247</v>
      </c>
    </row>
    <row r="1661" spans="13:22" x14ac:dyDescent="0.25">
      <c r="M1661" s="3">
        <v>1657</v>
      </c>
      <c r="N1661" s="122">
        <f>'CBA Result'!$G$54*_xlfn.GAMMA.INV(T1661,IF($O$2="Railway",$D$31,$D$32),IF($O$2="Railway",$F$31,$F$32))</f>
        <v>5842939879.5802908</v>
      </c>
      <c r="O1661" s="122">
        <f>'CBA Result'!$G$53+'CBA Result'!$G$57+'CBA Result'!$G$58+'CBA Result'!$G$59+'CBA Result'!$G$60</f>
        <v>-349185910.82876146</v>
      </c>
      <c r="P1661" s="122">
        <f>'CBA Result'!$G$55+'CBA Result'!$G$56</f>
        <v>2589916468.0184565</v>
      </c>
      <c r="Q1661" s="122">
        <f>'CBA Result'!$G$40</f>
        <v>-16530913967.140793</v>
      </c>
      <c r="R1661" s="3">
        <v>0.23291186518836948</v>
      </c>
      <c r="S1661" s="122">
        <f t="shared" si="80"/>
        <v>1274861268.840409</v>
      </c>
      <c r="T1661" s="3">
        <v>0.58346413566092159</v>
      </c>
      <c r="U1661" s="122">
        <f t="shared" si="82"/>
        <v>-29364611420.840466</v>
      </c>
      <c r="V1661" s="3">
        <f t="shared" si="81"/>
        <v>0.23050246232062041</v>
      </c>
    </row>
    <row r="1662" spans="13:22" x14ac:dyDescent="0.25">
      <c r="M1662" s="3">
        <v>1658</v>
      </c>
      <c r="N1662" s="122">
        <f>'CBA Result'!$G$54*_xlfn.GAMMA.INV(T1662,IF($O$2="Railway",$D$31,$D$32),IF($O$2="Railway",$F$31,$F$32))</f>
        <v>4093943038.0084815</v>
      </c>
      <c r="O1662" s="122">
        <f>'CBA Result'!$G$53+'CBA Result'!$G$57+'CBA Result'!$G$58+'CBA Result'!$G$59+'CBA Result'!$G$60</f>
        <v>-349185910.82876146</v>
      </c>
      <c r="P1662" s="122">
        <f>'CBA Result'!$G$55+'CBA Result'!$G$56</f>
        <v>2589916468.0184565</v>
      </c>
      <c r="Q1662" s="122">
        <f>'CBA Result'!$G$40</f>
        <v>-16530913967.140793</v>
      </c>
      <c r="R1662" s="3">
        <v>0.53002067974832878</v>
      </c>
      <c r="S1662" s="122">
        <f t="shared" si="80"/>
        <v>2138497171.0179486</v>
      </c>
      <c r="T1662" s="3">
        <v>7.8786960767235126E-2</v>
      </c>
      <c r="U1662" s="122">
        <f t="shared" si="82"/>
        <v>-20574753286.492756</v>
      </c>
      <c r="V1662" s="3">
        <f t="shared" si="81"/>
        <v>0.2859453144480717</v>
      </c>
    </row>
    <row r="1663" spans="13:22" x14ac:dyDescent="0.25">
      <c r="M1663" s="3">
        <v>1659</v>
      </c>
      <c r="N1663" s="122">
        <f>'CBA Result'!$G$54*_xlfn.GAMMA.INV(T1663,IF($O$2="Railway",$D$31,$D$32),IF($O$2="Railway",$F$31,$F$32))</f>
        <v>4439037893.2663832</v>
      </c>
      <c r="O1663" s="122">
        <f>'CBA Result'!$G$53+'CBA Result'!$G$57+'CBA Result'!$G$58+'CBA Result'!$G$59+'CBA Result'!$G$60</f>
        <v>-349185910.82876146</v>
      </c>
      <c r="P1663" s="122">
        <f>'CBA Result'!$G$55+'CBA Result'!$G$56</f>
        <v>2589916468.0184565</v>
      </c>
      <c r="Q1663" s="122">
        <f>'CBA Result'!$G$40</f>
        <v>-16530913967.140793</v>
      </c>
      <c r="R1663" s="3">
        <v>0.9705083403754472</v>
      </c>
      <c r="S1663" s="122">
        <f t="shared" si="80"/>
        <v>4442374136.8361845</v>
      </c>
      <c r="T1663" s="3">
        <v>0.14456474054191393</v>
      </c>
      <c r="U1663" s="122">
        <f t="shared" si="82"/>
        <v>-22309081644.61842</v>
      </c>
      <c r="V1663" s="3">
        <f t="shared" si="81"/>
        <v>0.38245528234605836</v>
      </c>
    </row>
    <row r="1664" spans="13:22" x14ac:dyDescent="0.25">
      <c r="M1664" s="3">
        <v>1660</v>
      </c>
      <c r="N1664" s="122">
        <f>'CBA Result'!$G$54*_xlfn.GAMMA.INV(T1664,IF($O$2="Railway",$D$31,$D$32),IF($O$2="Railway",$F$31,$F$32))</f>
        <v>6419387935.3969107</v>
      </c>
      <c r="O1664" s="122">
        <f>'CBA Result'!$G$53+'CBA Result'!$G$57+'CBA Result'!$G$58+'CBA Result'!$G$59+'CBA Result'!$G$60</f>
        <v>-349185910.82876146</v>
      </c>
      <c r="P1664" s="122">
        <f>'CBA Result'!$G$55+'CBA Result'!$G$56</f>
        <v>2589916468.0184565</v>
      </c>
      <c r="Q1664" s="122">
        <f>'CBA Result'!$G$40</f>
        <v>-16530913967.140793</v>
      </c>
      <c r="R1664" s="3">
        <v>0.84334182593414264</v>
      </c>
      <c r="S1664" s="122">
        <f t="shared" si="80"/>
        <v>3343867664.8098865</v>
      </c>
      <c r="T1664" s="3">
        <v>0.74958298024825454</v>
      </c>
      <c r="U1664" s="122">
        <f t="shared" si="82"/>
        <v>-32261641599.519955</v>
      </c>
      <c r="V1664" s="3">
        <f t="shared" si="81"/>
        <v>0.29180380236813852</v>
      </c>
    </row>
    <row r="1665" spans="13:22" x14ac:dyDescent="0.25">
      <c r="M1665" s="3">
        <v>1661</v>
      </c>
      <c r="N1665" s="122">
        <f>'CBA Result'!$G$54*_xlfn.GAMMA.INV(T1665,IF($O$2="Railway",$D$31,$D$32),IF($O$2="Railway",$F$31,$F$32))</f>
        <v>7689381582.2197056</v>
      </c>
      <c r="O1665" s="122">
        <f>'CBA Result'!$G$53+'CBA Result'!$G$57+'CBA Result'!$G$58+'CBA Result'!$G$59+'CBA Result'!$G$60</f>
        <v>-349185910.82876146</v>
      </c>
      <c r="P1665" s="122">
        <f>'CBA Result'!$G$55+'CBA Result'!$G$56</f>
        <v>2589916468.0184565</v>
      </c>
      <c r="Q1665" s="122">
        <f>'CBA Result'!$G$40</f>
        <v>-16530913967.140793</v>
      </c>
      <c r="R1665" s="3">
        <v>0.85773589595023436</v>
      </c>
      <c r="S1665" s="122">
        <f t="shared" si="80"/>
        <v>3425352630.0524306</v>
      </c>
      <c r="T1665" s="3">
        <v>0.94554262349432894</v>
      </c>
      <c r="U1665" s="122">
        <f t="shared" si="82"/>
        <v>-38644193998.564369</v>
      </c>
      <c r="V1665" s="3">
        <f t="shared" si="81"/>
        <v>0.27858126118100213</v>
      </c>
    </row>
    <row r="1666" spans="13:22" x14ac:dyDescent="0.25">
      <c r="M1666" s="3">
        <v>1662</v>
      </c>
      <c r="N1666" s="122">
        <f>'CBA Result'!$G$54*_xlfn.GAMMA.INV(T1666,IF($O$2="Railway",$D$31,$D$32),IF($O$2="Railway",$F$31,$F$32))</f>
        <v>6748748125.9731016</v>
      </c>
      <c r="O1666" s="122">
        <f>'CBA Result'!$G$53+'CBA Result'!$G$57+'CBA Result'!$G$58+'CBA Result'!$G$59+'CBA Result'!$G$60</f>
        <v>-349185910.82876146</v>
      </c>
      <c r="P1666" s="122">
        <f>'CBA Result'!$G$55+'CBA Result'!$G$56</f>
        <v>2589916468.0184565</v>
      </c>
      <c r="Q1666" s="122">
        <f>'CBA Result'!$G$40</f>
        <v>-16530913967.140793</v>
      </c>
      <c r="R1666" s="3">
        <v>0.67469503089528982</v>
      </c>
      <c r="S1666" s="122">
        <f t="shared" si="80"/>
        <v>2613268894.5847197</v>
      </c>
      <c r="T1666" s="3">
        <v>0.82255836803241367</v>
      </c>
      <c r="U1666" s="122">
        <f t="shared" si="82"/>
        <v>-33916892930.714302</v>
      </c>
      <c r="V1666" s="3">
        <f t="shared" si="81"/>
        <v>0.26573280542355526</v>
      </c>
    </row>
    <row r="1667" spans="13:22" x14ac:dyDescent="0.25">
      <c r="M1667" s="3">
        <v>1663</v>
      </c>
      <c r="N1667" s="122">
        <f>'CBA Result'!$G$54*_xlfn.GAMMA.INV(T1667,IF($O$2="Railway",$D$31,$D$32),IF($O$2="Railway",$F$31,$F$32))</f>
        <v>5140764915.8223886</v>
      </c>
      <c r="O1667" s="122">
        <f>'CBA Result'!$G$53+'CBA Result'!$G$57+'CBA Result'!$G$58+'CBA Result'!$G$59+'CBA Result'!$G$60</f>
        <v>-349185910.82876146</v>
      </c>
      <c r="P1667" s="122">
        <f>'CBA Result'!$G$55+'CBA Result'!$G$56</f>
        <v>2589916468.0184565</v>
      </c>
      <c r="Q1667" s="122">
        <f>'CBA Result'!$G$40</f>
        <v>-16530913967.140793</v>
      </c>
      <c r="R1667" s="3">
        <v>0.25360240042895887</v>
      </c>
      <c r="S1667" s="122">
        <f t="shared" si="80"/>
        <v>1336026210.2446201</v>
      </c>
      <c r="T1667" s="3">
        <v>0.34621492265587372</v>
      </c>
      <c r="U1667" s="122">
        <f t="shared" si="82"/>
        <v>-25835720933.321941</v>
      </c>
      <c r="V1667" s="3">
        <f t="shared" si="81"/>
        <v>0.2371757006917927</v>
      </c>
    </row>
    <row r="1668" spans="13:22" x14ac:dyDescent="0.25">
      <c r="M1668" s="3">
        <v>1664</v>
      </c>
      <c r="N1668" s="122">
        <f>'CBA Result'!$G$54*_xlfn.GAMMA.INV(T1668,IF($O$2="Railway",$D$31,$D$32),IF($O$2="Railway",$F$31,$F$32))</f>
        <v>7726967807.7688284</v>
      </c>
      <c r="O1668" s="122">
        <f>'CBA Result'!$G$53+'CBA Result'!$G$57+'CBA Result'!$G$58+'CBA Result'!$G$59+'CBA Result'!$G$60</f>
        <v>-349185910.82876146</v>
      </c>
      <c r="P1668" s="122">
        <f>'CBA Result'!$G$55+'CBA Result'!$G$56</f>
        <v>2589916468.0184565</v>
      </c>
      <c r="Q1668" s="122">
        <f>'CBA Result'!$G$40</f>
        <v>-16530913967.140793</v>
      </c>
      <c r="R1668" s="3">
        <v>0.12060516222589934</v>
      </c>
      <c r="S1668" s="122">
        <f t="shared" si="80"/>
        <v>916338859.08458161</v>
      </c>
      <c r="T1668" s="3">
        <v>0.94834619546437093</v>
      </c>
      <c r="U1668" s="122">
        <f t="shared" si="82"/>
        <v>-38833089474.262016</v>
      </c>
      <c r="V1668" s="3">
        <f t="shared" si="81"/>
        <v>0.21358384996696866</v>
      </c>
    </row>
    <row r="1669" spans="13:22" x14ac:dyDescent="0.25">
      <c r="M1669" s="3">
        <v>1665</v>
      </c>
      <c r="N1669" s="122">
        <f>'CBA Result'!$G$54*_xlfn.GAMMA.INV(T1669,IF($O$2="Railway",$D$31,$D$32),IF($O$2="Railway",$F$31,$F$32))</f>
        <v>4765904335.3135643</v>
      </c>
      <c r="O1669" s="122">
        <f>'CBA Result'!$G$53+'CBA Result'!$G$57+'CBA Result'!$G$58+'CBA Result'!$G$59+'CBA Result'!$G$60</f>
        <v>-349185910.82876146</v>
      </c>
      <c r="P1669" s="122">
        <f>'CBA Result'!$G$55+'CBA Result'!$G$56</f>
        <v>2589916468.0184565</v>
      </c>
      <c r="Q1669" s="122">
        <f>'CBA Result'!$G$40</f>
        <v>-16530913967.140793</v>
      </c>
      <c r="R1669" s="3">
        <v>0.91709115089378457</v>
      </c>
      <c r="S1669" s="122">
        <f t="shared" si="80"/>
        <v>3834015510.9609523</v>
      </c>
      <c r="T1669" s="3">
        <v>0.22895399002959116</v>
      </c>
      <c r="U1669" s="122">
        <f t="shared" si="82"/>
        <v>-23951800251.183582</v>
      </c>
      <c r="V1669" s="3">
        <f t="shared" si="81"/>
        <v>0.34447239242645417</v>
      </c>
    </row>
    <row r="1670" spans="13:22" x14ac:dyDescent="0.25">
      <c r="M1670" s="3">
        <v>1666</v>
      </c>
      <c r="N1670" s="122">
        <f>'CBA Result'!$G$54*_xlfn.GAMMA.INV(T1670,IF($O$2="Railway",$D$31,$D$32),IF($O$2="Railway",$F$31,$F$32))</f>
        <v>4143628389.7199373</v>
      </c>
      <c r="O1670" s="122">
        <f>'CBA Result'!$G$53+'CBA Result'!$G$57+'CBA Result'!$G$58+'CBA Result'!$G$59+'CBA Result'!$G$60</f>
        <v>-349185910.82876146</v>
      </c>
      <c r="P1670" s="122">
        <f>'CBA Result'!$G$55+'CBA Result'!$G$56</f>
        <v>2589916468.0184565</v>
      </c>
      <c r="Q1670" s="122">
        <f>'CBA Result'!$G$40</f>
        <v>-16530913967.140793</v>
      </c>
      <c r="R1670" s="3">
        <v>0.8892186552670972</v>
      </c>
      <c r="S1670" s="122">
        <f t="shared" ref="S1670:S1733" si="83">_xlfn.BETA.INV(R1670,IF($O$2="Railway",$I$30,$J$30),IF($O$2="Railway",$I$31,$J$31),IF($O$2="Railway",$I$27,$J$27),IF($O$2="Railway",$I$29,$J$29))*P1670</f>
        <v>3624126916.7877975</v>
      </c>
      <c r="T1670" s="3">
        <v>8.6725860864115156E-2</v>
      </c>
      <c r="U1670" s="122">
        <f t="shared" si="82"/>
        <v>-20824454819.690712</v>
      </c>
      <c r="V1670" s="3">
        <f t="shared" ref="V1670:V1733" si="84">(N1670+O1670+S1670)/-U1670</f>
        <v>0.35624315065690421</v>
      </c>
    </row>
    <row r="1671" spans="13:22" x14ac:dyDescent="0.25">
      <c r="M1671" s="3">
        <v>1667</v>
      </c>
      <c r="N1671" s="122">
        <f>'CBA Result'!$G$54*_xlfn.GAMMA.INV(T1671,IF($O$2="Railway",$D$31,$D$32),IF($O$2="Railway",$F$31,$F$32))</f>
        <v>4740380461.8239079</v>
      </c>
      <c r="O1671" s="122">
        <f>'CBA Result'!$G$53+'CBA Result'!$G$57+'CBA Result'!$G$58+'CBA Result'!$G$59+'CBA Result'!$G$60</f>
        <v>-349185910.82876146</v>
      </c>
      <c r="P1671" s="122">
        <f>'CBA Result'!$G$55+'CBA Result'!$G$56</f>
        <v>2589916468.0184565</v>
      </c>
      <c r="Q1671" s="122">
        <f>'CBA Result'!$G$40</f>
        <v>-16530913967.140793</v>
      </c>
      <c r="R1671" s="3">
        <v>0.31950128347760398</v>
      </c>
      <c r="S1671" s="122">
        <f t="shared" si="83"/>
        <v>1526595977.6136439</v>
      </c>
      <c r="T1671" s="3">
        <v>0.22166999880388116</v>
      </c>
      <c r="U1671" s="122">
        <f t="shared" si="82"/>
        <v>-23823526018.960556</v>
      </c>
      <c r="V1671" s="3">
        <f t="shared" si="84"/>
        <v>0.24840111929270953</v>
      </c>
    </row>
    <row r="1672" spans="13:22" x14ac:dyDescent="0.25">
      <c r="M1672" s="3">
        <v>1668</v>
      </c>
      <c r="N1672" s="122">
        <f>'CBA Result'!$G$54*_xlfn.GAMMA.INV(T1672,IF($O$2="Railway",$D$31,$D$32),IF($O$2="Railway",$F$31,$F$32))</f>
        <v>6846008557.7050629</v>
      </c>
      <c r="O1672" s="122">
        <f>'CBA Result'!$G$53+'CBA Result'!$G$57+'CBA Result'!$G$58+'CBA Result'!$G$59+'CBA Result'!$G$60</f>
        <v>-349185910.82876146</v>
      </c>
      <c r="P1672" s="122">
        <f>'CBA Result'!$G$55+'CBA Result'!$G$56</f>
        <v>2589916468.0184565</v>
      </c>
      <c r="Q1672" s="122">
        <f>'CBA Result'!$G$40</f>
        <v>-16530913967.140793</v>
      </c>
      <c r="R1672" s="3">
        <v>0.68098491162062635</v>
      </c>
      <c r="S1672" s="122">
        <f t="shared" si="83"/>
        <v>2635981082.2163396</v>
      </c>
      <c r="T1672" s="3">
        <v>0.84086449522529561</v>
      </c>
      <c r="U1672" s="122">
        <f t="shared" si="82"/>
        <v>-34405690495.517822</v>
      </c>
      <c r="V1672" s="3">
        <f t="shared" si="84"/>
        <v>0.26544457028939478</v>
      </c>
    </row>
    <row r="1673" spans="13:22" x14ac:dyDescent="0.25">
      <c r="M1673" s="3">
        <v>1669</v>
      </c>
      <c r="N1673" s="122">
        <f>'CBA Result'!$G$54*_xlfn.GAMMA.INV(T1673,IF($O$2="Railway",$D$31,$D$32),IF($O$2="Railway",$F$31,$F$32))</f>
        <v>4376223551.4996786</v>
      </c>
      <c r="O1673" s="122">
        <f>'CBA Result'!$G$53+'CBA Result'!$G$57+'CBA Result'!$G$58+'CBA Result'!$G$59+'CBA Result'!$G$60</f>
        <v>-349185910.82876146</v>
      </c>
      <c r="P1673" s="122">
        <f>'CBA Result'!$G$55+'CBA Result'!$G$56</f>
        <v>2589916468.0184565</v>
      </c>
      <c r="Q1673" s="122">
        <f>'CBA Result'!$G$40</f>
        <v>-16530913967.140793</v>
      </c>
      <c r="R1673" s="3">
        <v>0.86602382729006089</v>
      </c>
      <c r="S1673" s="122">
        <f t="shared" si="83"/>
        <v>3474673942.1074224</v>
      </c>
      <c r="T1673" s="3">
        <v>0.13074000199636071</v>
      </c>
      <c r="U1673" s="122">
        <f t="shared" si="82"/>
        <v>-21993398311.288002</v>
      </c>
      <c r="V1673" s="3">
        <f t="shared" si="84"/>
        <v>0.34108924308109873</v>
      </c>
    </row>
    <row r="1674" spans="13:22" x14ac:dyDescent="0.25">
      <c r="M1674" s="3">
        <v>1670</v>
      </c>
      <c r="N1674" s="122">
        <f>'CBA Result'!$G$54*_xlfn.GAMMA.INV(T1674,IF($O$2="Railway",$D$31,$D$32),IF($O$2="Railway",$F$31,$F$32))</f>
        <v>6336437310.7436647</v>
      </c>
      <c r="O1674" s="122">
        <f>'CBA Result'!$G$53+'CBA Result'!$G$57+'CBA Result'!$G$58+'CBA Result'!$G$59+'CBA Result'!$G$60</f>
        <v>-349185910.82876146</v>
      </c>
      <c r="P1674" s="122">
        <f>'CBA Result'!$G$55+'CBA Result'!$G$56</f>
        <v>2589916468.0184565</v>
      </c>
      <c r="Q1674" s="122">
        <f>'CBA Result'!$G$40</f>
        <v>-16530913967.140793</v>
      </c>
      <c r="R1674" s="3">
        <v>8.0541236416967976E-2</v>
      </c>
      <c r="S1674" s="122">
        <f t="shared" si="83"/>
        <v>765868366.159199</v>
      </c>
      <c r="T1674" s="3">
        <v>0.72853150807395339</v>
      </c>
      <c r="U1674" s="122">
        <f t="shared" si="82"/>
        <v>-31844760216.130894</v>
      </c>
      <c r="V1674" s="3">
        <f t="shared" si="84"/>
        <v>0.21206376560038673</v>
      </c>
    </row>
    <row r="1675" spans="13:22" x14ac:dyDescent="0.25">
      <c r="M1675" s="3">
        <v>1671</v>
      </c>
      <c r="N1675" s="122">
        <f>'CBA Result'!$G$54*_xlfn.GAMMA.INV(T1675,IF($O$2="Railway",$D$31,$D$32),IF($O$2="Railway",$F$31,$F$32))</f>
        <v>5693244932.8742104</v>
      </c>
      <c r="O1675" s="122">
        <f>'CBA Result'!$G$53+'CBA Result'!$G$57+'CBA Result'!$G$58+'CBA Result'!$G$59+'CBA Result'!$G$60</f>
        <v>-349185910.82876146</v>
      </c>
      <c r="P1675" s="122">
        <f>'CBA Result'!$G$55+'CBA Result'!$G$56</f>
        <v>2589916468.0184565</v>
      </c>
      <c r="Q1675" s="122">
        <f>'CBA Result'!$G$40</f>
        <v>-16530913967.140793</v>
      </c>
      <c r="R1675" s="3">
        <v>0.64728518391045997</v>
      </c>
      <c r="S1675" s="122">
        <f t="shared" si="83"/>
        <v>2516798043.2482295</v>
      </c>
      <c r="T1675" s="3">
        <v>0.53417245634195532</v>
      </c>
      <c r="U1675" s="122">
        <f t="shared" si="82"/>
        <v>-28612295971.378193</v>
      </c>
      <c r="V1675" s="3">
        <f t="shared" si="84"/>
        <v>0.27473702470983624</v>
      </c>
    </row>
    <row r="1676" spans="13:22" x14ac:dyDescent="0.25">
      <c r="M1676" s="3">
        <v>1672</v>
      </c>
      <c r="N1676" s="122">
        <f>'CBA Result'!$G$54*_xlfn.GAMMA.INV(T1676,IF($O$2="Railway",$D$31,$D$32),IF($O$2="Railway",$F$31,$F$32))</f>
        <v>4522662686.9505901</v>
      </c>
      <c r="O1676" s="122">
        <f>'CBA Result'!$G$53+'CBA Result'!$G$57+'CBA Result'!$G$58+'CBA Result'!$G$59+'CBA Result'!$G$60</f>
        <v>-349185910.82876146</v>
      </c>
      <c r="P1676" s="122">
        <f>'CBA Result'!$G$55+'CBA Result'!$G$56</f>
        <v>2589916468.0184565</v>
      </c>
      <c r="Q1676" s="122">
        <f>'CBA Result'!$G$40</f>
        <v>-16530913967.140793</v>
      </c>
      <c r="R1676" s="3">
        <v>0.90694190560363774</v>
      </c>
      <c r="S1676" s="122">
        <f t="shared" si="83"/>
        <v>3752821273.1415372</v>
      </c>
      <c r="T1676" s="3">
        <v>0.16421745150407974</v>
      </c>
      <c r="U1676" s="122">
        <f t="shared" si="82"/>
        <v>-22729351170.284172</v>
      </c>
      <c r="V1676" s="3">
        <f t="shared" si="84"/>
        <v>0.34872522272549622</v>
      </c>
    </row>
    <row r="1677" spans="13:22" x14ac:dyDescent="0.25">
      <c r="M1677" s="3">
        <v>1673</v>
      </c>
      <c r="N1677" s="122">
        <f>'CBA Result'!$G$54*_xlfn.GAMMA.INV(T1677,IF($O$2="Railway",$D$31,$D$32),IF($O$2="Railway",$F$31,$F$32))</f>
        <v>4251908916.5832777</v>
      </c>
      <c r="O1677" s="122">
        <f>'CBA Result'!$G$53+'CBA Result'!$G$57+'CBA Result'!$G$58+'CBA Result'!$G$59+'CBA Result'!$G$60</f>
        <v>-349185910.82876146</v>
      </c>
      <c r="P1677" s="122">
        <f>'CBA Result'!$G$55+'CBA Result'!$G$56</f>
        <v>2589916468.0184565</v>
      </c>
      <c r="Q1677" s="122">
        <f>'CBA Result'!$G$40</f>
        <v>-16530913967.140793</v>
      </c>
      <c r="R1677" s="3">
        <v>0.32231741161646255</v>
      </c>
      <c r="S1677" s="122">
        <f t="shared" si="83"/>
        <v>1534652515.3023167</v>
      </c>
      <c r="T1677" s="3">
        <v>0.10580421816725849</v>
      </c>
      <c r="U1677" s="122">
        <f t="shared" si="82"/>
        <v>-21368635602.193352</v>
      </c>
      <c r="V1677" s="3">
        <f t="shared" si="84"/>
        <v>0.25445590548133651</v>
      </c>
    </row>
    <row r="1678" spans="13:22" x14ac:dyDescent="0.25">
      <c r="M1678" s="3">
        <v>1674</v>
      </c>
      <c r="N1678" s="122">
        <f>'CBA Result'!$G$54*_xlfn.GAMMA.INV(T1678,IF($O$2="Railway",$D$31,$D$32),IF($O$2="Railway",$F$31,$F$32))</f>
        <v>5737698730.4152308</v>
      </c>
      <c r="O1678" s="122">
        <f>'CBA Result'!$G$53+'CBA Result'!$G$57+'CBA Result'!$G$58+'CBA Result'!$G$59+'CBA Result'!$G$60</f>
        <v>-349185910.82876146</v>
      </c>
      <c r="P1678" s="122">
        <f>'CBA Result'!$G$55+'CBA Result'!$G$56</f>
        <v>2589916468.0184565</v>
      </c>
      <c r="Q1678" s="122">
        <f>'CBA Result'!$G$40</f>
        <v>-16530913967.140793</v>
      </c>
      <c r="R1678" s="3">
        <v>0.78727252831128747</v>
      </c>
      <c r="S1678" s="122">
        <f t="shared" si="83"/>
        <v>3064603059.8707089</v>
      </c>
      <c r="T1678" s="3">
        <v>0.54898978304535706</v>
      </c>
      <c r="U1678" s="122">
        <f t="shared" si="82"/>
        <v>-28835705507.994301</v>
      </c>
      <c r="V1678" s="3">
        <f t="shared" si="84"/>
        <v>0.29314753117844361</v>
      </c>
    </row>
    <row r="1679" spans="13:22" x14ac:dyDescent="0.25">
      <c r="M1679" s="3">
        <v>1675</v>
      </c>
      <c r="N1679" s="122">
        <f>'CBA Result'!$G$54*_xlfn.GAMMA.INV(T1679,IF($O$2="Railway",$D$31,$D$32),IF($O$2="Railway",$F$31,$F$32))</f>
        <v>2580722439.0391374</v>
      </c>
      <c r="O1679" s="122">
        <f>'CBA Result'!$G$53+'CBA Result'!$G$57+'CBA Result'!$G$58+'CBA Result'!$G$59+'CBA Result'!$G$60</f>
        <v>-349185910.82876146</v>
      </c>
      <c r="P1679" s="122">
        <f>'CBA Result'!$G$55+'CBA Result'!$G$56</f>
        <v>2589916468.0184565</v>
      </c>
      <c r="Q1679" s="122">
        <f>'CBA Result'!$G$40</f>
        <v>-16530913967.140793</v>
      </c>
      <c r="R1679" s="3">
        <v>0.65140006006891626</v>
      </c>
      <c r="S1679" s="122">
        <f t="shared" si="83"/>
        <v>2531036305.4305892</v>
      </c>
      <c r="T1679" s="3">
        <v>5.4231901170864738E-4</v>
      </c>
      <c r="U1679" s="122">
        <f t="shared" si="82"/>
        <v>-12969825664.691158</v>
      </c>
      <c r="V1679" s="3">
        <f t="shared" si="84"/>
        <v>0.36720407480931028</v>
      </c>
    </row>
    <row r="1680" spans="13:22" x14ac:dyDescent="0.25">
      <c r="M1680" s="3">
        <v>1676</v>
      </c>
      <c r="N1680" s="122">
        <f>'CBA Result'!$G$54*_xlfn.GAMMA.INV(T1680,IF($O$2="Railway",$D$31,$D$32),IF($O$2="Railway",$F$31,$F$32))</f>
        <v>4621195477.9415035</v>
      </c>
      <c r="O1680" s="122">
        <f>'CBA Result'!$G$53+'CBA Result'!$G$57+'CBA Result'!$G$58+'CBA Result'!$G$59+'CBA Result'!$G$60</f>
        <v>-349185910.82876146</v>
      </c>
      <c r="P1680" s="122">
        <f>'CBA Result'!$G$55+'CBA Result'!$G$56</f>
        <v>2589916468.0184565</v>
      </c>
      <c r="Q1680" s="122">
        <f>'CBA Result'!$G$40</f>
        <v>-16530913967.140793</v>
      </c>
      <c r="R1680" s="3">
        <v>0.62124550246178811</v>
      </c>
      <c r="S1680" s="122">
        <f t="shared" si="83"/>
        <v>2428491373.0394387</v>
      </c>
      <c r="T1680" s="3">
        <v>0.18913764593191495</v>
      </c>
      <c r="U1680" s="122">
        <f t="shared" si="82"/>
        <v>-23224543176.241776</v>
      </c>
      <c r="V1680" s="3">
        <f t="shared" si="84"/>
        <v>0.28850948280466732</v>
      </c>
    </row>
    <row r="1681" spans="13:22" x14ac:dyDescent="0.25">
      <c r="M1681" s="3">
        <v>1677</v>
      </c>
      <c r="N1681" s="122">
        <f>'CBA Result'!$G$54*_xlfn.GAMMA.INV(T1681,IF($O$2="Railway",$D$31,$D$32),IF($O$2="Railway",$F$31,$F$32))</f>
        <v>7032462239.2823772</v>
      </c>
      <c r="O1681" s="122">
        <f>'CBA Result'!$G$53+'CBA Result'!$G$57+'CBA Result'!$G$58+'CBA Result'!$G$59+'CBA Result'!$G$60</f>
        <v>-349185910.82876146</v>
      </c>
      <c r="P1681" s="122">
        <f>'CBA Result'!$G$55+'CBA Result'!$G$56</f>
        <v>2589916468.0184565</v>
      </c>
      <c r="Q1681" s="122">
        <f>'CBA Result'!$G$40</f>
        <v>-16530913967.140793</v>
      </c>
      <c r="R1681" s="3">
        <v>0.12442176441479469</v>
      </c>
      <c r="S1681" s="122">
        <f t="shared" si="83"/>
        <v>929734473.11162353</v>
      </c>
      <c r="T1681" s="3">
        <v>0.87198278101533</v>
      </c>
      <c r="U1681" s="122">
        <f t="shared" si="82"/>
        <v>-35342742736.400406</v>
      </c>
      <c r="V1681" s="3">
        <f t="shared" si="84"/>
        <v>0.21540520661754989</v>
      </c>
    </row>
    <row r="1682" spans="13:22" x14ac:dyDescent="0.25">
      <c r="M1682" s="3">
        <v>1678</v>
      </c>
      <c r="N1682" s="122">
        <f>'CBA Result'!$G$54*_xlfn.GAMMA.INV(T1682,IF($O$2="Railway",$D$31,$D$32),IF($O$2="Railway",$F$31,$F$32))</f>
        <v>4932807636.1831903</v>
      </c>
      <c r="O1682" s="122">
        <f>'CBA Result'!$G$53+'CBA Result'!$G$57+'CBA Result'!$G$58+'CBA Result'!$G$59+'CBA Result'!$G$60</f>
        <v>-349185910.82876146</v>
      </c>
      <c r="P1682" s="122">
        <f>'CBA Result'!$G$55+'CBA Result'!$G$56</f>
        <v>2589916468.0184565</v>
      </c>
      <c r="Q1682" s="122">
        <f>'CBA Result'!$G$40</f>
        <v>-16530913967.140793</v>
      </c>
      <c r="R1682" s="3">
        <v>0.14738381800826872</v>
      </c>
      <c r="S1682" s="122">
        <f t="shared" si="83"/>
        <v>1007869729.6815152</v>
      </c>
      <c r="T1682" s="3">
        <v>0.27903066919058628</v>
      </c>
      <c r="U1682" s="122">
        <f t="shared" si="82"/>
        <v>-24790598985.365364</v>
      </c>
      <c r="V1682" s="3">
        <f t="shared" si="84"/>
        <v>0.22554886464569773</v>
      </c>
    </row>
    <row r="1683" spans="13:22" x14ac:dyDescent="0.25">
      <c r="M1683" s="3">
        <v>1679</v>
      </c>
      <c r="N1683" s="122">
        <f>'CBA Result'!$G$54*_xlfn.GAMMA.INV(T1683,IF($O$2="Railway",$D$31,$D$32),IF($O$2="Railway",$F$31,$F$32))</f>
        <v>6739029991.7389488</v>
      </c>
      <c r="O1683" s="122">
        <f>'CBA Result'!$G$53+'CBA Result'!$G$57+'CBA Result'!$G$58+'CBA Result'!$G$59+'CBA Result'!$G$60</f>
        <v>-349185910.82876146</v>
      </c>
      <c r="P1683" s="122">
        <f>'CBA Result'!$G$55+'CBA Result'!$G$56</f>
        <v>2589916468.0184565</v>
      </c>
      <c r="Q1683" s="122">
        <f>'CBA Result'!$G$40</f>
        <v>-16530913967.140793</v>
      </c>
      <c r="R1683" s="3">
        <v>0.17295871253931105</v>
      </c>
      <c r="S1683" s="122">
        <f t="shared" si="83"/>
        <v>1090924764.229296</v>
      </c>
      <c r="T1683" s="3">
        <v>0.82064898827765254</v>
      </c>
      <c r="U1683" s="122">
        <f t="shared" si="82"/>
        <v>-33868052921.848427</v>
      </c>
      <c r="V1683" s="3">
        <f t="shared" si="84"/>
        <v>0.22087980263883453</v>
      </c>
    </row>
    <row r="1684" spans="13:22" x14ac:dyDescent="0.25">
      <c r="M1684" s="3">
        <v>1680</v>
      </c>
      <c r="N1684" s="122">
        <f>'CBA Result'!$G$54*_xlfn.GAMMA.INV(T1684,IF($O$2="Railway",$D$31,$D$32),IF($O$2="Railway",$F$31,$F$32))</f>
        <v>5830123633.0608597</v>
      </c>
      <c r="O1684" s="122">
        <f>'CBA Result'!$G$53+'CBA Result'!$G$57+'CBA Result'!$G$58+'CBA Result'!$G$59+'CBA Result'!$G$60</f>
        <v>-349185910.82876146</v>
      </c>
      <c r="P1684" s="122">
        <f>'CBA Result'!$G$55+'CBA Result'!$G$56</f>
        <v>2589916468.0184565</v>
      </c>
      <c r="Q1684" s="122">
        <f>'CBA Result'!$G$40</f>
        <v>-16530913967.140793</v>
      </c>
      <c r="R1684" s="3">
        <v>0.26422645342062767</v>
      </c>
      <c r="S1684" s="122">
        <f t="shared" si="83"/>
        <v>1367119743.6240511</v>
      </c>
      <c r="T1684" s="3">
        <v>0.57931664027667906</v>
      </c>
      <c r="U1684" s="122">
        <f t="shared" si="82"/>
        <v>-29300201362.432705</v>
      </c>
      <c r="V1684" s="3">
        <f t="shared" si="84"/>
        <v>0.23372049158120792</v>
      </c>
    </row>
    <row r="1685" spans="13:22" x14ac:dyDescent="0.25">
      <c r="M1685" s="3">
        <v>1681</v>
      </c>
      <c r="N1685" s="122">
        <f>'CBA Result'!$G$54*_xlfn.GAMMA.INV(T1685,IF($O$2="Railway",$D$31,$D$32),IF($O$2="Railway",$F$31,$F$32))</f>
        <v>6990055967.0841665</v>
      </c>
      <c r="O1685" s="122">
        <f>'CBA Result'!$G$53+'CBA Result'!$G$57+'CBA Result'!$G$58+'CBA Result'!$G$59+'CBA Result'!$G$60</f>
        <v>-349185910.82876146</v>
      </c>
      <c r="P1685" s="122">
        <f>'CBA Result'!$G$55+'CBA Result'!$G$56</f>
        <v>2589916468.0184565</v>
      </c>
      <c r="Q1685" s="122">
        <f>'CBA Result'!$G$40</f>
        <v>-16530913967.140793</v>
      </c>
      <c r="R1685" s="3">
        <v>0.95941539746139493</v>
      </c>
      <c r="S1685" s="122">
        <f t="shared" si="83"/>
        <v>4274630714.9846745</v>
      </c>
      <c r="T1685" s="3">
        <v>0.86535224471413685</v>
      </c>
      <c r="U1685" s="122">
        <f t="shared" si="82"/>
        <v>-35129623359.756012</v>
      </c>
      <c r="V1685" s="3">
        <f t="shared" si="84"/>
        <v>0.31072068890282267</v>
      </c>
    </row>
    <row r="1686" spans="13:22" x14ac:dyDescent="0.25">
      <c r="M1686" s="3">
        <v>1682</v>
      </c>
      <c r="N1686" s="122">
        <f>'CBA Result'!$G$54*_xlfn.GAMMA.INV(T1686,IF($O$2="Railway",$D$31,$D$32),IF($O$2="Railway",$F$31,$F$32))</f>
        <v>4964375708.640954</v>
      </c>
      <c r="O1686" s="122">
        <f>'CBA Result'!$G$53+'CBA Result'!$G$57+'CBA Result'!$G$58+'CBA Result'!$G$59+'CBA Result'!$G$60</f>
        <v>-349185910.82876146</v>
      </c>
      <c r="P1686" s="122">
        <f>'CBA Result'!$G$55+'CBA Result'!$G$56</f>
        <v>2589916468.0184565</v>
      </c>
      <c r="Q1686" s="122">
        <f>'CBA Result'!$G$40</f>
        <v>-16530913967.140793</v>
      </c>
      <c r="R1686" s="3">
        <v>6.6435881460269242E-2</v>
      </c>
      <c r="S1686" s="122">
        <f t="shared" si="83"/>
        <v>706881239.1914134</v>
      </c>
      <c r="T1686" s="3">
        <v>0.28893003920465687</v>
      </c>
      <c r="U1686" s="122">
        <f t="shared" si="82"/>
        <v>-24949249288.146458</v>
      </c>
      <c r="V1686" s="3">
        <f t="shared" si="84"/>
        <v>0.21331587878807062</v>
      </c>
    </row>
    <row r="1687" spans="13:22" x14ac:dyDescent="0.25">
      <c r="M1687" s="3">
        <v>1683</v>
      </c>
      <c r="N1687" s="122">
        <f>'CBA Result'!$G$54*_xlfn.GAMMA.INV(T1687,IF($O$2="Railway",$D$31,$D$32),IF($O$2="Railway",$F$31,$F$32))</f>
        <v>5241506742.9357767</v>
      </c>
      <c r="O1687" s="122">
        <f>'CBA Result'!$G$53+'CBA Result'!$G$57+'CBA Result'!$G$58+'CBA Result'!$G$59+'CBA Result'!$G$60</f>
        <v>-349185910.82876146</v>
      </c>
      <c r="P1687" s="122">
        <f>'CBA Result'!$G$55+'CBA Result'!$G$56</f>
        <v>2589916468.0184565</v>
      </c>
      <c r="Q1687" s="122">
        <f>'CBA Result'!$G$40</f>
        <v>-16530913967.140793</v>
      </c>
      <c r="R1687" s="3">
        <v>0.59554151794466004</v>
      </c>
      <c r="S1687" s="122">
        <f t="shared" si="83"/>
        <v>2344045528.5015945</v>
      </c>
      <c r="T1687" s="3">
        <v>0.38007077962050151</v>
      </c>
      <c r="U1687" s="122">
        <f t="shared" si="82"/>
        <v>-26342014797.023758</v>
      </c>
      <c r="V1687" s="3">
        <f t="shared" si="84"/>
        <v>0.27470815791304648</v>
      </c>
    </row>
    <row r="1688" spans="13:22" x14ac:dyDescent="0.25">
      <c r="M1688" s="3">
        <v>1684</v>
      </c>
      <c r="N1688" s="122">
        <f>'CBA Result'!$G$54*_xlfn.GAMMA.INV(T1688,IF($O$2="Railway",$D$31,$D$32),IF($O$2="Railway",$F$31,$F$32))</f>
        <v>4353520195.0472622</v>
      </c>
      <c r="O1688" s="122">
        <f>'CBA Result'!$G$53+'CBA Result'!$G$57+'CBA Result'!$G$58+'CBA Result'!$G$59+'CBA Result'!$G$60</f>
        <v>-349185910.82876146</v>
      </c>
      <c r="P1688" s="122">
        <f>'CBA Result'!$G$55+'CBA Result'!$G$56</f>
        <v>2589916468.0184565</v>
      </c>
      <c r="Q1688" s="122">
        <f>'CBA Result'!$G$40</f>
        <v>-16530913967.140793</v>
      </c>
      <c r="R1688" s="3">
        <v>0.51558222775845219</v>
      </c>
      <c r="S1688" s="122">
        <f t="shared" si="83"/>
        <v>2094706340.745364</v>
      </c>
      <c r="T1688" s="3">
        <v>0.12594446636166567</v>
      </c>
      <c r="U1688" s="122">
        <f t="shared" si="82"/>
        <v>-21879299030.118961</v>
      </c>
      <c r="V1688" s="3">
        <f t="shared" si="84"/>
        <v>0.27875850211507908</v>
      </c>
    </row>
    <row r="1689" spans="13:22" x14ac:dyDescent="0.25">
      <c r="M1689" s="3">
        <v>1685</v>
      </c>
      <c r="N1689" s="122">
        <f>'CBA Result'!$G$54*_xlfn.GAMMA.INV(T1689,IF($O$2="Railway",$D$31,$D$32),IF($O$2="Railway",$F$31,$F$32))</f>
        <v>4404273038.2143631</v>
      </c>
      <c r="O1689" s="122">
        <f>'CBA Result'!$G$53+'CBA Result'!$G$57+'CBA Result'!$G$58+'CBA Result'!$G$59+'CBA Result'!$G$60</f>
        <v>-349185910.82876146</v>
      </c>
      <c r="P1689" s="122">
        <f>'CBA Result'!$G$55+'CBA Result'!$G$56</f>
        <v>2589916468.0184565</v>
      </c>
      <c r="Q1689" s="122">
        <f>'CBA Result'!$G$40</f>
        <v>-16530913967.140793</v>
      </c>
      <c r="R1689" s="3">
        <v>0.94920323938806983</v>
      </c>
      <c r="S1689" s="122">
        <f t="shared" si="83"/>
        <v>4146644909.7696934</v>
      </c>
      <c r="T1689" s="3">
        <v>0.13681273030347296</v>
      </c>
      <c r="U1689" s="122">
        <f t="shared" si="82"/>
        <v>-22134365409.171253</v>
      </c>
      <c r="V1689" s="3">
        <f t="shared" si="84"/>
        <v>0.37054290401101592</v>
      </c>
    </row>
    <row r="1690" spans="13:22" x14ac:dyDescent="0.25">
      <c r="M1690" s="3">
        <v>1686</v>
      </c>
      <c r="N1690" s="122">
        <f>'CBA Result'!$G$54*_xlfn.GAMMA.INV(T1690,IF($O$2="Railway",$D$31,$D$32),IF($O$2="Railway",$F$31,$F$32))</f>
        <v>6603564687.5618315</v>
      </c>
      <c r="O1690" s="122">
        <f>'CBA Result'!$G$53+'CBA Result'!$G$57+'CBA Result'!$G$58+'CBA Result'!$G$59+'CBA Result'!$G$60</f>
        <v>-349185910.82876146</v>
      </c>
      <c r="P1690" s="122">
        <f>'CBA Result'!$G$55+'CBA Result'!$G$56</f>
        <v>2589916468.0184565</v>
      </c>
      <c r="Q1690" s="122">
        <f>'CBA Result'!$G$40</f>
        <v>-16530913967.140793</v>
      </c>
      <c r="R1690" s="3">
        <v>0.68915160991028213</v>
      </c>
      <c r="S1690" s="122">
        <f t="shared" si="83"/>
        <v>2665819286.1296859</v>
      </c>
      <c r="T1690" s="3">
        <v>0.79249416482026147</v>
      </c>
      <c r="U1690" s="122">
        <f t="shared" si="82"/>
        <v>-33187250774.273918</v>
      </c>
      <c r="V1690" s="3">
        <f t="shared" si="84"/>
        <v>0.26878388100099915</v>
      </c>
    </row>
    <row r="1691" spans="13:22" x14ac:dyDescent="0.25">
      <c r="M1691" s="3">
        <v>1687</v>
      </c>
      <c r="N1691" s="122">
        <f>'CBA Result'!$G$54*_xlfn.GAMMA.INV(T1691,IF($O$2="Railway",$D$31,$D$32),IF($O$2="Railway",$F$31,$F$32))</f>
        <v>8313426983.0066223</v>
      </c>
      <c r="O1691" s="122">
        <f>'CBA Result'!$G$53+'CBA Result'!$G$57+'CBA Result'!$G$58+'CBA Result'!$G$59+'CBA Result'!$G$60</f>
        <v>-349185910.82876146</v>
      </c>
      <c r="P1691" s="122">
        <f>'CBA Result'!$G$55+'CBA Result'!$G$56</f>
        <v>2589916468.0184565</v>
      </c>
      <c r="Q1691" s="122">
        <f>'CBA Result'!$G$40</f>
        <v>-16530913967.140793</v>
      </c>
      <c r="R1691" s="3">
        <v>0.79807511833066536</v>
      </c>
      <c r="S1691" s="122">
        <f t="shared" si="83"/>
        <v>3114564924.1753564</v>
      </c>
      <c r="T1691" s="3">
        <v>0.97848970234374921</v>
      </c>
      <c r="U1691" s="122">
        <f t="shared" si="82"/>
        <v>-41780432104.849106</v>
      </c>
      <c r="V1691" s="3">
        <f t="shared" si="84"/>
        <v>0.26516733882863297</v>
      </c>
    </row>
    <row r="1692" spans="13:22" x14ac:dyDescent="0.25">
      <c r="M1692" s="3">
        <v>1688</v>
      </c>
      <c r="N1692" s="122">
        <f>'CBA Result'!$G$54*_xlfn.GAMMA.INV(T1692,IF($O$2="Railway",$D$31,$D$32),IF($O$2="Railway",$F$31,$F$32))</f>
        <v>2523573966.8626547</v>
      </c>
      <c r="O1692" s="122">
        <f>'CBA Result'!$G$53+'CBA Result'!$G$57+'CBA Result'!$G$58+'CBA Result'!$G$59+'CBA Result'!$G$60</f>
        <v>-349185910.82876146</v>
      </c>
      <c r="P1692" s="122">
        <f>'CBA Result'!$G$55+'CBA Result'!$G$56</f>
        <v>2589916468.0184565</v>
      </c>
      <c r="Q1692" s="122">
        <f>'CBA Result'!$G$40</f>
        <v>-16530913967.140793</v>
      </c>
      <c r="R1692" s="3">
        <v>0.63424570044941408</v>
      </c>
      <c r="S1692" s="122">
        <f t="shared" si="83"/>
        <v>2472203725.1401911</v>
      </c>
      <c r="T1692" s="3">
        <v>4.0219361272608722E-4</v>
      </c>
      <c r="U1692" s="122">
        <f t="shared" si="82"/>
        <v>-12682617048.251026</v>
      </c>
      <c r="V1692" s="3">
        <f t="shared" si="84"/>
        <v>0.366374839159467</v>
      </c>
    </row>
    <row r="1693" spans="13:22" x14ac:dyDescent="0.25">
      <c r="M1693" s="3">
        <v>1689</v>
      </c>
      <c r="N1693" s="122">
        <f>'CBA Result'!$G$54*_xlfn.GAMMA.INV(T1693,IF($O$2="Railway",$D$31,$D$32),IF($O$2="Railway",$F$31,$F$32))</f>
        <v>6748451455.9125404</v>
      </c>
      <c r="O1693" s="122">
        <f>'CBA Result'!$G$53+'CBA Result'!$G$57+'CBA Result'!$G$58+'CBA Result'!$G$59+'CBA Result'!$G$60</f>
        <v>-349185910.82876146</v>
      </c>
      <c r="P1693" s="122">
        <f>'CBA Result'!$G$55+'CBA Result'!$G$56</f>
        <v>2589916468.0184565</v>
      </c>
      <c r="Q1693" s="122">
        <f>'CBA Result'!$G$40</f>
        <v>-16530913967.140793</v>
      </c>
      <c r="R1693" s="3">
        <v>0.22035074523870302</v>
      </c>
      <c r="S1693" s="122">
        <f t="shared" si="83"/>
        <v>1237256055.330699</v>
      </c>
      <c r="T1693" s="3">
        <v>0.82250029672161695</v>
      </c>
      <c r="U1693" s="122">
        <f t="shared" si="82"/>
        <v>-33915401968.762253</v>
      </c>
      <c r="V1693" s="3">
        <f t="shared" si="84"/>
        <v>0.22516382401860044</v>
      </c>
    </row>
    <row r="1694" spans="13:22" x14ac:dyDescent="0.25">
      <c r="M1694" s="3">
        <v>1690</v>
      </c>
      <c r="N1694" s="122">
        <f>'CBA Result'!$G$54*_xlfn.GAMMA.INV(T1694,IF($O$2="Railway",$D$31,$D$32),IF($O$2="Railway",$F$31,$F$32))</f>
        <v>4007171653.9196906</v>
      </c>
      <c r="O1694" s="122">
        <f>'CBA Result'!$G$53+'CBA Result'!$G$57+'CBA Result'!$G$58+'CBA Result'!$G$59+'CBA Result'!$G$60</f>
        <v>-349185910.82876146</v>
      </c>
      <c r="P1694" s="122">
        <f>'CBA Result'!$G$55+'CBA Result'!$G$56</f>
        <v>2589916468.0184565</v>
      </c>
      <c r="Q1694" s="122">
        <f>'CBA Result'!$G$40</f>
        <v>-16530913967.140793</v>
      </c>
      <c r="R1694" s="3">
        <v>0.41812904914169957</v>
      </c>
      <c r="S1694" s="122">
        <f t="shared" si="83"/>
        <v>1808513703.3808103</v>
      </c>
      <c r="T1694" s="3">
        <v>6.6125538100667458E-2</v>
      </c>
      <c r="U1694" s="122">
        <f t="shared" si="82"/>
        <v>-20138670076.887856</v>
      </c>
      <c r="V1694" s="3">
        <f t="shared" si="84"/>
        <v>0.27144292178187907</v>
      </c>
    </row>
    <row r="1695" spans="13:22" x14ac:dyDescent="0.25">
      <c r="M1695" s="3">
        <v>1691</v>
      </c>
      <c r="N1695" s="122">
        <f>'CBA Result'!$G$54*_xlfn.GAMMA.INV(T1695,IF($O$2="Railway",$D$31,$D$32),IF($O$2="Railway",$F$31,$F$32))</f>
        <v>7292775330.9738674</v>
      </c>
      <c r="O1695" s="122">
        <f>'CBA Result'!$G$53+'CBA Result'!$G$57+'CBA Result'!$G$58+'CBA Result'!$G$59+'CBA Result'!$G$60</f>
        <v>-349185910.82876146</v>
      </c>
      <c r="P1695" s="122">
        <f>'CBA Result'!$G$55+'CBA Result'!$G$56</f>
        <v>2589916468.0184565</v>
      </c>
      <c r="Q1695" s="122">
        <f>'CBA Result'!$G$40</f>
        <v>-16530913967.140793</v>
      </c>
      <c r="R1695" s="3">
        <v>0.12831511524504247</v>
      </c>
      <c r="S1695" s="122">
        <f t="shared" si="83"/>
        <v>943268972.24126005</v>
      </c>
      <c r="T1695" s="3">
        <v>0.90729022457051134</v>
      </c>
      <c r="U1695" s="122">
        <f t="shared" si="82"/>
        <v>-36650987035.129585</v>
      </c>
      <c r="V1695" s="3">
        <f t="shared" si="84"/>
        <v>0.21518815809317482</v>
      </c>
    </row>
    <row r="1696" spans="13:22" x14ac:dyDescent="0.25">
      <c r="M1696" s="3">
        <v>1692</v>
      </c>
      <c r="N1696" s="122">
        <f>'CBA Result'!$G$54*_xlfn.GAMMA.INV(T1696,IF($O$2="Railway",$D$31,$D$32),IF($O$2="Railway",$F$31,$F$32))</f>
        <v>5399368322.6716995</v>
      </c>
      <c r="O1696" s="122">
        <f>'CBA Result'!$G$53+'CBA Result'!$G$57+'CBA Result'!$G$58+'CBA Result'!$G$59+'CBA Result'!$G$60</f>
        <v>-349185910.82876146</v>
      </c>
      <c r="P1696" s="122">
        <f>'CBA Result'!$G$55+'CBA Result'!$G$56</f>
        <v>2589916468.0184565</v>
      </c>
      <c r="Q1696" s="122">
        <f>'CBA Result'!$G$40</f>
        <v>-16530913967.140793</v>
      </c>
      <c r="R1696" s="3">
        <v>0.475657327800034</v>
      </c>
      <c r="S1696" s="122">
        <f t="shared" si="83"/>
        <v>1975767953.0324721</v>
      </c>
      <c r="T1696" s="3">
        <v>0.43401426586301783</v>
      </c>
      <c r="U1696" s="122">
        <f t="shared" si="82"/>
        <v>-27135372942.539772</v>
      </c>
      <c r="V1696" s="3">
        <f t="shared" si="84"/>
        <v>0.25892219649065218</v>
      </c>
    </row>
    <row r="1697" spans="13:22" x14ac:dyDescent="0.25">
      <c r="M1697" s="3">
        <v>1693</v>
      </c>
      <c r="N1697" s="122">
        <f>'CBA Result'!$G$54*_xlfn.GAMMA.INV(T1697,IF($O$2="Railway",$D$31,$D$32),IF($O$2="Railway",$F$31,$F$32))</f>
        <v>5854178656.7779007</v>
      </c>
      <c r="O1697" s="122">
        <f>'CBA Result'!$G$53+'CBA Result'!$G$57+'CBA Result'!$G$58+'CBA Result'!$G$59+'CBA Result'!$G$60</f>
        <v>-349185910.82876146</v>
      </c>
      <c r="P1697" s="122">
        <f>'CBA Result'!$G$55+'CBA Result'!$G$56</f>
        <v>2589916468.0184565</v>
      </c>
      <c r="Q1697" s="122">
        <f>'CBA Result'!$G$40</f>
        <v>-16530913967.140793</v>
      </c>
      <c r="R1697" s="3">
        <v>3.5391910460242926E-3</v>
      </c>
      <c r="S1697" s="122">
        <f t="shared" si="83"/>
        <v>303360950.86545372</v>
      </c>
      <c r="T1697" s="3">
        <v>0.58708856680818489</v>
      </c>
      <c r="U1697" s="122">
        <f t="shared" si="82"/>
        <v>-29421093659.585823</v>
      </c>
      <c r="V1697" s="3">
        <f t="shared" si="84"/>
        <v>0.19742140669614933</v>
      </c>
    </row>
    <row r="1698" spans="13:22" x14ac:dyDescent="0.25">
      <c r="M1698" s="3">
        <v>1694</v>
      </c>
      <c r="N1698" s="122">
        <f>'CBA Result'!$G$54*_xlfn.GAMMA.INV(T1698,IF($O$2="Railway",$D$31,$D$32),IF($O$2="Railway",$F$31,$F$32))</f>
        <v>6782318236.3565865</v>
      </c>
      <c r="O1698" s="122">
        <f>'CBA Result'!$G$53+'CBA Result'!$G$57+'CBA Result'!$G$58+'CBA Result'!$G$59+'CBA Result'!$G$60</f>
        <v>-349185910.82876146</v>
      </c>
      <c r="P1698" s="122">
        <f>'CBA Result'!$G$55+'CBA Result'!$G$56</f>
        <v>2589916468.0184565</v>
      </c>
      <c r="Q1698" s="122">
        <f>'CBA Result'!$G$40</f>
        <v>-16530913967.140793</v>
      </c>
      <c r="R1698" s="3">
        <v>0.81319063575089168</v>
      </c>
      <c r="S1698" s="122">
        <f t="shared" si="83"/>
        <v>3187255313.470088</v>
      </c>
      <c r="T1698" s="3">
        <v>0.82904139326051429</v>
      </c>
      <c r="U1698" s="122">
        <f t="shared" si="82"/>
        <v>-34085604789.313221</v>
      </c>
      <c r="V1698" s="3">
        <f t="shared" si="84"/>
        <v>0.2822419522394442</v>
      </c>
    </row>
    <row r="1699" spans="13:22" x14ac:dyDescent="0.25">
      <c r="M1699" s="3">
        <v>1695</v>
      </c>
      <c r="N1699" s="122">
        <f>'CBA Result'!$G$54*_xlfn.GAMMA.INV(T1699,IF($O$2="Railway",$D$31,$D$32),IF($O$2="Railway",$F$31,$F$32))</f>
        <v>4746184720.4614992</v>
      </c>
      <c r="O1699" s="122">
        <f>'CBA Result'!$G$53+'CBA Result'!$G$57+'CBA Result'!$G$58+'CBA Result'!$G$59+'CBA Result'!$G$60</f>
        <v>-349185910.82876146</v>
      </c>
      <c r="P1699" s="122">
        <f>'CBA Result'!$G$55+'CBA Result'!$G$56</f>
        <v>2589916468.0184565</v>
      </c>
      <c r="Q1699" s="122">
        <f>'CBA Result'!$G$40</f>
        <v>-16530913967.140793</v>
      </c>
      <c r="R1699" s="3">
        <v>0.21878785070321816</v>
      </c>
      <c r="S1699" s="122">
        <f t="shared" si="83"/>
        <v>1232548463.4530416</v>
      </c>
      <c r="T1699" s="3">
        <v>0.22331700078130867</v>
      </c>
      <c r="U1699" s="122">
        <f t="shared" si="82"/>
        <v>-23852696231.728718</v>
      </c>
      <c r="V1699" s="3">
        <f t="shared" si="84"/>
        <v>0.23601303678187072</v>
      </c>
    </row>
    <row r="1700" spans="13:22" x14ac:dyDescent="0.25">
      <c r="M1700" s="3">
        <v>1696</v>
      </c>
      <c r="N1700" s="122">
        <f>'CBA Result'!$G$54*_xlfn.GAMMA.INV(T1700,IF($O$2="Railway",$D$31,$D$32),IF($O$2="Railway",$F$31,$F$32))</f>
        <v>6011836721.439497</v>
      </c>
      <c r="O1700" s="122">
        <f>'CBA Result'!$G$53+'CBA Result'!$G$57+'CBA Result'!$G$58+'CBA Result'!$G$59+'CBA Result'!$G$60</f>
        <v>-349185910.82876146</v>
      </c>
      <c r="P1700" s="122">
        <f>'CBA Result'!$G$55+'CBA Result'!$G$56</f>
        <v>2589916468.0184565</v>
      </c>
      <c r="Q1700" s="122">
        <f>'CBA Result'!$G$40</f>
        <v>-16530913967.140793</v>
      </c>
      <c r="R1700" s="3">
        <v>0.59599469946781058</v>
      </c>
      <c r="S1700" s="122">
        <f t="shared" si="83"/>
        <v>2345513262.8200583</v>
      </c>
      <c r="T1700" s="3">
        <v>0.63655579131370543</v>
      </c>
      <c r="U1700" s="122">
        <f t="shared" si="82"/>
        <v>-30213429008.153889</v>
      </c>
      <c r="V1700" s="3">
        <f t="shared" si="84"/>
        <v>0.26505313485833004</v>
      </c>
    </row>
    <row r="1701" spans="13:22" x14ac:dyDescent="0.25">
      <c r="M1701" s="3">
        <v>1697</v>
      </c>
      <c r="N1701" s="122">
        <f>'CBA Result'!$G$54*_xlfn.GAMMA.INV(T1701,IF($O$2="Railway",$D$31,$D$32),IF($O$2="Railway",$F$31,$F$32))</f>
        <v>5969628263.5448723</v>
      </c>
      <c r="O1701" s="122">
        <f>'CBA Result'!$G$53+'CBA Result'!$G$57+'CBA Result'!$G$58+'CBA Result'!$G$59+'CBA Result'!$G$60</f>
        <v>-349185910.82876146</v>
      </c>
      <c r="P1701" s="122">
        <f>'CBA Result'!$G$55+'CBA Result'!$G$56</f>
        <v>2589916468.0184565</v>
      </c>
      <c r="Q1701" s="122">
        <f>'CBA Result'!$G$40</f>
        <v>-16530913967.140793</v>
      </c>
      <c r="R1701" s="3">
        <v>0.42319281608229364</v>
      </c>
      <c r="S1701" s="122">
        <f t="shared" si="83"/>
        <v>1823093577.1987994</v>
      </c>
      <c r="T1701" s="3">
        <v>0.62358092125803943</v>
      </c>
      <c r="U1701" s="122">
        <f t="shared" si="82"/>
        <v>-30001303778.33934</v>
      </c>
      <c r="V1701" s="3">
        <f t="shared" si="84"/>
        <v>0.2481070817758618</v>
      </c>
    </row>
    <row r="1702" spans="13:22" x14ac:dyDescent="0.25">
      <c r="M1702" s="3">
        <v>1698</v>
      </c>
      <c r="N1702" s="122">
        <f>'CBA Result'!$G$54*_xlfn.GAMMA.INV(T1702,IF($O$2="Railway",$D$31,$D$32),IF($O$2="Railway",$F$31,$F$32))</f>
        <v>4948590653.6174297</v>
      </c>
      <c r="O1702" s="122">
        <f>'CBA Result'!$G$53+'CBA Result'!$G$57+'CBA Result'!$G$58+'CBA Result'!$G$59+'CBA Result'!$G$60</f>
        <v>-349185910.82876146</v>
      </c>
      <c r="P1702" s="122">
        <f>'CBA Result'!$G$55+'CBA Result'!$G$56</f>
        <v>2589916468.0184565</v>
      </c>
      <c r="Q1702" s="122">
        <f>'CBA Result'!$G$40</f>
        <v>-16530913967.140793</v>
      </c>
      <c r="R1702" s="3">
        <v>0.81868070608389698</v>
      </c>
      <c r="S1702" s="122">
        <f t="shared" si="83"/>
        <v>3214541407.9599133</v>
      </c>
      <c r="T1702" s="3">
        <v>0.28396471552611824</v>
      </c>
      <c r="U1702" s="122">
        <f t="shared" si="82"/>
        <v>-24869919016.643536</v>
      </c>
      <c r="V1702" s="3">
        <f t="shared" si="84"/>
        <v>0.31419266566647464</v>
      </c>
    </row>
    <row r="1703" spans="13:22" x14ac:dyDescent="0.25">
      <c r="M1703" s="3">
        <v>1699</v>
      </c>
      <c r="N1703" s="122">
        <f>'CBA Result'!$G$54*_xlfn.GAMMA.INV(T1703,IF($O$2="Railway",$D$31,$D$32),IF($O$2="Railway",$F$31,$F$32))</f>
        <v>6292556140.5308657</v>
      </c>
      <c r="O1703" s="122">
        <f>'CBA Result'!$G$53+'CBA Result'!$G$57+'CBA Result'!$G$58+'CBA Result'!$G$59+'CBA Result'!$G$60</f>
        <v>-349185910.82876146</v>
      </c>
      <c r="P1703" s="122">
        <f>'CBA Result'!$G$55+'CBA Result'!$G$56</f>
        <v>2589916468.0184565</v>
      </c>
      <c r="Q1703" s="122">
        <f>'CBA Result'!$G$40</f>
        <v>-16530913967.140793</v>
      </c>
      <c r="R1703" s="3">
        <v>0.32597136444835417</v>
      </c>
      <c r="S1703" s="122">
        <f t="shared" si="83"/>
        <v>1545100133.6676726</v>
      </c>
      <c r="T1703" s="3">
        <v>0.71697256285005795</v>
      </c>
      <c r="U1703" s="122">
        <f t="shared" si="82"/>
        <v>-31624228508.027271</v>
      </c>
      <c r="V1703" s="3">
        <f t="shared" si="84"/>
        <v>0.23679535333072099</v>
      </c>
    </row>
    <row r="1704" spans="13:22" x14ac:dyDescent="0.25">
      <c r="M1704" s="3">
        <v>1700</v>
      </c>
      <c r="N1704" s="122">
        <f>'CBA Result'!$G$54*_xlfn.GAMMA.INV(T1704,IF($O$2="Railway",$D$31,$D$32),IF($O$2="Railway",$F$31,$F$32))</f>
        <v>3932863747.4280925</v>
      </c>
      <c r="O1704" s="122">
        <f>'CBA Result'!$G$53+'CBA Result'!$G$57+'CBA Result'!$G$58+'CBA Result'!$G$59+'CBA Result'!$G$60</f>
        <v>-349185910.82876146</v>
      </c>
      <c r="P1704" s="122">
        <f>'CBA Result'!$G$55+'CBA Result'!$G$56</f>
        <v>2589916468.0184565</v>
      </c>
      <c r="Q1704" s="122">
        <f>'CBA Result'!$G$40</f>
        <v>-16530913967.140793</v>
      </c>
      <c r="R1704" s="3">
        <v>0.57650679375768255</v>
      </c>
      <c r="S1704" s="122">
        <f t="shared" si="83"/>
        <v>2283022669.0054922</v>
      </c>
      <c r="T1704" s="3">
        <v>5.6464144057562615E-2</v>
      </c>
      <c r="U1704" s="122">
        <f t="shared" si="82"/>
        <v>-19765224030.104523</v>
      </c>
      <c r="V1704" s="3">
        <f t="shared" si="84"/>
        <v>0.29681932755577267</v>
      </c>
    </row>
    <row r="1705" spans="13:22" x14ac:dyDescent="0.25">
      <c r="M1705" s="3">
        <v>1701</v>
      </c>
      <c r="N1705" s="122">
        <f>'CBA Result'!$G$54*_xlfn.GAMMA.INV(T1705,IF($O$2="Railway",$D$31,$D$32),IF($O$2="Railway",$F$31,$F$32))</f>
        <v>5603463957.7042952</v>
      </c>
      <c r="O1705" s="122">
        <f>'CBA Result'!$G$53+'CBA Result'!$G$57+'CBA Result'!$G$58+'CBA Result'!$G$59+'CBA Result'!$G$60</f>
        <v>-349185910.82876146</v>
      </c>
      <c r="P1705" s="122">
        <f>'CBA Result'!$G$55+'CBA Result'!$G$56</f>
        <v>2589916468.0184565</v>
      </c>
      <c r="Q1705" s="122">
        <f>'CBA Result'!$G$40</f>
        <v>-16530913967.140793</v>
      </c>
      <c r="R1705" s="3">
        <v>0.86348443106676254</v>
      </c>
      <c r="S1705" s="122">
        <f t="shared" si="83"/>
        <v>3459359478.158587</v>
      </c>
      <c r="T1705" s="3">
        <v>0.50388496610824907</v>
      </c>
      <c r="U1705" s="122">
        <f t="shared" si="82"/>
        <v>-28161087589.43639</v>
      </c>
      <c r="V1705" s="3">
        <f t="shared" si="84"/>
        <v>0.30942120034819698</v>
      </c>
    </row>
    <row r="1706" spans="13:22" x14ac:dyDescent="0.25">
      <c r="M1706" s="3">
        <v>1702</v>
      </c>
      <c r="N1706" s="122">
        <f>'CBA Result'!$G$54*_xlfn.GAMMA.INV(T1706,IF($O$2="Railway",$D$31,$D$32),IF($O$2="Railway",$F$31,$F$32))</f>
        <v>4985009697.5743809</v>
      </c>
      <c r="O1706" s="122">
        <f>'CBA Result'!$G$53+'CBA Result'!$G$57+'CBA Result'!$G$58+'CBA Result'!$G$59+'CBA Result'!$G$60</f>
        <v>-349185910.82876146</v>
      </c>
      <c r="P1706" s="122">
        <f>'CBA Result'!$G$55+'CBA Result'!$G$56</f>
        <v>2589916468.0184565</v>
      </c>
      <c r="Q1706" s="122">
        <f>'CBA Result'!$G$40</f>
        <v>-16530913967.140793</v>
      </c>
      <c r="R1706" s="3">
        <v>0.12097602938766883</v>
      </c>
      <c r="S1706" s="122">
        <f t="shared" si="83"/>
        <v>917646288.73295319</v>
      </c>
      <c r="T1706" s="3">
        <v>0.29546530564268869</v>
      </c>
      <c r="U1706" s="122">
        <f t="shared" si="82"/>
        <v>-25052948638.059254</v>
      </c>
      <c r="V1706" s="3">
        <f t="shared" si="84"/>
        <v>0.22166931947651081</v>
      </c>
    </row>
    <row r="1707" spans="13:22" x14ac:dyDescent="0.25">
      <c r="M1707" s="3">
        <v>1703</v>
      </c>
      <c r="N1707" s="122">
        <f>'CBA Result'!$G$54*_xlfn.GAMMA.INV(T1707,IF($O$2="Railway",$D$31,$D$32),IF($O$2="Railway",$F$31,$F$32))</f>
        <v>5390877787.9185476</v>
      </c>
      <c r="O1707" s="122">
        <f>'CBA Result'!$G$53+'CBA Result'!$G$57+'CBA Result'!$G$58+'CBA Result'!$G$59+'CBA Result'!$G$60</f>
        <v>-349185910.82876146</v>
      </c>
      <c r="P1707" s="122">
        <f>'CBA Result'!$G$55+'CBA Result'!$G$56</f>
        <v>2589916468.0184565</v>
      </c>
      <c r="Q1707" s="122">
        <f>'CBA Result'!$G$40</f>
        <v>-16530913967.140793</v>
      </c>
      <c r="R1707" s="3">
        <v>0.27894581835486376</v>
      </c>
      <c r="S1707" s="122">
        <f t="shared" si="83"/>
        <v>1409913904.9629076</v>
      </c>
      <c r="T1707" s="3">
        <v>0.43109916605963838</v>
      </c>
      <c r="U1707" s="122">
        <f t="shared" si="82"/>
        <v>-27092702427.538795</v>
      </c>
      <c r="V1707" s="3">
        <f t="shared" si="84"/>
        <v>0.23813075861693517</v>
      </c>
    </row>
    <row r="1708" spans="13:22" x14ac:dyDescent="0.25">
      <c r="M1708" s="3">
        <v>1704</v>
      </c>
      <c r="N1708" s="122">
        <f>'CBA Result'!$G$54*_xlfn.GAMMA.INV(T1708,IF($O$2="Railway",$D$31,$D$32),IF($O$2="Railway",$F$31,$F$32))</f>
        <v>4971674640.5187511</v>
      </c>
      <c r="O1708" s="122">
        <f>'CBA Result'!$G$53+'CBA Result'!$G$57+'CBA Result'!$G$58+'CBA Result'!$G$59+'CBA Result'!$G$60</f>
        <v>-349185910.82876146</v>
      </c>
      <c r="P1708" s="122">
        <f>'CBA Result'!$G$55+'CBA Result'!$G$56</f>
        <v>2589916468.0184565</v>
      </c>
      <c r="Q1708" s="122">
        <f>'CBA Result'!$G$40</f>
        <v>-16530913967.140793</v>
      </c>
      <c r="R1708" s="3">
        <v>1.0909609062226266E-4</v>
      </c>
      <c r="S1708" s="122">
        <f t="shared" si="83"/>
        <v>216386413.68642807</v>
      </c>
      <c r="T1708" s="3">
        <v>0.29123608463817008</v>
      </c>
      <c r="U1708" s="122">
        <f t="shared" si="82"/>
        <v>-24985931215.873928</v>
      </c>
      <c r="V1708" s="3">
        <f t="shared" si="84"/>
        <v>0.19366399041001961</v>
      </c>
    </row>
    <row r="1709" spans="13:22" x14ac:dyDescent="0.25">
      <c r="M1709" s="3">
        <v>1705</v>
      </c>
      <c r="N1709" s="122">
        <f>'CBA Result'!$G$54*_xlfn.GAMMA.INV(T1709,IF($O$2="Railway",$D$31,$D$32),IF($O$2="Railway",$F$31,$F$32))</f>
        <v>3850104710.580853</v>
      </c>
      <c r="O1709" s="122">
        <f>'CBA Result'!$G$53+'CBA Result'!$G$57+'CBA Result'!$G$58+'CBA Result'!$G$59+'CBA Result'!$G$60</f>
        <v>-349185910.82876146</v>
      </c>
      <c r="P1709" s="122">
        <f>'CBA Result'!$G$55+'CBA Result'!$G$56</f>
        <v>2589916468.0184565</v>
      </c>
      <c r="Q1709" s="122">
        <f>'CBA Result'!$G$40</f>
        <v>-16530913967.140793</v>
      </c>
      <c r="R1709" s="3">
        <v>0.3184378929442403</v>
      </c>
      <c r="S1709" s="122">
        <f t="shared" si="83"/>
        <v>1523552674.4881291</v>
      </c>
      <c r="T1709" s="3">
        <v>4.6931121621177629E-2</v>
      </c>
      <c r="U1709" s="122">
        <f t="shared" ref="U1709:U1772" si="85">_xlfn.GAMMA.INV(T1709,IF($O$2="Railway",$D$31,$D$32),IF($O$2="Railway",$F$31,$F$32))*Q1709</f>
        <v>-19349305501.30447</v>
      </c>
      <c r="V1709" s="3">
        <f t="shared" si="84"/>
        <v>0.2596719284783367</v>
      </c>
    </row>
    <row r="1710" spans="13:22" x14ac:dyDescent="0.25">
      <c r="M1710" s="3">
        <v>1706</v>
      </c>
      <c r="N1710" s="122">
        <f>'CBA Result'!$G$54*_xlfn.GAMMA.INV(T1710,IF($O$2="Railway",$D$31,$D$32),IF($O$2="Railway",$F$31,$F$32))</f>
        <v>5705722578.8327188</v>
      </c>
      <c r="O1710" s="122">
        <f>'CBA Result'!$G$53+'CBA Result'!$G$57+'CBA Result'!$G$58+'CBA Result'!$G$59+'CBA Result'!$G$60</f>
        <v>-349185910.82876146</v>
      </c>
      <c r="P1710" s="122">
        <f>'CBA Result'!$G$55+'CBA Result'!$G$56</f>
        <v>2589916468.0184565</v>
      </c>
      <c r="Q1710" s="122">
        <f>'CBA Result'!$G$40</f>
        <v>-16530913967.140793</v>
      </c>
      <c r="R1710" s="3">
        <v>0.34051505552924932</v>
      </c>
      <c r="S1710" s="122">
        <f t="shared" si="83"/>
        <v>1586633447.1804719</v>
      </c>
      <c r="T1710" s="3">
        <v>0.5383449514266222</v>
      </c>
      <c r="U1710" s="122">
        <f t="shared" si="85"/>
        <v>-28675004339.5233</v>
      </c>
      <c r="V1710" s="3">
        <f t="shared" si="84"/>
        <v>0.24213318446179019</v>
      </c>
    </row>
    <row r="1711" spans="13:22" x14ac:dyDescent="0.25">
      <c r="M1711" s="3">
        <v>1707</v>
      </c>
      <c r="N1711" s="122">
        <f>'CBA Result'!$G$54*_xlfn.GAMMA.INV(T1711,IF($O$2="Railway",$D$31,$D$32),IF($O$2="Railway",$F$31,$F$32))</f>
        <v>4821445515.3607779</v>
      </c>
      <c r="O1711" s="122">
        <f>'CBA Result'!$G$53+'CBA Result'!$G$57+'CBA Result'!$G$58+'CBA Result'!$G$59+'CBA Result'!$G$60</f>
        <v>-349185910.82876146</v>
      </c>
      <c r="P1711" s="122">
        <f>'CBA Result'!$G$55+'CBA Result'!$G$56</f>
        <v>2589916468.0184565</v>
      </c>
      <c r="Q1711" s="122">
        <f>'CBA Result'!$G$40</f>
        <v>-16530913967.140793</v>
      </c>
      <c r="R1711" s="3">
        <v>0.15281639770494926</v>
      </c>
      <c r="S1711" s="122">
        <f t="shared" si="83"/>
        <v>1025821100.3108779</v>
      </c>
      <c r="T1711" s="3">
        <v>0.24516402601418608</v>
      </c>
      <c r="U1711" s="122">
        <f t="shared" si="85"/>
        <v>-24230931168.761761</v>
      </c>
      <c r="V1711" s="3">
        <f t="shared" si="84"/>
        <v>0.2269034015469846</v>
      </c>
    </row>
    <row r="1712" spans="13:22" x14ac:dyDescent="0.25">
      <c r="M1712" s="3">
        <v>1708</v>
      </c>
      <c r="N1712" s="122">
        <f>'CBA Result'!$G$54*_xlfn.GAMMA.INV(T1712,IF($O$2="Railway",$D$31,$D$32),IF($O$2="Railway",$F$31,$F$32))</f>
        <v>3735493286.8688483</v>
      </c>
      <c r="O1712" s="122">
        <f>'CBA Result'!$G$53+'CBA Result'!$G$57+'CBA Result'!$G$58+'CBA Result'!$G$59+'CBA Result'!$G$60</f>
        <v>-349185910.82876146</v>
      </c>
      <c r="P1712" s="122">
        <f>'CBA Result'!$G$55+'CBA Result'!$G$56</f>
        <v>2589916468.0184565</v>
      </c>
      <c r="Q1712" s="122">
        <f>'CBA Result'!$G$40</f>
        <v>-16530913967.140793</v>
      </c>
      <c r="R1712" s="3">
        <v>0.62950614428394169</v>
      </c>
      <c r="S1712" s="122">
        <f t="shared" si="83"/>
        <v>2456183862.7496657</v>
      </c>
      <c r="T1712" s="3">
        <v>3.573220053763726E-2</v>
      </c>
      <c r="U1712" s="122">
        <f t="shared" si="85"/>
        <v>-18773307803.047462</v>
      </c>
      <c r="V1712" s="3">
        <f t="shared" si="84"/>
        <v>0.3112126696096329</v>
      </c>
    </row>
    <row r="1713" spans="13:22" x14ac:dyDescent="0.25">
      <c r="M1713" s="3">
        <v>1709</v>
      </c>
      <c r="N1713" s="122">
        <f>'CBA Result'!$G$54*_xlfn.GAMMA.INV(T1713,IF($O$2="Railway",$D$31,$D$32),IF($O$2="Railway",$F$31,$F$32))</f>
        <v>4261689873.5738382</v>
      </c>
      <c r="O1713" s="122">
        <f>'CBA Result'!$G$53+'CBA Result'!$G$57+'CBA Result'!$G$58+'CBA Result'!$G$59+'CBA Result'!$G$60</f>
        <v>-349185910.82876146</v>
      </c>
      <c r="P1713" s="122">
        <f>'CBA Result'!$G$55+'CBA Result'!$G$56</f>
        <v>2589916468.0184565</v>
      </c>
      <c r="Q1713" s="122">
        <f>'CBA Result'!$G$40</f>
        <v>-16530913967.140793</v>
      </c>
      <c r="R1713" s="3">
        <v>0.91832170433705118</v>
      </c>
      <c r="S1713" s="122">
        <f t="shared" si="83"/>
        <v>3844304406.8966832</v>
      </c>
      <c r="T1713" s="3">
        <v>0.10764855969194798</v>
      </c>
      <c r="U1713" s="122">
        <f t="shared" si="85"/>
        <v>-21417791336.681652</v>
      </c>
      <c r="V1713" s="3">
        <f t="shared" si="84"/>
        <v>0.36216658607355517</v>
      </c>
    </row>
    <row r="1714" spans="13:22" x14ac:dyDescent="0.25">
      <c r="M1714" s="3">
        <v>1710</v>
      </c>
      <c r="N1714" s="122">
        <f>'CBA Result'!$G$54*_xlfn.GAMMA.INV(T1714,IF($O$2="Railway",$D$31,$D$32),IF($O$2="Railway",$F$31,$F$32))</f>
        <v>4941521750.5207424</v>
      </c>
      <c r="O1714" s="122">
        <f>'CBA Result'!$G$53+'CBA Result'!$G$57+'CBA Result'!$G$58+'CBA Result'!$G$59+'CBA Result'!$G$60</f>
        <v>-349185910.82876146</v>
      </c>
      <c r="P1714" s="122">
        <f>'CBA Result'!$G$55+'CBA Result'!$G$56</f>
        <v>2589916468.0184565</v>
      </c>
      <c r="Q1714" s="122">
        <f>'CBA Result'!$G$40</f>
        <v>-16530913967.140793</v>
      </c>
      <c r="R1714" s="3">
        <v>0.84204712721927566</v>
      </c>
      <c r="S1714" s="122">
        <f t="shared" si="83"/>
        <v>3336774127.7434072</v>
      </c>
      <c r="T1714" s="3">
        <v>0.2817510108164718</v>
      </c>
      <c r="U1714" s="122">
        <f t="shared" si="85"/>
        <v>-24834393134.658813</v>
      </c>
      <c r="V1714" s="3">
        <f t="shared" si="84"/>
        <v>0.31927939307562719</v>
      </c>
    </row>
    <row r="1715" spans="13:22" x14ac:dyDescent="0.25">
      <c r="M1715" s="3">
        <v>1711</v>
      </c>
      <c r="N1715" s="122">
        <f>'CBA Result'!$G$54*_xlfn.GAMMA.INV(T1715,IF($O$2="Railway",$D$31,$D$32),IF($O$2="Railway",$F$31,$F$32))</f>
        <v>5585247996.2048388</v>
      </c>
      <c r="O1715" s="122">
        <f>'CBA Result'!$G$53+'CBA Result'!$G$57+'CBA Result'!$G$58+'CBA Result'!$G$59+'CBA Result'!$G$60</f>
        <v>-349185910.82876146</v>
      </c>
      <c r="P1715" s="122">
        <f>'CBA Result'!$G$55+'CBA Result'!$G$56</f>
        <v>2589916468.0184565</v>
      </c>
      <c r="Q1715" s="122">
        <f>'CBA Result'!$G$40</f>
        <v>-16530913967.140793</v>
      </c>
      <c r="R1715" s="3">
        <v>0.80723931869254506</v>
      </c>
      <c r="S1715" s="122">
        <f t="shared" si="83"/>
        <v>3158224377.3864131</v>
      </c>
      <c r="T1715" s="3">
        <v>0.49769192651610294</v>
      </c>
      <c r="U1715" s="122">
        <f t="shared" si="85"/>
        <v>-28069540415.905148</v>
      </c>
      <c r="V1715" s="3">
        <f t="shared" si="84"/>
        <v>0.29905322062223738</v>
      </c>
    </row>
    <row r="1716" spans="13:22" x14ac:dyDescent="0.25">
      <c r="M1716" s="3">
        <v>1712</v>
      </c>
      <c r="N1716" s="122">
        <f>'CBA Result'!$G$54*_xlfn.GAMMA.INV(T1716,IF($O$2="Railway",$D$31,$D$32),IF($O$2="Railway",$F$31,$F$32))</f>
        <v>5340016523.8553877</v>
      </c>
      <c r="O1716" s="122">
        <f>'CBA Result'!$G$53+'CBA Result'!$G$57+'CBA Result'!$G$58+'CBA Result'!$G$59+'CBA Result'!$G$60</f>
        <v>-349185910.82876146</v>
      </c>
      <c r="P1716" s="122">
        <f>'CBA Result'!$G$55+'CBA Result'!$G$56</f>
        <v>2589916468.0184565</v>
      </c>
      <c r="Q1716" s="122">
        <f>'CBA Result'!$G$40</f>
        <v>-16530913967.140793</v>
      </c>
      <c r="R1716" s="3">
        <v>0.30898037661032784</v>
      </c>
      <c r="S1716" s="122">
        <f t="shared" si="83"/>
        <v>1496456385.0898981</v>
      </c>
      <c r="T1716" s="3">
        <v>0.41365646651123855</v>
      </c>
      <c r="U1716" s="122">
        <f t="shared" si="85"/>
        <v>-26837091162.256573</v>
      </c>
      <c r="V1716" s="3">
        <f t="shared" si="84"/>
        <v>0.24172839593138107</v>
      </c>
    </row>
    <row r="1717" spans="13:22" x14ac:dyDescent="0.25">
      <c r="M1717" s="3">
        <v>1713</v>
      </c>
      <c r="N1717" s="122">
        <f>'CBA Result'!$G$54*_xlfn.GAMMA.INV(T1717,IF($O$2="Railway",$D$31,$D$32),IF($O$2="Railway",$F$31,$F$32))</f>
        <v>6674025564.8408699</v>
      </c>
      <c r="O1717" s="122">
        <f>'CBA Result'!$G$53+'CBA Result'!$G$57+'CBA Result'!$G$58+'CBA Result'!$G$59+'CBA Result'!$G$60</f>
        <v>-349185910.82876146</v>
      </c>
      <c r="P1717" s="122">
        <f>'CBA Result'!$G$55+'CBA Result'!$G$56</f>
        <v>2589916468.0184565</v>
      </c>
      <c r="Q1717" s="122">
        <f>'CBA Result'!$G$40</f>
        <v>-16530913967.140793</v>
      </c>
      <c r="R1717" s="3">
        <v>0.68863723734691495</v>
      </c>
      <c r="S1717" s="122">
        <f t="shared" si="83"/>
        <v>2663927967.9233756</v>
      </c>
      <c r="T1717" s="3">
        <v>0.80749815711939499</v>
      </c>
      <c r="U1717" s="122">
        <f t="shared" si="85"/>
        <v>-33541362971.953953</v>
      </c>
      <c r="V1717" s="3">
        <f t="shared" si="84"/>
        <v>0.26799052946809465</v>
      </c>
    </row>
    <row r="1718" spans="13:22" x14ac:dyDescent="0.25">
      <c r="M1718" s="3">
        <v>1714</v>
      </c>
      <c r="N1718" s="122">
        <f>'CBA Result'!$G$54*_xlfn.GAMMA.INV(T1718,IF($O$2="Railway",$D$31,$D$32),IF($O$2="Railway",$F$31,$F$32))</f>
        <v>7751776269.6003065</v>
      </c>
      <c r="O1718" s="122">
        <f>'CBA Result'!$G$53+'CBA Result'!$G$57+'CBA Result'!$G$58+'CBA Result'!$G$59+'CBA Result'!$G$60</f>
        <v>-349185910.82876146</v>
      </c>
      <c r="P1718" s="122">
        <f>'CBA Result'!$G$55+'CBA Result'!$G$56</f>
        <v>2589916468.0184565</v>
      </c>
      <c r="Q1718" s="122">
        <f>'CBA Result'!$G$40</f>
        <v>-16530913967.140793</v>
      </c>
      <c r="R1718" s="3">
        <v>0.35728367200910938</v>
      </c>
      <c r="S1718" s="122">
        <f t="shared" si="83"/>
        <v>1634464602.3783388</v>
      </c>
      <c r="T1718" s="3">
        <v>0.95012832326846974</v>
      </c>
      <c r="U1718" s="122">
        <f t="shared" si="85"/>
        <v>-38957768292.912193</v>
      </c>
      <c r="V1718" s="3">
        <f t="shared" si="84"/>
        <v>0.23197055060245958</v>
      </c>
    </row>
    <row r="1719" spans="13:22" x14ac:dyDescent="0.25">
      <c r="M1719" s="3">
        <v>1715</v>
      </c>
      <c r="N1719" s="122">
        <f>'CBA Result'!$G$54*_xlfn.GAMMA.INV(T1719,IF($O$2="Railway",$D$31,$D$32),IF($O$2="Railway",$F$31,$F$32))</f>
        <v>5704273231.9355593</v>
      </c>
      <c r="O1719" s="122">
        <f>'CBA Result'!$G$53+'CBA Result'!$G$57+'CBA Result'!$G$58+'CBA Result'!$G$59+'CBA Result'!$G$60</f>
        <v>-349185910.82876146</v>
      </c>
      <c r="P1719" s="122">
        <f>'CBA Result'!$G$55+'CBA Result'!$G$56</f>
        <v>2589916468.0184565</v>
      </c>
      <c r="Q1719" s="122">
        <f>'CBA Result'!$G$40</f>
        <v>-16530913967.140793</v>
      </c>
      <c r="R1719" s="3">
        <v>0.11299697137644693</v>
      </c>
      <c r="S1719" s="122">
        <f t="shared" si="83"/>
        <v>889228744.23137879</v>
      </c>
      <c r="T1719" s="3">
        <v>0.53786081324101576</v>
      </c>
      <c r="U1719" s="122">
        <f t="shared" si="85"/>
        <v>-28667720419.214993</v>
      </c>
      <c r="V1719" s="3">
        <f t="shared" si="84"/>
        <v>0.21781697233076214</v>
      </c>
    </row>
    <row r="1720" spans="13:22" x14ac:dyDescent="0.25">
      <c r="M1720" s="3">
        <v>1716</v>
      </c>
      <c r="N1720" s="122">
        <f>'CBA Result'!$G$54*_xlfn.GAMMA.INV(T1720,IF($O$2="Railway",$D$31,$D$32),IF($O$2="Railway",$F$31,$F$32))</f>
        <v>7447392601.6150923</v>
      </c>
      <c r="O1720" s="122">
        <f>'CBA Result'!$G$53+'CBA Result'!$G$57+'CBA Result'!$G$58+'CBA Result'!$G$59+'CBA Result'!$G$60</f>
        <v>-349185910.82876146</v>
      </c>
      <c r="P1720" s="122">
        <f>'CBA Result'!$G$55+'CBA Result'!$G$56</f>
        <v>2589916468.0184565</v>
      </c>
      <c r="Q1720" s="122">
        <f>'CBA Result'!$G$40</f>
        <v>-16530913967.140793</v>
      </c>
      <c r="R1720" s="3">
        <v>0.10339963583161749</v>
      </c>
      <c r="S1720" s="122">
        <f t="shared" si="83"/>
        <v>854172466.15076268</v>
      </c>
      <c r="T1720" s="3">
        <v>0.92422880448609401</v>
      </c>
      <c r="U1720" s="122">
        <f t="shared" si="85"/>
        <v>-37428040396.092216</v>
      </c>
      <c r="V1720" s="3">
        <f t="shared" si="84"/>
        <v>0.21247115993193663</v>
      </c>
    </row>
    <row r="1721" spans="13:22" x14ac:dyDescent="0.25">
      <c r="M1721" s="3">
        <v>1717</v>
      </c>
      <c r="N1721" s="122">
        <f>'CBA Result'!$G$54*_xlfn.GAMMA.INV(T1721,IF($O$2="Railway",$D$31,$D$32),IF($O$2="Railway",$F$31,$F$32))</f>
        <v>4442542895.2845392</v>
      </c>
      <c r="O1721" s="122">
        <f>'CBA Result'!$G$53+'CBA Result'!$G$57+'CBA Result'!$G$58+'CBA Result'!$G$59+'CBA Result'!$G$60</f>
        <v>-349185910.82876146</v>
      </c>
      <c r="P1721" s="122">
        <f>'CBA Result'!$G$55+'CBA Result'!$G$56</f>
        <v>2589916468.0184565</v>
      </c>
      <c r="Q1721" s="122">
        <f>'CBA Result'!$G$40</f>
        <v>-16530913967.140793</v>
      </c>
      <c r="R1721" s="3">
        <v>0.67951919028182117</v>
      </c>
      <c r="S1721" s="122">
        <f t="shared" si="83"/>
        <v>2630668018.8197756</v>
      </c>
      <c r="T1721" s="3">
        <v>0.1453600582941591</v>
      </c>
      <c r="U1721" s="122">
        <f t="shared" si="85"/>
        <v>-22326696582.374687</v>
      </c>
      <c r="V1721" s="3">
        <f t="shared" si="84"/>
        <v>0.30116524307423448</v>
      </c>
    </row>
    <row r="1722" spans="13:22" x14ac:dyDescent="0.25">
      <c r="M1722" s="3">
        <v>1718</v>
      </c>
      <c r="N1722" s="122">
        <f>'CBA Result'!$G$54*_xlfn.GAMMA.INV(T1722,IF($O$2="Railway",$D$31,$D$32),IF($O$2="Railway",$F$31,$F$32))</f>
        <v>5354795686.1472931</v>
      </c>
      <c r="O1722" s="122">
        <f>'CBA Result'!$G$53+'CBA Result'!$G$57+'CBA Result'!$G$58+'CBA Result'!$G$59+'CBA Result'!$G$60</f>
        <v>-349185910.82876146</v>
      </c>
      <c r="P1722" s="122">
        <f>'CBA Result'!$G$55+'CBA Result'!$G$56</f>
        <v>2589916468.0184565</v>
      </c>
      <c r="Q1722" s="122">
        <f>'CBA Result'!$G$40</f>
        <v>-16530913967.140793</v>
      </c>
      <c r="R1722" s="3">
        <v>0.39643200405887935</v>
      </c>
      <c r="S1722" s="122">
        <f t="shared" si="83"/>
        <v>1746255985.1349113</v>
      </c>
      <c r="T1722" s="3">
        <v>0.41872040525100462</v>
      </c>
      <c r="U1722" s="122">
        <f t="shared" si="85"/>
        <v>-26911366161.960754</v>
      </c>
      <c r="V1722" s="3">
        <f t="shared" si="84"/>
        <v>0.25089271647595557</v>
      </c>
    </row>
    <row r="1723" spans="13:22" x14ac:dyDescent="0.25">
      <c r="M1723" s="3">
        <v>1719</v>
      </c>
      <c r="N1723" s="122">
        <f>'CBA Result'!$G$54*_xlfn.GAMMA.INV(T1723,IF($O$2="Railway",$D$31,$D$32),IF($O$2="Railway",$F$31,$F$32))</f>
        <v>5810090443.7974329</v>
      </c>
      <c r="O1723" s="122">
        <f>'CBA Result'!$G$53+'CBA Result'!$G$57+'CBA Result'!$G$58+'CBA Result'!$G$59+'CBA Result'!$G$60</f>
        <v>-349185910.82876146</v>
      </c>
      <c r="P1723" s="122">
        <f>'CBA Result'!$G$55+'CBA Result'!$G$56</f>
        <v>2589916468.0184565</v>
      </c>
      <c r="Q1723" s="122">
        <f>'CBA Result'!$G$40</f>
        <v>-16530913967.140793</v>
      </c>
      <c r="R1723" s="3">
        <v>0.67949697372303908</v>
      </c>
      <c r="S1723" s="122">
        <f t="shared" si="83"/>
        <v>2630587583.1710653</v>
      </c>
      <c r="T1723" s="3">
        <v>0.5728039284505787</v>
      </c>
      <c r="U1723" s="122">
        <f t="shared" si="85"/>
        <v>-29199521425.55769</v>
      </c>
      <c r="V1723" s="3">
        <f t="shared" si="84"/>
        <v>0.27711043609973124</v>
      </c>
    </row>
    <row r="1724" spans="13:22" x14ac:dyDescent="0.25">
      <c r="M1724" s="3">
        <v>1720</v>
      </c>
      <c r="N1724" s="122">
        <f>'CBA Result'!$G$54*_xlfn.GAMMA.INV(T1724,IF($O$2="Railway",$D$31,$D$32),IF($O$2="Railway",$F$31,$F$32))</f>
        <v>7732522890.15553</v>
      </c>
      <c r="O1724" s="122">
        <f>'CBA Result'!$G$53+'CBA Result'!$G$57+'CBA Result'!$G$58+'CBA Result'!$G$59+'CBA Result'!$G$60</f>
        <v>-349185910.82876146</v>
      </c>
      <c r="P1724" s="122">
        <f>'CBA Result'!$G$55+'CBA Result'!$G$56</f>
        <v>2589916468.0184565</v>
      </c>
      <c r="Q1724" s="122">
        <f>'CBA Result'!$G$40</f>
        <v>-16530913967.140793</v>
      </c>
      <c r="R1724" s="3">
        <v>0.16732783531303519</v>
      </c>
      <c r="S1724" s="122">
        <f t="shared" si="83"/>
        <v>1072937328.0813808</v>
      </c>
      <c r="T1724" s="3">
        <v>0.94874990887835386</v>
      </c>
      <c r="U1724" s="122">
        <f t="shared" si="85"/>
        <v>-38861007412.672836</v>
      </c>
      <c r="V1724" s="3">
        <f t="shared" si="84"/>
        <v>0.21760306462488932</v>
      </c>
    </row>
    <row r="1725" spans="13:22" x14ac:dyDescent="0.25">
      <c r="M1725" s="3">
        <v>1721</v>
      </c>
      <c r="N1725" s="122">
        <f>'CBA Result'!$G$54*_xlfn.GAMMA.INV(T1725,IF($O$2="Railway",$D$31,$D$32),IF($O$2="Railway",$F$31,$F$32))</f>
        <v>5736283058.3386402</v>
      </c>
      <c r="O1725" s="122">
        <f>'CBA Result'!$G$53+'CBA Result'!$G$57+'CBA Result'!$G$58+'CBA Result'!$G$59+'CBA Result'!$G$60</f>
        <v>-349185910.82876146</v>
      </c>
      <c r="P1725" s="122">
        <f>'CBA Result'!$G$55+'CBA Result'!$G$56</f>
        <v>2589916468.0184565</v>
      </c>
      <c r="Q1725" s="122">
        <f>'CBA Result'!$G$40</f>
        <v>-16530913967.140793</v>
      </c>
      <c r="R1725" s="3">
        <v>6.156526825663422E-2</v>
      </c>
      <c r="S1725" s="122">
        <f t="shared" si="83"/>
        <v>685455974.85314262</v>
      </c>
      <c r="T1725" s="3">
        <v>0.54852003067809163</v>
      </c>
      <c r="U1725" s="122">
        <f t="shared" si="85"/>
        <v>-28828590825.782059</v>
      </c>
      <c r="V1725" s="3">
        <f t="shared" si="84"/>
        <v>0.21064342544735834</v>
      </c>
    </row>
    <row r="1726" spans="13:22" x14ac:dyDescent="0.25">
      <c r="M1726" s="3">
        <v>1722</v>
      </c>
      <c r="N1726" s="122">
        <f>'CBA Result'!$G$54*_xlfn.GAMMA.INV(T1726,IF($O$2="Railway",$D$31,$D$32),IF($O$2="Railway",$F$31,$F$32))</f>
        <v>6046847964.7048721</v>
      </c>
      <c r="O1726" s="122">
        <f>'CBA Result'!$G$53+'CBA Result'!$G$57+'CBA Result'!$G$58+'CBA Result'!$G$59+'CBA Result'!$G$60</f>
        <v>-349185910.82876146</v>
      </c>
      <c r="P1726" s="122">
        <f>'CBA Result'!$G$55+'CBA Result'!$G$56</f>
        <v>2589916468.0184565</v>
      </c>
      <c r="Q1726" s="122">
        <f>'CBA Result'!$G$40</f>
        <v>-16530913967.140793</v>
      </c>
      <c r="R1726" s="3">
        <v>0.13629747874297615</v>
      </c>
      <c r="S1726" s="122">
        <f t="shared" si="83"/>
        <v>970634770.95291758</v>
      </c>
      <c r="T1726" s="3">
        <v>0.64715630061817342</v>
      </c>
      <c r="U1726" s="122">
        <f t="shared" si="85"/>
        <v>-30389383506.238182</v>
      </c>
      <c r="V1726" s="3">
        <f t="shared" si="84"/>
        <v>0.21942849954360522</v>
      </c>
    </row>
    <row r="1727" spans="13:22" x14ac:dyDescent="0.25">
      <c r="M1727" s="3">
        <v>1723</v>
      </c>
      <c r="N1727" s="122">
        <f>'CBA Result'!$G$54*_xlfn.GAMMA.INV(T1727,IF($O$2="Railway",$D$31,$D$32),IF($O$2="Railway",$F$31,$F$32))</f>
        <v>5724903880.509716</v>
      </c>
      <c r="O1727" s="122">
        <f>'CBA Result'!$G$53+'CBA Result'!$G$57+'CBA Result'!$G$58+'CBA Result'!$G$59+'CBA Result'!$G$60</f>
        <v>-349185910.82876146</v>
      </c>
      <c r="P1727" s="122">
        <f>'CBA Result'!$G$55+'CBA Result'!$G$56</f>
        <v>2589916468.0184565</v>
      </c>
      <c r="Q1727" s="122">
        <f>'CBA Result'!$G$40</f>
        <v>-16530913967.140793</v>
      </c>
      <c r="R1727" s="3">
        <v>0.96024901040830923</v>
      </c>
      <c r="S1727" s="122">
        <f t="shared" si="83"/>
        <v>4286029204.7794223</v>
      </c>
      <c r="T1727" s="3">
        <v>0.54473893505311211</v>
      </c>
      <c r="U1727" s="122">
        <f t="shared" si="85"/>
        <v>-28771402981.627998</v>
      </c>
      <c r="V1727" s="3">
        <f t="shared" si="84"/>
        <v>0.33581077643762774</v>
      </c>
    </row>
    <row r="1728" spans="13:22" x14ac:dyDescent="0.25">
      <c r="M1728" s="3">
        <v>1724</v>
      </c>
      <c r="N1728" s="122">
        <f>'CBA Result'!$G$54*_xlfn.GAMMA.INV(T1728,IF($O$2="Railway",$D$31,$D$32),IF($O$2="Railway",$F$31,$F$32))</f>
        <v>5907224834.8386583</v>
      </c>
      <c r="O1728" s="122">
        <f>'CBA Result'!$G$53+'CBA Result'!$G$57+'CBA Result'!$G$58+'CBA Result'!$G$59+'CBA Result'!$G$60</f>
        <v>-349185910.82876146</v>
      </c>
      <c r="P1728" s="122">
        <f>'CBA Result'!$G$55+'CBA Result'!$G$56</f>
        <v>2589916468.0184565</v>
      </c>
      <c r="Q1728" s="122">
        <f>'CBA Result'!$G$40</f>
        <v>-16530913967.140793</v>
      </c>
      <c r="R1728" s="3">
        <v>0.43025165658648701</v>
      </c>
      <c r="S1728" s="122">
        <f t="shared" si="83"/>
        <v>1843455353.7697153</v>
      </c>
      <c r="T1728" s="3">
        <v>0.60402920679849281</v>
      </c>
      <c r="U1728" s="122">
        <f t="shared" si="85"/>
        <v>-29687685553.087685</v>
      </c>
      <c r="V1728" s="3">
        <f t="shared" si="84"/>
        <v>0.24931193321029418</v>
      </c>
    </row>
    <row r="1729" spans="13:22" x14ac:dyDescent="0.25">
      <c r="M1729" s="3">
        <v>1725</v>
      </c>
      <c r="N1729" s="122">
        <f>'CBA Result'!$G$54*_xlfn.GAMMA.INV(T1729,IF($O$2="Railway",$D$31,$D$32),IF($O$2="Railway",$F$31,$F$32))</f>
        <v>3047706956.2964721</v>
      </c>
      <c r="O1729" s="122">
        <f>'CBA Result'!$G$53+'CBA Result'!$G$57+'CBA Result'!$G$58+'CBA Result'!$G$59+'CBA Result'!$G$60</f>
        <v>-349185910.82876146</v>
      </c>
      <c r="P1729" s="122">
        <f>'CBA Result'!$G$55+'CBA Result'!$G$56</f>
        <v>2589916468.0184565</v>
      </c>
      <c r="Q1729" s="122">
        <f>'CBA Result'!$G$40</f>
        <v>-16530913967.140793</v>
      </c>
      <c r="R1729" s="3">
        <v>0.97686096820620971</v>
      </c>
      <c r="S1729" s="122">
        <f t="shared" si="83"/>
        <v>4559647755.6653347</v>
      </c>
      <c r="T1729" s="3">
        <v>4.2857969867455825E-3</v>
      </c>
      <c r="U1729" s="122">
        <f t="shared" si="85"/>
        <v>-15316729649.915016</v>
      </c>
      <c r="V1729" s="3">
        <f t="shared" si="84"/>
        <v>0.47387196660308728</v>
      </c>
    </row>
    <row r="1730" spans="13:22" x14ac:dyDescent="0.25">
      <c r="M1730" s="3">
        <v>1726</v>
      </c>
      <c r="N1730" s="122">
        <f>'CBA Result'!$G$54*_xlfn.GAMMA.INV(T1730,IF($O$2="Railway",$D$31,$D$32),IF($O$2="Railway",$F$31,$F$32))</f>
        <v>6371682498.247674</v>
      </c>
      <c r="O1730" s="122">
        <f>'CBA Result'!$G$53+'CBA Result'!$G$57+'CBA Result'!$G$58+'CBA Result'!$G$59+'CBA Result'!$G$60</f>
        <v>-349185910.82876146</v>
      </c>
      <c r="P1730" s="122">
        <f>'CBA Result'!$G$55+'CBA Result'!$G$56</f>
        <v>2589916468.0184565</v>
      </c>
      <c r="Q1730" s="122">
        <f>'CBA Result'!$G$40</f>
        <v>-16530913967.140793</v>
      </c>
      <c r="R1730" s="3">
        <v>0.63953100268393781</v>
      </c>
      <c r="S1730" s="122">
        <f t="shared" si="83"/>
        <v>2490185305.1850605</v>
      </c>
      <c r="T1730" s="3">
        <v>0.73760493800719529</v>
      </c>
      <c r="U1730" s="122">
        <f t="shared" si="85"/>
        <v>-32021890437.704258</v>
      </c>
      <c r="V1730" s="3">
        <f t="shared" si="84"/>
        <v>0.26583945470566889</v>
      </c>
    </row>
    <row r="1731" spans="13:22" x14ac:dyDescent="0.25">
      <c r="M1731" s="3">
        <v>1727</v>
      </c>
      <c r="N1731" s="122">
        <f>'CBA Result'!$G$54*_xlfn.GAMMA.INV(T1731,IF($O$2="Railway",$D$31,$D$32),IF($O$2="Railway",$F$31,$F$32))</f>
        <v>5027448795.41607</v>
      </c>
      <c r="O1731" s="122">
        <f>'CBA Result'!$G$53+'CBA Result'!$G$57+'CBA Result'!$G$58+'CBA Result'!$G$59+'CBA Result'!$G$60</f>
        <v>-349185910.82876146</v>
      </c>
      <c r="P1731" s="122">
        <f>'CBA Result'!$G$55+'CBA Result'!$G$56</f>
        <v>2589916468.0184565</v>
      </c>
      <c r="Q1731" s="122">
        <f>'CBA Result'!$G$40</f>
        <v>-16530913967.140793</v>
      </c>
      <c r="R1731" s="3">
        <v>0.73184392520832875</v>
      </c>
      <c r="S1731" s="122">
        <f t="shared" si="83"/>
        <v>2829086984.8064137</v>
      </c>
      <c r="T1731" s="3">
        <v>0.30905744303728577</v>
      </c>
      <c r="U1731" s="122">
        <f t="shared" si="85"/>
        <v>-25266232985.126976</v>
      </c>
      <c r="V1731" s="3">
        <f t="shared" si="84"/>
        <v>0.29712976500347088</v>
      </c>
    </row>
    <row r="1732" spans="13:22" x14ac:dyDescent="0.25">
      <c r="M1732" s="3">
        <v>1728</v>
      </c>
      <c r="N1732" s="122">
        <f>'CBA Result'!$G$54*_xlfn.GAMMA.INV(T1732,IF($O$2="Railway",$D$31,$D$32),IF($O$2="Railway",$F$31,$F$32))</f>
        <v>5248375455.1147556</v>
      </c>
      <c r="O1732" s="122">
        <f>'CBA Result'!$G$53+'CBA Result'!$G$57+'CBA Result'!$G$58+'CBA Result'!$G$59+'CBA Result'!$G$60</f>
        <v>-349185910.82876146</v>
      </c>
      <c r="P1732" s="122">
        <f>'CBA Result'!$G$55+'CBA Result'!$G$56</f>
        <v>2589916468.0184565</v>
      </c>
      <c r="Q1732" s="122">
        <f>'CBA Result'!$G$40</f>
        <v>-16530913967.140793</v>
      </c>
      <c r="R1732" s="3">
        <v>0.54111596580577859</v>
      </c>
      <c r="S1732" s="122">
        <f t="shared" si="83"/>
        <v>2172475012.7348671</v>
      </c>
      <c r="T1732" s="3">
        <v>0.3824001724611702</v>
      </c>
      <c r="U1732" s="122">
        <f t="shared" si="85"/>
        <v>-26376534588.131344</v>
      </c>
      <c r="V1732" s="3">
        <f t="shared" si="84"/>
        <v>0.26810438397024683</v>
      </c>
    </row>
    <row r="1733" spans="13:22" x14ac:dyDescent="0.25">
      <c r="M1733" s="3">
        <v>1729</v>
      </c>
      <c r="N1733" s="122">
        <f>'CBA Result'!$G$54*_xlfn.GAMMA.INV(T1733,IF($O$2="Railway",$D$31,$D$32),IF($O$2="Railway",$F$31,$F$32))</f>
        <v>5359102793.0580282</v>
      </c>
      <c r="O1733" s="122">
        <f>'CBA Result'!$G$53+'CBA Result'!$G$57+'CBA Result'!$G$58+'CBA Result'!$G$59+'CBA Result'!$G$60</f>
        <v>-349185910.82876146</v>
      </c>
      <c r="P1733" s="122">
        <f>'CBA Result'!$G$55+'CBA Result'!$G$56</f>
        <v>2589916468.0184565</v>
      </c>
      <c r="Q1733" s="122">
        <f>'CBA Result'!$G$40</f>
        <v>-16530913967.140793</v>
      </c>
      <c r="R1733" s="3">
        <v>0.45010697464176186</v>
      </c>
      <c r="S1733" s="122">
        <f t="shared" si="83"/>
        <v>1901000284.577419</v>
      </c>
      <c r="T1733" s="3">
        <v>0.42019700576928642</v>
      </c>
      <c r="U1733" s="122">
        <f t="shared" si="85"/>
        <v>-26933012203.745945</v>
      </c>
      <c r="V1733" s="3">
        <f t="shared" si="84"/>
        <v>0.25659651859681293</v>
      </c>
    </row>
    <row r="1734" spans="13:22" x14ac:dyDescent="0.25">
      <c r="M1734" s="3">
        <v>1730</v>
      </c>
      <c r="N1734" s="122">
        <f>'CBA Result'!$G$54*_xlfn.GAMMA.INV(T1734,IF($O$2="Railway",$D$31,$D$32),IF($O$2="Railway",$F$31,$F$32))</f>
        <v>4001533170.2090683</v>
      </c>
      <c r="O1734" s="122">
        <f>'CBA Result'!$G$53+'CBA Result'!$G$57+'CBA Result'!$G$58+'CBA Result'!$G$59+'CBA Result'!$G$60</f>
        <v>-349185910.82876146</v>
      </c>
      <c r="P1734" s="122">
        <f>'CBA Result'!$G$55+'CBA Result'!$G$56</f>
        <v>2589916468.0184565</v>
      </c>
      <c r="Q1734" s="122">
        <f>'CBA Result'!$G$40</f>
        <v>-16530913967.140793</v>
      </c>
      <c r="R1734" s="3">
        <v>0.78062967183721887</v>
      </c>
      <c r="S1734" s="122">
        <f t="shared" ref="S1734:S1797" si="86">_xlfn.BETA.INV(R1734,IF($O$2="Railway",$I$30,$J$30),IF($O$2="Railway",$I$31,$J$31),IF($O$2="Railway",$I$27,$J$27),IF($O$2="Railway",$I$29,$J$29))*P1734</f>
        <v>3034626742.4324198</v>
      </c>
      <c r="T1734" s="3">
        <v>6.5354779192818291E-2</v>
      </c>
      <c r="U1734" s="122">
        <f t="shared" si="85"/>
        <v>-20110332992.033737</v>
      </c>
      <c r="V1734" s="3">
        <f t="shared" ref="V1734:V1797" si="87">(N1734+O1734+S1734)/-U1734</f>
        <v>0.33251433501681071</v>
      </c>
    </row>
    <row r="1735" spans="13:22" x14ac:dyDescent="0.25">
      <c r="M1735" s="3">
        <v>1731</v>
      </c>
      <c r="N1735" s="122">
        <f>'CBA Result'!$G$54*_xlfn.GAMMA.INV(T1735,IF($O$2="Railway",$D$31,$D$32),IF($O$2="Railway",$F$31,$F$32))</f>
        <v>6128998695.9382477</v>
      </c>
      <c r="O1735" s="122">
        <f>'CBA Result'!$G$53+'CBA Result'!$G$57+'CBA Result'!$G$58+'CBA Result'!$G$59+'CBA Result'!$G$60</f>
        <v>-349185910.82876146</v>
      </c>
      <c r="P1735" s="122">
        <f>'CBA Result'!$G$55+'CBA Result'!$G$56</f>
        <v>2589916468.0184565</v>
      </c>
      <c r="Q1735" s="122">
        <f>'CBA Result'!$G$40</f>
        <v>-16530913967.140793</v>
      </c>
      <c r="R1735" s="3">
        <v>0.17073267480137433</v>
      </c>
      <c r="S1735" s="122">
        <f t="shared" si="86"/>
        <v>1083832181.4125164</v>
      </c>
      <c r="T1735" s="3">
        <v>0.67141943156983153</v>
      </c>
      <c r="U1735" s="122">
        <f t="shared" si="85"/>
        <v>-30802244899.701511</v>
      </c>
      <c r="V1735" s="3">
        <f t="shared" si="87"/>
        <v>0.22282937457550425</v>
      </c>
    </row>
    <row r="1736" spans="13:22" x14ac:dyDescent="0.25">
      <c r="M1736" s="3">
        <v>1732</v>
      </c>
      <c r="N1736" s="122">
        <f>'CBA Result'!$G$54*_xlfn.GAMMA.INV(T1736,IF($O$2="Railway",$D$31,$D$32),IF($O$2="Railway",$F$31,$F$32))</f>
        <v>5699502550.4355536</v>
      </c>
      <c r="O1736" s="122">
        <f>'CBA Result'!$G$53+'CBA Result'!$G$57+'CBA Result'!$G$58+'CBA Result'!$G$59+'CBA Result'!$G$60</f>
        <v>-349185910.82876146</v>
      </c>
      <c r="P1736" s="122">
        <f>'CBA Result'!$G$55+'CBA Result'!$G$56</f>
        <v>2589916468.0184565</v>
      </c>
      <c r="Q1736" s="122">
        <f>'CBA Result'!$G$40</f>
        <v>-16530913967.140793</v>
      </c>
      <c r="R1736" s="3">
        <v>0.29036758177835753</v>
      </c>
      <c r="S1736" s="122">
        <f t="shared" si="86"/>
        <v>1442930458.283618</v>
      </c>
      <c r="T1736" s="3">
        <v>0.53626624831001923</v>
      </c>
      <c r="U1736" s="122">
        <f t="shared" si="85"/>
        <v>-28643744610.572865</v>
      </c>
      <c r="V1736" s="3">
        <f t="shared" si="87"/>
        <v>0.23716337337342808</v>
      </c>
    </row>
    <row r="1737" spans="13:22" x14ac:dyDescent="0.25">
      <c r="M1737" s="3">
        <v>1733</v>
      </c>
      <c r="N1737" s="122">
        <f>'CBA Result'!$G$54*_xlfn.GAMMA.INV(T1737,IF($O$2="Railway",$D$31,$D$32),IF($O$2="Railway",$F$31,$F$32))</f>
        <v>4684043754.3846483</v>
      </c>
      <c r="O1737" s="122">
        <f>'CBA Result'!$G$53+'CBA Result'!$G$57+'CBA Result'!$G$58+'CBA Result'!$G$59+'CBA Result'!$G$60</f>
        <v>-349185910.82876146</v>
      </c>
      <c r="P1737" s="122">
        <f>'CBA Result'!$G$55+'CBA Result'!$G$56</f>
        <v>2589916468.0184565</v>
      </c>
      <c r="Q1737" s="122">
        <f>'CBA Result'!$G$40</f>
        <v>-16530913967.140793</v>
      </c>
      <c r="R1737" s="3">
        <v>0.55316113368552822</v>
      </c>
      <c r="S1737" s="122">
        <f t="shared" si="86"/>
        <v>2209710745.2508731</v>
      </c>
      <c r="T1737" s="3">
        <v>0.20598047425091703</v>
      </c>
      <c r="U1737" s="122">
        <f t="shared" si="85"/>
        <v>-23540397053.614735</v>
      </c>
      <c r="V1737" s="3">
        <f t="shared" si="87"/>
        <v>0.27801436712817945</v>
      </c>
    </row>
    <row r="1738" spans="13:22" x14ac:dyDescent="0.25">
      <c r="M1738" s="3">
        <v>1734</v>
      </c>
      <c r="N1738" s="122">
        <f>'CBA Result'!$G$54*_xlfn.GAMMA.INV(T1738,IF($O$2="Railway",$D$31,$D$32),IF($O$2="Railway",$F$31,$F$32))</f>
        <v>7676222954.8412781</v>
      </c>
      <c r="O1738" s="122">
        <f>'CBA Result'!$G$53+'CBA Result'!$G$57+'CBA Result'!$G$58+'CBA Result'!$G$59+'CBA Result'!$G$60</f>
        <v>-349185910.82876146</v>
      </c>
      <c r="P1738" s="122">
        <f>'CBA Result'!$G$55+'CBA Result'!$G$56</f>
        <v>2589916468.0184565</v>
      </c>
      <c r="Q1738" s="122">
        <f>'CBA Result'!$G$40</f>
        <v>-16530913967.140793</v>
      </c>
      <c r="R1738" s="3">
        <v>0.89589884082800553</v>
      </c>
      <c r="S1738" s="122">
        <f t="shared" si="86"/>
        <v>3670917349.4157233</v>
      </c>
      <c r="T1738" s="3">
        <v>0.94453096412766424</v>
      </c>
      <c r="U1738" s="122">
        <f t="shared" si="85"/>
        <v>-38578063251.412659</v>
      </c>
      <c r="V1738" s="3">
        <f t="shared" si="87"/>
        <v>0.28508311373110506</v>
      </c>
    </row>
    <row r="1739" spans="13:22" x14ac:dyDescent="0.25">
      <c r="M1739" s="3">
        <v>1735</v>
      </c>
      <c r="N1739" s="122">
        <f>'CBA Result'!$G$54*_xlfn.GAMMA.INV(T1739,IF($O$2="Railway",$D$31,$D$32),IF($O$2="Railway",$F$31,$F$32))</f>
        <v>5006106453.3129816</v>
      </c>
      <c r="O1739" s="122">
        <f>'CBA Result'!$G$53+'CBA Result'!$G$57+'CBA Result'!$G$58+'CBA Result'!$G$59+'CBA Result'!$G$60</f>
        <v>-349185910.82876146</v>
      </c>
      <c r="P1739" s="122">
        <f>'CBA Result'!$G$55+'CBA Result'!$G$56</f>
        <v>2589916468.0184565</v>
      </c>
      <c r="Q1739" s="122">
        <f>'CBA Result'!$G$40</f>
        <v>-16530913967.140793</v>
      </c>
      <c r="R1739" s="3">
        <v>0.47131459286620514</v>
      </c>
      <c r="S1739" s="122">
        <f t="shared" si="86"/>
        <v>1962994762.5519283</v>
      </c>
      <c r="T1739" s="3">
        <v>0.30219745894795402</v>
      </c>
      <c r="U1739" s="122">
        <f t="shared" si="85"/>
        <v>-25158973695.18322</v>
      </c>
      <c r="V1739" s="3">
        <f t="shared" si="87"/>
        <v>0.26312342408083034</v>
      </c>
    </row>
    <row r="1740" spans="13:22" x14ac:dyDescent="0.25">
      <c r="M1740" s="3">
        <v>1736</v>
      </c>
      <c r="N1740" s="122">
        <f>'CBA Result'!$G$54*_xlfn.GAMMA.INV(T1740,IF($O$2="Railway",$D$31,$D$32),IF($O$2="Railway",$F$31,$F$32))</f>
        <v>5981673383.9041281</v>
      </c>
      <c r="O1740" s="122">
        <f>'CBA Result'!$G$53+'CBA Result'!$G$57+'CBA Result'!$G$58+'CBA Result'!$G$59+'CBA Result'!$G$60</f>
        <v>-349185910.82876146</v>
      </c>
      <c r="P1740" s="122">
        <f>'CBA Result'!$G$55+'CBA Result'!$G$56</f>
        <v>2589916468.0184565</v>
      </c>
      <c r="Q1740" s="122">
        <f>'CBA Result'!$G$40</f>
        <v>-16530913967.140793</v>
      </c>
      <c r="R1740" s="3">
        <v>0.58112066333426737</v>
      </c>
      <c r="S1740" s="122">
        <f t="shared" si="86"/>
        <v>2297705253.7085257</v>
      </c>
      <c r="T1740" s="3">
        <v>0.62730479552972451</v>
      </c>
      <c r="U1740" s="122">
        <f t="shared" si="85"/>
        <v>-30061838421.200016</v>
      </c>
      <c r="V1740" s="3">
        <f t="shared" si="87"/>
        <v>0.2637959999542614</v>
      </c>
    </row>
    <row r="1741" spans="13:22" x14ac:dyDescent="0.25">
      <c r="M1741" s="3">
        <v>1737</v>
      </c>
      <c r="N1741" s="122">
        <f>'CBA Result'!$G$54*_xlfn.GAMMA.INV(T1741,IF($O$2="Railway",$D$31,$D$32),IF($O$2="Railway",$F$31,$F$32))</f>
        <v>5241388363.8577213</v>
      </c>
      <c r="O1741" s="122">
        <f>'CBA Result'!$G$53+'CBA Result'!$G$57+'CBA Result'!$G$58+'CBA Result'!$G$59+'CBA Result'!$G$60</f>
        <v>-349185910.82876146</v>
      </c>
      <c r="P1741" s="122">
        <f>'CBA Result'!$G$55+'CBA Result'!$G$56</f>
        <v>2589916468.0184565</v>
      </c>
      <c r="Q1741" s="122">
        <f>'CBA Result'!$G$40</f>
        <v>-16530913967.140793</v>
      </c>
      <c r="R1741" s="3">
        <v>0.68089185701517763</v>
      </c>
      <c r="S1741" s="122">
        <f t="shared" si="86"/>
        <v>2635643395.7093515</v>
      </c>
      <c r="T1741" s="3">
        <v>0.38003065351375276</v>
      </c>
      <c r="U1741" s="122">
        <f t="shared" si="85"/>
        <v>-26341419864.387257</v>
      </c>
      <c r="V1741" s="3">
        <f t="shared" si="87"/>
        <v>0.28577980562527361</v>
      </c>
    </row>
    <row r="1742" spans="13:22" x14ac:dyDescent="0.25">
      <c r="M1742" s="3">
        <v>1738</v>
      </c>
      <c r="N1742" s="122">
        <f>'CBA Result'!$G$54*_xlfn.GAMMA.INV(T1742,IF($O$2="Railway",$D$31,$D$32),IF($O$2="Railway",$F$31,$F$32))</f>
        <v>8208829729.7510271</v>
      </c>
      <c r="O1742" s="122">
        <f>'CBA Result'!$G$53+'CBA Result'!$G$57+'CBA Result'!$G$58+'CBA Result'!$G$59+'CBA Result'!$G$60</f>
        <v>-349185910.82876146</v>
      </c>
      <c r="P1742" s="122">
        <f>'CBA Result'!$G$55+'CBA Result'!$G$56</f>
        <v>2589916468.0184565</v>
      </c>
      <c r="Q1742" s="122">
        <f>'CBA Result'!$G$40</f>
        <v>-16530913967.140793</v>
      </c>
      <c r="R1742" s="3">
        <v>0.97888655000150526</v>
      </c>
      <c r="S1742" s="122">
        <f t="shared" si="86"/>
        <v>4601825713.6881886</v>
      </c>
      <c r="T1742" s="3">
        <v>0.97467913135764606</v>
      </c>
      <c r="U1742" s="122">
        <f t="shared" si="85"/>
        <v>-41254762191.956146</v>
      </c>
      <c r="V1742" s="3">
        <f t="shared" si="87"/>
        <v>0.30206135899239756</v>
      </c>
    </row>
    <row r="1743" spans="13:22" x14ac:dyDescent="0.25">
      <c r="M1743" s="3">
        <v>1739</v>
      </c>
      <c r="N1743" s="122">
        <f>'CBA Result'!$G$54*_xlfn.GAMMA.INV(T1743,IF($O$2="Railway",$D$31,$D$32),IF($O$2="Railway",$F$31,$F$32))</f>
        <v>5457011092.2841663</v>
      </c>
      <c r="O1743" s="122">
        <f>'CBA Result'!$G$53+'CBA Result'!$G$57+'CBA Result'!$G$58+'CBA Result'!$G$59+'CBA Result'!$G$60</f>
        <v>-349185910.82876146</v>
      </c>
      <c r="P1743" s="122">
        <f>'CBA Result'!$G$55+'CBA Result'!$G$56</f>
        <v>2589916468.0184565</v>
      </c>
      <c r="Q1743" s="122">
        <f>'CBA Result'!$G$40</f>
        <v>-16530913967.140793</v>
      </c>
      <c r="R1743" s="3">
        <v>0.13471739866660082</v>
      </c>
      <c r="S1743" s="122">
        <f t="shared" si="86"/>
        <v>965256842.99079227</v>
      </c>
      <c r="T1743" s="3">
        <v>0.45381076201360682</v>
      </c>
      <c r="U1743" s="122">
        <f t="shared" si="85"/>
        <v>-27425065728.324982</v>
      </c>
      <c r="V1743" s="3">
        <f t="shared" si="87"/>
        <v>0.22144275184630954</v>
      </c>
    </row>
    <row r="1744" spans="13:22" x14ac:dyDescent="0.25">
      <c r="M1744" s="3">
        <v>1740</v>
      </c>
      <c r="N1744" s="122">
        <f>'CBA Result'!$G$54*_xlfn.GAMMA.INV(T1744,IF($O$2="Railway",$D$31,$D$32),IF($O$2="Railway",$F$31,$F$32))</f>
        <v>5376975443.5381851</v>
      </c>
      <c r="O1744" s="122">
        <f>'CBA Result'!$G$53+'CBA Result'!$G$57+'CBA Result'!$G$58+'CBA Result'!$G$59+'CBA Result'!$G$60</f>
        <v>-349185910.82876146</v>
      </c>
      <c r="P1744" s="122">
        <f>'CBA Result'!$G$55+'CBA Result'!$G$56</f>
        <v>2589916468.0184565</v>
      </c>
      <c r="Q1744" s="122">
        <f>'CBA Result'!$G$40</f>
        <v>-16530913967.140793</v>
      </c>
      <c r="R1744" s="3">
        <v>3.2982751190927195E-2</v>
      </c>
      <c r="S1744" s="122">
        <f t="shared" si="86"/>
        <v>542743653.56232679</v>
      </c>
      <c r="T1744" s="3">
        <v>0.42632753987181693</v>
      </c>
      <c r="U1744" s="122">
        <f t="shared" si="85"/>
        <v>-27022834013.866634</v>
      </c>
      <c r="V1744" s="3">
        <f t="shared" si="87"/>
        <v>0.20614170902331186</v>
      </c>
    </row>
    <row r="1745" spans="13:22" x14ac:dyDescent="0.25">
      <c r="M1745" s="3">
        <v>1741</v>
      </c>
      <c r="N1745" s="122">
        <f>'CBA Result'!$G$54*_xlfn.GAMMA.INV(T1745,IF($O$2="Railway",$D$31,$D$32),IF($O$2="Railway",$F$31,$F$32))</f>
        <v>5844059686.8919954</v>
      </c>
      <c r="O1745" s="122">
        <f>'CBA Result'!$G$53+'CBA Result'!$G$57+'CBA Result'!$G$58+'CBA Result'!$G$59+'CBA Result'!$G$60</f>
        <v>-349185910.82876146</v>
      </c>
      <c r="P1745" s="122">
        <f>'CBA Result'!$G$55+'CBA Result'!$G$56</f>
        <v>2589916468.0184565</v>
      </c>
      <c r="Q1745" s="122">
        <f>'CBA Result'!$G$40</f>
        <v>-16530913967.140793</v>
      </c>
      <c r="R1745" s="3">
        <v>0.33113995863527546</v>
      </c>
      <c r="S1745" s="122">
        <f t="shared" si="86"/>
        <v>1559868659.2633107</v>
      </c>
      <c r="T1745" s="3">
        <v>0.58382579796176048</v>
      </c>
      <c r="U1745" s="122">
        <f t="shared" si="85"/>
        <v>-29370239188.240459</v>
      </c>
      <c r="V1745" s="3">
        <f t="shared" si="87"/>
        <v>0.24020037392651508</v>
      </c>
    </row>
    <row r="1746" spans="13:22" x14ac:dyDescent="0.25">
      <c r="M1746" s="3">
        <v>1742</v>
      </c>
      <c r="N1746" s="122">
        <f>'CBA Result'!$G$54*_xlfn.GAMMA.INV(T1746,IF($O$2="Railway",$D$31,$D$32),IF($O$2="Railway",$F$31,$F$32))</f>
        <v>4218949844.3099904</v>
      </c>
      <c r="O1746" s="122">
        <f>'CBA Result'!$G$53+'CBA Result'!$G$57+'CBA Result'!$G$58+'CBA Result'!$G$59+'CBA Result'!$G$60</f>
        <v>-349185910.82876146</v>
      </c>
      <c r="P1746" s="122">
        <f>'CBA Result'!$G$55+'CBA Result'!$G$56</f>
        <v>2589916468.0184565</v>
      </c>
      <c r="Q1746" s="122">
        <f>'CBA Result'!$G$40</f>
        <v>-16530913967.140793</v>
      </c>
      <c r="R1746" s="3">
        <v>0.97228453742927345</v>
      </c>
      <c r="S1746" s="122">
        <f t="shared" si="86"/>
        <v>4473201232.6237526</v>
      </c>
      <c r="T1746" s="3">
        <v>9.9737266013622761E-2</v>
      </c>
      <c r="U1746" s="122">
        <f t="shared" si="85"/>
        <v>-21202994611.520348</v>
      </c>
      <c r="V1746" s="3">
        <f t="shared" si="87"/>
        <v>0.39348051154868235</v>
      </c>
    </row>
    <row r="1747" spans="13:22" x14ac:dyDescent="0.25">
      <c r="M1747" s="3">
        <v>1743</v>
      </c>
      <c r="N1747" s="122">
        <f>'CBA Result'!$G$54*_xlfn.GAMMA.INV(T1747,IF($O$2="Railway",$D$31,$D$32),IF($O$2="Railway",$F$31,$F$32))</f>
        <v>4371471958.599967</v>
      </c>
      <c r="O1747" s="122">
        <f>'CBA Result'!$G$53+'CBA Result'!$G$57+'CBA Result'!$G$58+'CBA Result'!$G$59+'CBA Result'!$G$60</f>
        <v>-349185910.82876146</v>
      </c>
      <c r="P1747" s="122">
        <f>'CBA Result'!$G$55+'CBA Result'!$G$56</f>
        <v>2589916468.0184565</v>
      </c>
      <c r="Q1747" s="122">
        <f>'CBA Result'!$G$40</f>
        <v>-16530913967.140793</v>
      </c>
      <c r="R1747" s="3">
        <v>0.77696341518254142</v>
      </c>
      <c r="S1747" s="122">
        <f t="shared" si="86"/>
        <v>3018311839.0464482</v>
      </c>
      <c r="T1747" s="3">
        <v>0.12972745769408611</v>
      </c>
      <c r="U1747" s="122">
        <f t="shared" si="85"/>
        <v>-21969518435.40263</v>
      </c>
      <c r="V1747" s="3">
        <f t="shared" si="87"/>
        <v>0.32047119774241983</v>
      </c>
    </row>
    <row r="1748" spans="13:22" x14ac:dyDescent="0.25">
      <c r="M1748" s="3">
        <v>1744</v>
      </c>
      <c r="N1748" s="122">
        <f>'CBA Result'!$G$54*_xlfn.GAMMA.INV(T1748,IF($O$2="Railway",$D$31,$D$32),IF($O$2="Railway",$F$31,$F$32))</f>
        <v>7116598537.2833223</v>
      </c>
      <c r="O1748" s="122">
        <f>'CBA Result'!$G$53+'CBA Result'!$G$57+'CBA Result'!$G$58+'CBA Result'!$G$59+'CBA Result'!$G$60</f>
        <v>-349185910.82876146</v>
      </c>
      <c r="P1748" s="122">
        <f>'CBA Result'!$G$55+'CBA Result'!$G$56</f>
        <v>2589916468.0184565</v>
      </c>
      <c r="Q1748" s="122">
        <f>'CBA Result'!$G$40</f>
        <v>-16530913967.140793</v>
      </c>
      <c r="R1748" s="3">
        <v>0.6484788441152245</v>
      </c>
      <c r="S1748" s="122">
        <f t="shared" si="86"/>
        <v>2520919918.7205691</v>
      </c>
      <c r="T1748" s="3">
        <v>0.88438780088997204</v>
      </c>
      <c r="U1748" s="122">
        <f t="shared" si="85"/>
        <v>-35765582907.291107</v>
      </c>
      <c r="V1748" s="3">
        <f t="shared" si="87"/>
        <v>0.25970029816798057</v>
      </c>
    </row>
    <row r="1749" spans="13:22" x14ac:dyDescent="0.25">
      <c r="M1749" s="3">
        <v>1745</v>
      </c>
      <c r="N1749" s="122">
        <f>'CBA Result'!$G$54*_xlfn.GAMMA.INV(T1749,IF($O$2="Railway",$D$31,$D$32),IF($O$2="Railway",$F$31,$F$32))</f>
        <v>7216925515.5621061</v>
      </c>
      <c r="O1749" s="122">
        <f>'CBA Result'!$G$53+'CBA Result'!$G$57+'CBA Result'!$G$58+'CBA Result'!$G$59+'CBA Result'!$G$60</f>
        <v>-349185910.82876146</v>
      </c>
      <c r="P1749" s="122">
        <f>'CBA Result'!$G$55+'CBA Result'!$G$56</f>
        <v>2589916468.0184565</v>
      </c>
      <c r="Q1749" s="122">
        <f>'CBA Result'!$G$40</f>
        <v>-16530913967.140793</v>
      </c>
      <c r="R1749" s="3">
        <v>0.49360154732194617</v>
      </c>
      <c r="S1749" s="122">
        <f t="shared" si="86"/>
        <v>2028868029.7442162</v>
      </c>
      <c r="T1749" s="3">
        <v>0.89792294543448925</v>
      </c>
      <c r="U1749" s="122">
        <f t="shared" si="85"/>
        <v>-36269791883.063629</v>
      </c>
      <c r="V1749" s="3">
        <f t="shared" si="87"/>
        <v>0.24528973486147518</v>
      </c>
    </row>
    <row r="1750" spans="13:22" x14ac:dyDescent="0.25">
      <c r="M1750" s="3">
        <v>1746</v>
      </c>
      <c r="N1750" s="122">
        <f>'CBA Result'!$G$54*_xlfn.GAMMA.INV(T1750,IF($O$2="Railway",$D$31,$D$32),IF($O$2="Railway",$F$31,$F$32))</f>
        <v>6016724714.0446587</v>
      </c>
      <c r="O1750" s="122">
        <f>'CBA Result'!$G$53+'CBA Result'!$G$57+'CBA Result'!$G$58+'CBA Result'!$G$59+'CBA Result'!$G$60</f>
        <v>-349185910.82876146</v>
      </c>
      <c r="P1750" s="122">
        <f>'CBA Result'!$G$55+'CBA Result'!$G$56</f>
        <v>2589916468.0184565</v>
      </c>
      <c r="Q1750" s="122">
        <f>'CBA Result'!$G$40</f>
        <v>-16530913967.140793</v>
      </c>
      <c r="R1750" s="3">
        <v>0.19967219283299031</v>
      </c>
      <c r="S1750" s="122">
        <f t="shared" si="86"/>
        <v>1174386048.5748501</v>
      </c>
      <c r="T1750" s="3">
        <v>0.6380447300146509</v>
      </c>
      <c r="U1750" s="122">
        <f t="shared" si="85"/>
        <v>-30237994382.167088</v>
      </c>
      <c r="V1750" s="3">
        <f t="shared" si="87"/>
        <v>0.22626913562183162</v>
      </c>
    </row>
    <row r="1751" spans="13:22" x14ac:dyDescent="0.25">
      <c r="M1751" s="3">
        <v>1747</v>
      </c>
      <c r="N1751" s="122">
        <f>'CBA Result'!$G$54*_xlfn.GAMMA.INV(T1751,IF($O$2="Railway",$D$31,$D$32),IF($O$2="Railway",$F$31,$F$32))</f>
        <v>5204269516.4481516</v>
      </c>
      <c r="O1751" s="122">
        <f>'CBA Result'!$G$53+'CBA Result'!$G$57+'CBA Result'!$G$58+'CBA Result'!$G$59+'CBA Result'!$G$60</f>
        <v>-349185910.82876146</v>
      </c>
      <c r="P1751" s="122">
        <f>'CBA Result'!$G$55+'CBA Result'!$G$56</f>
        <v>2589916468.0184565</v>
      </c>
      <c r="Q1751" s="122">
        <f>'CBA Result'!$G$40</f>
        <v>-16530913967.140793</v>
      </c>
      <c r="R1751" s="3">
        <v>0.23564258042382435</v>
      </c>
      <c r="S1751" s="122">
        <f t="shared" si="86"/>
        <v>1282985764.0672238</v>
      </c>
      <c r="T1751" s="3">
        <v>0.3674846870927363</v>
      </c>
      <c r="U1751" s="122">
        <f t="shared" si="85"/>
        <v>-26154873270.885464</v>
      </c>
      <c r="V1751" s="3">
        <f t="shared" si="87"/>
        <v>0.23468167121724356</v>
      </c>
    </row>
    <row r="1752" spans="13:22" x14ac:dyDescent="0.25">
      <c r="M1752" s="3">
        <v>1748</v>
      </c>
      <c r="N1752" s="122">
        <f>'CBA Result'!$G$54*_xlfn.GAMMA.INV(T1752,IF($O$2="Railway",$D$31,$D$32),IF($O$2="Railway",$F$31,$F$32))</f>
        <v>5220662884.3365526</v>
      </c>
      <c r="O1752" s="122">
        <f>'CBA Result'!$G$53+'CBA Result'!$G$57+'CBA Result'!$G$58+'CBA Result'!$G$59+'CBA Result'!$G$60</f>
        <v>-349185910.82876146</v>
      </c>
      <c r="P1752" s="122">
        <f>'CBA Result'!$G$55+'CBA Result'!$G$56</f>
        <v>2589916468.0184565</v>
      </c>
      <c r="Q1752" s="122">
        <f>'CBA Result'!$G$40</f>
        <v>-16530913967.140793</v>
      </c>
      <c r="R1752" s="3">
        <v>0.33207560431087302</v>
      </c>
      <c r="S1752" s="122">
        <f t="shared" si="86"/>
        <v>1562541041.4034152</v>
      </c>
      <c r="T1752" s="3">
        <v>0.37301640836583039</v>
      </c>
      <c r="U1752" s="122">
        <f t="shared" si="85"/>
        <v>-26237260714.166218</v>
      </c>
      <c r="V1752" s="3">
        <f t="shared" si="87"/>
        <v>0.24522445711862381</v>
      </c>
    </row>
    <row r="1753" spans="13:22" x14ac:dyDescent="0.25">
      <c r="M1753" s="3">
        <v>1749</v>
      </c>
      <c r="N1753" s="122">
        <f>'CBA Result'!$G$54*_xlfn.GAMMA.INV(T1753,IF($O$2="Railway",$D$31,$D$32),IF($O$2="Railway",$F$31,$F$32))</f>
        <v>6235500165.6349802</v>
      </c>
      <c r="O1753" s="122">
        <f>'CBA Result'!$G$53+'CBA Result'!$G$57+'CBA Result'!$G$58+'CBA Result'!$G$59+'CBA Result'!$G$60</f>
        <v>-349185910.82876146</v>
      </c>
      <c r="P1753" s="122">
        <f>'CBA Result'!$G$55+'CBA Result'!$G$56</f>
        <v>2589916468.0184565</v>
      </c>
      <c r="Q1753" s="122">
        <f>'CBA Result'!$G$40</f>
        <v>-16530913967.140793</v>
      </c>
      <c r="R1753" s="3">
        <v>0.80967790996000244</v>
      </c>
      <c r="S1753" s="122">
        <f t="shared" si="86"/>
        <v>3170053070.2560444</v>
      </c>
      <c r="T1753" s="3">
        <v>0.70151614570740273</v>
      </c>
      <c r="U1753" s="122">
        <f t="shared" si="85"/>
        <v>-31337484751.188332</v>
      </c>
      <c r="V1753" s="3">
        <f t="shared" si="87"/>
        <v>0.28899471023177259</v>
      </c>
    </row>
    <row r="1754" spans="13:22" x14ac:dyDescent="0.25">
      <c r="M1754" s="3">
        <v>1750</v>
      </c>
      <c r="N1754" s="122">
        <f>'CBA Result'!$G$54*_xlfn.GAMMA.INV(T1754,IF($O$2="Railway",$D$31,$D$32),IF($O$2="Railway",$F$31,$F$32))</f>
        <v>5031525650.9624958</v>
      </c>
      <c r="O1754" s="122">
        <f>'CBA Result'!$G$53+'CBA Result'!$G$57+'CBA Result'!$G$58+'CBA Result'!$G$59+'CBA Result'!$G$60</f>
        <v>-349185910.82876146</v>
      </c>
      <c r="P1754" s="122">
        <f>'CBA Result'!$G$55+'CBA Result'!$G$56</f>
        <v>2589916468.0184565</v>
      </c>
      <c r="Q1754" s="122">
        <f>'CBA Result'!$G$40</f>
        <v>-16530913967.140793</v>
      </c>
      <c r="R1754" s="3">
        <v>0.9447206592909404</v>
      </c>
      <c r="S1754" s="122">
        <f t="shared" si="86"/>
        <v>4096080076.0441132</v>
      </c>
      <c r="T1754" s="3">
        <v>0.31037331288570225</v>
      </c>
      <c r="U1754" s="122">
        <f t="shared" si="85"/>
        <v>-25286721862.542614</v>
      </c>
      <c r="V1754" s="3">
        <f t="shared" si="87"/>
        <v>0.34715531194185273</v>
      </c>
    </row>
    <row r="1755" spans="13:22" x14ac:dyDescent="0.25">
      <c r="M1755" s="3">
        <v>1751</v>
      </c>
      <c r="N1755" s="122">
        <f>'CBA Result'!$G$54*_xlfn.GAMMA.INV(T1755,IF($O$2="Railway",$D$31,$D$32),IF($O$2="Railway",$F$31,$F$32))</f>
        <v>5974787964.2301092</v>
      </c>
      <c r="O1755" s="122">
        <f>'CBA Result'!$G$53+'CBA Result'!$G$57+'CBA Result'!$G$58+'CBA Result'!$G$59+'CBA Result'!$G$60</f>
        <v>-349185910.82876146</v>
      </c>
      <c r="P1755" s="122">
        <f>'CBA Result'!$G$55+'CBA Result'!$G$56</f>
        <v>2589916468.0184565</v>
      </c>
      <c r="Q1755" s="122">
        <f>'CBA Result'!$G$40</f>
        <v>-16530913967.140793</v>
      </c>
      <c r="R1755" s="3">
        <v>0.2239460824214482</v>
      </c>
      <c r="S1755" s="122">
        <f t="shared" si="86"/>
        <v>1248060659.554481</v>
      </c>
      <c r="T1755" s="3">
        <v>0.62517813820595913</v>
      </c>
      <c r="U1755" s="122">
        <f t="shared" si="85"/>
        <v>-30027234663.953846</v>
      </c>
      <c r="V1755" s="3">
        <f t="shared" si="87"/>
        <v>0.22891427698493025</v>
      </c>
    </row>
    <row r="1756" spans="13:22" x14ac:dyDescent="0.25">
      <c r="M1756" s="3">
        <v>1752</v>
      </c>
      <c r="N1756" s="122">
        <f>'CBA Result'!$G$54*_xlfn.GAMMA.INV(T1756,IF($O$2="Railway",$D$31,$D$32),IF($O$2="Railway",$F$31,$F$32))</f>
        <v>4968581063.9456434</v>
      </c>
      <c r="O1756" s="122">
        <f>'CBA Result'!$G$53+'CBA Result'!$G$57+'CBA Result'!$G$58+'CBA Result'!$G$59+'CBA Result'!$G$60</f>
        <v>-349185910.82876146</v>
      </c>
      <c r="P1756" s="122">
        <f>'CBA Result'!$G$55+'CBA Result'!$G$56</f>
        <v>2589916468.0184565</v>
      </c>
      <c r="Q1756" s="122">
        <f>'CBA Result'!$G$40</f>
        <v>-16530913967.140793</v>
      </c>
      <c r="R1756" s="3">
        <v>0.17828451331313466</v>
      </c>
      <c r="S1756" s="122">
        <f t="shared" si="86"/>
        <v>1107800584.7046876</v>
      </c>
      <c r="T1756" s="3">
        <v>0.29025792126545336</v>
      </c>
      <c r="U1756" s="122">
        <f t="shared" si="85"/>
        <v>-24970383961.265438</v>
      </c>
      <c r="V1756" s="3">
        <f t="shared" si="87"/>
        <v>0.22935953835174144</v>
      </c>
    </row>
    <row r="1757" spans="13:22" x14ac:dyDescent="0.25">
      <c r="M1757" s="3">
        <v>1753</v>
      </c>
      <c r="N1757" s="122">
        <f>'CBA Result'!$G$54*_xlfn.GAMMA.INV(T1757,IF($O$2="Railway",$D$31,$D$32),IF($O$2="Railway",$F$31,$F$32))</f>
        <v>3617870427.3195395</v>
      </c>
      <c r="O1757" s="122">
        <f>'CBA Result'!$G$53+'CBA Result'!$G$57+'CBA Result'!$G$58+'CBA Result'!$G$59+'CBA Result'!$G$60</f>
        <v>-349185910.82876146</v>
      </c>
      <c r="P1757" s="122">
        <f>'CBA Result'!$G$55+'CBA Result'!$G$56</f>
        <v>2589916468.0184565</v>
      </c>
      <c r="Q1757" s="122">
        <f>'CBA Result'!$G$40</f>
        <v>-16530913967.140793</v>
      </c>
      <c r="R1757" s="3">
        <v>0.54912096072049965</v>
      </c>
      <c r="S1757" s="122">
        <f t="shared" si="86"/>
        <v>2197179007.6308055</v>
      </c>
      <c r="T1757" s="3">
        <v>2.6443900462435943E-2</v>
      </c>
      <c r="U1757" s="122">
        <f t="shared" si="85"/>
        <v>-18182175661.341827</v>
      </c>
      <c r="V1757" s="3">
        <f t="shared" si="87"/>
        <v>0.3006165832916724</v>
      </c>
    </row>
    <row r="1758" spans="13:22" x14ac:dyDescent="0.25">
      <c r="M1758" s="3">
        <v>1754</v>
      </c>
      <c r="N1758" s="122">
        <f>'CBA Result'!$G$54*_xlfn.GAMMA.INV(T1758,IF($O$2="Railway",$D$31,$D$32),IF($O$2="Railway",$F$31,$F$32))</f>
        <v>4981021505.3763075</v>
      </c>
      <c r="O1758" s="122">
        <f>'CBA Result'!$G$53+'CBA Result'!$G$57+'CBA Result'!$G$58+'CBA Result'!$G$59+'CBA Result'!$G$60</f>
        <v>-349185910.82876146</v>
      </c>
      <c r="P1758" s="122">
        <f>'CBA Result'!$G$55+'CBA Result'!$G$56</f>
        <v>2589916468.0184565</v>
      </c>
      <c r="Q1758" s="122">
        <f>'CBA Result'!$G$40</f>
        <v>-16530913967.140793</v>
      </c>
      <c r="R1758" s="3">
        <v>0.36166268414546354</v>
      </c>
      <c r="S1758" s="122">
        <f t="shared" si="86"/>
        <v>1646953352.0416403</v>
      </c>
      <c r="T1758" s="3">
        <v>0.29419829103832151</v>
      </c>
      <c r="U1758" s="122">
        <f t="shared" si="85"/>
        <v>-25032905352.216564</v>
      </c>
      <c r="V1758" s="3">
        <f t="shared" si="87"/>
        <v>0.25082142317264922</v>
      </c>
    </row>
    <row r="1759" spans="13:22" x14ac:dyDescent="0.25">
      <c r="M1759" s="3">
        <v>1755</v>
      </c>
      <c r="N1759" s="122">
        <f>'CBA Result'!$G$54*_xlfn.GAMMA.INV(T1759,IF($O$2="Railway",$D$31,$D$32),IF($O$2="Railway",$F$31,$F$32))</f>
        <v>5505638799.8053637</v>
      </c>
      <c r="O1759" s="122">
        <f>'CBA Result'!$G$53+'CBA Result'!$G$57+'CBA Result'!$G$58+'CBA Result'!$G$59+'CBA Result'!$G$60</f>
        <v>-349185910.82876146</v>
      </c>
      <c r="P1759" s="122">
        <f>'CBA Result'!$G$55+'CBA Result'!$G$56</f>
        <v>2589916468.0184565</v>
      </c>
      <c r="Q1759" s="122">
        <f>'CBA Result'!$G$40</f>
        <v>-16530913967.140793</v>
      </c>
      <c r="R1759" s="3">
        <v>5.8124689909861416E-2</v>
      </c>
      <c r="S1759" s="122">
        <f t="shared" si="86"/>
        <v>669932118.26308787</v>
      </c>
      <c r="T1759" s="3">
        <v>0.47049366733721731</v>
      </c>
      <c r="U1759" s="122">
        <f t="shared" si="85"/>
        <v>-27669451904.646347</v>
      </c>
      <c r="V1759" s="3">
        <f t="shared" si="87"/>
        <v>0.21057103072798145</v>
      </c>
    </row>
    <row r="1760" spans="13:22" x14ac:dyDescent="0.25">
      <c r="M1760" s="3">
        <v>1756</v>
      </c>
      <c r="N1760" s="122">
        <f>'CBA Result'!$G$54*_xlfn.GAMMA.INV(T1760,IF($O$2="Railway",$D$31,$D$32),IF($O$2="Railway",$F$31,$F$32))</f>
        <v>7216619943.2552071</v>
      </c>
      <c r="O1760" s="122">
        <f>'CBA Result'!$G$53+'CBA Result'!$G$57+'CBA Result'!$G$58+'CBA Result'!$G$59+'CBA Result'!$G$60</f>
        <v>-349185910.82876146</v>
      </c>
      <c r="P1760" s="122">
        <f>'CBA Result'!$G$55+'CBA Result'!$G$56</f>
        <v>2589916468.0184565</v>
      </c>
      <c r="Q1760" s="122">
        <f>'CBA Result'!$G$40</f>
        <v>-16530913967.140793</v>
      </c>
      <c r="R1760" s="3">
        <v>0.74067324511877819</v>
      </c>
      <c r="S1760" s="122">
        <f t="shared" si="86"/>
        <v>2864598745.9677839</v>
      </c>
      <c r="T1760" s="3">
        <v>0.89788372959467289</v>
      </c>
      <c r="U1760" s="122">
        <f t="shared" si="85"/>
        <v>-36268256181.475388</v>
      </c>
      <c r="V1760" s="3">
        <f t="shared" si="87"/>
        <v>0.26833473133359598</v>
      </c>
    </row>
    <row r="1761" spans="13:22" x14ac:dyDescent="0.25">
      <c r="M1761" s="3">
        <v>1757</v>
      </c>
      <c r="N1761" s="122">
        <f>'CBA Result'!$G$54*_xlfn.GAMMA.INV(T1761,IF($O$2="Railway",$D$31,$D$32),IF($O$2="Railway",$F$31,$F$32))</f>
        <v>5249919781.6756201</v>
      </c>
      <c r="O1761" s="122">
        <f>'CBA Result'!$G$53+'CBA Result'!$G$57+'CBA Result'!$G$58+'CBA Result'!$G$59+'CBA Result'!$G$60</f>
        <v>-349185910.82876146</v>
      </c>
      <c r="P1761" s="122">
        <f>'CBA Result'!$G$55+'CBA Result'!$G$56</f>
        <v>2589916468.0184565</v>
      </c>
      <c r="Q1761" s="122">
        <f>'CBA Result'!$G$40</f>
        <v>-16530913967.140793</v>
      </c>
      <c r="R1761" s="3">
        <v>0.43894572813102184</v>
      </c>
      <c r="S1761" s="122">
        <f t="shared" si="86"/>
        <v>1868600232.2748818</v>
      </c>
      <c r="T1761" s="3">
        <v>0.38292420911376723</v>
      </c>
      <c r="U1761" s="122">
        <f t="shared" si="85"/>
        <v>-26384295843.646763</v>
      </c>
      <c r="V1761" s="3">
        <f t="shared" si="87"/>
        <v>0.25656679045886949</v>
      </c>
    </row>
    <row r="1762" spans="13:22" x14ac:dyDescent="0.25">
      <c r="M1762" s="3">
        <v>1758</v>
      </c>
      <c r="N1762" s="122">
        <f>'CBA Result'!$G$54*_xlfn.GAMMA.INV(T1762,IF($O$2="Railway",$D$31,$D$32),IF($O$2="Railway",$F$31,$F$32))</f>
        <v>6725333058.4708138</v>
      </c>
      <c r="O1762" s="122">
        <f>'CBA Result'!$G$53+'CBA Result'!$G$57+'CBA Result'!$G$58+'CBA Result'!$G$59+'CBA Result'!$G$60</f>
        <v>-349185910.82876146</v>
      </c>
      <c r="P1762" s="122">
        <f>'CBA Result'!$G$55+'CBA Result'!$G$56</f>
        <v>2589916468.0184565</v>
      </c>
      <c r="Q1762" s="122">
        <f>'CBA Result'!$G$40</f>
        <v>-16530913967.140793</v>
      </c>
      <c r="R1762" s="3">
        <v>0.5928839138452402</v>
      </c>
      <c r="S1762" s="122">
        <f t="shared" si="86"/>
        <v>2335452658.9703565</v>
      </c>
      <c r="T1762" s="3">
        <v>0.817932911269735</v>
      </c>
      <c r="U1762" s="122">
        <f t="shared" si="85"/>
        <v>-33799216833.960278</v>
      </c>
      <c r="V1762" s="3">
        <f t="shared" si="87"/>
        <v>0.25774561136751833</v>
      </c>
    </row>
    <row r="1763" spans="13:22" x14ac:dyDescent="0.25">
      <c r="M1763" s="3">
        <v>1759</v>
      </c>
      <c r="N1763" s="122">
        <f>'CBA Result'!$G$54*_xlfn.GAMMA.INV(T1763,IF($O$2="Railway",$D$31,$D$32),IF($O$2="Railway",$F$31,$F$32))</f>
        <v>7960320555.8506002</v>
      </c>
      <c r="O1763" s="122">
        <f>'CBA Result'!$G$53+'CBA Result'!$G$57+'CBA Result'!$G$58+'CBA Result'!$G$59+'CBA Result'!$G$60</f>
        <v>-349185910.82876146</v>
      </c>
      <c r="P1763" s="122">
        <f>'CBA Result'!$G$55+'CBA Result'!$G$56</f>
        <v>2589916468.0184565</v>
      </c>
      <c r="Q1763" s="122">
        <f>'CBA Result'!$G$40</f>
        <v>-16530913967.140793</v>
      </c>
      <c r="R1763" s="3">
        <v>0.97830376915804262</v>
      </c>
      <c r="S1763" s="122">
        <f t="shared" si="86"/>
        <v>4589406101.5197859</v>
      </c>
      <c r="T1763" s="3">
        <v>0.96313132491770204</v>
      </c>
      <c r="U1763" s="122">
        <f t="shared" si="85"/>
        <v>-40005840334.724182</v>
      </c>
      <c r="V1763" s="3">
        <f t="shared" si="87"/>
        <v>0.30496899063889499</v>
      </c>
    </row>
    <row r="1764" spans="13:22" x14ac:dyDescent="0.25">
      <c r="M1764" s="3">
        <v>1760</v>
      </c>
      <c r="N1764" s="122">
        <f>'CBA Result'!$G$54*_xlfn.GAMMA.INV(T1764,IF($O$2="Railway",$D$31,$D$32),IF($O$2="Railway",$F$31,$F$32))</f>
        <v>6518907636.7182684</v>
      </c>
      <c r="O1764" s="122">
        <f>'CBA Result'!$G$53+'CBA Result'!$G$57+'CBA Result'!$G$58+'CBA Result'!$G$59+'CBA Result'!$G$60</f>
        <v>-349185910.82876146</v>
      </c>
      <c r="P1764" s="122">
        <f>'CBA Result'!$G$55+'CBA Result'!$G$56</f>
        <v>2589916468.0184565</v>
      </c>
      <c r="Q1764" s="122">
        <f>'CBA Result'!$G$40</f>
        <v>-16530913967.140793</v>
      </c>
      <c r="R1764" s="3">
        <v>0.35663235989711728</v>
      </c>
      <c r="S1764" s="122">
        <f t="shared" si="86"/>
        <v>1632607139.1782863</v>
      </c>
      <c r="T1764" s="3">
        <v>0.77343196336433495</v>
      </c>
      <c r="U1764" s="122">
        <f t="shared" si="85"/>
        <v>-32761793478.239899</v>
      </c>
      <c r="V1764" s="3">
        <f t="shared" si="87"/>
        <v>0.23815328883780534</v>
      </c>
    </row>
    <row r="1765" spans="13:22" x14ac:dyDescent="0.25">
      <c r="M1765" s="3">
        <v>1761</v>
      </c>
      <c r="N1765" s="122">
        <f>'CBA Result'!$G$54*_xlfn.GAMMA.INV(T1765,IF($O$2="Railway",$D$31,$D$32),IF($O$2="Railway",$F$31,$F$32))</f>
        <v>5312496988.3279963</v>
      </c>
      <c r="O1765" s="122">
        <f>'CBA Result'!$G$53+'CBA Result'!$G$57+'CBA Result'!$G$58+'CBA Result'!$G$59+'CBA Result'!$G$60</f>
        <v>-349185910.82876146</v>
      </c>
      <c r="P1765" s="122">
        <f>'CBA Result'!$G$55+'CBA Result'!$G$56</f>
        <v>2589916468.0184565</v>
      </c>
      <c r="Q1765" s="122">
        <f>'CBA Result'!$G$40</f>
        <v>-16530913967.140793</v>
      </c>
      <c r="R1765" s="3">
        <v>0.12859338945966614</v>
      </c>
      <c r="S1765" s="122">
        <f t="shared" si="86"/>
        <v>944231479.19266641</v>
      </c>
      <c r="T1765" s="3">
        <v>0.40424102591794642</v>
      </c>
      <c r="U1765" s="122">
        <f t="shared" si="85"/>
        <v>-26698787417.241505</v>
      </c>
      <c r="V1765" s="3">
        <f t="shared" si="87"/>
        <v>0.22126632436036914</v>
      </c>
    </row>
    <row r="1766" spans="13:22" x14ac:dyDescent="0.25">
      <c r="M1766" s="3">
        <v>1762</v>
      </c>
      <c r="N1766" s="122">
        <f>'CBA Result'!$G$54*_xlfn.GAMMA.INV(T1766,IF($O$2="Railway",$D$31,$D$32),IF($O$2="Railway",$F$31,$F$32))</f>
        <v>6412207211.7709351</v>
      </c>
      <c r="O1766" s="122">
        <f>'CBA Result'!$G$53+'CBA Result'!$G$57+'CBA Result'!$G$58+'CBA Result'!$G$59+'CBA Result'!$G$60</f>
        <v>-349185910.82876146</v>
      </c>
      <c r="P1766" s="122">
        <f>'CBA Result'!$G$55+'CBA Result'!$G$56</f>
        <v>2589916468.0184565</v>
      </c>
      <c r="Q1766" s="122">
        <f>'CBA Result'!$G$40</f>
        <v>-16530913967.140793</v>
      </c>
      <c r="R1766" s="3">
        <v>0.38238562863306735</v>
      </c>
      <c r="S1766" s="122">
        <f t="shared" si="86"/>
        <v>1706092445.2178626</v>
      </c>
      <c r="T1766" s="3">
        <v>0.74780246834915098</v>
      </c>
      <c r="U1766" s="122">
        <f t="shared" si="85"/>
        <v>-32225553745.914932</v>
      </c>
      <c r="V1766" s="3">
        <f t="shared" si="87"/>
        <v>0.24108550026529449</v>
      </c>
    </row>
    <row r="1767" spans="13:22" x14ac:dyDescent="0.25">
      <c r="M1767" s="3">
        <v>1763</v>
      </c>
      <c r="N1767" s="122">
        <f>'CBA Result'!$G$54*_xlfn.GAMMA.INV(T1767,IF($O$2="Railway",$D$31,$D$32),IF($O$2="Railway",$F$31,$F$32))</f>
        <v>7714342551.8918076</v>
      </c>
      <c r="O1767" s="122">
        <f>'CBA Result'!$G$53+'CBA Result'!$G$57+'CBA Result'!$G$58+'CBA Result'!$G$59+'CBA Result'!$G$60</f>
        <v>-349185910.82876146</v>
      </c>
      <c r="P1767" s="122">
        <f>'CBA Result'!$G$55+'CBA Result'!$G$56</f>
        <v>2589916468.0184565</v>
      </c>
      <c r="Q1767" s="122">
        <f>'CBA Result'!$G$40</f>
        <v>-16530913967.140793</v>
      </c>
      <c r="R1767" s="3">
        <v>0.72001673415625456</v>
      </c>
      <c r="S1767" s="122">
        <f t="shared" si="86"/>
        <v>2782521859.3427839</v>
      </c>
      <c r="T1767" s="3">
        <v>0.94741854295413697</v>
      </c>
      <c r="U1767" s="122">
        <f t="shared" si="85"/>
        <v>-38769639269.303886</v>
      </c>
      <c r="V1767" s="3">
        <f t="shared" si="87"/>
        <v>0.26174291769694957</v>
      </c>
    </row>
    <row r="1768" spans="13:22" x14ac:dyDescent="0.25">
      <c r="M1768" s="3">
        <v>1764</v>
      </c>
      <c r="N1768" s="122">
        <f>'CBA Result'!$G$54*_xlfn.GAMMA.INV(T1768,IF($O$2="Railway",$D$31,$D$32),IF($O$2="Railway",$F$31,$F$32))</f>
        <v>4477728717.6830721</v>
      </c>
      <c r="O1768" s="122">
        <f>'CBA Result'!$G$53+'CBA Result'!$G$57+'CBA Result'!$G$58+'CBA Result'!$G$59+'CBA Result'!$G$60</f>
        <v>-349185910.82876146</v>
      </c>
      <c r="P1768" s="122">
        <f>'CBA Result'!$G$55+'CBA Result'!$G$56</f>
        <v>2589916468.0184565</v>
      </c>
      <c r="Q1768" s="122">
        <f>'CBA Result'!$G$40</f>
        <v>-16530913967.140793</v>
      </c>
      <c r="R1768" s="3">
        <v>0.56740885810956943</v>
      </c>
      <c r="S1768" s="122">
        <f t="shared" si="86"/>
        <v>2254263373.3892269</v>
      </c>
      <c r="T1768" s="3">
        <v>0.15348253024869107</v>
      </c>
      <c r="U1768" s="122">
        <f t="shared" si="85"/>
        <v>-22503528455.29306</v>
      </c>
      <c r="V1768" s="3">
        <f t="shared" si="87"/>
        <v>0.2836357948454184</v>
      </c>
    </row>
    <row r="1769" spans="13:22" x14ac:dyDescent="0.25">
      <c r="M1769" s="3">
        <v>1765</v>
      </c>
      <c r="N1769" s="122">
        <f>'CBA Result'!$G$54*_xlfn.GAMMA.INV(T1769,IF($O$2="Railway",$D$31,$D$32),IF($O$2="Railway",$F$31,$F$32))</f>
        <v>6473414820.7068262</v>
      </c>
      <c r="O1769" s="122">
        <f>'CBA Result'!$G$53+'CBA Result'!$G$57+'CBA Result'!$G$58+'CBA Result'!$G$59+'CBA Result'!$G$60</f>
        <v>-349185910.82876146</v>
      </c>
      <c r="P1769" s="122">
        <f>'CBA Result'!$G$55+'CBA Result'!$G$56</f>
        <v>2589916468.0184565</v>
      </c>
      <c r="Q1769" s="122">
        <f>'CBA Result'!$G$40</f>
        <v>-16530913967.140793</v>
      </c>
      <c r="R1769" s="3">
        <v>1.902695166404611E-2</v>
      </c>
      <c r="S1769" s="122">
        <f t="shared" si="86"/>
        <v>453818702.63039255</v>
      </c>
      <c r="T1769" s="3">
        <v>0.76272226571054158</v>
      </c>
      <c r="U1769" s="122">
        <f t="shared" si="85"/>
        <v>-32533162191.225571</v>
      </c>
      <c r="V1769" s="3">
        <f t="shared" si="87"/>
        <v>0.20219515010079789</v>
      </c>
    </row>
    <row r="1770" spans="13:22" x14ac:dyDescent="0.25">
      <c r="M1770" s="3">
        <v>1766</v>
      </c>
      <c r="N1770" s="122">
        <f>'CBA Result'!$G$54*_xlfn.GAMMA.INV(T1770,IF($O$2="Railway",$D$31,$D$32),IF($O$2="Railway",$F$31,$F$32))</f>
        <v>4852024291.2068529</v>
      </c>
      <c r="O1770" s="122">
        <f>'CBA Result'!$G$53+'CBA Result'!$G$57+'CBA Result'!$G$58+'CBA Result'!$G$59+'CBA Result'!$G$60</f>
        <v>-349185910.82876146</v>
      </c>
      <c r="P1770" s="122">
        <f>'CBA Result'!$G$55+'CBA Result'!$G$56</f>
        <v>2589916468.0184565</v>
      </c>
      <c r="Q1770" s="122">
        <f>'CBA Result'!$G$40</f>
        <v>-16530913967.140793</v>
      </c>
      <c r="R1770" s="3">
        <v>0.52689507312113981</v>
      </c>
      <c r="S1770" s="122">
        <f t="shared" si="86"/>
        <v>2128977953.439163</v>
      </c>
      <c r="T1770" s="3">
        <v>0.25428942801557997</v>
      </c>
      <c r="U1770" s="122">
        <f t="shared" si="85"/>
        <v>-24384609606.149593</v>
      </c>
      <c r="V1770" s="3">
        <f t="shared" si="87"/>
        <v>0.27196729580385681</v>
      </c>
    </row>
    <row r="1771" spans="13:22" x14ac:dyDescent="0.25">
      <c r="M1771" s="3">
        <v>1767</v>
      </c>
      <c r="N1771" s="122">
        <f>'CBA Result'!$G$54*_xlfn.GAMMA.INV(T1771,IF($O$2="Railway",$D$31,$D$32),IF($O$2="Railway",$F$31,$F$32))</f>
        <v>4947280378.3686314</v>
      </c>
      <c r="O1771" s="122">
        <f>'CBA Result'!$G$53+'CBA Result'!$G$57+'CBA Result'!$G$58+'CBA Result'!$G$59+'CBA Result'!$G$60</f>
        <v>-349185910.82876146</v>
      </c>
      <c r="P1771" s="122">
        <f>'CBA Result'!$G$55+'CBA Result'!$G$56</f>
        <v>2589916468.0184565</v>
      </c>
      <c r="Q1771" s="122">
        <f>'CBA Result'!$G$40</f>
        <v>-16530913967.140793</v>
      </c>
      <c r="R1771" s="3">
        <v>0.90843595006610756</v>
      </c>
      <c r="S1771" s="122">
        <f t="shared" si="86"/>
        <v>3764389553.5917153</v>
      </c>
      <c r="T1771" s="3">
        <v>0.28355392199523777</v>
      </c>
      <c r="U1771" s="122">
        <f t="shared" si="85"/>
        <v>-24863334022.731518</v>
      </c>
      <c r="V1771" s="3">
        <f t="shared" si="87"/>
        <v>0.33633799929993752</v>
      </c>
    </row>
    <row r="1772" spans="13:22" x14ac:dyDescent="0.25">
      <c r="M1772" s="3">
        <v>1768</v>
      </c>
      <c r="N1772" s="122">
        <f>'CBA Result'!$G$54*_xlfn.GAMMA.INV(T1772,IF($O$2="Railway",$D$31,$D$32),IF($O$2="Railway",$F$31,$F$32))</f>
        <v>5367508605.4029865</v>
      </c>
      <c r="O1772" s="122">
        <f>'CBA Result'!$G$53+'CBA Result'!$G$57+'CBA Result'!$G$58+'CBA Result'!$G$59+'CBA Result'!$G$60</f>
        <v>-349185910.82876146</v>
      </c>
      <c r="P1772" s="122">
        <f>'CBA Result'!$G$55+'CBA Result'!$G$56</f>
        <v>2589916468.0184565</v>
      </c>
      <c r="Q1772" s="122">
        <f>'CBA Result'!$G$40</f>
        <v>-16530913967.140793</v>
      </c>
      <c r="R1772" s="3">
        <v>0.43312084233437209</v>
      </c>
      <c r="S1772" s="122">
        <f t="shared" si="86"/>
        <v>1851745152.6141765</v>
      </c>
      <c r="T1772" s="3">
        <v>0.42307968738953683</v>
      </c>
      <c r="U1772" s="122">
        <f t="shared" si="85"/>
        <v>-26975256932.987267</v>
      </c>
      <c r="V1772" s="3">
        <f t="shared" si="87"/>
        <v>0.25468034889362606</v>
      </c>
    </row>
    <row r="1773" spans="13:22" x14ac:dyDescent="0.25">
      <c r="M1773" s="3">
        <v>1769</v>
      </c>
      <c r="N1773" s="122">
        <f>'CBA Result'!$G$54*_xlfn.GAMMA.INV(T1773,IF($O$2="Railway",$D$31,$D$32),IF($O$2="Railway",$F$31,$F$32))</f>
        <v>9459626526.3483067</v>
      </c>
      <c r="O1773" s="122">
        <f>'CBA Result'!$G$53+'CBA Result'!$G$57+'CBA Result'!$G$58+'CBA Result'!$G$59+'CBA Result'!$G$60</f>
        <v>-349185910.82876146</v>
      </c>
      <c r="P1773" s="122">
        <f>'CBA Result'!$G$55+'CBA Result'!$G$56</f>
        <v>2589916468.0184565</v>
      </c>
      <c r="Q1773" s="122">
        <f>'CBA Result'!$G$40</f>
        <v>-16530913967.140793</v>
      </c>
      <c r="R1773" s="3">
        <v>0.49528217523476026</v>
      </c>
      <c r="S1773" s="122">
        <f t="shared" si="86"/>
        <v>2033869573.1335859</v>
      </c>
      <c r="T1773" s="3">
        <v>0.99697932902550945</v>
      </c>
      <c r="U1773" s="122">
        <f t="shared" ref="U1773:U1836" si="88">_xlfn.GAMMA.INV(T1773,IF($O$2="Railway",$D$31,$D$32),IF($O$2="Railway",$F$31,$F$32))*Q1773</f>
        <v>-47540837807.224922</v>
      </c>
      <c r="V1773" s="3">
        <f t="shared" si="87"/>
        <v>0.23441551942863523</v>
      </c>
    </row>
    <row r="1774" spans="13:22" x14ac:dyDescent="0.25">
      <c r="M1774" s="3">
        <v>1770</v>
      </c>
      <c r="N1774" s="122">
        <f>'CBA Result'!$G$54*_xlfn.GAMMA.INV(T1774,IF($O$2="Railway",$D$31,$D$32),IF($O$2="Railway",$F$31,$F$32))</f>
        <v>6933385734.826951</v>
      </c>
      <c r="O1774" s="122">
        <f>'CBA Result'!$G$53+'CBA Result'!$G$57+'CBA Result'!$G$58+'CBA Result'!$G$59+'CBA Result'!$G$60</f>
        <v>-349185910.82876146</v>
      </c>
      <c r="P1774" s="122">
        <f>'CBA Result'!$G$55+'CBA Result'!$G$56</f>
        <v>2589916468.0184565</v>
      </c>
      <c r="Q1774" s="122">
        <f>'CBA Result'!$G$40</f>
        <v>-16530913967.140793</v>
      </c>
      <c r="R1774" s="3">
        <v>0.64768345648912062</v>
      </c>
      <c r="S1774" s="122">
        <f t="shared" si="86"/>
        <v>2518172575.095614</v>
      </c>
      <c r="T1774" s="3">
        <v>0.85608517458804545</v>
      </c>
      <c r="U1774" s="122">
        <f t="shared" si="88"/>
        <v>-34844818213.090454</v>
      </c>
      <c r="V1774" s="3">
        <f t="shared" si="87"/>
        <v>0.2612259976054126</v>
      </c>
    </row>
    <row r="1775" spans="13:22" x14ac:dyDescent="0.25">
      <c r="M1775" s="3">
        <v>1771</v>
      </c>
      <c r="N1775" s="122">
        <f>'CBA Result'!$G$54*_xlfn.GAMMA.INV(T1775,IF($O$2="Railway",$D$31,$D$32),IF($O$2="Railway",$F$31,$F$32))</f>
        <v>5558908462.6181049</v>
      </c>
      <c r="O1775" s="122">
        <f>'CBA Result'!$G$53+'CBA Result'!$G$57+'CBA Result'!$G$58+'CBA Result'!$G$59+'CBA Result'!$G$60</f>
        <v>-349185910.82876146</v>
      </c>
      <c r="P1775" s="122">
        <f>'CBA Result'!$G$55+'CBA Result'!$G$56</f>
        <v>2589916468.0184565</v>
      </c>
      <c r="Q1775" s="122">
        <f>'CBA Result'!$G$40</f>
        <v>-16530913967.140793</v>
      </c>
      <c r="R1775" s="3">
        <v>0.79103923175827884</v>
      </c>
      <c r="S1775" s="122">
        <f t="shared" si="86"/>
        <v>3081848083.3353534</v>
      </c>
      <c r="T1775" s="3">
        <v>0.48871453811886312</v>
      </c>
      <c r="U1775" s="122">
        <f t="shared" si="88"/>
        <v>-27937166955.845486</v>
      </c>
      <c r="V1775" s="3">
        <f t="shared" si="87"/>
        <v>0.29679353845110606</v>
      </c>
    </row>
    <row r="1776" spans="13:22" x14ac:dyDescent="0.25">
      <c r="M1776" s="3">
        <v>1772</v>
      </c>
      <c r="N1776" s="122">
        <f>'CBA Result'!$G$54*_xlfn.GAMMA.INV(T1776,IF($O$2="Railway",$D$31,$D$32),IF($O$2="Railway",$F$31,$F$32))</f>
        <v>5709748596.1923056</v>
      </c>
      <c r="O1776" s="122">
        <f>'CBA Result'!$G$53+'CBA Result'!$G$57+'CBA Result'!$G$58+'CBA Result'!$G$59+'CBA Result'!$G$60</f>
        <v>-349185910.82876146</v>
      </c>
      <c r="P1776" s="122">
        <f>'CBA Result'!$G$55+'CBA Result'!$G$56</f>
        <v>2589916468.0184565</v>
      </c>
      <c r="Q1776" s="122">
        <f>'CBA Result'!$G$40</f>
        <v>-16530913967.140793</v>
      </c>
      <c r="R1776" s="3">
        <v>0.30105159323886344</v>
      </c>
      <c r="S1776" s="122">
        <f t="shared" si="86"/>
        <v>1473691579.4835899</v>
      </c>
      <c r="T1776" s="3">
        <v>0.53968906764948466</v>
      </c>
      <c r="U1776" s="122">
        <f t="shared" si="88"/>
        <v>-28695237721.651871</v>
      </c>
      <c r="V1776" s="3">
        <f t="shared" si="87"/>
        <v>0.23816684605091726</v>
      </c>
    </row>
    <row r="1777" spans="13:22" x14ac:dyDescent="0.25">
      <c r="M1777" s="3">
        <v>1773</v>
      </c>
      <c r="N1777" s="122">
        <f>'CBA Result'!$G$54*_xlfn.GAMMA.INV(T1777,IF($O$2="Railway",$D$31,$D$32),IF($O$2="Railway",$F$31,$F$32))</f>
        <v>4721757419.3270016</v>
      </c>
      <c r="O1777" s="122">
        <f>'CBA Result'!$G$53+'CBA Result'!$G$57+'CBA Result'!$G$58+'CBA Result'!$G$59+'CBA Result'!$G$60</f>
        <v>-349185910.82876146</v>
      </c>
      <c r="P1777" s="122">
        <f>'CBA Result'!$G$55+'CBA Result'!$G$56</f>
        <v>2589916468.0184565</v>
      </c>
      <c r="Q1777" s="122">
        <f>'CBA Result'!$G$40</f>
        <v>-16530913967.140793</v>
      </c>
      <c r="R1777" s="3">
        <v>0.63673985537123201</v>
      </c>
      <c r="S1777" s="122">
        <f t="shared" si="86"/>
        <v>2480673696.5070243</v>
      </c>
      <c r="T1777" s="3">
        <v>0.21642359349970208</v>
      </c>
      <c r="U1777" s="122">
        <f t="shared" si="88"/>
        <v>-23729932995.98481</v>
      </c>
      <c r="V1777" s="3">
        <f t="shared" si="87"/>
        <v>0.2888017090551776</v>
      </c>
    </row>
    <row r="1778" spans="13:22" x14ac:dyDescent="0.25">
      <c r="M1778" s="3">
        <v>1774</v>
      </c>
      <c r="N1778" s="122">
        <f>'CBA Result'!$G$54*_xlfn.GAMMA.INV(T1778,IF($O$2="Railway",$D$31,$D$32),IF($O$2="Railway",$F$31,$F$32))</f>
        <v>5778725141.9254646</v>
      </c>
      <c r="O1778" s="122">
        <f>'CBA Result'!$G$53+'CBA Result'!$G$57+'CBA Result'!$G$58+'CBA Result'!$G$59+'CBA Result'!$G$60</f>
        <v>-349185910.82876146</v>
      </c>
      <c r="P1778" s="122">
        <f>'CBA Result'!$G$55+'CBA Result'!$G$56</f>
        <v>2589916468.0184565</v>
      </c>
      <c r="Q1778" s="122">
        <f>'CBA Result'!$G$40</f>
        <v>-16530913967.140793</v>
      </c>
      <c r="R1778" s="3">
        <v>0.92367659384804646</v>
      </c>
      <c r="S1778" s="122">
        <f t="shared" si="86"/>
        <v>3890334225.7792406</v>
      </c>
      <c r="T1778" s="3">
        <v>0.56253761480174758</v>
      </c>
      <c r="U1778" s="122">
        <f t="shared" si="88"/>
        <v>-29041890178.180576</v>
      </c>
      <c r="V1778" s="3">
        <f t="shared" si="87"/>
        <v>0.32091139384164624</v>
      </c>
    </row>
    <row r="1779" spans="13:22" x14ac:dyDescent="0.25">
      <c r="M1779" s="3">
        <v>1775</v>
      </c>
      <c r="N1779" s="122">
        <f>'CBA Result'!$G$54*_xlfn.GAMMA.INV(T1779,IF($O$2="Railway",$D$31,$D$32),IF($O$2="Railway",$F$31,$F$32))</f>
        <v>4216101329.7554603</v>
      </c>
      <c r="O1779" s="122">
        <f>'CBA Result'!$G$53+'CBA Result'!$G$57+'CBA Result'!$G$58+'CBA Result'!$G$59+'CBA Result'!$G$60</f>
        <v>-349185910.82876146</v>
      </c>
      <c r="P1779" s="122">
        <f>'CBA Result'!$G$55+'CBA Result'!$G$56</f>
        <v>2589916468.0184565</v>
      </c>
      <c r="Q1779" s="122">
        <f>'CBA Result'!$G$40</f>
        <v>-16530913967.140793</v>
      </c>
      <c r="R1779" s="3">
        <v>0.72684201969159901</v>
      </c>
      <c r="S1779" s="122">
        <f t="shared" si="86"/>
        <v>2809258079.7585959</v>
      </c>
      <c r="T1779" s="3">
        <v>9.922362799930573E-2</v>
      </c>
      <c r="U1779" s="122">
        <f t="shared" si="88"/>
        <v>-21188678954.548981</v>
      </c>
      <c r="V1779" s="3">
        <f t="shared" si="87"/>
        <v>0.31508210176793455</v>
      </c>
    </row>
    <row r="1780" spans="13:22" x14ac:dyDescent="0.25">
      <c r="M1780" s="3">
        <v>1776</v>
      </c>
      <c r="N1780" s="122">
        <f>'CBA Result'!$G$54*_xlfn.GAMMA.INV(T1780,IF($O$2="Railway",$D$31,$D$32),IF($O$2="Railway",$F$31,$F$32))</f>
        <v>6125296320.5480242</v>
      </c>
      <c r="O1780" s="122">
        <f>'CBA Result'!$G$53+'CBA Result'!$G$57+'CBA Result'!$G$58+'CBA Result'!$G$59+'CBA Result'!$G$60</f>
        <v>-349185910.82876146</v>
      </c>
      <c r="P1780" s="122">
        <f>'CBA Result'!$G$55+'CBA Result'!$G$56</f>
        <v>2589916468.0184565</v>
      </c>
      <c r="Q1780" s="122">
        <f>'CBA Result'!$G$40</f>
        <v>-16530913967.140793</v>
      </c>
      <c r="R1780" s="3">
        <v>0.69118819657428132</v>
      </c>
      <c r="S1780" s="122">
        <f t="shared" si="86"/>
        <v>2673323863.8260341</v>
      </c>
      <c r="T1780" s="3">
        <v>0.6703450099783409</v>
      </c>
      <c r="U1780" s="122">
        <f t="shared" si="88"/>
        <v>-30783638031.085949</v>
      </c>
      <c r="V1780" s="3">
        <f t="shared" si="87"/>
        <v>0.27447809336287304</v>
      </c>
    </row>
    <row r="1781" spans="13:22" x14ac:dyDescent="0.25">
      <c r="M1781" s="3">
        <v>1777</v>
      </c>
      <c r="N1781" s="122">
        <f>'CBA Result'!$G$54*_xlfn.GAMMA.INV(T1781,IF($O$2="Railway",$D$31,$D$32),IF($O$2="Railway",$F$31,$F$32))</f>
        <v>8385570761.8663616</v>
      </c>
      <c r="O1781" s="122">
        <f>'CBA Result'!$G$53+'CBA Result'!$G$57+'CBA Result'!$G$58+'CBA Result'!$G$59+'CBA Result'!$G$60</f>
        <v>-349185910.82876146</v>
      </c>
      <c r="P1781" s="122">
        <f>'CBA Result'!$G$55+'CBA Result'!$G$56</f>
        <v>2589916468.0184565</v>
      </c>
      <c r="Q1781" s="122">
        <f>'CBA Result'!$G$40</f>
        <v>-16530913967.140793</v>
      </c>
      <c r="R1781" s="3">
        <v>0.20656493454893099</v>
      </c>
      <c r="S1781" s="122">
        <f t="shared" si="86"/>
        <v>1195489570.9370294</v>
      </c>
      <c r="T1781" s="3">
        <v>0.98081031321712409</v>
      </c>
      <c r="U1781" s="122">
        <f t="shared" si="88"/>
        <v>-42143001988.556259</v>
      </c>
      <c r="V1781" s="3">
        <f t="shared" si="87"/>
        <v>0.21906067404693913</v>
      </c>
    </row>
    <row r="1782" spans="13:22" x14ac:dyDescent="0.25">
      <c r="M1782" s="3">
        <v>1778</v>
      </c>
      <c r="N1782" s="122">
        <f>'CBA Result'!$G$54*_xlfn.GAMMA.INV(T1782,IF($O$2="Railway",$D$31,$D$32),IF($O$2="Railway",$F$31,$F$32))</f>
        <v>4238623387.3322115</v>
      </c>
      <c r="O1782" s="122">
        <f>'CBA Result'!$G$53+'CBA Result'!$G$57+'CBA Result'!$G$58+'CBA Result'!$G$59+'CBA Result'!$G$60</f>
        <v>-349185910.82876146</v>
      </c>
      <c r="P1782" s="122">
        <f>'CBA Result'!$G$55+'CBA Result'!$G$56</f>
        <v>2589916468.0184565</v>
      </c>
      <c r="Q1782" s="122">
        <f>'CBA Result'!$G$40</f>
        <v>-16530913967.140793</v>
      </c>
      <c r="R1782" s="3">
        <v>0.78153317008472822</v>
      </c>
      <c r="S1782" s="122">
        <f t="shared" si="86"/>
        <v>3038671973.2132874</v>
      </c>
      <c r="T1782" s="3">
        <v>0.10333123756741447</v>
      </c>
      <c r="U1782" s="122">
        <f t="shared" si="88"/>
        <v>-21301867089.763302</v>
      </c>
      <c r="V1782" s="3">
        <f t="shared" si="87"/>
        <v>0.32523484540216985</v>
      </c>
    </row>
    <row r="1783" spans="13:22" x14ac:dyDescent="0.25">
      <c r="M1783" s="3">
        <v>1779</v>
      </c>
      <c r="N1783" s="122">
        <f>'CBA Result'!$G$54*_xlfn.GAMMA.INV(T1783,IF($O$2="Railway",$D$31,$D$32),IF($O$2="Railway",$F$31,$F$32))</f>
        <v>4538226701.1224871</v>
      </c>
      <c r="O1783" s="122">
        <f>'CBA Result'!$G$53+'CBA Result'!$G$57+'CBA Result'!$G$58+'CBA Result'!$G$59+'CBA Result'!$G$60</f>
        <v>-349185910.82876146</v>
      </c>
      <c r="P1783" s="122">
        <f>'CBA Result'!$G$55+'CBA Result'!$G$56</f>
        <v>2589916468.0184565</v>
      </c>
      <c r="Q1783" s="122">
        <f>'CBA Result'!$G$40</f>
        <v>-16530913967.140793</v>
      </c>
      <c r="R1783" s="3">
        <v>0.83439071677589871</v>
      </c>
      <c r="S1783" s="122">
        <f t="shared" si="86"/>
        <v>3295552768.9468374</v>
      </c>
      <c r="T1783" s="3">
        <v>0.16802911259616937</v>
      </c>
      <c r="U1783" s="122">
        <f t="shared" si="88"/>
        <v>-22807570566.294632</v>
      </c>
      <c r="V1783" s="3">
        <f t="shared" si="87"/>
        <v>0.32816268341624277</v>
      </c>
    </row>
    <row r="1784" spans="13:22" x14ac:dyDescent="0.25">
      <c r="M1784" s="3">
        <v>1780</v>
      </c>
      <c r="N1784" s="122">
        <f>'CBA Result'!$G$54*_xlfn.GAMMA.INV(T1784,IF($O$2="Railway",$D$31,$D$32),IF($O$2="Railway",$F$31,$F$32))</f>
        <v>4912199868.0399752</v>
      </c>
      <c r="O1784" s="122">
        <f>'CBA Result'!$G$53+'CBA Result'!$G$57+'CBA Result'!$G$58+'CBA Result'!$G$59+'CBA Result'!$G$60</f>
        <v>-349185910.82876146</v>
      </c>
      <c r="P1784" s="122">
        <f>'CBA Result'!$G$55+'CBA Result'!$G$56</f>
        <v>2589916468.0184565</v>
      </c>
      <c r="Q1784" s="122">
        <f>'CBA Result'!$G$40</f>
        <v>-16530913967.140793</v>
      </c>
      <c r="R1784" s="3">
        <v>0.13382262879350626</v>
      </c>
      <c r="S1784" s="122">
        <f t="shared" si="86"/>
        <v>962203088.8467555</v>
      </c>
      <c r="T1784" s="3">
        <v>0.27263594519211409</v>
      </c>
      <c r="U1784" s="122">
        <f t="shared" si="88"/>
        <v>-24687031412.149158</v>
      </c>
      <c r="V1784" s="3">
        <f t="shared" si="87"/>
        <v>0.22381050819009615</v>
      </c>
    </row>
    <row r="1785" spans="13:22" x14ac:dyDescent="0.25">
      <c r="M1785" s="3">
        <v>1781</v>
      </c>
      <c r="N1785" s="122">
        <f>'CBA Result'!$G$54*_xlfn.GAMMA.INV(T1785,IF($O$2="Railway",$D$31,$D$32),IF($O$2="Railway",$F$31,$F$32))</f>
        <v>5437629639.3580465</v>
      </c>
      <c r="O1785" s="122">
        <f>'CBA Result'!$G$53+'CBA Result'!$G$57+'CBA Result'!$G$58+'CBA Result'!$G$59+'CBA Result'!$G$60</f>
        <v>-349185910.82876146</v>
      </c>
      <c r="P1785" s="122">
        <f>'CBA Result'!$G$55+'CBA Result'!$G$56</f>
        <v>2589916468.0184565</v>
      </c>
      <c r="Q1785" s="122">
        <f>'CBA Result'!$G$40</f>
        <v>-16530913967.140793</v>
      </c>
      <c r="R1785" s="3">
        <v>0.29858182966593183</v>
      </c>
      <c r="S1785" s="122">
        <f t="shared" si="86"/>
        <v>1466590047.9168959</v>
      </c>
      <c r="T1785" s="3">
        <v>0.44715488517829483</v>
      </c>
      <c r="U1785" s="122">
        <f t="shared" si="88"/>
        <v>-27327661194.703854</v>
      </c>
      <c r="V1785" s="3">
        <f t="shared" si="87"/>
        <v>0.23986808566393372</v>
      </c>
    </row>
    <row r="1786" spans="13:22" x14ac:dyDescent="0.25">
      <c r="M1786" s="3">
        <v>1782</v>
      </c>
      <c r="N1786" s="122">
        <f>'CBA Result'!$G$54*_xlfn.GAMMA.INV(T1786,IF($O$2="Railway",$D$31,$D$32),IF($O$2="Railway",$F$31,$F$32))</f>
        <v>7397322736.965867</v>
      </c>
      <c r="O1786" s="122">
        <f>'CBA Result'!$G$53+'CBA Result'!$G$57+'CBA Result'!$G$58+'CBA Result'!$G$59+'CBA Result'!$G$60</f>
        <v>-349185910.82876146</v>
      </c>
      <c r="P1786" s="122">
        <f>'CBA Result'!$G$55+'CBA Result'!$G$56</f>
        <v>2589916468.0184565</v>
      </c>
      <c r="Q1786" s="122">
        <f>'CBA Result'!$G$40</f>
        <v>-16530913967.140793</v>
      </c>
      <c r="R1786" s="3">
        <v>0.15194195396591648</v>
      </c>
      <c r="S1786" s="122">
        <f t="shared" si="86"/>
        <v>1022943835.8162738</v>
      </c>
      <c r="T1786" s="3">
        <v>0.91904777273888627</v>
      </c>
      <c r="U1786" s="122">
        <f t="shared" si="88"/>
        <v>-37176406432.775757</v>
      </c>
      <c r="V1786" s="3">
        <f t="shared" si="87"/>
        <v>0.21710222790220224</v>
      </c>
    </row>
    <row r="1787" spans="13:22" x14ac:dyDescent="0.25">
      <c r="M1787" s="3">
        <v>1783</v>
      </c>
      <c r="N1787" s="122">
        <f>'CBA Result'!$G$54*_xlfn.GAMMA.INV(T1787,IF($O$2="Railway",$D$31,$D$32),IF($O$2="Railway",$F$31,$F$32))</f>
        <v>6573912418.3630161</v>
      </c>
      <c r="O1787" s="122">
        <f>'CBA Result'!$G$53+'CBA Result'!$G$57+'CBA Result'!$G$58+'CBA Result'!$G$59+'CBA Result'!$G$60</f>
        <v>-349185910.82876146</v>
      </c>
      <c r="P1787" s="122">
        <f>'CBA Result'!$G$55+'CBA Result'!$G$56</f>
        <v>2589916468.0184565</v>
      </c>
      <c r="Q1787" s="122">
        <f>'CBA Result'!$G$40</f>
        <v>-16530913967.140793</v>
      </c>
      <c r="R1787" s="3">
        <v>0.32161910635596658</v>
      </c>
      <c r="S1787" s="122">
        <f t="shared" si="86"/>
        <v>1532655144.8372006</v>
      </c>
      <c r="T1787" s="3">
        <v>0.78594599696786593</v>
      </c>
      <c r="U1787" s="122">
        <f t="shared" si="88"/>
        <v>-33038228641.458153</v>
      </c>
      <c r="V1787" s="3">
        <f t="shared" si="87"/>
        <v>0.23480016851257804</v>
      </c>
    </row>
    <row r="1788" spans="13:22" x14ac:dyDescent="0.25">
      <c r="M1788" s="3">
        <v>1784</v>
      </c>
      <c r="N1788" s="122">
        <f>'CBA Result'!$G$54*_xlfn.GAMMA.INV(T1788,IF($O$2="Railway",$D$31,$D$32),IF($O$2="Railway",$F$31,$F$32))</f>
        <v>7472918612.1547928</v>
      </c>
      <c r="O1788" s="122">
        <f>'CBA Result'!$G$53+'CBA Result'!$G$57+'CBA Result'!$G$58+'CBA Result'!$G$59+'CBA Result'!$G$60</f>
        <v>-349185910.82876146</v>
      </c>
      <c r="P1788" s="122">
        <f>'CBA Result'!$G$55+'CBA Result'!$G$56</f>
        <v>2589916468.0184565</v>
      </c>
      <c r="Q1788" s="122">
        <f>'CBA Result'!$G$40</f>
        <v>-16530913967.140793</v>
      </c>
      <c r="R1788" s="3">
        <v>0.76119408892366058</v>
      </c>
      <c r="S1788" s="122">
        <f t="shared" si="86"/>
        <v>2949870048.1457877</v>
      </c>
      <c r="T1788" s="3">
        <v>0.9267626975489891</v>
      </c>
      <c r="U1788" s="122">
        <f t="shared" si="88"/>
        <v>-37556325368.395653</v>
      </c>
      <c r="V1788" s="3">
        <f t="shared" si="87"/>
        <v>0.26822652777284073</v>
      </c>
    </row>
    <row r="1789" spans="13:22" x14ac:dyDescent="0.25">
      <c r="M1789" s="3">
        <v>1785</v>
      </c>
      <c r="N1789" s="122">
        <f>'CBA Result'!$G$54*_xlfn.GAMMA.INV(T1789,IF($O$2="Railway",$D$31,$D$32),IF($O$2="Railway",$F$31,$F$32))</f>
        <v>4202130464.8746967</v>
      </c>
      <c r="O1789" s="122">
        <f>'CBA Result'!$G$53+'CBA Result'!$G$57+'CBA Result'!$G$58+'CBA Result'!$G$59+'CBA Result'!$G$60</f>
        <v>-349185910.82876146</v>
      </c>
      <c r="P1789" s="122">
        <f>'CBA Result'!$G$55+'CBA Result'!$G$56</f>
        <v>2589916468.0184565</v>
      </c>
      <c r="Q1789" s="122">
        <f>'CBA Result'!$G$40</f>
        <v>-16530913967.140793</v>
      </c>
      <c r="R1789" s="3">
        <v>0.34652253925961241</v>
      </c>
      <c r="S1789" s="122">
        <f t="shared" si="86"/>
        <v>1603773026.3152945</v>
      </c>
      <c r="T1789" s="3">
        <v>9.6729052668287019E-2</v>
      </c>
      <c r="U1789" s="122">
        <f t="shared" si="88"/>
        <v>-21118466180.347691</v>
      </c>
      <c r="V1789" s="3">
        <f t="shared" si="87"/>
        <v>0.25838607471593333</v>
      </c>
    </row>
    <row r="1790" spans="13:22" x14ac:dyDescent="0.25">
      <c r="M1790" s="3">
        <v>1786</v>
      </c>
      <c r="N1790" s="122">
        <f>'CBA Result'!$G$54*_xlfn.GAMMA.INV(T1790,IF($O$2="Railway",$D$31,$D$32),IF($O$2="Railway",$F$31,$F$32))</f>
        <v>5890398451.0813246</v>
      </c>
      <c r="O1790" s="122">
        <f>'CBA Result'!$G$53+'CBA Result'!$G$57+'CBA Result'!$G$58+'CBA Result'!$G$59+'CBA Result'!$G$60</f>
        <v>-349185910.82876146</v>
      </c>
      <c r="P1790" s="122">
        <f>'CBA Result'!$G$55+'CBA Result'!$G$56</f>
        <v>2589916468.0184565</v>
      </c>
      <c r="Q1790" s="122">
        <f>'CBA Result'!$G$40</f>
        <v>-16530913967.140793</v>
      </c>
      <c r="R1790" s="3">
        <v>0.43095422706191955</v>
      </c>
      <c r="S1790" s="122">
        <f t="shared" si="86"/>
        <v>1845484515.0536885</v>
      </c>
      <c r="T1790" s="3">
        <v>0.59868616895507043</v>
      </c>
      <c r="U1790" s="122">
        <f t="shared" si="88"/>
        <v>-29603121920.59528</v>
      </c>
      <c r="V1790" s="3">
        <f t="shared" si="87"/>
        <v>0.24952425879674636</v>
      </c>
    </row>
    <row r="1791" spans="13:22" x14ac:dyDescent="0.25">
      <c r="M1791" s="3">
        <v>1787</v>
      </c>
      <c r="N1791" s="122">
        <f>'CBA Result'!$G$54*_xlfn.GAMMA.INV(T1791,IF($O$2="Railway",$D$31,$D$32),IF($O$2="Railway",$F$31,$F$32))</f>
        <v>6445615632.8178587</v>
      </c>
      <c r="O1791" s="122">
        <f>'CBA Result'!$G$53+'CBA Result'!$G$57+'CBA Result'!$G$58+'CBA Result'!$G$59+'CBA Result'!$G$60</f>
        <v>-349185910.82876146</v>
      </c>
      <c r="P1791" s="122">
        <f>'CBA Result'!$G$55+'CBA Result'!$G$56</f>
        <v>2589916468.0184565</v>
      </c>
      <c r="Q1791" s="122">
        <f>'CBA Result'!$G$40</f>
        <v>-16530913967.140793</v>
      </c>
      <c r="R1791" s="3">
        <v>3.0783604152201272E-2</v>
      </c>
      <c r="S1791" s="122">
        <f t="shared" si="86"/>
        <v>529979187.5828532</v>
      </c>
      <c r="T1791" s="3">
        <v>0.75601833518468042</v>
      </c>
      <c r="U1791" s="122">
        <f t="shared" si="88"/>
        <v>-32393453009.375648</v>
      </c>
      <c r="V1791" s="3">
        <f t="shared" si="87"/>
        <v>0.20456012848195179</v>
      </c>
    </row>
    <row r="1792" spans="13:22" x14ac:dyDescent="0.25">
      <c r="M1792" s="3">
        <v>1788</v>
      </c>
      <c r="N1792" s="122">
        <f>'CBA Result'!$G$54*_xlfn.GAMMA.INV(T1792,IF($O$2="Railway",$D$31,$D$32),IF($O$2="Railway",$F$31,$F$32))</f>
        <v>4522656249.3266172</v>
      </c>
      <c r="O1792" s="122">
        <f>'CBA Result'!$G$53+'CBA Result'!$G$57+'CBA Result'!$G$58+'CBA Result'!$G$59+'CBA Result'!$G$60</f>
        <v>-349185910.82876146</v>
      </c>
      <c r="P1792" s="122">
        <f>'CBA Result'!$G$55+'CBA Result'!$G$56</f>
        <v>2589916468.0184565</v>
      </c>
      <c r="Q1792" s="122">
        <f>'CBA Result'!$G$40</f>
        <v>-16530913967.140793</v>
      </c>
      <c r="R1792" s="3">
        <v>0.41355306307837569</v>
      </c>
      <c r="S1792" s="122">
        <f t="shared" si="86"/>
        <v>1795356095.2423787</v>
      </c>
      <c r="T1792" s="3">
        <v>0.16421588477925342</v>
      </c>
      <c r="U1792" s="122">
        <f t="shared" si="88"/>
        <v>-22729318816.994503</v>
      </c>
      <c r="V1792" s="3">
        <f t="shared" si="87"/>
        <v>0.26260472132043822</v>
      </c>
    </row>
    <row r="1793" spans="13:22" x14ac:dyDescent="0.25">
      <c r="M1793" s="3">
        <v>1789</v>
      </c>
      <c r="N1793" s="122">
        <f>'CBA Result'!$G$54*_xlfn.GAMMA.INV(T1793,IF($O$2="Railway",$D$31,$D$32),IF($O$2="Railway",$F$31,$F$32))</f>
        <v>7604699060.0134172</v>
      </c>
      <c r="O1793" s="122">
        <f>'CBA Result'!$G$53+'CBA Result'!$G$57+'CBA Result'!$G$58+'CBA Result'!$G$59+'CBA Result'!$G$60</f>
        <v>-349185910.82876146</v>
      </c>
      <c r="P1793" s="122">
        <f>'CBA Result'!$G$55+'CBA Result'!$G$56</f>
        <v>2589916468.0184565</v>
      </c>
      <c r="Q1793" s="122">
        <f>'CBA Result'!$G$40</f>
        <v>-16530913967.140793</v>
      </c>
      <c r="R1793" s="3">
        <v>0.98463064401899747</v>
      </c>
      <c r="S1793" s="122">
        <f t="shared" si="86"/>
        <v>4739727312.818593</v>
      </c>
      <c r="T1793" s="3">
        <v>0.93874865694405296</v>
      </c>
      <c r="U1793" s="122">
        <f t="shared" si="88"/>
        <v>-38218608692.199219</v>
      </c>
      <c r="V1793" s="3">
        <f t="shared" si="87"/>
        <v>0.31385863778059492</v>
      </c>
    </row>
    <row r="1794" spans="13:22" x14ac:dyDescent="0.25">
      <c r="M1794" s="3">
        <v>1790</v>
      </c>
      <c r="N1794" s="122">
        <f>'CBA Result'!$G$54*_xlfn.GAMMA.INV(T1794,IF($O$2="Railway",$D$31,$D$32),IF($O$2="Railway",$F$31,$F$32))</f>
        <v>6004053525.395957</v>
      </c>
      <c r="O1794" s="122">
        <f>'CBA Result'!$G$53+'CBA Result'!$G$57+'CBA Result'!$G$58+'CBA Result'!$G$59+'CBA Result'!$G$60</f>
        <v>-349185910.82876146</v>
      </c>
      <c r="P1794" s="122">
        <f>'CBA Result'!$G$55+'CBA Result'!$G$56</f>
        <v>2589916468.0184565</v>
      </c>
      <c r="Q1794" s="122">
        <f>'CBA Result'!$G$40</f>
        <v>-16530913967.140793</v>
      </c>
      <c r="R1794" s="3">
        <v>0.5731394352523258</v>
      </c>
      <c r="S1794" s="122">
        <f t="shared" si="86"/>
        <v>2272348841.6598897</v>
      </c>
      <c r="T1794" s="3">
        <v>0.63417902169458107</v>
      </c>
      <c r="U1794" s="122">
        <f t="shared" si="88"/>
        <v>-30174313334.855675</v>
      </c>
      <c r="V1794" s="3">
        <f t="shared" si="87"/>
        <v>0.2627140630593906</v>
      </c>
    </row>
    <row r="1795" spans="13:22" x14ac:dyDescent="0.25">
      <c r="M1795" s="3">
        <v>1791</v>
      </c>
      <c r="N1795" s="122">
        <f>'CBA Result'!$G$54*_xlfn.GAMMA.INV(T1795,IF($O$2="Railway",$D$31,$D$32),IF($O$2="Railway",$F$31,$F$32))</f>
        <v>7179168466.7033348</v>
      </c>
      <c r="O1795" s="122">
        <f>'CBA Result'!$G$53+'CBA Result'!$G$57+'CBA Result'!$G$58+'CBA Result'!$G$59+'CBA Result'!$G$60</f>
        <v>-349185910.82876146</v>
      </c>
      <c r="P1795" s="122">
        <f>'CBA Result'!$G$55+'CBA Result'!$G$56</f>
        <v>2589916468.0184565</v>
      </c>
      <c r="Q1795" s="122">
        <f>'CBA Result'!$G$40</f>
        <v>-16530913967.140793</v>
      </c>
      <c r="R1795" s="3">
        <v>1.8347809899023848E-2</v>
      </c>
      <c r="S1795" s="122">
        <f t="shared" si="86"/>
        <v>448870934.98161501</v>
      </c>
      <c r="T1795" s="3">
        <v>0.89298550454478076</v>
      </c>
      <c r="U1795" s="122">
        <f t="shared" si="88"/>
        <v>-36080037908.012428</v>
      </c>
      <c r="V1795" s="3">
        <f t="shared" si="87"/>
        <v>0.20174184709600171</v>
      </c>
    </row>
    <row r="1796" spans="13:22" x14ac:dyDescent="0.25">
      <c r="M1796" s="3">
        <v>1792</v>
      </c>
      <c r="N1796" s="122">
        <f>'CBA Result'!$G$54*_xlfn.GAMMA.INV(T1796,IF($O$2="Railway",$D$31,$D$32),IF($O$2="Railway",$F$31,$F$32))</f>
        <v>7147809603.5939894</v>
      </c>
      <c r="O1796" s="122">
        <f>'CBA Result'!$G$53+'CBA Result'!$G$57+'CBA Result'!$G$58+'CBA Result'!$G$59+'CBA Result'!$G$60</f>
        <v>-349185910.82876146</v>
      </c>
      <c r="P1796" s="122">
        <f>'CBA Result'!$G$55+'CBA Result'!$G$56</f>
        <v>2589916468.0184565</v>
      </c>
      <c r="Q1796" s="122">
        <f>'CBA Result'!$G$40</f>
        <v>-16530913967.140793</v>
      </c>
      <c r="R1796" s="3">
        <v>0.44310734809268415</v>
      </c>
      <c r="S1796" s="122">
        <f t="shared" si="86"/>
        <v>1880664504.5701907</v>
      </c>
      <c r="T1796" s="3">
        <v>0.88874210202932113</v>
      </c>
      <c r="U1796" s="122">
        <f t="shared" si="88"/>
        <v>-35922439019.647453</v>
      </c>
      <c r="V1796" s="3">
        <f t="shared" si="87"/>
        <v>0.24161188477732151</v>
      </c>
    </row>
    <row r="1797" spans="13:22" x14ac:dyDescent="0.25">
      <c r="M1797" s="3">
        <v>1793</v>
      </c>
      <c r="N1797" s="122">
        <f>'CBA Result'!$G$54*_xlfn.GAMMA.INV(T1797,IF($O$2="Railway",$D$31,$D$32),IF($O$2="Railway",$F$31,$F$32))</f>
        <v>5823534113.3224554</v>
      </c>
      <c r="O1797" s="122">
        <f>'CBA Result'!$G$53+'CBA Result'!$G$57+'CBA Result'!$G$58+'CBA Result'!$G$59+'CBA Result'!$G$60</f>
        <v>-349185910.82876146</v>
      </c>
      <c r="P1797" s="122">
        <f>'CBA Result'!$G$55+'CBA Result'!$G$56</f>
        <v>2589916468.0184565</v>
      </c>
      <c r="Q1797" s="122">
        <f>'CBA Result'!$G$40</f>
        <v>-16530913967.140793</v>
      </c>
      <c r="R1797" s="3">
        <v>0.93304056507973765</v>
      </c>
      <c r="S1797" s="122">
        <f t="shared" si="86"/>
        <v>3976376678.0347037</v>
      </c>
      <c r="T1797" s="3">
        <v>0.57717836139706491</v>
      </c>
      <c r="U1797" s="122">
        <f t="shared" si="88"/>
        <v>-29267084696.754795</v>
      </c>
      <c r="V1797" s="3">
        <f t="shared" si="87"/>
        <v>0.32291309429860354</v>
      </c>
    </row>
    <row r="1798" spans="13:22" x14ac:dyDescent="0.25">
      <c r="M1798" s="3">
        <v>1794</v>
      </c>
      <c r="N1798" s="122">
        <f>'CBA Result'!$G$54*_xlfn.GAMMA.INV(T1798,IF($O$2="Railway",$D$31,$D$32),IF($O$2="Railway",$F$31,$F$32))</f>
        <v>6838354164.9125881</v>
      </c>
      <c r="O1798" s="122">
        <f>'CBA Result'!$G$53+'CBA Result'!$G$57+'CBA Result'!$G$58+'CBA Result'!$G$59+'CBA Result'!$G$60</f>
        <v>-349185910.82876146</v>
      </c>
      <c r="P1798" s="122">
        <f>'CBA Result'!$G$55+'CBA Result'!$G$56</f>
        <v>2589916468.0184565</v>
      </c>
      <c r="Q1798" s="122">
        <f>'CBA Result'!$G$40</f>
        <v>-16530913967.140793</v>
      </c>
      <c r="R1798" s="3">
        <v>0.9003553984811199</v>
      </c>
      <c r="S1798" s="122">
        <f t="shared" ref="S1798:S1861" si="89">_xlfn.BETA.INV(R1798,IF($O$2="Railway",$I$30,$J$30),IF($O$2="Railway",$I$31,$J$31),IF($O$2="Railway",$I$27,$J$27),IF($O$2="Railway",$I$29,$J$29))*P1798</f>
        <v>3703243478.8603029</v>
      </c>
      <c r="T1798" s="3">
        <v>0.83947634981967778</v>
      </c>
      <c r="U1798" s="122">
        <f t="shared" si="88"/>
        <v>-34367222143.173653</v>
      </c>
      <c r="V1798" s="3">
        <f t="shared" ref="V1798:V1861" si="90">(N1798+O1798+S1798)/-U1798</f>
        <v>0.29657362734999648</v>
      </c>
    </row>
    <row r="1799" spans="13:22" x14ac:dyDescent="0.25">
      <c r="M1799" s="3">
        <v>1795</v>
      </c>
      <c r="N1799" s="122">
        <f>'CBA Result'!$G$54*_xlfn.GAMMA.INV(T1799,IF($O$2="Railway",$D$31,$D$32),IF($O$2="Railway",$F$31,$F$32))</f>
        <v>4455711866.2351208</v>
      </c>
      <c r="O1799" s="122">
        <f>'CBA Result'!$G$53+'CBA Result'!$G$57+'CBA Result'!$G$58+'CBA Result'!$G$59+'CBA Result'!$G$60</f>
        <v>-349185910.82876146</v>
      </c>
      <c r="P1799" s="122">
        <f>'CBA Result'!$G$55+'CBA Result'!$G$56</f>
        <v>2589916468.0184565</v>
      </c>
      <c r="Q1799" s="122">
        <f>'CBA Result'!$G$40</f>
        <v>-16530913967.140793</v>
      </c>
      <c r="R1799" s="3">
        <v>0.29221946136568699</v>
      </c>
      <c r="S1799" s="122">
        <f t="shared" si="89"/>
        <v>1448270184.3254247</v>
      </c>
      <c r="T1799" s="3">
        <v>0.14837061670735574</v>
      </c>
      <c r="U1799" s="122">
        <f t="shared" si="88"/>
        <v>-22392879312.771694</v>
      </c>
      <c r="V1799" s="3">
        <f t="shared" si="90"/>
        <v>0.24806082603962532</v>
      </c>
    </row>
    <row r="1800" spans="13:22" x14ac:dyDescent="0.25">
      <c r="M1800" s="3">
        <v>1796</v>
      </c>
      <c r="N1800" s="122">
        <f>'CBA Result'!$G$54*_xlfn.GAMMA.INV(T1800,IF($O$2="Railway",$D$31,$D$32),IF($O$2="Railway",$F$31,$F$32))</f>
        <v>5517733413.5649576</v>
      </c>
      <c r="O1800" s="122">
        <f>'CBA Result'!$G$53+'CBA Result'!$G$57+'CBA Result'!$G$58+'CBA Result'!$G$59+'CBA Result'!$G$60</f>
        <v>-349185910.82876146</v>
      </c>
      <c r="P1800" s="122">
        <f>'CBA Result'!$G$55+'CBA Result'!$G$56</f>
        <v>2589916468.0184565</v>
      </c>
      <c r="Q1800" s="122">
        <f>'CBA Result'!$G$40</f>
        <v>-16530913967.140793</v>
      </c>
      <c r="R1800" s="3">
        <v>0.78852171772437207</v>
      </c>
      <c r="S1800" s="122">
        <f t="shared" si="89"/>
        <v>3070301896.1478739</v>
      </c>
      <c r="T1800" s="3">
        <v>0.47463687712187141</v>
      </c>
      <c r="U1800" s="122">
        <f t="shared" si="88"/>
        <v>-27730235284.358467</v>
      </c>
      <c r="V1800" s="3">
        <f t="shared" si="90"/>
        <v>0.29710708598030833</v>
      </c>
    </row>
    <row r="1801" spans="13:22" x14ac:dyDescent="0.25">
      <c r="M1801" s="3">
        <v>1797</v>
      </c>
      <c r="N1801" s="122">
        <f>'CBA Result'!$G$54*_xlfn.GAMMA.INV(T1801,IF($O$2="Railway",$D$31,$D$32),IF($O$2="Railway",$F$31,$F$32))</f>
        <v>7273682443.0575151</v>
      </c>
      <c r="O1801" s="122">
        <f>'CBA Result'!$G$53+'CBA Result'!$G$57+'CBA Result'!$G$58+'CBA Result'!$G$59+'CBA Result'!$G$60</f>
        <v>-349185910.82876146</v>
      </c>
      <c r="P1801" s="122">
        <f>'CBA Result'!$G$55+'CBA Result'!$G$56</f>
        <v>2589916468.0184565</v>
      </c>
      <c r="Q1801" s="122">
        <f>'CBA Result'!$G$40</f>
        <v>-16530913967.140793</v>
      </c>
      <c r="R1801" s="3">
        <v>0.49892050009715305</v>
      </c>
      <c r="S1801" s="122">
        <f t="shared" si="89"/>
        <v>2044714839.447125</v>
      </c>
      <c r="T1801" s="3">
        <v>0.90500034615401859</v>
      </c>
      <c r="U1801" s="122">
        <f t="shared" si="88"/>
        <v>-36555032730.255646</v>
      </c>
      <c r="V1801" s="3">
        <f t="shared" si="90"/>
        <v>0.24536187500804224</v>
      </c>
    </row>
    <row r="1802" spans="13:22" x14ac:dyDescent="0.25">
      <c r="M1802" s="3">
        <v>1798</v>
      </c>
      <c r="N1802" s="122">
        <f>'CBA Result'!$G$54*_xlfn.GAMMA.INV(T1802,IF($O$2="Railway",$D$31,$D$32),IF($O$2="Railway",$F$31,$F$32))</f>
        <v>6702458953.6738663</v>
      </c>
      <c r="O1802" s="122">
        <f>'CBA Result'!$G$53+'CBA Result'!$G$57+'CBA Result'!$G$58+'CBA Result'!$G$59+'CBA Result'!$G$60</f>
        <v>-349185910.82876146</v>
      </c>
      <c r="P1802" s="122">
        <f>'CBA Result'!$G$55+'CBA Result'!$G$56</f>
        <v>2589916468.0184565</v>
      </c>
      <c r="Q1802" s="122">
        <f>'CBA Result'!$G$40</f>
        <v>-16530913967.140793</v>
      </c>
      <c r="R1802" s="3">
        <v>2.767389004222176E-2</v>
      </c>
      <c r="S1802" s="122">
        <f t="shared" si="89"/>
        <v>511259353.30834842</v>
      </c>
      <c r="T1802" s="3">
        <v>0.81333175146909875</v>
      </c>
      <c r="U1802" s="122">
        <f t="shared" si="88"/>
        <v>-33684259430.186649</v>
      </c>
      <c r="V1802" s="3">
        <f t="shared" si="90"/>
        <v>0.20379050964088291</v>
      </c>
    </row>
    <row r="1803" spans="13:22" x14ac:dyDescent="0.25">
      <c r="M1803" s="3">
        <v>1799</v>
      </c>
      <c r="N1803" s="122">
        <f>'CBA Result'!$G$54*_xlfn.GAMMA.INV(T1803,IF($O$2="Railway",$D$31,$D$32),IF($O$2="Railway",$F$31,$F$32))</f>
        <v>5854021296.019124</v>
      </c>
      <c r="O1803" s="122">
        <f>'CBA Result'!$G$53+'CBA Result'!$G$57+'CBA Result'!$G$58+'CBA Result'!$G$59+'CBA Result'!$G$60</f>
        <v>-349185910.82876146</v>
      </c>
      <c r="P1803" s="122">
        <f>'CBA Result'!$G$55+'CBA Result'!$G$56</f>
        <v>2589916468.0184565</v>
      </c>
      <c r="Q1803" s="122">
        <f>'CBA Result'!$G$40</f>
        <v>-16530913967.140793</v>
      </c>
      <c r="R1803" s="3">
        <v>0.77638157706372801</v>
      </c>
      <c r="S1803" s="122">
        <f t="shared" si="89"/>
        <v>3015737196.8981285</v>
      </c>
      <c r="T1803" s="3">
        <v>0.58703790137648615</v>
      </c>
      <c r="U1803" s="122">
        <f t="shared" si="88"/>
        <v>-29420302818.394642</v>
      </c>
      <c r="V1803" s="3">
        <f t="shared" si="90"/>
        <v>0.28961539365125499</v>
      </c>
    </row>
    <row r="1804" spans="13:22" x14ac:dyDescent="0.25">
      <c r="M1804" s="3">
        <v>1800</v>
      </c>
      <c r="N1804" s="122">
        <f>'CBA Result'!$G$54*_xlfn.GAMMA.INV(T1804,IF($O$2="Railway",$D$31,$D$32),IF($O$2="Railway",$F$31,$F$32))</f>
        <v>5676592377.2074795</v>
      </c>
      <c r="O1804" s="122">
        <f>'CBA Result'!$G$53+'CBA Result'!$G$57+'CBA Result'!$G$58+'CBA Result'!$G$59+'CBA Result'!$G$60</f>
        <v>-349185910.82876146</v>
      </c>
      <c r="P1804" s="122">
        <f>'CBA Result'!$G$55+'CBA Result'!$G$56</f>
        <v>2589916468.0184565</v>
      </c>
      <c r="Q1804" s="122">
        <f>'CBA Result'!$G$40</f>
        <v>-16530913967.140793</v>
      </c>
      <c r="R1804" s="3">
        <v>0.91106816946366209</v>
      </c>
      <c r="S1804" s="122">
        <f t="shared" si="89"/>
        <v>3785080568.2508717</v>
      </c>
      <c r="T1804" s="3">
        <v>0.52858858193458402</v>
      </c>
      <c r="U1804" s="122">
        <f t="shared" si="88"/>
        <v>-28528605939.237629</v>
      </c>
      <c r="V1804" s="3">
        <f t="shared" si="90"/>
        <v>0.31941578407434451</v>
      </c>
    </row>
    <row r="1805" spans="13:22" x14ac:dyDescent="0.25">
      <c r="M1805" s="3">
        <v>1801</v>
      </c>
      <c r="N1805" s="122">
        <f>'CBA Result'!$G$54*_xlfn.GAMMA.INV(T1805,IF($O$2="Railway",$D$31,$D$32),IF($O$2="Railway",$F$31,$F$32))</f>
        <v>7082804587.452981</v>
      </c>
      <c r="O1805" s="122">
        <f>'CBA Result'!$G$53+'CBA Result'!$G$57+'CBA Result'!$G$58+'CBA Result'!$G$59+'CBA Result'!$G$60</f>
        <v>-349185910.82876146</v>
      </c>
      <c r="P1805" s="122">
        <f>'CBA Result'!$G$55+'CBA Result'!$G$56</f>
        <v>2589916468.0184565</v>
      </c>
      <c r="Q1805" s="122">
        <f>'CBA Result'!$G$40</f>
        <v>-16530913967.140793</v>
      </c>
      <c r="R1805" s="3">
        <v>3.7268746327264068E-2</v>
      </c>
      <c r="S1805" s="122">
        <f t="shared" si="89"/>
        <v>566650429.23724747</v>
      </c>
      <c r="T1805" s="3">
        <v>0.879523421451193</v>
      </c>
      <c r="U1805" s="122">
        <f t="shared" si="88"/>
        <v>-35595746108.420151</v>
      </c>
      <c r="V1805" s="3">
        <f t="shared" si="90"/>
        <v>0.20508824519721455</v>
      </c>
    </row>
    <row r="1806" spans="13:22" x14ac:dyDescent="0.25">
      <c r="M1806" s="3">
        <v>1802</v>
      </c>
      <c r="N1806" s="122">
        <f>'CBA Result'!$G$54*_xlfn.GAMMA.INV(T1806,IF($O$2="Railway",$D$31,$D$32),IF($O$2="Railway",$F$31,$F$32))</f>
        <v>5059469159.6583433</v>
      </c>
      <c r="O1806" s="122">
        <f>'CBA Result'!$G$53+'CBA Result'!$G$57+'CBA Result'!$G$58+'CBA Result'!$G$59+'CBA Result'!$G$60</f>
        <v>-349185910.82876146</v>
      </c>
      <c r="P1806" s="122">
        <f>'CBA Result'!$G$55+'CBA Result'!$G$56</f>
        <v>2589916468.0184565</v>
      </c>
      <c r="Q1806" s="122">
        <f>'CBA Result'!$G$40</f>
        <v>-16530913967.140793</v>
      </c>
      <c r="R1806" s="3">
        <v>0.63382948879446444</v>
      </c>
      <c r="S1806" s="122">
        <f t="shared" si="89"/>
        <v>2470792984.8558536</v>
      </c>
      <c r="T1806" s="3">
        <v>0.31943771559379308</v>
      </c>
      <c r="U1806" s="122">
        <f t="shared" si="88"/>
        <v>-25427156351.258831</v>
      </c>
      <c r="V1806" s="3">
        <f t="shared" si="90"/>
        <v>0.28241759064536215</v>
      </c>
    </row>
    <row r="1807" spans="13:22" x14ac:dyDescent="0.25">
      <c r="M1807" s="3">
        <v>1803</v>
      </c>
      <c r="N1807" s="122">
        <f>'CBA Result'!$G$54*_xlfn.GAMMA.INV(T1807,IF($O$2="Railway",$D$31,$D$32),IF($O$2="Railway",$F$31,$F$32))</f>
        <v>5472055495.5784769</v>
      </c>
      <c r="O1807" s="122">
        <f>'CBA Result'!$G$53+'CBA Result'!$G$57+'CBA Result'!$G$58+'CBA Result'!$G$59+'CBA Result'!$G$60</f>
        <v>-349185910.82876146</v>
      </c>
      <c r="P1807" s="122">
        <f>'CBA Result'!$G$55+'CBA Result'!$G$56</f>
        <v>2589916468.0184565</v>
      </c>
      <c r="Q1807" s="122">
        <f>'CBA Result'!$G$40</f>
        <v>-16530913967.140793</v>
      </c>
      <c r="R1807" s="3">
        <v>0.55389052263734928</v>
      </c>
      <c r="S1807" s="122">
        <f t="shared" si="89"/>
        <v>2211977812.7339158</v>
      </c>
      <c r="T1807" s="3">
        <v>0.45897536873663192</v>
      </c>
      <c r="U1807" s="122">
        <f t="shared" si="88"/>
        <v>-27500673738.31662</v>
      </c>
      <c r="V1807" s="3">
        <f t="shared" si="90"/>
        <v>0.26671518913603948</v>
      </c>
    </row>
    <row r="1808" spans="13:22" x14ac:dyDescent="0.25">
      <c r="M1808" s="3">
        <v>1804</v>
      </c>
      <c r="N1808" s="122">
        <f>'CBA Result'!$G$54*_xlfn.GAMMA.INV(T1808,IF($O$2="Railway",$D$31,$D$32),IF($O$2="Railway",$F$31,$F$32))</f>
        <v>4673187524.4519596</v>
      </c>
      <c r="O1808" s="122">
        <f>'CBA Result'!$G$53+'CBA Result'!$G$57+'CBA Result'!$G$58+'CBA Result'!$G$59+'CBA Result'!$G$60</f>
        <v>-349185910.82876146</v>
      </c>
      <c r="P1808" s="122">
        <f>'CBA Result'!$G$55+'CBA Result'!$G$56</f>
        <v>2589916468.0184565</v>
      </c>
      <c r="Q1808" s="122">
        <f>'CBA Result'!$G$40</f>
        <v>-16530913967.140793</v>
      </c>
      <c r="R1808" s="3">
        <v>0.45105668917076824</v>
      </c>
      <c r="S1808" s="122">
        <f t="shared" si="89"/>
        <v>1903763934.4880068</v>
      </c>
      <c r="T1808" s="3">
        <v>0.20302034030872551</v>
      </c>
      <c r="U1808" s="122">
        <f t="shared" si="88"/>
        <v>-23485837366.190464</v>
      </c>
      <c r="V1808" s="3">
        <f t="shared" si="90"/>
        <v>0.2651711093374306</v>
      </c>
    </row>
    <row r="1809" spans="13:22" x14ac:dyDescent="0.25">
      <c r="M1809" s="3">
        <v>1805</v>
      </c>
      <c r="N1809" s="122">
        <f>'CBA Result'!$G$54*_xlfn.GAMMA.INV(T1809,IF($O$2="Railway",$D$31,$D$32),IF($O$2="Railway",$F$31,$F$32))</f>
        <v>5547592305.3633366</v>
      </c>
      <c r="O1809" s="122">
        <f>'CBA Result'!$G$53+'CBA Result'!$G$57+'CBA Result'!$G$58+'CBA Result'!$G$59+'CBA Result'!$G$60</f>
        <v>-349185910.82876146</v>
      </c>
      <c r="P1809" s="122">
        <f>'CBA Result'!$G$55+'CBA Result'!$G$56</f>
        <v>2589916468.0184565</v>
      </c>
      <c r="Q1809" s="122">
        <f>'CBA Result'!$G$40</f>
        <v>-16530913967.140793</v>
      </c>
      <c r="R1809" s="3">
        <v>0.61711335993385219</v>
      </c>
      <c r="S1809" s="122">
        <f t="shared" si="89"/>
        <v>2414744430.0795622</v>
      </c>
      <c r="T1809" s="3">
        <v>0.48485038559633076</v>
      </c>
      <c r="U1809" s="122">
        <f t="shared" si="88"/>
        <v>-27880295831.477997</v>
      </c>
      <c r="V1809" s="3">
        <f t="shared" si="90"/>
        <v>0.27306564000008127</v>
      </c>
    </row>
    <row r="1810" spans="13:22" x14ac:dyDescent="0.25">
      <c r="M1810" s="3">
        <v>1806</v>
      </c>
      <c r="N1810" s="122">
        <f>'CBA Result'!$G$54*_xlfn.GAMMA.INV(T1810,IF($O$2="Railway",$D$31,$D$32),IF($O$2="Railway",$F$31,$F$32))</f>
        <v>7356413020.4833946</v>
      </c>
      <c r="O1810" s="122">
        <f>'CBA Result'!$G$53+'CBA Result'!$G$57+'CBA Result'!$G$58+'CBA Result'!$G$59+'CBA Result'!$G$60</f>
        <v>-349185910.82876146</v>
      </c>
      <c r="P1810" s="122">
        <f>'CBA Result'!$G$55+'CBA Result'!$G$56</f>
        <v>2589916468.0184565</v>
      </c>
      <c r="Q1810" s="122">
        <f>'CBA Result'!$G$40</f>
        <v>-16530913967.140793</v>
      </c>
      <c r="R1810" s="3">
        <v>1.3248727903218516E-2</v>
      </c>
      <c r="S1810" s="122">
        <f t="shared" si="89"/>
        <v>408781250.75096315</v>
      </c>
      <c r="T1810" s="3">
        <v>0.91460148551223253</v>
      </c>
      <c r="U1810" s="122">
        <f t="shared" si="88"/>
        <v>-36970808231.766914</v>
      </c>
      <c r="V1810" s="3">
        <f t="shared" si="90"/>
        <v>0.20059091794572784</v>
      </c>
    </row>
    <row r="1811" spans="13:22" x14ac:dyDescent="0.25">
      <c r="M1811" s="3">
        <v>1807</v>
      </c>
      <c r="N1811" s="122">
        <f>'CBA Result'!$G$54*_xlfn.GAMMA.INV(T1811,IF($O$2="Railway",$D$31,$D$32),IF($O$2="Railway",$F$31,$F$32))</f>
        <v>6340699350.8077736</v>
      </c>
      <c r="O1811" s="122">
        <f>'CBA Result'!$G$53+'CBA Result'!$G$57+'CBA Result'!$G$58+'CBA Result'!$G$59+'CBA Result'!$G$60</f>
        <v>-349185910.82876146</v>
      </c>
      <c r="P1811" s="122">
        <f>'CBA Result'!$G$55+'CBA Result'!$G$56</f>
        <v>2589916468.0184565</v>
      </c>
      <c r="Q1811" s="122">
        <f>'CBA Result'!$G$40</f>
        <v>-16530913967.140793</v>
      </c>
      <c r="R1811" s="3">
        <v>8.9791420655578102E-2</v>
      </c>
      <c r="S1811" s="122">
        <f t="shared" si="89"/>
        <v>802531307.93552566</v>
      </c>
      <c r="T1811" s="3">
        <v>0.72963875003961909</v>
      </c>
      <c r="U1811" s="122">
        <f t="shared" si="88"/>
        <v>-31866179767.405071</v>
      </c>
      <c r="V1811" s="3">
        <f t="shared" si="90"/>
        <v>0.2132054986667701</v>
      </c>
    </row>
    <row r="1812" spans="13:22" x14ac:dyDescent="0.25">
      <c r="M1812" s="3">
        <v>1808</v>
      </c>
      <c r="N1812" s="122">
        <f>'CBA Result'!$G$54*_xlfn.GAMMA.INV(T1812,IF($O$2="Railway",$D$31,$D$32),IF($O$2="Railway",$F$31,$F$32))</f>
        <v>7201866123.5234852</v>
      </c>
      <c r="O1812" s="122">
        <f>'CBA Result'!$G$53+'CBA Result'!$G$57+'CBA Result'!$G$58+'CBA Result'!$G$59+'CBA Result'!$G$60</f>
        <v>-349185910.82876146</v>
      </c>
      <c r="P1812" s="122">
        <f>'CBA Result'!$G$55+'CBA Result'!$G$56</f>
        <v>2589916468.0184565</v>
      </c>
      <c r="Q1812" s="122">
        <f>'CBA Result'!$G$40</f>
        <v>-16530913967.140793</v>
      </c>
      <c r="R1812" s="3">
        <v>0.91348283163193655</v>
      </c>
      <c r="S1812" s="122">
        <f t="shared" si="89"/>
        <v>3804424218.5490365</v>
      </c>
      <c r="T1812" s="3">
        <v>0.89597591649719432</v>
      </c>
      <c r="U1812" s="122">
        <f t="shared" si="88"/>
        <v>-36194108544.784958</v>
      </c>
      <c r="V1812" s="3">
        <f t="shared" si="90"/>
        <v>0.29444306987301927</v>
      </c>
    </row>
    <row r="1813" spans="13:22" x14ac:dyDescent="0.25">
      <c r="M1813" s="3">
        <v>1809</v>
      </c>
      <c r="N1813" s="122">
        <f>'CBA Result'!$G$54*_xlfn.GAMMA.INV(T1813,IF($O$2="Railway",$D$31,$D$32),IF($O$2="Railway",$F$31,$F$32))</f>
        <v>7092086119.5543156</v>
      </c>
      <c r="O1813" s="122">
        <f>'CBA Result'!$G$53+'CBA Result'!$G$57+'CBA Result'!$G$58+'CBA Result'!$G$59+'CBA Result'!$G$60</f>
        <v>-349185910.82876146</v>
      </c>
      <c r="P1813" s="122">
        <f>'CBA Result'!$G$55+'CBA Result'!$G$56</f>
        <v>2589916468.0184565</v>
      </c>
      <c r="Q1813" s="122">
        <f>'CBA Result'!$G$40</f>
        <v>-16530913967.140793</v>
      </c>
      <c r="R1813" s="3">
        <v>0.21863965255216278</v>
      </c>
      <c r="S1813" s="122">
        <f t="shared" si="89"/>
        <v>1232101728.4118366</v>
      </c>
      <c r="T1813" s="3">
        <v>0.88087508042375562</v>
      </c>
      <c r="U1813" s="122">
        <f t="shared" si="88"/>
        <v>-35642391904.742348</v>
      </c>
      <c r="V1813" s="3">
        <f t="shared" si="90"/>
        <v>0.22375046990256253</v>
      </c>
    </row>
    <row r="1814" spans="13:22" x14ac:dyDescent="0.25">
      <c r="M1814" s="3">
        <v>1810</v>
      </c>
      <c r="N1814" s="122">
        <f>'CBA Result'!$G$54*_xlfn.GAMMA.INV(T1814,IF($O$2="Railway",$D$31,$D$32),IF($O$2="Railway",$F$31,$F$32))</f>
        <v>6231401039.6137381</v>
      </c>
      <c r="O1814" s="122">
        <f>'CBA Result'!$G$53+'CBA Result'!$G$57+'CBA Result'!$G$58+'CBA Result'!$G$59+'CBA Result'!$G$60</f>
        <v>-349185910.82876146</v>
      </c>
      <c r="P1814" s="122">
        <f>'CBA Result'!$G$55+'CBA Result'!$G$56</f>
        <v>2589916468.0184565</v>
      </c>
      <c r="Q1814" s="122">
        <f>'CBA Result'!$G$40</f>
        <v>-16530913967.140793</v>
      </c>
      <c r="R1814" s="3">
        <v>0.83089186510454827</v>
      </c>
      <c r="S1814" s="122">
        <f t="shared" si="89"/>
        <v>3277111181.2315946</v>
      </c>
      <c r="T1814" s="3">
        <v>0.70038741489498435</v>
      </c>
      <c r="U1814" s="122">
        <f t="shared" si="88"/>
        <v>-31316883950.006123</v>
      </c>
      <c r="V1814" s="3">
        <f t="shared" si="90"/>
        <v>0.29247246707681401</v>
      </c>
    </row>
    <row r="1815" spans="13:22" x14ac:dyDescent="0.25">
      <c r="M1815" s="3">
        <v>1811</v>
      </c>
      <c r="N1815" s="122">
        <f>'CBA Result'!$G$54*_xlfn.GAMMA.INV(T1815,IF($O$2="Railway",$D$31,$D$32),IF($O$2="Railway",$F$31,$F$32))</f>
        <v>4811573548.2819557</v>
      </c>
      <c r="O1815" s="122">
        <f>'CBA Result'!$G$53+'CBA Result'!$G$57+'CBA Result'!$G$58+'CBA Result'!$G$59+'CBA Result'!$G$60</f>
        <v>-349185910.82876146</v>
      </c>
      <c r="P1815" s="122">
        <f>'CBA Result'!$G$55+'CBA Result'!$G$56</f>
        <v>2589916468.0184565</v>
      </c>
      <c r="Q1815" s="122">
        <f>'CBA Result'!$G$40</f>
        <v>-16530913967.140793</v>
      </c>
      <c r="R1815" s="3">
        <v>0.47129322288194597</v>
      </c>
      <c r="S1815" s="122">
        <f t="shared" si="89"/>
        <v>1962931977.7337666</v>
      </c>
      <c r="T1815" s="3">
        <v>0.24224784414543243</v>
      </c>
      <c r="U1815" s="122">
        <f t="shared" si="88"/>
        <v>-24181318048.79076</v>
      </c>
      <c r="V1815" s="3">
        <f t="shared" si="90"/>
        <v>0.2657142014435509</v>
      </c>
    </row>
    <row r="1816" spans="13:22" x14ac:dyDescent="0.25">
      <c r="M1816" s="3">
        <v>1812</v>
      </c>
      <c r="N1816" s="122">
        <f>'CBA Result'!$G$54*_xlfn.GAMMA.INV(T1816,IF($O$2="Railway",$D$31,$D$32),IF($O$2="Railway",$F$31,$F$32))</f>
        <v>4671547451.1624556</v>
      </c>
      <c r="O1816" s="122">
        <f>'CBA Result'!$G$53+'CBA Result'!$G$57+'CBA Result'!$G$58+'CBA Result'!$G$59+'CBA Result'!$G$60</f>
        <v>-349185910.82876146</v>
      </c>
      <c r="P1816" s="122">
        <f>'CBA Result'!$G$55+'CBA Result'!$G$56</f>
        <v>2589916468.0184565</v>
      </c>
      <c r="Q1816" s="122">
        <f>'CBA Result'!$G$40</f>
        <v>-16530913967.140793</v>
      </c>
      <c r="R1816" s="3">
        <v>0.30357593700315089</v>
      </c>
      <c r="S1816" s="122">
        <f t="shared" si="89"/>
        <v>1480944728.9387381</v>
      </c>
      <c r="T1816" s="3">
        <v>0.20257496309440615</v>
      </c>
      <c r="U1816" s="122">
        <f t="shared" si="88"/>
        <v>-23477594920.462708</v>
      </c>
      <c r="V1816" s="3">
        <f t="shared" si="90"/>
        <v>0.24718487089213556</v>
      </c>
    </row>
    <row r="1817" spans="13:22" x14ac:dyDescent="0.25">
      <c r="M1817" s="3">
        <v>1813</v>
      </c>
      <c r="N1817" s="122">
        <f>'CBA Result'!$G$54*_xlfn.GAMMA.INV(T1817,IF($O$2="Railway",$D$31,$D$32),IF($O$2="Railway",$F$31,$F$32))</f>
        <v>7455627844.1847849</v>
      </c>
      <c r="O1817" s="122">
        <f>'CBA Result'!$G$53+'CBA Result'!$G$57+'CBA Result'!$G$58+'CBA Result'!$G$59+'CBA Result'!$G$60</f>
        <v>-349185910.82876146</v>
      </c>
      <c r="P1817" s="122">
        <f>'CBA Result'!$G$55+'CBA Result'!$G$56</f>
        <v>2589916468.0184565</v>
      </c>
      <c r="Q1817" s="122">
        <f>'CBA Result'!$G$40</f>
        <v>-16530913967.140793</v>
      </c>
      <c r="R1817" s="3">
        <v>0.1580770426253435</v>
      </c>
      <c r="S1817" s="122">
        <f t="shared" si="89"/>
        <v>1043035878.5807607</v>
      </c>
      <c r="T1817" s="3">
        <v>0.92505410811079702</v>
      </c>
      <c r="U1817" s="122">
        <f t="shared" si="88"/>
        <v>-37469427900.156822</v>
      </c>
      <c r="V1817" s="3">
        <f t="shared" si="90"/>
        <v>0.21749672382648458</v>
      </c>
    </row>
    <row r="1818" spans="13:22" x14ac:dyDescent="0.25">
      <c r="M1818" s="3">
        <v>1814</v>
      </c>
      <c r="N1818" s="122">
        <f>'CBA Result'!$G$54*_xlfn.GAMMA.INV(T1818,IF($O$2="Railway",$D$31,$D$32),IF($O$2="Railway",$F$31,$F$32))</f>
        <v>4257242735.8985658</v>
      </c>
      <c r="O1818" s="122">
        <f>'CBA Result'!$G$53+'CBA Result'!$G$57+'CBA Result'!$G$58+'CBA Result'!$G$59+'CBA Result'!$G$60</f>
        <v>-349185910.82876146</v>
      </c>
      <c r="P1818" s="122">
        <f>'CBA Result'!$G$55+'CBA Result'!$G$56</f>
        <v>2589916468.0184565</v>
      </c>
      <c r="Q1818" s="122">
        <f>'CBA Result'!$G$40</f>
        <v>-16530913967.140793</v>
      </c>
      <c r="R1818" s="3">
        <v>0.61582409689974227</v>
      </c>
      <c r="S1818" s="122">
        <f t="shared" si="89"/>
        <v>2410469267.0978961</v>
      </c>
      <c r="T1818" s="3">
        <v>0.10680749445996285</v>
      </c>
      <c r="U1818" s="122">
        <f t="shared" si="88"/>
        <v>-21395441548.311295</v>
      </c>
      <c r="V1818" s="3">
        <f t="shared" si="90"/>
        <v>0.29532113548114225</v>
      </c>
    </row>
    <row r="1819" spans="13:22" x14ac:dyDescent="0.25">
      <c r="M1819" s="3">
        <v>1815</v>
      </c>
      <c r="N1819" s="122">
        <f>'CBA Result'!$G$54*_xlfn.GAMMA.INV(T1819,IF($O$2="Railway",$D$31,$D$32),IF($O$2="Railway",$F$31,$F$32))</f>
        <v>5719487408.2183285</v>
      </c>
      <c r="O1819" s="122">
        <f>'CBA Result'!$G$53+'CBA Result'!$G$57+'CBA Result'!$G$58+'CBA Result'!$G$59+'CBA Result'!$G$60</f>
        <v>-349185910.82876146</v>
      </c>
      <c r="P1819" s="122">
        <f>'CBA Result'!$G$55+'CBA Result'!$G$56</f>
        <v>2589916468.0184565</v>
      </c>
      <c r="Q1819" s="122">
        <f>'CBA Result'!$G$40</f>
        <v>-16530913967.140793</v>
      </c>
      <c r="R1819" s="3">
        <v>0.56170185113029092</v>
      </c>
      <c r="S1819" s="122">
        <f t="shared" si="89"/>
        <v>2236348574.4276319</v>
      </c>
      <c r="T1819" s="3">
        <v>0.54293593198882362</v>
      </c>
      <c r="U1819" s="122">
        <f t="shared" si="88"/>
        <v>-28744181650.006187</v>
      </c>
      <c r="V1819" s="3">
        <f t="shared" si="90"/>
        <v>0.26463268860588912</v>
      </c>
    </row>
    <row r="1820" spans="13:22" x14ac:dyDescent="0.25">
      <c r="M1820" s="3">
        <v>1816</v>
      </c>
      <c r="N1820" s="122">
        <f>'CBA Result'!$G$54*_xlfn.GAMMA.INV(T1820,IF($O$2="Railway",$D$31,$D$32),IF($O$2="Railway",$F$31,$F$32))</f>
        <v>4359118156.6142502</v>
      </c>
      <c r="O1820" s="122">
        <f>'CBA Result'!$G$53+'CBA Result'!$G$57+'CBA Result'!$G$58+'CBA Result'!$G$59+'CBA Result'!$G$60</f>
        <v>-349185910.82876146</v>
      </c>
      <c r="P1820" s="122">
        <f>'CBA Result'!$G$55+'CBA Result'!$G$56</f>
        <v>2589916468.0184565</v>
      </c>
      <c r="Q1820" s="122">
        <f>'CBA Result'!$G$40</f>
        <v>-16530913967.140793</v>
      </c>
      <c r="R1820" s="3">
        <v>0.12124729695348158</v>
      </c>
      <c r="S1820" s="122">
        <f t="shared" si="89"/>
        <v>918601801.1284039</v>
      </c>
      <c r="T1820" s="3">
        <v>0.12711691875957853</v>
      </c>
      <c r="U1820" s="122">
        <f t="shared" si="88"/>
        <v>-21907432464.580246</v>
      </c>
      <c r="V1820" s="3">
        <f t="shared" si="90"/>
        <v>0.22497086570424468</v>
      </c>
    </row>
    <row r="1821" spans="13:22" x14ac:dyDescent="0.25">
      <c r="M1821" s="3">
        <v>1817</v>
      </c>
      <c r="N1821" s="122">
        <f>'CBA Result'!$G$54*_xlfn.GAMMA.INV(T1821,IF($O$2="Railway",$D$31,$D$32),IF($O$2="Railway",$F$31,$F$32))</f>
        <v>6270322903.3837013</v>
      </c>
      <c r="O1821" s="122">
        <f>'CBA Result'!$G$53+'CBA Result'!$G$57+'CBA Result'!$G$58+'CBA Result'!$G$59+'CBA Result'!$G$60</f>
        <v>-349185910.82876146</v>
      </c>
      <c r="P1821" s="122">
        <f>'CBA Result'!$G$55+'CBA Result'!$G$56</f>
        <v>2589916468.0184565</v>
      </c>
      <c r="Q1821" s="122">
        <f>'CBA Result'!$G$40</f>
        <v>-16530913967.140793</v>
      </c>
      <c r="R1821" s="3">
        <v>0.23679004254094604</v>
      </c>
      <c r="S1821" s="122">
        <f t="shared" si="89"/>
        <v>1286394672.9935338</v>
      </c>
      <c r="T1821" s="3">
        <v>0.7110064292318532</v>
      </c>
      <c r="U1821" s="122">
        <f t="shared" si="88"/>
        <v>-31512491885.212528</v>
      </c>
      <c r="V1821" s="3">
        <f t="shared" si="90"/>
        <v>0.22871982615029762</v>
      </c>
    </row>
    <row r="1822" spans="13:22" x14ac:dyDescent="0.25">
      <c r="M1822" s="3">
        <v>1818</v>
      </c>
      <c r="N1822" s="122">
        <f>'CBA Result'!$G$54*_xlfn.GAMMA.INV(T1822,IF($O$2="Railway",$D$31,$D$32),IF($O$2="Railway",$F$31,$F$32))</f>
        <v>4737515164.5056028</v>
      </c>
      <c r="O1822" s="122">
        <f>'CBA Result'!$G$53+'CBA Result'!$G$57+'CBA Result'!$G$58+'CBA Result'!$G$59+'CBA Result'!$G$60</f>
        <v>-349185910.82876146</v>
      </c>
      <c r="P1822" s="122">
        <f>'CBA Result'!$G$55+'CBA Result'!$G$56</f>
        <v>2589916468.0184565</v>
      </c>
      <c r="Q1822" s="122">
        <f>'CBA Result'!$G$40</f>
        <v>-16530913967.140793</v>
      </c>
      <c r="R1822" s="3">
        <v>0.24372827072078451</v>
      </c>
      <c r="S1822" s="122">
        <f t="shared" si="89"/>
        <v>1306946007.909775</v>
      </c>
      <c r="T1822" s="3">
        <v>0.22085901381355599</v>
      </c>
      <c r="U1822" s="122">
        <f t="shared" si="88"/>
        <v>-23809126017.575768</v>
      </c>
      <c r="V1822" s="3">
        <f t="shared" si="90"/>
        <v>0.23920555745651459</v>
      </c>
    </row>
    <row r="1823" spans="13:22" x14ac:dyDescent="0.25">
      <c r="M1823" s="3">
        <v>1819</v>
      </c>
      <c r="N1823" s="122">
        <f>'CBA Result'!$G$54*_xlfn.GAMMA.INV(T1823,IF($O$2="Railway",$D$31,$D$32),IF($O$2="Railway",$F$31,$F$32))</f>
        <v>4447028168.8750401</v>
      </c>
      <c r="O1823" s="122">
        <f>'CBA Result'!$G$53+'CBA Result'!$G$57+'CBA Result'!$G$58+'CBA Result'!$G$59+'CBA Result'!$G$60</f>
        <v>-349185910.82876146</v>
      </c>
      <c r="P1823" s="122">
        <f>'CBA Result'!$G$55+'CBA Result'!$G$56</f>
        <v>2589916468.0184565</v>
      </c>
      <c r="Q1823" s="122">
        <f>'CBA Result'!$G$40</f>
        <v>-16530913967.140793</v>
      </c>
      <c r="R1823" s="3">
        <v>0.45280955660969735</v>
      </c>
      <c r="S1823" s="122">
        <f t="shared" si="89"/>
        <v>1908867649.8587298</v>
      </c>
      <c r="T1823" s="3">
        <v>0.14638146784409145</v>
      </c>
      <c r="U1823" s="122">
        <f t="shared" si="88"/>
        <v>-22349238028.772503</v>
      </c>
      <c r="V1823" s="3">
        <f t="shared" si="90"/>
        <v>0.26876575837493633</v>
      </c>
    </row>
    <row r="1824" spans="13:22" x14ac:dyDescent="0.25">
      <c r="M1824" s="3">
        <v>1820</v>
      </c>
      <c r="N1824" s="122">
        <f>'CBA Result'!$G$54*_xlfn.GAMMA.INV(T1824,IF($O$2="Railway",$D$31,$D$32),IF($O$2="Railway",$F$31,$F$32))</f>
        <v>5657003253.5594158</v>
      </c>
      <c r="O1824" s="122">
        <f>'CBA Result'!$G$53+'CBA Result'!$G$57+'CBA Result'!$G$58+'CBA Result'!$G$59+'CBA Result'!$G$60</f>
        <v>-349185910.82876146</v>
      </c>
      <c r="P1824" s="122">
        <f>'CBA Result'!$G$55+'CBA Result'!$G$56</f>
        <v>2589916468.0184565</v>
      </c>
      <c r="Q1824" s="122">
        <f>'CBA Result'!$G$40</f>
        <v>-16530913967.140793</v>
      </c>
      <c r="R1824" s="3">
        <v>5.0138667388781033E-2</v>
      </c>
      <c r="S1824" s="122">
        <f t="shared" si="89"/>
        <v>632463406.45107687</v>
      </c>
      <c r="T1824" s="3">
        <v>0.52199888982412346</v>
      </c>
      <c r="U1824" s="122">
        <f t="shared" si="88"/>
        <v>-28430157723.809216</v>
      </c>
      <c r="V1824" s="3">
        <f t="shared" si="90"/>
        <v>0.20894294034137431</v>
      </c>
    </row>
    <row r="1825" spans="13:22" x14ac:dyDescent="0.25">
      <c r="M1825" s="3">
        <v>1821</v>
      </c>
      <c r="N1825" s="122">
        <f>'CBA Result'!$G$54*_xlfn.GAMMA.INV(T1825,IF($O$2="Railway",$D$31,$D$32),IF($O$2="Railway",$F$31,$F$32))</f>
        <v>5895189145.0012293</v>
      </c>
      <c r="O1825" s="122">
        <f>'CBA Result'!$G$53+'CBA Result'!$G$57+'CBA Result'!$G$58+'CBA Result'!$G$59+'CBA Result'!$G$60</f>
        <v>-349185910.82876146</v>
      </c>
      <c r="P1825" s="122">
        <f>'CBA Result'!$G$55+'CBA Result'!$G$56</f>
        <v>2589916468.0184565</v>
      </c>
      <c r="Q1825" s="122">
        <f>'CBA Result'!$G$40</f>
        <v>-16530913967.140793</v>
      </c>
      <c r="R1825" s="3">
        <v>0.6382328723485301</v>
      </c>
      <c r="S1825" s="122">
        <f t="shared" si="89"/>
        <v>2485757185.9880629</v>
      </c>
      <c r="T1825" s="3">
        <v>0.6002103624769497</v>
      </c>
      <c r="U1825" s="122">
        <f t="shared" si="88"/>
        <v>-29627198304.794579</v>
      </c>
      <c r="V1825" s="3">
        <f t="shared" si="90"/>
        <v>0.27109415941164944</v>
      </c>
    </row>
    <row r="1826" spans="13:22" x14ac:dyDescent="0.25">
      <c r="M1826" s="3">
        <v>1822</v>
      </c>
      <c r="N1826" s="122">
        <f>'CBA Result'!$G$54*_xlfn.GAMMA.INV(T1826,IF($O$2="Railway",$D$31,$D$32),IF($O$2="Railway",$F$31,$F$32))</f>
        <v>3297907857.9605951</v>
      </c>
      <c r="O1826" s="122">
        <f>'CBA Result'!$G$53+'CBA Result'!$G$57+'CBA Result'!$G$58+'CBA Result'!$G$59+'CBA Result'!$G$60</f>
        <v>-349185910.82876146</v>
      </c>
      <c r="P1826" s="122">
        <f>'CBA Result'!$G$55+'CBA Result'!$G$56</f>
        <v>2589916468.0184565</v>
      </c>
      <c r="Q1826" s="122">
        <f>'CBA Result'!$G$40</f>
        <v>-16530913967.140793</v>
      </c>
      <c r="R1826" s="3">
        <v>0.88313336418700439</v>
      </c>
      <c r="S1826" s="122">
        <f t="shared" si="89"/>
        <v>3583087322.0298114</v>
      </c>
      <c r="T1826" s="3">
        <v>1.0322947677736782E-2</v>
      </c>
      <c r="U1826" s="122">
        <f t="shared" si="88"/>
        <v>-16574153550.542013</v>
      </c>
      <c r="V1826" s="3">
        <f t="shared" si="90"/>
        <v>0.39409609964353443</v>
      </c>
    </row>
    <row r="1827" spans="13:22" x14ac:dyDescent="0.25">
      <c r="M1827" s="3">
        <v>1823</v>
      </c>
      <c r="N1827" s="122">
        <f>'CBA Result'!$G$54*_xlfn.GAMMA.INV(T1827,IF($O$2="Railway",$D$31,$D$32),IF($O$2="Railway",$F$31,$F$32))</f>
        <v>4135124382.2976279</v>
      </c>
      <c r="O1827" s="122">
        <f>'CBA Result'!$G$53+'CBA Result'!$G$57+'CBA Result'!$G$58+'CBA Result'!$G$59+'CBA Result'!$G$60</f>
        <v>-349185910.82876146</v>
      </c>
      <c r="P1827" s="122">
        <f>'CBA Result'!$G$55+'CBA Result'!$G$56</f>
        <v>2589916468.0184565</v>
      </c>
      <c r="Q1827" s="122">
        <f>'CBA Result'!$G$40</f>
        <v>-16530913967.140793</v>
      </c>
      <c r="R1827" s="3">
        <v>0.26152364251037197</v>
      </c>
      <c r="S1827" s="122">
        <f t="shared" si="89"/>
        <v>1359227116.6237993</v>
      </c>
      <c r="T1827" s="3">
        <v>8.5330979634967719E-2</v>
      </c>
      <c r="U1827" s="122">
        <f t="shared" si="88"/>
        <v>-20781716595.676331</v>
      </c>
      <c r="V1827" s="3">
        <f t="shared" si="90"/>
        <v>0.24758135664130487</v>
      </c>
    </row>
    <row r="1828" spans="13:22" x14ac:dyDescent="0.25">
      <c r="M1828" s="3">
        <v>1824</v>
      </c>
      <c r="N1828" s="122">
        <f>'CBA Result'!$G$54*_xlfn.GAMMA.INV(T1828,IF($O$2="Railway",$D$31,$D$32),IF($O$2="Railway",$F$31,$F$32))</f>
        <v>5051476964.888772</v>
      </c>
      <c r="O1828" s="122">
        <f>'CBA Result'!$G$53+'CBA Result'!$G$57+'CBA Result'!$G$58+'CBA Result'!$G$59+'CBA Result'!$G$60</f>
        <v>-349185910.82876146</v>
      </c>
      <c r="P1828" s="122">
        <f>'CBA Result'!$G$55+'CBA Result'!$G$56</f>
        <v>2589916468.0184565</v>
      </c>
      <c r="Q1828" s="122">
        <f>'CBA Result'!$G$40</f>
        <v>-16530913967.140793</v>
      </c>
      <c r="R1828" s="3">
        <v>0.41343109384919641</v>
      </c>
      <c r="S1828" s="122">
        <f t="shared" si="89"/>
        <v>1795005609.4822142</v>
      </c>
      <c r="T1828" s="3">
        <v>0.31683728813970613</v>
      </c>
      <c r="U1828" s="122">
        <f t="shared" si="88"/>
        <v>-25386990322.06036</v>
      </c>
      <c r="V1828" s="3">
        <f t="shared" si="90"/>
        <v>0.25593016663721313</v>
      </c>
    </row>
    <row r="1829" spans="13:22" x14ac:dyDescent="0.25">
      <c r="M1829" s="3">
        <v>1825</v>
      </c>
      <c r="N1829" s="122">
        <f>'CBA Result'!$G$54*_xlfn.GAMMA.INV(T1829,IF($O$2="Railway",$D$31,$D$32),IF($O$2="Railway",$F$31,$F$32))</f>
        <v>4067509049.0491371</v>
      </c>
      <c r="O1829" s="122">
        <f>'CBA Result'!$G$53+'CBA Result'!$G$57+'CBA Result'!$G$58+'CBA Result'!$G$59+'CBA Result'!$G$60</f>
        <v>-349185910.82876146</v>
      </c>
      <c r="P1829" s="122">
        <f>'CBA Result'!$G$55+'CBA Result'!$G$56</f>
        <v>2589916468.0184565</v>
      </c>
      <c r="Q1829" s="122">
        <f>'CBA Result'!$G$40</f>
        <v>-16530913967.140793</v>
      </c>
      <c r="R1829" s="3">
        <v>9.144307806615426E-2</v>
      </c>
      <c r="S1829" s="122">
        <f t="shared" si="89"/>
        <v>808935290.23607421</v>
      </c>
      <c r="T1829" s="3">
        <v>7.4769171183698413E-2</v>
      </c>
      <c r="U1829" s="122">
        <f t="shared" si="88"/>
        <v>-20441905126.133163</v>
      </c>
      <c r="V1829" s="3">
        <f t="shared" si="90"/>
        <v>0.22146949614147024</v>
      </c>
    </row>
    <row r="1830" spans="13:22" x14ac:dyDescent="0.25">
      <c r="M1830" s="3">
        <v>1826</v>
      </c>
      <c r="N1830" s="122">
        <f>'CBA Result'!$G$54*_xlfn.GAMMA.INV(T1830,IF($O$2="Railway",$D$31,$D$32),IF($O$2="Railway",$F$31,$F$32))</f>
        <v>4928071248.7731438</v>
      </c>
      <c r="O1830" s="122">
        <f>'CBA Result'!$G$53+'CBA Result'!$G$57+'CBA Result'!$G$58+'CBA Result'!$G$59+'CBA Result'!$G$60</f>
        <v>-349185910.82876146</v>
      </c>
      <c r="P1830" s="122">
        <f>'CBA Result'!$G$55+'CBA Result'!$G$56</f>
        <v>2589916468.0184565</v>
      </c>
      <c r="Q1830" s="122">
        <f>'CBA Result'!$G$40</f>
        <v>-16530913967.140793</v>
      </c>
      <c r="R1830" s="3">
        <v>0.13127167103874759</v>
      </c>
      <c r="S1830" s="122">
        <f t="shared" si="89"/>
        <v>953463109.61241353</v>
      </c>
      <c r="T1830" s="3">
        <v>0.27755610464916258</v>
      </c>
      <c r="U1830" s="122">
        <f t="shared" si="88"/>
        <v>-24766795527.054825</v>
      </c>
      <c r="V1830" s="3">
        <f t="shared" si="90"/>
        <v>0.22337764453674894</v>
      </c>
    </row>
    <row r="1831" spans="13:22" x14ac:dyDescent="0.25">
      <c r="M1831" s="3">
        <v>1827</v>
      </c>
      <c r="N1831" s="122">
        <f>'CBA Result'!$G$54*_xlfn.GAMMA.INV(T1831,IF($O$2="Railway",$D$31,$D$32),IF($O$2="Railway",$F$31,$F$32))</f>
        <v>6949839048.1206656</v>
      </c>
      <c r="O1831" s="122">
        <f>'CBA Result'!$G$53+'CBA Result'!$G$57+'CBA Result'!$G$58+'CBA Result'!$G$59+'CBA Result'!$G$60</f>
        <v>-349185910.82876146</v>
      </c>
      <c r="P1831" s="122">
        <f>'CBA Result'!$G$55+'CBA Result'!$G$56</f>
        <v>2589916468.0184565</v>
      </c>
      <c r="Q1831" s="122">
        <f>'CBA Result'!$G$40</f>
        <v>-16530913967.140793</v>
      </c>
      <c r="R1831" s="3">
        <v>0.25044723212689091</v>
      </c>
      <c r="S1831" s="122">
        <f t="shared" si="89"/>
        <v>1326754120.029608</v>
      </c>
      <c r="T1831" s="3">
        <v>0.85882412755557092</v>
      </c>
      <c r="U1831" s="122">
        <f t="shared" si="88"/>
        <v>-34927506921.414108</v>
      </c>
      <c r="V1831" s="3">
        <f t="shared" si="90"/>
        <v>0.22696745219056005</v>
      </c>
    </row>
    <row r="1832" spans="13:22" x14ac:dyDescent="0.25">
      <c r="M1832" s="3">
        <v>1828</v>
      </c>
      <c r="N1832" s="122">
        <f>'CBA Result'!$G$54*_xlfn.GAMMA.INV(T1832,IF($O$2="Railway",$D$31,$D$32),IF($O$2="Railway",$F$31,$F$32))</f>
        <v>6017861841.6197138</v>
      </c>
      <c r="O1832" s="122">
        <f>'CBA Result'!$G$53+'CBA Result'!$G$57+'CBA Result'!$G$58+'CBA Result'!$G$59+'CBA Result'!$G$60</f>
        <v>-349185910.82876146</v>
      </c>
      <c r="P1832" s="122">
        <f>'CBA Result'!$G$55+'CBA Result'!$G$56</f>
        <v>2589916468.0184565</v>
      </c>
      <c r="Q1832" s="122">
        <f>'CBA Result'!$G$40</f>
        <v>-16530913967.140793</v>
      </c>
      <c r="R1832" s="3">
        <v>0.26119140881554093</v>
      </c>
      <c r="S1832" s="122">
        <f t="shared" si="89"/>
        <v>1358256136.8303969</v>
      </c>
      <c r="T1832" s="3">
        <v>0.63839069878725652</v>
      </c>
      <c r="U1832" s="122">
        <f t="shared" si="88"/>
        <v>-30243709195.268982</v>
      </c>
      <c r="V1832" s="3">
        <f t="shared" si="90"/>
        <v>0.23234359324948711</v>
      </c>
    </row>
    <row r="1833" spans="13:22" x14ac:dyDescent="0.25">
      <c r="M1833" s="3">
        <v>1829</v>
      </c>
      <c r="N1833" s="122">
        <f>'CBA Result'!$G$54*_xlfn.GAMMA.INV(T1833,IF($O$2="Railway",$D$31,$D$32),IF($O$2="Railway",$F$31,$F$32))</f>
        <v>5099855009.5247641</v>
      </c>
      <c r="O1833" s="122">
        <f>'CBA Result'!$G$53+'CBA Result'!$G$57+'CBA Result'!$G$58+'CBA Result'!$G$59+'CBA Result'!$G$60</f>
        <v>-349185910.82876146</v>
      </c>
      <c r="P1833" s="122">
        <f>'CBA Result'!$G$55+'CBA Result'!$G$56</f>
        <v>2589916468.0184565</v>
      </c>
      <c r="Q1833" s="122">
        <f>'CBA Result'!$G$40</f>
        <v>-16530913967.140793</v>
      </c>
      <c r="R1833" s="3">
        <v>0.63534669489111539</v>
      </c>
      <c r="S1833" s="122">
        <f t="shared" si="89"/>
        <v>2475939213.4903893</v>
      </c>
      <c r="T1833" s="3">
        <v>0.33266922187295578</v>
      </c>
      <c r="U1833" s="122">
        <f t="shared" si="88"/>
        <v>-25630121778.367252</v>
      </c>
      <c r="V1833" s="3">
        <f t="shared" si="90"/>
        <v>0.28195762683757164</v>
      </c>
    </row>
    <row r="1834" spans="13:22" x14ac:dyDescent="0.25">
      <c r="M1834" s="3">
        <v>1830</v>
      </c>
      <c r="N1834" s="122">
        <f>'CBA Result'!$G$54*_xlfn.GAMMA.INV(T1834,IF($O$2="Railway",$D$31,$D$32),IF($O$2="Railway",$F$31,$F$32))</f>
        <v>4481743793.1955919</v>
      </c>
      <c r="O1834" s="122">
        <f>'CBA Result'!$G$53+'CBA Result'!$G$57+'CBA Result'!$G$58+'CBA Result'!$G$59+'CBA Result'!$G$60</f>
        <v>-349185910.82876146</v>
      </c>
      <c r="P1834" s="122">
        <f>'CBA Result'!$G$55+'CBA Result'!$G$56</f>
        <v>2589916468.0184565</v>
      </c>
      <c r="Q1834" s="122">
        <f>'CBA Result'!$G$40</f>
        <v>-16530913967.140793</v>
      </c>
      <c r="R1834" s="3">
        <v>0.37431530584823136</v>
      </c>
      <c r="S1834" s="122">
        <f t="shared" si="89"/>
        <v>1683050004.1259267</v>
      </c>
      <c r="T1834" s="3">
        <v>0.15442531453752528</v>
      </c>
      <c r="U1834" s="122">
        <f t="shared" si="88"/>
        <v>-22523706847.451862</v>
      </c>
      <c r="V1834" s="3">
        <f t="shared" si="90"/>
        <v>0.25819941299540955</v>
      </c>
    </row>
    <row r="1835" spans="13:22" x14ac:dyDescent="0.25">
      <c r="M1835" s="3">
        <v>1831</v>
      </c>
      <c r="N1835" s="122">
        <f>'CBA Result'!$G$54*_xlfn.GAMMA.INV(T1835,IF($O$2="Railway",$D$31,$D$32),IF($O$2="Railway",$F$31,$F$32))</f>
        <v>3542992954.0057564</v>
      </c>
      <c r="O1835" s="122">
        <f>'CBA Result'!$G$53+'CBA Result'!$G$57+'CBA Result'!$G$58+'CBA Result'!$G$59+'CBA Result'!$G$60</f>
        <v>-349185910.82876146</v>
      </c>
      <c r="P1835" s="122">
        <f>'CBA Result'!$G$55+'CBA Result'!$G$56</f>
        <v>2589916468.0184565</v>
      </c>
      <c r="Q1835" s="122">
        <f>'CBA Result'!$G$40</f>
        <v>-16530913967.140793</v>
      </c>
      <c r="R1835" s="3">
        <v>0.9833794066223438</v>
      </c>
      <c r="S1835" s="122">
        <f t="shared" si="89"/>
        <v>4706887454.3762732</v>
      </c>
      <c r="T1835" s="3">
        <v>2.1573914183163234E-2</v>
      </c>
      <c r="U1835" s="122">
        <f t="shared" si="88"/>
        <v>-17805867167.099453</v>
      </c>
      <c r="V1835" s="3">
        <f t="shared" si="90"/>
        <v>0.44371298647850571</v>
      </c>
    </row>
    <row r="1836" spans="13:22" x14ac:dyDescent="0.25">
      <c r="M1836" s="3">
        <v>1832</v>
      </c>
      <c r="N1836" s="122">
        <f>'CBA Result'!$G$54*_xlfn.GAMMA.INV(T1836,IF($O$2="Railway",$D$31,$D$32),IF($O$2="Railway",$F$31,$F$32))</f>
        <v>8750545942.3086319</v>
      </c>
      <c r="O1836" s="122">
        <f>'CBA Result'!$G$53+'CBA Result'!$G$57+'CBA Result'!$G$58+'CBA Result'!$G$59+'CBA Result'!$G$60</f>
        <v>-349185910.82876146</v>
      </c>
      <c r="P1836" s="122">
        <f>'CBA Result'!$G$55+'CBA Result'!$G$56</f>
        <v>2589916468.0184565</v>
      </c>
      <c r="Q1836" s="122">
        <f>'CBA Result'!$G$40</f>
        <v>-16530913967.140793</v>
      </c>
      <c r="R1836" s="3">
        <v>4.5915379669617673E-2</v>
      </c>
      <c r="S1836" s="122">
        <f t="shared" si="89"/>
        <v>611704968.07614994</v>
      </c>
      <c r="T1836" s="3">
        <v>0.98944427924152434</v>
      </c>
      <c r="U1836" s="122">
        <f t="shared" si="88"/>
        <v>-43977242041.135445</v>
      </c>
      <c r="V1836" s="3">
        <f t="shared" si="90"/>
        <v>0.20494839105929785</v>
      </c>
    </row>
    <row r="1837" spans="13:22" x14ac:dyDescent="0.25">
      <c r="M1837" s="3">
        <v>1833</v>
      </c>
      <c r="N1837" s="122">
        <f>'CBA Result'!$G$54*_xlfn.GAMMA.INV(T1837,IF($O$2="Railway",$D$31,$D$32),IF($O$2="Railway",$F$31,$F$32))</f>
        <v>6535250622.2413216</v>
      </c>
      <c r="O1837" s="122">
        <f>'CBA Result'!$G$53+'CBA Result'!$G$57+'CBA Result'!$G$58+'CBA Result'!$G$59+'CBA Result'!$G$60</f>
        <v>-349185910.82876146</v>
      </c>
      <c r="P1837" s="122">
        <f>'CBA Result'!$G$55+'CBA Result'!$G$56</f>
        <v>2589916468.0184565</v>
      </c>
      <c r="Q1837" s="122">
        <f>'CBA Result'!$G$40</f>
        <v>-16530913967.140793</v>
      </c>
      <c r="R1837" s="3">
        <v>0.93064427928151194</v>
      </c>
      <c r="S1837" s="122">
        <f t="shared" si="89"/>
        <v>3953617820.222332</v>
      </c>
      <c r="T1837" s="3">
        <v>0.7771999156683449</v>
      </c>
      <c r="U1837" s="122">
        <f t="shared" ref="U1837:U1900" si="91">_xlfn.GAMMA.INV(T1837,IF($O$2="Railway",$D$31,$D$32),IF($O$2="Railway",$F$31,$F$32))*Q1837</f>
        <v>-32843927717.03603</v>
      </c>
      <c r="V1837" s="3">
        <f t="shared" si="90"/>
        <v>0.30872320201750636</v>
      </c>
    </row>
    <row r="1838" spans="13:22" x14ac:dyDescent="0.25">
      <c r="M1838" s="3">
        <v>1834</v>
      </c>
      <c r="N1838" s="122">
        <f>'CBA Result'!$G$54*_xlfn.GAMMA.INV(T1838,IF($O$2="Railway",$D$31,$D$32),IF($O$2="Railway",$F$31,$F$32))</f>
        <v>6680962155.7698069</v>
      </c>
      <c r="O1838" s="122">
        <f>'CBA Result'!$G$53+'CBA Result'!$G$57+'CBA Result'!$G$58+'CBA Result'!$G$59+'CBA Result'!$G$60</f>
        <v>-349185910.82876146</v>
      </c>
      <c r="P1838" s="122">
        <f>'CBA Result'!$G$55+'CBA Result'!$G$56</f>
        <v>2589916468.0184565</v>
      </c>
      <c r="Q1838" s="122">
        <f>'CBA Result'!$G$40</f>
        <v>-16530913967.140793</v>
      </c>
      <c r="R1838" s="3">
        <v>0.2302243921979521</v>
      </c>
      <c r="S1838" s="122">
        <f t="shared" si="89"/>
        <v>1266848458.5090303</v>
      </c>
      <c r="T1838" s="3">
        <v>0.80893300963747872</v>
      </c>
      <c r="U1838" s="122">
        <f t="shared" si="91"/>
        <v>-33576223898.3731</v>
      </c>
      <c r="V1838" s="3">
        <f t="shared" si="90"/>
        <v>0.22630968647484684</v>
      </c>
    </row>
    <row r="1839" spans="13:22" x14ac:dyDescent="0.25">
      <c r="M1839" s="3">
        <v>1835</v>
      </c>
      <c r="N1839" s="122">
        <f>'CBA Result'!$G$54*_xlfn.GAMMA.INV(T1839,IF($O$2="Railway",$D$31,$D$32),IF($O$2="Railway",$F$31,$F$32))</f>
        <v>4486969528.2162905</v>
      </c>
      <c r="O1839" s="122">
        <f>'CBA Result'!$G$53+'CBA Result'!$G$57+'CBA Result'!$G$58+'CBA Result'!$G$59+'CBA Result'!$G$60</f>
        <v>-349185910.82876146</v>
      </c>
      <c r="P1839" s="122">
        <f>'CBA Result'!$G$55+'CBA Result'!$G$56</f>
        <v>2589916468.0184565</v>
      </c>
      <c r="Q1839" s="122">
        <f>'CBA Result'!$G$40</f>
        <v>-16530913967.140793</v>
      </c>
      <c r="R1839" s="3">
        <v>0.10878003634582578</v>
      </c>
      <c r="S1839" s="122">
        <f t="shared" si="89"/>
        <v>873950635.98471296</v>
      </c>
      <c r="T1839" s="3">
        <v>0.1556572315256044</v>
      </c>
      <c r="U1839" s="122">
        <f t="shared" si="91"/>
        <v>-22549969598.983395</v>
      </c>
      <c r="V1839" s="3">
        <f t="shared" si="90"/>
        <v>0.22225015565423126</v>
      </c>
    </row>
    <row r="1840" spans="13:22" x14ac:dyDescent="0.25">
      <c r="M1840" s="3">
        <v>1836</v>
      </c>
      <c r="N1840" s="122">
        <f>'CBA Result'!$G$54*_xlfn.GAMMA.INV(T1840,IF($O$2="Railway",$D$31,$D$32),IF($O$2="Railway",$F$31,$F$32))</f>
        <v>3306955060.1723323</v>
      </c>
      <c r="O1840" s="122">
        <f>'CBA Result'!$G$53+'CBA Result'!$G$57+'CBA Result'!$G$58+'CBA Result'!$G$59+'CBA Result'!$G$60</f>
        <v>-349185910.82876146</v>
      </c>
      <c r="P1840" s="122">
        <f>'CBA Result'!$G$55+'CBA Result'!$G$56</f>
        <v>2589916468.0184565</v>
      </c>
      <c r="Q1840" s="122">
        <f>'CBA Result'!$G$40</f>
        <v>-16530913967.140793</v>
      </c>
      <c r="R1840" s="3">
        <v>0.32470870602978741</v>
      </c>
      <c r="S1840" s="122">
        <f t="shared" si="89"/>
        <v>1541490561.0598063</v>
      </c>
      <c r="T1840" s="3">
        <v>1.0629563186468904E-2</v>
      </c>
      <c r="U1840" s="122">
        <f t="shared" si="91"/>
        <v>-16619621685.2257</v>
      </c>
      <c r="V1840" s="3">
        <f t="shared" si="90"/>
        <v>0.27071974294114481</v>
      </c>
    </row>
    <row r="1841" spans="13:22" x14ac:dyDescent="0.25">
      <c r="M1841" s="3">
        <v>1837</v>
      </c>
      <c r="N1841" s="122">
        <f>'CBA Result'!$G$54*_xlfn.GAMMA.INV(T1841,IF($O$2="Railway",$D$31,$D$32),IF($O$2="Railway",$F$31,$F$32))</f>
        <v>6585706427.9314966</v>
      </c>
      <c r="O1841" s="122">
        <f>'CBA Result'!$G$53+'CBA Result'!$G$57+'CBA Result'!$G$58+'CBA Result'!$G$59+'CBA Result'!$G$60</f>
        <v>-349185910.82876146</v>
      </c>
      <c r="P1841" s="122">
        <f>'CBA Result'!$G$55+'CBA Result'!$G$56</f>
        <v>2589916468.0184565</v>
      </c>
      <c r="Q1841" s="122">
        <f>'CBA Result'!$G$40</f>
        <v>-16530913967.140793</v>
      </c>
      <c r="R1841" s="3">
        <v>0.53199464384118889</v>
      </c>
      <c r="S1841" s="122">
        <f t="shared" si="89"/>
        <v>2144520652.155549</v>
      </c>
      <c r="T1841" s="3">
        <v>0.78856710715310629</v>
      </c>
      <c r="U1841" s="122">
        <f t="shared" si="91"/>
        <v>-33097501287.627666</v>
      </c>
      <c r="V1841" s="3">
        <f t="shared" si="90"/>
        <v>0.25322277643935742</v>
      </c>
    </row>
    <row r="1842" spans="13:22" x14ac:dyDescent="0.25">
      <c r="M1842" s="3">
        <v>1838</v>
      </c>
      <c r="N1842" s="122">
        <f>'CBA Result'!$G$54*_xlfn.GAMMA.INV(T1842,IF($O$2="Railway",$D$31,$D$32),IF($O$2="Railway",$F$31,$F$32))</f>
        <v>5204458907.9413252</v>
      </c>
      <c r="O1842" s="122">
        <f>'CBA Result'!$G$53+'CBA Result'!$G$57+'CBA Result'!$G$58+'CBA Result'!$G$59+'CBA Result'!$G$60</f>
        <v>-349185910.82876146</v>
      </c>
      <c r="P1842" s="122">
        <f>'CBA Result'!$G$55+'CBA Result'!$G$56</f>
        <v>2589916468.0184565</v>
      </c>
      <c r="Q1842" s="122">
        <f>'CBA Result'!$G$40</f>
        <v>-16530913967.140793</v>
      </c>
      <c r="R1842" s="3">
        <v>0.17913910514110354</v>
      </c>
      <c r="S1842" s="122">
        <f t="shared" si="89"/>
        <v>1110496680.0864589</v>
      </c>
      <c r="T1842" s="3">
        <v>0.36754850709620546</v>
      </c>
      <c r="U1842" s="122">
        <f t="shared" si="91"/>
        <v>-26155825087.559616</v>
      </c>
      <c r="V1842" s="3">
        <f t="shared" si="90"/>
        <v>0.22808570011566934</v>
      </c>
    </row>
    <row r="1843" spans="13:22" x14ac:dyDescent="0.25">
      <c r="M1843" s="3">
        <v>1839</v>
      </c>
      <c r="N1843" s="122">
        <f>'CBA Result'!$G$54*_xlfn.GAMMA.INV(T1843,IF($O$2="Railway",$D$31,$D$32),IF($O$2="Railway",$F$31,$F$32))</f>
        <v>5018354909.6562595</v>
      </c>
      <c r="O1843" s="122">
        <f>'CBA Result'!$G$53+'CBA Result'!$G$57+'CBA Result'!$G$58+'CBA Result'!$G$59+'CBA Result'!$G$60</f>
        <v>-349185910.82876146</v>
      </c>
      <c r="P1843" s="122">
        <f>'CBA Result'!$G$55+'CBA Result'!$G$56</f>
        <v>2589916468.0184565</v>
      </c>
      <c r="Q1843" s="122">
        <f>'CBA Result'!$G$40</f>
        <v>-16530913967.140793</v>
      </c>
      <c r="R1843" s="3">
        <v>0.34778000406396725</v>
      </c>
      <c r="S1843" s="122">
        <f t="shared" si="89"/>
        <v>1607359892.7323895</v>
      </c>
      <c r="T1843" s="3">
        <v>0.30612850012660919</v>
      </c>
      <c r="U1843" s="122">
        <f t="shared" si="91"/>
        <v>-25220530234.945412</v>
      </c>
      <c r="V1843" s="3">
        <f t="shared" si="90"/>
        <v>0.24886585781861034</v>
      </c>
    </row>
    <row r="1844" spans="13:22" x14ac:dyDescent="0.25">
      <c r="M1844" s="3">
        <v>1840</v>
      </c>
      <c r="N1844" s="122">
        <f>'CBA Result'!$G$54*_xlfn.GAMMA.INV(T1844,IF($O$2="Railway",$D$31,$D$32),IF($O$2="Railway",$F$31,$F$32))</f>
        <v>3098569997.6715617</v>
      </c>
      <c r="O1844" s="122">
        <f>'CBA Result'!$G$53+'CBA Result'!$G$57+'CBA Result'!$G$58+'CBA Result'!$G$59+'CBA Result'!$G$60</f>
        <v>-349185910.82876146</v>
      </c>
      <c r="P1844" s="122">
        <f>'CBA Result'!$G$55+'CBA Result'!$G$56</f>
        <v>2589916468.0184565</v>
      </c>
      <c r="Q1844" s="122">
        <f>'CBA Result'!$G$40</f>
        <v>-16530913967.140793</v>
      </c>
      <c r="R1844" s="3">
        <v>0.26051079337464311</v>
      </c>
      <c r="S1844" s="122">
        <f t="shared" si="89"/>
        <v>1356266422.8419981</v>
      </c>
      <c r="T1844" s="3">
        <v>5.1830909452468266E-3</v>
      </c>
      <c r="U1844" s="122">
        <f t="shared" si="91"/>
        <v>-15572349847.357288</v>
      </c>
      <c r="V1844" s="3">
        <f t="shared" si="90"/>
        <v>0.2636500303376853</v>
      </c>
    </row>
    <row r="1845" spans="13:22" x14ac:dyDescent="0.25">
      <c r="M1845" s="3">
        <v>1841</v>
      </c>
      <c r="N1845" s="122">
        <f>'CBA Result'!$G$54*_xlfn.GAMMA.INV(T1845,IF($O$2="Railway",$D$31,$D$32),IF($O$2="Railway",$F$31,$F$32))</f>
        <v>5481108693.0020981</v>
      </c>
      <c r="O1845" s="122">
        <f>'CBA Result'!$G$53+'CBA Result'!$G$57+'CBA Result'!$G$58+'CBA Result'!$G$59+'CBA Result'!$G$60</f>
        <v>-349185910.82876146</v>
      </c>
      <c r="P1845" s="122">
        <f>'CBA Result'!$G$55+'CBA Result'!$G$56</f>
        <v>2589916468.0184565</v>
      </c>
      <c r="Q1845" s="122">
        <f>'CBA Result'!$G$40</f>
        <v>-16530913967.140793</v>
      </c>
      <c r="R1845" s="3">
        <v>0.30715987085449592</v>
      </c>
      <c r="S1845" s="122">
        <f t="shared" si="89"/>
        <v>1491233674.1406984</v>
      </c>
      <c r="T1845" s="3">
        <v>0.46208206427851373</v>
      </c>
      <c r="U1845" s="122">
        <f t="shared" si="91"/>
        <v>-27546172002.878586</v>
      </c>
      <c r="V1845" s="3">
        <f t="shared" si="90"/>
        <v>0.2404383612946987</v>
      </c>
    </row>
    <row r="1846" spans="13:22" x14ac:dyDescent="0.25">
      <c r="M1846" s="3">
        <v>1842</v>
      </c>
      <c r="N1846" s="122">
        <f>'CBA Result'!$G$54*_xlfn.GAMMA.INV(T1846,IF($O$2="Railway",$D$31,$D$32),IF($O$2="Railway",$F$31,$F$32))</f>
        <v>6398773303.1189604</v>
      </c>
      <c r="O1846" s="122">
        <f>'CBA Result'!$G$53+'CBA Result'!$G$57+'CBA Result'!$G$58+'CBA Result'!$G$59+'CBA Result'!$G$60</f>
        <v>-349185910.82876146</v>
      </c>
      <c r="P1846" s="122">
        <f>'CBA Result'!$G$55+'CBA Result'!$G$56</f>
        <v>2589916468.0184565</v>
      </c>
      <c r="Q1846" s="122">
        <f>'CBA Result'!$G$40</f>
        <v>-16530913967.140793</v>
      </c>
      <c r="R1846" s="3">
        <v>0.32566589254234546</v>
      </c>
      <c r="S1846" s="122">
        <f t="shared" si="89"/>
        <v>1544226943.9412713</v>
      </c>
      <c r="T1846" s="3">
        <v>0.74445002152116069</v>
      </c>
      <c r="U1846" s="122">
        <f t="shared" si="91"/>
        <v>-32158039529.517307</v>
      </c>
      <c r="V1846" s="3">
        <f t="shared" si="90"/>
        <v>0.23614046276861</v>
      </c>
    </row>
    <row r="1847" spans="13:22" x14ac:dyDescent="0.25">
      <c r="M1847" s="3">
        <v>1843</v>
      </c>
      <c r="N1847" s="122">
        <f>'CBA Result'!$G$54*_xlfn.GAMMA.INV(T1847,IF($O$2="Railway",$D$31,$D$32),IF($O$2="Railway",$F$31,$F$32))</f>
        <v>6173398003.5931845</v>
      </c>
      <c r="O1847" s="122">
        <f>'CBA Result'!$G$53+'CBA Result'!$G$57+'CBA Result'!$G$58+'CBA Result'!$G$59+'CBA Result'!$G$60</f>
        <v>-349185910.82876146</v>
      </c>
      <c r="P1847" s="122">
        <f>'CBA Result'!$G$55+'CBA Result'!$G$56</f>
        <v>2589916468.0184565</v>
      </c>
      <c r="Q1847" s="122">
        <f>'CBA Result'!$G$40</f>
        <v>-16530913967.140793</v>
      </c>
      <c r="R1847" s="3">
        <v>0.1658414316068183</v>
      </c>
      <c r="S1847" s="122">
        <f t="shared" si="89"/>
        <v>1068163021.3483269</v>
      </c>
      <c r="T1847" s="3">
        <v>0.68415882629817193</v>
      </c>
      <c r="U1847" s="122">
        <f t="shared" si="91"/>
        <v>-31025380588.842857</v>
      </c>
      <c r="V1847" s="3">
        <f t="shared" si="90"/>
        <v>0.22215279823485359</v>
      </c>
    </row>
    <row r="1848" spans="13:22" x14ac:dyDescent="0.25">
      <c r="M1848" s="3">
        <v>1844</v>
      </c>
      <c r="N1848" s="122">
        <f>'CBA Result'!$G$54*_xlfn.GAMMA.INV(T1848,IF($O$2="Railway",$D$31,$D$32),IF($O$2="Railway",$F$31,$F$32))</f>
        <v>4198456700.9591184</v>
      </c>
      <c r="O1848" s="122">
        <f>'CBA Result'!$G$53+'CBA Result'!$G$57+'CBA Result'!$G$58+'CBA Result'!$G$59+'CBA Result'!$G$60</f>
        <v>-349185910.82876146</v>
      </c>
      <c r="P1848" s="122">
        <f>'CBA Result'!$G$55+'CBA Result'!$G$56</f>
        <v>2589916468.0184565</v>
      </c>
      <c r="Q1848" s="122">
        <f>'CBA Result'!$G$40</f>
        <v>-16530913967.140793</v>
      </c>
      <c r="R1848" s="3">
        <v>0.20774313556750013</v>
      </c>
      <c r="S1848" s="122">
        <f t="shared" si="89"/>
        <v>1199081424.2947502</v>
      </c>
      <c r="T1848" s="3">
        <v>9.6079868391511836E-2</v>
      </c>
      <c r="U1848" s="122">
        <f t="shared" si="91"/>
        <v>-21100003103.188557</v>
      </c>
      <c r="V1848" s="3">
        <f t="shared" si="90"/>
        <v>0.2392583636000612</v>
      </c>
    </row>
    <row r="1849" spans="13:22" x14ac:dyDescent="0.25">
      <c r="M1849" s="3">
        <v>1845</v>
      </c>
      <c r="N1849" s="122">
        <f>'CBA Result'!$G$54*_xlfn.GAMMA.INV(T1849,IF($O$2="Railway",$D$31,$D$32),IF($O$2="Railway",$F$31,$F$32))</f>
        <v>6833108024.1761551</v>
      </c>
      <c r="O1849" s="122">
        <f>'CBA Result'!$G$53+'CBA Result'!$G$57+'CBA Result'!$G$58+'CBA Result'!$G$59+'CBA Result'!$G$60</f>
        <v>-349185910.82876146</v>
      </c>
      <c r="P1849" s="122">
        <f>'CBA Result'!$G$55+'CBA Result'!$G$56</f>
        <v>2589916468.0184565</v>
      </c>
      <c r="Q1849" s="122">
        <f>'CBA Result'!$G$40</f>
        <v>-16530913967.140793</v>
      </c>
      <c r="R1849" s="3">
        <v>0.9212157867125248</v>
      </c>
      <c r="S1849" s="122">
        <f t="shared" si="89"/>
        <v>3868920064.6109648</v>
      </c>
      <c r="T1849" s="3">
        <v>0.83851979951472722</v>
      </c>
      <c r="U1849" s="122">
        <f t="shared" si="91"/>
        <v>-34340856839.514996</v>
      </c>
      <c r="V1849" s="3">
        <f t="shared" si="90"/>
        <v>0.30147303040050105</v>
      </c>
    </row>
    <row r="1850" spans="13:22" x14ac:dyDescent="0.25">
      <c r="M1850" s="3">
        <v>1846</v>
      </c>
      <c r="N1850" s="122">
        <f>'CBA Result'!$G$54*_xlfn.GAMMA.INV(T1850,IF($O$2="Railway",$D$31,$D$32),IF($O$2="Railway",$F$31,$F$32))</f>
        <v>4817981852.2223616</v>
      </c>
      <c r="O1850" s="122">
        <f>'CBA Result'!$G$53+'CBA Result'!$G$57+'CBA Result'!$G$58+'CBA Result'!$G$59+'CBA Result'!$G$60</f>
        <v>-349185910.82876146</v>
      </c>
      <c r="P1850" s="122">
        <f>'CBA Result'!$G$55+'CBA Result'!$G$56</f>
        <v>2589916468.0184565</v>
      </c>
      <c r="Q1850" s="122">
        <f>'CBA Result'!$G$40</f>
        <v>-16530913967.140793</v>
      </c>
      <c r="R1850" s="3">
        <v>0.24678055960815426</v>
      </c>
      <c r="S1850" s="122">
        <f t="shared" si="89"/>
        <v>1315955393.1152549</v>
      </c>
      <c r="T1850" s="3">
        <v>0.24413917469214264</v>
      </c>
      <c r="U1850" s="122">
        <f t="shared" si="91"/>
        <v>-24213523986.033806</v>
      </c>
      <c r="V1850" s="3">
        <f t="shared" si="90"/>
        <v>0.23890580065278647</v>
      </c>
    </row>
    <row r="1851" spans="13:22" x14ac:dyDescent="0.25">
      <c r="M1851" s="3">
        <v>1847</v>
      </c>
      <c r="N1851" s="122">
        <f>'CBA Result'!$G$54*_xlfn.GAMMA.INV(T1851,IF($O$2="Railway",$D$31,$D$32),IF($O$2="Railway",$F$31,$F$32))</f>
        <v>7654026404.1297016</v>
      </c>
      <c r="O1851" s="122">
        <f>'CBA Result'!$G$53+'CBA Result'!$G$57+'CBA Result'!$G$58+'CBA Result'!$G$59+'CBA Result'!$G$60</f>
        <v>-349185910.82876146</v>
      </c>
      <c r="P1851" s="122">
        <f>'CBA Result'!$G$55+'CBA Result'!$G$56</f>
        <v>2589916468.0184565</v>
      </c>
      <c r="Q1851" s="122">
        <f>'CBA Result'!$G$40</f>
        <v>-16530913967.140793</v>
      </c>
      <c r="R1851" s="3">
        <v>0.99384558560888459</v>
      </c>
      <c r="S1851" s="122">
        <f t="shared" si="89"/>
        <v>5074870068.1920013</v>
      </c>
      <c r="T1851" s="3">
        <v>0.94278825161974011</v>
      </c>
      <c r="U1851" s="122">
        <f t="shared" si="91"/>
        <v>-38466511002.037949</v>
      </c>
      <c r="V1851" s="3">
        <f t="shared" si="90"/>
        <v>0.32183086635637603</v>
      </c>
    </row>
    <row r="1852" spans="13:22" x14ac:dyDescent="0.25">
      <c r="M1852" s="3">
        <v>1848</v>
      </c>
      <c r="N1852" s="122">
        <f>'CBA Result'!$G$54*_xlfn.GAMMA.INV(T1852,IF($O$2="Railway",$D$31,$D$32),IF($O$2="Railway",$F$31,$F$32))</f>
        <v>6228819850.0120211</v>
      </c>
      <c r="O1852" s="122">
        <f>'CBA Result'!$G$53+'CBA Result'!$G$57+'CBA Result'!$G$58+'CBA Result'!$G$59+'CBA Result'!$G$60</f>
        <v>-349185910.82876146</v>
      </c>
      <c r="P1852" s="122">
        <f>'CBA Result'!$G$55+'CBA Result'!$G$56</f>
        <v>2589916468.0184565</v>
      </c>
      <c r="Q1852" s="122">
        <f>'CBA Result'!$G$40</f>
        <v>-16530913967.140793</v>
      </c>
      <c r="R1852" s="3">
        <v>0.6289923049470556</v>
      </c>
      <c r="S1852" s="122">
        <f t="shared" si="89"/>
        <v>2454452907.7576857</v>
      </c>
      <c r="T1852" s="3">
        <v>0.69967541799161881</v>
      </c>
      <c r="U1852" s="122">
        <f t="shared" si="91"/>
        <v>-31303911776.542072</v>
      </c>
      <c r="V1852" s="3">
        <f t="shared" si="90"/>
        <v>0.2662314827115691</v>
      </c>
    </row>
    <row r="1853" spans="13:22" x14ac:dyDescent="0.25">
      <c r="M1853" s="3">
        <v>1849</v>
      </c>
      <c r="N1853" s="122">
        <f>'CBA Result'!$G$54*_xlfn.GAMMA.INV(T1853,IF($O$2="Railway",$D$31,$D$32),IF($O$2="Railway",$F$31,$F$32))</f>
        <v>4111962369.9824691</v>
      </c>
      <c r="O1853" s="122">
        <f>'CBA Result'!$G$53+'CBA Result'!$G$57+'CBA Result'!$G$58+'CBA Result'!$G$59+'CBA Result'!$G$60</f>
        <v>-349185910.82876146</v>
      </c>
      <c r="P1853" s="122">
        <f>'CBA Result'!$G$55+'CBA Result'!$G$56</f>
        <v>2589916468.0184565</v>
      </c>
      <c r="Q1853" s="122">
        <f>'CBA Result'!$G$40</f>
        <v>-16530913967.140793</v>
      </c>
      <c r="R1853" s="3">
        <v>0.82246155339325022</v>
      </c>
      <c r="S1853" s="122">
        <f t="shared" si="89"/>
        <v>3233628661.1994085</v>
      </c>
      <c r="T1853" s="3">
        <v>8.1607490556184104E-2</v>
      </c>
      <c r="U1853" s="122">
        <f t="shared" si="91"/>
        <v>-20665312267.482525</v>
      </c>
      <c r="V1853" s="3">
        <f t="shared" si="90"/>
        <v>0.33855791917367561</v>
      </c>
    </row>
    <row r="1854" spans="13:22" x14ac:dyDescent="0.25">
      <c r="M1854" s="3">
        <v>1850</v>
      </c>
      <c r="N1854" s="122">
        <f>'CBA Result'!$G$54*_xlfn.GAMMA.INV(T1854,IF($O$2="Railway",$D$31,$D$32),IF($O$2="Railway",$F$31,$F$32))</f>
        <v>5920640458.874444</v>
      </c>
      <c r="O1854" s="122">
        <f>'CBA Result'!$G$53+'CBA Result'!$G$57+'CBA Result'!$G$58+'CBA Result'!$G$59+'CBA Result'!$G$60</f>
        <v>-349185910.82876146</v>
      </c>
      <c r="P1854" s="122">
        <f>'CBA Result'!$G$55+'CBA Result'!$G$56</f>
        <v>2589916468.0184565</v>
      </c>
      <c r="Q1854" s="122">
        <f>'CBA Result'!$G$40</f>
        <v>-16530913967.140793</v>
      </c>
      <c r="R1854" s="3">
        <v>0.96542550296274399</v>
      </c>
      <c r="S1854" s="122">
        <f t="shared" si="89"/>
        <v>4360833443.0608578</v>
      </c>
      <c r="T1854" s="3">
        <v>0.60826808039885394</v>
      </c>
      <c r="U1854" s="122">
        <f t="shared" si="91"/>
        <v>-29755107877.276863</v>
      </c>
      <c r="V1854" s="3">
        <f t="shared" si="90"/>
        <v>0.33380110843730293</v>
      </c>
    </row>
    <row r="1855" spans="13:22" x14ac:dyDescent="0.25">
      <c r="M1855" s="3">
        <v>1851</v>
      </c>
      <c r="N1855" s="122">
        <f>'CBA Result'!$G$54*_xlfn.GAMMA.INV(T1855,IF($O$2="Railway",$D$31,$D$32),IF($O$2="Railway",$F$31,$F$32))</f>
        <v>6141152729.5061331</v>
      </c>
      <c r="O1855" s="122">
        <f>'CBA Result'!$G$53+'CBA Result'!$G$57+'CBA Result'!$G$58+'CBA Result'!$G$59+'CBA Result'!$G$60</f>
        <v>-349185910.82876146</v>
      </c>
      <c r="P1855" s="122">
        <f>'CBA Result'!$G$55+'CBA Result'!$G$56</f>
        <v>2589916468.0184565</v>
      </c>
      <c r="Q1855" s="122">
        <f>'CBA Result'!$G$40</f>
        <v>-16530913967.140793</v>
      </c>
      <c r="R1855" s="3">
        <v>0.7350942181695953</v>
      </c>
      <c r="S1855" s="122">
        <f t="shared" si="89"/>
        <v>2842082535.6776099</v>
      </c>
      <c r="T1855" s="3">
        <v>0.67493351253014733</v>
      </c>
      <c r="U1855" s="122">
        <f t="shared" si="91"/>
        <v>-30863326902.98621</v>
      </c>
      <c r="V1855" s="3">
        <f t="shared" si="90"/>
        <v>0.27975109039588297</v>
      </c>
    </row>
    <row r="1856" spans="13:22" x14ac:dyDescent="0.25">
      <c r="M1856" s="3">
        <v>1852</v>
      </c>
      <c r="N1856" s="122">
        <f>'CBA Result'!$G$54*_xlfn.GAMMA.INV(T1856,IF($O$2="Railway",$D$31,$D$32),IF($O$2="Railway",$F$31,$F$32))</f>
        <v>4931182468.0619612</v>
      </c>
      <c r="O1856" s="122">
        <f>'CBA Result'!$G$53+'CBA Result'!$G$57+'CBA Result'!$G$58+'CBA Result'!$G$59+'CBA Result'!$G$60</f>
        <v>-349185910.82876146</v>
      </c>
      <c r="P1856" s="122">
        <f>'CBA Result'!$G$55+'CBA Result'!$G$56</f>
        <v>2589916468.0184565</v>
      </c>
      <c r="Q1856" s="122">
        <f>'CBA Result'!$G$40</f>
        <v>-16530913967.140793</v>
      </c>
      <c r="R1856" s="3">
        <v>4.4134361441510173E-3</v>
      </c>
      <c r="S1856" s="122">
        <f t="shared" si="89"/>
        <v>316176438.30976802</v>
      </c>
      <c r="T1856" s="3">
        <v>0.27852438932646906</v>
      </c>
      <c r="U1856" s="122">
        <f t="shared" si="91"/>
        <v>-24782431447.900154</v>
      </c>
      <c r="V1856" s="3">
        <f t="shared" si="90"/>
        <v>0.19764699060462834</v>
      </c>
    </row>
    <row r="1857" spans="13:22" x14ac:dyDescent="0.25">
      <c r="M1857" s="3">
        <v>1853</v>
      </c>
      <c r="N1857" s="122">
        <f>'CBA Result'!$G$54*_xlfn.GAMMA.INV(T1857,IF($O$2="Railway",$D$31,$D$32),IF($O$2="Railway",$F$31,$F$32))</f>
        <v>3945274946.5356464</v>
      </c>
      <c r="O1857" s="122">
        <f>'CBA Result'!$G$53+'CBA Result'!$G$57+'CBA Result'!$G$58+'CBA Result'!$G$59+'CBA Result'!$G$60</f>
        <v>-349185910.82876146</v>
      </c>
      <c r="P1857" s="122">
        <f>'CBA Result'!$G$55+'CBA Result'!$G$56</f>
        <v>2589916468.0184565</v>
      </c>
      <c r="Q1857" s="122">
        <f>'CBA Result'!$G$40</f>
        <v>-16530913967.140793</v>
      </c>
      <c r="R1857" s="3">
        <v>0.83290593478175001</v>
      </c>
      <c r="S1857" s="122">
        <f t="shared" si="89"/>
        <v>3287697506.1896682</v>
      </c>
      <c r="T1857" s="3">
        <v>5.8003885692596624E-2</v>
      </c>
      <c r="U1857" s="122">
        <f t="shared" si="91"/>
        <v>-19827598459.171246</v>
      </c>
      <c r="V1857" s="3">
        <f t="shared" si="90"/>
        <v>0.34718206322725187</v>
      </c>
    </row>
    <row r="1858" spans="13:22" x14ac:dyDescent="0.25">
      <c r="M1858" s="3">
        <v>1854</v>
      </c>
      <c r="N1858" s="122">
        <f>'CBA Result'!$G$54*_xlfn.GAMMA.INV(T1858,IF($O$2="Railway",$D$31,$D$32),IF($O$2="Railway",$F$31,$F$32))</f>
        <v>5452280028.4175844</v>
      </c>
      <c r="O1858" s="122">
        <f>'CBA Result'!$G$53+'CBA Result'!$G$57+'CBA Result'!$G$58+'CBA Result'!$G$59+'CBA Result'!$G$60</f>
        <v>-349185910.82876146</v>
      </c>
      <c r="P1858" s="122">
        <f>'CBA Result'!$G$55+'CBA Result'!$G$56</f>
        <v>2589916468.0184565</v>
      </c>
      <c r="Q1858" s="122">
        <f>'CBA Result'!$G$40</f>
        <v>-16530913967.140793</v>
      </c>
      <c r="R1858" s="3">
        <v>0.52866522385447012</v>
      </c>
      <c r="S1858" s="122">
        <f t="shared" si="89"/>
        <v>2134366292.786052</v>
      </c>
      <c r="T1858" s="3">
        <v>0.45218623628880072</v>
      </c>
      <c r="U1858" s="122">
        <f t="shared" si="91"/>
        <v>-27401289024.317657</v>
      </c>
      <c r="V1858" s="3">
        <f t="shared" si="90"/>
        <v>0.2641284650496511</v>
      </c>
    </row>
    <row r="1859" spans="13:22" x14ac:dyDescent="0.25">
      <c r="M1859" s="3">
        <v>1855</v>
      </c>
      <c r="N1859" s="122">
        <f>'CBA Result'!$G$54*_xlfn.GAMMA.INV(T1859,IF($O$2="Railway",$D$31,$D$32),IF($O$2="Railway",$F$31,$F$32))</f>
        <v>5293942900.8248053</v>
      </c>
      <c r="O1859" s="122">
        <f>'CBA Result'!$G$53+'CBA Result'!$G$57+'CBA Result'!$G$58+'CBA Result'!$G$59+'CBA Result'!$G$60</f>
        <v>-349185910.82876146</v>
      </c>
      <c r="P1859" s="122">
        <f>'CBA Result'!$G$55+'CBA Result'!$G$56</f>
        <v>2589916468.0184565</v>
      </c>
      <c r="Q1859" s="122">
        <f>'CBA Result'!$G$40</f>
        <v>-16530913967.140793</v>
      </c>
      <c r="R1859" s="3">
        <v>0.3229166418167011</v>
      </c>
      <c r="S1859" s="122">
        <f t="shared" si="89"/>
        <v>1536366307.1251807</v>
      </c>
      <c r="T1859" s="3">
        <v>0.39790545869164817</v>
      </c>
      <c r="U1859" s="122">
        <f t="shared" si="91"/>
        <v>-26605540938.409241</v>
      </c>
      <c r="V1859" s="3">
        <f t="shared" si="90"/>
        <v>0.2436005083348903</v>
      </c>
    </row>
    <row r="1860" spans="13:22" x14ac:dyDescent="0.25">
      <c r="M1860" s="3">
        <v>1856</v>
      </c>
      <c r="N1860" s="122">
        <f>'CBA Result'!$G$54*_xlfn.GAMMA.INV(T1860,IF($O$2="Railway",$D$31,$D$32),IF($O$2="Railway",$F$31,$F$32))</f>
        <v>5738393428.2423048</v>
      </c>
      <c r="O1860" s="122">
        <f>'CBA Result'!$G$53+'CBA Result'!$G$57+'CBA Result'!$G$58+'CBA Result'!$G$59+'CBA Result'!$G$60</f>
        <v>-349185910.82876146</v>
      </c>
      <c r="P1860" s="122">
        <f>'CBA Result'!$G$55+'CBA Result'!$G$56</f>
        <v>2589916468.0184565</v>
      </c>
      <c r="Q1860" s="122">
        <f>'CBA Result'!$G$40</f>
        <v>-16530913967.140793</v>
      </c>
      <c r="R1860" s="3">
        <v>6.800605239938684E-2</v>
      </c>
      <c r="S1860" s="122">
        <f t="shared" si="89"/>
        <v>713661423.10107338</v>
      </c>
      <c r="T1860" s="3">
        <v>0.54922024638414579</v>
      </c>
      <c r="U1860" s="122">
        <f t="shared" si="91"/>
        <v>-28839196820.957867</v>
      </c>
      <c r="V1860" s="3">
        <f t="shared" si="90"/>
        <v>0.21161716043629802</v>
      </c>
    </row>
    <row r="1861" spans="13:22" x14ac:dyDescent="0.25">
      <c r="M1861" s="3">
        <v>1857</v>
      </c>
      <c r="N1861" s="122">
        <f>'CBA Result'!$G$54*_xlfn.GAMMA.INV(T1861,IF($O$2="Railway",$D$31,$D$32),IF($O$2="Railway",$F$31,$F$32))</f>
        <v>7783663511.0221777</v>
      </c>
      <c r="O1861" s="122">
        <f>'CBA Result'!$G$53+'CBA Result'!$G$57+'CBA Result'!$G$58+'CBA Result'!$G$59+'CBA Result'!$G$60</f>
        <v>-349185910.82876146</v>
      </c>
      <c r="P1861" s="122">
        <f>'CBA Result'!$G$55+'CBA Result'!$G$56</f>
        <v>2589916468.0184565</v>
      </c>
      <c r="Q1861" s="122">
        <f>'CBA Result'!$G$40</f>
        <v>-16530913967.140793</v>
      </c>
      <c r="R1861" s="3">
        <v>0.30138428964934494</v>
      </c>
      <c r="S1861" s="122">
        <f t="shared" si="89"/>
        <v>1474647811.7227592</v>
      </c>
      <c r="T1861" s="3">
        <v>0.95234137884522962</v>
      </c>
      <c r="U1861" s="122">
        <f t="shared" si="91"/>
        <v>-39118022629.416344</v>
      </c>
      <c r="V1861" s="3">
        <f t="shared" si="90"/>
        <v>0.22774989156063852</v>
      </c>
    </row>
    <row r="1862" spans="13:22" x14ac:dyDescent="0.25">
      <c r="M1862" s="3">
        <v>1858</v>
      </c>
      <c r="N1862" s="122">
        <f>'CBA Result'!$G$54*_xlfn.GAMMA.INV(T1862,IF($O$2="Railway",$D$31,$D$32),IF($O$2="Railway",$F$31,$F$32))</f>
        <v>6432407817.0751963</v>
      </c>
      <c r="O1862" s="122">
        <f>'CBA Result'!$G$53+'CBA Result'!$G$57+'CBA Result'!$G$58+'CBA Result'!$G$59+'CBA Result'!$G$60</f>
        <v>-349185910.82876146</v>
      </c>
      <c r="P1862" s="122">
        <f>'CBA Result'!$G$55+'CBA Result'!$G$56</f>
        <v>2589916468.0184565</v>
      </c>
      <c r="Q1862" s="122">
        <f>'CBA Result'!$G$40</f>
        <v>-16530913967.140793</v>
      </c>
      <c r="R1862" s="3">
        <v>0.37669722532242689</v>
      </c>
      <c r="S1862" s="122">
        <f t="shared" ref="S1862:S1925" si="92">_xlfn.BETA.INV(R1862,IF($O$2="Railway",$I$30,$J$30),IF($O$2="Railway",$I$31,$J$31),IF($O$2="Railway",$I$27,$J$27),IF($O$2="Railway",$I$29,$J$29))*P1862</f>
        <v>1689848918.3319435</v>
      </c>
      <c r="T1862" s="3">
        <v>0.75279096425993475</v>
      </c>
      <c r="U1862" s="122">
        <f t="shared" si="91"/>
        <v>-32327075058.379307</v>
      </c>
      <c r="V1862" s="3">
        <f t="shared" ref="V1862:V1925" si="93">(N1862+O1862+S1862)/-U1862</f>
        <v>0.2404507927346049</v>
      </c>
    </row>
    <row r="1863" spans="13:22" x14ac:dyDescent="0.25">
      <c r="M1863" s="3">
        <v>1859</v>
      </c>
      <c r="N1863" s="122">
        <f>'CBA Result'!$G$54*_xlfn.GAMMA.INV(T1863,IF($O$2="Railway",$D$31,$D$32),IF($O$2="Railway",$F$31,$F$32))</f>
        <v>4391331851.6993103</v>
      </c>
      <c r="O1863" s="122">
        <f>'CBA Result'!$G$53+'CBA Result'!$G$57+'CBA Result'!$G$58+'CBA Result'!$G$59+'CBA Result'!$G$60</f>
        <v>-349185910.82876146</v>
      </c>
      <c r="P1863" s="122">
        <f>'CBA Result'!$G$55+'CBA Result'!$G$56</f>
        <v>2589916468.0184565</v>
      </c>
      <c r="Q1863" s="122">
        <f>'CBA Result'!$G$40</f>
        <v>-16530913967.140793</v>
      </c>
      <c r="R1863" s="3">
        <v>0.3985727369984301</v>
      </c>
      <c r="S1863" s="122">
        <f t="shared" si="92"/>
        <v>1752385402.964169</v>
      </c>
      <c r="T1863" s="3">
        <v>0.13399069213275228</v>
      </c>
      <c r="U1863" s="122">
        <f t="shared" si="91"/>
        <v>-22069327445.206024</v>
      </c>
      <c r="V1863" s="3">
        <f t="shared" si="93"/>
        <v>0.2625603955635461</v>
      </c>
    </row>
    <row r="1864" spans="13:22" x14ac:dyDescent="0.25">
      <c r="M1864" s="3">
        <v>1860</v>
      </c>
      <c r="N1864" s="122">
        <f>'CBA Result'!$G$54*_xlfn.GAMMA.INV(T1864,IF($O$2="Railway",$D$31,$D$32),IF($O$2="Railway",$F$31,$F$32))</f>
        <v>5753810441.9877968</v>
      </c>
      <c r="O1864" s="122">
        <f>'CBA Result'!$G$53+'CBA Result'!$G$57+'CBA Result'!$G$58+'CBA Result'!$G$59+'CBA Result'!$G$60</f>
        <v>-349185910.82876146</v>
      </c>
      <c r="P1864" s="122">
        <f>'CBA Result'!$G$55+'CBA Result'!$G$56</f>
        <v>2589916468.0184565</v>
      </c>
      <c r="Q1864" s="122">
        <f>'CBA Result'!$G$40</f>
        <v>-16530913967.140793</v>
      </c>
      <c r="R1864" s="3">
        <v>0.68122574430739591</v>
      </c>
      <c r="S1864" s="122">
        <f t="shared" si="92"/>
        <v>2636855278.4103994</v>
      </c>
      <c r="T1864" s="3">
        <v>0.55432560468062453</v>
      </c>
      <c r="U1864" s="122">
        <f t="shared" si="91"/>
        <v>-28916677443.253548</v>
      </c>
      <c r="V1864" s="3">
        <f t="shared" si="93"/>
        <v>0.27809141715365249</v>
      </c>
    </row>
    <row r="1865" spans="13:22" x14ac:dyDescent="0.25">
      <c r="M1865" s="3">
        <v>1861</v>
      </c>
      <c r="N1865" s="122">
        <f>'CBA Result'!$G$54*_xlfn.GAMMA.INV(T1865,IF($O$2="Railway",$D$31,$D$32),IF($O$2="Railway",$F$31,$F$32))</f>
        <v>2938945600.1615176</v>
      </c>
      <c r="O1865" s="122">
        <f>'CBA Result'!$G$53+'CBA Result'!$G$57+'CBA Result'!$G$58+'CBA Result'!$G$59+'CBA Result'!$G$60</f>
        <v>-349185910.82876146</v>
      </c>
      <c r="P1865" s="122">
        <f>'CBA Result'!$G$55+'CBA Result'!$G$56</f>
        <v>2589916468.0184565</v>
      </c>
      <c r="Q1865" s="122">
        <f>'CBA Result'!$G$40</f>
        <v>-16530913967.140793</v>
      </c>
      <c r="R1865" s="3">
        <v>0.94241577435439083</v>
      </c>
      <c r="S1865" s="122">
        <f t="shared" si="92"/>
        <v>4071173370.6839886</v>
      </c>
      <c r="T1865" s="3">
        <v>2.7945578839327911E-3</v>
      </c>
      <c r="U1865" s="122">
        <f t="shared" si="91"/>
        <v>-14770132384.441185</v>
      </c>
      <c r="V1865" s="3">
        <f t="shared" si="93"/>
        <v>0.45097314544271466</v>
      </c>
    </row>
    <row r="1866" spans="13:22" x14ac:dyDescent="0.25">
      <c r="M1866" s="3">
        <v>1862</v>
      </c>
      <c r="N1866" s="122">
        <f>'CBA Result'!$G$54*_xlfn.GAMMA.INV(T1866,IF($O$2="Railway",$D$31,$D$32),IF($O$2="Railway",$F$31,$F$32))</f>
        <v>7519387447.3701925</v>
      </c>
      <c r="O1866" s="122">
        <f>'CBA Result'!$G$53+'CBA Result'!$G$57+'CBA Result'!$G$58+'CBA Result'!$G$59+'CBA Result'!$G$60</f>
        <v>-349185910.82876146</v>
      </c>
      <c r="P1866" s="122">
        <f>'CBA Result'!$G$55+'CBA Result'!$G$56</f>
        <v>2589916468.0184565</v>
      </c>
      <c r="Q1866" s="122">
        <f>'CBA Result'!$G$40</f>
        <v>-16530913967.140793</v>
      </c>
      <c r="R1866" s="3">
        <v>0.1004577100180617</v>
      </c>
      <c r="S1866" s="122">
        <f t="shared" si="92"/>
        <v>843213792.07461894</v>
      </c>
      <c r="T1866" s="3">
        <v>0.93119482548333399</v>
      </c>
      <c r="U1866" s="122">
        <f t="shared" si="91"/>
        <v>-37789861793.106781</v>
      </c>
      <c r="V1866" s="3">
        <f t="shared" si="93"/>
        <v>0.21205198824193031</v>
      </c>
    </row>
    <row r="1867" spans="13:22" x14ac:dyDescent="0.25">
      <c r="M1867" s="3">
        <v>1863</v>
      </c>
      <c r="N1867" s="122">
        <f>'CBA Result'!$G$54*_xlfn.GAMMA.INV(T1867,IF($O$2="Railway",$D$31,$D$32),IF($O$2="Railway",$F$31,$F$32))</f>
        <v>7250429750.9906034</v>
      </c>
      <c r="O1867" s="122">
        <f>'CBA Result'!$G$53+'CBA Result'!$G$57+'CBA Result'!$G$58+'CBA Result'!$G$59+'CBA Result'!$G$60</f>
        <v>-349185910.82876146</v>
      </c>
      <c r="P1867" s="122">
        <f>'CBA Result'!$G$55+'CBA Result'!$G$56</f>
        <v>2589916468.0184565</v>
      </c>
      <c r="Q1867" s="122">
        <f>'CBA Result'!$G$40</f>
        <v>-16530913967.140793</v>
      </c>
      <c r="R1867" s="3">
        <v>0.51462432910387756</v>
      </c>
      <c r="S1867" s="122">
        <f t="shared" si="92"/>
        <v>2091817106.3843124</v>
      </c>
      <c r="T1867" s="3">
        <v>0.90215015981837365</v>
      </c>
      <c r="U1867" s="122">
        <f t="shared" si="91"/>
        <v>-36438172676.737114</v>
      </c>
      <c r="V1867" s="3">
        <f t="shared" si="93"/>
        <v>0.2468032913266123</v>
      </c>
    </row>
    <row r="1868" spans="13:22" x14ac:dyDescent="0.25">
      <c r="M1868" s="3">
        <v>1864</v>
      </c>
      <c r="N1868" s="122">
        <f>'CBA Result'!$G$54*_xlfn.GAMMA.INV(T1868,IF($O$2="Railway",$D$31,$D$32),IF($O$2="Railway",$F$31,$F$32))</f>
        <v>4498863611.3474026</v>
      </c>
      <c r="O1868" s="122">
        <f>'CBA Result'!$G$53+'CBA Result'!$G$57+'CBA Result'!$G$58+'CBA Result'!$G$59+'CBA Result'!$G$60</f>
        <v>-349185910.82876146</v>
      </c>
      <c r="P1868" s="122">
        <f>'CBA Result'!$G$55+'CBA Result'!$G$56</f>
        <v>2589916468.0184565</v>
      </c>
      <c r="Q1868" s="122">
        <f>'CBA Result'!$G$40</f>
        <v>-16530913967.140793</v>
      </c>
      <c r="R1868" s="3">
        <v>0.83471992688808139</v>
      </c>
      <c r="S1868" s="122">
        <f t="shared" si="92"/>
        <v>3297300400.0345201</v>
      </c>
      <c r="T1868" s="3">
        <v>0.15848156306035865</v>
      </c>
      <c r="U1868" s="122">
        <f t="shared" si="91"/>
        <v>-22609745180.548569</v>
      </c>
      <c r="V1868" s="3">
        <f t="shared" si="93"/>
        <v>0.3293702799870511</v>
      </c>
    </row>
    <row r="1869" spans="13:22" x14ac:dyDescent="0.25">
      <c r="M1869" s="3">
        <v>1865</v>
      </c>
      <c r="N1869" s="122">
        <f>'CBA Result'!$G$54*_xlfn.GAMMA.INV(T1869,IF($O$2="Railway",$D$31,$D$32),IF($O$2="Railway",$F$31,$F$32))</f>
        <v>3787498135.0023594</v>
      </c>
      <c r="O1869" s="122">
        <f>'CBA Result'!$G$53+'CBA Result'!$G$57+'CBA Result'!$G$58+'CBA Result'!$G$59+'CBA Result'!$G$60</f>
        <v>-349185910.82876146</v>
      </c>
      <c r="P1869" s="122">
        <f>'CBA Result'!$G$55+'CBA Result'!$G$56</f>
        <v>2589916468.0184565</v>
      </c>
      <c r="Q1869" s="122">
        <f>'CBA Result'!$G$40</f>
        <v>-16530913967.140793</v>
      </c>
      <c r="R1869" s="3">
        <v>0.14893023517677628</v>
      </c>
      <c r="S1869" s="122">
        <f t="shared" si="92"/>
        <v>1012998385.9398344</v>
      </c>
      <c r="T1869" s="3">
        <v>4.0536564281212217E-2</v>
      </c>
      <c r="U1869" s="122">
        <f t="shared" si="91"/>
        <v>-19034666329.562038</v>
      </c>
      <c r="V1869" s="3">
        <f t="shared" si="93"/>
        <v>0.23385283109482541</v>
      </c>
    </row>
    <row r="1870" spans="13:22" x14ac:dyDescent="0.25">
      <c r="M1870" s="3">
        <v>1866</v>
      </c>
      <c r="N1870" s="122">
        <f>'CBA Result'!$G$54*_xlfn.GAMMA.INV(T1870,IF($O$2="Railway",$D$31,$D$32),IF($O$2="Railway",$F$31,$F$32))</f>
        <v>6347004409.0859661</v>
      </c>
      <c r="O1870" s="122">
        <f>'CBA Result'!$G$53+'CBA Result'!$G$57+'CBA Result'!$G$58+'CBA Result'!$G$59+'CBA Result'!$G$60</f>
        <v>-349185910.82876146</v>
      </c>
      <c r="P1870" s="122">
        <f>'CBA Result'!$G$55+'CBA Result'!$G$56</f>
        <v>2589916468.0184565</v>
      </c>
      <c r="Q1870" s="122">
        <f>'CBA Result'!$G$40</f>
        <v>-16530913967.140793</v>
      </c>
      <c r="R1870" s="3">
        <v>0.51294864074342827</v>
      </c>
      <c r="S1870" s="122">
        <f t="shared" si="92"/>
        <v>2086767461.5315053</v>
      </c>
      <c r="T1870" s="3">
        <v>0.73127170266169206</v>
      </c>
      <c r="U1870" s="122">
        <f t="shared" si="91"/>
        <v>-31897866827.368141</v>
      </c>
      <c r="V1870" s="3">
        <f t="shared" si="93"/>
        <v>0.25345224505270658</v>
      </c>
    </row>
    <row r="1871" spans="13:22" x14ac:dyDescent="0.25">
      <c r="M1871" s="3">
        <v>1867</v>
      </c>
      <c r="N1871" s="122">
        <f>'CBA Result'!$G$54*_xlfn.GAMMA.INV(T1871,IF($O$2="Railway",$D$31,$D$32),IF($O$2="Railway",$F$31,$F$32))</f>
        <v>5962558512.4620314</v>
      </c>
      <c r="O1871" s="122">
        <f>'CBA Result'!$G$53+'CBA Result'!$G$57+'CBA Result'!$G$58+'CBA Result'!$G$59+'CBA Result'!$G$60</f>
        <v>-349185910.82876146</v>
      </c>
      <c r="P1871" s="122">
        <f>'CBA Result'!$G$55+'CBA Result'!$G$56</f>
        <v>2589916468.0184565</v>
      </c>
      <c r="Q1871" s="122">
        <f>'CBA Result'!$G$40</f>
        <v>-16530913967.140793</v>
      </c>
      <c r="R1871" s="3">
        <v>0.30165492121215332</v>
      </c>
      <c r="S1871" s="122">
        <f t="shared" si="92"/>
        <v>1475425589.3792872</v>
      </c>
      <c r="T1871" s="3">
        <v>0.62138750843769397</v>
      </c>
      <c r="U1871" s="122">
        <f t="shared" si="91"/>
        <v>-29965773634.66711</v>
      </c>
      <c r="V1871" s="3">
        <f t="shared" si="93"/>
        <v>0.2365631629417235</v>
      </c>
    </row>
    <row r="1872" spans="13:22" x14ac:dyDescent="0.25">
      <c r="M1872" s="3">
        <v>1868</v>
      </c>
      <c r="N1872" s="122">
        <f>'CBA Result'!$G$54*_xlfn.GAMMA.INV(T1872,IF($O$2="Railway",$D$31,$D$32),IF($O$2="Railway",$F$31,$F$32))</f>
        <v>5105233569.0403347</v>
      </c>
      <c r="O1872" s="122">
        <f>'CBA Result'!$G$53+'CBA Result'!$G$57+'CBA Result'!$G$58+'CBA Result'!$G$59+'CBA Result'!$G$60</f>
        <v>-349185910.82876146</v>
      </c>
      <c r="P1872" s="122">
        <f>'CBA Result'!$G$55+'CBA Result'!$G$56</f>
        <v>2589916468.0184565</v>
      </c>
      <c r="Q1872" s="122">
        <f>'CBA Result'!$G$40</f>
        <v>-16530913967.140793</v>
      </c>
      <c r="R1872" s="3">
        <v>0.80687775904374059</v>
      </c>
      <c r="S1872" s="122">
        <f t="shared" si="92"/>
        <v>3156478340.586246</v>
      </c>
      <c r="T1872" s="3">
        <v>0.33444230504936678</v>
      </c>
      <c r="U1872" s="122">
        <f t="shared" si="91"/>
        <v>-25657152573.383743</v>
      </c>
      <c r="V1872" s="3">
        <f t="shared" si="93"/>
        <v>0.30839454908983654</v>
      </c>
    </row>
    <row r="1873" spans="13:22" x14ac:dyDescent="0.25">
      <c r="M1873" s="3">
        <v>1869</v>
      </c>
      <c r="N1873" s="122">
        <f>'CBA Result'!$G$54*_xlfn.GAMMA.INV(T1873,IF($O$2="Railway",$D$31,$D$32),IF($O$2="Railway",$F$31,$F$32))</f>
        <v>6950572104.5387936</v>
      </c>
      <c r="O1873" s="122">
        <f>'CBA Result'!$G$53+'CBA Result'!$G$57+'CBA Result'!$G$58+'CBA Result'!$G$59+'CBA Result'!$G$60</f>
        <v>-349185910.82876146</v>
      </c>
      <c r="P1873" s="122">
        <f>'CBA Result'!$G$55+'CBA Result'!$G$56</f>
        <v>2589916468.0184565</v>
      </c>
      <c r="Q1873" s="122">
        <f>'CBA Result'!$G$40</f>
        <v>-16530913967.140793</v>
      </c>
      <c r="R1873" s="3">
        <v>0.90326160991496329</v>
      </c>
      <c r="S1873" s="122">
        <f t="shared" si="92"/>
        <v>3724842413.7875381</v>
      </c>
      <c r="T1873" s="3">
        <v>0.85894523189532013</v>
      </c>
      <c r="U1873" s="122">
        <f t="shared" si="91"/>
        <v>-34931191011.497444</v>
      </c>
      <c r="V1873" s="3">
        <f t="shared" si="93"/>
        <v>0.29561627612693592</v>
      </c>
    </row>
    <row r="1874" spans="13:22" x14ac:dyDescent="0.25">
      <c r="M1874" s="3">
        <v>1870</v>
      </c>
      <c r="N1874" s="122">
        <f>'CBA Result'!$G$54*_xlfn.GAMMA.INV(T1874,IF($O$2="Railway",$D$31,$D$32),IF($O$2="Railway",$F$31,$F$32))</f>
        <v>5827845128.420083</v>
      </c>
      <c r="O1874" s="122">
        <f>'CBA Result'!$G$53+'CBA Result'!$G$57+'CBA Result'!$G$58+'CBA Result'!$G$59+'CBA Result'!$G$60</f>
        <v>-349185910.82876146</v>
      </c>
      <c r="P1874" s="122">
        <f>'CBA Result'!$G$55+'CBA Result'!$G$56</f>
        <v>2589916468.0184565</v>
      </c>
      <c r="Q1874" s="122">
        <f>'CBA Result'!$G$40</f>
        <v>-16530913967.140793</v>
      </c>
      <c r="R1874" s="3">
        <v>0.57187306629525159</v>
      </c>
      <c r="S1874" s="122">
        <f t="shared" si="92"/>
        <v>2268343718.4218245</v>
      </c>
      <c r="T1874" s="3">
        <v>0.57857771573767069</v>
      </c>
      <c r="U1874" s="122">
        <f t="shared" si="91"/>
        <v>-29288750379.746605</v>
      </c>
      <c r="V1874" s="3">
        <f t="shared" si="93"/>
        <v>0.26450438600379</v>
      </c>
    </row>
    <row r="1875" spans="13:22" x14ac:dyDescent="0.25">
      <c r="M1875" s="3">
        <v>1871</v>
      </c>
      <c r="N1875" s="122">
        <f>'CBA Result'!$G$54*_xlfn.GAMMA.INV(T1875,IF($O$2="Railway",$D$31,$D$32),IF($O$2="Railway",$F$31,$F$32))</f>
        <v>6354182872.1317997</v>
      </c>
      <c r="O1875" s="122">
        <f>'CBA Result'!$G$53+'CBA Result'!$G$57+'CBA Result'!$G$58+'CBA Result'!$G$59+'CBA Result'!$G$60</f>
        <v>-349185910.82876146</v>
      </c>
      <c r="P1875" s="122">
        <f>'CBA Result'!$G$55+'CBA Result'!$G$56</f>
        <v>2589916468.0184565</v>
      </c>
      <c r="Q1875" s="122">
        <f>'CBA Result'!$G$40</f>
        <v>-16530913967.140793</v>
      </c>
      <c r="R1875" s="3">
        <v>0.18864371152598469</v>
      </c>
      <c r="S1875" s="122">
        <f t="shared" si="92"/>
        <v>1140274382.0501249</v>
      </c>
      <c r="T1875" s="3">
        <v>0.73312351034996159</v>
      </c>
      <c r="U1875" s="122">
        <f t="shared" si="91"/>
        <v>-31933943320.072853</v>
      </c>
      <c r="V1875" s="3">
        <f t="shared" si="93"/>
        <v>0.2237516135021706</v>
      </c>
    </row>
    <row r="1876" spans="13:22" x14ac:dyDescent="0.25">
      <c r="M1876" s="3">
        <v>1872</v>
      </c>
      <c r="N1876" s="122">
        <f>'CBA Result'!$G$54*_xlfn.GAMMA.INV(T1876,IF($O$2="Railway",$D$31,$D$32),IF($O$2="Railway",$F$31,$F$32))</f>
        <v>4517927814.5269814</v>
      </c>
      <c r="O1876" s="122">
        <f>'CBA Result'!$G$53+'CBA Result'!$G$57+'CBA Result'!$G$58+'CBA Result'!$G$59+'CBA Result'!$G$60</f>
        <v>-349185910.82876146</v>
      </c>
      <c r="P1876" s="122">
        <f>'CBA Result'!$G$55+'CBA Result'!$G$56</f>
        <v>2589916468.0184565</v>
      </c>
      <c r="Q1876" s="122">
        <f>'CBA Result'!$G$40</f>
        <v>-16530913967.140793</v>
      </c>
      <c r="R1876" s="3">
        <v>0.31658681155625146</v>
      </c>
      <c r="S1876" s="122">
        <f t="shared" si="92"/>
        <v>1518253575.2257392</v>
      </c>
      <c r="T1876" s="3">
        <v>0.16306733622927494</v>
      </c>
      <c r="U1876" s="122">
        <f t="shared" si="91"/>
        <v>-22705555325.775749</v>
      </c>
      <c r="V1876" s="3">
        <f t="shared" si="93"/>
        <v>0.25046713887098726</v>
      </c>
    </row>
    <row r="1877" spans="13:22" x14ac:dyDescent="0.25">
      <c r="M1877" s="3">
        <v>1873</v>
      </c>
      <c r="N1877" s="122">
        <f>'CBA Result'!$G$54*_xlfn.GAMMA.INV(T1877,IF($O$2="Railway",$D$31,$D$32),IF($O$2="Railway",$F$31,$F$32))</f>
        <v>6335342845.4023342</v>
      </c>
      <c r="O1877" s="122">
        <f>'CBA Result'!$G$53+'CBA Result'!$G$57+'CBA Result'!$G$58+'CBA Result'!$G$59+'CBA Result'!$G$60</f>
        <v>-349185910.82876146</v>
      </c>
      <c r="P1877" s="122">
        <f>'CBA Result'!$G$55+'CBA Result'!$G$56</f>
        <v>2589916468.0184565</v>
      </c>
      <c r="Q1877" s="122">
        <f>'CBA Result'!$G$40</f>
        <v>-16530913967.140793</v>
      </c>
      <c r="R1877" s="3">
        <v>0.49042568545950926</v>
      </c>
      <c r="S1877" s="122">
        <f t="shared" si="92"/>
        <v>2019430416.4740202</v>
      </c>
      <c r="T1877" s="3">
        <v>0.72824673164953146</v>
      </c>
      <c r="U1877" s="122">
        <f t="shared" si="91"/>
        <v>-31839259808.780464</v>
      </c>
      <c r="V1877" s="3">
        <f t="shared" si="93"/>
        <v>0.25143760876123927</v>
      </c>
    </row>
    <row r="1878" spans="13:22" x14ac:dyDescent="0.25">
      <c r="M1878" s="3">
        <v>1874</v>
      </c>
      <c r="N1878" s="122">
        <f>'CBA Result'!$G$54*_xlfn.GAMMA.INV(T1878,IF($O$2="Railway",$D$31,$D$32),IF($O$2="Railway",$F$31,$F$32))</f>
        <v>5433632745.3764172</v>
      </c>
      <c r="O1878" s="122">
        <f>'CBA Result'!$G$53+'CBA Result'!$G$57+'CBA Result'!$G$58+'CBA Result'!$G$59+'CBA Result'!$G$60</f>
        <v>-349185910.82876146</v>
      </c>
      <c r="P1878" s="122">
        <f>'CBA Result'!$G$55+'CBA Result'!$G$56</f>
        <v>2589916468.0184565</v>
      </c>
      <c r="Q1878" s="122">
        <f>'CBA Result'!$G$40</f>
        <v>-16530913967.140793</v>
      </c>
      <c r="R1878" s="3">
        <v>0.15073759121882335</v>
      </c>
      <c r="S1878" s="122">
        <f t="shared" si="92"/>
        <v>1018973426.9333271</v>
      </c>
      <c r="T1878" s="3">
        <v>0.44578210878408597</v>
      </c>
      <c r="U1878" s="122">
        <f t="shared" si="91"/>
        <v>-27307574176.682152</v>
      </c>
      <c r="V1878" s="3">
        <f t="shared" si="93"/>
        <v>0.22350649757431304</v>
      </c>
    </row>
    <row r="1879" spans="13:22" x14ac:dyDescent="0.25">
      <c r="M1879" s="3">
        <v>1875</v>
      </c>
      <c r="N1879" s="122">
        <f>'CBA Result'!$G$54*_xlfn.GAMMA.INV(T1879,IF($O$2="Railway",$D$31,$D$32),IF($O$2="Railway",$F$31,$F$32))</f>
        <v>8612794577.9827919</v>
      </c>
      <c r="O1879" s="122">
        <f>'CBA Result'!$G$53+'CBA Result'!$G$57+'CBA Result'!$G$58+'CBA Result'!$G$59+'CBA Result'!$G$60</f>
        <v>-349185910.82876146</v>
      </c>
      <c r="P1879" s="122">
        <f>'CBA Result'!$G$55+'CBA Result'!$G$56</f>
        <v>2589916468.0184565</v>
      </c>
      <c r="Q1879" s="122">
        <f>'CBA Result'!$G$40</f>
        <v>-16530913967.140793</v>
      </c>
      <c r="R1879" s="3">
        <v>0.52533410348024101</v>
      </c>
      <c r="S1879" s="122">
        <f t="shared" si="92"/>
        <v>2124232276.0448918</v>
      </c>
      <c r="T1879" s="3">
        <v>0.98672151472795899</v>
      </c>
      <c r="U1879" s="122">
        <f t="shared" si="91"/>
        <v>-43284950939.48381</v>
      </c>
      <c r="V1879" s="3">
        <f t="shared" si="93"/>
        <v>0.23998735629207582</v>
      </c>
    </row>
    <row r="1880" spans="13:22" x14ac:dyDescent="0.25">
      <c r="M1880" s="3">
        <v>1876</v>
      </c>
      <c r="N1880" s="122">
        <f>'CBA Result'!$G$54*_xlfn.GAMMA.INV(T1880,IF($O$2="Railway",$D$31,$D$32),IF($O$2="Railway",$F$31,$F$32))</f>
        <v>4361087158.5082169</v>
      </c>
      <c r="O1880" s="122">
        <f>'CBA Result'!$G$53+'CBA Result'!$G$57+'CBA Result'!$G$58+'CBA Result'!$G$59+'CBA Result'!$G$60</f>
        <v>-349185910.82876146</v>
      </c>
      <c r="P1880" s="122">
        <f>'CBA Result'!$G$55+'CBA Result'!$G$56</f>
        <v>2589916468.0184565</v>
      </c>
      <c r="Q1880" s="122">
        <f>'CBA Result'!$G$40</f>
        <v>-16530913967.140793</v>
      </c>
      <c r="R1880" s="3">
        <v>6.1040335006376956E-2</v>
      </c>
      <c r="S1880" s="122">
        <f t="shared" si="92"/>
        <v>683109265.86100662</v>
      </c>
      <c r="T1880" s="3">
        <v>0.12753086645378842</v>
      </c>
      <c r="U1880" s="122">
        <f t="shared" si="91"/>
        <v>-21917327992.635441</v>
      </c>
      <c r="V1880" s="3">
        <f t="shared" si="93"/>
        <v>0.21421454819301228</v>
      </c>
    </row>
    <row r="1881" spans="13:22" x14ac:dyDescent="0.25">
      <c r="M1881" s="3">
        <v>1877</v>
      </c>
      <c r="N1881" s="122">
        <f>'CBA Result'!$G$54*_xlfn.GAMMA.INV(T1881,IF($O$2="Railway",$D$31,$D$32),IF($O$2="Railway",$F$31,$F$32))</f>
        <v>5592098991.4046221</v>
      </c>
      <c r="O1881" s="122">
        <f>'CBA Result'!$G$53+'CBA Result'!$G$57+'CBA Result'!$G$58+'CBA Result'!$G$59+'CBA Result'!$G$60</f>
        <v>-349185910.82876146</v>
      </c>
      <c r="P1881" s="122">
        <f>'CBA Result'!$G$55+'CBA Result'!$G$56</f>
        <v>2589916468.0184565</v>
      </c>
      <c r="Q1881" s="122">
        <f>'CBA Result'!$G$40</f>
        <v>-16530913967.140793</v>
      </c>
      <c r="R1881" s="3">
        <v>0.82174009982213381</v>
      </c>
      <c r="S1881" s="122">
        <f t="shared" si="92"/>
        <v>3229967291.5011048</v>
      </c>
      <c r="T1881" s="3">
        <v>0.50002271393274189</v>
      </c>
      <c r="U1881" s="122">
        <f t="shared" si="91"/>
        <v>-28103971167.553089</v>
      </c>
      <c r="V1881" s="3">
        <f t="shared" si="93"/>
        <v>0.30148338544622372</v>
      </c>
    </row>
    <row r="1882" spans="13:22" x14ac:dyDescent="0.25">
      <c r="M1882" s="3">
        <v>1878</v>
      </c>
      <c r="N1882" s="122">
        <f>'CBA Result'!$G$54*_xlfn.GAMMA.INV(T1882,IF($O$2="Railway",$D$31,$D$32),IF($O$2="Railway",$F$31,$F$32))</f>
        <v>6253591866.3038578</v>
      </c>
      <c r="O1882" s="122">
        <f>'CBA Result'!$G$53+'CBA Result'!$G$57+'CBA Result'!$G$58+'CBA Result'!$G$59+'CBA Result'!$G$60</f>
        <v>-349185910.82876146</v>
      </c>
      <c r="P1882" s="122">
        <f>'CBA Result'!$G$55+'CBA Result'!$G$56</f>
        <v>2589916468.0184565</v>
      </c>
      <c r="Q1882" s="122">
        <f>'CBA Result'!$G$40</f>
        <v>-16530913967.140793</v>
      </c>
      <c r="R1882" s="3">
        <v>0.40357221791063069</v>
      </c>
      <c r="S1882" s="122">
        <f t="shared" si="92"/>
        <v>1766710256.7667775</v>
      </c>
      <c r="T1882" s="3">
        <v>0.7064687754811666</v>
      </c>
      <c r="U1882" s="122">
        <f t="shared" si="91"/>
        <v>-31428407432.412621</v>
      </c>
      <c r="V1882" s="3">
        <f t="shared" si="93"/>
        <v>0.24408224402521045</v>
      </c>
    </row>
    <row r="1883" spans="13:22" x14ac:dyDescent="0.25">
      <c r="M1883" s="3">
        <v>1879</v>
      </c>
      <c r="N1883" s="122">
        <f>'CBA Result'!$G$54*_xlfn.GAMMA.INV(T1883,IF($O$2="Railway",$D$31,$D$32),IF($O$2="Railway",$F$31,$F$32))</f>
        <v>4843445672.1216564</v>
      </c>
      <c r="O1883" s="122">
        <f>'CBA Result'!$G$53+'CBA Result'!$G$57+'CBA Result'!$G$58+'CBA Result'!$G$59+'CBA Result'!$G$60</f>
        <v>-349185910.82876146</v>
      </c>
      <c r="P1883" s="122">
        <f>'CBA Result'!$G$55+'CBA Result'!$G$56</f>
        <v>2589916468.0184565</v>
      </c>
      <c r="Q1883" s="122">
        <f>'CBA Result'!$G$40</f>
        <v>-16530913967.140793</v>
      </c>
      <c r="R1883" s="3">
        <v>0.16331575907705786</v>
      </c>
      <c r="S1883" s="122">
        <f t="shared" si="92"/>
        <v>1060024628.4640646</v>
      </c>
      <c r="T1883" s="3">
        <v>0.25171547797598792</v>
      </c>
      <c r="U1883" s="122">
        <f t="shared" si="91"/>
        <v>-24341496409.512989</v>
      </c>
      <c r="V1883" s="3">
        <f t="shared" si="93"/>
        <v>0.22818171472754115</v>
      </c>
    </row>
    <row r="1884" spans="13:22" x14ac:dyDescent="0.25">
      <c r="M1884" s="3">
        <v>1880</v>
      </c>
      <c r="N1884" s="122">
        <f>'CBA Result'!$G$54*_xlfn.GAMMA.INV(T1884,IF($O$2="Railway",$D$31,$D$32),IF($O$2="Railway",$F$31,$F$32))</f>
        <v>5827702253.0926905</v>
      </c>
      <c r="O1884" s="122">
        <f>'CBA Result'!$G$53+'CBA Result'!$G$57+'CBA Result'!$G$58+'CBA Result'!$G$59+'CBA Result'!$G$60</f>
        <v>-349185910.82876146</v>
      </c>
      <c r="P1884" s="122">
        <f>'CBA Result'!$G$55+'CBA Result'!$G$56</f>
        <v>2589916468.0184565</v>
      </c>
      <c r="Q1884" s="122">
        <f>'CBA Result'!$G$40</f>
        <v>-16530913967.140793</v>
      </c>
      <c r="R1884" s="3">
        <v>9.993511345272954E-2</v>
      </c>
      <c r="S1884" s="122">
        <f t="shared" si="92"/>
        <v>841255932.96774495</v>
      </c>
      <c r="T1884" s="3">
        <v>0.57853136527086702</v>
      </c>
      <c r="U1884" s="122">
        <f t="shared" si="91"/>
        <v>-29288032337.364353</v>
      </c>
      <c r="V1884" s="3">
        <f t="shared" si="93"/>
        <v>0.21578002244859559</v>
      </c>
    </row>
    <row r="1885" spans="13:22" x14ac:dyDescent="0.25">
      <c r="M1885" s="3">
        <v>1881</v>
      </c>
      <c r="N1885" s="122">
        <f>'CBA Result'!$G$54*_xlfn.GAMMA.INV(T1885,IF($O$2="Railway",$D$31,$D$32),IF($O$2="Railway",$F$31,$F$32))</f>
        <v>7388023040.8756685</v>
      </c>
      <c r="O1885" s="122">
        <f>'CBA Result'!$G$53+'CBA Result'!$G$57+'CBA Result'!$G$58+'CBA Result'!$G$59+'CBA Result'!$G$60</f>
        <v>-349185910.82876146</v>
      </c>
      <c r="P1885" s="122">
        <f>'CBA Result'!$G$55+'CBA Result'!$G$56</f>
        <v>2589916468.0184565</v>
      </c>
      <c r="Q1885" s="122">
        <f>'CBA Result'!$G$40</f>
        <v>-16530913967.140793</v>
      </c>
      <c r="R1885" s="3">
        <v>0.46022858455463189</v>
      </c>
      <c r="S1885" s="122">
        <f t="shared" si="92"/>
        <v>1930512405.3756738</v>
      </c>
      <c r="T1885" s="3">
        <v>0.91805409968592688</v>
      </c>
      <c r="U1885" s="122">
        <f t="shared" si="91"/>
        <v>-37129669350.476669</v>
      </c>
      <c r="V1885" s="3">
        <f t="shared" si="93"/>
        <v>0.24156825773907498</v>
      </c>
    </row>
    <row r="1886" spans="13:22" x14ac:dyDescent="0.25">
      <c r="M1886" s="3">
        <v>1882</v>
      </c>
      <c r="N1886" s="122">
        <f>'CBA Result'!$G$54*_xlfn.GAMMA.INV(T1886,IF($O$2="Railway",$D$31,$D$32),IF($O$2="Railway",$F$31,$F$32))</f>
        <v>6717789726.2079687</v>
      </c>
      <c r="O1886" s="122">
        <f>'CBA Result'!$G$53+'CBA Result'!$G$57+'CBA Result'!$G$58+'CBA Result'!$G$59+'CBA Result'!$G$60</f>
        <v>-349185910.82876146</v>
      </c>
      <c r="P1886" s="122">
        <f>'CBA Result'!$G$55+'CBA Result'!$G$56</f>
        <v>2589916468.0184565</v>
      </c>
      <c r="Q1886" s="122">
        <f>'CBA Result'!$G$40</f>
        <v>-16530913967.140793</v>
      </c>
      <c r="R1886" s="3">
        <v>0.13613311580003873</v>
      </c>
      <c r="S1886" s="122">
        <f t="shared" si="92"/>
        <v>970076215.39830148</v>
      </c>
      <c r="T1886" s="3">
        <v>0.81642459154458435</v>
      </c>
      <c r="U1886" s="122">
        <f t="shared" si="91"/>
        <v>-33761306633.738834</v>
      </c>
      <c r="V1886" s="3">
        <f t="shared" si="93"/>
        <v>0.21736955001154232</v>
      </c>
    </row>
    <row r="1887" spans="13:22" x14ac:dyDescent="0.25">
      <c r="M1887" s="3">
        <v>1883</v>
      </c>
      <c r="N1887" s="122">
        <f>'CBA Result'!$G$54*_xlfn.GAMMA.INV(T1887,IF($O$2="Railway",$D$31,$D$32),IF($O$2="Railway",$F$31,$F$32))</f>
        <v>6895602315.5515623</v>
      </c>
      <c r="O1887" s="122">
        <f>'CBA Result'!$G$53+'CBA Result'!$G$57+'CBA Result'!$G$58+'CBA Result'!$G$59+'CBA Result'!$G$60</f>
        <v>-349185910.82876146</v>
      </c>
      <c r="P1887" s="122">
        <f>'CBA Result'!$G$55+'CBA Result'!$G$56</f>
        <v>2589916468.0184565</v>
      </c>
      <c r="Q1887" s="122">
        <f>'CBA Result'!$G$40</f>
        <v>-16530913967.140793</v>
      </c>
      <c r="R1887" s="3">
        <v>0.14452659226686859</v>
      </c>
      <c r="S1887" s="122">
        <f t="shared" si="92"/>
        <v>998353293.37919641</v>
      </c>
      <c r="T1887" s="3">
        <v>0.84964378385165606</v>
      </c>
      <c r="U1887" s="122">
        <f t="shared" si="91"/>
        <v>-34654931709.371681</v>
      </c>
      <c r="V1887" s="3">
        <f t="shared" si="93"/>
        <v>0.21771128454025135</v>
      </c>
    </row>
    <row r="1888" spans="13:22" x14ac:dyDescent="0.25">
      <c r="M1888" s="3">
        <v>1884</v>
      </c>
      <c r="N1888" s="122">
        <f>'CBA Result'!$G$54*_xlfn.GAMMA.INV(T1888,IF($O$2="Railway",$D$31,$D$32),IF($O$2="Railway",$F$31,$F$32))</f>
        <v>6569913678.4934683</v>
      </c>
      <c r="O1888" s="122">
        <f>'CBA Result'!$G$53+'CBA Result'!$G$57+'CBA Result'!$G$58+'CBA Result'!$G$59+'CBA Result'!$G$60</f>
        <v>-349185910.82876146</v>
      </c>
      <c r="P1888" s="122">
        <f>'CBA Result'!$G$55+'CBA Result'!$G$56</f>
        <v>2589916468.0184565</v>
      </c>
      <c r="Q1888" s="122">
        <f>'CBA Result'!$G$40</f>
        <v>-16530913967.140793</v>
      </c>
      <c r="R1888" s="3">
        <v>0.83001808494874629</v>
      </c>
      <c r="S1888" s="122">
        <f t="shared" si="92"/>
        <v>3272542808.1950941</v>
      </c>
      <c r="T1888" s="3">
        <v>0.78505233176229883</v>
      </c>
      <c r="U1888" s="122">
        <f t="shared" si="91"/>
        <v>-33018132346.637001</v>
      </c>
      <c r="V1888" s="3">
        <f t="shared" si="93"/>
        <v>0.28751688545541615</v>
      </c>
    </row>
    <row r="1889" spans="13:22" x14ac:dyDescent="0.25">
      <c r="M1889" s="3">
        <v>1885</v>
      </c>
      <c r="N1889" s="122">
        <f>'CBA Result'!$G$54*_xlfn.GAMMA.INV(T1889,IF($O$2="Railway",$D$31,$D$32),IF($O$2="Railway",$F$31,$F$32))</f>
        <v>5045691253.182394</v>
      </c>
      <c r="O1889" s="122">
        <f>'CBA Result'!$G$53+'CBA Result'!$G$57+'CBA Result'!$G$58+'CBA Result'!$G$59+'CBA Result'!$G$60</f>
        <v>-349185910.82876146</v>
      </c>
      <c r="P1889" s="122">
        <f>'CBA Result'!$G$55+'CBA Result'!$G$56</f>
        <v>2589916468.0184565</v>
      </c>
      <c r="Q1889" s="122">
        <f>'CBA Result'!$G$40</f>
        <v>-16530913967.140793</v>
      </c>
      <c r="R1889" s="3">
        <v>0.47706983127153135</v>
      </c>
      <c r="S1889" s="122">
        <f t="shared" si="92"/>
        <v>1979928745.3627605</v>
      </c>
      <c r="T1889" s="3">
        <v>0.31495868552180617</v>
      </c>
      <c r="U1889" s="122">
        <f t="shared" si="91"/>
        <v>-25357913319.805973</v>
      </c>
      <c r="V1889" s="3">
        <f t="shared" si="93"/>
        <v>0.26328799233262301</v>
      </c>
    </row>
    <row r="1890" spans="13:22" x14ac:dyDescent="0.25">
      <c r="M1890" s="3">
        <v>1886</v>
      </c>
      <c r="N1890" s="122">
        <f>'CBA Result'!$G$54*_xlfn.GAMMA.INV(T1890,IF($O$2="Railway",$D$31,$D$32),IF($O$2="Railway",$F$31,$F$32))</f>
        <v>4824899437.9926805</v>
      </c>
      <c r="O1890" s="122">
        <f>'CBA Result'!$G$53+'CBA Result'!$G$57+'CBA Result'!$G$58+'CBA Result'!$G$59+'CBA Result'!$G$60</f>
        <v>-349185910.82876146</v>
      </c>
      <c r="P1890" s="122">
        <f>'CBA Result'!$G$55+'CBA Result'!$G$56</f>
        <v>2589916468.0184565</v>
      </c>
      <c r="Q1890" s="122">
        <f>'CBA Result'!$G$40</f>
        <v>-16530913967.140793</v>
      </c>
      <c r="R1890" s="3">
        <v>0.27519729644051283</v>
      </c>
      <c r="S1890" s="122">
        <f t="shared" si="92"/>
        <v>1399043980.1204667</v>
      </c>
      <c r="T1890" s="3">
        <v>0.24618779748162534</v>
      </c>
      <c r="U1890" s="122">
        <f t="shared" si="91"/>
        <v>-24248289399.045444</v>
      </c>
      <c r="V1890" s="3">
        <f t="shared" si="93"/>
        <v>0.24227513168477982</v>
      </c>
    </row>
    <row r="1891" spans="13:22" x14ac:dyDescent="0.25">
      <c r="M1891" s="3">
        <v>1887</v>
      </c>
      <c r="N1891" s="122">
        <f>'CBA Result'!$G$54*_xlfn.GAMMA.INV(T1891,IF($O$2="Railway",$D$31,$D$32),IF($O$2="Railway",$F$31,$F$32))</f>
        <v>5319699285.2378302</v>
      </c>
      <c r="O1891" s="122">
        <f>'CBA Result'!$G$53+'CBA Result'!$G$57+'CBA Result'!$G$58+'CBA Result'!$G$59+'CBA Result'!$G$60</f>
        <v>-349185910.82876146</v>
      </c>
      <c r="P1891" s="122">
        <f>'CBA Result'!$G$55+'CBA Result'!$G$56</f>
        <v>2589916468.0184565</v>
      </c>
      <c r="Q1891" s="122">
        <f>'CBA Result'!$G$40</f>
        <v>-16530913967.140793</v>
      </c>
      <c r="R1891" s="3">
        <v>0.55520266528599582</v>
      </c>
      <c r="S1891" s="122">
        <f t="shared" si="92"/>
        <v>2216059815.6596045</v>
      </c>
      <c r="T1891" s="3">
        <v>0.4067032271956198</v>
      </c>
      <c r="U1891" s="122">
        <f t="shared" si="91"/>
        <v>-26734983690.770504</v>
      </c>
      <c r="V1891" s="3">
        <f t="shared" si="93"/>
        <v>0.26880783894211369</v>
      </c>
    </row>
    <row r="1892" spans="13:22" x14ac:dyDescent="0.25">
      <c r="M1892" s="3">
        <v>1888</v>
      </c>
      <c r="N1892" s="122">
        <f>'CBA Result'!$G$54*_xlfn.GAMMA.INV(T1892,IF($O$2="Railway",$D$31,$D$32),IF($O$2="Railway",$F$31,$F$32))</f>
        <v>6022250227.745903</v>
      </c>
      <c r="O1892" s="122">
        <f>'CBA Result'!$G$53+'CBA Result'!$G$57+'CBA Result'!$G$58+'CBA Result'!$G$59+'CBA Result'!$G$60</f>
        <v>-349185910.82876146</v>
      </c>
      <c r="P1892" s="122">
        <f>'CBA Result'!$G$55+'CBA Result'!$G$56</f>
        <v>2589916468.0184565</v>
      </c>
      <c r="Q1892" s="122">
        <f>'CBA Result'!$G$40</f>
        <v>-16530913967.140793</v>
      </c>
      <c r="R1892" s="3">
        <v>0.34768229984544474</v>
      </c>
      <c r="S1892" s="122">
        <f t="shared" si="92"/>
        <v>1607081202.5900111</v>
      </c>
      <c r="T1892" s="3">
        <v>0.63972438774127527</v>
      </c>
      <c r="U1892" s="122">
        <f t="shared" si="91"/>
        <v>-30265763718.508305</v>
      </c>
      <c r="V1892" s="3">
        <f t="shared" si="93"/>
        <v>0.24054061834412438</v>
      </c>
    </row>
    <row r="1893" spans="13:22" x14ac:dyDescent="0.25">
      <c r="M1893" s="3">
        <v>1889</v>
      </c>
      <c r="N1893" s="122">
        <f>'CBA Result'!$G$54*_xlfn.GAMMA.INV(T1893,IF($O$2="Railway",$D$31,$D$32),IF($O$2="Railway",$F$31,$F$32))</f>
        <v>6630994870.3513584</v>
      </c>
      <c r="O1893" s="122">
        <f>'CBA Result'!$G$53+'CBA Result'!$G$57+'CBA Result'!$G$58+'CBA Result'!$G$59+'CBA Result'!$G$60</f>
        <v>-349185910.82876146</v>
      </c>
      <c r="P1893" s="122">
        <f>'CBA Result'!$G$55+'CBA Result'!$G$56</f>
        <v>2589916468.0184565</v>
      </c>
      <c r="Q1893" s="122">
        <f>'CBA Result'!$G$40</f>
        <v>-16530913967.140793</v>
      </c>
      <c r="R1893" s="3">
        <v>0.19878332879125615</v>
      </c>
      <c r="S1893" s="122">
        <f t="shared" si="92"/>
        <v>1171652982.1632767</v>
      </c>
      <c r="T1893" s="3">
        <v>0.79842812920220585</v>
      </c>
      <c r="U1893" s="122">
        <f t="shared" si="91"/>
        <v>-33325105463.080837</v>
      </c>
      <c r="V1893" s="3">
        <f t="shared" si="93"/>
        <v>0.22365906538369937</v>
      </c>
    </row>
    <row r="1894" spans="13:22" x14ac:dyDescent="0.25">
      <c r="M1894" s="3">
        <v>1890</v>
      </c>
      <c r="N1894" s="122">
        <f>'CBA Result'!$G$54*_xlfn.GAMMA.INV(T1894,IF($O$2="Railway",$D$31,$D$32),IF($O$2="Railway",$F$31,$F$32))</f>
        <v>5330185169.5635567</v>
      </c>
      <c r="O1894" s="122">
        <f>'CBA Result'!$G$53+'CBA Result'!$G$57+'CBA Result'!$G$58+'CBA Result'!$G$59+'CBA Result'!$G$60</f>
        <v>-349185910.82876146</v>
      </c>
      <c r="P1894" s="122">
        <f>'CBA Result'!$G$55+'CBA Result'!$G$56</f>
        <v>2589916468.0184565</v>
      </c>
      <c r="Q1894" s="122">
        <f>'CBA Result'!$G$40</f>
        <v>-16530913967.140793</v>
      </c>
      <c r="R1894" s="3">
        <v>0.72841036268101378</v>
      </c>
      <c r="S1894" s="122">
        <f t="shared" si="92"/>
        <v>2815453576.2812362</v>
      </c>
      <c r="T1894" s="3">
        <v>0.41029054134578657</v>
      </c>
      <c r="U1894" s="122">
        <f t="shared" si="91"/>
        <v>-26787682148.220825</v>
      </c>
      <c r="V1894" s="3">
        <f t="shared" si="93"/>
        <v>0.29104619025554079</v>
      </c>
    </row>
    <row r="1895" spans="13:22" x14ac:dyDescent="0.25">
      <c r="M1895" s="3">
        <v>1891</v>
      </c>
      <c r="N1895" s="122">
        <f>'CBA Result'!$G$54*_xlfn.GAMMA.INV(T1895,IF($O$2="Railway",$D$31,$D$32),IF($O$2="Railway",$F$31,$F$32))</f>
        <v>4352206328.8774834</v>
      </c>
      <c r="O1895" s="122">
        <f>'CBA Result'!$G$53+'CBA Result'!$G$57+'CBA Result'!$G$58+'CBA Result'!$G$59+'CBA Result'!$G$60</f>
        <v>-349185910.82876146</v>
      </c>
      <c r="P1895" s="122">
        <f>'CBA Result'!$G$55+'CBA Result'!$G$56</f>
        <v>2589916468.0184565</v>
      </c>
      <c r="Q1895" s="122">
        <f>'CBA Result'!$G$40</f>
        <v>-16530913967.140793</v>
      </c>
      <c r="R1895" s="3">
        <v>0.93095813856567045</v>
      </c>
      <c r="S1895" s="122">
        <f t="shared" si="92"/>
        <v>3956567983.283762</v>
      </c>
      <c r="T1895" s="3">
        <v>0.12567023460368509</v>
      </c>
      <c r="U1895" s="122">
        <f t="shared" si="91"/>
        <v>-21872695989.469959</v>
      </c>
      <c r="V1895" s="3">
        <f t="shared" si="93"/>
        <v>0.36390522709977863</v>
      </c>
    </row>
    <row r="1896" spans="13:22" x14ac:dyDescent="0.25">
      <c r="M1896" s="3">
        <v>1892</v>
      </c>
      <c r="N1896" s="122">
        <f>'CBA Result'!$G$54*_xlfn.GAMMA.INV(T1896,IF($O$2="Railway",$D$31,$D$32),IF($O$2="Railway",$F$31,$F$32))</f>
        <v>6730970020.9194584</v>
      </c>
      <c r="O1896" s="122">
        <f>'CBA Result'!$G$53+'CBA Result'!$G$57+'CBA Result'!$G$58+'CBA Result'!$G$59+'CBA Result'!$G$60</f>
        <v>-349185910.82876146</v>
      </c>
      <c r="P1896" s="122">
        <f>'CBA Result'!$G$55+'CBA Result'!$G$56</f>
        <v>2589916468.0184565</v>
      </c>
      <c r="Q1896" s="122">
        <f>'CBA Result'!$G$40</f>
        <v>-16530913967.140793</v>
      </c>
      <c r="R1896" s="3">
        <v>0.49158088222875151</v>
      </c>
      <c r="S1896" s="122">
        <f t="shared" si="92"/>
        <v>2022861220.2181964</v>
      </c>
      <c r="T1896" s="3">
        <v>0.81905425007340948</v>
      </c>
      <c r="U1896" s="122">
        <f t="shared" si="91"/>
        <v>-33827546273.47356</v>
      </c>
      <c r="V1896" s="3">
        <f t="shared" si="93"/>
        <v>0.24845565984487433</v>
      </c>
    </row>
    <row r="1897" spans="13:22" x14ac:dyDescent="0.25">
      <c r="M1897" s="3">
        <v>1893</v>
      </c>
      <c r="N1897" s="122">
        <f>'CBA Result'!$G$54*_xlfn.GAMMA.INV(T1897,IF($O$2="Railway",$D$31,$D$32),IF($O$2="Railway",$F$31,$F$32))</f>
        <v>4047410566.0638285</v>
      </c>
      <c r="O1897" s="122">
        <f>'CBA Result'!$G$53+'CBA Result'!$G$57+'CBA Result'!$G$58+'CBA Result'!$G$59+'CBA Result'!$G$60</f>
        <v>-349185910.82876146</v>
      </c>
      <c r="P1897" s="122">
        <f>'CBA Result'!$G$55+'CBA Result'!$G$56</f>
        <v>2589916468.0184565</v>
      </c>
      <c r="Q1897" s="122">
        <f>'CBA Result'!$G$40</f>
        <v>-16530913967.140793</v>
      </c>
      <c r="R1897" s="3">
        <v>0.99294245059516051</v>
      </c>
      <c r="S1897" s="122">
        <f t="shared" si="92"/>
        <v>5029950142.3304005</v>
      </c>
      <c r="T1897" s="3">
        <v>7.1809021454063093E-2</v>
      </c>
      <c r="U1897" s="122">
        <f t="shared" si="91"/>
        <v>-20340897045.410904</v>
      </c>
      <c r="V1897" s="3">
        <f t="shared" si="93"/>
        <v>0.42909488102121951</v>
      </c>
    </row>
    <row r="1898" spans="13:22" x14ac:dyDescent="0.25">
      <c r="M1898" s="3">
        <v>1894</v>
      </c>
      <c r="N1898" s="122">
        <f>'CBA Result'!$G$54*_xlfn.GAMMA.INV(T1898,IF($O$2="Railway",$D$31,$D$32),IF($O$2="Railway",$F$31,$F$32))</f>
        <v>6215486793.9123383</v>
      </c>
      <c r="O1898" s="122">
        <f>'CBA Result'!$G$53+'CBA Result'!$G$57+'CBA Result'!$G$58+'CBA Result'!$G$59+'CBA Result'!$G$60</f>
        <v>-349185910.82876146</v>
      </c>
      <c r="P1898" s="122">
        <f>'CBA Result'!$G$55+'CBA Result'!$G$56</f>
        <v>2589916468.0184565</v>
      </c>
      <c r="Q1898" s="122">
        <f>'CBA Result'!$G$40</f>
        <v>-16530913967.140793</v>
      </c>
      <c r="R1898" s="3">
        <v>0.88509924411022234</v>
      </c>
      <c r="S1898" s="122">
        <f t="shared" si="92"/>
        <v>3596189389.3332338</v>
      </c>
      <c r="T1898" s="3">
        <v>0.69598237705842425</v>
      </c>
      <c r="U1898" s="122">
        <f t="shared" si="91"/>
        <v>-31236904410.474911</v>
      </c>
      <c r="V1898" s="3">
        <f t="shared" si="93"/>
        <v>0.30292663280820109</v>
      </c>
    </row>
    <row r="1899" spans="13:22" x14ac:dyDescent="0.25">
      <c r="M1899" s="3">
        <v>1895</v>
      </c>
      <c r="N1899" s="122">
        <f>'CBA Result'!$G$54*_xlfn.GAMMA.INV(T1899,IF($O$2="Railway",$D$31,$D$32),IF($O$2="Railway",$F$31,$F$32))</f>
        <v>3986221180.6658406</v>
      </c>
      <c r="O1899" s="122">
        <f>'CBA Result'!$G$53+'CBA Result'!$G$57+'CBA Result'!$G$58+'CBA Result'!$G$59+'CBA Result'!$G$60</f>
        <v>-349185910.82876146</v>
      </c>
      <c r="P1899" s="122">
        <f>'CBA Result'!$G$55+'CBA Result'!$G$56</f>
        <v>2589916468.0184565</v>
      </c>
      <c r="Q1899" s="122">
        <f>'CBA Result'!$G$40</f>
        <v>-16530913967.140793</v>
      </c>
      <c r="R1899" s="3">
        <v>0.32157747870743103</v>
      </c>
      <c r="S1899" s="122">
        <f t="shared" si="92"/>
        <v>1532536069.0437286</v>
      </c>
      <c r="T1899" s="3">
        <v>6.3293178298690078E-2</v>
      </c>
      <c r="U1899" s="122">
        <f t="shared" si="91"/>
        <v>-20033380185.350204</v>
      </c>
      <c r="V1899" s="3">
        <f t="shared" si="93"/>
        <v>0.25804788263645878</v>
      </c>
    </row>
    <row r="1900" spans="13:22" x14ac:dyDescent="0.25">
      <c r="M1900" s="3">
        <v>1896</v>
      </c>
      <c r="N1900" s="122">
        <f>'CBA Result'!$G$54*_xlfn.GAMMA.INV(T1900,IF($O$2="Railway",$D$31,$D$32),IF($O$2="Railway",$F$31,$F$32))</f>
        <v>6070382914.7546425</v>
      </c>
      <c r="O1900" s="122">
        <f>'CBA Result'!$G$53+'CBA Result'!$G$57+'CBA Result'!$G$58+'CBA Result'!$G$59+'CBA Result'!$G$60</f>
        <v>-349185910.82876146</v>
      </c>
      <c r="P1900" s="122">
        <f>'CBA Result'!$G$55+'CBA Result'!$G$56</f>
        <v>2589916468.0184565</v>
      </c>
      <c r="Q1900" s="122">
        <f>'CBA Result'!$G$40</f>
        <v>-16530913967.140793</v>
      </c>
      <c r="R1900" s="3">
        <v>0.48010639368139285</v>
      </c>
      <c r="S1900" s="122">
        <f t="shared" si="92"/>
        <v>1988884118.6421914</v>
      </c>
      <c r="T1900" s="3">
        <v>0.65419642841608583</v>
      </c>
      <c r="U1900" s="122">
        <f t="shared" si="91"/>
        <v>-30507662091.550282</v>
      </c>
      <c r="V1900" s="3">
        <f t="shared" si="93"/>
        <v>0.25272605614389365</v>
      </c>
    </row>
    <row r="1901" spans="13:22" x14ac:dyDescent="0.25">
      <c r="M1901" s="3">
        <v>1897</v>
      </c>
      <c r="N1901" s="122">
        <f>'CBA Result'!$G$54*_xlfn.GAMMA.INV(T1901,IF($O$2="Railway",$D$31,$D$32),IF($O$2="Railway",$F$31,$F$32))</f>
        <v>7053773552.03619</v>
      </c>
      <c r="O1901" s="122">
        <f>'CBA Result'!$G$53+'CBA Result'!$G$57+'CBA Result'!$G$58+'CBA Result'!$G$59+'CBA Result'!$G$60</f>
        <v>-349185910.82876146</v>
      </c>
      <c r="P1901" s="122">
        <f>'CBA Result'!$G$55+'CBA Result'!$G$56</f>
        <v>2589916468.0184565</v>
      </c>
      <c r="Q1901" s="122">
        <f>'CBA Result'!$G$40</f>
        <v>-16530913967.140793</v>
      </c>
      <c r="R1901" s="3">
        <v>0.55216514536233474</v>
      </c>
      <c r="S1901" s="122">
        <f t="shared" si="92"/>
        <v>2206617358.1514292</v>
      </c>
      <c r="T1901" s="3">
        <v>0.87521835252051328</v>
      </c>
      <c r="U1901" s="122">
        <f t="shared" ref="U1901:U1964" si="94">_xlfn.GAMMA.INV(T1901,IF($O$2="Railway",$D$31,$D$32),IF($O$2="Railway",$F$31,$F$32))*Q1901</f>
        <v>-35449846083.479286</v>
      </c>
      <c r="V1901" s="3">
        <f t="shared" si="93"/>
        <v>0.25137499831097299</v>
      </c>
    </row>
    <row r="1902" spans="13:22" x14ac:dyDescent="0.25">
      <c r="M1902" s="3">
        <v>1898</v>
      </c>
      <c r="N1902" s="122">
        <f>'CBA Result'!$G$54*_xlfn.GAMMA.INV(T1902,IF($O$2="Railway",$D$31,$D$32),IF($O$2="Railway",$F$31,$F$32))</f>
        <v>6376720695.294282</v>
      </c>
      <c r="O1902" s="122">
        <f>'CBA Result'!$G$53+'CBA Result'!$G$57+'CBA Result'!$G$58+'CBA Result'!$G$59+'CBA Result'!$G$60</f>
        <v>-349185910.82876146</v>
      </c>
      <c r="P1902" s="122">
        <f>'CBA Result'!$G$55+'CBA Result'!$G$56</f>
        <v>2589916468.0184565</v>
      </c>
      <c r="Q1902" s="122">
        <f>'CBA Result'!$G$40</f>
        <v>-16530913967.140793</v>
      </c>
      <c r="R1902" s="3">
        <v>0.61579322475290577</v>
      </c>
      <c r="S1902" s="122">
        <f t="shared" si="92"/>
        <v>2410366976.5909882</v>
      </c>
      <c r="T1902" s="3">
        <v>0.73888647704445731</v>
      </c>
      <c r="U1902" s="122">
        <f t="shared" si="94"/>
        <v>-32047210687.712696</v>
      </c>
      <c r="V1902" s="3">
        <f t="shared" si="93"/>
        <v>0.26329598052325054</v>
      </c>
    </row>
    <row r="1903" spans="13:22" x14ac:dyDescent="0.25">
      <c r="M1903" s="3">
        <v>1899</v>
      </c>
      <c r="N1903" s="122">
        <f>'CBA Result'!$G$54*_xlfn.GAMMA.INV(T1903,IF($O$2="Railway",$D$31,$D$32),IF($O$2="Railway",$F$31,$F$32))</f>
        <v>5538266702.924489</v>
      </c>
      <c r="O1903" s="122">
        <f>'CBA Result'!$G$53+'CBA Result'!$G$57+'CBA Result'!$G$58+'CBA Result'!$G$59+'CBA Result'!$G$60</f>
        <v>-349185910.82876146</v>
      </c>
      <c r="P1903" s="122">
        <f>'CBA Result'!$G$55+'CBA Result'!$G$56</f>
        <v>2589916468.0184565</v>
      </c>
      <c r="Q1903" s="122">
        <f>'CBA Result'!$G$40</f>
        <v>-16530913967.140793</v>
      </c>
      <c r="R1903" s="3">
        <v>0.18285014535460198</v>
      </c>
      <c r="S1903" s="122">
        <f t="shared" si="92"/>
        <v>1122167844.5295525</v>
      </c>
      <c r="T1903" s="3">
        <v>0.48166304777427871</v>
      </c>
      <c r="U1903" s="122">
        <f t="shared" si="94"/>
        <v>-27833428552.757736</v>
      </c>
      <c r="V1903" s="3">
        <f t="shared" si="93"/>
        <v>0.22675067229545323</v>
      </c>
    </row>
    <row r="1904" spans="13:22" x14ac:dyDescent="0.25">
      <c r="M1904" s="3">
        <v>1900</v>
      </c>
      <c r="N1904" s="122">
        <f>'CBA Result'!$G$54*_xlfn.GAMMA.INV(T1904,IF($O$2="Railway",$D$31,$D$32),IF($O$2="Railway",$F$31,$F$32))</f>
        <v>4439285829.8322706</v>
      </c>
      <c r="O1904" s="122">
        <f>'CBA Result'!$G$53+'CBA Result'!$G$57+'CBA Result'!$G$58+'CBA Result'!$G$59+'CBA Result'!$G$60</f>
        <v>-349185910.82876146</v>
      </c>
      <c r="P1904" s="122">
        <f>'CBA Result'!$G$55+'CBA Result'!$G$56</f>
        <v>2589916468.0184565</v>
      </c>
      <c r="Q1904" s="122">
        <f>'CBA Result'!$G$40</f>
        <v>-16530913967.140793</v>
      </c>
      <c r="R1904" s="3">
        <v>0.93471436103143413</v>
      </c>
      <c r="S1904" s="122">
        <f t="shared" si="92"/>
        <v>3992604511.8354778</v>
      </c>
      <c r="T1904" s="3">
        <v>0.14462091714810754</v>
      </c>
      <c r="U1904" s="122">
        <f t="shared" si="94"/>
        <v>-22310327688.744213</v>
      </c>
      <c r="V1904" s="3">
        <f t="shared" si="93"/>
        <v>0.36228533007683228</v>
      </c>
    </row>
    <row r="1905" spans="13:22" x14ac:dyDescent="0.25">
      <c r="M1905" s="3">
        <v>1901</v>
      </c>
      <c r="N1905" s="122">
        <f>'CBA Result'!$G$54*_xlfn.GAMMA.INV(T1905,IF($O$2="Railway",$D$31,$D$32),IF($O$2="Railway",$F$31,$F$32))</f>
        <v>6779499033.5910616</v>
      </c>
      <c r="O1905" s="122">
        <f>'CBA Result'!$G$53+'CBA Result'!$G$57+'CBA Result'!$G$58+'CBA Result'!$G$59+'CBA Result'!$G$60</f>
        <v>-349185910.82876146</v>
      </c>
      <c r="P1905" s="122">
        <f>'CBA Result'!$G$55+'CBA Result'!$G$56</f>
        <v>2589916468.0184565</v>
      </c>
      <c r="Q1905" s="122">
        <f>'CBA Result'!$G$40</f>
        <v>-16530913967.140793</v>
      </c>
      <c r="R1905" s="3">
        <v>0.33115229628854326</v>
      </c>
      <c r="S1905" s="122">
        <f t="shared" si="92"/>
        <v>1559903899.98071</v>
      </c>
      <c r="T1905" s="3">
        <v>0.82850365670070814</v>
      </c>
      <c r="U1905" s="122">
        <f t="shared" si="94"/>
        <v>-34071436443.33802</v>
      </c>
      <c r="V1905" s="3">
        <f t="shared" si="93"/>
        <v>0.23451365298410645</v>
      </c>
    </row>
    <row r="1906" spans="13:22" x14ac:dyDescent="0.25">
      <c r="M1906" s="3">
        <v>1902</v>
      </c>
      <c r="N1906" s="122">
        <f>'CBA Result'!$G$54*_xlfn.GAMMA.INV(T1906,IF($O$2="Railway",$D$31,$D$32),IF($O$2="Railway",$F$31,$F$32))</f>
        <v>7278174117.8357782</v>
      </c>
      <c r="O1906" s="122">
        <f>'CBA Result'!$G$53+'CBA Result'!$G$57+'CBA Result'!$G$58+'CBA Result'!$G$59+'CBA Result'!$G$60</f>
        <v>-349185910.82876146</v>
      </c>
      <c r="P1906" s="122">
        <f>'CBA Result'!$G$55+'CBA Result'!$G$56</f>
        <v>2589916468.0184565</v>
      </c>
      <c r="Q1906" s="122">
        <f>'CBA Result'!$G$40</f>
        <v>-16530913967.140793</v>
      </c>
      <c r="R1906" s="3">
        <v>0.29017956656192734</v>
      </c>
      <c r="S1906" s="122">
        <f t="shared" si="92"/>
        <v>1442388137.0926163</v>
      </c>
      <c r="T1906" s="3">
        <v>0.90554311532686582</v>
      </c>
      <c r="U1906" s="122">
        <f t="shared" si="94"/>
        <v>-36577606346.827232</v>
      </c>
      <c r="V1906" s="3">
        <f t="shared" si="93"/>
        <v>0.22886616102548143</v>
      </c>
    </row>
    <row r="1907" spans="13:22" x14ac:dyDescent="0.25">
      <c r="M1907" s="3">
        <v>1903</v>
      </c>
      <c r="N1907" s="122">
        <f>'CBA Result'!$G$54*_xlfn.GAMMA.INV(T1907,IF($O$2="Railway",$D$31,$D$32),IF($O$2="Railway",$F$31,$F$32))</f>
        <v>5646979779.3786917</v>
      </c>
      <c r="O1907" s="122">
        <f>'CBA Result'!$G$53+'CBA Result'!$G$57+'CBA Result'!$G$58+'CBA Result'!$G$59+'CBA Result'!$G$60</f>
        <v>-349185910.82876146</v>
      </c>
      <c r="P1907" s="122">
        <f>'CBA Result'!$G$55+'CBA Result'!$G$56</f>
        <v>2589916468.0184565</v>
      </c>
      <c r="Q1907" s="122">
        <f>'CBA Result'!$G$40</f>
        <v>-16530913967.140793</v>
      </c>
      <c r="R1907" s="3">
        <v>0.63502255706793886</v>
      </c>
      <c r="S1907" s="122">
        <f t="shared" si="92"/>
        <v>2474838910.698832</v>
      </c>
      <c r="T1907" s="3">
        <v>0.51861870501069784</v>
      </c>
      <c r="U1907" s="122">
        <f t="shared" si="94"/>
        <v>-28379783181.118397</v>
      </c>
      <c r="V1907" s="3">
        <f t="shared" si="93"/>
        <v>0.27387921640007601</v>
      </c>
    </row>
    <row r="1908" spans="13:22" x14ac:dyDescent="0.25">
      <c r="M1908" s="3">
        <v>1904</v>
      </c>
      <c r="N1908" s="122">
        <f>'CBA Result'!$G$54*_xlfn.GAMMA.INV(T1908,IF($O$2="Railway",$D$31,$D$32),IF($O$2="Railway",$F$31,$F$32))</f>
        <v>5109182025.4670858</v>
      </c>
      <c r="O1908" s="122">
        <f>'CBA Result'!$G$53+'CBA Result'!$G$57+'CBA Result'!$G$58+'CBA Result'!$G$59+'CBA Result'!$G$60</f>
        <v>-349185910.82876146</v>
      </c>
      <c r="P1908" s="122">
        <f>'CBA Result'!$G$55+'CBA Result'!$G$56</f>
        <v>2589916468.0184565</v>
      </c>
      <c r="Q1908" s="122">
        <f>'CBA Result'!$G$40</f>
        <v>-16530913967.140793</v>
      </c>
      <c r="R1908" s="3">
        <v>0.21070962364637713</v>
      </c>
      <c r="S1908" s="122">
        <f t="shared" si="92"/>
        <v>1208105894.612272</v>
      </c>
      <c r="T1908" s="3">
        <v>0.33574549967939615</v>
      </c>
      <c r="U1908" s="122">
        <f t="shared" si="94"/>
        <v>-25676996160.871071</v>
      </c>
      <c r="V1908" s="3">
        <f t="shared" si="93"/>
        <v>0.23242991399225002</v>
      </c>
    </row>
    <row r="1909" spans="13:22" x14ac:dyDescent="0.25">
      <c r="M1909" s="3">
        <v>1905</v>
      </c>
      <c r="N1909" s="122">
        <f>'CBA Result'!$G$54*_xlfn.GAMMA.INV(T1909,IF($O$2="Railway",$D$31,$D$32),IF($O$2="Railway",$F$31,$F$32))</f>
        <v>4578338224.5294657</v>
      </c>
      <c r="O1909" s="122">
        <f>'CBA Result'!$G$53+'CBA Result'!$G$57+'CBA Result'!$G$58+'CBA Result'!$G$59+'CBA Result'!$G$60</f>
        <v>-349185910.82876146</v>
      </c>
      <c r="P1909" s="122">
        <f>'CBA Result'!$G$55+'CBA Result'!$G$56</f>
        <v>2589916468.0184565</v>
      </c>
      <c r="Q1909" s="122">
        <f>'CBA Result'!$G$40</f>
        <v>-16530913967.140793</v>
      </c>
      <c r="R1909" s="3">
        <v>0.27163405748206459</v>
      </c>
      <c r="S1909" s="122">
        <f t="shared" si="92"/>
        <v>1388694073.7074983</v>
      </c>
      <c r="T1909" s="3">
        <v>0.17807001150756463</v>
      </c>
      <c r="U1909" s="122">
        <f t="shared" si="94"/>
        <v>-23009157322.725281</v>
      </c>
      <c r="V1909" s="3">
        <f t="shared" si="93"/>
        <v>0.24415698100597827</v>
      </c>
    </row>
    <row r="1910" spans="13:22" x14ac:dyDescent="0.25">
      <c r="M1910" s="3">
        <v>1906</v>
      </c>
      <c r="N1910" s="122">
        <f>'CBA Result'!$G$54*_xlfn.GAMMA.INV(T1910,IF($O$2="Railway",$D$31,$D$32),IF($O$2="Railway",$F$31,$F$32))</f>
        <v>5910082485.5851936</v>
      </c>
      <c r="O1910" s="122">
        <f>'CBA Result'!$G$53+'CBA Result'!$G$57+'CBA Result'!$G$58+'CBA Result'!$G$59+'CBA Result'!$G$60</f>
        <v>-349185910.82876146</v>
      </c>
      <c r="P1910" s="122">
        <f>'CBA Result'!$G$55+'CBA Result'!$G$56</f>
        <v>2589916468.0184565</v>
      </c>
      <c r="Q1910" s="122">
        <f>'CBA Result'!$G$40</f>
        <v>-16530913967.140793</v>
      </c>
      <c r="R1910" s="3">
        <v>0.47314917488585906</v>
      </c>
      <c r="S1910" s="122">
        <f t="shared" si="92"/>
        <v>1968387293.4768572</v>
      </c>
      <c r="T1910" s="3">
        <v>0.60493371219488967</v>
      </c>
      <c r="U1910" s="122">
        <f t="shared" si="94"/>
        <v>-29702047125.425911</v>
      </c>
      <c r="V1910" s="3">
        <f t="shared" si="93"/>
        <v>0.25349376884490832</v>
      </c>
    </row>
    <row r="1911" spans="13:22" x14ac:dyDescent="0.25">
      <c r="M1911" s="3">
        <v>1907</v>
      </c>
      <c r="N1911" s="122">
        <f>'CBA Result'!$G$54*_xlfn.GAMMA.INV(T1911,IF($O$2="Railway",$D$31,$D$32),IF($O$2="Railway",$F$31,$F$32))</f>
        <v>4663153314.4120092</v>
      </c>
      <c r="O1911" s="122">
        <f>'CBA Result'!$G$53+'CBA Result'!$G$57+'CBA Result'!$G$58+'CBA Result'!$G$59+'CBA Result'!$G$60</f>
        <v>-349185910.82876146</v>
      </c>
      <c r="P1911" s="122">
        <f>'CBA Result'!$G$55+'CBA Result'!$G$56</f>
        <v>2589916468.0184565</v>
      </c>
      <c r="Q1911" s="122">
        <f>'CBA Result'!$G$40</f>
        <v>-16530913967.140793</v>
      </c>
      <c r="R1911" s="3">
        <v>0.38465946015000985</v>
      </c>
      <c r="S1911" s="122">
        <f t="shared" si="92"/>
        <v>1712588513.638809</v>
      </c>
      <c r="T1911" s="3">
        <v>0.20030296793705127</v>
      </c>
      <c r="U1911" s="122">
        <f t="shared" si="94"/>
        <v>-23435408868.754101</v>
      </c>
      <c r="V1911" s="3">
        <f t="shared" si="93"/>
        <v>0.25715599633753894</v>
      </c>
    </row>
    <row r="1912" spans="13:22" x14ac:dyDescent="0.25">
      <c r="M1912" s="3">
        <v>1908</v>
      </c>
      <c r="N1912" s="122">
        <f>'CBA Result'!$G$54*_xlfn.GAMMA.INV(T1912,IF($O$2="Railway",$D$31,$D$32),IF($O$2="Railway",$F$31,$F$32))</f>
        <v>6453119206.987731</v>
      </c>
      <c r="O1912" s="122">
        <f>'CBA Result'!$G$53+'CBA Result'!$G$57+'CBA Result'!$G$58+'CBA Result'!$G$59+'CBA Result'!$G$60</f>
        <v>-349185910.82876146</v>
      </c>
      <c r="P1912" s="122">
        <f>'CBA Result'!$G$55+'CBA Result'!$G$56</f>
        <v>2589916468.0184565</v>
      </c>
      <c r="Q1912" s="122">
        <f>'CBA Result'!$G$40</f>
        <v>-16530913967.140793</v>
      </c>
      <c r="R1912" s="3">
        <v>0.75254143700840415</v>
      </c>
      <c r="S1912" s="122">
        <f t="shared" si="92"/>
        <v>2913424533.0097485</v>
      </c>
      <c r="T1912" s="3">
        <v>0.75783975360886435</v>
      </c>
      <c r="U1912" s="122">
        <f t="shared" si="94"/>
        <v>-32431163399.060776</v>
      </c>
      <c r="V1912" s="3">
        <f t="shared" si="93"/>
        <v>0.27804607926676678</v>
      </c>
    </row>
    <row r="1913" spans="13:22" x14ac:dyDescent="0.25">
      <c r="M1913" s="3">
        <v>1909</v>
      </c>
      <c r="N1913" s="122">
        <f>'CBA Result'!$G$54*_xlfn.GAMMA.INV(T1913,IF($O$2="Railway",$D$31,$D$32),IF($O$2="Railway",$F$31,$F$32))</f>
        <v>5440735533.9879942</v>
      </c>
      <c r="O1913" s="122">
        <f>'CBA Result'!$G$53+'CBA Result'!$G$57+'CBA Result'!$G$58+'CBA Result'!$G$59+'CBA Result'!$G$60</f>
        <v>-349185910.82876146</v>
      </c>
      <c r="P1913" s="122">
        <f>'CBA Result'!$G$55+'CBA Result'!$G$56</f>
        <v>2589916468.0184565</v>
      </c>
      <c r="Q1913" s="122">
        <f>'CBA Result'!$G$40</f>
        <v>-16530913967.140793</v>
      </c>
      <c r="R1913" s="3">
        <v>0.15786798380259592</v>
      </c>
      <c r="S1913" s="122">
        <f t="shared" si="92"/>
        <v>1042354788.522922</v>
      </c>
      <c r="T1913" s="3">
        <v>0.44822161003705352</v>
      </c>
      <c r="U1913" s="122">
        <f t="shared" si="94"/>
        <v>-27343270355.64032</v>
      </c>
      <c r="V1913" s="3">
        <f t="shared" si="93"/>
        <v>0.22432958208369047</v>
      </c>
    </row>
    <row r="1914" spans="13:22" x14ac:dyDescent="0.25">
      <c r="M1914" s="3">
        <v>1910</v>
      </c>
      <c r="N1914" s="122">
        <f>'CBA Result'!$G$54*_xlfn.GAMMA.INV(T1914,IF($O$2="Railway",$D$31,$D$32),IF($O$2="Railway",$F$31,$F$32))</f>
        <v>5222467684.0380173</v>
      </c>
      <c r="O1914" s="122">
        <f>'CBA Result'!$G$53+'CBA Result'!$G$57+'CBA Result'!$G$58+'CBA Result'!$G$59+'CBA Result'!$G$60</f>
        <v>-349185910.82876146</v>
      </c>
      <c r="P1914" s="122">
        <f>'CBA Result'!$G$55+'CBA Result'!$G$56</f>
        <v>2589916468.0184565</v>
      </c>
      <c r="Q1914" s="122">
        <f>'CBA Result'!$G$40</f>
        <v>-16530913967.140793</v>
      </c>
      <c r="R1914" s="3">
        <v>0.19642531110330541</v>
      </c>
      <c r="S1914" s="122">
        <f t="shared" si="92"/>
        <v>1164389201.813561</v>
      </c>
      <c r="T1914" s="3">
        <v>0.37362632529730389</v>
      </c>
      <c r="U1914" s="122">
        <f t="shared" si="94"/>
        <v>-26246331018.331276</v>
      </c>
      <c r="V1914" s="3">
        <f t="shared" si="93"/>
        <v>0.23003866600653308</v>
      </c>
    </row>
    <row r="1915" spans="13:22" x14ac:dyDescent="0.25">
      <c r="M1915" s="3">
        <v>1911</v>
      </c>
      <c r="N1915" s="122">
        <f>'CBA Result'!$G$54*_xlfn.GAMMA.INV(T1915,IF($O$2="Railway",$D$31,$D$32),IF($O$2="Railway",$F$31,$F$32))</f>
        <v>4559855273.7673407</v>
      </c>
      <c r="O1915" s="122">
        <f>'CBA Result'!$G$53+'CBA Result'!$G$57+'CBA Result'!$G$58+'CBA Result'!$G$59+'CBA Result'!$G$60</f>
        <v>-349185910.82876146</v>
      </c>
      <c r="P1915" s="122">
        <f>'CBA Result'!$G$55+'CBA Result'!$G$56</f>
        <v>2589916468.0184565</v>
      </c>
      <c r="Q1915" s="122">
        <f>'CBA Result'!$G$40</f>
        <v>-16530913967.140793</v>
      </c>
      <c r="R1915" s="3">
        <v>0.36460350845296441</v>
      </c>
      <c r="S1915" s="122">
        <f t="shared" si="92"/>
        <v>1655341174.3451965</v>
      </c>
      <c r="T1915" s="3">
        <v>0.17340461994600642</v>
      </c>
      <c r="U1915" s="122">
        <f t="shared" si="94"/>
        <v>-22916268352.750237</v>
      </c>
      <c r="V1915" s="3">
        <f t="shared" si="93"/>
        <v>0.25597581800789926</v>
      </c>
    </row>
    <row r="1916" spans="13:22" x14ac:dyDescent="0.25">
      <c r="M1916" s="3">
        <v>1912</v>
      </c>
      <c r="N1916" s="122">
        <f>'CBA Result'!$G$54*_xlfn.GAMMA.INV(T1916,IF($O$2="Railway",$D$31,$D$32),IF($O$2="Railway",$F$31,$F$32))</f>
        <v>5526281556.1921444</v>
      </c>
      <c r="O1916" s="122">
        <f>'CBA Result'!$G$53+'CBA Result'!$G$57+'CBA Result'!$G$58+'CBA Result'!$G$59+'CBA Result'!$G$60</f>
        <v>-349185910.82876146</v>
      </c>
      <c r="P1916" s="122">
        <f>'CBA Result'!$G$55+'CBA Result'!$G$56</f>
        <v>2589916468.0184565</v>
      </c>
      <c r="Q1916" s="122">
        <f>'CBA Result'!$G$40</f>
        <v>-16530913967.140793</v>
      </c>
      <c r="R1916" s="3">
        <v>0.12831931140811681</v>
      </c>
      <c r="S1916" s="122">
        <f t="shared" si="92"/>
        <v>943283490.8418498</v>
      </c>
      <c r="T1916" s="3">
        <v>0.4775632043391923</v>
      </c>
      <c r="U1916" s="122">
        <f t="shared" si="94"/>
        <v>-27773195316.77203</v>
      </c>
      <c r="V1916" s="3">
        <f t="shared" si="93"/>
        <v>0.2203700030334349</v>
      </c>
    </row>
    <row r="1917" spans="13:22" x14ac:dyDescent="0.25">
      <c r="M1917" s="3">
        <v>1913</v>
      </c>
      <c r="N1917" s="122">
        <f>'CBA Result'!$G$54*_xlfn.GAMMA.INV(T1917,IF($O$2="Railway",$D$31,$D$32),IF($O$2="Railway",$F$31,$F$32))</f>
        <v>5343283892.8920918</v>
      </c>
      <c r="O1917" s="122">
        <f>'CBA Result'!$G$53+'CBA Result'!$G$57+'CBA Result'!$G$58+'CBA Result'!$G$59+'CBA Result'!$G$60</f>
        <v>-349185910.82876146</v>
      </c>
      <c r="P1917" s="122">
        <f>'CBA Result'!$G$55+'CBA Result'!$G$56</f>
        <v>2589916468.0184565</v>
      </c>
      <c r="Q1917" s="122">
        <f>'CBA Result'!$G$40</f>
        <v>-16530913967.140793</v>
      </c>
      <c r="R1917" s="3">
        <v>0.42769201130767009</v>
      </c>
      <c r="S1917" s="122">
        <f t="shared" si="92"/>
        <v>1836066567.899487</v>
      </c>
      <c r="T1917" s="3">
        <v>0.41477560198912045</v>
      </c>
      <c r="U1917" s="122">
        <f t="shared" si="94"/>
        <v>-26853511838.167793</v>
      </c>
      <c r="V1917" s="3">
        <f t="shared" si="93"/>
        <v>0.25434902485472599</v>
      </c>
    </row>
    <row r="1918" spans="13:22" x14ac:dyDescent="0.25">
      <c r="M1918" s="3">
        <v>1914</v>
      </c>
      <c r="N1918" s="122">
        <f>'CBA Result'!$G$54*_xlfn.GAMMA.INV(T1918,IF($O$2="Railway",$D$31,$D$32),IF($O$2="Railway",$F$31,$F$32))</f>
        <v>5022983340.7322292</v>
      </c>
      <c r="O1918" s="122">
        <f>'CBA Result'!$G$53+'CBA Result'!$G$57+'CBA Result'!$G$58+'CBA Result'!$G$59+'CBA Result'!$G$60</f>
        <v>-349185910.82876146</v>
      </c>
      <c r="P1918" s="122">
        <f>'CBA Result'!$G$55+'CBA Result'!$G$56</f>
        <v>2589916468.0184565</v>
      </c>
      <c r="Q1918" s="122">
        <f>'CBA Result'!$G$40</f>
        <v>-16530913967.140793</v>
      </c>
      <c r="R1918" s="3">
        <v>9.5213915001108651E-2</v>
      </c>
      <c r="S1918" s="122">
        <f t="shared" si="92"/>
        <v>823408302.6748997</v>
      </c>
      <c r="T1918" s="3">
        <v>0.30761813086274925</v>
      </c>
      <c r="U1918" s="122">
        <f t="shared" si="94"/>
        <v>-25243791141.75518</v>
      </c>
      <c r="V1918" s="3">
        <f t="shared" si="93"/>
        <v>0.21776466544621206</v>
      </c>
    </row>
    <row r="1919" spans="13:22" x14ac:dyDescent="0.25">
      <c r="M1919" s="3">
        <v>1915</v>
      </c>
      <c r="N1919" s="122">
        <f>'CBA Result'!$G$54*_xlfn.GAMMA.INV(T1919,IF($O$2="Railway",$D$31,$D$32),IF($O$2="Railway",$F$31,$F$32))</f>
        <v>5049379874.6520834</v>
      </c>
      <c r="O1919" s="122">
        <f>'CBA Result'!$G$53+'CBA Result'!$G$57+'CBA Result'!$G$58+'CBA Result'!$G$59+'CBA Result'!$G$60</f>
        <v>-349185910.82876146</v>
      </c>
      <c r="P1919" s="122">
        <f>'CBA Result'!$G$55+'CBA Result'!$G$56</f>
        <v>2589916468.0184565</v>
      </c>
      <c r="Q1919" s="122">
        <f>'CBA Result'!$G$40</f>
        <v>-16530913967.140793</v>
      </c>
      <c r="R1919" s="3">
        <v>0.72069594297598449</v>
      </c>
      <c r="S1919" s="122">
        <f t="shared" si="92"/>
        <v>2785166300.6377945</v>
      </c>
      <c r="T1919" s="3">
        <v>0.31615598779556886</v>
      </c>
      <c r="U1919" s="122">
        <f t="shared" si="94"/>
        <v>-25376451065.9352</v>
      </c>
      <c r="V1919" s="3">
        <f t="shared" si="93"/>
        <v>0.29497269909854745</v>
      </c>
    </row>
    <row r="1920" spans="13:22" x14ac:dyDescent="0.25">
      <c r="M1920" s="3">
        <v>1916</v>
      </c>
      <c r="N1920" s="122">
        <f>'CBA Result'!$G$54*_xlfn.GAMMA.INV(T1920,IF($O$2="Railway",$D$31,$D$32),IF($O$2="Railway",$F$31,$F$32))</f>
        <v>5409886392.8373346</v>
      </c>
      <c r="O1920" s="122">
        <f>'CBA Result'!$G$53+'CBA Result'!$G$57+'CBA Result'!$G$58+'CBA Result'!$G$59+'CBA Result'!$G$60</f>
        <v>-349185910.82876146</v>
      </c>
      <c r="P1920" s="122">
        <f>'CBA Result'!$G$55+'CBA Result'!$G$56</f>
        <v>2589916468.0184565</v>
      </c>
      <c r="Q1920" s="122">
        <f>'CBA Result'!$G$40</f>
        <v>-16530913967.140793</v>
      </c>
      <c r="R1920" s="3">
        <v>0.75042872382680847</v>
      </c>
      <c r="S1920" s="122">
        <f t="shared" si="92"/>
        <v>2904636989.7867036</v>
      </c>
      <c r="T1920" s="3">
        <v>0.43762619371781142</v>
      </c>
      <c r="U1920" s="122">
        <f t="shared" si="94"/>
        <v>-27188233154.980156</v>
      </c>
      <c r="V1920" s="3">
        <f t="shared" si="93"/>
        <v>0.29297002958562018</v>
      </c>
    </row>
    <row r="1921" spans="13:22" x14ac:dyDescent="0.25">
      <c r="M1921" s="3">
        <v>1917</v>
      </c>
      <c r="N1921" s="122">
        <f>'CBA Result'!$G$54*_xlfn.GAMMA.INV(T1921,IF($O$2="Railway",$D$31,$D$32),IF($O$2="Railway",$F$31,$F$32))</f>
        <v>6520874912.3034544</v>
      </c>
      <c r="O1921" s="122">
        <f>'CBA Result'!$G$53+'CBA Result'!$G$57+'CBA Result'!$G$58+'CBA Result'!$G$59+'CBA Result'!$G$60</f>
        <v>-349185910.82876146</v>
      </c>
      <c r="P1921" s="122">
        <f>'CBA Result'!$G$55+'CBA Result'!$G$56</f>
        <v>2589916468.0184565</v>
      </c>
      <c r="Q1921" s="122">
        <f>'CBA Result'!$G$40</f>
        <v>-16530913967.140793</v>
      </c>
      <c r="R1921" s="3">
        <v>0.22122039653893633</v>
      </c>
      <c r="S1921" s="122">
        <f t="shared" si="92"/>
        <v>1239872659.3309407</v>
      </c>
      <c r="T1921" s="3">
        <v>0.77388775424257961</v>
      </c>
      <c r="U1921" s="122">
        <f t="shared" si="94"/>
        <v>-32771680330.459373</v>
      </c>
      <c r="V1921" s="3">
        <f t="shared" si="93"/>
        <v>0.22615751118251382</v>
      </c>
    </row>
    <row r="1922" spans="13:22" x14ac:dyDescent="0.25">
      <c r="M1922" s="3">
        <v>1918</v>
      </c>
      <c r="N1922" s="122">
        <f>'CBA Result'!$G$54*_xlfn.GAMMA.INV(T1922,IF($O$2="Railway",$D$31,$D$32),IF($O$2="Railway",$F$31,$F$32))</f>
        <v>6083894915.6263409</v>
      </c>
      <c r="O1922" s="122">
        <f>'CBA Result'!$G$53+'CBA Result'!$G$57+'CBA Result'!$G$58+'CBA Result'!$G$59+'CBA Result'!$G$60</f>
        <v>-349185910.82876146</v>
      </c>
      <c r="P1922" s="122">
        <f>'CBA Result'!$G$55+'CBA Result'!$G$56</f>
        <v>2589916468.0184565</v>
      </c>
      <c r="Q1922" s="122">
        <f>'CBA Result'!$G$40</f>
        <v>-16530913967.140793</v>
      </c>
      <c r="R1922" s="3">
        <v>0.28842790074536107</v>
      </c>
      <c r="S1922" s="122">
        <f t="shared" si="92"/>
        <v>1437333758.3993106</v>
      </c>
      <c r="T1922" s="3">
        <v>0.6582064580455701</v>
      </c>
      <c r="U1922" s="122">
        <f t="shared" si="94"/>
        <v>-30575568772.654793</v>
      </c>
      <c r="V1922" s="3">
        <f t="shared" si="93"/>
        <v>0.23456776279534639</v>
      </c>
    </row>
    <row r="1923" spans="13:22" x14ac:dyDescent="0.25">
      <c r="M1923" s="3">
        <v>1919</v>
      </c>
      <c r="N1923" s="122">
        <f>'CBA Result'!$G$54*_xlfn.GAMMA.INV(T1923,IF($O$2="Railway",$D$31,$D$32),IF($O$2="Railway",$F$31,$F$32))</f>
        <v>6298773899.1302567</v>
      </c>
      <c r="O1923" s="122">
        <f>'CBA Result'!$G$53+'CBA Result'!$G$57+'CBA Result'!$G$58+'CBA Result'!$G$59+'CBA Result'!$G$60</f>
        <v>-349185910.82876146</v>
      </c>
      <c r="P1923" s="122">
        <f>'CBA Result'!$G$55+'CBA Result'!$G$56</f>
        <v>2589916468.0184565</v>
      </c>
      <c r="Q1923" s="122">
        <f>'CBA Result'!$G$40</f>
        <v>-16530913967.140793</v>
      </c>
      <c r="R1923" s="3">
        <v>0.68482822140705268</v>
      </c>
      <c r="S1923" s="122">
        <f t="shared" si="92"/>
        <v>2649972985.9585085</v>
      </c>
      <c r="T1923" s="3">
        <v>0.7186279389037743</v>
      </c>
      <c r="U1923" s="122">
        <f t="shared" si="94"/>
        <v>-31655476829.752739</v>
      </c>
      <c r="V1923" s="3">
        <f t="shared" si="93"/>
        <v>0.27166107844495785</v>
      </c>
    </row>
    <row r="1924" spans="13:22" x14ac:dyDescent="0.25">
      <c r="M1924" s="3">
        <v>1920</v>
      </c>
      <c r="N1924" s="122">
        <f>'CBA Result'!$G$54*_xlfn.GAMMA.INV(T1924,IF($O$2="Railway",$D$31,$D$32),IF($O$2="Railway",$F$31,$F$32))</f>
        <v>5501893446.3626451</v>
      </c>
      <c r="O1924" s="122">
        <f>'CBA Result'!$G$53+'CBA Result'!$G$57+'CBA Result'!$G$58+'CBA Result'!$G$59+'CBA Result'!$G$60</f>
        <v>-349185910.82876146</v>
      </c>
      <c r="P1924" s="122">
        <f>'CBA Result'!$G$55+'CBA Result'!$G$56</f>
        <v>2589916468.0184565</v>
      </c>
      <c r="Q1924" s="122">
        <f>'CBA Result'!$G$40</f>
        <v>-16530913967.140793</v>
      </c>
      <c r="R1924" s="3">
        <v>6.9778240030975436E-2</v>
      </c>
      <c r="S1924" s="122">
        <f t="shared" si="92"/>
        <v>721244363.20324755</v>
      </c>
      <c r="T1924" s="3">
        <v>0.46921002830984848</v>
      </c>
      <c r="U1924" s="122">
        <f t="shared" si="94"/>
        <v>-27650629043.082512</v>
      </c>
      <c r="V1924" s="3">
        <f t="shared" si="93"/>
        <v>0.21243465707723727</v>
      </c>
    </row>
    <row r="1925" spans="13:22" x14ac:dyDescent="0.25">
      <c r="M1925" s="3">
        <v>1921</v>
      </c>
      <c r="N1925" s="122">
        <f>'CBA Result'!$G$54*_xlfn.GAMMA.INV(T1925,IF($O$2="Railway",$D$31,$D$32),IF($O$2="Railway",$F$31,$F$32))</f>
        <v>5207965825.0958576</v>
      </c>
      <c r="O1925" s="122">
        <f>'CBA Result'!$G$53+'CBA Result'!$G$57+'CBA Result'!$G$58+'CBA Result'!$G$59+'CBA Result'!$G$60</f>
        <v>-349185910.82876146</v>
      </c>
      <c r="P1925" s="122">
        <f>'CBA Result'!$G$55+'CBA Result'!$G$56</f>
        <v>2589916468.0184565</v>
      </c>
      <c r="Q1925" s="122">
        <f>'CBA Result'!$G$40</f>
        <v>-16530913967.140793</v>
      </c>
      <c r="R1925" s="3">
        <v>0.84091992381005853</v>
      </c>
      <c r="S1925" s="122">
        <f t="shared" si="92"/>
        <v>3330627961.9035029</v>
      </c>
      <c r="T1925" s="3">
        <v>0.36873062416548386</v>
      </c>
      <c r="U1925" s="122">
        <f t="shared" si="94"/>
        <v>-26173449650.134323</v>
      </c>
      <c r="V1925" s="3">
        <f t="shared" si="93"/>
        <v>0.31288989359981328</v>
      </c>
    </row>
    <row r="1926" spans="13:22" x14ac:dyDescent="0.25">
      <c r="M1926" s="3">
        <v>1922</v>
      </c>
      <c r="N1926" s="122">
        <f>'CBA Result'!$G$54*_xlfn.GAMMA.INV(T1926,IF($O$2="Railway",$D$31,$D$32),IF($O$2="Railway",$F$31,$F$32))</f>
        <v>4582376770.5388365</v>
      </c>
      <c r="O1926" s="122">
        <f>'CBA Result'!$G$53+'CBA Result'!$G$57+'CBA Result'!$G$58+'CBA Result'!$G$59+'CBA Result'!$G$60</f>
        <v>-349185910.82876146</v>
      </c>
      <c r="P1926" s="122">
        <f>'CBA Result'!$G$55+'CBA Result'!$G$56</f>
        <v>2589916468.0184565</v>
      </c>
      <c r="Q1926" s="122">
        <f>'CBA Result'!$G$40</f>
        <v>-16530913967.140793</v>
      </c>
      <c r="R1926" s="3">
        <v>0.39405669275796484</v>
      </c>
      <c r="S1926" s="122">
        <f t="shared" ref="S1926:S1989" si="95">_xlfn.BETA.INV(R1926,IF($O$2="Railway",$I$30,$J$30),IF($O$2="Railway",$I$31,$J$31),IF($O$2="Railway",$I$27,$J$27),IF($O$2="Railway",$I$29,$J$29))*P1926</f>
        <v>1739457754.5468783</v>
      </c>
      <c r="T1926" s="3">
        <v>0.17909812089525423</v>
      </c>
      <c r="U1926" s="122">
        <f t="shared" si="94"/>
        <v>-23029453669.549728</v>
      </c>
      <c r="V1926" s="3">
        <f t="shared" ref="V1926:V1989" si="96">(N1926+O1926+S1926)/-U1926</f>
        <v>0.2593482546289918</v>
      </c>
    </row>
    <row r="1927" spans="13:22" x14ac:dyDescent="0.25">
      <c r="M1927" s="3">
        <v>1923</v>
      </c>
      <c r="N1927" s="122">
        <f>'CBA Result'!$G$54*_xlfn.GAMMA.INV(T1927,IF($O$2="Railway",$D$31,$D$32),IF($O$2="Railway",$F$31,$F$32))</f>
        <v>5848483309.1796236</v>
      </c>
      <c r="O1927" s="122">
        <f>'CBA Result'!$G$53+'CBA Result'!$G$57+'CBA Result'!$G$58+'CBA Result'!$G$59+'CBA Result'!$G$60</f>
        <v>-349185910.82876146</v>
      </c>
      <c r="P1927" s="122">
        <f>'CBA Result'!$G$55+'CBA Result'!$G$56</f>
        <v>2589916468.0184565</v>
      </c>
      <c r="Q1927" s="122">
        <f>'CBA Result'!$G$40</f>
        <v>-16530913967.140793</v>
      </c>
      <c r="R1927" s="3">
        <v>0.89879013683355846</v>
      </c>
      <c r="S1927" s="122">
        <f t="shared" si="95"/>
        <v>3691782869.7756562</v>
      </c>
      <c r="T1927" s="3">
        <v>0.58525334106331772</v>
      </c>
      <c r="U1927" s="122">
        <f t="shared" si="94"/>
        <v>-29392470796.339447</v>
      </c>
      <c r="V1927" s="3">
        <f t="shared" si="96"/>
        <v>0.31270185932348293</v>
      </c>
    </row>
    <row r="1928" spans="13:22" x14ac:dyDescent="0.25">
      <c r="M1928" s="3">
        <v>1924</v>
      </c>
      <c r="N1928" s="122">
        <f>'CBA Result'!$G$54*_xlfn.GAMMA.INV(T1928,IF($O$2="Railway",$D$31,$D$32),IF($O$2="Railway",$F$31,$F$32))</f>
        <v>4725866364.0779152</v>
      </c>
      <c r="O1928" s="122">
        <f>'CBA Result'!$G$53+'CBA Result'!$G$57+'CBA Result'!$G$58+'CBA Result'!$G$59+'CBA Result'!$G$60</f>
        <v>-349185910.82876146</v>
      </c>
      <c r="P1928" s="122">
        <f>'CBA Result'!$G$55+'CBA Result'!$G$56</f>
        <v>2589916468.0184565</v>
      </c>
      <c r="Q1928" s="122">
        <f>'CBA Result'!$G$40</f>
        <v>-16530913967.140793</v>
      </c>
      <c r="R1928" s="3">
        <v>0.37432842425433388</v>
      </c>
      <c r="S1928" s="122">
        <f t="shared" si="95"/>
        <v>1683087445.1591043</v>
      </c>
      <c r="T1928" s="3">
        <v>0.21757612762415668</v>
      </c>
      <c r="U1928" s="122">
        <f t="shared" si="94"/>
        <v>-23750583142.734047</v>
      </c>
      <c r="V1928" s="3">
        <f t="shared" si="96"/>
        <v>0.25514185744370271</v>
      </c>
    </row>
    <row r="1929" spans="13:22" x14ac:dyDescent="0.25">
      <c r="M1929" s="3">
        <v>1925</v>
      </c>
      <c r="N1929" s="122">
        <f>'CBA Result'!$G$54*_xlfn.GAMMA.INV(T1929,IF($O$2="Railway",$D$31,$D$32),IF($O$2="Railway",$F$31,$F$32))</f>
        <v>4812103667.6528025</v>
      </c>
      <c r="O1929" s="122">
        <f>'CBA Result'!$G$53+'CBA Result'!$G$57+'CBA Result'!$G$58+'CBA Result'!$G$59+'CBA Result'!$G$60</f>
        <v>-349185910.82876146</v>
      </c>
      <c r="P1929" s="122">
        <f>'CBA Result'!$G$55+'CBA Result'!$G$56</f>
        <v>2589916468.0184565</v>
      </c>
      <c r="Q1929" s="122">
        <f>'CBA Result'!$G$40</f>
        <v>-16530913967.140793</v>
      </c>
      <c r="R1929" s="3">
        <v>0.1958887636854969</v>
      </c>
      <c r="S1929" s="122">
        <f t="shared" si="95"/>
        <v>1162733634.5639744</v>
      </c>
      <c r="T1929" s="3">
        <v>0.2424040647975072</v>
      </c>
      <c r="U1929" s="122">
        <f t="shared" si="94"/>
        <v>-24183982246.891788</v>
      </c>
      <c r="V1929" s="3">
        <f t="shared" si="96"/>
        <v>0.23261890179856728</v>
      </c>
    </row>
    <row r="1930" spans="13:22" x14ac:dyDescent="0.25">
      <c r="M1930" s="3">
        <v>1926</v>
      </c>
      <c r="N1930" s="122">
        <f>'CBA Result'!$G$54*_xlfn.GAMMA.INV(T1930,IF($O$2="Railway",$D$31,$D$32),IF($O$2="Railway",$F$31,$F$32))</f>
        <v>5915075087.6408339</v>
      </c>
      <c r="O1930" s="122">
        <f>'CBA Result'!$G$53+'CBA Result'!$G$57+'CBA Result'!$G$58+'CBA Result'!$G$59+'CBA Result'!$G$60</f>
        <v>-349185910.82876146</v>
      </c>
      <c r="P1930" s="122">
        <f>'CBA Result'!$G$55+'CBA Result'!$G$56</f>
        <v>2589916468.0184565</v>
      </c>
      <c r="Q1930" s="122">
        <f>'CBA Result'!$G$40</f>
        <v>-16530913967.140793</v>
      </c>
      <c r="R1930" s="3">
        <v>0.73124817127149622</v>
      </c>
      <c r="S1930" s="122">
        <f t="shared" si="95"/>
        <v>2826714538.2196307</v>
      </c>
      <c r="T1930" s="3">
        <v>0.60651191873229815</v>
      </c>
      <c r="U1930" s="122">
        <f t="shared" si="94"/>
        <v>-29727138230.651058</v>
      </c>
      <c r="V1930" s="3">
        <f t="shared" si="96"/>
        <v>0.28232127996694473</v>
      </c>
    </row>
    <row r="1931" spans="13:22" x14ac:dyDescent="0.25">
      <c r="M1931" s="3">
        <v>1927</v>
      </c>
      <c r="N1931" s="122">
        <f>'CBA Result'!$G$54*_xlfn.GAMMA.INV(T1931,IF($O$2="Railway",$D$31,$D$32),IF($O$2="Railway",$F$31,$F$32))</f>
        <v>6331303474.3080654</v>
      </c>
      <c r="O1931" s="122">
        <f>'CBA Result'!$G$53+'CBA Result'!$G$57+'CBA Result'!$G$58+'CBA Result'!$G$59+'CBA Result'!$G$60</f>
        <v>-349185910.82876146</v>
      </c>
      <c r="P1931" s="122">
        <f>'CBA Result'!$G$55+'CBA Result'!$G$56</f>
        <v>2589916468.0184565</v>
      </c>
      <c r="Q1931" s="122">
        <f>'CBA Result'!$G$40</f>
        <v>-16530913967.140793</v>
      </c>
      <c r="R1931" s="3">
        <v>0.81767012446682896</v>
      </c>
      <c r="S1931" s="122">
        <f t="shared" si="95"/>
        <v>3209481091.5973196</v>
      </c>
      <c r="T1931" s="3">
        <v>0.72719413273441291</v>
      </c>
      <c r="U1931" s="122">
        <f t="shared" si="94"/>
        <v>-31818959315.362362</v>
      </c>
      <c r="V1931" s="3">
        <f t="shared" si="96"/>
        <v>0.28887175611173654</v>
      </c>
    </row>
    <row r="1932" spans="13:22" x14ac:dyDescent="0.25">
      <c r="M1932" s="3">
        <v>1928</v>
      </c>
      <c r="N1932" s="122">
        <f>'CBA Result'!$G$54*_xlfn.GAMMA.INV(T1932,IF($O$2="Railway",$D$31,$D$32),IF($O$2="Railway",$F$31,$F$32))</f>
        <v>5811819242.9962349</v>
      </c>
      <c r="O1932" s="122">
        <f>'CBA Result'!$G$53+'CBA Result'!$G$57+'CBA Result'!$G$58+'CBA Result'!$G$59+'CBA Result'!$G$60</f>
        <v>-349185910.82876146</v>
      </c>
      <c r="P1932" s="122">
        <f>'CBA Result'!$G$55+'CBA Result'!$G$56</f>
        <v>2589916468.0184565</v>
      </c>
      <c r="Q1932" s="122">
        <f>'CBA Result'!$G$40</f>
        <v>-16530913967.140793</v>
      </c>
      <c r="R1932" s="3">
        <v>8.6902441050493273E-2</v>
      </c>
      <c r="S1932" s="122">
        <f t="shared" si="95"/>
        <v>791230264.45459461</v>
      </c>
      <c r="T1932" s="3">
        <v>0.57336735317604981</v>
      </c>
      <c r="U1932" s="122">
        <f t="shared" si="94"/>
        <v>-29208209777.268253</v>
      </c>
      <c r="V1932" s="3">
        <f t="shared" si="96"/>
        <v>0.21411321146731957</v>
      </c>
    </row>
    <row r="1933" spans="13:22" x14ac:dyDescent="0.25">
      <c r="M1933" s="3">
        <v>1929</v>
      </c>
      <c r="N1933" s="122">
        <f>'CBA Result'!$G$54*_xlfn.GAMMA.INV(T1933,IF($O$2="Railway",$D$31,$D$32),IF($O$2="Railway",$F$31,$F$32))</f>
        <v>5337033304.6302233</v>
      </c>
      <c r="O1933" s="122">
        <f>'CBA Result'!$G$53+'CBA Result'!$G$57+'CBA Result'!$G$58+'CBA Result'!$G$59+'CBA Result'!$G$60</f>
        <v>-349185910.82876146</v>
      </c>
      <c r="P1933" s="122">
        <f>'CBA Result'!$G$55+'CBA Result'!$G$56</f>
        <v>2589916468.0184565</v>
      </c>
      <c r="Q1933" s="122">
        <f>'CBA Result'!$G$40</f>
        <v>-16530913967.140793</v>
      </c>
      <c r="R1933" s="3">
        <v>0.7932418111506413</v>
      </c>
      <c r="S1933" s="122">
        <f t="shared" si="95"/>
        <v>3092018158.5215359</v>
      </c>
      <c r="T1933" s="3">
        <v>0.41263486915548264</v>
      </c>
      <c r="U1933" s="122">
        <f t="shared" si="94"/>
        <v>-26822098525.820889</v>
      </c>
      <c r="V1933" s="3">
        <f t="shared" si="96"/>
        <v>0.30123912730186775</v>
      </c>
    </row>
    <row r="1934" spans="13:22" x14ac:dyDescent="0.25">
      <c r="M1934" s="3">
        <v>1930</v>
      </c>
      <c r="N1934" s="122">
        <f>'CBA Result'!$G$54*_xlfn.GAMMA.INV(T1934,IF($O$2="Railway",$D$31,$D$32),IF($O$2="Railway",$F$31,$F$32))</f>
        <v>6283500758.4639626</v>
      </c>
      <c r="O1934" s="122">
        <f>'CBA Result'!$G$53+'CBA Result'!$G$57+'CBA Result'!$G$58+'CBA Result'!$G$59+'CBA Result'!$G$60</f>
        <v>-349185910.82876146</v>
      </c>
      <c r="P1934" s="122">
        <f>'CBA Result'!$G$55+'CBA Result'!$G$56</f>
        <v>2589916468.0184565</v>
      </c>
      <c r="Q1934" s="122">
        <f>'CBA Result'!$G$40</f>
        <v>-16530913967.140793</v>
      </c>
      <c r="R1934" s="3">
        <v>0.82993961366695412</v>
      </c>
      <c r="S1934" s="122">
        <f t="shared" si="95"/>
        <v>3272133252.2543674</v>
      </c>
      <c r="T1934" s="3">
        <v>0.71455144160795547</v>
      </c>
      <c r="U1934" s="122">
        <f t="shared" si="94"/>
        <v>-31578719264.197613</v>
      </c>
      <c r="V1934" s="3">
        <f t="shared" si="96"/>
        <v>0.29153962904149133</v>
      </c>
    </row>
    <row r="1935" spans="13:22" x14ac:dyDescent="0.25">
      <c r="M1935" s="3">
        <v>1931</v>
      </c>
      <c r="N1935" s="122">
        <f>'CBA Result'!$G$54*_xlfn.GAMMA.INV(T1935,IF($O$2="Railway",$D$31,$D$32),IF($O$2="Railway",$F$31,$F$32))</f>
        <v>5688204565.554285</v>
      </c>
      <c r="O1935" s="122">
        <f>'CBA Result'!$G$53+'CBA Result'!$G$57+'CBA Result'!$G$58+'CBA Result'!$G$59+'CBA Result'!$G$60</f>
        <v>-349185910.82876146</v>
      </c>
      <c r="P1935" s="122">
        <f>'CBA Result'!$G$55+'CBA Result'!$G$56</f>
        <v>2589916468.0184565</v>
      </c>
      <c r="Q1935" s="122">
        <f>'CBA Result'!$G$40</f>
        <v>-16530913967.140793</v>
      </c>
      <c r="R1935" s="3">
        <v>0.1754972415689805</v>
      </c>
      <c r="S1935" s="122">
        <f t="shared" si="95"/>
        <v>1098984671.3578582</v>
      </c>
      <c r="T1935" s="3">
        <v>0.53248414782372777</v>
      </c>
      <c r="U1935" s="122">
        <f t="shared" si="94"/>
        <v>-28586964814.320568</v>
      </c>
      <c r="V1935" s="3">
        <f t="shared" si="96"/>
        <v>0.22520765558357844</v>
      </c>
    </row>
    <row r="1936" spans="13:22" x14ac:dyDescent="0.25">
      <c r="M1936" s="3">
        <v>1932</v>
      </c>
      <c r="N1936" s="122">
        <f>'CBA Result'!$G$54*_xlfn.GAMMA.INV(T1936,IF($O$2="Railway",$D$31,$D$32),IF($O$2="Railway",$F$31,$F$32))</f>
        <v>4550048830.2505522</v>
      </c>
      <c r="O1936" s="122">
        <f>'CBA Result'!$G$53+'CBA Result'!$G$57+'CBA Result'!$G$58+'CBA Result'!$G$59+'CBA Result'!$G$60</f>
        <v>-349185910.82876146</v>
      </c>
      <c r="P1936" s="122">
        <f>'CBA Result'!$G$55+'CBA Result'!$G$56</f>
        <v>2589916468.0184565</v>
      </c>
      <c r="Q1936" s="122">
        <f>'CBA Result'!$G$40</f>
        <v>-16530913967.140793</v>
      </c>
      <c r="R1936" s="3">
        <v>0.27127216619379746</v>
      </c>
      <c r="S1936" s="122">
        <f t="shared" si="95"/>
        <v>1387641933.7081048</v>
      </c>
      <c r="T1936" s="3">
        <v>0.17095607971760707</v>
      </c>
      <c r="U1936" s="122">
        <f t="shared" si="94"/>
        <v>-22866984531.724236</v>
      </c>
      <c r="V1936" s="3">
        <f t="shared" si="96"/>
        <v>0.24439185872438712</v>
      </c>
    </row>
    <row r="1937" spans="13:22" x14ac:dyDescent="0.25">
      <c r="M1937" s="3">
        <v>1933</v>
      </c>
      <c r="N1937" s="122">
        <f>'CBA Result'!$G$54*_xlfn.GAMMA.INV(T1937,IF($O$2="Railway",$D$31,$D$32),IF($O$2="Railway",$F$31,$F$32))</f>
        <v>7873642682.2041636</v>
      </c>
      <c r="O1937" s="122">
        <f>'CBA Result'!$G$53+'CBA Result'!$G$57+'CBA Result'!$G$58+'CBA Result'!$G$59+'CBA Result'!$G$60</f>
        <v>-349185910.82876146</v>
      </c>
      <c r="P1937" s="122">
        <f>'CBA Result'!$G$55+'CBA Result'!$G$56</f>
        <v>2589916468.0184565</v>
      </c>
      <c r="Q1937" s="122">
        <f>'CBA Result'!$G$40</f>
        <v>-16530913967.140793</v>
      </c>
      <c r="R1937" s="3">
        <v>9.4412173339013639E-2</v>
      </c>
      <c r="S1937" s="122">
        <f t="shared" si="95"/>
        <v>820347831.73817039</v>
      </c>
      <c r="T1937" s="3">
        <v>0.95813644775767592</v>
      </c>
      <c r="U1937" s="122">
        <f t="shared" si="94"/>
        <v>-39570227076.523903</v>
      </c>
      <c r="V1937" s="3">
        <f t="shared" si="96"/>
        <v>0.21088594177070952</v>
      </c>
    </row>
    <row r="1938" spans="13:22" x14ac:dyDescent="0.25">
      <c r="M1938" s="3">
        <v>1934</v>
      </c>
      <c r="N1938" s="122">
        <f>'CBA Result'!$G$54*_xlfn.GAMMA.INV(T1938,IF($O$2="Railway",$D$31,$D$32),IF($O$2="Railway",$F$31,$F$32))</f>
        <v>8904494025.8178654</v>
      </c>
      <c r="O1938" s="122">
        <f>'CBA Result'!$G$53+'CBA Result'!$G$57+'CBA Result'!$G$58+'CBA Result'!$G$59+'CBA Result'!$G$60</f>
        <v>-349185910.82876146</v>
      </c>
      <c r="P1938" s="122">
        <f>'CBA Result'!$G$55+'CBA Result'!$G$56</f>
        <v>2589916468.0184565</v>
      </c>
      <c r="Q1938" s="122">
        <f>'CBA Result'!$G$40</f>
        <v>-16530913967.140793</v>
      </c>
      <c r="R1938" s="3">
        <v>0.77169938615340128</v>
      </c>
      <c r="S1938" s="122">
        <f t="shared" si="95"/>
        <v>2995159992.3007956</v>
      </c>
      <c r="T1938" s="3">
        <v>0.99187615235627447</v>
      </c>
      <c r="U1938" s="122">
        <f t="shared" si="94"/>
        <v>-44750932297.136589</v>
      </c>
      <c r="V1938" s="3">
        <f t="shared" si="96"/>
        <v>0.25810564192489377</v>
      </c>
    </row>
    <row r="1939" spans="13:22" x14ac:dyDescent="0.25">
      <c r="M1939" s="3">
        <v>1935</v>
      </c>
      <c r="N1939" s="122">
        <f>'CBA Result'!$G$54*_xlfn.GAMMA.INV(T1939,IF($O$2="Railway",$D$31,$D$32),IF($O$2="Railway",$F$31,$F$32))</f>
        <v>6209505149.5003071</v>
      </c>
      <c r="O1939" s="122">
        <f>'CBA Result'!$G$53+'CBA Result'!$G$57+'CBA Result'!$G$58+'CBA Result'!$G$59+'CBA Result'!$G$60</f>
        <v>-349185910.82876146</v>
      </c>
      <c r="P1939" s="122">
        <f>'CBA Result'!$G$55+'CBA Result'!$G$56</f>
        <v>2589916468.0184565</v>
      </c>
      <c r="Q1939" s="122">
        <f>'CBA Result'!$G$40</f>
        <v>-16530913967.140793</v>
      </c>
      <c r="R1939" s="3">
        <v>0.28259670555714766</v>
      </c>
      <c r="S1939" s="122">
        <f t="shared" si="95"/>
        <v>1420483793.9418101</v>
      </c>
      <c r="T1939" s="3">
        <v>0.69431729389613839</v>
      </c>
      <c r="U1939" s="122">
        <f t="shared" si="94"/>
        <v>-31206842717.656406</v>
      </c>
      <c r="V1939" s="3">
        <f t="shared" si="96"/>
        <v>0.23330790296494738</v>
      </c>
    </row>
    <row r="1940" spans="13:22" x14ac:dyDescent="0.25">
      <c r="M1940" s="3">
        <v>1936</v>
      </c>
      <c r="N1940" s="122">
        <f>'CBA Result'!$G$54*_xlfn.GAMMA.INV(T1940,IF($O$2="Railway",$D$31,$D$32),IF($O$2="Railway",$F$31,$F$32))</f>
        <v>5875706203.642911</v>
      </c>
      <c r="O1940" s="122">
        <f>'CBA Result'!$G$53+'CBA Result'!$G$57+'CBA Result'!$G$58+'CBA Result'!$G$59+'CBA Result'!$G$60</f>
        <v>-349185910.82876146</v>
      </c>
      <c r="P1940" s="122">
        <f>'CBA Result'!$G$55+'CBA Result'!$G$56</f>
        <v>2589916468.0184565</v>
      </c>
      <c r="Q1940" s="122">
        <f>'CBA Result'!$G$40</f>
        <v>-16530913967.140793</v>
      </c>
      <c r="R1940" s="3">
        <v>0.9269905223546886</v>
      </c>
      <c r="S1940" s="122">
        <f t="shared" si="95"/>
        <v>3919922071.2252803</v>
      </c>
      <c r="T1940" s="3">
        <v>0.59399728481374514</v>
      </c>
      <c r="U1940" s="122">
        <f t="shared" si="94"/>
        <v>-29529283725.128712</v>
      </c>
      <c r="V1940" s="3">
        <f t="shared" si="96"/>
        <v>0.31990082969742795</v>
      </c>
    </row>
    <row r="1941" spans="13:22" x14ac:dyDescent="0.25">
      <c r="M1941" s="3">
        <v>1937</v>
      </c>
      <c r="N1941" s="122">
        <f>'CBA Result'!$G$54*_xlfn.GAMMA.INV(T1941,IF($O$2="Railway",$D$31,$D$32),IF($O$2="Railway",$F$31,$F$32))</f>
        <v>5343102184.2787275</v>
      </c>
      <c r="O1941" s="122">
        <f>'CBA Result'!$G$53+'CBA Result'!$G$57+'CBA Result'!$G$58+'CBA Result'!$G$59+'CBA Result'!$G$60</f>
        <v>-349185910.82876146</v>
      </c>
      <c r="P1941" s="122">
        <f>'CBA Result'!$G$55+'CBA Result'!$G$56</f>
        <v>2589916468.0184565</v>
      </c>
      <c r="Q1941" s="122">
        <f>'CBA Result'!$G$40</f>
        <v>-16530913967.140793</v>
      </c>
      <c r="R1941" s="3">
        <v>0.5115215249624312</v>
      </c>
      <c r="S1941" s="122">
        <f t="shared" si="95"/>
        <v>2082471457.629282</v>
      </c>
      <c r="T1941" s="3">
        <v>0.41471335715495194</v>
      </c>
      <c r="U1941" s="122">
        <f t="shared" si="94"/>
        <v>-26852598633.011955</v>
      </c>
      <c r="V1941" s="3">
        <f t="shared" si="96"/>
        <v>0.26352711064543688</v>
      </c>
    </row>
    <row r="1942" spans="13:22" x14ac:dyDescent="0.25">
      <c r="M1942" s="3">
        <v>1938</v>
      </c>
      <c r="N1942" s="122">
        <f>'CBA Result'!$G$54*_xlfn.GAMMA.INV(T1942,IF($O$2="Railway",$D$31,$D$32),IF($O$2="Railway",$F$31,$F$32))</f>
        <v>4243485574.1836061</v>
      </c>
      <c r="O1942" s="122">
        <f>'CBA Result'!$G$53+'CBA Result'!$G$57+'CBA Result'!$G$58+'CBA Result'!$G$59+'CBA Result'!$G$60</f>
        <v>-349185910.82876146</v>
      </c>
      <c r="P1942" s="122">
        <f>'CBA Result'!$G$55+'CBA Result'!$G$56</f>
        <v>2589916468.0184565</v>
      </c>
      <c r="Q1942" s="122">
        <f>'CBA Result'!$G$40</f>
        <v>-16530913967.140793</v>
      </c>
      <c r="R1942" s="3">
        <v>0.53986223931044097</v>
      </c>
      <c r="S1942" s="122">
        <f t="shared" si="95"/>
        <v>2168620635.9306879</v>
      </c>
      <c r="T1942" s="3">
        <v>0.1042319872821782</v>
      </c>
      <c r="U1942" s="122">
        <f t="shared" si="94"/>
        <v>-21326302772.910702</v>
      </c>
      <c r="V1942" s="3">
        <f t="shared" si="96"/>
        <v>0.28429307995133746</v>
      </c>
    </row>
    <row r="1943" spans="13:22" x14ac:dyDescent="0.25">
      <c r="M1943" s="3">
        <v>1939</v>
      </c>
      <c r="N1943" s="122">
        <f>'CBA Result'!$G$54*_xlfn.GAMMA.INV(T1943,IF($O$2="Railway",$D$31,$D$32),IF($O$2="Railway",$F$31,$F$32))</f>
        <v>6095162573.1990299</v>
      </c>
      <c r="O1943" s="122">
        <f>'CBA Result'!$G$53+'CBA Result'!$G$57+'CBA Result'!$G$58+'CBA Result'!$G$59+'CBA Result'!$G$60</f>
        <v>-349185910.82876146</v>
      </c>
      <c r="P1943" s="122">
        <f>'CBA Result'!$G$55+'CBA Result'!$G$56</f>
        <v>2589916468.0184565</v>
      </c>
      <c r="Q1943" s="122">
        <f>'CBA Result'!$G$40</f>
        <v>-16530913967.140793</v>
      </c>
      <c r="R1943" s="3">
        <v>0.19650784084621409</v>
      </c>
      <c r="S1943" s="122">
        <f t="shared" si="95"/>
        <v>1164643763.6591601</v>
      </c>
      <c r="T1943" s="3">
        <v>0.66153236433989482</v>
      </c>
      <c r="U1943" s="122">
        <f t="shared" si="94"/>
        <v>-30632196154.257915</v>
      </c>
      <c r="V1943" s="3">
        <f t="shared" si="96"/>
        <v>0.2255999012029323</v>
      </c>
    </row>
    <row r="1944" spans="13:22" x14ac:dyDescent="0.25">
      <c r="M1944" s="3">
        <v>1940</v>
      </c>
      <c r="N1944" s="122">
        <f>'CBA Result'!$G$54*_xlfn.GAMMA.INV(T1944,IF($O$2="Railway",$D$31,$D$32),IF($O$2="Railway",$F$31,$F$32))</f>
        <v>4779031174.7440615</v>
      </c>
      <c r="O1944" s="122">
        <f>'CBA Result'!$G$53+'CBA Result'!$G$57+'CBA Result'!$G$58+'CBA Result'!$G$59+'CBA Result'!$G$60</f>
        <v>-349185910.82876146</v>
      </c>
      <c r="P1944" s="122">
        <f>'CBA Result'!$G$55+'CBA Result'!$G$56</f>
        <v>2589916468.0184565</v>
      </c>
      <c r="Q1944" s="122">
        <f>'CBA Result'!$G$40</f>
        <v>-16530913967.140793</v>
      </c>
      <c r="R1944" s="3">
        <v>0.96294087484288193</v>
      </c>
      <c r="S1944" s="122">
        <f t="shared" si="95"/>
        <v>4324016669.8729572</v>
      </c>
      <c r="T1944" s="3">
        <v>0.2327413403870745</v>
      </c>
      <c r="U1944" s="122">
        <f t="shared" si="94"/>
        <v>-24017771243.013813</v>
      </c>
      <c r="V1944" s="3">
        <f t="shared" si="96"/>
        <v>0.36447436546946643</v>
      </c>
    </row>
    <row r="1945" spans="13:22" x14ac:dyDescent="0.25">
      <c r="M1945" s="3">
        <v>1941</v>
      </c>
      <c r="N1945" s="122">
        <f>'CBA Result'!$G$54*_xlfn.GAMMA.INV(T1945,IF($O$2="Railway",$D$31,$D$32),IF($O$2="Railway",$F$31,$F$32))</f>
        <v>5451001884.4096212</v>
      </c>
      <c r="O1945" s="122">
        <f>'CBA Result'!$G$53+'CBA Result'!$G$57+'CBA Result'!$G$58+'CBA Result'!$G$59+'CBA Result'!$G$60</f>
        <v>-349185910.82876146</v>
      </c>
      <c r="P1945" s="122">
        <f>'CBA Result'!$G$55+'CBA Result'!$G$56</f>
        <v>2589916468.0184565</v>
      </c>
      <c r="Q1945" s="122">
        <f>'CBA Result'!$G$40</f>
        <v>-16530913967.140793</v>
      </c>
      <c r="R1945" s="3">
        <v>0.47639213045263162</v>
      </c>
      <c r="S1945" s="122">
        <f t="shared" si="95"/>
        <v>1977932064.1874137</v>
      </c>
      <c r="T1945" s="3">
        <v>0.45174732892751557</v>
      </c>
      <c r="U1945" s="122">
        <f t="shared" si="94"/>
        <v>-27394865510.999496</v>
      </c>
      <c r="V1945" s="3">
        <f t="shared" si="96"/>
        <v>0.25843339274382043</v>
      </c>
    </row>
    <row r="1946" spans="13:22" x14ac:dyDescent="0.25">
      <c r="M1946" s="3">
        <v>1942</v>
      </c>
      <c r="N1946" s="122">
        <f>'CBA Result'!$G$54*_xlfn.GAMMA.INV(T1946,IF($O$2="Railway",$D$31,$D$32),IF($O$2="Railway",$F$31,$F$32))</f>
        <v>5168756909.7219753</v>
      </c>
      <c r="O1946" s="122">
        <f>'CBA Result'!$G$53+'CBA Result'!$G$57+'CBA Result'!$G$58+'CBA Result'!$G$59+'CBA Result'!$G$60</f>
        <v>-349185910.82876146</v>
      </c>
      <c r="P1946" s="122">
        <f>'CBA Result'!$G$55+'CBA Result'!$G$56</f>
        <v>2589916468.0184565</v>
      </c>
      <c r="Q1946" s="122">
        <f>'CBA Result'!$G$40</f>
        <v>-16530913967.140793</v>
      </c>
      <c r="R1946" s="3">
        <v>0.59755769147790494</v>
      </c>
      <c r="S1946" s="122">
        <f t="shared" si="95"/>
        <v>2350580919.4496055</v>
      </c>
      <c r="T1946" s="3">
        <v>0.35555694454544651</v>
      </c>
      <c r="U1946" s="122">
        <f t="shared" si="94"/>
        <v>-25976399092.039352</v>
      </c>
      <c r="V1946" s="3">
        <f t="shared" si="96"/>
        <v>0.27602562976252404</v>
      </c>
    </row>
    <row r="1947" spans="13:22" x14ac:dyDescent="0.25">
      <c r="M1947" s="3">
        <v>1943</v>
      </c>
      <c r="N1947" s="122">
        <f>'CBA Result'!$G$54*_xlfn.GAMMA.INV(T1947,IF($O$2="Railway",$D$31,$D$32),IF($O$2="Railway",$F$31,$F$32))</f>
        <v>4160713548.4311161</v>
      </c>
      <c r="O1947" s="122">
        <f>'CBA Result'!$G$53+'CBA Result'!$G$57+'CBA Result'!$G$58+'CBA Result'!$G$59+'CBA Result'!$G$60</f>
        <v>-349185910.82876146</v>
      </c>
      <c r="P1947" s="122">
        <f>'CBA Result'!$G$55+'CBA Result'!$G$56</f>
        <v>2589916468.0184565</v>
      </c>
      <c r="Q1947" s="122">
        <f>'CBA Result'!$G$40</f>
        <v>-16530913967.140793</v>
      </c>
      <c r="R1947" s="3">
        <v>8.5262238999211926E-2</v>
      </c>
      <c r="S1947" s="122">
        <f t="shared" si="95"/>
        <v>784755581.0471549</v>
      </c>
      <c r="T1947" s="3">
        <v>8.9573575687984075E-2</v>
      </c>
      <c r="U1947" s="122">
        <f t="shared" si="94"/>
        <v>-20910318966.32869</v>
      </c>
      <c r="V1947" s="3">
        <f t="shared" si="96"/>
        <v>0.21980933079264728</v>
      </c>
    </row>
    <row r="1948" spans="13:22" x14ac:dyDescent="0.25">
      <c r="M1948" s="3">
        <v>1944</v>
      </c>
      <c r="N1948" s="122">
        <f>'CBA Result'!$G$54*_xlfn.GAMMA.INV(T1948,IF($O$2="Railway",$D$31,$D$32),IF($O$2="Railway",$F$31,$F$32))</f>
        <v>5166082047.6570778</v>
      </c>
      <c r="O1948" s="122">
        <f>'CBA Result'!$G$53+'CBA Result'!$G$57+'CBA Result'!$G$58+'CBA Result'!$G$59+'CBA Result'!$G$60</f>
        <v>-349185910.82876146</v>
      </c>
      <c r="P1948" s="122">
        <f>'CBA Result'!$G$55+'CBA Result'!$G$56</f>
        <v>2589916468.0184565</v>
      </c>
      <c r="Q1948" s="122">
        <f>'CBA Result'!$G$40</f>
        <v>-16530913967.140793</v>
      </c>
      <c r="R1948" s="3">
        <v>0.74109381755435921</v>
      </c>
      <c r="S1948" s="122">
        <f t="shared" si="95"/>
        <v>2866307105.9220772</v>
      </c>
      <c r="T1948" s="3">
        <v>0.35466184961269021</v>
      </c>
      <c r="U1948" s="122">
        <f t="shared" si="94"/>
        <v>-25962956152.909588</v>
      </c>
      <c r="V1948" s="3">
        <f t="shared" si="96"/>
        <v>0.2959294464582517</v>
      </c>
    </row>
    <row r="1949" spans="13:22" x14ac:dyDescent="0.25">
      <c r="M1949" s="3">
        <v>1945</v>
      </c>
      <c r="N1949" s="122">
        <f>'CBA Result'!$G$54*_xlfn.GAMMA.INV(T1949,IF($O$2="Railway",$D$31,$D$32),IF($O$2="Railway",$F$31,$F$32))</f>
        <v>3280854482.0732393</v>
      </c>
      <c r="O1949" s="122">
        <f>'CBA Result'!$G$53+'CBA Result'!$G$57+'CBA Result'!$G$58+'CBA Result'!$G$59+'CBA Result'!$G$60</f>
        <v>-349185910.82876146</v>
      </c>
      <c r="P1949" s="122">
        <f>'CBA Result'!$G$55+'CBA Result'!$G$56</f>
        <v>2589916468.0184565</v>
      </c>
      <c r="Q1949" s="122">
        <f>'CBA Result'!$G$40</f>
        <v>-16530913967.140793</v>
      </c>
      <c r="R1949" s="3">
        <v>0.56208631311473567</v>
      </c>
      <c r="S1949" s="122">
        <f t="shared" si="95"/>
        <v>2237552484.3367605</v>
      </c>
      <c r="T1949" s="3">
        <v>9.7644110957569863E-3</v>
      </c>
      <c r="U1949" s="122">
        <f t="shared" si="94"/>
        <v>-16488449133.473513</v>
      </c>
      <c r="V1949" s="3">
        <f t="shared" si="96"/>
        <v>0.31350559496145119</v>
      </c>
    </row>
    <row r="1950" spans="13:22" x14ac:dyDescent="0.25">
      <c r="M1950" s="3">
        <v>1946</v>
      </c>
      <c r="N1950" s="122">
        <f>'CBA Result'!$G$54*_xlfn.GAMMA.INV(T1950,IF($O$2="Railway",$D$31,$D$32),IF($O$2="Railway",$F$31,$F$32))</f>
        <v>5962739391.7297535</v>
      </c>
      <c r="O1950" s="122">
        <f>'CBA Result'!$G$53+'CBA Result'!$G$57+'CBA Result'!$G$58+'CBA Result'!$G$59+'CBA Result'!$G$60</f>
        <v>-349185910.82876146</v>
      </c>
      <c r="P1950" s="122">
        <f>'CBA Result'!$G$55+'CBA Result'!$G$56</f>
        <v>2589916468.0184565</v>
      </c>
      <c r="Q1950" s="122">
        <f>'CBA Result'!$G$40</f>
        <v>-16530913967.140793</v>
      </c>
      <c r="R1950" s="3">
        <v>0.65597817459093521</v>
      </c>
      <c r="S1950" s="122">
        <f t="shared" si="95"/>
        <v>2546975022.5453439</v>
      </c>
      <c r="T1950" s="3">
        <v>0.62144369745607286</v>
      </c>
      <c r="U1950" s="122">
        <f t="shared" si="94"/>
        <v>-29966682671.816257</v>
      </c>
      <c r="V1950" s="3">
        <f t="shared" si="96"/>
        <v>0.27232004933002929</v>
      </c>
    </row>
    <row r="1951" spans="13:22" x14ac:dyDescent="0.25">
      <c r="M1951" s="3">
        <v>1947</v>
      </c>
      <c r="N1951" s="122">
        <f>'CBA Result'!$G$54*_xlfn.GAMMA.INV(T1951,IF($O$2="Railway",$D$31,$D$32),IF($O$2="Railway",$F$31,$F$32))</f>
        <v>4185573194.9370112</v>
      </c>
      <c r="O1951" s="122">
        <f>'CBA Result'!$G$53+'CBA Result'!$G$57+'CBA Result'!$G$58+'CBA Result'!$G$59+'CBA Result'!$G$60</f>
        <v>-349185910.82876146</v>
      </c>
      <c r="P1951" s="122">
        <f>'CBA Result'!$G$55+'CBA Result'!$G$56</f>
        <v>2589916468.0184565</v>
      </c>
      <c r="Q1951" s="122">
        <f>'CBA Result'!$G$40</f>
        <v>-16530913967.140793</v>
      </c>
      <c r="R1951" s="3">
        <v>0.56169388019832278</v>
      </c>
      <c r="S1951" s="122">
        <f t="shared" si="95"/>
        <v>2236323618.5907059</v>
      </c>
      <c r="T1951" s="3">
        <v>9.3825550623440446E-2</v>
      </c>
      <c r="U1951" s="122">
        <f t="shared" si="94"/>
        <v>-21035255021.593643</v>
      </c>
      <c r="V1951" s="3">
        <f t="shared" si="96"/>
        <v>0.28869205039183232</v>
      </c>
    </row>
    <row r="1952" spans="13:22" x14ac:dyDescent="0.25">
      <c r="M1952" s="3">
        <v>1948</v>
      </c>
      <c r="N1952" s="122">
        <f>'CBA Result'!$G$54*_xlfn.GAMMA.INV(T1952,IF($O$2="Railway",$D$31,$D$32),IF($O$2="Railway",$F$31,$F$32))</f>
        <v>5298249965.3697414</v>
      </c>
      <c r="O1952" s="122">
        <f>'CBA Result'!$G$53+'CBA Result'!$G$57+'CBA Result'!$G$58+'CBA Result'!$G$59+'CBA Result'!$G$60</f>
        <v>-349185910.82876146</v>
      </c>
      <c r="P1952" s="122">
        <f>'CBA Result'!$G$55+'CBA Result'!$G$56</f>
        <v>2589916468.0184565</v>
      </c>
      <c r="Q1952" s="122">
        <f>'CBA Result'!$G$40</f>
        <v>-16530913967.140793</v>
      </c>
      <c r="R1952" s="3">
        <v>0.83103330326214941</v>
      </c>
      <c r="S1952" s="122">
        <f t="shared" si="95"/>
        <v>3277852038.5319791</v>
      </c>
      <c r="T1952" s="3">
        <v>0.39937516202809253</v>
      </c>
      <c r="U1952" s="122">
        <f t="shared" si="94"/>
        <v>-26627186767.278461</v>
      </c>
      <c r="V1952" s="3">
        <f t="shared" si="96"/>
        <v>0.30896677763881641</v>
      </c>
    </row>
    <row r="1953" spans="13:22" x14ac:dyDescent="0.25">
      <c r="M1953" s="3">
        <v>1949</v>
      </c>
      <c r="N1953" s="122">
        <f>'CBA Result'!$G$54*_xlfn.GAMMA.INV(T1953,IF($O$2="Railway",$D$31,$D$32),IF($O$2="Railway",$F$31,$F$32))</f>
        <v>3886505630.7292304</v>
      </c>
      <c r="O1953" s="122">
        <f>'CBA Result'!$G$53+'CBA Result'!$G$57+'CBA Result'!$G$58+'CBA Result'!$G$59+'CBA Result'!$G$60</f>
        <v>-349185910.82876146</v>
      </c>
      <c r="P1953" s="122">
        <f>'CBA Result'!$G$55+'CBA Result'!$G$56</f>
        <v>2589916468.0184565</v>
      </c>
      <c r="Q1953" s="122">
        <f>'CBA Result'!$G$40</f>
        <v>-16530913967.140793</v>
      </c>
      <c r="R1953" s="3">
        <v>0.5620366950200516</v>
      </c>
      <c r="S1953" s="122">
        <f t="shared" si="95"/>
        <v>2237397085.8181791</v>
      </c>
      <c r="T1953" s="3">
        <v>5.0968917097799604E-2</v>
      </c>
      <c r="U1953" s="122">
        <f t="shared" si="94"/>
        <v>-19532244038.675648</v>
      </c>
      <c r="V1953" s="3">
        <f t="shared" si="96"/>
        <v>0.29565045338795559</v>
      </c>
    </row>
    <row r="1954" spans="13:22" x14ac:dyDescent="0.25">
      <c r="M1954" s="3">
        <v>1950</v>
      </c>
      <c r="N1954" s="122">
        <f>'CBA Result'!$G$54*_xlfn.GAMMA.INV(T1954,IF($O$2="Railway",$D$31,$D$32),IF($O$2="Railway",$F$31,$F$32))</f>
        <v>5700951439.2991333</v>
      </c>
      <c r="O1954" s="122">
        <f>'CBA Result'!$G$53+'CBA Result'!$G$57+'CBA Result'!$G$58+'CBA Result'!$G$59+'CBA Result'!$G$60</f>
        <v>-349185910.82876146</v>
      </c>
      <c r="P1954" s="122">
        <f>'CBA Result'!$G$55+'CBA Result'!$G$56</f>
        <v>2589916468.0184565</v>
      </c>
      <c r="Q1954" s="122">
        <f>'CBA Result'!$G$40</f>
        <v>-16530913967.140793</v>
      </c>
      <c r="R1954" s="3">
        <v>0.84200158885279452</v>
      </c>
      <c r="S1954" s="122">
        <f t="shared" si="95"/>
        <v>3336525293.3719587</v>
      </c>
      <c r="T1954" s="3">
        <v>0.53675068549680338</v>
      </c>
      <c r="U1954" s="122">
        <f t="shared" si="94"/>
        <v>-28651026228.961525</v>
      </c>
      <c r="V1954" s="3">
        <f t="shared" si="96"/>
        <v>0.30324536204779579</v>
      </c>
    </row>
    <row r="1955" spans="13:22" x14ac:dyDescent="0.25">
      <c r="M1955" s="3">
        <v>1951</v>
      </c>
      <c r="N1955" s="122">
        <f>'CBA Result'!$G$54*_xlfn.GAMMA.INV(T1955,IF($O$2="Railway",$D$31,$D$32),IF($O$2="Railway",$F$31,$F$32))</f>
        <v>4251254669.0591292</v>
      </c>
      <c r="O1955" s="122">
        <f>'CBA Result'!$G$53+'CBA Result'!$G$57+'CBA Result'!$G$58+'CBA Result'!$G$59+'CBA Result'!$G$60</f>
        <v>-349185910.82876146</v>
      </c>
      <c r="P1955" s="122">
        <f>'CBA Result'!$G$55+'CBA Result'!$G$56</f>
        <v>2589916468.0184565</v>
      </c>
      <c r="Q1955" s="122">
        <f>'CBA Result'!$G$40</f>
        <v>-16530913967.140793</v>
      </c>
      <c r="R1955" s="3">
        <v>0.15287853883829716</v>
      </c>
      <c r="S1955" s="122">
        <f t="shared" si="95"/>
        <v>1026025394.4618837</v>
      </c>
      <c r="T1955" s="3">
        <v>0.10568156774188309</v>
      </c>
      <c r="U1955" s="122">
        <f t="shared" si="94"/>
        <v>-21365347578.575855</v>
      </c>
      <c r="V1955" s="3">
        <f t="shared" si="96"/>
        <v>0.23065827197840241</v>
      </c>
    </row>
    <row r="1956" spans="13:22" x14ac:dyDescent="0.25">
      <c r="M1956" s="3">
        <v>1952</v>
      </c>
      <c r="N1956" s="122">
        <f>'CBA Result'!$G$54*_xlfn.GAMMA.INV(T1956,IF($O$2="Railway",$D$31,$D$32),IF($O$2="Railway",$F$31,$F$32))</f>
        <v>5786744785.7277145</v>
      </c>
      <c r="O1956" s="122">
        <f>'CBA Result'!$G$53+'CBA Result'!$G$57+'CBA Result'!$G$58+'CBA Result'!$G$59+'CBA Result'!$G$60</f>
        <v>-349185910.82876146</v>
      </c>
      <c r="P1956" s="122">
        <f>'CBA Result'!$G$55+'CBA Result'!$G$56</f>
        <v>2589916468.0184565</v>
      </c>
      <c r="Q1956" s="122">
        <f>'CBA Result'!$G$40</f>
        <v>-16530913967.140793</v>
      </c>
      <c r="R1956" s="3">
        <v>0.85395128793558539</v>
      </c>
      <c r="S1956" s="122">
        <f t="shared" si="95"/>
        <v>3403439725.4228349</v>
      </c>
      <c r="T1956" s="3">
        <v>0.56517038069405734</v>
      </c>
      <c r="U1956" s="122">
        <f t="shared" si="94"/>
        <v>-29082194156.80093</v>
      </c>
      <c r="V1956" s="3">
        <f t="shared" si="96"/>
        <v>0.30400039806674295</v>
      </c>
    </row>
    <row r="1957" spans="13:22" x14ac:dyDescent="0.25">
      <c r="M1957" s="3">
        <v>1953</v>
      </c>
      <c r="N1957" s="122">
        <f>'CBA Result'!$G$54*_xlfn.GAMMA.INV(T1957,IF($O$2="Railway",$D$31,$D$32),IF($O$2="Railway",$F$31,$F$32))</f>
        <v>4959847924.9700747</v>
      </c>
      <c r="O1957" s="122">
        <f>'CBA Result'!$G$53+'CBA Result'!$G$57+'CBA Result'!$G$58+'CBA Result'!$G$59+'CBA Result'!$G$60</f>
        <v>-349185910.82876146</v>
      </c>
      <c r="P1957" s="122">
        <f>'CBA Result'!$G$55+'CBA Result'!$G$56</f>
        <v>2589916468.0184565</v>
      </c>
      <c r="Q1957" s="122">
        <f>'CBA Result'!$G$40</f>
        <v>-16530913967.140793</v>
      </c>
      <c r="R1957" s="3">
        <v>0.68710825832216438</v>
      </c>
      <c r="S1957" s="122">
        <f t="shared" si="95"/>
        <v>2658315637.3023329</v>
      </c>
      <c r="T1957" s="3">
        <v>0.2875027058587043</v>
      </c>
      <c r="U1957" s="122">
        <f t="shared" si="94"/>
        <v>-24926494200.667698</v>
      </c>
      <c r="V1957" s="3">
        <f t="shared" si="96"/>
        <v>0.29161652629229085</v>
      </c>
    </row>
    <row r="1958" spans="13:22" x14ac:dyDescent="0.25">
      <c r="M1958" s="3">
        <v>1954</v>
      </c>
      <c r="N1958" s="122">
        <f>'CBA Result'!$G$54*_xlfn.GAMMA.INV(T1958,IF($O$2="Railway",$D$31,$D$32),IF($O$2="Railway",$F$31,$F$32))</f>
        <v>5425971228.322669</v>
      </c>
      <c r="O1958" s="122">
        <f>'CBA Result'!$G$53+'CBA Result'!$G$57+'CBA Result'!$G$58+'CBA Result'!$G$59+'CBA Result'!$G$60</f>
        <v>-349185910.82876146</v>
      </c>
      <c r="P1958" s="122">
        <f>'CBA Result'!$G$55+'CBA Result'!$G$56</f>
        <v>2589916468.0184565</v>
      </c>
      <c r="Q1958" s="122">
        <f>'CBA Result'!$G$40</f>
        <v>-16530913967.140793</v>
      </c>
      <c r="R1958" s="3">
        <v>0.77885650123065542</v>
      </c>
      <c r="S1958" s="122">
        <f t="shared" si="95"/>
        <v>3026716212.3018456</v>
      </c>
      <c r="T1958" s="3">
        <v>0.44315062012979445</v>
      </c>
      <c r="U1958" s="122">
        <f t="shared" si="94"/>
        <v>-27269070020.244793</v>
      </c>
      <c r="V1958" s="3">
        <f t="shared" si="96"/>
        <v>0.29716823946616605</v>
      </c>
    </row>
    <row r="1959" spans="13:22" x14ac:dyDescent="0.25">
      <c r="M1959" s="3">
        <v>1955</v>
      </c>
      <c r="N1959" s="122">
        <f>'CBA Result'!$G$54*_xlfn.GAMMA.INV(T1959,IF($O$2="Railway",$D$31,$D$32),IF($O$2="Railway",$F$31,$F$32))</f>
        <v>5294371067.7284184</v>
      </c>
      <c r="O1959" s="122">
        <f>'CBA Result'!$G$53+'CBA Result'!$G$57+'CBA Result'!$G$58+'CBA Result'!$G$59+'CBA Result'!$G$60</f>
        <v>-349185910.82876146</v>
      </c>
      <c r="P1959" s="122">
        <f>'CBA Result'!$G$55+'CBA Result'!$G$56</f>
        <v>2589916468.0184565</v>
      </c>
      <c r="Q1959" s="122">
        <f>'CBA Result'!$G$40</f>
        <v>-16530913967.140793</v>
      </c>
      <c r="R1959" s="3">
        <v>0.15176635713754549</v>
      </c>
      <c r="S1959" s="122">
        <f t="shared" si="95"/>
        <v>1022365497.1389736</v>
      </c>
      <c r="T1959" s="3">
        <v>0.3980515338593662</v>
      </c>
      <c r="U1959" s="122">
        <f t="shared" si="94"/>
        <v>-26607692758.384628</v>
      </c>
      <c r="V1959" s="3">
        <f t="shared" si="96"/>
        <v>0.22427914769716864</v>
      </c>
    </row>
    <row r="1960" spans="13:22" x14ac:dyDescent="0.25">
      <c r="M1960" s="3">
        <v>1956</v>
      </c>
      <c r="N1960" s="122">
        <f>'CBA Result'!$G$54*_xlfn.GAMMA.INV(T1960,IF($O$2="Railway",$D$31,$D$32),IF($O$2="Railway",$F$31,$F$32))</f>
        <v>5916736458.4417782</v>
      </c>
      <c r="O1960" s="122">
        <f>'CBA Result'!$G$53+'CBA Result'!$G$57+'CBA Result'!$G$58+'CBA Result'!$G$59+'CBA Result'!$G$60</f>
        <v>-349185910.82876146</v>
      </c>
      <c r="P1960" s="122">
        <f>'CBA Result'!$G$55+'CBA Result'!$G$56</f>
        <v>2589916468.0184565</v>
      </c>
      <c r="Q1960" s="122">
        <f>'CBA Result'!$G$40</f>
        <v>-16530913967.140793</v>
      </c>
      <c r="R1960" s="3">
        <v>0.82255711462882597</v>
      </c>
      <c r="S1960" s="122">
        <f t="shared" si="95"/>
        <v>3234114320.7567744</v>
      </c>
      <c r="T1960" s="3">
        <v>0.60703651053033558</v>
      </c>
      <c r="U1960" s="122">
        <f t="shared" si="94"/>
        <v>-29735487710.365227</v>
      </c>
      <c r="V1960" s="3">
        <f t="shared" si="96"/>
        <v>0.29599867182611228</v>
      </c>
    </row>
    <row r="1961" spans="13:22" x14ac:dyDescent="0.25">
      <c r="M1961" s="3">
        <v>1957</v>
      </c>
      <c r="N1961" s="122">
        <f>'CBA Result'!$G$54*_xlfn.GAMMA.INV(T1961,IF($O$2="Railway",$D$31,$D$32),IF($O$2="Railway",$F$31,$F$32))</f>
        <v>5219115212.3950148</v>
      </c>
      <c r="O1961" s="122">
        <f>'CBA Result'!$G$53+'CBA Result'!$G$57+'CBA Result'!$G$58+'CBA Result'!$G$59+'CBA Result'!$G$60</f>
        <v>-349185910.82876146</v>
      </c>
      <c r="P1961" s="122">
        <f>'CBA Result'!$G$55+'CBA Result'!$G$56</f>
        <v>2589916468.0184565</v>
      </c>
      <c r="Q1961" s="122">
        <f>'CBA Result'!$G$40</f>
        <v>-16530913967.140793</v>
      </c>
      <c r="R1961" s="3">
        <v>0.55152485796791073</v>
      </c>
      <c r="S1961" s="122">
        <f t="shared" si="95"/>
        <v>2204630129.5051632</v>
      </c>
      <c r="T1961" s="3">
        <v>0.37249352622260035</v>
      </c>
      <c r="U1961" s="122">
        <f t="shared" si="94"/>
        <v>-26229482645.915165</v>
      </c>
      <c r="V1961" s="3">
        <f t="shared" si="96"/>
        <v>0.26971784104835062</v>
      </c>
    </row>
    <row r="1962" spans="13:22" x14ac:dyDescent="0.25">
      <c r="M1962" s="3">
        <v>1958</v>
      </c>
      <c r="N1962" s="122">
        <f>'CBA Result'!$G$54*_xlfn.GAMMA.INV(T1962,IF($O$2="Railway",$D$31,$D$32),IF($O$2="Railway",$F$31,$F$32))</f>
        <v>5692016611.9956303</v>
      </c>
      <c r="O1962" s="122">
        <f>'CBA Result'!$G$53+'CBA Result'!$G$57+'CBA Result'!$G$58+'CBA Result'!$G$59+'CBA Result'!$G$60</f>
        <v>-349185910.82876146</v>
      </c>
      <c r="P1962" s="122">
        <f>'CBA Result'!$G$55+'CBA Result'!$G$56</f>
        <v>2589916468.0184565</v>
      </c>
      <c r="Q1962" s="122">
        <f>'CBA Result'!$G$40</f>
        <v>-16530913967.140793</v>
      </c>
      <c r="R1962" s="3">
        <v>0.22073754592301742</v>
      </c>
      <c r="S1962" s="122">
        <f t="shared" si="95"/>
        <v>1238420111.5234375</v>
      </c>
      <c r="T1962" s="3">
        <v>0.53376116846489929</v>
      </c>
      <c r="U1962" s="122">
        <f t="shared" si="94"/>
        <v>-28606122852.016541</v>
      </c>
      <c r="V1962" s="3">
        <f t="shared" si="96"/>
        <v>0.23006441127083296</v>
      </c>
    </row>
    <row r="1963" spans="13:22" x14ac:dyDescent="0.25">
      <c r="M1963" s="3">
        <v>1959</v>
      </c>
      <c r="N1963" s="122">
        <f>'CBA Result'!$G$54*_xlfn.GAMMA.INV(T1963,IF($O$2="Railway",$D$31,$D$32),IF($O$2="Railway",$F$31,$F$32))</f>
        <v>6920505822.5047941</v>
      </c>
      <c r="O1963" s="122">
        <f>'CBA Result'!$G$53+'CBA Result'!$G$57+'CBA Result'!$G$58+'CBA Result'!$G$59+'CBA Result'!$G$60</f>
        <v>-349185910.82876146</v>
      </c>
      <c r="P1963" s="122">
        <f>'CBA Result'!$G$55+'CBA Result'!$G$56</f>
        <v>2589916468.0184565</v>
      </c>
      <c r="Q1963" s="122">
        <f>'CBA Result'!$G$40</f>
        <v>-16530913967.140793</v>
      </c>
      <c r="R1963" s="3">
        <v>0.23435837343343224</v>
      </c>
      <c r="S1963" s="122">
        <f t="shared" si="95"/>
        <v>1279167086.9376898</v>
      </c>
      <c r="T1963" s="3">
        <v>0.85391320148571892</v>
      </c>
      <c r="U1963" s="122">
        <f t="shared" si="94"/>
        <v>-34780088192.198669</v>
      </c>
      <c r="V1963" s="3">
        <f t="shared" si="96"/>
        <v>0.22571785773604283</v>
      </c>
    </row>
    <row r="1964" spans="13:22" x14ac:dyDescent="0.25">
      <c r="M1964" s="3">
        <v>1960</v>
      </c>
      <c r="N1964" s="122">
        <f>'CBA Result'!$G$54*_xlfn.GAMMA.INV(T1964,IF($O$2="Railway",$D$31,$D$32),IF($O$2="Railway",$F$31,$F$32))</f>
        <v>6406358203.7745047</v>
      </c>
      <c r="O1964" s="122">
        <f>'CBA Result'!$G$53+'CBA Result'!$G$57+'CBA Result'!$G$58+'CBA Result'!$G$59+'CBA Result'!$G$60</f>
        <v>-349185910.82876146</v>
      </c>
      <c r="P1964" s="122">
        <f>'CBA Result'!$G$55+'CBA Result'!$G$56</f>
        <v>2589916468.0184565</v>
      </c>
      <c r="Q1964" s="122">
        <f>'CBA Result'!$G$40</f>
        <v>-16530913967.140793</v>
      </c>
      <c r="R1964" s="3">
        <v>0.32762069671563576</v>
      </c>
      <c r="S1964" s="122">
        <f t="shared" si="95"/>
        <v>1549814042.7651572</v>
      </c>
      <c r="T1964" s="3">
        <v>0.74634626858471897</v>
      </c>
      <c r="U1964" s="122">
        <f t="shared" si="94"/>
        <v>-32196158638.220467</v>
      </c>
      <c r="V1964" s="3">
        <f t="shared" si="96"/>
        <v>0.23626999795809653</v>
      </c>
    </row>
    <row r="1965" spans="13:22" x14ac:dyDescent="0.25">
      <c r="M1965" s="3">
        <v>1961</v>
      </c>
      <c r="N1965" s="122">
        <f>'CBA Result'!$G$54*_xlfn.GAMMA.INV(T1965,IF($O$2="Railway",$D$31,$D$32),IF($O$2="Railway",$F$31,$F$32))</f>
        <v>4496328254.9465761</v>
      </c>
      <c r="O1965" s="122">
        <f>'CBA Result'!$G$53+'CBA Result'!$G$57+'CBA Result'!$G$58+'CBA Result'!$G$59+'CBA Result'!$G$60</f>
        <v>-349185910.82876146</v>
      </c>
      <c r="P1965" s="122">
        <f>'CBA Result'!$G$55+'CBA Result'!$G$56</f>
        <v>2589916468.0184565</v>
      </c>
      <c r="Q1965" s="122">
        <f>'CBA Result'!$G$40</f>
        <v>-16530913967.140793</v>
      </c>
      <c r="R1965" s="3">
        <v>0.17216866695981847</v>
      </c>
      <c r="S1965" s="122">
        <f t="shared" si="95"/>
        <v>1088410220.0782306</v>
      </c>
      <c r="T1965" s="3">
        <v>0.15787715152584181</v>
      </c>
      <c r="U1965" s="122">
        <f t="shared" ref="U1965:U2004" si="97">_xlfn.GAMMA.INV(T1965,IF($O$2="Railway",$D$31,$D$32),IF($O$2="Railway",$F$31,$F$32))*Q1965</f>
        <v>-22597003349.029167</v>
      </c>
      <c r="V1965" s="3">
        <f t="shared" si="96"/>
        <v>0.23169233917120163</v>
      </c>
    </row>
    <row r="1966" spans="13:22" x14ac:dyDescent="0.25">
      <c r="M1966" s="3">
        <v>1962</v>
      </c>
      <c r="N1966" s="122">
        <f>'CBA Result'!$G$54*_xlfn.GAMMA.INV(T1966,IF($O$2="Railway",$D$31,$D$32),IF($O$2="Railway",$F$31,$F$32))</f>
        <v>4533114603.3458004</v>
      </c>
      <c r="O1966" s="122">
        <f>'CBA Result'!$G$53+'CBA Result'!$G$57+'CBA Result'!$G$58+'CBA Result'!$G$59+'CBA Result'!$G$60</f>
        <v>-349185910.82876146</v>
      </c>
      <c r="P1966" s="122">
        <f>'CBA Result'!$G$55+'CBA Result'!$G$56</f>
        <v>2589916468.0184565</v>
      </c>
      <c r="Q1966" s="122">
        <f>'CBA Result'!$G$40</f>
        <v>-16530913967.140793</v>
      </c>
      <c r="R1966" s="3">
        <v>0.7926349318933148</v>
      </c>
      <c r="S1966" s="122">
        <f t="shared" si="95"/>
        <v>3089209548.8045626</v>
      </c>
      <c r="T1966" s="3">
        <v>0.16677190072289083</v>
      </c>
      <c r="U1966" s="122">
        <f t="shared" si="97"/>
        <v>-22781878916.568378</v>
      </c>
      <c r="V1966" s="3">
        <f t="shared" si="96"/>
        <v>0.31925102700954705</v>
      </c>
    </row>
    <row r="1967" spans="13:22" x14ac:dyDescent="0.25">
      <c r="M1967" s="3">
        <v>1963</v>
      </c>
      <c r="N1967" s="122">
        <f>'CBA Result'!$G$54*_xlfn.GAMMA.INV(T1967,IF($O$2="Railway",$D$31,$D$32),IF($O$2="Railway",$F$31,$F$32))</f>
        <v>5181026135.4511242</v>
      </c>
      <c r="O1967" s="122">
        <f>'CBA Result'!$G$53+'CBA Result'!$G$57+'CBA Result'!$G$58+'CBA Result'!$G$59+'CBA Result'!$G$60</f>
        <v>-349185910.82876146</v>
      </c>
      <c r="P1967" s="122">
        <f>'CBA Result'!$G$55+'CBA Result'!$G$56</f>
        <v>2589916468.0184565</v>
      </c>
      <c r="Q1967" s="122">
        <f>'CBA Result'!$G$40</f>
        <v>-16530913967.140793</v>
      </c>
      <c r="R1967" s="3">
        <v>0.16856685534209837</v>
      </c>
      <c r="S1967" s="122">
        <f t="shared" si="95"/>
        <v>1076908567.1786454</v>
      </c>
      <c r="T1967" s="3">
        <v>0.35966876866604447</v>
      </c>
      <c r="U1967" s="122">
        <f t="shared" si="97"/>
        <v>-26038060011.61002</v>
      </c>
      <c r="V1967" s="3">
        <f t="shared" si="96"/>
        <v>0.2269273820386917</v>
      </c>
    </row>
    <row r="1968" spans="13:22" x14ac:dyDescent="0.25">
      <c r="M1968" s="3">
        <v>1964</v>
      </c>
      <c r="N1968" s="122">
        <f>'CBA Result'!$G$54*_xlfn.GAMMA.INV(T1968,IF($O$2="Railway",$D$31,$D$32),IF($O$2="Railway",$F$31,$F$32))</f>
        <v>4082370580.6922932</v>
      </c>
      <c r="O1968" s="122">
        <f>'CBA Result'!$G$53+'CBA Result'!$G$57+'CBA Result'!$G$58+'CBA Result'!$G$59+'CBA Result'!$G$60</f>
        <v>-349185910.82876146</v>
      </c>
      <c r="P1968" s="122">
        <f>'CBA Result'!$G$55+'CBA Result'!$G$56</f>
        <v>2589916468.0184565</v>
      </c>
      <c r="Q1968" s="122">
        <f>'CBA Result'!$G$40</f>
        <v>-16530913967.140793</v>
      </c>
      <c r="R1968" s="3">
        <v>2.1394852555582378E-2</v>
      </c>
      <c r="S1968" s="122">
        <f t="shared" si="95"/>
        <v>470499335.83928818</v>
      </c>
      <c r="T1968" s="3">
        <v>7.7010538472243928E-2</v>
      </c>
      <c r="U1968" s="122">
        <f t="shared" si="97"/>
        <v>-20516594085.94001</v>
      </c>
      <c r="V1968" s="3">
        <f t="shared" si="96"/>
        <v>0.20489190301735305</v>
      </c>
    </row>
    <row r="1969" spans="13:22" x14ac:dyDescent="0.25">
      <c r="M1969" s="3">
        <v>1965</v>
      </c>
      <c r="N1969" s="122">
        <f>'CBA Result'!$G$54*_xlfn.GAMMA.INV(T1969,IF($O$2="Railway",$D$31,$D$32),IF($O$2="Railway",$F$31,$F$32))</f>
        <v>5790971993.0218248</v>
      </c>
      <c r="O1969" s="122">
        <f>'CBA Result'!$G$53+'CBA Result'!$G$57+'CBA Result'!$G$58+'CBA Result'!$G$59+'CBA Result'!$G$60</f>
        <v>-349185910.82876146</v>
      </c>
      <c r="P1969" s="122">
        <f>'CBA Result'!$G$55+'CBA Result'!$G$56</f>
        <v>2589916468.0184565</v>
      </c>
      <c r="Q1969" s="122">
        <f>'CBA Result'!$G$40</f>
        <v>-16530913967.140793</v>
      </c>
      <c r="R1969" s="3">
        <v>0.98926636248277755</v>
      </c>
      <c r="S1969" s="122">
        <f t="shared" si="95"/>
        <v>4881415309.4001064</v>
      </c>
      <c r="T1969" s="3">
        <v>0.56655599823136527</v>
      </c>
      <c r="U1969" s="122">
        <f t="shared" si="97"/>
        <v>-29103438650.522438</v>
      </c>
      <c r="V1969" s="3">
        <f t="shared" si="96"/>
        <v>0.35470727413194719</v>
      </c>
    </row>
    <row r="1970" spans="13:22" x14ac:dyDescent="0.25">
      <c r="M1970" s="3">
        <v>1966</v>
      </c>
      <c r="N1970" s="122">
        <f>'CBA Result'!$G$54*_xlfn.GAMMA.INV(T1970,IF($O$2="Railway",$D$31,$D$32),IF($O$2="Railway",$F$31,$F$32))</f>
        <v>5008667742.5355387</v>
      </c>
      <c r="O1970" s="122">
        <f>'CBA Result'!$G$53+'CBA Result'!$G$57+'CBA Result'!$G$58+'CBA Result'!$G$59+'CBA Result'!$G$60</f>
        <v>-349185910.82876146</v>
      </c>
      <c r="P1970" s="122">
        <f>'CBA Result'!$G$55+'CBA Result'!$G$56</f>
        <v>2589916468.0184565</v>
      </c>
      <c r="Q1970" s="122">
        <f>'CBA Result'!$G$40</f>
        <v>-16530913967.140793</v>
      </c>
      <c r="R1970" s="3">
        <v>0.6782488763793052</v>
      </c>
      <c r="S1970" s="122">
        <f t="shared" si="95"/>
        <v>2626073424.4698787</v>
      </c>
      <c r="T1970" s="3">
        <v>0.30301814333357668</v>
      </c>
      <c r="U1970" s="122">
        <f t="shared" si="97"/>
        <v>-25171845856.168415</v>
      </c>
      <c r="V1970" s="3">
        <f t="shared" si="96"/>
        <v>0.28943269785641546</v>
      </c>
    </row>
    <row r="1971" spans="13:22" x14ac:dyDescent="0.25">
      <c r="M1971" s="3">
        <v>1967</v>
      </c>
      <c r="N1971" s="122">
        <f>'CBA Result'!$G$54*_xlfn.GAMMA.INV(T1971,IF($O$2="Railway",$D$31,$D$32),IF($O$2="Railway",$F$31,$F$32))</f>
        <v>4816405344.9072847</v>
      </c>
      <c r="O1971" s="122">
        <f>'CBA Result'!$G$53+'CBA Result'!$G$57+'CBA Result'!$G$58+'CBA Result'!$G$59+'CBA Result'!$G$60</f>
        <v>-349185910.82876146</v>
      </c>
      <c r="P1971" s="122">
        <f>'CBA Result'!$G$55+'CBA Result'!$G$56</f>
        <v>2589916468.0184565</v>
      </c>
      <c r="Q1971" s="122">
        <f>'CBA Result'!$G$40</f>
        <v>-16530913967.140793</v>
      </c>
      <c r="R1971" s="3">
        <v>0.36345268445920487</v>
      </c>
      <c r="S1971" s="122">
        <f t="shared" si="95"/>
        <v>1652058695.0813932</v>
      </c>
      <c r="T1971" s="3">
        <v>0.24367330902779993</v>
      </c>
      <c r="U1971" s="122">
        <f t="shared" si="97"/>
        <v>-24205601001.087288</v>
      </c>
      <c r="V1971" s="3">
        <f t="shared" si="96"/>
        <v>0.25280422200155434</v>
      </c>
    </row>
    <row r="1972" spans="13:22" x14ac:dyDescent="0.25">
      <c r="M1972" s="3">
        <v>1968</v>
      </c>
      <c r="N1972" s="122">
        <f>'CBA Result'!$G$54*_xlfn.GAMMA.INV(T1972,IF($O$2="Railway",$D$31,$D$32),IF($O$2="Railway",$F$31,$F$32))</f>
        <v>5599601905.2855759</v>
      </c>
      <c r="O1972" s="122">
        <f>'CBA Result'!$G$53+'CBA Result'!$G$57+'CBA Result'!$G$58+'CBA Result'!$G$59+'CBA Result'!$G$60</f>
        <v>-349185910.82876146</v>
      </c>
      <c r="P1972" s="122">
        <f>'CBA Result'!$G$55+'CBA Result'!$G$56</f>
        <v>2589916468.0184565</v>
      </c>
      <c r="Q1972" s="122">
        <f>'CBA Result'!$G$40</f>
        <v>-16530913967.140793</v>
      </c>
      <c r="R1972" s="3">
        <v>0.34614810019274123</v>
      </c>
      <c r="S1972" s="122">
        <f t="shared" si="95"/>
        <v>1602704913.8089802</v>
      </c>
      <c r="T1972" s="3">
        <v>0.5025731020201194</v>
      </c>
      <c r="U1972" s="122">
        <f t="shared" si="97"/>
        <v>-28141678238.852623</v>
      </c>
      <c r="V1972" s="3">
        <f t="shared" si="96"/>
        <v>0.24352211158481379</v>
      </c>
    </row>
    <row r="1973" spans="13:22" x14ac:dyDescent="0.25">
      <c r="M1973" s="3">
        <v>1969</v>
      </c>
      <c r="N1973" s="122">
        <f>'CBA Result'!$G$54*_xlfn.GAMMA.INV(T1973,IF($O$2="Railway",$D$31,$D$32),IF($O$2="Railway",$F$31,$F$32))</f>
        <v>5397770078.5775843</v>
      </c>
      <c r="O1973" s="122">
        <f>'CBA Result'!$G$53+'CBA Result'!$G$57+'CBA Result'!$G$58+'CBA Result'!$G$59+'CBA Result'!$G$60</f>
        <v>-349185910.82876146</v>
      </c>
      <c r="P1973" s="122">
        <f>'CBA Result'!$G$55+'CBA Result'!$G$56</f>
        <v>2589916468.0184565</v>
      </c>
      <c r="Q1973" s="122">
        <f>'CBA Result'!$G$40</f>
        <v>-16530913967.140793</v>
      </c>
      <c r="R1973" s="3">
        <v>0.53445847947299452</v>
      </c>
      <c r="S1973" s="122">
        <f t="shared" si="95"/>
        <v>2152051836.8097253</v>
      </c>
      <c r="T1973" s="3">
        <v>0.43346548780942273</v>
      </c>
      <c r="U1973" s="122">
        <f t="shared" si="97"/>
        <v>-27127340715.998581</v>
      </c>
      <c r="V1973" s="3">
        <f t="shared" si="96"/>
        <v>0.26543832954152824</v>
      </c>
    </row>
    <row r="1974" spans="13:22" x14ac:dyDescent="0.25">
      <c r="M1974" s="3">
        <v>1970</v>
      </c>
      <c r="N1974" s="122">
        <f>'CBA Result'!$G$54*_xlfn.GAMMA.INV(T1974,IF($O$2="Railway",$D$31,$D$32),IF($O$2="Railway",$F$31,$F$32))</f>
        <v>5396890298.5902538</v>
      </c>
      <c r="O1974" s="122">
        <f>'CBA Result'!$G$53+'CBA Result'!$G$57+'CBA Result'!$G$58+'CBA Result'!$G$59+'CBA Result'!$G$60</f>
        <v>-349185910.82876146</v>
      </c>
      <c r="P1974" s="122">
        <f>'CBA Result'!$G$55+'CBA Result'!$G$56</f>
        <v>2589916468.0184565</v>
      </c>
      <c r="Q1974" s="122">
        <f>'CBA Result'!$G$40</f>
        <v>-16530913967.140793</v>
      </c>
      <c r="R1974" s="3">
        <v>0.70224548298223288</v>
      </c>
      <c r="S1974" s="122">
        <f t="shared" si="95"/>
        <v>2714532697.1084661</v>
      </c>
      <c r="T1974" s="3">
        <v>0.43316341206879061</v>
      </c>
      <c r="U1974" s="122">
        <f t="shared" si="97"/>
        <v>-27122919243.589787</v>
      </c>
      <c r="V1974" s="3">
        <f t="shared" si="96"/>
        <v>0.28618737589260351</v>
      </c>
    </row>
    <row r="1975" spans="13:22" x14ac:dyDescent="0.25">
      <c r="M1975" s="3">
        <v>1971</v>
      </c>
      <c r="N1975" s="122">
        <f>'CBA Result'!$G$54*_xlfn.GAMMA.INV(T1975,IF($O$2="Railway",$D$31,$D$32),IF($O$2="Railway",$F$31,$F$32))</f>
        <v>7117913343.2557392</v>
      </c>
      <c r="O1975" s="122">
        <f>'CBA Result'!$G$53+'CBA Result'!$G$57+'CBA Result'!$G$58+'CBA Result'!$G$59+'CBA Result'!$G$60</f>
        <v>-349185910.82876146</v>
      </c>
      <c r="P1975" s="122">
        <f>'CBA Result'!$G$55+'CBA Result'!$G$56</f>
        <v>2589916468.0184565</v>
      </c>
      <c r="Q1975" s="122">
        <f>'CBA Result'!$G$40</f>
        <v>-16530913967.140793</v>
      </c>
      <c r="R1975" s="3">
        <v>0.86759293058750719</v>
      </c>
      <c r="S1975" s="122">
        <f t="shared" si="95"/>
        <v>3484230138.0159554</v>
      </c>
      <c r="T1975" s="3">
        <v>0.88457389467239944</v>
      </c>
      <c r="U1975" s="122">
        <f t="shared" si="97"/>
        <v>-35772190671.065765</v>
      </c>
      <c r="V1975" s="3">
        <f t="shared" si="96"/>
        <v>0.28661810691778544</v>
      </c>
    </row>
    <row r="1976" spans="13:22" x14ac:dyDescent="0.25">
      <c r="M1976" s="3">
        <v>1972</v>
      </c>
      <c r="N1976" s="122">
        <f>'CBA Result'!$G$54*_xlfn.GAMMA.INV(T1976,IF($O$2="Railway",$D$31,$D$32),IF($O$2="Railway",$F$31,$F$32))</f>
        <v>5959156603.4333315</v>
      </c>
      <c r="O1976" s="122">
        <f>'CBA Result'!$G$53+'CBA Result'!$G$57+'CBA Result'!$G$58+'CBA Result'!$G$59+'CBA Result'!$G$60</f>
        <v>-349185910.82876146</v>
      </c>
      <c r="P1976" s="122">
        <f>'CBA Result'!$G$55+'CBA Result'!$G$56</f>
        <v>2589916468.0184565</v>
      </c>
      <c r="Q1976" s="122">
        <f>'CBA Result'!$G$40</f>
        <v>-16530913967.140793</v>
      </c>
      <c r="R1976" s="3">
        <v>0.65767536285331396</v>
      </c>
      <c r="S1976" s="122">
        <f t="shared" si="95"/>
        <v>2552910454.9118395</v>
      </c>
      <c r="T1976" s="3">
        <v>0.62033003873431458</v>
      </c>
      <c r="U1976" s="122">
        <f t="shared" si="97"/>
        <v>-29948676806.909916</v>
      </c>
      <c r="V1976" s="3">
        <f t="shared" si="96"/>
        <v>0.27256233055455148</v>
      </c>
    </row>
    <row r="1977" spans="13:22" x14ac:dyDescent="0.25">
      <c r="M1977" s="3">
        <v>1973</v>
      </c>
      <c r="N1977" s="122">
        <f>'CBA Result'!$G$54*_xlfn.GAMMA.INV(T1977,IF($O$2="Railway",$D$31,$D$32),IF($O$2="Railway",$F$31,$F$32))</f>
        <v>4255076194.4088612</v>
      </c>
      <c r="O1977" s="122">
        <f>'CBA Result'!$G$53+'CBA Result'!$G$57+'CBA Result'!$G$58+'CBA Result'!$G$59+'CBA Result'!$G$60</f>
        <v>-349185910.82876146</v>
      </c>
      <c r="P1977" s="122">
        <f>'CBA Result'!$G$55+'CBA Result'!$G$56</f>
        <v>2589916468.0184565</v>
      </c>
      <c r="Q1977" s="122">
        <f>'CBA Result'!$G$40</f>
        <v>-16530913967.140793</v>
      </c>
      <c r="R1977" s="3">
        <v>0.99983612106725317</v>
      </c>
      <c r="S1977" s="122">
        <f t="shared" si="95"/>
        <v>5825354401.5930614</v>
      </c>
      <c r="T1977" s="3">
        <v>0.1063992530391672</v>
      </c>
      <c r="U1977" s="122">
        <f t="shared" si="97"/>
        <v>-21384553254.013649</v>
      </c>
      <c r="V1977" s="3">
        <f t="shared" si="96"/>
        <v>0.45505952682676276</v>
      </c>
    </row>
    <row r="1978" spans="13:22" x14ac:dyDescent="0.25">
      <c r="M1978" s="3">
        <v>1974</v>
      </c>
      <c r="N1978" s="122">
        <f>'CBA Result'!$G$54*_xlfn.GAMMA.INV(T1978,IF($O$2="Railway",$D$31,$D$32),IF($O$2="Railway",$F$31,$F$32))</f>
        <v>3462746398.8730421</v>
      </c>
      <c r="O1978" s="122">
        <f>'CBA Result'!$G$53+'CBA Result'!$G$57+'CBA Result'!$G$58+'CBA Result'!$G$59+'CBA Result'!$G$60</f>
        <v>-349185910.82876146</v>
      </c>
      <c r="P1978" s="122">
        <f>'CBA Result'!$G$55+'CBA Result'!$G$56</f>
        <v>2589916468.0184565</v>
      </c>
      <c r="Q1978" s="122">
        <f>'CBA Result'!$G$40</f>
        <v>-16530913967.140793</v>
      </c>
      <c r="R1978" s="3">
        <v>0.11029768275204466</v>
      </c>
      <c r="S1978" s="122">
        <f t="shared" si="95"/>
        <v>879470914.74850559</v>
      </c>
      <c r="T1978" s="3">
        <v>1.715827190459418E-2</v>
      </c>
      <c r="U1978" s="122">
        <f t="shared" si="97"/>
        <v>-17402575509.492584</v>
      </c>
      <c r="V1978" s="3">
        <f t="shared" si="96"/>
        <v>0.22945060060878386</v>
      </c>
    </row>
    <row r="1979" spans="13:22" x14ac:dyDescent="0.25">
      <c r="M1979" s="3">
        <v>1975</v>
      </c>
      <c r="N1979" s="122">
        <f>'CBA Result'!$G$54*_xlfn.GAMMA.INV(T1979,IF($O$2="Railway",$D$31,$D$32),IF($O$2="Railway",$F$31,$F$32))</f>
        <v>6880882620.8878727</v>
      </c>
      <c r="O1979" s="122">
        <f>'CBA Result'!$G$53+'CBA Result'!$G$57+'CBA Result'!$G$58+'CBA Result'!$G$59+'CBA Result'!$G$60</f>
        <v>-349185910.82876146</v>
      </c>
      <c r="P1979" s="122">
        <f>'CBA Result'!$G$55+'CBA Result'!$G$56</f>
        <v>2589916468.0184565</v>
      </c>
      <c r="Q1979" s="122">
        <f>'CBA Result'!$G$40</f>
        <v>-16530913967.140793</v>
      </c>
      <c r="R1979" s="3">
        <v>0.60116320633032938</v>
      </c>
      <c r="S1979" s="122">
        <f t="shared" si="95"/>
        <v>2362304147.3399687</v>
      </c>
      <c r="T1979" s="3">
        <v>0.84707669426919829</v>
      </c>
      <c r="U1979" s="122">
        <f t="shared" si="97"/>
        <v>-34580955573.566612</v>
      </c>
      <c r="V1979" s="3">
        <f t="shared" si="96"/>
        <v>0.25719361162470533</v>
      </c>
    </row>
    <row r="1980" spans="13:22" x14ac:dyDescent="0.25">
      <c r="M1980" s="3">
        <v>1976</v>
      </c>
      <c r="N1980" s="122">
        <f>'CBA Result'!$G$54*_xlfn.GAMMA.INV(T1980,IF($O$2="Railway",$D$31,$D$32),IF($O$2="Railway",$F$31,$F$32))</f>
        <v>4316107305.9415445</v>
      </c>
      <c r="O1980" s="122">
        <f>'CBA Result'!$G$53+'CBA Result'!$G$57+'CBA Result'!$G$58+'CBA Result'!$G$59+'CBA Result'!$G$60</f>
        <v>-349185910.82876146</v>
      </c>
      <c r="P1980" s="122">
        <f>'CBA Result'!$G$55+'CBA Result'!$G$56</f>
        <v>2589916468.0184565</v>
      </c>
      <c r="Q1980" s="122">
        <f>'CBA Result'!$G$40</f>
        <v>-16530913967.140793</v>
      </c>
      <c r="R1980" s="3">
        <v>0.48148564617187828</v>
      </c>
      <c r="S1980" s="122">
        <f t="shared" si="95"/>
        <v>1992956648.0487409</v>
      </c>
      <c r="T1980" s="3">
        <v>0.11827687853562863</v>
      </c>
      <c r="U1980" s="122">
        <f t="shared" si="97"/>
        <v>-21691274683.922997</v>
      </c>
      <c r="V1980" s="3">
        <f t="shared" si="96"/>
        <v>0.27475923522276119</v>
      </c>
    </row>
    <row r="1981" spans="13:22" x14ac:dyDescent="0.25">
      <c r="M1981" s="3">
        <v>1977</v>
      </c>
      <c r="N1981" s="122">
        <f>'CBA Result'!$G$54*_xlfn.GAMMA.INV(T1981,IF($O$2="Railway",$D$31,$D$32),IF($O$2="Railway",$F$31,$F$32))</f>
        <v>6052408086.6280184</v>
      </c>
      <c r="O1981" s="122">
        <f>'CBA Result'!$G$53+'CBA Result'!$G$57+'CBA Result'!$G$58+'CBA Result'!$G$59+'CBA Result'!$G$60</f>
        <v>-349185910.82876146</v>
      </c>
      <c r="P1981" s="122">
        <f>'CBA Result'!$G$55+'CBA Result'!$G$56</f>
        <v>2589916468.0184565</v>
      </c>
      <c r="Q1981" s="122">
        <f>'CBA Result'!$G$40</f>
        <v>-16530913967.140793</v>
      </c>
      <c r="R1981" s="3">
        <v>0.98207725877319774</v>
      </c>
      <c r="S1981" s="122">
        <f t="shared" si="95"/>
        <v>4674539881.1480465</v>
      </c>
      <c r="T1981" s="3">
        <v>0.64882582798743904</v>
      </c>
      <c r="U1981" s="122">
        <f t="shared" si="97"/>
        <v>-30417326771.630367</v>
      </c>
      <c r="V1981" s="3">
        <f t="shared" si="96"/>
        <v>0.34117929346198939</v>
      </c>
    </row>
    <row r="1982" spans="13:22" x14ac:dyDescent="0.25">
      <c r="M1982" s="3">
        <v>1978</v>
      </c>
      <c r="N1982" s="122">
        <f>'CBA Result'!$G$54*_xlfn.GAMMA.INV(T1982,IF($O$2="Railway",$D$31,$D$32),IF($O$2="Railway",$F$31,$F$32))</f>
        <v>5070046067.1176701</v>
      </c>
      <c r="O1982" s="122">
        <f>'CBA Result'!$G$53+'CBA Result'!$G$57+'CBA Result'!$G$58+'CBA Result'!$G$59+'CBA Result'!$G$60</f>
        <v>-349185910.82876146</v>
      </c>
      <c r="P1982" s="122">
        <f>'CBA Result'!$G$55+'CBA Result'!$G$56</f>
        <v>2589916468.0184565</v>
      </c>
      <c r="Q1982" s="122">
        <f>'CBA Result'!$G$40</f>
        <v>-16530913967.140793</v>
      </c>
      <c r="R1982" s="3">
        <v>0.57963131671038126</v>
      </c>
      <c r="S1982" s="122">
        <f t="shared" si="95"/>
        <v>2292958376.4671154</v>
      </c>
      <c r="T1982" s="3">
        <v>0.32288854062337047</v>
      </c>
      <c r="U1982" s="122">
        <f t="shared" si="97"/>
        <v>-25480312259.753242</v>
      </c>
      <c r="V1982" s="3">
        <f t="shared" si="96"/>
        <v>0.27526422993781424</v>
      </c>
    </row>
    <row r="1983" spans="13:22" x14ac:dyDescent="0.25">
      <c r="M1983" s="3">
        <v>1979</v>
      </c>
      <c r="N1983" s="122">
        <f>'CBA Result'!$G$54*_xlfn.GAMMA.INV(T1983,IF($O$2="Railway",$D$31,$D$32),IF($O$2="Railway",$F$31,$F$32))</f>
        <v>5904046630.9576426</v>
      </c>
      <c r="O1983" s="122">
        <f>'CBA Result'!$G$53+'CBA Result'!$G$57+'CBA Result'!$G$58+'CBA Result'!$G$59+'CBA Result'!$G$60</f>
        <v>-349185910.82876146</v>
      </c>
      <c r="P1983" s="122">
        <f>'CBA Result'!$G$55+'CBA Result'!$G$56</f>
        <v>2589916468.0184565</v>
      </c>
      <c r="Q1983" s="122">
        <f>'CBA Result'!$G$40</f>
        <v>-16530913967.140793</v>
      </c>
      <c r="R1983" s="3">
        <v>0.69978699314844217</v>
      </c>
      <c r="S1983" s="122">
        <f t="shared" si="95"/>
        <v>2705300937.9016581</v>
      </c>
      <c r="T1983" s="3">
        <v>0.6030222397230165</v>
      </c>
      <c r="U1983" s="122">
        <f t="shared" si="97"/>
        <v>-29671712990.660957</v>
      </c>
      <c r="V1983" s="3">
        <f t="shared" si="96"/>
        <v>0.27838506191504309</v>
      </c>
    </row>
    <row r="1984" spans="13:22" x14ac:dyDescent="0.25">
      <c r="M1984" s="3">
        <v>1980</v>
      </c>
      <c r="N1984" s="122">
        <f>'CBA Result'!$G$54*_xlfn.GAMMA.INV(T1984,IF($O$2="Railway",$D$31,$D$32),IF($O$2="Railway",$F$31,$F$32))</f>
        <v>5006819433.999156</v>
      </c>
      <c r="O1984" s="122">
        <f>'CBA Result'!$G$53+'CBA Result'!$G$57+'CBA Result'!$G$58+'CBA Result'!$G$59+'CBA Result'!$G$60</f>
        <v>-349185910.82876146</v>
      </c>
      <c r="P1984" s="122">
        <f>'CBA Result'!$G$55+'CBA Result'!$G$56</f>
        <v>2589916468.0184565</v>
      </c>
      <c r="Q1984" s="122">
        <f>'CBA Result'!$G$40</f>
        <v>-16530913967.140793</v>
      </c>
      <c r="R1984" s="3">
        <v>0.92687811911305795</v>
      </c>
      <c r="S1984" s="122">
        <f t="shared" si="95"/>
        <v>3918903773.5785236</v>
      </c>
      <c r="T1984" s="3">
        <v>0.30242583932590916</v>
      </c>
      <c r="U1984" s="122">
        <f t="shared" si="97"/>
        <v>-25162556891.524712</v>
      </c>
      <c r="V1984" s="3">
        <f t="shared" si="96"/>
        <v>0.34084522227698094</v>
      </c>
    </row>
    <row r="1985" spans="13:22" x14ac:dyDescent="0.25">
      <c r="M1985" s="3">
        <v>1981</v>
      </c>
      <c r="N1985" s="122">
        <f>'CBA Result'!$G$54*_xlfn.GAMMA.INV(T1985,IF($O$2="Railway",$D$31,$D$32),IF($O$2="Railway",$F$31,$F$32))</f>
        <v>6123742717.3143749</v>
      </c>
      <c r="O1985" s="122">
        <f>'CBA Result'!$G$53+'CBA Result'!$G$57+'CBA Result'!$G$58+'CBA Result'!$G$59+'CBA Result'!$G$60</f>
        <v>-349185910.82876146</v>
      </c>
      <c r="P1985" s="122">
        <f>'CBA Result'!$G$55+'CBA Result'!$G$56</f>
        <v>2589916468.0184565</v>
      </c>
      <c r="Q1985" s="122">
        <f>'CBA Result'!$G$40</f>
        <v>-16530913967.140793</v>
      </c>
      <c r="R1985" s="3">
        <v>0.16841474968755543</v>
      </c>
      <c r="S1985" s="122">
        <f t="shared" si="95"/>
        <v>1076421457.1607182</v>
      </c>
      <c r="T1985" s="3">
        <v>0.66989360953500032</v>
      </c>
      <c r="U1985" s="122">
        <f t="shared" si="97"/>
        <v>-30775830154.195465</v>
      </c>
      <c r="V1985" s="3">
        <f t="shared" si="96"/>
        <v>0.22260904837728263</v>
      </c>
    </row>
    <row r="1986" spans="13:22" x14ac:dyDescent="0.25">
      <c r="M1986" s="3">
        <v>1982</v>
      </c>
      <c r="N1986" s="122">
        <f>'CBA Result'!$G$54*_xlfn.GAMMA.INV(T1986,IF($O$2="Railway",$D$31,$D$32),IF($O$2="Railway",$F$31,$F$32))</f>
        <v>7232696193.6607885</v>
      </c>
      <c r="O1986" s="122">
        <f>'CBA Result'!$G$53+'CBA Result'!$G$57+'CBA Result'!$G$58+'CBA Result'!$G$59+'CBA Result'!$G$60</f>
        <v>-349185910.82876146</v>
      </c>
      <c r="P1986" s="122">
        <f>'CBA Result'!$G$55+'CBA Result'!$G$56</f>
        <v>2589916468.0184565</v>
      </c>
      <c r="Q1986" s="122">
        <f>'CBA Result'!$G$40</f>
        <v>-16530913967.140793</v>
      </c>
      <c r="R1986" s="3">
        <v>0.39665566176120826</v>
      </c>
      <c r="S1986" s="122">
        <f t="shared" si="95"/>
        <v>1746896253.4282191</v>
      </c>
      <c r="T1986" s="3">
        <v>0.8999305860609087</v>
      </c>
      <c r="U1986" s="122">
        <f t="shared" si="97"/>
        <v>-36349049901.074287</v>
      </c>
      <c r="V1986" s="3">
        <f t="shared" si="96"/>
        <v>0.23743142007145493</v>
      </c>
    </row>
    <row r="1987" spans="13:22" x14ac:dyDescent="0.25">
      <c r="M1987" s="3">
        <v>1983</v>
      </c>
      <c r="N1987" s="122">
        <f>'CBA Result'!$G$54*_xlfn.GAMMA.INV(T1987,IF($O$2="Railway",$D$31,$D$32),IF($O$2="Railway",$F$31,$F$32))</f>
        <v>7669090279.9109068</v>
      </c>
      <c r="O1987" s="122">
        <f>'CBA Result'!$G$53+'CBA Result'!$G$57+'CBA Result'!$G$58+'CBA Result'!$G$59+'CBA Result'!$G$60</f>
        <v>-349185910.82876146</v>
      </c>
      <c r="P1987" s="122">
        <f>'CBA Result'!$G$55+'CBA Result'!$G$56</f>
        <v>2589916468.0184565</v>
      </c>
      <c r="Q1987" s="122">
        <f>'CBA Result'!$G$40</f>
        <v>-16530913967.140793</v>
      </c>
      <c r="R1987" s="3">
        <v>0.29196412785200432</v>
      </c>
      <c r="S1987" s="122">
        <f t="shared" si="95"/>
        <v>1447534159.9935739</v>
      </c>
      <c r="T1987" s="3">
        <v>0.94397594380098071</v>
      </c>
      <c r="U1987" s="122">
        <f t="shared" si="97"/>
        <v>-38542216874.068703</v>
      </c>
      <c r="V1987" s="3">
        <f t="shared" si="96"/>
        <v>0.22747623878829018</v>
      </c>
    </row>
    <row r="1988" spans="13:22" x14ac:dyDescent="0.25">
      <c r="M1988" s="3">
        <v>1984</v>
      </c>
      <c r="N1988" s="122">
        <f>'CBA Result'!$G$54*_xlfn.GAMMA.INV(T1988,IF($O$2="Railway",$D$31,$D$32),IF($O$2="Railway",$F$31,$F$32))</f>
        <v>6136490302.7098637</v>
      </c>
      <c r="O1988" s="122">
        <f>'CBA Result'!$G$53+'CBA Result'!$G$57+'CBA Result'!$G$58+'CBA Result'!$G$59+'CBA Result'!$G$60</f>
        <v>-349185910.82876146</v>
      </c>
      <c r="P1988" s="122">
        <f>'CBA Result'!$G$55+'CBA Result'!$G$56</f>
        <v>2589916468.0184565</v>
      </c>
      <c r="Q1988" s="122">
        <f>'CBA Result'!$G$40</f>
        <v>-16530913967.140793</v>
      </c>
      <c r="R1988" s="3">
        <v>0.23457505901650932</v>
      </c>
      <c r="S1988" s="122">
        <f t="shared" si="95"/>
        <v>1279811679.6359887</v>
      </c>
      <c r="T1988" s="3">
        <v>0.67358783276486023</v>
      </c>
      <c r="U1988" s="122">
        <f t="shared" si="97"/>
        <v>-30839895145.348412</v>
      </c>
      <c r="V1988" s="3">
        <f t="shared" si="96"/>
        <v>0.22915499674074041</v>
      </c>
    </row>
    <row r="1989" spans="13:22" x14ac:dyDescent="0.25">
      <c r="M1989" s="3">
        <v>1985</v>
      </c>
      <c r="N1989" s="122">
        <f>'CBA Result'!$G$54*_xlfn.GAMMA.INV(T1989,IF($O$2="Railway",$D$31,$D$32),IF($O$2="Railway",$F$31,$F$32))</f>
        <v>5953366435.7178164</v>
      </c>
      <c r="O1989" s="122">
        <f>'CBA Result'!$G$53+'CBA Result'!$G$57+'CBA Result'!$G$58+'CBA Result'!$G$59+'CBA Result'!$G$60</f>
        <v>-349185910.82876146</v>
      </c>
      <c r="P1989" s="122">
        <f>'CBA Result'!$G$55+'CBA Result'!$G$56</f>
        <v>2589916468.0184565</v>
      </c>
      <c r="Q1989" s="122">
        <f>'CBA Result'!$G$40</f>
        <v>-16530913967.140793</v>
      </c>
      <c r="R1989" s="3">
        <v>0.57959369616728429</v>
      </c>
      <c r="S1989" s="122">
        <f t="shared" si="95"/>
        <v>2292838563.0489211</v>
      </c>
      <c r="T1989" s="3">
        <v>0.61852719742027651</v>
      </c>
      <c r="U1989" s="122">
        <f t="shared" si="97"/>
        <v>-29919577410.282238</v>
      </c>
      <c r="V1989" s="3">
        <f t="shared" si="96"/>
        <v>0.26394153164824002</v>
      </c>
    </row>
    <row r="1990" spans="13:22" x14ac:dyDescent="0.25">
      <c r="M1990" s="3">
        <v>1986</v>
      </c>
      <c r="N1990" s="122">
        <f>'CBA Result'!$G$54*_xlfn.GAMMA.INV(T1990,IF($O$2="Railway",$D$31,$D$32),IF($O$2="Railway",$F$31,$F$32))</f>
        <v>7751412141.7361403</v>
      </c>
      <c r="O1990" s="122">
        <f>'CBA Result'!$G$53+'CBA Result'!$G$57+'CBA Result'!$G$58+'CBA Result'!$G$59+'CBA Result'!$G$60</f>
        <v>-349185910.82876146</v>
      </c>
      <c r="P1990" s="122">
        <f>'CBA Result'!$G$55+'CBA Result'!$G$56</f>
        <v>2589916468.0184565</v>
      </c>
      <c r="Q1990" s="122">
        <f>'CBA Result'!$G$40</f>
        <v>-16530913967.140793</v>
      </c>
      <c r="R1990" s="3">
        <v>0.67080025216446859</v>
      </c>
      <c r="S1990" s="122">
        <f t="shared" ref="S1990:S2004" si="98">_xlfn.BETA.INV(R1990,IF($O$2="Railway",$I$30,$J$30),IF($O$2="Railway",$I$31,$J$31),IF($O$2="Railway",$I$27,$J$27),IF($O$2="Railway",$I$29,$J$29))*P1990</f>
        <v>2599317995.3193159</v>
      </c>
      <c r="T1990" s="3">
        <v>0.95010255168409874</v>
      </c>
      <c r="U1990" s="122">
        <f t="shared" si="97"/>
        <v>-38955938311.18055</v>
      </c>
      <c r="V1990" s="3">
        <f t="shared" ref="V1990:V2004" si="99">(N1990+O1990+S1990)/-U1990</f>
        <v>0.25673991334348639</v>
      </c>
    </row>
    <row r="1991" spans="13:22" x14ac:dyDescent="0.25">
      <c r="M1991" s="3">
        <v>1987</v>
      </c>
      <c r="N1991" s="122">
        <f>'CBA Result'!$G$54*_xlfn.GAMMA.INV(T1991,IF($O$2="Railway",$D$31,$D$32),IF($O$2="Railway",$F$31,$F$32))</f>
        <v>4870804204.4475994</v>
      </c>
      <c r="O1991" s="122">
        <f>'CBA Result'!$G$53+'CBA Result'!$G$57+'CBA Result'!$G$58+'CBA Result'!$G$59+'CBA Result'!$G$60</f>
        <v>-349185910.82876146</v>
      </c>
      <c r="P1991" s="122">
        <f>'CBA Result'!$G$55+'CBA Result'!$G$56</f>
        <v>2589916468.0184565</v>
      </c>
      <c r="Q1991" s="122">
        <f>'CBA Result'!$G$40</f>
        <v>-16530913967.140793</v>
      </c>
      <c r="R1991" s="3">
        <v>0.92650772375050472</v>
      </c>
      <c r="S1991" s="122">
        <f t="shared" si="98"/>
        <v>3915555721.2750359</v>
      </c>
      <c r="T1991" s="3">
        <v>0.25996113827902601</v>
      </c>
      <c r="U1991" s="122">
        <f t="shared" si="97"/>
        <v>-24478991007.669548</v>
      </c>
      <c r="V1991" s="3">
        <f t="shared" si="99"/>
        <v>0.34467000752810484</v>
      </c>
    </row>
    <row r="1992" spans="13:22" x14ac:dyDescent="0.25">
      <c r="M1992" s="3">
        <v>1988</v>
      </c>
      <c r="N1992" s="122">
        <f>'CBA Result'!$G$54*_xlfn.GAMMA.INV(T1992,IF($O$2="Railway",$D$31,$D$32),IF($O$2="Railway",$F$31,$F$32))</f>
        <v>4521821866.9498262</v>
      </c>
      <c r="O1992" s="122">
        <f>'CBA Result'!$G$53+'CBA Result'!$G$57+'CBA Result'!$G$58+'CBA Result'!$G$59+'CBA Result'!$G$60</f>
        <v>-349185910.82876146</v>
      </c>
      <c r="P1992" s="122">
        <f>'CBA Result'!$G$55+'CBA Result'!$G$56</f>
        <v>2589916468.0184565</v>
      </c>
      <c r="Q1992" s="122">
        <f>'CBA Result'!$G$40</f>
        <v>-16530913967.140793</v>
      </c>
      <c r="R1992" s="3">
        <v>0.69319295881240006</v>
      </c>
      <c r="S1992" s="122">
        <f t="shared" si="98"/>
        <v>2680736632.0521984</v>
      </c>
      <c r="T1992" s="3">
        <v>0.16401289033630317</v>
      </c>
      <c r="U1992" s="122">
        <f t="shared" si="97"/>
        <v>-22725125497.402683</v>
      </c>
      <c r="V1992" s="3">
        <f t="shared" si="99"/>
        <v>0.30157688629515178</v>
      </c>
    </row>
    <row r="1993" spans="13:22" x14ac:dyDescent="0.25">
      <c r="M1993" s="3">
        <v>1989</v>
      </c>
      <c r="N1993" s="122">
        <f>'CBA Result'!$G$54*_xlfn.GAMMA.INV(T1993,IF($O$2="Railway",$D$31,$D$32),IF($O$2="Railway",$F$31,$F$32))</f>
        <v>7679464841.2224178</v>
      </c>
      <c r="O1993" s="122">
        <f>'CBA Result'!$G$53+'CBA Result'!$G$57+'CBA Result'!$G$58+'CBA Result'!$G$59+'CBA Result'!$G$60</f>
        <v>-349185910.82876146</v>
      </c>
      <c r="P1993" s="122">
        <f>'CBA Result'!$G$55+'CBA Result'!$G$56</f>
        <v>2589916468.0184565</v>
      </c>
      <c r="Q1993" s="122">
        <f>'CBA Result'!$G$40</f>
        <v>-16530913967.140793</v>
      </c>
      <c r="R1993" s="3">
        <v>0.36674801234790011</v>
      </c>
      <c r="S1993" s="122">
        <f t="shared" si="98"/>
        <v>1661458329.5303431</v>
      </c>
      <c r="T1993" s="3">
        <v>0.94478167836183413</v>
      </c>
      <c r="U1993" s="122">
        <f t="shared" si="97"/>
        <v>-38594355860.238808</v>
      </c>
      <c r="V1993" s="3">
        <f t="shared" si="99"/>
        <v>0.23298062785360765</v>
      </c>
    </row>
    <row r="1994" spans="13:22" x14ac:dyDescent="0.25">
      <c r="M1994" s="3">
        <v>1990</v>
      </c>
      <c r="N1994" s="122">
        <f>'CBA Result'!$G$54*_xlfn.GAMMA.INV(T1994,IF($O$2="Railway",$D$31,$D$32),IF($O$2="Railway",$F$31,$F$32))</f>
        <v>4681354961.1596851</v>
      </c>
      <c r="O1994" s="122">
        <f>'CBA Result'!$G$53+'CBA Result'!$G$57+'CBA Result'!$G$58+'CBA Result'!$G$59+'CBA Result'!$G$60</f>
        <v>-349185910.82876146</v>
      </c>
      <c r="P1994" s="122">
        <f>'CBA Result'!$G$55+'CBA Result'!$G$56</f>
        <v>2589916468.0184565</v>
      </c>
      <c r="Q1994" s="122">
        <f>'CBA Result'!$G$40</f>
        <v>-16530913967.140793</v>
      </c>
      <c r="R1994" s="3">
        <v>0.45758320222917004</v>
      </c>
      <c r="S1994" s="122">
        <f t="shared" si="98"/>
        <v>1922786394.3602626</v>
      </c>
      <c r="T1994" s="3">
        <v>0.20524538890439614</v>
      </c>
      <c r="U1994" s="122">
        <f t="shared" si="97"/>
        <v>-23526884101.253548</v>
      </c>
      <c r="V1994" s="3">
        <f t="shared" si="99"/>
        <v>0.26586416704275401</v>
      </c>
    </row>
    <row r="1995" spans="13:22" x14ac:dyDescent="0.25">
      <c r="M1995" s="3">
        <v>1991</v>
      </c>
      <c r="N1995" s="122">
        <f>'CBA Result'!$G$54*_xlfn.GAMMA.INV(T1995,IF($O$2="Railway",$D$31,$D$32),IF($O$2="Railway",$F$31,$F$32))</f>
        <v>5619909121.2908173</v>
      </c>
      <c r="O1995" s="122">
        <f>'CBA Result'!$G$53+'CBA Result'!$G$57+'CBA Result'!$G$58+'CBA Result'!$G$59+'CBA Result'!$G$60</f>
        <v>-349185910.82876146</v>
      </c>
      <c r="P1995" s="122">
        <f>'CBA Result'!$G$55+'CBA Result'!$G$56</f>
        <v>2589916468.0184565</v>
      </c>
      <c r="Q1995" s="122">
        <f>'CBA Result'!$G$40</f>
        <v>-16530913967.140793</v>
      </c>
      <c r="R1995" s="3">
        <v>0.75238964927361474</v>
      </c>
      <c r="S1995" s="122">
        <f t="shared" si="98"/>
        <v>2912791767.8665705</v>
      </c>
      <c r="T1995" s="3">
        <v>0.50946368185372803</v>
      </c>
      <c r="U1995" s="122">
        <f t="shared" si="97"/>
        <v>-28243735340.127441</v>
      </c>
      <c r="V1995" s="3">
        <f t="shared" si="99"/>
        <v>0.28974619963606063</v>
      </c>
    </row>
    <row r="1996" spans="13:22" x14ac:dyDescent="0.25">
      <c r="M1996" s="3">
        <v>1992</v>
      </c>
      <c r="N1996" s="122">
        <f>'CBA Result'!$G$54*_xlfn.GAMMA.INV(T1996,IF($O$2="Railway",$D$31,$D$32),IF($O$2="Railway",$F$31,$F$32))</f>
        <v>5828609049.6406498</v>
      </c>
      <c r="O1996" s="122">
        <f>'CBA Result'!$G$53+'CBA Result'!$G$57+'CBA Result'!$G$58+'CBA Result'!$G$59+'CBA Result'!$G$60</f>
        <v>-349185910.82876146</v>
      </c>
      <c r="P1996" s="122">
        <f>'CBA Result'!$G$55+'CBA Result'!$G$56</f>
        <v>2589916468.0184565</v>
      </c>
      <c r="Q1996" s="122">
        <f>'CBA Result'!$G$40</f>
        <v>-16530913967.140793</v>
      </c>
      <c r="R1996" s="3">
        <v>0.76539805409733375</v>
      </c>
      <c r="S1996" s="122">
        <f t="shared" si="98"/>
        <v>2967852345.4844804</v>
      </c>
      <c r="T1996" s="3">
        <v>0.57882550961493984</v>
      </c>
      <c r="U1996" s="122">
        <f t="shared" si="97"/>
        <v>-29292589585.738865</v>
      </c>
      <c r="V1996" s="3">
        <f t="shared" si="99"/>
        <v>0.28837585217829076</v>
      </c>
    </row>
    <row r="1997" spans="13:22" x14ac:dyDescent="0.25">
      <c r="M1997" s="3">
        <v>1993</v>
      </c>
      <c r="N1997" s="122">
        <f>'CBA Result'!$G$54*_xlfn.GAMMA.INV(T1997,IF($O$2="Railway",$D$31,$D$32),IF($O$2="Railway",$F$31,$F$32))</f>
        <v>7791480207.1837349</v>
      </c>
      <c r="O1997" s="122">
        <f>'CBA Result'!$G$53+'CBA Result'!$G$57+'CBA Result'!$G$58+'CBA Result'!$G$59+'CBA Result'!$G$60</f>
        <v>-349185910.82876146</v>
      </c>
      <c r="P1997" s="122">
        <f>'CBA Result'!$G$55+'CBA Result'!$G$56</f>
        <v>2589916468.0184565</v>
      </c>
      <c r="Q1997" s="122">
        <f>'CBA Result'!$G$40</f>
        <v>-16530913967.140793</v>
      </c>
      <c r="R1997" s="3">
        <v>0.33498227830708682</v>
      </c>
      <c r="S1997" s="122">
        <f t="shared" si="98"/>
        <v>1570841170.593441</v>
      </c>
      <c r="T1997" s="3">
        <v>0.9528708207977622</v>
      </c>
      <c r="U1997" s="122">
        <f t="shared" si="97"/>
        <v>-39157306662.815536</v>
      </c>
      <c r="V1997" s="3">
        <f t="shared" si="99"/>
        <v>0.23017761524204741</v>
      </c>
    </row>
    <row r="1998" spans="13:22" x14ac:dyDescent="0.25">
      <c r="M1998" s="3">
        <v>1994</v>
      </c>
      <c r="N1998" s="122">
        <f>'CBA Result'!$G$54*_xlfn.GAMMA.INV(T1998,IF($O$2="Railway",$D$31,$D$32),IF($O$2="Railway",$F$31,$F$32))</f>
        <v>6778365849.3642149</v>
      </c>
      <c r="O1998" s="122">
        <f>'CBA Result'!$G$53+'CBA Result'!$G$57+'CBA Result'!$G$58+'CBA Result'!$G$59+'CBA Result'!$G$60</f>
        <v>-349185910.82876146</v>
      </c>
      <c r="P1998" s="122">
        <f>'CBA Result'!$G$55+'CBA Result'!$G$56</f>
        <v>2589916468.0184565</v>
      </c>
      <c r="Q1998" s="122">
        <f>'CBA Result'!$G$40</f>
        <v>-16530913967.140793</v>
      </c>
      <c r="R1998" s="3">
        <v>0.14139233179395805</v>
      </c>
      <c r="S1998" s="122">
        <f t="shared" si="98"/>
        <v>987851709.90889788</v>
      </c>
      <c r="T1998" s="3">
        <v>0.82828716672626634</v>
      </c>
      <c r="U1998" s="122">
        <f t="shared" si="97"/>
        <v>-34065741448.151459</v>
      </c>
      <c r="V1998" s="3">
        <f t="shared" si="99"/>
        <v>0.21772699883057525</v>
      </c>
    </row>
    <row r="1999" spans="13:22" x14ac:dyDescent="0.25">
      <c r="M1999" s="3">
        <v>1995</v>
      </c>
      <c r="N1999" s="122">
        <f>'CBA Result'!$G$54*_xlfn.GAMMA.INV(T1999,IF($O$2="Railway",$D$31,$D$32),IF($O$2="Railway",$F$31,$F$32))</f>
        <v>4983074346.9205837</v>
      </c>
      <c r="O1999" s="122">
        <f>'CBA Result'!$G$53+'CBA Result'!$G$57+'CBA Result'!$G$58+'CBA Result'!$G$59+'CBA Result'!$G$60</f>
        <v>-349185910.82876146</v>
      </c>
      <c r="P1999" s="122">
        <f>'CBA Result'!$G$55+'CBA Result'!$G$56</f>
        <v>2589916468.0184565</v>
      </c>
      <c r="Q1999" s="122">
        <f>'CBA Result'!$G$40</f>
        <v>-16530913967.140793</v>
      </c>
      <c r="R1999" s="3">
        <v>0.51131768353121787</v>
      </c>
      <c r="S1999" s="122">
        <f t="shared" si="98"/>
        <v>2081858180.5809844</v>
      </c>
      <c r="T1999" s="3">
        <v>0.29485023316591918</v>
      </c>
      <c r="U1999" s="122">
        <f t="shared" si="97"/>
        <v>-25043222229.593124</v>
      </c>
      <c r="V1999" s="3">
        <f t="shared" si="99"/>
        <v>0.26816623496384301</v>
      </c>
    </row>
    <row r="2000" spans="13:22" x14ac:dyDescent="0.25">
      <c r="M2000" s="3">
        <v>1996</v>
      </c>
      <c r="N2000" s="122">
        <f>'CBA Result'!$G$54*_xlfn.GAMMA.INV(T2000,IF($O$2="Railway",$D$31,$D$32),IF($O$2="Railway",$F$31,$F$32))</f>
        <v>6162300611.7045403</v>
      </c>
      <c r="O2000" s="122">
        <f>'CBA Result'!$G$53+'CBA Result'!$G$57+'CBA Result'!$G$58+'CBA Result'!$G$59+'CBA Result'!$G$60</f>
        <v>-349185910.82876146</v>
      </c>
      <c r="P2000" s="122">
        <f>'CBA Result'!$G$55+'CBA Result'!$G$56</f>
        <v>2589916468.0184565</v>
      </c>
      <c r="Q2000" s="122">
        <f>'CBA Result'!$G$40</f>
        <v>-16530913967.140793</v>
      </c>
      <c r="R2000" s="3">
        <v>0.13742174626310866</v>
      </c>
      <c r="S2000" s="122">
        <f t="shared" si="98"/>
        <v>974450043.46881306</v>
      </c>
      <c r="T2000" s="3">
        <v>0.68100003430311284</v>
      </c>
      <c r="U2000" s="122">
        <f t="shared" si="97"/>
        <v>-30969608904.158287</v>
      </c>
      <c r="V2000" s="3">
        <f t="shared" si="99"/>
        <v>0.21916856507132793</v>
      </c>
    </row>
    <row r="2001" spans="13:22" x14ac:dyDescent="0.25">
      <c r="M2001" s="3">
        <v>1997</v>
      </c>
      <c r="N2001" s="122">
        <f>'CBA Result'!$G$54*_xlfn.GAMMA.INV(T2001,IF($O$2="Railway",$D$31,$D$32),IF($O$2="Railway",$F$31,$F$32))</f>
        <v>5972167391.7202101</v>
      </c>
      <c r="O2001" s="122">
        <f>'CBA Result'!$G$53+'CBA Result'!$G$57+'CBA Result'!$G$58+'CBA Result'!$G$59+'CBA Result'!$G$60</f>
        <v>-349185910.82876146</v>
      </c>
      <c r="P2001" s="122">
        <f>'CBA Result'!$G$55+'CBA Result'!$G$56</f>
        <v>2589916468.0184565</v>
      </c>
      <c r="Q2001" s="122">
        <f>'CBA Result'!$G$40</f>
        <v>-16530913967.140793</v>
      </c>
      <c r="R2001" s="3">
        <v>0.3105623955274438</v>
      </c>
      <c r="S2001" s="122">
        <f t="shared" si="98"/>
        <v>1500993003.7014561</v>
      </c>
      <c r="T2001" s="3">
        <v>0.62436730479456004</v>
      </c>
      <c r="U2001" s="122">
        <f t="shared" si="97"/>
        <v>-30014064565.503532</v>
      </c>
      <c r="V2001" s="3">
        <f t="shared" si="99"/>
        <v>0.23735453987064445</v>
      </c>
    </row>
    <row r="2002" spans="13:22" x14ac:dyDescent="0.25">
      <c r="M2002" s="3">
        <v>1998</v>
      </c>
      <c r="N2002" s="122">
        <f>'CBA Result'!$G$54*_xlfn.GAMMA.INV(T2002,IF($O$2="Railway",$D$31,$D$32),IF($O$2="Railway",$F$31,$F$32))</f>
        <v>6817357701.6236439</v>
      </c>
      <c r="O2002" s="122">
        <f>'CBA Result'!$G$53+'CBA Result'!$G$57+'CBA Result'!$G$58+'CBA Result'!$G$59+'CBA Result'!$G$60</f>
        <v>-349185910.82876146</v>
      </c>
      <c r="P2002" s="122">
        <f>'CBA Result'!$G$55+'CBA Result'!$G$56</f>
        <v>2589916468.0184565</v>
      </c>
      <c r="Q2002" s="122">
        <f>'CBA Result'!$G$40</f>
        <v>-16530913967.140793</v>
      </c>
      <c r="R2002" s="3">
        <v>0.75384236463938481</v>
      </c>
      <c r="S2002" s="122">
        <f t="shared" si="98"/>
        <v>2918856899.3517532</v>
      </c>
      <c r="T2002" s="3">
        <v>0.83562275829923871</v>
      </c>
      <c r="U2002" s="122">
        <f t="shared" si="97"/>
        <v>-34261701121.496449</v>
      </c>
      <c r="V2002" s="3">
        <f t="shared" si="99"/>
        <v>0.27398022815209938</v>
      </c>
    </row>
    <row r="2003" spans="13:22" x14ac:dyDescent="0.25">
      <c r="M2003" s="3">
        <v>1999</v>
      </c>
      <c r="N2003" s="122">
        <f>'CBA Result'!$G$54*_xlfn.GAMMA.INV(T2003,IF($O$2="Railway",$D$31,$D$32),IF($O$2="Railway",$F$31,$F$32))</f>
        <v>6581731771.6778698</v>
      </c>
      <c r="O2003" s="122">
        <f>'CBA Result'!$G$53+'CBA Result'!$G$57+'CBA Result'!$G$58+'CBA Result'!$G$59+'CBA Result'!$G$60</f>
        <v>-349185910.82876146</v>
      </c>
      <c r="P2003" s="122">
        <f>'CBA Result'!$G$55+'CBA Result'!$G$56</f>
        <v>2589916468.0184565</v>
      </c>
      <c r="Q2003" s="122">
        <f>'CBA Result'!$G$40</f>
        <v>-16530913967.140793</v>
      </c>
      <c r="R2003" s="3">
        <v>0.75389409424167841</v>
      </c>
      <c r="S2003" s="122">
        <f t="shared" si="98"/>
        <v>2919073249.048501</v>
      </c>
      <c r="T2003" s="3">
        <v>0.78768622828982326</v>
      </c>
      <c r="U2003" s="122">
        <f t="shared" si="97"/>
        <v>-33077526028.798279</v>
      </c>
      <c r="V2003" s="3">
        <f t="shared" si="99"/>
        <v>0.27667181342189673</v>
      </c>
    </row>
    <row r="2004" spans="13:22" x14ac:dyDescent="0.25">
      <c r="M2004" s="3">
        <v>2000</v>
      </c>
      <c r="N2004" s="122">
        <f>'CBA Result'!$G$54*_xlfn.GAMMA.INV(T2004,IF($O$2="Railway",$D$31,$D$32),IF($O$2="Railway",$F$31,$F$32))</f>
        <v>6020188412.6867208</v>
      </c>
      <c r="O2004" s="122">
        <f>'CBA Result'!$G$53+'CBA Result'!$G$57+'CBA Result'!$G$58+'CBA Result'!$G$59+'CBA Result'!$G$60</f>
        <v>-349185910.82876146</v>
      </c>
      <c r="P2004" s="122">
        <f>'CBA Result'!$G$55+'CBA Result'!$G$56</f>
        <v>2589916468.0184565</v>
      </c>
      <c r="Q2004" s="122">
        <f>'CBA Result'!$G$40</f>
        <v>-16530913967.140793</v>
      </c>
      <c r="R2004" s="3">
        <v>0.81838964211586995</v>
      </c>
      <c r="S2004" s="122">
        <f t="shared" si="98"/>
        <v>3213082183.1764822</v>
      </c>
      <c r="T2004" s="3">
        <v>0.63909806562544935</v>
      </c>
      <c r="U2004" s="122">
        <f t="shared" si="97"/>
        <v>-30255401743.324181</v>
      </c>
      <c r="V2004" s="3">
        <f t="shared" si="99"/>
        <v>0.29363631527367523</v>
      </c>
    </row>
  </sheetData>
  <mergeCells count="2">
    <mergeCell ref="R3:S3"/>
    <mergeCell ref="T3:U3"/>
  </mergeCells>
  <dataValidations count="1">
    <dataValidation type="list" allowBlank="1" showInputMessage="1" showErrorMessage="1" sqref="O2" xr:uid="{1F3AB78A-98EE-4220-92B6-9831EC75B692}">
      <formula1>"Railway, Road"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989E-9816-49EC-9B8C-81DF9D64C1A9}">
  <sheetPr>
    <tabColor theme="4" tint="0.79998168889431442"/>
  </sheetPr>
  <dimension ref="B2:AB2004"/>
  <sheetViews>
    <sheetView zoomScale="55" zoomScaleNormal="55" workbookViewId="0">
      <selection activeCell="O2" sqref="O2"/>
    </sheetView>
  </sheetViews>
  <sheetFormatPr defaultRowHeight="12.6" x14ac:dyDescent="0.25"/>
  <cols>
    <col min="2" max="2" width="34.21875" bestFit="1" customWidth="1"/>
    <col min="3" max="3" width="19.109375" bestFit="1" customWidth="1"/>
    <col min="4" max="4" width="17.88671875" bestFit="1" customWidth="1"/>
    <col min="5" max="6" width="18.88671875" bestFit="1" customWidth="1"/>
    <col min="14" max="14" width="26.6640625" bestFit="1" customWidth="1"/>
    <col min="15" max="15" width="28.6640625" bestFit="1" customWidth="1"/>
    <col min="16" max="16" width="17.33203125" bestFit="1" customWidth="1"/>
    <col min="17" max="17" width="18.88671875" bestFit="1" customWidth="1"/>
    <col min="19" max="19" width="16.33203125" bestFit="1" customWidth="1"/>
    <col min="21" max="21" width="18" bestFit="1" customWidth="1"/>
    <col min="27" max="27" width="15.44140625" bestFit="1" customWidth="1"/>
  </cols>
  <sheetData>
    <row r="2" spans="13:28" x14ac:dyDescent="0.25">
      <c r="N2" s="20" t="s">
        <v>304</v>
      </c>
      <c r="O2" s="20" t="s">
        <v>7</v>
      </c>
    </row>
    <row r="3" spans="13:28" x14ac:dyDescent="0.25">
      <c r="R3" s="164" t="s">
        <v>280</v>
      </c>
      <c r="S3" s="164"/>
      <c r="T3" s="164" t="s">
        <v>286</v>
      </c>
      <c r="U3" s="164"/>
    </row>
    <row r="4" spans="13:28" x14ac:dyDescent="0.25">
      <c r="M4" s="3" t="s">
        <v>279</v>
      </c>
      <c r="N4" s="3" t="s">
        <v>316</v>
      </c>
      <c r="O4" s="3" t="s">
        <v>317</v>
      </c>
      <c r="P4" s="3" t="s">
        <v>280</v>
      </c>
      <c r="Q4" s="3" t="s">
        <v>286</v>
      </c>
      <c r="R4" s="3" t="s">
        <v>292</v>
      </c>
      <c r="S4" s="3" t="s">
        <v>293</v>
      </c>
      <c r="T4" s="3" t="s">
        <v>292</v>
      </c>
      <c r="U4" s="3" t="s">
        <v>294</v>
      </c>
      <c r="V4" s="83" t="s">
        <v>261</v>
      </c>
      <c r="X4" s="3" t="s">
        <v>301</v>
      </c>
      <c r="Y4" s="3" t="s">
        <v>298</v>
      </c>
      <c r="Z4" s="3" t="s">
        <v>299</v>
      </c>
      <c r="AA4" s="3" t="s">
        <v>300</v>
      </c>
      <c r="AB4" s="3" t="s">
        <v>302</v>
      </c>
    </row>
    <row r="5" spans="13:28" x14ac:dyDescent="0.25">
      <c r="M5" s="3">
        <v>1</v>
      </c>
      <c r="N5" s="122">
        <f>(_xlfn.GAMMA.INV(T5,IF($O$2="Railway",$D$31,$D$32),IF($O$2="Railway",$F$31,$F$32))*'CBA Result'!$G$89)</f>
        <v>3552378454.5841203</v>
      </c>
      <c r="O5" s="122">
        <f>'CBA Result'!$G$88+'CBA Result'!$G$92+'CBA Result'!$G$93+'CBA Result'!$G$94+'CBA Result'!$G$95</f>
        <v>-1375964005.2877898</v>
      </c>
      <c r="P5" s="122">
        <f>'CBA Result'!$G$90+'CBA Result'!$G$91</f>
        <v>16477753602.776276</v>
      </c>
      <c r="Q5" s="122">
        <f>'CBA Result'!$G$74</f>
        <v>-11300047184.977684</v>
      </c>
      <c r="R5" s="122">
        <v>0.97578078296897242</v>
      </c>
      <c r="S5" s="122">
        <f>_xlfn.BETA.INV(R5,IF($O$2="Railway",$I$30,$J$30),IF($O$2="Railway",$I$31,$J$31),IF($O$2="Railway",$I$27,$J$27),IF($O$2="Railway",$I$29,$J$29))*P5</f>
        <v>28873392876.682343</v>
      </c>
      <c r="T5" s="122">
        <v>0.31273669484253808</v>
      </c>
      <c r="U5" s="122">
        <f>_xlfn.GAMMA.INV(T5,IF($O$2="Railway",$D$31,$D$32),IF($O$2="Railway",$F$31,$F$32))*Q5</f>
        <v>-17310369657.722527</v>
      </c>
      <c r="V5" s="3">
        <f>(N5+O5+S5)/-U5</f>
        <v>1.7937113961126006</v>
      </c>
      <c r="X5" s="3">
        <v>1</v>
      </c>
      <c r="Y5" s="123">
        <f>E37</f>
        <v>0.20128060061085692</v>
      </c>
      <c r="Z5" s="3">
        <f>(($F$37-$E$37)/MAX($X$5:$X$1004))+Y5</f>
        <v>0.25414553421750391</v>
      </c>
      <c r="AA5" s="3" t="str">
        <f>TEXT(Y5,"0.00000") &amp; " - " &amp; TEXT(Z5,"0.00000")</f>
        <v>0.20128 - 0.25415</v>
      </c>
      <c r="AB5" s="3">
        <f>COUNTIFS($V$5:$V$2004, "&gt;=" &amp; Y5, $V$5:$V$2004, "&lt;" &amp; Z5)</f>
        <v>20</v>
      </c>
    </row>
    <row r="6" spans="13:28" x14ac:dyDescent="0.25">
      <c r="M6" s="3">
        <v>2</v>
      </c>
      <c r="N6" s="122">
        <f>(_xlfn.GAMMA.INV(T6,IF($O$2="Railway",$D$31,$D$32),IF($O$2="Railway",$F$31,$F$32))*'CBA Result'!$G$89)</f>
        <v>4218718661.1304517</v>
      </c>
      <c r="O6" s="122">
        <f>'CBA Result'!$G$88+'CBA Result'!$G$92+'CBA Result'!$G$93+'CBA Result'!$G$94+'CBA Result'!$G$95</f>
        <v>-1375964005.2877898</v>
      </c>
      <c r="P6" s="122">
        <f>'CBA Result'!$G$90+'CBA Result'!$G$91</f>
        <v>16477753602.776276</v>
      </c>
      <c r="Q6" s="122">
        <f>'CBA Result'!$G$74</f>
        <v>-11300047184.977684</v>
      </c>
      <c r="R6" s="122">
        <v>0.60693101451880305</v>
      </c>
      <c r="S6" s="122">
        <f t="shared" ref="S6:S69" si="0">_xlfn.BETA.INV(R6,IF($O$2="Railway",$I$30,$J$30),IF($O$2="Railway",$I$31,$J$31),IF($O$2="Railway",$I$27,$J$27),IF($O$2="Railway",$I$29,$J$29))*P6</f>
        <v>15149564519.21702</v>
      </c>
      <c r="T6" s="122">
        <v>0.62802157851482121</v>
      </c>
      <c r="U6" s="122">
        <f t="shared" ref="U6:U69" si="1">_xlfn.GAMMA.INV(T6,IF($O$2="Railway",$D$31,$D$32),IF($O$2="Railway",$F$31,$F$32))*Q6</f>
        <v>-20557375977.737644</v>
      </c>
      <c r="V6" s="3">
        <f t="shared" ref="V6:V69" si="2">(N6+O6+S6)/-U6</f>
        <v>0.87522450309534838</v>
      </c>
      <c r="X6" s="3">
        <v>2</v>
      </c>
      <c r="Y6" s="3">
        <f>Z5</f>
        <v>0.25414553421750391</v>
      </c>
      <c r="Z6" s="3">
        <f>(($F$37-$E$37)/MAX($X$5:$X$1004))+Y6</f>
        <v>0.30701046782415087</v>
      </c>
      <c r="AA6" s="3" t="str">
        <f t="shared" ref="AA6:AA53" si="3">TEXT(Y6,"0.00000") &amp; " - " &amp; TEXT(Z6,"0.00000")</f>
        <v>0.25415 - 0.30701</v>
      </c>
      <c r="AB6" s="3">
        <f t="shared" ref="AB6:AB54" si="4">COUNTIFS($V$5:$V$2004, "&gt;=" &amp; Y6, $V$5:$V$2004, "&lt;" &amp; Z6)</f>
        <v>41</v>
      </c>
    </row>
    <row r="7" spans="13:28" x14ac:dyDescent="0.25">
      <c r="M7" s="3">
        <v>3</v>
      </c>
      <c r="N7" s="122">
        <f>(_xlfn.GAMMA.INV(T7,IF($O$2="Railway",$D$31,$D$32),IF($O$2="Railway",$F$31,$F$32))*'CBA Result'!$G$89)</f>
        <v>3297474641.7372227</v>
      </c>
      <c r="O7" s="122">
        <f>'CBA Result'!$G$88+'CBA Result'!$G$92+'CBA Result'!$G$93+'CBA Result'!$G$94+'CBA Result'!$G$95</f>
        <v>-1375964005.2877898</v>
      </c>
      <c r="P7" s="122">
        <f>'CBA Result'!$G$90+'CBA Result'!$G$91</f>
        <v>16477753602.776276</v>
      </c>
      <c r="Q7" s="122">
        <f>'CBA Result'!$G$74</f>
        <v>-11300047184.977684</v>
      </c>
      <c r="R7" s="122">
        <v>0.71210877761611235</v>
      </c>
      <c r="S7" s="122">
        <f t="shared" si="0"/>
        <v>17508892437.339684</v>
      </c>
      <c r="T7" s="122">
        <v>0.20413077566451021</v>
      </c>
      <c r="U7" s="122">
        <f t="shared" si="1"/>
        <v>-16068249966.942202</v>
      </c>
      <c r="V7" s="3">
        <f t="shared" si="2"/>
        <v>1.2092420216118118</v>
      </c>
      <c r="X7" s="3">
        <v>3</v>
      </c>
      <c r="Y7" s="3">
        <f t="shared" ref="Y7:Y54" si="5">Z6</f>
        <v>0.30701046782415087</v>
      </c>
      <c r="Z7" s="3">
        <f t="shared" ref="Z7:Z54" si="6">(($F$37-$E$37)/MAX($X$5:$X$1004))+Y7</f>
        <v>0.35987540143079783</v>
      </c>
      <c r="AA7" s="3" t="str">
        <f t="shared" si="3"/>
        <v>0.30701 - 0.35988</v>
      </c>
      <c r="AB7" s="3">
        <f t="shared" si="4"/>
        <v>57</v>
      </c>
    </row>
    <row r="8" spans="13:28" x14ac:dyDescent="0.25">
      <c r="M8" s="3">
        <v>4</v>
      </c>
      <c r="N8" s="122">
        <f>(_xlfn.GAMMA.INV(T8,IF($O$2="Railway",$D$31,$D$32),IF($O$2="Railway",$F$31,$F$32))*'CBA Result'!$G$89)</f>
        <v>7921402182.9735365</v>
      </c>
      <c r="O8" s="122">
        <f>'CBA Result'!$G$88+'CBA Result'!$G$92+'CBA Result'!$G$93+'CBA Result'!$G$94+'CBA Result'!$G$95</f>
        <v>-1375964005.2877898</v>
      </c>
      <c r="P8" s="122">
        <f>'CBA Result'!$G$90+'CBA Result'!$G$91</f>
        <v>16477753602.776276</v>
      </c>
      <c r="Q8" s="122">
        <f>'CBA Result'!$G$74</f>
        <v>-11300047184.977684</v>
      </c>
      <c r="R8" s="122">
        <v>0.34517348654503432</v>
      </c>
      <c r="S8" s="122">
        <f t="shared" si="0"/>
        <v>10179156271.805351</v>
      </c>
      <c r="T8" s="122">
        <v>0.99991555595220982</v>
      </c>
      <c r="U8" s="122">
        <f t="shared" si="1"/>
        <v>-38600166549.770142</v>
      </c>
      <c r="V8" s="3">
        <f t="shared" si="2"/>
        <v>0.43327777946053164</v>
      </c>
      <c r="X8" s="3">
        <v>4</v>
      </c>
      <c r="Y8" s="3">
        <f t="shared" si="5"/>
        <v>0.35987540143079783</v>
      </c>
      <c r="Z8" s="3">
        <f t="shared" si="6"/>
        <v>0.41274033503744478</v>
      </c>
      <c r="AA8" s="3" t="str">
        <f t="shared" si="3"/>
        <v>0.35988 - 0.41274</v>
      </c>
      <c r="AB8" s="3">
        <f t="shared" si="4"/>
        <v>89</v>
      </c>
    </row>
    <row r="9" spans="13:28" x14ac:dyDescent="0.25">
      <c r="M9" s="3">
        <v>5</v>
      </c>
      <c r="N9" s="122">
        <f>(_xlfn.GAMMA.INV(T9,IF($O$2="Railway",$D$31,$D$32),IF($O$2="Railway",$F$31,$F$32))*'CBA Result'!$G$89)</f>
        <v>4220331630.302887</v>
      </c>
      <c r="O9" s="122">
        <f>'CBA Result'!$G$88+'CBA Result'!$G$92+'CBA Result'!$G$93+'CBA Result'!$G$94+'CBA Result'!$G$95</f>
        <v>-1375964005.2877898</v>
      </c>
      <c r="P9" s="122">
        <f>'CBA Result'!$G$90+'CBA Result'!$G$91</f>
        <v>16477753602.776276</v>
      </c>
      <c r="Q9" s="122">
        <f>'CBA Result'!$G$74</f>
        <v>-11300047184.977684</v>
      </c>
      <c r="R9" s="122">
        <v>0.9367549263097894</v>
      </c>
      <c r="S9" s="122">
        <f t="shared" si="0"/>
        <v>25530377067.980808</v>
      </c>
      <c r="T9" s="122">
        <v>0.62872639633348371</v>
      </c>
      <c r="U9" s="122">
        <f t="shared" si="1"/>
        <v>-20565235808.264805</v>
      </c>
      <c r="V9" s="3">
        <f t="shared" si="2"/>
        <v>1.3797432209161735</v>
      </c>
      <c r="X9" s="3">
        <v>5</v>
      </c>
      <c r="Y9" s="3">
        <f t="shared" si="5"/>
        <v>0.41274033503744478</v>
      </c>
      <c r="Z9" s="3">
        <f t="shared" si="6"/>
        <v>0.46560526864409174</v>
      </c>
      <c r="AA9" s="3" t="str">
        <f t="shared" si="3"/>
        <v>0.41274 - 0.46561</v>
      </c>
      <c r="AB9" s="3">
        <f t="shared" si="4"/>
        <v>83</v>
      </c>
    </row>
    <row r="10" spans="13:28" x14ac:dyDescent="0.25">
      <c r="M10" s="3">
        <v>6</v>
      </c>
      <c r="N10" s="122">
        <f>(_xlfn.GAMMA.INV(T10,IF($O$2="Railway",$D$31,$D$32),IF($O$2="Railway",$F$31,$F$32))*'CBA Result'!$G$89)</f>
        <v>4452958301.9705391</v>
      </c>
      <c r="O10" s="122">
        <f>'CBA Result'!$G$88+'CBA Result'!$G$92+'CBA Result'!$G$93+'CBA Result'!$G$94+'CBA Result'!$G$95</f>
        <v>-1375964005.2877898</v>
      </c>
      <c r="P10" s="122">
        <f>'CBA Result'!$G$90+'CBA Result'!$G$91</f>
        <v>16477753602.776276</v>
      </c>
      <c r="Q10" s="122">
        <f>'CBA Result'!$G$74</f>
        <v>-11300047184.977684</v>
      </c>
      <c r="R10" s="122">
        <v>2.0434689489996827E-2</v>
      </c>
      <c r="S10" s="122">
        <f t="shared" si="0"/>
        <v>2951055777.928596</v>
      </c>
      <c r="T10" s="122">
        <v>0.72325052319286642</v>
      </c>
      <c r="U10" s="122">
        <f t="shared" si="1"/>
        <v>-21698801313.825256</v>
      </c>
      <c r="V10" s="3">
        <f t="shared" si="2"/>
        <v>0.27780567172485288</v>
      </c>
      <c r="X10" s="3">
        <v>6</v>
      </c>
      <c r="Y10" s="3">
        <f t="shared" si="5"/>
        <v>0.46560526864409174</v>
      </c>
      <c r="Z10" s="3">
        <f t="shared" si="6"/>
        <v>0.5184702022507387</v>
      </c>
      <c r="AA10" s="3" t="str">
        <f t="shared" si="3"/>
        <v>0.46561 - 0.51847</v>
      </c>
      <c r="AB10" s="3">
        <f t="shared" si="4"/>
        <v>113</v>
      </c>
    </row>
    <row r="11" spans="13:28" x14ac:dyDescent="0.25">
      <c r="M11" s="3">
        <v>7</v>
      </c>
      <c r="N11" s="122">
        <f>(_xlfn.GAMMA.INV(T11,IF($O$2="Railway",$D$31,$D$32),IF($O$2="Railway",$F$31,$F$32))*'CBA Result'!$G$89)</f>
        <v>3567086462.2139387</v>
      </c>
      <c r="O11" s="122">
        <f>'CBA Result'!$G$88+'CBA Result'!$G$92+'CBA Result'!$G$93+'CBA Result'!$G$94+'CBA Result'!$G$95</f>
        <v>-1375964005.2877898</v>
      </c>
      <c r="P11" s="122">
        <f>'CBA Result'!$G$90+'CBA Result'!$G$91</f>
        <v>16477753602.776276</v>
      </c>
      <c r="Q11" s="122">
        <f>'CBA Result'!$G$74</f>
        <v>-11300047184.977684</v>
      </c>
      <c r="R11" s="122">
        <v>0.80275070287922889</v>
      </c>
      <c r="S11" s="122">
        <f t="shared" si="0"/>
        <v>19956455891.403843</v>
      </c>
      <c r="T11" s="122">
        <v>0.31951197440609747</v>
      </c>
      <c r="U11" s="122">
        <f t="shared" si="1"/>
        <v>-17382040244.698479</v>
      </c>
      <c r="V11" s="3">
        <f t="shared" si="2"/>
        <v>1.274164484522178</v>
      </c>
      <c r="X11" s="3">
        <v>7</v>
      </c>
      <c r="Y11" s="3">
        <f t="shared" si="5"/>
        <v>0.5184702022507387</v>
      </c>
      <c r="Z11" s="3">
        <f t="shared" si="6"/>
        <v>0.57133513585738571</v>
      </c>
      <c r="AA11" s="3" t="str">
        <f t="shared" si="3"/>
        <v>0.51847 - 0.57134</v>
      </c>
      <c r="AB11" s="3">
        <f t="shared" si="4"/>
        <v>112</v>
      </c>
    </row>
    <row r="12" spans="13:28" x14ac:dyDescent="0.25">
      <c r="M12" s="3">
        <v>8</v>
      </c>
      <c r="N12" s="122">
        <f>(_xlfn.GAMMA.INV(T12,IF($O$2="Railway",$D$31,$D$32),IF($O$2="Railway",$F$31,$F$32))*'CBA Result'!$G$89)</f>
        <v>2840538633.4234548</v>
      </c>
      <c r="O12" s="122">
        <f>'CBA Result'!$G$88+'CBA Result'!$G$92+'CBA Result'!$G$93+'CBA Result'!$G$94+'CBA Result'!$G$95</f>
        <v>-1375964005.2877898</v>
      </c>
      <c r="P12" s="122">
        <f>'CBA Result'!$G$90+'CBA Result'!$G$91</f>
        <v>16477753602.776276</v>
      </c>
      <c r="Q12" s="122">
        <f>'CBA Result'!$G$74</f>
        <v>-11300047184.977684</v>
      </c>
      <c r="R12" s="122">
        <v>0.19794529956217277</v>
      </c>
      <c r="S12" s="122">
        <f t="shared" si="0"/>
        <v>7437965173.9385414</v>
      </c>
      <c r="T12" s="122">
        <v>6.9187454195566822E-2</v>
      </c>
      <c r="U12" s="122">
        <f t="shared" si="1"/>
        <v>-13841648461.793308</v>
      </c>
      <c r="V12" s="3">
        <f t="shared" si="2"/>
        <v>0.64317048844634539</v>
      </c>
      <c r="X12" s="3">
        <v>8</v>
      </c>
      <c r="Y12" s="3">
        <f t="shared" si="5"/>
        <v>0.57133513585738571</v>
      </c>
      <c r="Z12" s="3">
        <f t="shared" si="6"/>
        <v>0.62420006946403273</v>
      </c>
      <c r="AA12" s="3" t="str">
        <f t="shared" si="3"/>
        <v>0.57134 - 0.62420</v>
      </c>
      <c r="AB12" s="3">
        <f t="shared" si="4"/>
        <v>131</v>
      </c>
    </row>
    <row r="13" spans="13:28" x14ac:dyDescent="0.25">
      <c r="M13" s="3">
        <v>9</v>
      </c>
      <c r="N13" s="122">
        <f>(_xlfn.GAMMA.INV(T13,IF($O$2="Railway",$D$31,$D$32),IF($O$2="Railway",$F$31,$F$32))*'CBA Result'!$G$89)</f>
        <v>4351771460.191843</v>
      </c>
      <c r="O13" s="122">
        <f>'CBA Result'!$G$88+'CBA Result'!$G$92+'CBA Result'!$G$93+'CBA Result'!$G$94+'CBA Result'!$G$95</f>
        <v>-1375964005.2877898</v>
      </c>
      <c r="P13" s="122">
        <f>'CBA Result'!$G$90+'CBA Result'!$G$91</f>
        <v>16477753602.776276</v>
      </c>
      <c r="Q13" s="122">
        <f>'CBA Result'!$G$74</f>
        <v>-11300047184.977684</v>
      </c>
      <c r="R13" s="122">
        <v>4.4111018966692561E-2</v>
      </c>
      <c r="S13" s="122">
        <f t="shared" si="0"/>
        <v>3833945242.6283183</v>
      </c>
      <c r="T13" s="122">
        <v>0.6839678821939652</v>
      </c>
      <c r="U13" s="122">
        <f t="shared" si="1"/>
        <v>-21205728388.718868</v>
      </c>
      <c r="V13" s="3">
        <f t="shared" si="2"/>
        <v>0.32112797885099098</v>
      </c>
      <c r="X13" s="3">
        <v>9</v>
      </c>
      <c r="Y13" s="3">
        <f t="shared" si="5"/>
        <v>0.62420006946403273</v>
      </c>
      <c r="Z13" s="3">
        <f t="shared" si="6"/>
        <v>0.67706500307067974</v>
      </c>
      <c r="AA13" s="3" t="str">
        <f t="shared" si="3"/>
        <v>0.62420 - 0.67707</v>
      </c>
      <c r="AB13" s="3">
        <f t="shared" si="4"/>
        <v>88</v>
      </c>
    </row>
    <row r="14" spans="13:28" x14ac:dyDescent="0.25">
      <c r="M14" s="3">
        <v>10</v>
      </c>
      <c r="N14" s="122">
        <f>(_xlfn.GAMMA.INV(T14,IF($O$2="Railway",$D$31,$D$32),IF($O$2="Railway",$F$31,$F$32))*'CBA Result'!$G$89)</f>
        <v>2964812891.0918422</v>
      </c>
      <c r="O14" s="122">
        <f>'CBA Result'!$G$88+'CBA Result'!$G$92+'CBA Result'!$G$93+'CBA Result'!$G$94+'CBA Result'!$G$95</f>
        <v>-1375964005.2877898</v>
      </c>
      <c r="P14" s="122">
        <f>'CBA Result'!$G$90+'CBA Result'!$G$91</f>
        <v>16477753602.776276</v>
      </c>
      <c r="Q14" s="122">
        <f>'CBA Result'!$G$74</f>
        <v>-11300047184.977684</v>
      </c>
      <c r="R14" s="122">
        <v>0.35763829713514794</v>
      </c>
      <c r="S14" s="122">
        <f t="shared" si="0"/>
        <v>10405343222.595665</v>
      </c>
      <c r="T14" s="122">
        <v>9.7310667648589089E-2</v>
      </c>
      <c r="U14" s="122">
        <f t="shared" si="1"/>
        <v>-14447223956.263166</v>
      </c>
      <c r="V14" s="3">
        <f t="shared" si="2"/>
        <v>0.8302073910330704</v>
      </c>
      <c r="X14" s="3">
        <v>10</v>
      </c>
      <c r="Y14" s="3">
        <f t="shared" si="5"/>
        <v>0.67706500307067974</v>
      </c>
      <c r="Z14" s="3">
        <f t="shared" si="6"/>
        <v>0.72992993667732675</v>
      </c>
      <c r="AA14" s="3" t="str">
        <f t="shared" si="3"/>
        <v>0.67707 - 0.72993</v>
      </c>
      <c r="AB14" s="3">
        <f t="shared" si="4"/>
        <v>107</v>
      </c>
    </row>
    <row r="15" spans="13:28" x14ac:dyDescent="0.25">
      <c r="M15" s="3">
        <v>11</v>
      </c>
      <c r="N15" s="122">
        <f>(_xlfn.GAMMA.INV(T15,IF($O$2="Railway",$D$31,$D$32),IF($O$2="Railway",$F$31,$F$32))*'CBA Result'!$G$89)</f>
        <v>3415799105.2815309</v>
      </c>
      <c r="O15" s="122">
        <f>'CBA Result'!$G$88+'CBA Result'!$G$92+'CBA Result'!$G$93+'CBA Result'!$G$94+'CBA Result'!$G$95</f>
        <v>-1375964005.2877898</v>
      </c>
      <c r="P15" s="122">
        <f>'CBA Result'!$G$90+'CBA Result'!$G$91</f>
        <v>16477753602.776276</v>
      </c>
      <c r="Q15" s="122">
        <f>'CBA Result'!$G$74</f>
        <v>-11300047184.977684</v>
      </c>
      <c r="R15" s="122">
        <v>0.57220822416747275</v>
      </c>
      <c r="S15" s="122">
        <f t="shared" si="0"/>
        <v>14438561206.45286</v>
      </c>
      <c r="T15" s="122">
        <v>0.25221254507164415</v>
      </c>
      <c r="U15" s="122">
        <f t="shared" si="1"/>
        <v>-16644832735.273251</v>
      </c>
      <c r="V15" s="3">
        <f t="shared" si="2"/>
        <v>0.99000071484804164</v>
      </c>
      <c r="X15" s="3">
        <v>11</v>
      </c>
      <c r="Y15" s="3">
        <f t="shared" si="5"/>
        <v>0.72992993667732675</v>
      </c>
      <c r="Z15" s="3">
        <f t="shared" si="6"/>
        <v>0.78279487028397376</v>
      </c>
      <c r="AA15" s="3" t="str">
        <f t="shared" si="3"/>
        <v>0.72993 - 0.78279</v>
      </c>
      <c r="AB15" s="3">
        <f t="shared" si="4"/>
        <v>103</v>
      </c>
    </row>
    <row r="16" spans="13:28" x14ac:dyDescent="0.25">
      <c r="M16" s="3">
        <v>12</v>
      </c>
      <c r="N16" s="122">
        <f>(_xlfn.GAMMA.INV(T16,IF($O$2="Railway",$D$31,$D$32),IF($O$2="Railway",$F$31,$F$32))*'CBA Result'!$G$89)</f>
        <v>4972448697.5001392</v>
      </c>
      <c r="O16" s="122">
        <f>'CBA Result'!$G$88+'CBA Result'!$G$92+'CBA Result'!$G$93+'CBA Result'!$G$94+'CBA Result'!$G$95</f>
        <v>-1375964005.2877898</v>
      </c>
      <c r="P16" s="122">
        <f>'CBA Result'!$G$90+'CBA Result'!$G$91</f>
        <v>16477753602.776276</v>
      </c>
      <c r="Q16" s="122">
        <f>'CBA Result'!$G$74</f>
        <v>-11300047184.977684</v>
      </c>
      <c r="R16" s="122">
        <v>0.41192877086965707</v>
      </c>
      <c r="S16" s="122">
        <f t="shared" si="0"/>
        <v>11392854062.946867</v>
      </c>
      <c r="T16" s="122">
        <v>0.87511988660798767</v>
      </c>
      <c r="U16" s="122">
        <f t="shared" si="1"/>
        <v>-24230223822.77824</v>
      </c>
      <c r="V16" s="3">
        <f t="shared" si="2"/>
        <v>0.618621555656787</v>
      </c>
      <c r="X16" s="3">
        <v>12</v>
      </c>
      <c r="Y16" s="3">
        <f t="shared" si="5"/>
        <v>0.78279487028397376</v>
      </c>
      <c r="Z16" s="3">
        <f t="shared" si="6"/>
        <v>0.83565980389062078</v>
      </c>
      <c r="AA16" s="3" t="str">
        <f t="shared" si="3"/>
        <v>0.78279 - 0.83566</v>
      </c>
      <c r="AB16" s="3">
        <f t="shared" si="4"/>
        <v>105</v>
      </c>
    </row>
    <row r="17" spans="2:28" x14ac:dyDescent="0.25">
      <c r="M17" s="3">
        <v>13</v>
      </c>
      <c r="N17" s="122">
        <f>(_xlfn.GAMMA.INV(T17,IF($O$2="Railway",$D$31,$D$32),IF($O$2="Railway",$F$31,$F$32))*'CBA Result'!$G$89)</f>
        <v>3095249117.2792597</v>
      </c>
      <c r="O17" s="122">
        <f>'CBA Result'!$G$88+'CBA Result'!$G$92+'CBA Result'!$G$93+'CBA Result'!$G$94+'CBA Result'!$G$95</f>
        <v>-1375964005.2877898</v>
      </c>
      <c r="P17" s="122">
        <f>'CBA Result'!$G$90+'CBA Result'!$G$91</f>
        <v>16477753602.776276</v>
      </c>
      <c r="Q17" s="122">
        <f>'CBA Result'!$G$74</f>
        <v>-11300047184.977684</v>
      </c>
      <c r="R17" s="122">
        <v>0.11515555294869995</v>
      </c>
      <c r="S17" s="122">
        <f t="shared" si="0"/>
        <v>5706817796.2684965</v>
      </c>
      <c r="T17" s="122">
        <v>0.13379408242681901</v>
      </c>
      <c r="U17" s="122">
        <f t="shared" si="1"/>
        <v>-15082826080.566343</v>
      </c>
      <c r="V17" s="3">
        <f t="shared" si="2"/>
        <v>0.49235487226284613</v>
      </c>
      <c r="X17" s="3">
        <v>13</v>
      </c>
      <c r="Y17" s="3">
        <f t="shared" si="5"/>
        <v>0.83565980389062078</v>
      </c>
      <c r="Z17" s="3">
        <f t="shared" si="6"/>
        <v>0.88852473749726779</v>
      </c>
      <c r="AA17" s="3" t="str">
        <f t="shared" si="3"/>
        <v>0.83566 - 0.88852</v>
      </c>
      <c r="AB17" s="3">
        <f t="shared" si="4"/>
        <v>94</v>
      </c>
    </row>
    <row r="18" spans="2:28" x14ac:dyDescent="0.25">
      <c r="M18" s="3">
        <v>14</v>
      </c>
      <c r="N18" s="122">
        <f>(_xlfn.GAMMA.INV(T18,IF($O$2="Railway",$D$31,$D$32),IF($O$2="Railway",$F$31,$F$32))*'CBA Result'!$G$89)</f>
        <v>4052163886.1625381</v>
      </c>
      <c r="O18" s="122">
        <f>'CBA Result'!$G$88+'CBA Result'!$G$92+'CBA Result'!$G$93+'CBA Result'!$G$94+'CBA Result'!$G$95</f>
        <v>-1375964005.2877898</v>
      </c>
      <c r="P18" s="122">
        <f>'CBA Result'!$G$90+'CBA Result'!$G$91</f>
        <v>16477753602.776276</v>
      </c>
      <c r="Q18" s="122">
        <f>'CBA Result'!$G$74</f>
        <v>-11300047184.977684</v>
      </c>
      <c r="R18" s="122">
        <v>0.69166548497167957</v>
      </c>
      <c r="S18" s="122">
        <f t="shared" si="0"/>
        <v>17019627719.190414</v>
      </c>
      <c r="T18" s="122">
        <v>0.55232086202471564</v>
      </c>
      <c r="U18" s="122">
        <f t="shared" si="1"/>
        <v>-19745771932.782108</v>
      </c>
      <c r="V18" s="3">
        <f t="shared" si="2"/>
        <v>0.99747063154142745</v>
      </c>
      <c r="X18" s="3">
        <v>14</v>
      </c>
      <c r="Y18" s="3">
        <f t="shared" si="5"/>
        <v>0.88852473749726779</v>
      </c>
      <c r="Z18" s="3">
        <f t="shared" si="6"/>
        <v>0.9413896711039148</v>
      </c>
      <c r="AA18" s="3" t="str">
        <f t="shared" si="3"/>
        <v>0.88852 - 0.94139</v>
      </c>
      <c r="AB18" s="3">
        <f t="shared" si="4"/>
        <v>90</v>
      </c>
    </row>
    <row r="19" spans="2:28" x14ac:dyDescent="0.25">
      <c r="M19" s="3">
        <v>15</v>
      </c>
      <c r="N19" s="122">
        <f>(_xlfn.GAMMA.INV(T19,IF($O$2="Railway",$D$31,$D$32),IF($O$2="Railway",$F$31,$F$32))*'CBA Result'!$G$89)</f>
        <v>3044906895.2843409</v>
      </c>
      <c r="O19" s="122">
        <f>'CBA Result'!$G$88+'CBA Result'!$G$92+'CBA Result'!$G$93+'CBA Result'!$G$94+'CBA Result'!$G$95</f>
        <v>-1375964005.2877898</v>
      </c>
      <c r="P19" s="122">
        <f>'CBA Result'!$G$90+'CBA Result'!$G$91</f>
        <v>16477753602.776276</v>
      </c>
      <c r="Q19" s="122">
        <f>'CBA Result'!$G$74</f>
        <v>-11300047184.977684</v>
      </c>
      <c r="R19" s="122">
        <v>5.3800907258712782E-2</v>
      </c>
      <c r="S19" s="122">
        <f t="shared" si="0"/>
        <v>4134925530.206748</v>
      </c>
      <c r="T19" s="122">
        <v>0.11886266414100288</v>
      </c>
      <c r="U19" s="122">
        <f t="shared" si="1"/>
        <v>-14837513684.022942</v>
      </c>
      <c r="V19" s="3">
        <f t="shared" si="2"/>
        <v>0.39116179056690026</v>
      </c>
      <c r="X19" s="3">
        <v>15</v>
      </c>
      <c r="Y19" s="3">
        <f t="shared" si="5"/>
        <v>0.9413896711039148</v>
      </c>
      <c r="Z19" s="3">
        <f t="shared" si="6"/>
        <v>0.99425460471056182</v>
      </c>
      <c r="AA19" s="3" t="str">
        <f t="shared" si="3"/>
        <v>0.94139 - 0.99425</v>
      </c>
      <c r="AB19" s="3">
        <f t="shared" si="4"/>
        <v>99</v>
      </c>
    </row>
    <row r="20" spans="2:28" x14ac:dyDescent="0.25">
      <c r="M20" s="3">
        <v>16</v>
      </c>
      <c r="N20" s="122">
        <f>(_xlfn.GAMMA.INV(T20,IF($O$2="Railway",$D$31,$D$32),IF($O$2="Railway",$F$31,$F$32))*'CBA Result'!$G$89)</f>
        <v>4121293862.9371867</v>
      </c>
      <c r="O20" s="122">
        <f>'CBA Result'!$G$88+'CBA Result'!$G$92+'CBA Result'!$G$93+'CBA Result'!$G$94+'CBA Result'!$G$95</f>
        <v>-1375964005.2877898</v>
      </c>
      <c r="P20" s="122">
        <f>'CBA Result'!$G$90+'CBA Result'!$G$91</f>
        <v>16477753602.776276</v>
      </c>
      <c r="Q20" s="122">
        <f>'CBA Result'!$G$74</f>
        <v>-11300047184.977684</v>
      </c>
      <c r="R20" s="122">
        <v>0.18257218473552439</v>
      </c>
      <c r="S20" s="122">
        <f t="shared" si="0"/>
        <v>7133988404.0521841</v>
      </c>
      <c r="T20" s="122">
        <v>0.58438985788692333</v>
      </c>
      <c r="U20" s="122">
        <f t="shared" si="1"/>
        <v>-20082635098.601257</v>
      </c>
      <c r="V20" s="3">
        <f t="shared" si="2"/>
        <v>0.49193336497906431</v>
      </c>
      <c r="X20" s="3">
        <v>16</v>
      </c>
      <c r="Y20" s="3">
        <f t="shared" si="5"/>
        <v>0.99425460471056182</v>
      </c>
      <c r="Z20" s="3">
        <f t="shared" si="6"/>
        <v>1.0471195383172087</v>
      </c>
      <c r="AA20" s="3" t="str">
        <f t="shared" si="3"/>
        <v>0.99425 - 1.04712</v>
      </c>
      <c r="AB20" s="3">
        <f t="shared" si="4"/>
        <v>62</v>
      </c>
    </row>
    <row r="21" spans="2:28" x14ac:dyDescent="0.25">
      <c r="M21" s="3">
        <v>17</v>
      </c>
      <c r="N21" s="122">
        <f>(_xlfn.GAMMA.INV(T21,IF($O$2="Railway",$D$31,$D$32),IF($O$2="Railway",$F$31,$F$32))*'CBA Result'!$G$89)</f>
        <v>4239365318.159554</v>
      </c>
      <c r="O21" s="122">
        <f>'CBA Result'!$G$88+'CBA Result'!$G$92+'CBA Result'!$G$93+'CBA Result'!$G$94+'CBA Result'!$G$95</f>
        <v>-1375964005.2877898</v>
      </c>
      <c r="P21" s="122">
        <f>'CBA Result'!$G$90+'CBA Result'!$G$91</f>
        <v>16477753602.776276</v>
      </c>
      <c r="Q21" s="122">
        <f>'CBA Result'!$G$74</f>
        <v>-11300047184.977684</v>
      </c>
      <c r="R21" s="122">
        <v>0.95160822687592672</v>
      </c>
      <c r="S21" s="122">
        <f t="shared" si="0"/>
        <v>26562828839.603634</v>
      </c>
      <c r="T21" s="122">
        <v>0.63699699132668353</v>
      </c>
      <c r="U21" s="122">
        <f t="shared" si="1"/>
        <v>-20657984983.770992</v>
      </c>
      <c r="V21" s="3">
        <f t="shared" si="2"/>
        <v>1.4244482303377013</v>
      </c>
      <c r="X21" s="3">
        <v>17</v>
      </c>
      <c r="Y21" s="3">
        <f t="shared" si="5"/>
        <v>1.0471195383172087</v>
      </c>
      <c r="Z21" s="3">
        <f t="shared" si="6"/>
        <v>1.0999844719238556</v>
      </c>
      <c r="AA21" s="3" t="str">
        <f t="shared" si="3"/>
        <v>1.04712 - 1.09998</v>
      </c>
      <c r="AB21" s="3">
        <f t="shared" si="4"/>
        <v>67</v>
      </c>
    </row>
    <row r="22" spans="2:28" x14ac:dyDescent="0.25">
      <c r="M22" s="3">
        <v>18</v>
      </c>
      <c r="N22" s="122">
        <f>(_xlfn.GAMMA.INV(T22,IF($O$2="Railway",$D$31,$D$32),IF($O$2="Railway",$F$31,$F$32))*'CBA Result'!$G$89)</f>
        <v>3387006272.2305822</v>
      </c>
      <c r="O22" s="122">
        <f>'CBA Result'!$G$88+'CBA Result'!$G$92+'CBA Result'!$G$93+'CBA Result'!$G$94+'CBA Result'!$G$95</f>
        <v>-1375964005.2877898</v>
      </c>
      <c r="P22" s="122">
        <f>'CBA Result'!$G$90+'CBA Result'!$G$91</f>
        <v>16477753602.776276</v>
      </c>
      <c r="Q22" s="122">
        <f>'CBA Result'!$G$74</f>
        <v>-11300047184.977684</v>
      </c>
      <c r="R22" s="122">
        <v>0.93566989378172483</v>
      </c>
      <c r="S22" s="122">
        <f t="shared" si="0"/>
        <v>25461788570.106598</v>
      </c>
      <c r="T22" s="122">
        <v>0.24009825241932947</v>
      </c>
      <c r="U22" s="122">
        <f t="shared" si="1"/>
        <v>-16504528263.219652</v>
      </c>
      <c r="V22" s="3">
        <f t="shared" si="2"/>
        <v>1.6645632276732565</v>
      </c>
      <c r="X22" s="3">
        <v>18</v>
      </c>
      <c r="Y22" s="3">
        <f t="shared" si="5"/>
        <v>1.0999844719238556</v>
      </c>
      <c r="Z22" s="3">
        <f t="shared" si="6"/>
        <v>1.1528494055305025</v>
      </c>
      <c r="AA22" s="3" t="str">
        <f t="shared" si="3"/>
        <v>1.09998 - 1.15285</v>
      </c>
      <c r="AB22" s="3">
        <f t="shared" si="4"/>
        <v>83</v>
      </c>
    </row>
    <row r="23" spans="2:28" x14ac:dyDescent="0.25">
      <c r="M23" s="3">
        <v>19</v>
      </c>
      <c r="N23" s="122">
        <f>(_xlfn.GAMMA.INV(T23,IF($O$2="Railway",$D$31,$D$32),IF($O$2="Railway",$F$31,$F$32))*'CBA Result'!$G$89)</f>
        <v>4754431668.5826502</v>
      </c>
      <c r="O23" s="122">
        <f>'CBA Result'!$G$88+'CBA Result'!$G$92+'CBA Result'!$G$93+'CBA Result'!$G$94+'CBA Result'!$G$95</f>
        <v>-1375964005.2877898</v>
      </c>
      <c r="P23" s="122">
        <f>'CBA Result'!$G$90+'CBA Result'!$G$91</f>
        <v>16477753602.776276</v>
      </c>
      <c r="Q23" s="122">
        <f>'CBA Result'!$G$74</f>
        <v>-11300047184.977684</v>
      </c>
      <c r="R23" s="122">
        <v>0.26086720832843613</v>
      </c>
      <c r="S23" s="122">
        <f t="shared" si="0"/>
        <v>8635565925.0413742</v>
      </c>
      <c r="T23" s="122">
        <v>0.82160269383293194</v>
      </c>
      <c r="U23" s="122">
        <f t="shared" si="1"/>
        <v>-23167849582.395702</v>
      </c>
      <c r="V23" s="3">
        <f t="shared" si="2"/>
        <v>0.51856489941410899</v>
      </c>
      <c r="X23" s="3">
        <v>19</v>
      </c>
      <c r="Y23" s="3">
        <f t="shared" si="5"/>
        <v>1.1528494055305025</v>
      </c>
      <c r="Z23" s="3">
        <f t="shared" si="6"/>
        <v>1.2057143391371494</v>
      </c>
      <c r="AA23" s="3" t="str">
        <f t="shared" si="3"/>
        <v>1.15285 - 1.20571</v>
      </c>
      <c r="AB23" s="3">
        <f t="shared" si="4"/>
        <v>49</v>
      </c>
    </row>
    <row r="24" spans="2:28" x14ac:dyDescent="0.25">
      <c r="M24" s="3">
        <v>20</v>
      </c>
      <c r="N24" s="122">
        <f>(_xlfn.GAMMA.INV(T24,IF($O$2="Railway",$D$31,$D$32),IF($O$2="Railway",$F$31,$F$32))*'CBA Result'!$G$89)</f>
        <v>4651825471.5821533</v>
      </c>
      <c r="O24" s="122">
        <f>'CBA Result'!$G$88+'CBA Result'!$G$92+'CBA Result'!$G$93+'CBA Result'!$G$94+'CBA Result'!$G$95</f>
        <v>-1375964005.2877898</v>
      </c>
      <c r="P24" s="122">
        <f>'CBA Result'!$G$90+'CBA Result'!$G$91</f>
        <v>16477753602.776276</v>
      </c>
      <c r="Q24" s="122">
        <f>'CBA Result'!$G$74</f>
        <v>-11300047184.977684</v>
      </c>
      <c r="R24" s="122">
        <v>0.70024034381515488</v>
      </c>
      <c r="S24" s="122">
        <f t="shared" si="0"/>
        <v>17222672513.860428</v>
      </c>
      <c r="T24" s="122">
        <v>0.79134913997571699</v>
      </c>
      <c r="U24" s="122">
        <f t="shared" si="1"/>
        <v>-22667860287.347565</v>
      </c>
      <c r="V24" s="3">
        <f t="shared" si="2"/>
        <v>0.90429946718863374</v>
      </c>
      <c r="X24" s="3">
        <v>20</v>
      </c>
      <c r="Y24" s="3">
        <f t="shared" si="5"/>
        <v>1.2057143391371494</v>
      </c>
      <c r="Z24" s="3">
        <f t="shared" si="6"/>
        <v>1.2585792727437963</v>
      </c>
      <c r="AA24" s="3" t="str">
        <f t="shared" si="3"/>
        <v>1.20571 - 1.25858</v>
      </c>
      <c r="AB24" s="3">
        <f t="shared" si="4"/>
        <v>46</v>
      </c>
    </row>
    <row r="25" spans="2:28" x14ac:dyDescent="0.25">
      <c r="M25" s="3">
        <v>21</v>
      </c>
      <c r="N25" s="122">
        <f>(_xlfn.GAMMA.INV(T25,IF($O$2="Railway",$D$31,$D$32),IF($O$2="Railway",$F$31,$F$32))*'CBA Result'!$G$89)</f>
        <v>5751643852.204874</v>
      </c>
      <c r="O25" s="122">
        <f>'CBA Result'!$G$88+'CBA Result'!$G$92+'CBA Result'!$G$93+'CBA Result'!$G$94+'CBA Result'!$G$95</f>
        <v>-1375964005.2877898</v>
      </c>
      <c r="P25" s="122">
        <f>'CBA Result'!$G$90+'CBA Result'!$G$91</f>
        <v>16477753602.776276</v>
      </c>
      <c r="Q25" s="122">
        <f>'CBA Result'!$G$74</f>
        <v>-11300047184.977684</v>
      </c>
      <c r="R25" s="122">
        <v>4.5470786747977887E-2</v>
      </c>
      <c r="S25" s="122">
        <f t="shared" si="0"/>
        <v>3877655420.8226275</v>
      </c>
      <c r="T25" s="122">
        <v>0.97263434035695506</v>
      </c>
      <c r="U25" s="122">
        <f t="shared" si="1"/>
        <v>-28027160533.178467</v>
      </c>
      <c r="V25" s="3">
        <f t="shared" si="2"/>
        <v>0.29447632620398484</v>
      </c>
      <c r="X25" s="3">
        <v>21</v>
      </c>
      <c r="Y25" s="3">
        <f t="shared" si="5"/>
        <v>1.2585792727437963</v>
      </c>
      <c r="Z25" s="3">
        <f t="shared" si="6"/>
        <v>1.3114442063504432</v>
      </c>
      <c r="AA25" s="3" t="str">
        <f t="shared" si="3"/>
        <v>1.25858 - 1.31144</v>
      </c>
      <c r="AB25" s="3">
        <f t="shared" si="4"/>
        <v>48</v>
      </c>
    </row>
    <row r="26" spans="2:28" x14ac:dyDescent="0.25">
      <c r="B26" s="20" t="s">
        <v>282</v>
      </c>
      <c r="I26" s="83" t="s">
        <v>281</v>
      </c>
      <c r="J26" s="83" t="s">
        <v>37</v>
      </c>
      <c r="M26" s="3">
        <v>22</v>
      </c>
      <c r="N26" s="122">
        <f>(_xlfn.GAMMA.INV(T26,IF($O$2="Railway",$D$31,$D$32),IF($O$2="Railway",$F$31,$F$32))*'CBA Result'!$G$89)</f>
        <v>4411951023.1609192</v>
      </c>
      <c r="O26" s="122">
        <f>'CBA Result'!$G$88+'CBA Result'!$G$92+'CBA Result'!$G$93+'CBA Result'!$G$94+'CBA Result'!$G$95</f>
        <v>-1375964005.2877898</v>
      </c>
      <c r="P26" s="122">
        <f>'CBA Result'!$G$90+'CBA Result'!$G$91</f>
        <v>16477753602.776276</v>
      </c>
      <c r="Q26" s="122">
        <f>'CBA Result'!$G$74</f>
        <v>-11300047184.977684</v>
      </c>
      <c r="R26" s="122">
        <v>0.64444024053964066</v>
      </c>
      <c r="S26" s="122">
        <f t="shared" si="0"/>
        <v>15950225404.086493</v>
      </c>
      <c r="T26" s="122">
        <v>0.70769181530099445</v>
      </c>
      <c r="U26" s="122">
        <f t="shared" si="1"/>
        <v>-21498977121.688354</v>
      </c>
      <c r="V26" s="3">
        <f t="shared" si="2"/>
        <v>0.88312166269557846</v>
      </c>
      <c r="X26" s="3">
        <v>22</v>
      </c>
      <c r="Y26" s="3">
        <f t="shared" si="5"/>
        <v>1.3114442063504432</v>
      </c>
      <c r="Z26" s="3">
        <f t="shared" si="6"/>
        <v>1.3643091399570901</v>
      </c>
      <c r="AA26" s="3" t="str">
        <f t="shared" si="3"/>
        <v>1.31144 - 1.36431</v>
      </c>
      <c r="AB26" s="3">
        <f t="shared" si="4"/>
        <v>40</v>
      </c>
    </row>
    <row r="27" spans="2:28" x14ac:dyDescent="0.25">
      <c r="B27" s="83" t="s">
        <v>281</v>
      </c>
      <c r="C27" s="113">
        <v>-0.92300000000000004</v>
      </c>
      <c r="D27" s="114">
        <v>-0.37</v>
      </c>
      <c r="E27" s="115">
        <v>1.4419999999999999</v>
      </c>
      <c r="H27" s="3" t="s">
        <v>287</v>
      </c>
      <c r="I27" s="118">
        <f>1+C27</f>
        <v>7.6999999999999957E-2</v>
      </c>
      <c r="J27" s="118">
        <f>1+C28</f>
        <v>0.21499999999999997</v>
      </c>
      <c r="M27" s="3">
        <v>23</v>
      </c>
      <c r="N27" s="122">
        <f>(_xlfn.GAMMA.INV(T27,IF($O$2="Railway",$D$31,$D$32),IF($O$2="Railway",$F$31,$F$32))*'CBA Result'!$G$89)</f>
        <v>2899162552.727365</v>
      </c>
      <c r="O27" s="122">
        <f>'CBA Result'!$G$88+'CBA Result'!$G$92+'CBA Result'!$G$93+'CBA Result'!$G$94+'CBA Result'!$G$95</f>
        <v>-1375964005.2877898</v>
      </c>
      <c r="P27" s="122">
        <f>'CBA Result'!$G$90+'CBA Result'!$G$91</f>
        <v>16477753602.776276</v>
      </c>
      <c r="Q27" s="122">
        <f>'CBA Result'!$G$74</f>
        <v>-11300047184.977684</v>
      </c>
      <c r="R27" s="122">
        <v>0.92117475225493328</v>
      </c>
      <c r="S27" s="122">
        <f t="shared" si="0"/>
        <v>24612875263.606129</v>
      </c>
      <c r="T27" s="122">
        <v>8.1658963560238274E-2</v>
      </c>
      <c r="U27" s="122">
        <f t="shared" si="1"/>
        <v>-14127316705.45289</v>
      </c>
      <c r="V27" s="3">
        <f t="shared" si="2"/>
        <v>1.8500380755927732</v>
      </c>
      <c r="X27" s="3">
        <v>23</v>
      </c>
      <c r="Y27" s="3">
        <f t="shared" si="5"/>
        <v>1.3643091399570901</v>
      </c>
      <c r="Z27" s="3">
        <f t="shared" si="6"/>
        <v>1.417174073563737</v>
      </c>
      <c r="AA27" s="3" t="str">
        <f t="shared" si="3"/>
        <v>1.36431 - 1.41717</v>
      </c>
      <c r="AB27" s="3">
        <f t="shared" si="4"/>
        <v>56</v>
      </c>
    </row>
    <row r="28" spans="2:28" x14ac:dyDescent="0.25">
      <c r="B28" s="83" t="s">
        <v>37</v>
      </c>
      <c r="C28" s="113">
        <v>-0.78500000000000003</v>
      </c>
      <c r="D28" s="114">
        <v>9.6000000000000002E-2</v>
      </c>
      <c r="E28" s="112">
        <v>1.7934000000000001</v>
      </c>
      <c r="H28" s="3" t="s">
        <v>288</v>
      </c>
      <c r="I28" s="118">
        <f>1+D27</f>
        <v>0.63</v>
      </c>
      <c r="J28" s="118">
        <f>1+D28</f>
        <v>1.0960000000000001</v>
      </c>
      <c r="M28" s="3">
        <v>24</v>
      </c>
      <c r="N28" s="122">
        <f>(_xlfn.GAMMA.INV(T28,IF($O$2="Railway",$D$31,$D$32),IF($O$2="Railway",$F$31,$F$32))*'CBA Result'!$G$89)</f>
        <v>3089348287.3226252</v>
      </c>
      <c r="O28" s="122">
        <f>'CBA Result'!$G$88+'CBA Result'!$G$92+'CBA Result'!$G$93+'CBA Result'!$G$94+'CBA Result'!$G$95</f>
        <v>-1375964005.2877898</v>
      </c>
      <c r="P28" s="122">
        <f>'CBA Result'!$G$90+'CBA Result'!$G$91</f>
        <v>16477753602.776276</v>
      </c>
      <c r="Q28" s="122">
        <f>'CBA Result'!$G$74</f>
        <v>-11300047184.977684</v>
      </c>
      <c r="R28" s="122">
        <v>0.60102754745711273</v>
      </c>
      <c r="S28" s="122">
        <f t="shared" si="0"/>
        <v>15026810336.882627</v>
      </c>
      <c r="T28" s="122">
        <v>0.13198892680612173</v>
      </c>
      <c r="U28" s="122">
        <f t="shared" si="1"/>
        <v>-15054071951.708002</v>
      </c>
      <c r="V28" s="3">
        <f t="shared" si="2"/>
        <v>1.1120044246246716</v>
      </c>
      <c r="X28" s="3">
        <v>24</v>
      </c>
      <c r="Y28" s="3">
        <f t="shared" si="5"/>
        <v>1.417174073563737</v>
      </c>
      <c r="Z28" s="3">
        <f t="shared" si="6"/>
        <v>1.4700390071703839</v>
      </c>
      <c r="AA28" s="3" t="str">
        <f t="shared" si="3"/>
        <v>1.41717 - 1.47004</v>
      </c>
      <c r="AB28" s="3">
        <f t="shared" si="4"/>
        <v>31</v>
      </c>
    </row>
    <row r="29" spans="2:28" x14ac:dyDescent="0.25">
      <c r="H29" s="3" t="s">
        <v>289</v>
      </c>
      <c r="I29" s="118">
        <f>1+E27</f>
        <v>2.4420000000000002</v>
      </c>
      <c r="J29" s="118">
        <f>1+E28</f>
        <v>2.7934000000000001</v>
      </c>
      <c r="M29" s="3">
        <v>25</v>
      </c>
      <c r="N29" s="122">
        <f>(_xlfn.GAMMA.INV(T29,IF($O$2="Railway",$D$31,$D$32),IF($O$2="Railway",$F$31,$F$32))*'CBA Result'!$G$89)</f>
        <v>3534191728.4328132</v>
      </c>
      <c r="O29" s="122">
        <f>'CBA Result'!$G$88+'CBA Result'!$G$92+'CBA Result'!$G$93+'CBA Result'!$G$94+'CBA Result'!$G$95</f>
        <v>-1375964005.2877898</v>
      </c>
      <c r="P29" s="122">
        <f>'CBA Result'!$G$90+'CBA Result'!$G$91</f>
        <v>16477753602.776276</v>
      </c>
      <c r="Q29" s="122">
        <f>'CBA Result'!$G$74</f>
        <v>-11300047184.977684</v>
      </c>
      <c r="R29" s="122">
        <v>0.52686044124574694</v>
      </c>
      <c r="S29" s="122">
        <f t="shared" si="0"/>
        <v>13544467041.960306</v>
      </c>
      <c r="T29" s="122">
        <v>0.30442006947053413</v>
      </c>
      <c r="U29" s="122">
        <f t="shared" si="1"/>
        <v>-17221747638.259304</v>
      </c>
      <c r="V29" s="3">
        <f t="shared" si="2"/>
        <v>0.91179449931206202</v>
      </c>
      <c r="X29" s="3">
        <v>25</v>
      </c>
      <c r="Y29" s="3">
        <f t="shared" si="5"/>
        <v>1.4700390071703839</v>
      </c>
      <c r="Z29" s="3">
        <f t="shared" si="6"/>
        <v>1.5229039407770308</v>
      </c>
      <c r="AA29" s="3" t="str">
        <f t="shared" si="3"/>
        <v>1.47004 - 1.52290</v>
      </c>
      <c r="AB29" s="3">
        <f t="shared" si="4"/>
        <v>28</v>
      </c>
    </row>
    <row r="30" spans="2:28" x14ac:dyDescent="0.25">
      <c r="B30" s="20" t="s">
        <v>283</v>
      </c>
      <c r="H30" s="119" t="s">
        <v>290</v>
      </c>
      <c r="I30" s="121">
        <f>((4 * (I28-I27))/(I29-I27) )+1</f>
        <v>1.9353065539112051</v>
      </c>
      <c r="J30" s="121">
        <f>((4 * (J28-J27))/(J29-J27) )+1</f>
        <v>2.3667390629847969</v>
      </c>
      <c r="M30" s="3">
        <v>26</v>
      </c>
      <c r="N30" s="122">
        <f>(_xlfn.GAMMA.INV(T30,IF($O$2="Railway",$D$31,$D$32),IF($O$2="Railway",$F$31,$F$32))*'CBA Result'!$G$89)</f>
        <v>3201785609.2042513</v>
      </c>
      <c r="O30" s="122">
        <f>'CBA Result'!$G$88+'CBA Result'!$G$92+'CBA Result'!$G$93+'CBA Result'!$G$94+'CBA Result'!$G$95</f>
        <v>-1375964005.2877898</v>
      </c>
      <c r="P30" s="122">
        <f>'CBA Result'!$G$90+'CBA Result'!$G$91</f>
        <v>16477753602.776276</v>
      </c>
      <c r="Q30" s="122">
        <f>'CBA Result'!$G$74</f>
        <v>-11300047184.977684</v>
      </c>
      <c r="R30" s="122">
        <v>0.48415840901222684</v>
      </c>
      <c r="S30" s="122">
        <f t="shared" si="0"/>
        <v>12729999178.021118</v>
      </c>
      <c r="T30" s="122">
        <v>0.16884664880657918</v>
      </c>
      <c r="U30" s="122">
        <f t="shared" si="1"/>
        <v>-15601967292.809305</v>
      </c>
      <c r="V30" s="3">
        <f t="shared" si="2"/>
        <v>0.93294778208169449</v>
      </c>
      <c r="X30" s="3">
        <v>26</v>
      </c>
      <c r="Y30" s="3">
        <f t="shared" si="5"/>
        <v>1.5229039407770308</v>
      </c>
      <c r="Z30" s="3">
        <f t="shared" si="6"/>
        <v>1.5757688743836777</v>
      </c>
      <c r="AA30" s="3" t="str">
        <f t="shared" si="3"/>
        <v>1.52290 - 1.57577</v>
      </c>
      <c r="AB30" s="3">
        <f t="shared" si="4"/>
        <v>33</v>
      </c>
    </row>
    <row r="31" spans="2:28" x14ac:dyDescent="0.25">
      <c r="B31" s="83" t="s">
        <v>281</v>
      </c>
      <c r="C31" s="116" t="s">
        <v>284</v>
      </c>
      <c r="D31" s="120">
        <v>23</v>
      </c>
      <c r="E31" s="116" t="s">
        <v>285</v>
      </c>
      <c r="F31" s="83">
        <v>7.4999999999999997E-2</v>
      </c>
      <c r="H31" s="119" t="s">
        <v>291</v>
      </c>
      <c r="I31" s="121">
        <f>((4 * (I29 - I28))/(I29-I27)) + 1</f>
        <v>4.0646934460887945</v>
      </c>
      <c r="J31" s="121">
        <f>((4 * (J29 - J28))/(J29-J27)) + 1</f>
        <v>3.6332609370152031</v>
      </c>
      <c r="M31" s="3">
        <v>27</v>
      </c>
      <c r="N31" s="122">
        <f>(_xlfn.GAMMA.INV(T31,IF($O$2="Railway",$D$31,$D$32),IF($O$2="Railway",$F$31,$F$32))*'CBA Result'!$G$89)</f>
        <v>4263779595.1706576</v>
      </c>
      <c r="O31" s="122">
        <f>'CBA Result'!$G$88+'CBA Result'!$G$92+'CBA Result'!$G$93+'CBA Result'!$G$94+'CBA Result'!$G$95</f>
        <v>-1375964005.2877898</v>
      </c>
      <c r="P31" s="122">
        <f>'CBA Result'!$G$90+'CBA Result'!$G$91</f>
        <v>16477753602.776276</v>
      </c>
      <c r="Q31" s="122">
        <f>'CBA Result'!$G$74</f>
        <v>-11300047184.977684</v>
      </c>
      <c r="R31" s="122">
        <v>0.10864386401634996</v>
      </c>
      <c r="S31" s="122">
        <f t="shared" si="0"/>
        <v>5557152748.8733282</v>
      </c>
      <c r="T31" s="122">
        <v>0.64747679273346015</v>
      </c>
      <c r="U31" s="122">
        <f t="shared" si="1"/>
        <v>-20776953208.973145</v>
      </c>
      <c r="V31" s="3">
        <f t="shared" si="2"/>
        <v>0.40645845682075205</v>
      </c>
      <c r="X31" s="3">
        <v>27</v>
      </c>
      <c r="Y31" s="3">
        <f t="shared" si="5"/>
        <v>1.5757688743836777</v>
      </c>
      <c r="Z31" s="3">
        <f t="shared" si="6"/>
        <v>1.6286338079903246</v>
      </c>
      <c r="AA31" s="3" t="str">
        <f t="shared" si="3"/>
        <v>1.57577 - 1.62863</v>
      </c>
      <c r="AB31" s="3">
        <f t="shared" si="4"/>
        <v>25</v>
      </c>
    </row>
    <row r="32" spans="2:28" x14ac:dyDescent="0.25">
      <c r="B32" s="83" t="s">
        <v>37</v>
      </c>
      <c r="C32" s="116" t="s">
        <v>284</v>
      </c>
      <c r="D32" s="120">
        <v>8</v>
      </c>
      <c r="E32" s="117" t="s">
        <v>285</v>
      </c>
      <c r="F32" s="83">
        <v>0.09</v>
      </c>
      <c r="M32" s="3">
        <v>28</v>
      </c>
      <c r="N32" s="122">
        <f>(_xlfn.GAMMA.INV(T32,IF($O$2="Railway",$D$31,$D$32),IF($O$2="Railway",$F$31,$F$32))*'CBA Result'!$G$89)</f>
        <v>5364994861.5174856</v>
      </c>
      <c r="O32" s="122">
        <f>'CBA Result'!$G$88+'CBA Result'!$G$92+'CBA Result'!$G$93+'CBA Result'!$G$94+'CBA Result'!$G$95</f>
        <v>-1375964005.2877898</v>
      </c>
      <c r="P32" s="122">
        <f>'CBA Result'!$G$90+'CBA Result'!$G$91</f>
        <v>16477753602.776276</v>
      </c>
      <c r="Q32" s="122">
        <f>'CBA Result'!$G$74</f>
        <v>-11300047184.977684</v>
      </c>
      <c r="R32" s="122">
        <v>0.30333683596274208</v>
      </c>
      <c r="S32" s="122">
        <f t="shared" si="0"/>
        <v>9417804021.997282</v>
      </c>
      <c r="T32" s="122">
        <v>0.93918745960487293</v>
      </c>
      <c r="U32" s="122">
        <f t="shared" si="1"/>
        <v>-26143060333.227337</v>
      </c>
      <c r="V32" s="3">
        <f t="shared" si="2"/>
        <v>0.51282576359995402</v>
      </c>
      <c r="X32" s="3">
        <v>28</v>
      </c>
      <c r="Y32" s="3">
        <f t="shared" si="5"/>
        <v>1.6286338079903246</v>
      </c>
      <c r="Z32" s="3">
        <f t="shared" si="6"/>
        <v>1.6814987415969715</v>
      </c>
      <c r="AA32" s="3" t="str">
        <f t="shared" si="3"/>
        <v>1.62863 - 1.68150</v>
      </c>
      <c r="AB32" s="3">
        <f t="shared" si="4"/>
        <v>16</v>
      </c>
    </row>
    <row r="33" spans="2:28" x14ac:dyDescent="0.25">
      <c r="M33" s="3">
        <v>29</v>
      </c>
      <c r="N33" s="122">
        <f>(_xlfn.GAMMA.INV(T33,IF($O$2="Railway",$D$31,$D$32),IF($O$2="Railway",$F$31,$F$32))*'CBA Result'!$G$89)</f>
        <v>4822398939.7692194</v>
      </c>
      <c r="O33" s="122">
        <f>'CBA Result'!$G$88+'CBA Result'!$G$92+'CBA Result'!$G$93+'CBA Result'!$G$94+'CBA Result'!$G$95</f>
        <v>-1375964005.2877898</v>
      </c>
      <c r="P33" s="122">
        <f>'CBA Result'!$G$90+'CBA Result'!$G$91</f>
        <v>16477753602.776276</v>
      </c>
      <c r="Q33" s="122">
        <f>'CBA Result'!$G$74</f>
        <v>-11300047184.977684</v>
      </c>
      <c r="R33" s="122">
        <v>0.54876829887159373</v>
      </c>
      <c r="S33" s="122">
        <f t="shared" si="0"/>
        <v>13972104468.367731</v>
      </c>
      <c r="T33" s="122">
        <v>0.83982684072846259</v>
      </c>
      <c r="U33" s="122">
        <f t="shared" si="1"/>
        <v>-23499047005.166897</v>
      </c>
      <c r="V33" s="3">
        <f t="shared" si="2"/>
        <v>0.74124450234170025</v>
      </c>
      <c r="X33" s="3">
        <v>29</v>
      </c>
      <c r="Y33" s="3">
        <f t="shared" si="5"/>
        <v>1.6814987415969715</v>
      </c>
      <c r="Z33" s="3">
        <f t="shared" si="6"/>
        <v>1.7343636752036184</v>
      </c>
      <c r="AA33" s="3" t="str">
        <f t="shared" si="3"/>
        <v>1.68150 - 1.73436</v>
      </c>
      <c r="AB33" s="3">
        <f t="shared" si="4"/>
        <v>19</v>
      </c>
    </row>
    <row r="34" spans="2:28" x14ac:dyDescent="0.25">
      <c r="C34" s="83" t="s">
        <v>296</v>
      </c>
      <c r="D34" s="83" t="s">
        <v>297</v>
      </c>
      <c r="E34" s="83" t="s">
        <v>298</v>
      </c>
      <c r="F34" s="83" t="s">
        <v>299</v>
      </c>
      <c r="M34" s="3">
        <v>30</v>
      </c>
      <c r="N34" s="122">
        <f>(_xlfn.GAMMA.INV(T34,IF($O$2="Railway",$D$31,$D$32),IF($O$2="Railway",$F$31,$F$32))*'CBA Result'!$G$89)</f>
        <v>4483715555.8703823</v>
      </c>
      <c r="O34" s="122">
        <f>'CBA Result'!$G$88+'CBA Result'!$G$92+'CBA Result'!$G$93+'CBA Result'!$G$94+'CBA Result'!$G$95</f>
        <v>-1375964005.2877898</v>
      </c>
      <c r="P34" s="122">
        <f>'CBA Result'!$G$90+'CBA Result'!$G$91</f>
        <v>16477753602.776276</v>
      </c>
      <c r="Q34" s="122">
        <f>'CBA Result'!$G$74</f>
        <v>-11300047184.977684</v>
      </c>
      <c r="R34" s="122">
        <v>0.68455494853387822</v>
      </c>
      <c r="S34" s="122">
        <f t="shared" si="0"/>
        <v>16853501300.152838</v>
      </c>
      <c r="T34" s="122">
        <v>0.73458765758039346</v>
      </c>
      <c r="U34" s="122">
        <f t="shared" si="1"/>
        <v>-21848678203.765194</v>
      </c>
      <c r="V34" s="3">
        <f t="shared" si="2"/>
        <v>0.91361375111907217</v>
      </c>
      <c r="X34" s="3">
        <v>30</v>
      </c>
      <c r="Y34" s="3">
        <f t="shared" si="5"/>
        <v>1.7343636752036184</v>
      </c>
      <c r="Z34" s="3">
        <f t="shared" si="6"/>
        <v>1.7872286088102654</v>
      </c>
      <c r="AA34" s="3" t="str">
        <f t="shared" si="3"/>
        <v>1.73436 - 1.78723</v>
      </c>
      <c r="AB34" s="3">
        <f t="shared" si="4"/>
        <v>13</v>
      </c>
    </row>
    <row r="35" spans="2:28" x14ac:dyDescent="0.25">
      <c r="B35" s="83" t="s">
        <v>280</v>
      </c>
      <c r="C35" s="72">
        <f>AVERAGE($S$5:$S$2004)</f>
        <v>13916167053.57074</v>
      </c>
      <c r="D35" s="72">
        <f>_xlfn.STDEV.P($S$5:$S$2004)</f>
        <v>6877014996.3032637</v>
      </c>
      <c r="E35" s="72">
        <f>MIN($S$5:$S$2004)</f>
        <v>1317697662.2488422</v>
      </c>
      <c r="F35" s="72">
        <f>MAX($S$5:$S$2004)</f>
        <v>37062490494.814934</v>
      </c>
      <c r="M35" s="3">
        <v>31</v>
      </c>
      <c r="N35" s="122">
        <f>(_xlfn.GAMMA.INV(T35,IF($O$2="Railway",$D$31,$D$32),IF($O$2="Railway",$F$31,$F$32))*'CBA Result'!$G$89)</f>
        <v>3769185077.6297641</v>
      </c>
      <c r="O35" s="122">
        <f>'CBA Result'!$G$88+'CBA Result'!$G$92+'CBA Result'!$G$93+'CBA Result'!$G$94+'CBA Result'!$G$95</f>
        <v>-1375964005.2877898</v>
      </c>
      <c r="P35" s="122">
        <f>'CBA Result'!$G$90+'CBA Result'!$G$91</f>
        <v>16477753602.776276</v>
      </c>
      <c r="Q35" s="122">
        <f>'CBA Result'!$G$74</f>
        <v>-11300047184.977684</v>
      </c>
      <c r="R35" s="122">
        <v>0.15208361561171946</v>
      </c>
      <c r="S35" s="122">
        <f t="shared" si="0"/>
        <v>6511214739.4183741</v>
      </c>
      <c r="T35" s="122">
        <v>0.41583006087705676</v>
      </c>
      <c r="U35" s="122">
        <f t="shared" si="1"/>
        <v>-18366845716.54998</v>
      </c>
      <c r="V35" s="3">
        <f t="shared" si="2"/>
        <v>0.48481029073689819</v>
      </c>
      <c r="X35" s="3">
        <v>31</v>
      </c>
      <c r="Y35" s="3">
        <f t="shared" si="5"/>
        <v>1.7872286088102654</v>
      </c>
      <c r="Z35" s="3">
        <f t="shared" si="6"/>
        <v>1.8400935424169123</v>
      </c>
      <c r="AA35" s="3" t="str">
        <f t="shared" si="3"/>
        <v>1.78723 - 1.84009</v>
      </c>
      <c r="AB35" s="3">
        <f t="shared" si="4"/>
        <v>12</v>
      </c>
    </row>
    <row r="36" spans="2:28" x14ac:dyDescent="0.25">
      <c r="B36" s="83" t="s">
        <v>295</v>
      </c>
      <c r="C36" s="72">
        <f>AVERAGE($U$5:$U$2004)</f>
        <v>-19589236134.869995</v>
      </c>
      <c r="D36" s="72">
        <f>_xlfn.STDEV.P($U$5:$U$2004)</f>
        <v>4213580331.0085878</v>
      </c>
      <c r="E36" s="72">
        <f>MIN($U$5:$U$2004)</f>
        <v>-42239668652.287437</v>
      </c>
      <c r="F36" s="72">
        <f>MAX($U$5:$U$2004)</f>
        <v>-8669464456.6604557</v>
      </c>
      <c r="M36" s="3">
        <v>32</v>
      </c>
      <c r="N36" s="122">
        <f>(_xlfn.GAMMA.INV(T36,IF($O$2="Railway",$D$31,$D$32),IF($O$2="Railway",$F$31,$F$32))*'CBA Result'!$G$89)</f>
        <v>3975989115.4900308</v>
      </c>
      <c r="O36" s="122">
        <f>'CBA Result'!$G$88+'CBA Result'!$G$92+'CBA Result'!$G$93+'CBA Result'!$G$94+'CBA Result'!$G$95</f>
        <v>-1375964005.2877898</v>
      </c>
      <c r="P36" s="122">
        <f>'CBA Result'!$G$90+'CBA Result'!$G$91</f>
        <v>16477753602.776276</v>
      </c>
      <c r="Q36" s="122">
        <f>'CBA Result'!$G$74</f>
        <v>-11300047184.977684</v>
      </c>
      <c r="R36" s="122">
        <v>0.49122320855406854</v>
      </c>
      <c r="S36" s="122">
        <f t="shared" si="0"/>
        <v>12863233833.671976</v>
      </c>
      <c r="T36" s="122">
        <v>0.51616069879723969</v>
      </c>
      <c r="U36" s="122">
        <f t="shared" si="1"/>
        <v>-19374580221.146835</v>
      </c>
      <c r="V36" s="3">
        <f t="shared" si="2"/>
        <v>0.79812097951915806</v>
      </c>
      <c r="X36" s="3">
        <v>32</v>
      </c>
      <c r="Y36" s="3">
        <f t="shared" si="5"/>
        <v>1.8400935424169123</v>
      </c>
      <c r="Z36" s="3">
        <f t="shared" si="6"/>
        <v>1.8929584760235592</v>
      </c>
      <c r="AA36" s="3" t="str">
        <f t="shared" si="3"/>
        <v>1.84009 - 1.89296</v>
      </c>
      <c r="AB36" s="3">
        <f t="shared" si="4"/>
        <v>9</v>
      </c>
    </row>
    <row r="37" spans="2:28" x14ac:dyDescent="0.25">
      <c r="B37" s="83" t="s">
        <v>261</v>
      </c>
      <c r="C37" s="123">
        <f>AVERAGE($V$5:$V$2004)</f>
        <v>0.87814614770347166</v>
      </c>
      <c r="D37" s="123">
        <f>_xlfn.STDEV.P($V$5:$V$2004)</f>
        <v>0.40785072227641855</v>
      </c>
      <c r="E37" s="123">
        <f>MIN($V$5:$V$2004)</f>
        <v>0.20128060061085692</v>
      </c>
      <c r="F37" s="123">
        <f>MAX($V$5:$V$2004)</f>
        <v>2.8445272809432049</v>
      </c>
      <c r="M37" s="3">
        <v>33</v>
      </c>
      <c r="N37" s="122">
        <f>(_xlfn.GAMMA.INV(T37,IF($O$2="Railway",$D$31,$D$32),IF($O$2="Railway",$F$31,$F$32))*'CBA Result'!$G$89)</f>
        <v>3383600365.2691884</v>
      </c>
      <c r="O37" s="122">
        <f>'CBA Result'!$G$88+'CBA Result'!$G$92+'CBA Result'!$G$93+'CBA Result'!$G$94+'CBA Result'!$G$95</f>
        <v>-1375964005.2877898</v>
      </c>
      <c r="P37" s="122">
        <f>'CBA Result'!$G$90+'CBA Result'!$G$91</f>
        <v>16477753602.776276</v>
      </c>
      <c r="Q37" s="122">
        <f>'CBA Result'!$G$74</f>
        <v>-11300047184.977684</v>
      </c>
      <c r="R37" s="122">
        <v>0.60383518040650752</v>
      </c>
      <c r="S37" s="122">
        <f t="shared" si="0"/>
        <v>15085089295.79645</v>
      </c>
      <c r="T37" s="122">
        <v>0.23868200894479974</v>
      </c>
      <c r="U37" s="122">
        <f t="shared" si="1"/>
        <v>-16487931633.869684</v>
      </c>
      <c r="V37" s="3">
        <f t="shared" si="2"/>
        <v>1.0366810122299264</v>
      </c>
      <c r="X37" s="3">
        <v>33</v>
      </c>
      <c r="Y37" s="3">
        <f t="shared" si="5"/>
        <v>1.8929584760235592</v>
      </c>
      <c r="Z37" s="3">
        <f t="shared" si="6"/>
        <v>1.9458234096302061</v>
      </c>
      <c r="AA37" s="3" t="str">
        <f t="shared" si="3"/>
        <v>1.89296 - 1.94582</v>
      </c>
      <c r="AB37" s="3">
        <f t="shared" si="4"/>
        <v>3</v>
      </c>
    </row>
    <row r="38" spans="2:28" x14ac:dyDescent="0.25">
      <c r="M38" s="3">
        <v>34</v>
      </c>
      <c r="N38" s="122">
        <f>(_xlfn.GAMMA.INV(T38,IF($O$2="Railway",$D$31,$D$32),IF($O$2="Railway",$F$31,$F$32))*'CBA Result'!$G$89)</f>
        <v>3531744543.9613943</v>
      </c>
      <c r="O38" s="122">
        <f>'CBA Result'!$G$88+'CBA Result'!$G$92+'CBA Result'!$G$93+'CBA Result'!$G$94+'CBA Result'!$G$95</f>
        <v>-1375964005.2877898</v>
      </c>
      <c r="P38" s="122">
        <f>'CBA Result'!$G$90+'CBA Result'!$G$91</f>
        <v>16477753602.776276</v>
      </c>
      <c r="Q38" s="122">
        <f>'CBA Result'!$G$74</f>
        <v>-11300047184.977684</v>
      </c>
      <c r="R38" s="122">
        <v>0.64820524949545189</v>
      </c>
      <c r="S38" s="122">
        <f t="shared" si="0"/>
        <v>16032764109.163719</v>
      </c>
      <c r="T38" s="122">
        <v>0.30330636436566472</v>
      </c>
      <c r="U38" s="122">
        <f t="shared" si="1"/>
        <v>-17209822763.597866</v>
      </c>
      <c r="V38" s="3">
        <f t="shared" si="2"/>
        <v>1.0568699572147624</v>
      </c>
      <c r="X38" s="3">
        <v>34</v>
      </c>
      <c r="Y38" s="3">
        <f t="shared" si="5"/>
        <v>1.9458234096302061</v>
      </c>
      <c r="Z38" s="3">
        <f t="shared" si="6"/>
        <v>1.998688343236853</v>
      </c>
      <c r="AA38" s="3" t="str">
        <f t="shared" si="3"/>
        <v>1.94582 - 1.99869</v>
      </c>
      <c r="AB38" s="3">
        <f t="shared" si="4"/>
        <v>7</v>
      </c>
    </row>
    <row r="39" spans="2:28" x14ac:dyDescent="0.25">
      <c r="M39" s="3">
        <v>35</v>
      </c>
      <c r="N39" s="122">
        <f>(_xlfn.GAMMA.INV(T39,IF($O$2="Railway",$D$31,$D$32),IF($O$2="Railway",$F$31,$F$32))*'CBA Result'!$G$89)</f>
        <v>4914764178.0507536</v>
      </c>
      <c r="O39" s="122">
        <f>'CBA Result'!$G$88+'CBA Result'!$G$92+'CBA Result'!$G$93+'CBA Result'!$G$94+'CBA Result'!$G$95</f>
        <v>-1375964005.2877898</v>
      </c>
      <c r="P39" s="122">
        <f>'CBA Result'!$G$90+'CBA Result'!$G$91</f>
        <v>16477753602.776276</v>
      </c>
      <c r="Q39" s="122">
        <f>'CBA Result'!$G$74</f>
        <v>-11300047184.977684</v>
      </c>
      <c r="R39" s="122">
        <v>0.53869042457835792</v>
      </c>
      <c r="S39" s="122">
        <f t="shared" si="0"/>
        <v>13774456823.256947</v>
      </c>
      <c r="T39" s="122">
        <v>0.86233649435669735</v>
      </c>
      <c r="U39" s="122">
        <f t="shared" si="1"/>
        <v>-23949133176.620205</v>
      </c>
      <c r="V39" s="3">
        <f t="shared" si="2"/>
        <v>0.72291789720897215</v>
      </c>
      <c r="X39" s="3">
        <v>35</v>
      </c>
      <c r="Y39" s="3">
        <f t="shared" si="5"/>
        <v>1.998688343236853</v>
      </c>
      <c r="Z39" s="3">
        <f t="shared" si="6"/>
        <v>2.0515532768434999</v>
      </c>
      <c r="AA39" s="3" t="str">
        <f t="shared" si="3"/>
        <v>1.99869 - 2.05155</v>
      </c>
      <c r="AB39" s="3">
        <f t="shared" si="4"/>
        <v>3</v>
      </c>
    </row>
    <row r="40" spans="2:28" x14ac:dyDescent="0.25">
      <c r="M40" s="3">
        <v>36</v>
      </c>
      <c r="N40" s="122">
        <f>(_xlfn.GAMMA.INV(T40,IF($O$2="Railway",$D$31,$D$32),IF($O$2="Railway",$F$31,$F$32))*'CBA Result'!$G$89)</f>
        <v>4173280579.3316722</v>
      </c>
      <c r="O40" s="122">
        <f>'CBA Result'!$G$88+'CBA Result'!$G$92+'CBA Result'!$G$93+'CBA Result'!$G$94+'CBA Result'!$G$95</f>
        <v>-1375964005.2877898</v>
      </c>
      <c r="P40" s="122">
        <f>'CBA Result'!$G$90+'CBA Result'!$G$91</f>
        <v>16477753602.776276</v>
      </c>
      <c r="Q40" s="122">
        <f>'CBA Result'!$G$74</f>
        <v>-11300047184.977684</v>
      </c>
      <c r="R40" s="122">
        <v>0.66192446586165288</v>
      </c>
      <c r="S40" s="122">
        <f t="shared" si="0"/>
        <v>16337266079.385456</v>
      </c>
      <c r="T40" s="122">
        <v>0.60792327225750487</v>
      </c>
      <c r="U40" s="122">
        <f t="shared" si="1"/>
        <v>-20335960944.815205</v>
      </c>
      <c r="V40" s="3">
        <f t="shared" si="2"/>
        <v>0.94092345600751326</v>
      </c>
      <c r="X40" s="3">
        <v>36</v>
      </c>
      <c r="Y40" s="3">
        <f t="shared" si="5"/>
        <v>2.0515532768434999</v>
      </c>
      <c r="Z40" s="3">
        <f t="shared" si="6"/>
        <v>2.104418210450147</v>
      </c>
      <c r="AA40" s="3" t="str">
        <f t="shared" si="3"/>
        <v>2.05155 - 2.10442</v>
      </c>
      <c r="AB40" s="3">
        <f t="shared" si="4"/>
        <v>6</v>
      </c>
    </row>
    <row r="41" spans="2:28" x14ac:dyDescent="0.25">
      <c r="M41" s="3">
        <v>37</v>
      </c>
      <c r="N41" s="122">
        <f>(_xlfn.GAMMA.INV(T41,IF($O$2="Railway",$D$31,$D$32),IF($O$2="Railway",$F$31,$F$32))*'CBA Result'!$G$89)</f>
        <v>2744715665.0994282</v>
      </c>
      <c r="O41" s="122">
        <f>'CBA Result'!$G$88+'CBA Result'!$G$92+'CBA Result'!$G$93+'CBA Result'!$G$94+'CBA Result'!$G$95</f>
        <v>-1375964005.2877898</v>
      </c>
      <c r="P41" s="122">
        <f>'CBA Result'!$G$90+'CBA Result'!$G$91</f>
        <v>16477753602.776276</v>
      </c>
      <c r="Q41" s="122">
        <f>'CBA Result'!$G$74</f>
        <v>-11300047184.977684</v>
      </c>
      <c r="R41" s="122">
        <v>0.92155922507284105</v>
      </c>
      <c r="S41" s="122">
        <f t="shared" si="0"/>
        <v>24633963241.027458</v>
      </c>
      <c r="T41" s="122">
        <v>5.1739372640613901E-2</v>
      </c>
      <c r="U41" s="122">
        <f t="shared" si="1"/>
        <v>-13374713132.521551</v>
      </c>
      <c r="V41" s="3">
        <f t="shared" si="2"/>
        <v>1.9441699155110606</v>
      </c>
      <c r="X41" s="3">
        <v>37</v>
      </c>
      <c r="Y41" s="3">
        <f t="shared" si="5"/>
        <v>2.104418210450147</v>
      </c>
      <c r="Z41" s="3">
        <f t="shared" si="6"/>
        <v>2.1572831440567941</v>
      </c>
      <c r="AA41" s="3" t="str">
        <f t="shared" si="3"/>
        <v>2.10442 - 2.15728</v>
      </c>
      <c r="AB41" s="3">
        <f t="shared" si="4"/>
        <v>1</v>
      </c>
    </row>
    <row r="42" spans="2:28" x14ac:dyDescent="0.25">
      <c r="M42" s="3">
        <v>38</v>
      </c>
      <c r="N42" s="122">
        <f>(_xlfn.GAMMA.INV(T42,IF($O$2="Railway",$D$31,$D$32),IF($O$2="Railway",$F$31,$F$32))*'CBA Result'!$G$89)</f>
        <v>4073231596.5559406</v>
      </c>
      <c r="O42" s="122">
        <f>'CBA Result'!$G$88+'CBA Result'!$G$92+'CBA Result'!$G$93+'CBA Result'!$G$94+'CBA Result'!$G$95</f>
        <v>-1375964005.2877898</v>
      </c>
      <c r="P42" s="122">
        <f>'CBA Result'!$G$90+'CBA Result'!$G$91</f>
        <v>16477753602.776276</v>
      </c>
      <c r="Q42" s="122">
        <f>'CBA Result'!$G$74</f>
        <v>-11300047184.977684</v>
      </c>
      <c r="R42" s="122">
        <v>0.68371016671316553</v>
      </c>
      <c r="S42" s="122">
        <f t="shared" si="0"/>
        <v>16833894815.499409</v>
      </c>
      <c r="T42" s="122">
        <v>0.56217882526048724</v>
      </c>
      <c r="U42" s="122">
        <f t="shared" si="1"/>
        <v>-19848432687.93927</v>
      </c>
      <c r="V42" s="3">
        <f t="shared" si="2"/>
        <v>0.98401534840761018</v>
      </c>
      <c r="X42" s="3">
        <v>38</v>
      </c>
      <c r="Y42" s="3">
        <f t="shared" si="5"/>
        <v>2.1572831440567941</v>
      </c>
      <c r="Z42" s="3">
        <f t="shared" si="6"/>
        <v>2.2101480776634412</v>
      </c>
      <c r="AA42" s="3" t="str">
        <f t="shared" si="3"/>
        <v>2.15728 - 2.21015</v>
      </c>
      <c r="AB42" s="3">
        <f t="shared" si="4"/>
        <v>4</v>
      </c>
    </row>
    <row r="43" spans="2:28" x14ac:dyDescent="0.25">
      <c r="M43" s="3">
        <v>39</v>
      </c>
      <c r="N43" s="122">
        <f>(_xlfn.GAMMA.INV(T43,IF($O$2="Railway",$D$31,$D$32),IF($O$2="Railway",$F$31,$F$32))*'CBA Result'!$G$89)</f>
        <v>3481210511.2845731</v>
      </c>
      <c r="O43" s="122">
        <f>'CBA Result'!$G$88+'CBA Result'!$G$92+'CBA Result'!$G$93+'CBA Result'!$G$94+'CBA Result'!$G$95</f>
        <v>-1375964005.2877898</v>
      </c>
      <c r="P43" s="122">
        <f>'CBA Result'!$G$90+'CBA Result'!$G$91</f>
        <v>16477753602.776276</v>
      </c>
      <c r="Q43" s="122">
        <f>'CBA Result'!$G$74</f>
        <v>-11300047184.977684</v>
      </c>
      <c r="R43" s="122">
        <v>0.70357555249412007</v>
      </c>
      <c r="S43" s="122">
        <f t="shared" si="0"/>
        <v>17302480262.145302</v>
      </c>
      <c r="T43" s="122">
        <v>0.28061524598080889</v>
      </c>
      <c r="U43" s="122">
        <f t="shared" si="1"/>
        <v>-16963575693.609484</v>
      </c>
      <c r="V43" s="3">
        <f t="shared" si="2"/>
        <v>1.1440823042663915</v>
      </c>
      <c r="X43" s="3">
        <v>39</v>
      </c>
      <c r="Y43" s="3">
        <f t="shared" si="5"/>
        <v>2.2101480776634412</v>
      </c>
      <c r="Z43" s="3">
        <f t="shared" si="6"/>
        <v>2.2630130112700884</v>
      </c>
      <c r="AA43" s="3" t="str">
        <f t="shared" si="3"/>
        <v>2.21015 - 2.26301</v>
      </c>
      <c r="AB43" s="3">
        <f t="shared" si="4"/>
        <v>0</v>
      </c>
    </row>
    <row r="44" spans="2:28" x14ac:dyDescent="0.25">
      <c r="M44" s="3">
        <v>40</v>
      </c>
      <c r="N44" s="122">
        <f>(_xlfn.GAMMA.INV(T44,IF($O$2="Railway",$D$31,$D$32),IF($O$2="Railway",$F$31,$F$32))*'CBA Result'!$G$89)</f>
        <v>4182780594.7553592</v>
      </c>
      <c r="O44" s="122">
        <f>'CBA Result'!$G$88+'CBA Result'!$G$92+'CBA Result'!$G$93+'CBA Result'!$G$94+'CBA Result'!$G$95</f>
        <v>-1375964005.2877898</v>
      </c>
      <c r="P44" s="122">
        <f>'CBA Result'!$G$90+'CBA Result'!$G$91</f>
        <v>16477753602.776276</v>
      </c>
      <c r="Q44" s="122">
        <f>'CBA Result'!$G$74</f>
        <v>-11300047184.977684</v>
      </c>
      <c r="R44" s="122">
        <v>0.22842840565317835</v>
      </c>
      <c r="S44" s="122">
        <f t="shared" si="0"/>
        <v>8025904555.2497835</v>
      </c>
      <c r="T44" s="122">
        <v>0.61216326289686651</v>
      </c>
      <c r="U44" s="122">
        <f t="shared" si="1"/>
        <v>-20382253529.02055</v>
      </c>
      <c r="V44" s="3">
        <f t="shared" si="2"/>
        <v>0.53147808848975253</v>
      </c>
      <c r="X44" s="3">
        <v>40</v>
      </c>
      <c r="Y44" s="3">
        <f t="shared" si="5"/>
        <v>2.2630130112700884</v>
      </c>
      <c r="Z44" s="3">
        <f t="shared" si="6"/>
        <v>2.3158779448767355</v>
      </c>
      <c r="AA44" s="3" t="str">
        <f t="shared" si="3"/>
        <v>2.26301 - 2.31588</v>
      </c>
      <c r="AB44" s="3">
        <f t="shared" si="4"/>
        <v>0</v>
      </c>
    </row>
    <row r="45" spans="2:28" x14ac:dyDescent="0.25">
      <c r="M45" s="3">
        <v>41</v>
      </c>
      <c r="N45" s="122">
        <f>(_xlfn.GAMMA.INV(T45,IF($O$2="Railway",$D$31,$D$32),IF($O$2="Railway",$F$31,$F$32))*'CBA Result'!$G$89)</f>
        <v>5006427296.8120384</v>
      </c>
      <c r="O45" s="122">
        <f>'CBA Result'!$G$88+'CBA Result'!$G$92+'CBA Result'!$G$93+'CBA Result'!$G$94+'CBA Result'!$G$95</f>
        <v>-1375964005.2877898</v>
      </c>
      <c r="P45" s="122">
        <f>'CBA Result'!$G$90+'CBA Result'!$G$91</f>
        <v>16477753602.776276</v>
      </c>
      <c r="Q45" s="122">
        <f>'CBA Result'!$G$74</f>
        <v>-11300047184.977684</v>
      </c>
      <c r="R45" s="122">
        <v>0.12700116828704999</v>
      </c>
      <c r="S45" s="122">
        <f t="shared" si="0"/>
        <v>5972364058.3292618</v>
      </c>
      <c r="T45" s="122">
        <v>0.88220733352247327</v>
      </c>
      <c r="U45" s="122">
        <f t="shared" si="1"/>
        <v>-24395797992.889992</v>
      </c>
      <c r="V45" s="3">
        <f t="shared" si="2"/>
        <v>0.39362628566822022</v>
      </c>
      <c r="X45" s="3">
        <v>41</v>
      </c>
      <c r="Y45" s="3">
        <f t="shared" si="5"/>
        <v>2.3158779448767355</v>
      </c>
      <c r="Z45" s="3">
        <f t="shared" si="6"/>
        <v>2.3687428784833826</v>
      </c>
      <c r="AA45" s="3" t="str">
        <f t="shared" si="3"/>
        <v>2.31588 - 2.36874</v>
      </c>
      <c r="AB45" s="3">
        <f t="shared" si="4"/>
        <v>0</v>
      </c>
    </row>
    <row r="46" spans="2:28" x14ac:dyDescent="0.25">
      <c r="M46" s="3">
        <v>42</v>
      </c>
      <c r="N46" s="122">
        <f>(_xlfn.GAMMA.INV(T46,IF($O$2="Railway",$D$31,$D$32),IF($O$2="Railway",$F$31,$F$32))*'CBA Result'!$G$89)</f>
        <v>4956153209.1593113</v>
      </c>
      <c r="O46" s="122">
        <f>'CBA Result'!$G$88+'CBA Result'!$G$92+'CBA Result'!$G$93+'CBA Result'!$G$94+'CBA Result'!$G$95</f>
        <v>-1375964005.2877898</v>
      </c>
      <c r="P46" s="122">
        <f>'CBA Result'!$G$90+'CBA Result'!$G$91</f>
        <v>16477753602.776276</v>
      </c>
      <c r="Q46" s="122">
        <f>'CBA Result'!$G$74</f>
        <v>-11300047184.977684</v>
      </c>
      <c r="R46" s="122">
        <v>1.1487942469635581E-2</v>
      </c>
      <c r="S46" s="122">
        <f t="shared" si="0"/>
        <v>2502865233.1134624</v>
      </c>
      <c r="T46" s="122">
        <v>0.87160551291931709</v>
      </c>
      <c r="U46" s="122">
        <f t="shared" si="1"/>
        <v>-24150817607.888939</v>
      </c>
      <c r="V46" s="3">
        <f t="shared" si="2"/>
        <v>0.25187778466754412</v>
      </c>
      <c r="X46" s="3">
        <v>42</v>
      </c>
      <c r="Y46" s="3">
        <f t="shared" si="5"/>
        <v>2.3687428784833826</v>
      </c>
      <c r="Z46" s="3">
        <f t="shared" si="6"/>
        <v>2.4216078120900297</v>
      </c>
      <c r="AA46" s="3" t="str">
        <f t="shared" si="3"/>
        <v>2.36874 - 2.42161</v>
      </c>
      <c r="AB46" s="3">
        <f t="shared" si="4"/>
        <v>1</v>
      </c>
    </row>
    <row r="47" spans="2:28" x14ac:dyDescent="0.25">
      <c r="M47" s="3">
        <v>43</v>
      </c>
      <c r="N47" s="122">
        <f>(_xlfn.GAMMA.INV(T47,IF($O$2="Railway",$D$31,$D$32),IF($O$2="Railway",$F$31,$F$32))*'CBA Result'!$G$89)</f>
        <v>3555649392.3678875</v>
      </c>
      <c r="O47" s="122">
        <f>'CBA Result'!$G$88+'CBA Result'!$G$92+'CBA Result'!$G$93+'CBA Result'!$G$94+'CBA Result'!$G$95</f>
        <v>-1375964005.2877898</v>
      </c>
      <c r="P47" s="122">
        <f>'CBA Result'!$G$90+'CBA Result'!$G$91</f>
        <v>16477753602.776276</v>
      </c>
      <c r="Q47" s="122">
        <f>'CBA Result'!$G$74</f>
        <v>-11300047184.977684</v>
      </c>
      <c r="R47" s="122">
        <v>0.25129023199739586</v>
      </c>
      <c r="S47" s="122">
        <f t="shared" si="0"/>
        <v>8456943701.6714849</v>
      </c>
      <c r="T47" s="122">
        <v>0.31423973243207715</v>
      </c>
      <c r="U47" s="122">
        <f t="shared" si="1"/>
        <v>-17326308596.348663</v>
      </c>
      <c r="V47" s="3">
        <f t="shared" si="2"/>
        <v>0.61390047566122308</v>
      </c>
      <c r="X47" s="3">
        <v>43</v>
      </c>
      <c r="Y47" s="3">
        <f t="shared" si="5"/>
        <v>2.4216078120900297</v>
      </c>
      <c r="Z47" s="3">
        <f t="shared" si="6"/>
        <v>2.4744727456966769</v>
      </c>
      <c r="AA47" s="3" t="str">
        <f t="shared" si="3"/>
        <v>2.42161 - 2.47447</v>
      </c>
      <c r="AB47" s="3">
        <f t="shared" si="4"/>
        <v>0</v>
      </c>
    </row>
    <row r="48" spans="2:28" x14ac:dyDescent="0.25">
      <c r="M48" s="3">
        <v>44</v>
      </c>
      <c r="N48" s="122">
        <f>(_xlfn.GAMMA.INV(T48,IF($O$2="Railway",$D$31,$D$32),IF($O$2="Railway",$F$31,$F$32))*'CBA Result'!$G$89)</f>
        <v>4351254318.8444128</v>
      </c>
      <c r="O48" s="122">
        <f>'CBA Result'!$G$88+'CBA Result'!$G$92+'CBA Result'!$G$93+'CBA Result'!$G$94+'CBA Result'!$G$95</f>
        <v>-1375964005.2877898</v>
      </c>
      <c r="P48" s="122">
        <f>'CBA Result'!$G$90+'CBA Result'!$G$91</f>
        <v>16477753602.776276</v>
      </c>
      <c r="Q48" s="122">
        <f>'CBA Result'!$G$74</f>
        <v>-11300047184.977684</v>
      </c>
      <c r="R48" s="122">
        <v>0.93560937904654429</v>
      </c>
      <c r="S48" s="122">
        <f t="shared" si="0"/>
        <v>25457986550.680511</v>
      </c>
      <c r="T48" s="122">
        <v>0.68375954568596731</v>
      </c>
      <c r="U48" s="122">
        <f t="shared" si="1"/>
        <v>-21203208412.87627</v>
      </c>
      <c r="V48" s="3">
        <f t="shared" si="2"/>
        <v>1.3409893592787681</v>
      </c>
      <c r="X48" s="3">
        <v>44</v>
      </c>
      <c r="Y48" s="3">
        <f t="shared" si="5"/>
        <v>2.4744727456966769</v>
      </c>
      <c r="Z48" s="3">
        <f t="shared" si="6"/>
        <v>2.527337679303324</v>
      </c>
      <c r="AA48" s="3" t="str">
        <f t="shared" si="3"/>
        <v>2.47447 - 2.52734</v>
      </c>
      <c r="AB48" s="3">
        <f t="shared" si="4"/>
        <v>1</v>
      </c>
    </row>
    <row r="49" spans="13:28" x14ac:dyDescent="0.25">
      <c r="M49" s="3">
        <v>45</v>
      </c>
      <c r="N49" s="122">
        <f>(_xlfn.GAMMA.INV(T49,IF($O$2="Railway",$D$31,$D$32),IF($O$2="Railway",$F$31,$F$32))*'CBA Result'!$G$89)</f>
        <v>3508665146.2619734</v>
      </c>
      <c r="O49" s="122">
        <f>'CBA Result'!$G$88+'CBA Result'!$G$92+'CBA Result'!$G$93+'CBA Result'!$G$94+'CBA Result'!$G$95</f>
        <v>-1375964005.2877898</v>
      </c>
      <c r="P49" s="122">
        <f>'CBA Result'!$G$90+'CBA Result'!$G$91</f>
        <v>16477753602.776276</v>
      </c>
      <c r="Q49" s="122">
        <f>'CBA Result'!$G$74</f>
        <v>-11300047184.977684</v>
      </c>
      <c r="R49" s="122">
        <v>0.45990978387291181</v>
      </c>
      <c r="S49" s="122">
        <f t="shared" si="0"/>
        <v>12276518542.69146</v>
      </c>
      <c r="T49" s="122">
        <v>0.2928686608718255</v>
      </c>
      <c r="U49" s="122">
        <f t="shared" si="1"/>
        <v>-17097359266.039204</v>
      </c>
      <c r="V49" s="3">
        <f t="shared" si="2"/>
        <v>0.8427745746845795</v>
      </c>
      <c r="X49" s="3">
        <v>45</v>
      </c>
      <c r="Y49" s="3">
        <f t="shared" si="5"/>
        <v>2.527337679303324</v>
      </c>
      <c r="Z49" s="3">
        <f t="shared" si="6"/>
        <v>2.5802026129099711</v>
      </c>
      <c r="AA49" s="3" t="str">
        <f t="shared" si="3"/>
        <v>2.52734 - 2.58020</v>
      </c>
      <c r="AB49" s="3">
        <f t="shared" si="4"/>
        <v>1</v>
      </c>
    </row>
    <row r="50" spans="13:28" x14ac:dyDescent="0.25">
      <c r="M50" s="3">
        <v>46</v>
      </c>
      <c r="N50" s="122">
        <f>(_xlfn.GAMMA.INV(T50,IF($O$2="Railway",$D$31,$D$32),IF($O$2="Railway",$F$31,$F$32))*'CBA Result'!$G$89)</f>
        <v>3509662889.3643126</v>
      </c>
      <c r="O50" s="122">
        <f>'CBA Result'!$G$88+'CBA Result'!$G$92+'CBA Result'!$G$93+'CBA Result'!$G$94+'CBA Result'!$G$95</f>
        <v>-1375964005.2877898</v>
      </c>
      <c r="P50" s="122">
        <f>'CBA Result'!$G$90+'CBA Result'!$G$91</f>
        <v>16477753602.776276</v>
      </c>
      <c r="Q50" s="122">
        <f>'CBA Result'!$G$74</f>
        <v>-11300047184.977684</v>
      </c>
      <c r="R50" s="122">
        <v>0.57941267384811179</v>
      </c>
      <c r="S50" s="122">
        <f t="shared" si="0"/>
        <v>14583995538.638952</v>
      </c>
      <c r="T50" s="122">
        <v>0.29331737490089216</v>
      </c>
      <c r="U50" s="122">
        <f t="shared" si="1"/>
        <v>-17102221164.101515</v>
      </c>
      <c r="V50" s="3">
        <f t="shared" si="2"/>
        <v>0.97751597656840139</v>
      </c>
      <c r="X50" s="3">
        <v>46</v>
      </c>
      <c r="Y50" s="3">
        <f t="shared" si="5"/>
        <v>2.5802026129099711</v>
      </c>
      <c r="Z50" s="3">
        <f t="shared" si="6"/>
        <v>2.6330675465166182</v>
      </c>
      <c r="AA50" s="3" t="str">
        <f t="shared" si="3"/>
        <v>2.58020 - 2.63307</v>
      </c>
      <c r="AB50" s="3">
        <f t="shared" si="4"/>
        <v>1</v>
      </c>
    </row>
    <row r="51" spans="13:28" x14ac:dyDescent="0.25">
      <c r="M51" s="3">
        <v>47</v>
      </c>
      <c r="N51" s="122">
        <f>(_xlfn.GAMMA.INV(T51,IF($O$2="Railway",$D$31,$D$32),IF($O$2="Railway",$F$31,$F$32))*'CBA Result'!$G$89)</f>
        <v>3942152813.1027713</v>
      </c>
      <c r="O51" s="122">
        <f>'CBA Result'!$G$88+'CBA Result'!$G$92+'CBA Result'!$G$93+'CBA Result'!$G$94+'CBA Result'!$G$95</f>
        <v>-1375964005.2877898</v>
      </c>
      <c r="P51" s="122">
        <f>'CBA Result'!$G$90+'CBA Result'!$G$91</f>
        <v>16477753602.776276</v>
      </c>
      <c r="Q51" s="122">
        <f>'CBA Result'!$G$74</f>
        <v>-11300047184.977684</v>
      </c>
      <c r="R51" s="122">
        <v>0.96418280208321228</v>
      </c>
      <c r="S51" s="122">
        <f t="shared" si="0"/>
        <v>27626230710.384754</v>
      </c>
      <c r="T51" s="122">
        <v>0.49988910463839809</v>
      </c>
      <c r="U51" s="122">
        <f t="shared" si="1"/>
        <v>-19209699449.105751</v>
      </c>
      <c r="V51" s="3">
        <f t="shared" si="2"/>
        <v>1.5717278449978691</v>
      </c>
      <c r="X51" s="3">
        <v>47</v>
      </c>
      <c r="Y51" s="3">
        <f t="shared" si="5"/>
        <v>2.6330675465166182</v>
      </c>
      <c r="Z51" s="3">
        <f t="shared" si="6"/>
        <v>2.6859324801232654</v>
      </c>
      <c r="AA51" s="3" t="str">
        <f t="shared" si="3"/>
        <v>2.63307 - 2.68593</v>
      </c>
      <c r="AB51" s="3">
        <f t="shared" si="4"/>
        <v>2</v>
      </c>
    </row>
    <row r="52" spans="13:28" x14ac:dyDescent="0.25">
      <c r="M52" s="3">
        <v>48</v>
      </c>
      <c r="N52" s="122">
        <f>(_xlfn.GAMMA.INV(T52,IF($O$2="Railway",$D$31,$D$32),IF($O$2="Railway",$F$31,$F$32))*'CBA Result'!$G$89)</f>
        <v>2145070969.0027175</v>
      </c>
      <c r="O52" s="122">
        <f>'CBA Result'!$G$88+'CBA Result'!$G$92+'CBA Result'!$G$93+'CBA Result'!$G$94+'CBA Result'!$G$95</f>
        <v>-1375964005.2877898</v>
      </c>
      <c r="P52" s="122">
        <f>'CBA Result'!$G$90+'CBA Result'!$G$91</f>
        <v>16477753602.776276</v>
      </c>
      <c r="Q52" s="122">
        <f>'CBA Result'!$G$74</f>
        <v>-11300047184.977684</v>
      </c>
      <c r="R52" s="122">
        <v>0.50106326555053393</v>
      </c>
      <c r="S52" s="122">
        <f t="shared" si="0"/>
        <v>13049742942.964703</v>
      </c>
      <c r="T52" s="122">
        <v>4.2042046090295937E-3</v>
      </c>
      <c r="U52" s="122">
        <f t="shared" si="1"/>
        <v>-10452707077.86487</v>
      </c>
      <c r="V52" s="3">
        <f t="shared" si="2"/>
        <v>1.3220355075235064</v>
      </c>
      <c r="X52" s="3">
        <v>48</v>
      </c>
      <c r="Y52" s="3">
        <f t="shared" si="5"/>
        <v>2.6859324801232654</v>
      </c>
      <c r="Z52" s="3">
        <f t="shared" si="6"/>
        <v>2.7387974137299125</v>
      </c>
      <c r="AA52" s="3" t="str">
        <f t="shared" si="3"/>
        <v>2.68593 - 2.73880</v>
      </c>
      <c r="AB52" s="3">
        <f t="shared" si="4"/>
        <v>0</v>
      </c>
    </row>
    <row r="53" spans="13:28" x14ac:dyDescent="0.25">
      <c r="M53" s="3">
        <v>49</v>
      </c>
      <c r="N53" s="122">
        <f>(_xlfn.GAMMA.INV(T53,IF($O$2="Railway",$D$31,$D$32),IF($O$2="Railway",$F$31,$F$32))*'CBA Result'!$G$89)</f>
        <v>2986760337.9498506</v>
      </c>
      <c r="O53" s="122">
        <f>'CBA Result'!$G$88+'CBA Result'!$G$92+'CBA Result'!$G$93+'CBA Result'!$G$94+'CBA Result'!$G$95</f>
        <v>-1375964005.2877898</v>
      </c>
      <c r="P53" s="122">
        <f>'CBA Result'!$G$90+'CBA Result'!$G$91</f>
        <v>16477753602.776276</v>
      </c>
      <c r="Q53" s="122">
        <f>'CBA Result'!$G$74</f>
        <v>-11300047184.977684</v>
      </c>
      <c r="R53" s="122">
        <v>0.39647794910412804</v>
      </c>
      <c r="S53" s="122">
        <f t="shared" si="0"/>
        <v>11110992747.843119</v>
      </c>
      <c r="T53" s="122">
        <v>0.10294670235785108</v>
      </c>
      <c r="U53" s="122">
        <f t="shared" si="1"/>
        <v>-14554171575.446333</v>
      </c>
      <c r="V53" s="3">
        <f t="shared" si="2"/>
        <v>0.87409915532173055</v>
      </c>
      <c r="X53" s="3">
        <v>49</v>
      </c>
      <c r="Y53" s="3">
        <f t="shared" si="5"/>
        <v>2.7387974137299125</v>
      </c>
      <c r="Z53" s="3">
        <f t="shared" si="6"/>
        <v>2.7916623473365596</v>
      </c>
      <c r="AA53" s="3" t="str">
        <f t="shared" si="3"/>
        <v>2.73880 - 2.79166</v>
      </c>
      <c r="AB53" s="3">
        <f t="shared" si="4"/>
        <v>0</v>
      </c>
    </row>
    <row r="54" spans="13:28" x14ac:dyDescent="0.25">
      <c r="M54" s="3">
        <v>50</v>
      </c>
      <c r="N54" s="122">
        <f>(_xlfn.GAMMA.INV(T54,IF($O$2="Railway",$D$31,$D$32),IF($O$2="Railway",$F$31,$F$32))*'CBA Result'!$G$89)</f>
        <v>3318197225.7313695</v>
      </c>
      <c r="O54" s="122">
        <f>'CBA Result'!$G$88+'CBA Result'!$G$92+'CBA Result'!$G$93+'CBA Result'!$G$94+'CBA Result'!$G$95</f>
        <v>-1375964005.2877898</v>
      </c>
      <c r="P54" s="122">
        <f>'CBA Result'!$G$90+'CBA Result'!$G$91</f>
        <v>16477753602.776276</v>
      </c>
      <c r="Q54" s="122">
        <f>'CBA Result'!$G$74</f>
        <v>-11300047184.977684</v>
      </c>
      <c r="R54" s="122">
        <v>0.71168374223867892</v>
      </c>
      <c r="S54" s="122">
        <f t="shared" si="0"/>
        <v>17498533605.619759</v>
      </c>
      <c r="T54" s="122">
        <v>0.21221431146666958</v>
      </c>
      <c r="U54" s="122">
        <f t="shared" si="1"/>
        <v>-16169228957.156206</v>
      </c>
      <c r="V54" s="3">
        <f t="shared" si="2"/>
        <v>1.2023310992488117</v>
      </c>
      <c r="X54" s="3">
        <v>50</v>
      </c>
      <c r="Y54" s="3">
        <f t="shared" si="5"/>
        <v>2.7916623473365596</v>
      </c>
      <c r="Z54" s="3">
        <f t="shared" si="6"/>
        <v>2.8445272809432067</v>
      </c>
      <c r="AA54" s="3" t="str">
        <f>TEXT(Y54,"0.00000") &amp; " - " &amp; TEXT(Z54,"0.00000")</f>
        <v>2.79166 - 2.84453</v>
      </c>
      <c r="AB54" s="3">
        <f t="shared" si="4"/>
        <v>1</v>
      </c>
    </row>
    <row r="55" spans="13:28" x14ac:dyDescent="0.25">
      <c r="M55" s="3">
        <v>51</v>
      </c>
      <c r="N55" s="122">
        <f>(_xlfn.GAMMA.INV(T55,IF($O$2="Railway",$D$31,$D$32),IF($O$2="Railway",$F$31,$F$32))*'CBA Result'!$G$89)</f>
        <v>4429347278.9453468</v>
      </c>
      <c r="O55" s="122">
        <f>'CBA Result'!$G$88+'CBA Result'!$G$92+'CBA Result'!$G$93+'CBA Result'!$G$94+'CBA Result'!$G$95</f>
        <v>-1375964005.2877898</v>
      </c>
      <c r="P55" s="122">
        <f>'CBA Result'!$G$90+'CBA Result'!$G$91</f>
        <v>16477753602.776276</v>
      </c>
      <c r="Q55" s="122">
        <f>'CBA Result'!$G$74</f>
        <v>-11300047184.977684</v>
      </c>
      <c r="R55" s="122">
        <v>0.31661674789377159</v>
      </c>
      <c r="S55" s="122">
        <f t="shared" si="0"/>
        <v>9660087887.8842831</v>
      </c>
      <c r="T55" s="122">
        <v>0.71435341106101613</v>
      </c>
      <c r="U55" s="122">
        <f t="shared" si="1"/>
        <v>-21583747261.508377</v>
      </c>
      <c r="V55" s="3">
        <f t="shared" si="2"/>
        <v>0.58902983840134904</v>
      </c>
    </row>
    <row r="56" spans="13:28" x14ac:dyDescent="0.25">
      <c r="M56" s="3">
        <v>52</v>
      </c>
      <c r="N56" s="122">
        <f>(_xlfn.GAMMA.INV(T56,IF($O$2="Railway",$D$31,$D$32),IF($O$2="Railway",$F$31,$F$32))*'CBA Result'!$G$89)</f>
        <v>4251209387.1688552</v>
      </c>
      <c r="O56" s="122">
        <f>'CBA Result'!$G$88+'CBA Result'!$G$92+'CBA Result'!$G$93+'CBA Result'!$G$94+'CBA Result'!$G$95</f>
        <v>-1375964005.2877898</v>
      </c>
      <c r="P56" s="122">
        <f>'CBA Result'!$G$90+'CBA Result'!$G$91</f>
        <v>16477753602.776276</v>
      </c>
      <c r="Q56" s="122">
        <f>'CBA Result'!$G$74</f>
        <v>-11300047184.977684</v>
      </c>
      <c r="R56" s="122">
        <v>0.86140294710433352</v>
      </c>
      <c r="S56" s="122">
        <f t="shared" si="0"/>
        <v>21930384098.924408</v>
      </c>
      <c r="T56" s="122">
        <v>0.64209941905219847</v>
      </c>
      <c r="U56" s="122">
        <f t="shared" si="1"/>
        <v>-20715699896.588909</v>
      </c>
      <c r="V56" s="3">
        <f t="shared" si="2"/>
        <v>1.1974313976661739</v>
      </c>
    </row>
    <row r="57" spans="13:28" x14ac:dyDescent="0.25">
      <c r="M57" s="3">
        <v>53</v>
      </c>
      <c r="N57" s="122">
        <f>(_xlfn.GAMMA.INV(T57,IF($O$2="Railway",$D$31,$D$32),IF($O$2="Railway",$F$31,$F$32))*'CBA Result'!$G$89)</f>
        <v>6456620190.6051607</v>
      </c>
      <c r="O57" s="122">
        <f>'CBA Result'!$G$88+'CBA Result'!$G$92+'CBA Result'!$G$93+'CBA Result'!$G$94+'CBA Result'!$G$95</f>
        <v>-1375964005.2877898</v>
      </c>
      <c r="P57" s="122">
        <f>'CBA Result'!$G$90+'CBA Result'!$G$91</f>
        <v>16477753602.776276</v>
      </c>
      <c r="Q57" s="122">
        <f>'CBA Result'!$G$74</f>
        <v>-11300047184.977684</v>
      </c>
      <c r="R57" s="122">
        <v>0.31231040214301053</v>
      </c>
      <c r="S57" s="122">
        <f t="shared" si="0"/>
        <v>9581605010.6843605</v>
      </c>
      <c r="T57" s="122">
        <v>0.99478791756929197</v>
      </c>
      <c r="U57" s="122">
        <f t="shared" si="1"/>
        <v>-31462436693.551788</v>
      </c>
      <c r="V57" s="3">
        <f t="shared" si="2"/>
        <v>0.46602433685648881</v>
      </c>
    </row>
    <row r="58" spans="13:28" x14ac:dyDescent="0.25">
      <c r="M58" s="3">
        <v>54</v>
      </c>
      <c r="N58" s="122">
        <f>(_xlfn.GAMMA.INV(T58,IF($O$2="Railway",$D$31,$D$32),IF($O$2="Railway",$F$31,$F$32))*'CBA Result'!$G$89)</f>
        <v>2922491987.1241102</v>
      </c>
      <c r="O58" s="122">
        <f>'CBA Result'!$G$88+'CBA Result'!$G$92+'CBA Result'!$G$93+'CBA Result'!$G$94+'CBA Result'!$G$95</f>
        <v>-1375964005.2877898</v>
      </c>
      <c r="P58" s="122">
        <f>'CBA Result'!$G$90+'CBA Result'!$G$91</f>
        <v>16477753602.776276</v>
      </c>
      <c r="Q58" s="122">
        <f>'CBA Result'!$G$74</f>
        <v>-11300047184.977684</v>
      </c>
      <c r="R58" s="122">
        <v>0.24870438876030865</v>
      </c>
      <c r="S58" s="122">
        <f t="shared" si="0"/>
        <v>8408534726.6528206</v>
      </c>
      <c r="T58" s="122">
        <v>8.7014816169416087E-2</v>
      </c>
      <c r="U58" s="122">
        <f t="shared" si="1"/>
        <v>-14240998605.756084</v>
      </c>
      <c r="V58" s="3">
        <f t="shared" si="2"/>
        <v>0.69904246072079479</v>
      </c>
    </row>
    <row r="59" spans="13:28" x14ac:dyDescent="0.25">
      <c r="M59" s="3">
        <v>55</v>
      </c>
      <c r="N59" s="122">
        <f>(_xlfn.GAMMA.INV(T59,IF($O$2="Railway",$D$31,$D$32),IF($O$2="Railway",$F$31,$F$32))*'CBA Result'!$G$89)</f>
        <v>3451974882.5858269</v>
      </c>
      <c r="O59" s="122">
        <f>'CBA Result'!$G$88+'CBA Result'!$G$92+'CBA Result'!$G$93+'CBA Result'!$G$94+'CBA Result'!$G$95</f>
        <v>-1375964005.2877898</v>
      </c>
      <c r="P59" s="122">
        <f>'CBA Result'!$G$90+'CBA Result'!$G$91</f>
        <v>16477753602.776276</v>
      </c>
      <c r="Q59" s="122">
        <f>'CBA Result'!$G$74</f>
        <v>-11300047184.977684</v>
      </c>
      <c r="R59" s="122">
        <v>0.14886085768235724</v>
      </c>
      <c r="S59" s="122">
        <f t="shared" si="0"/>
        <v>6443509665.5198011</v>
      </c>
      <c r="T59" s="122">
        <v>0.26777642203519059</v>
      </c>
      <c r="U59" s="122">
        <f t="shared" si="1"/>
        <v>-16821113524.552536</v>
      </c>
      <c r="V59" s="3">
        <f t="shared" si="2"/>
        <v>0.50647779829691564</v>
      </c>
    </row>
    <row r="60" spans="13:28" x14ac:dyDescent="0.25">
      <c r="M60" s="3">
        <v>56</v>
      </c>
      <c r="N60" s="122">
        <f>(_xlfn.GAMMA.INV(T60,IF($O$2="Railway",$D$31,$D$32),IF($O$2="Railway",$F$31,$F$32))*'CBA Result'!$G$89)</f>
        <v>3852987847.0702939</v>
      </c>
      <c r="O60" s="122">
        <f>'CBA Result'!$G$88+'CBA Result'!$G$92+'CBA Result'!$G$93+'CBA Result'!$G$94+'CBA Result'!$G$95</f>
        <v>-1375964005.2877898</v>
      </c>
      <c r="P60" s="122">
        <f>'CBA Result'!$G$90+'CBA Result'!$G$91</f>
        <v>16477753602.776276</v>
      </c>
      <c r="Q60" s="122">
        <f>'CBA Result'!$G$74</f>
        <v>-11300047184.977684</v>
      </c>
      <c r="R60" s="122">
        <v>3.3704855932787714E-2</v>
      </c>
      <c r="S60" s="122">
        <f t="shared" si="0"/>
        <v>3479255393.2880912</v>
      </c>
      <c r="T60" s="122">
        <v>0.45663284486177236</v>
      </c>
      <c r="U60" s="122">
        <f t="shared" si="1"/>
        <v>-18775207870.499115</v>
      </c>
      <c r="V60" s="3">
        <f t="shared" si="2"/>
        <v>0.317241719833606</v>
      </c>
    </row>
    <row r="61" spans="13:28" x14ac:dyDescent="0.25">
      <c r="M61" s="3">
        <v>57</v>
      </c>
      <c r="N61" s="122">
        <f>(_xlfn.GAMMA.INV(T61,IF($O$2="Railway",$D$31,$D$32),IF($O$2="Railway",$F$31,$F$32))*'CBA Result'!$G$89)</f>
        <v>4067042030.9259558</v>
      </c>
      <c r="O61" s="122">
        <f>'CBA Result'!$G$88+'CBA Result'!$G$92+'CBA Result'!$G$93+'CBA Result'!$G$94+'CBA Result'!$G$95</f>
        <v>-1375964005.2877898</v>
      </c>
      <c r="P61" s="122">
        <f>'CBA Result'!$G$90+'CBA Result'!$G$91</f>
        <v>16477753602.776276</v>
      </c>
      <c r="Q61" s="122">
        <f>'CBA Result'!$G$74</f>
        <v>-11300047184.977684</v>
      </c>
      <c r="R61" s="122">
        <v>0.85465464576513694</v>
      </c>
      <c r="S61" s="122">
        <f t="shared" si="0"/>
        <v>21679344737.384998</v>
      </c>
      <c r="T61" s="122">
        <v>0.55928986186574436</v>
      </c>
      <c r="U61" s="122">
        <f t="shared" si="1"/>
        <v>-19818271580.262943</v>
      </c>
      <c r="V61" s="3">
        <f t="shared" si="2"/>
        <v>1.2296946615311153</v>
      </c>
    </row>
    <row r="62" spans="13:28" x14ac:dyDescent="0.25">
      <c r="M62" s="3">
        <v>58</v>
      </c>
      <c r="N62" s="122">
        <f>(_xlfn.GAMMA.INV(T62,IF($O$2="Railway",$D$31,$D$32),IF($O$2="Railway",$F$31,$F$32))*'CBA Result'!$G$89)</f>
        <v>4099515634.2409601</v>
      </c>
      <c r="O62" s="122">
        <f>'CBA Result'!$G$88+'CBA Result'!$G$92+'CBA Result'!$G$93+'CBA Result'!$G$94+'CBA Result'!$G$95</f>
        <v>-1375964005.2877898</v>
      </c>
      <c r="P62" s="122">
        <f>'CBA Result'!$G$90+'CBA Result'!$G$91</f>
        <v>16477753602.776276</v>
      </c>
      <c r="Q62" s="122">
        <f>'CBA Result'!$G$74</f>
        <v>-11300047184.977684</v>
      </c>
      <c r="R62" s="122">
        <v>0.92267205776159111</v>
      </c>
      <c r="S62" s="122">
        <f t="shared" si="0"/>
        <v>24695396433.083591</v>
      </c>
      <c r="T62" s="122">
        <v>0.57437588174666154</v>
      </c>
      <c r="U62" s="122">
        <f t="shared" si="1"/>
        <v>-19976512061.869171</v>
      </c>
      <c r="V62" s="3">
        <f t="shared" si="2"/>
        <v>1.372559332536013</v>
      </c>
    </row>
    <row r="63" spans="13:28" x14ac:dyDescent="0.25">
      <c r="M63" s="3">
        <v>59</v>
      </c>
      <c r="N63" s="122">
        <f>(_xlfn.GAMMA.INV(T63,IF($O$2="Railway",$D$31,$D$32),IF($O$2="Railway",$F$31,$F$32))*'CBA Result'!$G$89)</f>
        <v>4169537402.2227149</v>
      </c>
      <c r="O63" s="122">
        <f>'CBA Result'!$G$88+'CBA Result'!$G$92+'CBA Result'!$G$93+'CBA Result'!$G$94+'CBA Result'!$G$95</f>
        <v>-1375964005.2877898</v>
      </c>
      <c r="P63" s="122">
        <f>'CBA Result'!$G$90+'CBA Result'!$G$91</f>
        <v>16477753602.776276</v>
      </c>
      <c r="Q63" s="122">
        <f>'CBA Result'!$G$74</f>
        <v>-11300047184.977684</v>
      </c>
      <c r="R63" s="122">
        <v>0.51154239217416897</v>
      </c>
      <c r="S63" s="122">
        <f t="shared" si="0"/>
        <v>13249649769.481773</v>
      </c>
      <c r="T63" s="122">
        <v>0.60624731705720769</v>
      </c>
      <c r="U63" s="122">
        <f t="shared" si="1"/>
        <v>-20317720833.217087</v>
      </c>
      <c r="V63" s="3">
        <f t="shared" si="2"/>
        <v>0.78961726554426881</v>
      </c>
    </row>
    <row r="64" spans="13:28" x14ac:dyDescent="0.25">
      <c r="M64" s="3">
        <v>60</v>
      </c>
      <c r="N64" s="122">
        <f>(_xlfn.GAMMA.INV(T64,IF($O$2="Railway",$D$31,$D$32),IF($O$2="Railway",$F$31,$F$32))*'CBA Result'!$G$89)</f>
        <v>4760370797.8481178</v>
      </c>
      <c r="O64" s="122">
        <f>'CBA Result'!$G$88+'CBA Result'!$G$92+'CBA Result'!$G$93+'CBA Result'!$G$94+'CBA Result'!$G$95</f>
        <v>-1375964005.2877898</v>
      </c>
      <c r="P64" s="122">
        <f>'CBA Result'!$G$90+'CBA Result'!$G$91</f>
        <v>16477753602.776276</v>
      </c>
      <c r="Q64" s="122">
        <f>'CBA Result'!$G$74</f>
        <v>-11300047184.977684</v>
      </c>
      <c r="R64" s="122">
        <v>0.89388303451424778</v>
      </c>
      <c r="S64" s="122">
        <f t="shared" si="0"/>
        <v>23264252768.694172</v>
      </c>
      <c r="T64" s="122">
        <v>0.82325236930620771</v>
      </c>
      <c r="U64" s="122">
        <f t="shared" si="1"/>
        <v>-23196790339.790951</v>
      </c>
      <c r="V64" s="3">
        <f t="shared" si="2"/>
        <v>1.1488080536531098</v>
      </c>
    </row>
    <row r="65" spans="13:22" x14ac:dyDescent="0.25">
      <c r="M65" s="3">
        <v>61</v>
      </c>
      <c r="N65" s="122">
        <f>(_xlfn.GAMMA.INV(T65,IF($O$2="Railway",$D$31,$D$32),IF($O$2="Railway",$F$31,$F$32))*'CBA Result'!$G$89)</f>
        <v>5141033500.7355719</v>
      </c>
      <c r="O65" s="122">
        <f>'CBA Result'!$G$88+'CBA Result'!$G$92+'CBA Result'!$G$93+'CBA Result'!$G$94+'CBA Result'!$G$95</f>
        <v>-1375964005.2877898</v>
      </c>
      <c r="P65" s="122">
        <f>'CBA Result'!$G$90+'CBA Result'!$G$91</f>
        <v>16477753602.776276</v>
      </c>
      <c r="Q65" s="122">
        <f>'CBA Result'!$G$74</f>
        <v>-11300047184.977684</v>
      </c>
      <c r="R65" s="122">
        <v>0.92108836029525631</v>
      </c>
      <c r="S65" s="122">
        <f t="shared" si="0"/>
        <v>24608146283.860916</v>
      </c>
      <c r="T65" s="122">
        <v>0.90722735940768273</v>
      </c>
      <c r="U65" s="122">
        <f t="shared" si="1"/>
        <v>-25051719983.727512</v>
      </c>
      <c r="V65" s="3">
        <f t="shared" si="2"/>
        <v>1.1325855389465747</v>
      </c>
    </row>
    <row r="66" spans="13:22" x14ac:dyDescent="0.25">
      <c r="M66" s="3">
        <v>62</v>
      </c>
      <c r="N66" s="122">
        <f>(_xlfn.GAMMA.INV(T66,IF($O$2="Railway",$D$31,$D$32),IF($O$2="Railway",$F$31,$F$32))*'CBA Result'!$G$89)</f>
        <v>3846578596.5995855</v>
      </c>
      <c r="O66" s="122">
        <f>'CBA Result'!$G$88+'CBA Result'!$G$92+'CBA Result'!$G$93+'CBA Result'!$G$94+'CBA Result'!$G$95</f>
        <v>-1375964005.2877898</v>
      </c>
      <c r="P66" s="122">
        <f>'CBA Result'!$G$90+'CBA Result'!$G$91</f>
        <v>16477753602.776276</v>
      </c>
      <c r="Q66" s="122">
        <f>'CBA Result'!$G$74</f>
        <v>-11300047184.977684</v>
      </c>
      <c r="R66" s="122">
        <v>0.34135479446984551</v>
      </c>
      <c r="S66" s="122">
        <f t="shared" si="0"/>
        <v>10109839309.985256</v>
      </c>
      <c r="T66" s="122">
        <v>0.45351161287486286</v>
      </c>
      <c r="U66" s="122">
        <f t="shared" si="1"/>
        <v>-18743976261.509449</v>
      </c>
      <c r="V66" s="3">
        <f t="shared" si="2"/>
        <v>0.67117316655649406</v>
      </c>
    </row>
    <row r="67" spans="13:22" x14ac:dyDescent="0.25">
      <c r="M67" s="3">
        <v>63</v>
      </c>
      <c r="N67" s="122">
        <f>(_xlfn.GAMMA.INV(T67,IF($O$2="Railway",$D$31,$D$32),IF($O$2="Railway",$F$31,$F$32))*'CBA Result'!$G$89)</f>
        <v>3632838871.2542949</v>
      </c>
      <c r="O67" s="122">
        <f>'CBA Result'!$G$88+'CBA Result'!$G$92+'CBA Result'!$G$93+'CBA Result'!$G$94+'CBA Result'!$G$95</f>
        <v>-1375964005.2877898</v>
      </c>
      <c r="P67" s="122">
        <f>'CBA Result'!$G$90+'CBA Result'!$G$91</f>
        <v>16477753602.776276</v>
      </c>
      <c r="Q67" s="122">
        <f>'CBA Result'!$G$74</f>
        <v>-11300047184.977684</v>
      </c>
      <c r="R67" s="122">
        <v>0.53536481475270203</v>
      </c>
      <c r="S67" s="122">
        <f t="shared" si="0"/>
        <v>13709588739.851574</v>
      </c>
      <c r="T67" s="122">
        <v>0.35027897282114717</v>
      </c>
      <c r="U67" s="122">
        <f t="shared" si="1"/>
        <v>-17702444875.265236</v>
      </c>
      <c r="V67" s="3">
        <f t="shared" si="2"/>
        <v>0.90193550768387032</v>
      </c>
    </row>
    <row r="68" spans="13:22" x14ac:dyDescent="0.25">
      <c r="M68" s="3">
        <v>64</v>
      </c>
      <c r="N68" s="122">
        <f>(_xlfn.GAMMA.INV(T68,IF($O$2="Railway",$D$31,$D$32),IF($O$2="Railway",$F$31,$F$32))*'CBA Result'!$G$89)</f>
        <v>3478944331.6859221</v>
      </c>
      <c r="O68" s="122">
        <f>'CBA Result'!$G$88+'CBA Result'!$G$92+'CBA Result'!$G$93+'CBA Result'!$G$94+'CBA Result'!$G$95</f>
        <v>-1375964005.2877898</v>
      </c>
      <c r="P68" s="122">
        <f>'CBA Result'!$G$90+'CBA Result'!$G$91</f>
        <v>16477753602.776276</v>
      </c>
      <c r="Q68" s="122">
        <f>'CBA Result'!$G$74</f>
        <v>-11300047184.977684</v>
      </c>
      <c r="R68" s="122">
        <v>0.34309386131023978</v>
      </c>
      <c r="S68" s="122">
        <f t="shared" si="0"/>
        <v>10141408999.703932</v>
      </c>
      <c r="T68" s="122">
        <v>0.27961212918567291</v>
      </c>
      <c r="U68" s="122">
        <f t="shared" si="1"/>
        <v>-16952532836.812283</v>
      </c>
      <c r="V68" s="3">
        <f t="shared" si="2"/>
        <v>0.72227492162784523</v>
      </c>
    </row>
    <row r="69" spans="13:22" x14ac:dyDescent="0.25">
      <c r="M69" s="3">
        <v>65</v>
      </c>
      <c r="N69" s="122">
        <f>(_xlfn.GAMMA.INV(T69,IF($O$2="Railway",$D$31,$D$32),IF($O$2="Railway",$F$31,$F$32))*'CBA Result'!$G$89)</f>
        <v>2616657016.0830207</v>
      </c>
      <c r="O69" s="122">
        <f>'CBA Result'!$G$88+'CBA Result'!$G$92+'CBA Result'!$G$93+'CBA Result'!$G$94+'CBA Result'!$G$95</f>
        <v>-1375964005.2877898</v>
      </c>
      <c r="P69" s="122">
        <f>'CBA Result'!$G$90+'CBA Result'!$G$91</f>
        <v>16477753602.776276</v>
      </c>
      <c r="Q69" s="122">
        <f>'CBA Result'!$G$74</f>
        <v>-11300047184.977684</v>
      </c>
      <c r="R69" s="122">
        <v>0.5718957487533104</v>
      </c>
      <c r="S69" s="122">
        <f t="shared" si="0"/>
        <v>14432276370.731068</v>
      </c>
      <c r="T69" s="122">
        <v>3.3670346363937287E-2</v>
      </c>
      <c r="U69" s="122">
        <f t="shared" si="1"/>
        <v>-12750696693.765713</v>
      </c>
      <c r="V69" s="3">
        <f t="shared" si="2"/>
        <v>1.2291853345699451</v>
      </c>
    </row>
    <row r="70" spans="13:22" x14ac:dyDescent="0.25">
      <c r="M70" s="3">
        <v>66</v>
      </c>
      <c r="N70" s="122">
        <f>(_xlfn.GAMMA.INV(T70,IF($O$2="Railway",$D$31,$D$32),IF($O$2="Railway",$F$31,$F$32))*'CBA Result'!$G$89)</f>
        <v>3795465376.9098072</v>
      </c>
      <c r="O70" s="122">
        <f>'CBA Result'!$G$88+'CBA Result'!$G$92+'CBA Result'!$G$93+'CBA Result'!$G$94+'CBA Result'!$G$95</f>
        <v>-1375964005.2877898</v>
      </c>
      <c r="P70" s="122">
        <f>'CBA Result'!$G$90+'CBA Result'!$G$91</f>
        <v>16477753602.776276</v>
      </c>
      <c r="Q70" s="122">
        <f>'CBA Result'!$G$74</f>
        <v>-11300047184.977684</v>
      </c>
      <c r="R70" s="122">
        <v>0.93000208679128304</v>
      </c>
      <c r="S70" s="122">
        <f t="shared" ref="S70:S133" si="7">_xlfn.BETA.INV(R70,IF($O$2="Railway",$I$30,$J$30),IF($O$2="Railway",$I$31,$J$31),IF($O$2="Railway",$I$27,$J$27),IF($O$2="Railway",$I$29,$J$29))*P70</f>
        <v>25115766792.06134</v>
      </c>
      <c r="T70" s="122">
        <v>0.42861430743624573</v>
      </c>
      <c r="U70" s="122">
        <f t="shared" ref="U70:U133" si="8">_xlfn.GAMMA.INV(T70,IF($O$2="Railway",$D$31,$D$32),IF($O$2="Railway",$F$31,$F$32))*Q70</f>
        <v>-18494906873.622387</v>
      </c>
      <c r="V70" s="3">
        <f t="shared" ref="V70:V133" si="9">(N70+O70+S70)/-U70</f>
        <v>1.4888027472554848</v>
      </c>
    </row>
    <row r="71" spans="13:22" x14ac:dyDescent="0.25">
      <c r="M71" s="3">
        <v>67</v>
      </c>
      <c r="N71" s="122">
        <f>(_xlfn.GAMMA.INV(T71,IF($O$2="Railway",$D$31,$D$32),IF($O$2="Railway",$F$31,$F$32))*'CBA Result'!$G$89)</f>
        <v>4813177521.2635899</v>
      </c>
      <c r="O71" s="122">
        <f>'CBA Result'!$G$88+'CBA Result'!$G$92+'CBA Result'!$G$93+'CBA Result'!$G$94+'CBA Result'!$G$95</f>
        <v>-1375964005.2877898</v>
      </c>
      <c r="P71" s="122">
        <f>'CBA Result'!$G$90+'CBA Result'!$G$91</f>
        <v>16477753602.776276</v>
      </c>
      <c r="Q71" s="122">
        <f>'CBA Result'!$G$74</f>
        <v>-11300047184.977684</v>
      </c>
      <c r="R71" s="122">
        <v>0.46086824170417651</v>
      </c>
      <c r="S71" s="122">
        <f t="shared" si="7"/>
        <v>12294340109.716639</v>
      </c>
      <c r="T71" s="122">
        <v>0.83743794021157469</v>
      </c>
      <c r="U71" s="122">
        <f t="shared" si="8"/>
        <v>-23454111994.682575</v>
      </c>
      <c r="V71" s="3">
        <f t="shared" si="9"/>
        <v>0.67073755038174265</v>
      </c>
    </row>
    <row r="72" spans="13:22" x14ac:dyDescent="0.25">
      <c r="M72" s="3">
        <v>68</v>
      </c>
      <c r="N72" s="122">
        <f>(_xlfn.GAMMA.INV(T72,IF($O$2="Railway",$D$31,$D$32),IF($O$2="Railway",$F$31,$F$32))*'CBA Result'!$G$89)</f>
        <v>2814975093.4466753</v>
      </c>
      <c r="O72" s="122">
        <f>'CBA Result'!$G$88+'CBA Result'!$G$92+'CBA Result'!$G$93+'CBA Result'!$G$94+'CBA Result'!$G$95</f>
        <v>-1375964005.2877898</v>
      </c>
      <c r="P72" s="122">
        <f>'CBA Result'!$G$90+'CBA Result'!$G$91</f>
        <v>16477753602.776276</v>
      </c>
      <c r="Q72" s="122">
        <f>'CBA Result'!$G$74</f>
        <v>-11300047184.977684</v>
      </c>
      <c r="R72" s="122">
        <v>0.8073340482148974</v>
      </c>
      <c r="S72" s="122">
        <f t="shared" si="7"/>
        <v>20096395841.984154</v>
      </c>
      <c r="T72" s="122">
        <v>6.4183065016506613E-2</v>
      </c>
      <c r="U72" s="122">
        <f t="shared" si="8"/>
        <v>-13717079998.039967</v>
      </c>
      <c r="V72" s="3">
        <f t="shared" si="9"/>
        <v>1.5699702074508739</v>
      </c>
    </row>
    <row r="73" spans="13:22" x14ac:dyDescent="0.25">
      <c r="M73" s="3">
        <v>69</v>
      </c>
      <c r="N73" s="122">
        <f>(_xlfn.GAMMA.INV(T73,IF($O$2="Railway",$D$31,$D$32),IF($O$2="Railway",$F$31,$F$32))*'CBA Result'!$G$89)</f>
        <v>3694071109.1174655</v>
      </c>
      <c r="O73" s="122">
        <f>'CBA Result'!$G$88+'CBA Result'!$G$92+'CBA Result'!$G$93+'CBA Result'!$G$94+'CBA Result'!$G$95</f>
        <v>-1375964005.2877898</v>
      </c>
      <c r="P73" s="122">
        <f>'CBA Result'!$G$90+'CBA Result'!$G$91</f>
        <v>16477753602.776276</v>
      </c>
      <c r="Q73" s="122">
        <f>'CBA Result'!$G$74</f>
        <v>-11300047184.977684</v>
      </c>
      <c r="R73" s="122">
        <v>0.585433040874906</v>
      </c>
      <c r="S73" s="122">
        <f t="shared" si="7"/>
        <v>14706329350.208683</v>
      </c>
      <c r="T73" s="122">
        <v>0.37949814413145211</v>
      </c>
      <c r="U73" s="122">
        <f t="shared" si="8"/>
        <v>-18000823183.188278</v>
      </c>
      <c r="V73" s="3">
        <f t="shared" si="9"/>
        <v>0.94575877340644021</v>
      </c>
    </row>
    <row r="74" spans="13:22" x14ac:dyDescent="0.25">
      <c r="M74" s="3">
        <v>70</v>
      </c>
      <c r="N74" s="122">
        <f>(_xlfn.GAMMA.INV(T74,IF($O$2="Railway",$D$31,$D$32),IF($O$2="Railway",$F$31,$F$32))*'CBA Result'!$G$89)</f>
        <v>4181699158.6831989</v>
      </c>
      <c r="O74" s="122">
        <f>'CBA Result'!$G$88+'CBA Result'!$G$92+'CBA Result'!$G$93+'CBA Result'!$G$94+'CBA Result'!$G$95</f>
        <v>-1375964005.2877898</v>
      </c>
      <c r="P74" s="122">
        <f>'CBA Result'!$G$90+'CBA Result'!$G$91</f>
        <v>16477753602.776276</v>
      </c>
      <c r="Q74" s="122">
        <f>'CBA Result'!$G$74</f>
        <v>-11300047184.977684</v>
      </c>
      <c r="R74" s="122">
        <v>0.50633564949231569</v>
      </c>
      <c r="S74" s="122">
        <f t="shared" si="7"/>
        <v>13150150571.87212</v>
      </c>
      <c r="T74" s="122">
        <v>0.61168158874741552</v>
      </c>
      <c r="U74" s="122">
        <f t="shared" si="8"/>
        <v>-20376983803.846386</v>
      </c>
      <c r="V74" s="3">
        <f t="shared" si="9"/>
        <v>0.78303471597477914</v>
      </c>
    </row>
    <row r="75" spans="13:22" x14ac:dyDescent="0.25">
      <c r="M75" s="3">
        <v>71</v>
      </c>
      <c r="N75" s="122">
        <f>(_xlfn.GAMMA.INV(T75,IF($O$2="Railway",$D$31,$D$32),IF($O$2="Railway",$F$31,$F$32))*'CBA Result'!$G$89)</f>
        <v>5292550877.5787735</v>
      </c>
      <c r="O75" s="122">
        <f>'CBA Result'!$G$88+'CBA Result'!$G$92+'CBA Result'!$G$93+'CBA Result'!$G$94+'CBA Result'!$G$95</f>
        <v>-1375964005.2877898</v>
      </c>
      <c r="P75" s="122">
        <f>'CBA Result'!$G$90+'CBA Result'!$G$91</f>
        <v>16477753602.776276</v>
      </c>
      <c r="Q75" s="122">
        <f>'CBA Result'!$G$74</f>
        <v>-11300047184.977684</v>
      </c>
      <c r="R75" s="122">
        <v>0.93865949487569977</v>
      </c>
      <c r="S75" s="122">
        <f t="shared" si="7"/>
        <v>25652740812.834805</v>
      </c>
      <c r="T75" s="122">
        <v>0.93005127323191672</v>
      </c>
      <c r="U75" s="122">
        <f t="shared" si="8"/>
        <v>-25790048356.184475</v>
      </c>
      <c r="V75" s="3">
        <f t="shared" si="9"/>
        <v>1.1465402187985831</v>
      </c>
    </row>
    <row r="76" spans="13:22" x14ac:dyDescent="0.25">
      <c r="M76" s="3">
        <v>72</v>
      </c>
      <c r="N76" s="122">
        <f>(_xlfn.GAMMA.INV(T76,IF($O$2="Railway",$D$31,$D$32),IF($O$2="Railway",$F$31,$F$32))*'CBA Result'!$G$89)</f>
        <v>4798218894.9457426</v>
      </c>
      <c r="O76" s="122">
        <f>'CBA Result'!$G$88+'CBA Result'!$G$92+'CBA Result'!$G$93+'CBA Result'!$G$94+'CBA Result'!$G$95</f>
        <v>-1375964005.2877898</v>
      </c>
      <c r="P76" s="122">
        <f>'CBA Result'!$G$90+'CBA Result'!$G$91</f>
        <v>16477753602.776276</v>
      </c>
      <c r="Q76" s="122">
        <f>'CBA Result'!$G$74</f>
        <v>-11300047184.977684</v>
      </c>
      <c r="R76" s="122">
        <v>0.60215531851910209</v>
      </c>
      <c r="S76" s="122">
        <f t="shared" si="7"/>
        <v>15050197881.213957</v>
      </c>
      <c r="T76" s="122">
        <v>0.83350718535442814</v>
      </c>
      <c r="U76" s="122">
        <f t="shared" si="8"/>
        <v>-23381220168.982101</v>
      </c>
      <c r="V76" s="3">
        <f t="shared" si="9"/>
        <v>0.79005512275949397</v>
      </c>
    </row>
    <row r="77" spans="13:22" x14ac:dyDescent="0.25">
      <c r="M77" s="3">
        <v>73</v>
      </c>
      <c r="N77" s="122">
        <f>(_xlfn.GAMMA.INV(T77,IF($O$2="Railway",$D$31,$D$32),IF($O$2="Railway",$F$31,$F$32))*'CBA Result'!$G$89)</f>
        <v>3013745052.9238601</v>
      </c>
      <c r="O77" s="122">
        <f>'CBA Result'!$G$88+'CBA Result'!$G$92+'CBA Result'!$G$93+'CBA Result'!$G$94+'CBA Result'!$G$95</f>
        <v>-1375964005.2877898</v>
      </c>
      <c r="P77" s="122">
        <f>'CBA Result'!$G$90+'CBA Result'!$G$91</f>
        <v>16477753602.776276</v>
      </c>
      <c r="Q77" s="122">
        <f>'CBA Result'!$G$74</f>
        <v>-11300047184.977684</v>
      </c>
      <c r="R77" s="122">
        <v>0.43608666145664132</v>
      </c>
      <c r="S77" s="122">
        <f t="shared" si="7"/>
        <v>11835879858.946674</v>
      </c>
      <c r="T77" s="122">
        <v>0.11015522203553252</v>
      </c>
      <c r="U77" s="122">
        <f t="shared" si="8"/>
        <v>-14685665276.717266</v>
      </c>
      <c r="V77" s="3">
        <f t="shared" si="9"/>
        <v>0.91747024412601585</v>
      </c>
    </row>
    <row r="78" spans="13:22" x14ac:dyDescent="0.25">
      <c r="M78" s="3">
        <v>74</v>
      </c>
      <c r="N78" s="122">
        <f>(_xlfn.GAMMA.INV(T78,IF($O$2="Railway",$D$31,$D$32),IF($O$2="Railway",$F$31,$F$32))*'CBA Result'!$G$89)</f>
        <v>4469104927.2856035</v>
      </c>
      <c r="O78" s="122">
        <f>'CBA Result'!$G$88+'CBA Result'!$G$92+'CBA Result'!$G$93+'CBA Result'!$G$94+'CBA Result'!$G$95</f>
        <v>-1375964005.2877898</v>
      </c>
      <c r="P78" s="122">
        <f>'CBA Result'!$G$90+'CBA Result'!$G$91</f>
        <v>16477753602.776276</v>
      </c>
      <c r="Q78" s="122">
        <f>'CBA Result'!$G$74</f>
        <v>-11300047184.977684</v>
      </c>
      <c r="R78" s="122">
        <v>0.73065529487564718</v>
      </c>
      <c r="S78" s="122">
        <f t="shared" si="7"/>
        <v>17969324611.884197</v>
      </c>
      <c r="T78" s="122">
        <v>0.72923809875784873</v>
      </c>
      <c r="U78" s="122">
        <f t="shared" si="8"/>
        <v>-21777482134.718037</v>
      </c>
      <c r="V78" s="3">
        <f t="shared" si="9"/>
        <v>0.96716715934317621</v>
      </c>
    </row>
    <row r="79" spans="13:22" x14ac:dyDescent="0.25">
      <c r="M79" s="3">
        <v>75</v>
      </c>
      <c r="N79" s="122">
        <f>(_xlfn.GAMMA.INV(T79,IF($O$2="Railway",$D$31,$D$32),IF($O$2="Railway",$F$31,$F$32))*'CBA Result'!$G$89)</f>
        <v>4462846014.7604876</v>
      </c>
      <c r="O79" s="122">
        <f>'CBA Result'!$G$88+'CBA Result'!$G$92+'CBA Result'!$G$93+'CBA Result'!$G$94+'CBA Result'!$G$95</f>
        <v>-1375964005.2877898</v>
      </c>
      <c r="P79" s="122">
        <f>'CBA Result'!$G$90+'CBA Result'!$G$91</f>
        <v>16477753602.776276</v>
      </c>
      <c r="Q79" s="122">
        <f>'CBA Result'!$G$74</f>
        <v>-11300047184.977684</v>
      </c>
      <c r="R79" s="122">
        <v>4.1124624669256482E-2</v>
      </c>
      <c r="S79" s="122">
        <f t="shared" si="7"/>
        <v>3736004903.0548468</v>
      </c>
      <c r="T79" s="122">
        <v>0.72692652658037682</v>
      </c>
      <c r="U79" s="122">
        <f t="shared" si="8"/>
        <v>-21746983106.855366</v>
      </c>
      <c r="V79" s="3">
        <f t="shared" si="9"/>
        <v>0.31373946809094383</v>
      </c>
    </row>
    <row r="80" spans="13:22" x14ac:dyDescent="0.25">
      <c r="M80" s="3">
        <v>76</v>
      </c>
      <c r="N80" s="122">
        <f>(_xlfn.GAMMA.INV(T80,IF($O$2="Railway",$D$31,$D$32),IF($O$2="Railway",$F$31,$F$32))*'CBA Result'!$G$89)</f>
        <v>4469962629.2413063</v>
      </c>
      <c r="O80" s="122">
        <f>'CBA Result'!$G$88+'CBA Result'!$G$92+'CBA Result'!$G$93+'CBA Result'!$G$94+'CBA Result'!$G$95</f>
        <v>-1375964005.2877898</v>
      </c>
      <c r="P80" s="122">
        <f>'CBA Result'!$G$90+'CBA Result'!$G$91</f>
        <v>16477753602.776276</v>
      </c>
      <c r="Q80" s="122">
        <f>'CBA Result'!$G$74</f>
        <v>-11300047184.977684</v>
      </c>
      <c r="R80" s="122">
        <v>0.49996800368256755</v>
      </c>
      <c r="S80" s="122">
        <f t="shared" si="7"/>
        <v>13028927148.703997</v>
      </c>
      <c r="T80" s="122">
        <v>0.72955394050615974</v>
      </c>
      <c r="U80" s="122">
        <f t="shared" si="8"/>
        <v>-21781661626.880592</v>
      </c>
      <c r="V80" s="3">
        <f t="shared" si="9"/>
        <v>0.74020641991611535</v>
      </c>
    </row>
    <row r="81" spans="13:22" x14ac:dyDescent="0.25">
      <c r="M81" s="3">
        <v>77</v>
      </c>
      <c r="N81" s="122">
        <f>(_xlfn.GAMMA.INV(T81,IF($O$2="Railway",$D$31,$D$32),IF($O$2="Railway",$F$31,$F$32))*'CBA Result'!$G$89)</f>
        <v>4588517740.7475367</v>
      </c>
      <c r="O81" s="122">
        <f>'CBA Result'!$G$88+'CBA Result'!$G$92+'CBA Result'!$G$93+'CBA Result'!$G$94+'CBA Result'!$G$95</f>
        <v>-1375964005.2877898</v>
      </c>
      <c r="P81" s="122">
        <f>'CBA Result'!$G$90+'CBA Result'!$G$91</f>
        <v>16477753602.776276</v>
      </c>
      <c r="Q81" s="122">
        <f>'CBA Result'!$G$74</f>
        <v>-11300047184.977684</v>
      </c>
      <c r="R81" s="122">
        <v>0.67569070220399596</v>
      </c>
      <c r="S81" s="122">
        <f t="shared" si="7"/>
        <v>16649105896.242233</v>
      </c>
      <c r="T81" s="122">
        <v>0.77101888408061758</v>
      </c>
      <c r="U81" s="122">
        <f t="shared" si="8"/>
        <v>-22359368318.671013</v>
      </c>
      <c r="V81" s="3">
        <f t="shared" si="9"/>
        <v>0.88829252010293425</v>
      </c>
    </row>
    <row r="82" spans="13:22" x14ac:dyDescent="0.25">
      <c r="M82" s="3">
        <v>78</v>
      </c>
      <c r="N82" s="122">
        <f>(_xlfn.GAMMA.INV(T82,IF($O$2="Railway",$D$31,$D$32),IF($O$2="Railway",$F$31,$F$32))*'CBA Result'!$G$89)</f>
        <v>4044134524.092134</v>
      </c>
      <c r="O82" s="122">
        <f>'CBA Result'!$G$88+'CBA Result'!$G$92+'CBA Result'!$G$93+'CBA Result'!$G$94+'CBA Result'!$G$95</f>
        <v>-1375964005.2877898</v>
      </c>
      <c r="P82" s="122">
        <f>'CBA Result'!$G$90+'CBA Result'!$G$91</f>
        <v>16477753602.776276</v>
      </c>
      <c r="Q82" s="122">
        <f>'CBA Result'!$G$74</f>
        <v>-11300047184.977684</v>
      </c>
      <c r="R82" s="122">
        <v>0.98179944514723883</v>
      </c>
      <c r="S82" s="122">
        <f t="shared" si="7"/>
        <v>29698180288.235737</v>
      </c>
      <c r="T82" s="122">
        <v>0.54854590627332767</v>
      </c>
      <c r="U82" s="122">
        <f t="shared" si="8"/>
        <v>-19706645688.962269</v>
      </c>
      <c r="V82" s="3">
        <f t="shared" si="9"/>
        <v>1.6424079124317204</v>
      </c>
    </row>
    <row r="83" spans="13:22" x14ac:dyDescent="0.25">
      <c r="M83" s="3">
        <v>79</v>
      </c>
      <c r="N83" s="122">
        <f>(_xlfn.GAMMA.INV(T83,IF($O$2="Railway",$D$31,$D$32),IF($O$2="Railway",$F$31,$F$32))*'CBA Result'!$G$89)</f>
        <v>6858946042.8321123</v>
      </c>
      <c r="O83" s="122">
        <f>'CBA Result'!$G$88+'CBA Result'!$G$92+'CBA Result'!$G$93+'CBA Result'!$G$94+'CBA Result'!$G$95</f>
        <v>-1375964005.2877898</v>
      </c>
      <c r="P83" s="122">
        <f>'CBA Result'!$G$90+'CBA Result'!$G$91</f>
        <v>16477753602.776276</v>
      </c>
      <c r="Q83" s="122">
        <f>'CBA Result'!$G$74</f>
        <v>-11300047184.977684</v>
      </c>
      <c r="R83" s="122">
        <v>0.23031129738631706</v>
      </c>
      <c r="S83" s="122">
        <f t="shared" si="7"/>
        <v>8061685006.6155415</v>
      </c>
      <c r="T83" s="122">
        <v>0.9981752780301103</v>
      </c>
      <c r="U83" s="122">
        <f t="shared" si="8"/>
        <v>-33422928604.519112</v>
      </c>
      <c r="V83" s="3">
        <f t="shared" si="9"/>
        <v>0.40525075478659556</v>
      </c>
    </row>
    <row r="84" spans="13:22" x14ac:dyDescent="0.25">
      <c r="M84" s="3">
        <v>80</v>
      </c>
      <c r="N84" s="122">
        <f>(_xlfn.GAMMA.INV(T84,IF($O$2="Railway",$D$31,$D$32),IF($O$2="Railway",$F$31,$F$32))*'CBA Result'!$G$89)</f>
        <v>4541120236.4175081</v>
      </c>
      <c r="O84" s="122">
        <f>'CBA Result'!$G$88+'CBA Result'!$G$92+'CBA Result'!$G$93+'CBA Result'!$G$94+'CBA Result'!$G$95</f>
        <v>-1375964005.2877898</v>
      </c>
      <c r="P84" s="122">
        <f>'CBA Result'!$G$90+'CBA Result'!$G$91</f>
        <v>16477753602.776276</v>
      </c>
      <c r="Q84" s="122">
        <f>'CBA Result'!$G$74</f>
        <v>-11300047184.977684</v>
      </c>
      <c r="R84" s="122">
        <v>0.79380412079851137</v>
      </c>
      <c r="S84" s="122">
        <f t="shared" si="7"/>
        <v>19688846088.929356</v>
      </c>
      <c r="T84" s="122">
        <v>0.75496807645403563</v>
      </c>
      <c r="U84" s="122">
        <f t="shared" si="8"/>
        <v>-22128405224.142746</v>
      </c>
      <c r="V84" s="3">
        <f t="shared" si="9"/>
        <v>1.0327903022638378</v>
      </c>
    </row>
    <row r="85" spans="13:22" x14ac:dyDescent="0.25">
      <c r="M85" s="3">
        <v>81</v>
      </c>
      <c r="N85" s="122">
        <f>(_xlfn.GAMMA.INV(T85,IF($O$2="Railway",$D$31,$D$32),IF($O$2="Railway",$F$31,$F$32))*'CBA Result'!$G$89)</f>
        <v>2563788824.3572273</v>
      </c>
      <c r="O85" s="122">
        <f>'CBA Result'!$G$88+'CBA Result'!$G$92+'CBA Result'!$G$93+'CBA Result'!$G$94+'CBA Result'!$G$95</f>
        <v>-1375964005.2877898</v>
      </c>
      <c r="P85" s="122">
        <f>'CBA Result'!$G$90+'CBA Result'!$G$91</f>
        <v>16477753602.776276</v>
      </c>
      <c r="Q85" s="122">
        <f>'CBA Result'!$G$74</f>
        <v>-11300047184.977684</v>
      </c>
      <c r="R85" s="122">
        <v>0.78566130795137479</v>
      </c>
      <c r="S85" s="122">
        <f t="shared" si="7"/>
        <v>19451259875.516922</v>
      </c>
      <c r="T85" s="122">
        <v>2.7782552452779274E-2</v>
      </c>
      <c r="U85" s="122">
        <f t="shared" si="8"/>
        <v>-12493075510.2097</v>
      </c>
      <c r="V85" s="3">
        <f t="shared" si="9"/>
        <v>1.6520419393702943</v>
      </c>
    </row>
    <row r="86" spans="13:22" x14ac:dyDescent="0.25">
      <c r="M86" s="3">
        <v>82</v>
      </c>
      <c r="N86" s="122">
        <f>(_xlfn.GAMMA.INV(T86,IF($O$2="Railway",$D$31,$D$32),IF($O$2="Railway",$F$31,$F$32))*'CBA Result'!$G$89)</f>
        <v>3909350237.8548822</v>
      </c>
      <c r="O86" s="122">
        <f>'CBA Result'!$G$88+'CBA Result'!$G$92+'CBA Result'!$G$93+'CBA Result'!$G$94+'CBA Result'!$G$95</f>
        <v>-1375964005.2877898</v>
      </c>
      <c r="P86" s="122">
        <f>'CBA Result'!$G$90+'CBA Result'!$G$91</f>
        <v>16477753602.776276</v>
      </c>
      <c r="Q86" s="122">
        <f>'CBA Result'!$G$74</f>
        <v>-11300047184.977684</v>
      </c>
      <c r="R86" s="122">
        <v>0.52344318972081338</v>
      </c>
      <c r="S86" s="122">
        <f t="shared" si="7"/>
        <v>13478415401.487324</v>
      </c>
      <c r="T86" s="122">
        <v>0.48402533596740671</v>
      </c>
      <c r="U86" s="122">
        <f t="shared" si="8"/>
        <v>-19049855921.585907</v>
      </c>
      <c r="V86" s="3">
        <f t="shared" si="9"/>
        <v>0.84052087847609447</v>
      </c>
    </row>
    <row r="87" spans="13:22" x14ac:dyDescent="0.25">
      <c r="M87" s="3">
        <v>83</v>
      </c>
      <c r="N87" s="122">
        <f>(_xlfn.GAMMA.INV(T87,IF($O$2="Railway",$D$31,$D$32),IF($O$2="Railway",$F$31,$F$32))*'CBA Result'!$G$89)</f>
        <v>3125481722.8601303</v>
      </c>
      <c r="O87" s="122">
        <f>'CBA Result'!$G$88+'CBA Result'!$G$92+'CBA Result'!$G$93+'CBA Result'!$G$94+'CBA Result'!$G$95</f>
        <v>-1375964005.2877898</v>
      </c>
      <c r="P87" s="122">
        <f>'CBA Result'!$G$90+'CBA Result'!$G$91</f>
        <v>16477753602.776276</v>
      </c>
      <c r="Q87" s="122">
        <f>'CBA Result'!$G$74</f>
        <v>-11300047184.977684</v>
      </c>
      <c r="R87" s="122">
        <v>0.18382504683317358</v>
      </c>
      <c r="S87" s="122">
        <f t="shared" si="7"/>
        <v>7158982984.1547594</v>
      </c>
      <c r="T87" s="122">
        <v>0.14326985159564121</v>
      </c>
      <c r="U87" s="122">
        <f t="shared" si="8"/>
        <v>-15230146413.974419</v>
      </c>
      <c r="V87" s="3">
        <f t="shared" si="9"/>
        <v>0.5849254800041257</v>
      </c>
    </row>
    <row r="88" spans="13:22" x14ac:dyDescent="0.25">
      <c r="M88" s="3">
        <v>84</v>
      </c>
      <c r="N88" s="122">
        <f>(_xlfn.GAMMA.INV(T88,IF($O$2="Railway",$D$31,$D$32),IF($O$2="Railway",$F$31,$F$32))*'CBA Result'!$G$89)</f>
        <v>4137516133.2510233</v>
      </c>
      <c r="O88" s="122">
        <f>'CBA Result'!$G$88+'CBA Result'!$G$92+'CBA Result'!$G$93+'CBA Result'!$G$94+'CBA Result'!$G$95</f>
        <v>-1375964005.2877898</v>
      </c>
      <c r="P88" s="122">
        <f>'CBA Result'!$G$90+'CBA Result'!$G$91</f>
        <v>16477753602.776276</v>
      </c>
      <c r="Q88" s="122">
        <f>'CBA Result'!$G$74</f>
        <v>-11300047184.977684</v>
      </c>
      <c r="R88" s="122">
        <v>0.93596616150205214</v>
      </c>
      <c r="S88" s="122">
        <f t="shared" si="7"/>
        <v>25480437777.070499</v>
      </c>
      <c r="T88" s="122">
        <v>0.59179134320464677</v>
      </c>
      <c r="U88" s="122">
        <f t="shared" si="8"/>
        <v>-20161684529.682465</v>
      </c>
      <c r="V88" s="3">
        <f t="shared" si="9"/>
        <v>1.4007753103891329</v>
      </c>
    </row>
    <row r="89" spans="13:22" x14ac:dyDescent="0.25">
      <c r="M89" s="3">
        <v>85</v>
      </c>
      <c r="N89" s="122">
        <f>(_xlfn.GAMMA.INV(T89,IF($O$2="Railway",$D$31,$D$32),IF($O$2="Railway",$F$31,$F$32))*'CBA Result'!$G$89)</f>
        <v>4545441798.2827234</v>
      </c>
      <c r="O89" s="122">
        <f>'CBA Result'!$G$88+'CBA Result'!$G$92+'CBA Result'!$G$93+'CBA Result'!$G$94+'CBA Result'!$G$95</f>
        <v>-1375964005.2877898</v>
      </c>
      <c r="P89" s="122">
        <f>'CBA Result'!$G$90+'CBA Result'!$G$91</f>
        <v>16477753602.776276</v>
      </c>
      <c r="Q89" s="122">
        <f>'CBA Result'!$G$74</f>
        <v>-11300047184.977684</v>
      </c>
      <c r="R89" s="122">
        <v>0.76134156009035048</v>
      </c>
      <c r="S89" s="122">
        <f t="shared" si="7"/>
        <v>18771869800.509819</v>
      </c>
      <c r="T89" s="122">
        <v>0.7564608172440711</v>
      </c>
      <c r="U89" s="122">
        <f t="shared" si="8"/>
        <v>-22149463744.326336</v>
      </c>
      <c r="V89" s="3">
        <f t="shared" si="9"/>
        <v>0.99060400950452387</v>
      </c>
    </row>
    <row r="90" spans="13:22" x14ac:dyDescent="0.25">
      <c r="M90" s="3">
        <v>86</v>
      </c>
      <c r="N90" s="122">
        <f>(_xlfn.GAMMA.INV(T90,IF($O$2="Railway",$D$31,$D$32),IF($O$2="Railway",$F$31,$F$32))*'CBA Result'!$G$89)</f>
        <v>3208504158.7820024</v>
      </c>
      <c r="O90" s="122">
        <f>'CBA Result'!$G$88+'CBA Result'!$G$92+'CBA Result'!$G$93+'CBA Result'!$G$94+'CBA Result'!$G$95</f>
        <v>-1375964005.2877898</v>
      </c>
      <c r="P90" s="122">
        <f>'CBA Result'!$G$90+'CBA Result'!$G$91</f>
        <v>16477753602.776276</v>
      </c>
      <c r="Q90" s="122">
        <f>'CBA Result'!$G$74</f>
        <v>-11300047184.977684</v>
      </c>
      <c r="R90" s="122">
        <v>0.88014372523326767</v>
      </c>
      <c r="S90" s="122">
        <f t="shared" si="7"/>
        <v>22671541353.812714</v>
      </c>
      <c r="T90" s="122">
        <v>0.17121011469088743</v>
      </c>
      <c r="U90" s="122">
        <f t="shared" si="8"/>
        <v>-15634706084.084354</v>
      </c>
      <c r="V90" s="3">
        <f t="shared" si="9"/>
        <v>1.5672876340317854</v>
      </c>
    </row>
    <row r="91" spans="13:22" x14ac:dyDescent="0.25">
      <c r="M91" s="3">
        <v>87</v>
      </c>
      <c r="N91" s="122">
        <f>(_xlfn.GAMMA.INV(T91,IF($O$2="Railway",$D$31,$D$32),IF($O$2="Railway",$F$31,$F$32))*'CBA Result'!$G$89)</f>
        <v>5770489248.9495268</v>
      </c>
      <c r="O91" s="122">
        <f>'CBA Result'!$G$88+'CBA Result'!$G$92+'CBA Result'!$G$93+'CBA Result'!$G$94+'CBA Result'!$G$95</f>
        <v>-1375964005.2877898</v>
      </c>
      <c r="P91" s="122">
        <f>'CBA Result'!$G$90+'CBA Result'!$G$91</f>
        <v>16477753602.776276</v>
      </c>
      <c r="Q91" s="122">
        <f>'CBA Result'!$G$74</f>
        <v>-11300047184.977684</v>
      </c>
      <c r="R91" s="122">
        <v>0.3060525314752458</v>
      </c>
      <c r="S91" s="122">
        <f t="shared" si="7"/>
        <v>9467415559.1602135</v>
      </c>
      <c r="T91" s="122">
        <v>0.97373489374576105</v>
      </c>
      <c r="U91" s="122">
        <f t="shared" si="8"/>
        <v>-28118992185.736603</v>
      </c>
      <c r="V91" s="3">
        <f t="shared" si="9"/>
        <v>0.49297431114381968</v>
      </c>
    </row>
    <row r="92" spans="13:22" x14ac:dyDescent="0.25">
      <c r="M92" s="3">
        <v>88</v>
      </c>
      <c r="N92" s="122">
        <f>(_xlfn.GAMMA.INV(T92,IF($O$2="Railway",$D$31,$D$32),IF($O$2="Railway",$F$31,$F$32))*'CBA Result'!$G$89)</f>
        <v>4477672828.8844919</v>
      </c>
      <c r="O92" s="122">
        <f>'CBA Result'!$G$88+'CBA Result'!$G$92+'CBA Result'!$G$93+'CBA Result'!$G$94+'CBA Result'!$G$95</f>
        <v>-1375964005.2877898</v>
      </c>
      <c r="P92" s="122">
        <f>'CBA Result'!$G$90+'CBA Result'!$G$91</f>
        <v>16477753602.776276</v>
      </c>
      <c r="Q92" s="122">
        <f>'CBA Result'!$G$74</f>
        <v>-11300047184.977684</v>
      </c>
      <c r="R92" s="122">
        <v>0.5482450390431638</v>
      </c>
      <c r="S92" s="122">
        <f t="shared" si="7"/>
        <v>13961801468.040817</v>
      </c>
      <c r="T92" s="122">
        <v>0.73238308021939169</v>
      </c>
      <c r="U92" s="122">
        <f t="shared" si="8"/>
        <v>-21819232625.484688</v>
      </c>
      <c r="V92" s="3">
        <f t="shared" si="9"/>
        <v>0.7820398904271032</v>
      </c>
    </row>
    <row r="93" spans="13:22" x14ac:dyDescent="0.25">
      <c r="M93" s="3">
        <v>89</v>
      </c>
      <c r="N93" s="122">
        <f>(_xlfn.GAMMA.INV(T93,IF($O$2="Railway",$D$31,$D$32),IF($O$2="Railway",$F$31,$F$32))*'CBA Result'!$G$89)</f>
        <v>3059533676.25383</v>
      </c>
      <c r="O93" s="122">
        <f>'CBA Result'!$G$88+'CBA Result'!$G$92+'CBA Result'!$G$93+'CBA Result'!$G$94+'CBA Result'!$G$95</f>
        <v>-1375964005.2877898</v>
      </c>
      <c r="P93" s="122">
        <f>'CBA Result'!$G$90+'CBA Result'!$G$91</f>
        <v>16477753602.776276</v>
      </c>
      <c r="Q93" s="122">
        <f>'CBA Result'!$G$74</f>
        <v>-11300047184.977684</v>
      </c>
      <c r="R93" s="122">
        <v>0.63476003082710641</v>
      </c>
      <c r="S93" s="122">
        <f t="shared" si="7"/>
        <v>15739931233.001205</v>
      </c>
      <c r="T93" s="122">
        <v>0.12309115789794556</v>
      </c>
      <c r="U93" s="122">
        <f t="shared" si="8"/>
        <v>-14908788461.955925</v>
      </c>
      <c r="V93" s="3">
        <f t="shared" si="9"/>
        <v>1.1686731586827686</v>
      </c>
    </row>
    <row r="94" spans="13:22" x14ac:dyDescent="0.25">
      <c r="M94" s="3">
        <v>90</v>
      </c>
      <c r="N94" s="122">
        <f>(_xlfn.GAMMA.INV(T94,IF($O$2="Railway",$D$31,$D$32),IF($O$2="Railway",$F$31,$F$32))*'CBA Result'!$G$89)</f>
        <v>4759757658.3554163</v>
      </c>
      <c r="O94" s="122">
        <f>'CBA Result'!$G$88+'CBA Result'!$G$92+'CBA Result'!$G$93+'CBA Result'!$G$94+'CBA Result'!$G$95</f>
        <v>-1375964005.2877898</v>
      </c>
      <c r="P94" s="122">
        <f>'CBA Result'!$G$90+'CBA Result'!$G$91</f>
        <v>16477753602.776276</v>
      </c>
      <c r="Q94" s="122">
        <f>'CBA Result'!$G$74</f>
        <v>-11300047184.977684</v>
      </c>
      <c r="R94" s="122">
        <v>0.21445556986674308</v>
      </c>
      <c r="S94" s="122">
        <f t="shared" si="7"/>
        <v>7758559483.0078897</v>
      </c>
      <c r="T94" s="122">
        <v>0.82308257157836728</v>
      </c>
      <c r="U94" s="122">
        <f t="shared" si="8"/>
        <v>-23193802575.000095</v>
      </c>
      <c r="V94" s="3">
        <f t="shared" si="9"/>
        <v>0.48040217209081204</v>
      </c>
    </row>
    <row r="95" spans="13:22" x14ac:dyDescent="0.25">
      <c r="M95" s="3">
        <v>91</v>
      </c>
      <c r="N95" s="122">
        <f>(_xlfn.GAMMA.INV(T95,IF($O$2="Railway",$D$31,$D$32),IF($O$2="Railway",$F$31,$F$32))*'CBA Result'!$G$89)</f>
        <v>2893301225.7199016</v>
      </c>
      <c r="O95" s="122">
        <f>'CBA Result'!$G$88+'CBA Result'!$G$92+'CBA Result'!$G$93+'CBA Result'!$G$94+'CBA Result'!$G$95</f>
        <v>-1375964005.2877898</v>
      </c>
      <c r="P95" s="122">
        <f>'CBA Result'!$G$90+'CBA Result'!$G$91</f>
        <v>16477753602.776276</v>
      </c>
      <c r="Q95" s="122">
        <f>'CBA Result'!$G$74</f>
        <v>-11300047184.977684</v>
      </c>
      <c r="R95" s="122">
        <v>0.16938182300189353</v>
      </c>
      <c r="S95" s="122">
        <f t="shared" si="7"/>
        <v>6868177933.7370224</v>
      </c>
      <c r="T95" s="122">
        <v>8.034878179583993E-2</v>
      </c>
      <c r="U95" s="122">
        <f t="shared" si="8"/>
        <v>-14098755070.345276</v>
      </c>
      <c r="V95" s="3">
        <f t="shared" si="9"/>
        <v>0.59476990076995317</v>
      </c>
    </row>
    <row r="96" spans="13:22" x14ac:dyDescent="0.25">
      <c r="M96" s="3">
        <v>92</v>
      </c>
      <c r="N96" s="122">
        <f>(_xlfn.GAMMA.INV(T96,IF($O$2="Railway",$D$31,$D$32),IF($O$2="Railway",$F$31,$F$32))*'CBA Result'!$G$89)</f>
        <v>3695236348.9457493</v>
      </c>
      <c r="O96" s="122">
        <f>'CBA Result'!$G$88+'CBA Result'!$G$92+'CBA Result'!$G$93+'CBA Result'!$G$94+'CBA Result'!$G$95</f>
        <v>-1375964005.2877898</v>
      </c>
      <c r="P96" s="122">
        <f>'CBA Result'!$G$90+'CBA Result'!$G$91</f>
        <v>16477753602.776276</v>
      </c>
      <c r="Q96" s="122">
        <f>'CBA Result'!$G$74</f>
        <v>-11300047184.977684</v>
      </c>
      <c r="R96" s="122">
        <v>0.30576761188829915</v>
      </c>
      <c r="S96" s="122">
        <f t="shared" si="7"/>
        <v>9462212231.0050831</v>
      </c>
      <c r="T96" s="122">
        <v>0.38005832455121313</v>
      </c>
      <c r="U96" s="122">
        <f t="shared" si="8"/>
        <v>-18006501275.324398</v>
      </c>
      <c r="V96" s="3">
        <f t="shared" si="9"/>
        <v>0.65429060285065244</v>
      </c>
    </row>
    <row r="97" spans="13:22" x14ac:dyDescent="0.25">
      <c r="M97" s="3">
        <v>93</v>
      </c>
      <c r="N97" s="122">
        <f>(_xlfn.GAMMA.INV(T97,IF($O$2="Railway",$D$31,$D$32),IF($O$2="Railway",$F$31,$F$32))*'CBA Result'!$G$89)</f>
        <v>4584043711.1659899</v>
      </c>
      <c r="O97" s="122">
        <f>'CBA Result'!$G$88+'CBA Result'!$G$92+'CBA Result'!$G$93+'CBA Result'!$G$94+'CBA Result'!$G$95</f>
        <v>-1375964005.2877898</v>
      </c>
      <c r="P97" s="122">
        <f>'CBA Result'!$G$90+'CBA Result'!$G$91</f>
        <v>16477753602.776276</v>
      </c>
      <c r="Q97" s="122">
        <f>'CBA Result'!$G$74</f>
        <v>-11300047184.977684</v>
      </c>
      <c r="R97" s="122">
        <v>0.18937759492755235</v>
      </c>
      <c r="S97" s="122">
        <f t="shared" si="7"/>
        <v>7269267778.5432873</v>
      </c>
      <c r="T97" s="122">
        <v>0.76953406952026426</v>
      </c>
      <c r="U97" s="122">
        <f t="shared" si="8"/>
        <v>-22337566839.209774</v>
      </c>
      <c r="V97" s="3">
        <f t="shared" si="9"/>
        <v>0.46904604963644914</v>
      </c>
    </row>
    <row r="98" spans="13:22" x14ac:dyDescent="0.25">
      <c r="M98" s="3">
        <v>94</v>
      </c>
      <c r="N98" s="122">
        <f>(_xlfn.GAMMA.INV(T98,IF($O$2="Railway",$D$31,$D$32),IF($O$2="Railway",$F$31,$F$32))*'CBA Result'!$G$89)</f>
        <v>3629518685.4944048</v>
      </c>
      <c r="O98" s="122">
        <f>'CBA Result'!$G$88+'CBA Result'!$G$92+'CBA Result'!$G$93+'CBA Result'!$G$94+'CBA Result'!$G$95</f>
        <v>-1375964005.2877898</v>
      </c>
      <c r="P98" s="122">
        <f>'CBA Result'!$G$90+'CBA Result'!$G$91</f>
        <v>16477753602.776276</v>
      </c>
      <c r="Q98" s="122">
        <f>'CBA Result'!$G$74</f>
        <v>-11300047184.977684</v>
      </c>
      <c r="R98" s="122">
        <v>4.3268437334459064E-2</v>
      </c>
      <c r="S98" s="122">
        <f t="shared" si="7"/>
        <v>3806589591.2113409</v>
      </c>
      <c r="T98" s="122">
        <v>0.34870860499016854</v>
      </c>
      <c r="U98" s="122">
        <f t="shared" si="8"/>
        <v>-17686265956.38855</v>
      </c>
      <c r="V98" s="3">
        <f t="shared" si="9"/>
        <v>0.34264690389488001</v>
      </c>
    </row>
    <row r="99" spans="13:22" x14ac:dyDescent="0.25">
      <c r="M99" s="3">
        <v>95</v>
      </c>
      <c r="N99" s="122">
        <f>(_xlfn.GAMMA.INV(T99,IF($O$2="Railway",$D$31,$D$32),IF($O$2="Railway",$F$31,$F$32))*'CBA Result'!$G$89)</f>
        <v>3673729618.5827065</v>
      </c>
      <c r="O99" s="122">
        <f>'CBA Result'!$G$88+'CBA Result'!$G$92+'CBA Result'!$G$93+'CBA Result'!$G$94+'CBA Result'!$G$95</f>
        <v>-1375964005.2877898</v>
      </c>
      <c r="P99" s="122">
        <f>'CBA Result'!$G$90+'CBA Result'!$G$91</f>
        <v>16477753602.776276</v>
      </c>
      <c r="Q99" s="122">
        <f>'CBA Result'!$G$74</f>
        <v>-11300047184.977684</v>
      </c>
      <c r="R99" s="122">
        <v>0.22819891698675943</v>
      </c>
      <c r="S99" s="122">
        <f t="shared" si="7"/>
        <v>8021539830.1545897</v>
      </c>
      <c r="T99" s="122">
        <v>0.36974181482956503</v>
      </c>
      <c r="U99" s="122">
        <f t="shared" si="8"/>
        <v>-17901701221.649704</v>
      </c>
      <c r="V99" s="3">
        <f t="shared" si="9"/>
        <v>0.57644272550866238</v>
      </c>
    </row>
    <row r="100" spans="13:22" x14ac:dyDescent="0.25">
      <c r="M100" s="3">
        <v>96</v>
      </c>
      <c r="N100" s="122">
        <f>(_xlfn.GAMMA.INV(T100,IF($O$2="Railway",$D$31,$D$32),IF($O$2="Railway",$F$31,$F$32))*'CBA Result'!$G$89)</f>
        <v>4119518987.5396156</v>
      </c>
      <c r="O100" s="122">
        <f>'CBA Result'!$G$88+'CBA Result'!$G$92+'CBA Result'!$G$93+'CBA Result'!$G$94+'CBA Result'!$G$95</f>
        <v>-1375964005.2877898</v>
      </c>
      <c r="P100" s="122">
        <f>'CBA Result'!$G$90+'CBA Result'!$G$91</f>
        <v>16477753602.776276</v>
      </c>
      <c r="Q100" s="122">
        <f>'CBA Result'!$G$74</f>
        <v>-11300047184.977684</v>
      </c>
      <c r="R100" s="122">
        <v>0.7182218421598261</v>
      </c>
      <c r="S100" s="122">
        <f t="shared" si="7"/>
        <v>17658807659.606731</v>
      </c>
      <c r="T100" s="122">
        <v>0.58357701415880636</v>
      </c>
      <c r="U100" s="122">
        <f t="shared" si="8"/>
        <v>-20073986315.927578</v>
      </c>
      <c r="V100" s="3">
        <f t="shared" si="9"/>
        <v>1.0163583017724005</v>
      </c>
    </row>
    <row r="101" spans="13:22" x14ac:dyDescent="0.25">
      <c r="M101" s="3">
        <v>97</v>
      </c>
      <c r="N101" s="122">
        <f>(_xlfn.GAMMA.INV(T101,IF($O$2="Railway",$D$31,$D$32),IF($O$2="Railway",$F$31,$F$32))*'CBA Result'!$G$89)</f>
        <v>3345666826.705224</v>
      </c>
      <c r="O101" s="122">
        <f>'CBA Result'!$G$88+'CBA Result'!$G$92+'CBA Result'!$G$93+'CBA Result'!$G$94+'CBA Result'!$G$95</f>
        <v>-1375964005.2877898</v>
      </c>
      <c r="P101" s="122">
        <f>'CBA Result'!$G$90+'CBA Result'!$G$91</f>
        <v>16477753602.776276</v>
      </c>
      <c r="Q101" s="122">
        <f>'CBA Result'!$G$74</f>
        <v>-11300047184.977684</v>
      </c>
      <c r="R101" s="122">
        <v>0.38740111872797378</v>
      </c>
      <c r="S101" s="122">
        <f t="shared" si="7"/>
        <v>10945804087.625761</v>
      </c>
      <c r="T101" s="122">
        <v>0.22315841697071537</v>
      </c>
      <c r="U101" s="122">
        <f t="shared" si="8"/>
        <v>-16303085457.325535</v>
      </c>
      <c r="V101" s="3">
        <f t="shared" si="9"/>
        <v>0.79221242769354538</v>
      </c>
    </row>
    <row r="102" spans="13:22" x14ac:dyDescent="0.25">
      <c r="M102" s="3">
        <v>98</v>
      </c>
      <c r="N102" s="122">
        <f>(_xlfn.GAMMA.INV(T102,IF($O$2="Railway",$D$31,$D$32),IF($O$2="Railway",$F$31,$F$32))*'CBA Result'!$G$89)</f>
        <v>5139786342.8666191</v>
      </c>
      <c r="O102" s="122">
        <f>'CBA Result'!$G$88+'CBA Result'!$G$92+'CBA Result'!$G$93+'CBA Result'!$G$94+'CBA Result'!$G$95</f>
        <v>-1375964005.2877898</v>
      </c>
      <c r="P102" s="122">
        <f>'CBA Result'!$G$90+'CBA Result'!$G$91</f>
        <v>16477753602.776276</v>
      </c>
      <c r="Q102" s="122">
        <f>'CBA Result'!$G$74</f>
        <v>-11300047184.977684</v>
      </c>
      <c r="R102" s="122">
        <v>0.74847571384211031</v>
      </c>
      <c r="S102" s="122">
        <f t="shared" si="7"/>
        <v>18428648176.338707</v>
      </c>
      <c r="T102" s="122">
        <v>0.90701697444615381</v>
      </c>
      <c r="U102" s="122">
        <f t="shared" si="8"/>
        <v>-25045642713.524151</v>
      </c>
      <c r="V102" s="3">
        <f t="shared" si="9"/>
        <v>0.88608109473405705</v>
      </c>
    </row>
    <row r="103" spans="13:22" x14ac:dyDescent="0.25">
      <c r="M103" s="3">
        <v>99</v>
      </c>
      <c r="N103" s="122">
        <f>(_xlfn.GAMMA.INV(T103,IF($O$2="Railway",$D$31,$D$32),IF($O$2="Railway",$F$31,$F$32))*'CBA Result'!$G$89)</f>
        <v>4146910136.3410134</v>
      </c>
      <c r="O103" s="122">
        <f>'CBA Result'!$G$88+'CBA Result'!$G$92+'CBA Result'!$G$93+'CBA Result'!$G$94+'CBA Result'!$G$95</f>
        <v>-1375964005.2877898</v>
      </c>
      <c r="P103" s="122">
        <f>'CBA Result'!$G$90+'CBA Result'!$G$91</f>
        <v>16477753602.776276</v>
      </c>
      <c r="Q103" s="122">
        <f>'CBA Result'!$G$74</f>
        <v>-11300047184.977684</v>
      </c>
      <c r="R103" s="122">
        <v>0.10966854196461373</v>
      </c>
      <c r="S103" s="122">
        <f t="shared" si="7"/>
        <v>5580892977.9452915</v>
      </c>
      <c r="T103" s="122">
        <v>0.59605387782968977</v>
      </c>
      <c r="U103" s="122">
        <f t="shared" si="8"/>
        <v>-20207460526.843937</v>
      </c>
      <c r="V103" s="3">
        <f t="shared" si="9"/>
        <v>0.41330473455107281</v>
      </c>
    </row>
    <row r="104" spans="13:22" x14ac:dyDescent="0.25">
      <c r="M104" s="3">
        <v>100</v>
      </c>
      <c r="N104" s="122">
        <f>(_xlfn.GAMMA.INV(T104,IF($O$2="Railway",$D$31,$D$32),IF($O$2="Railway",$F$31,$F$32))*'CBA Result'!$G$89)</f>
        <v>4296167395.2316933</v>
      </c>
      <c r="O104" s="122">
        <f>'CBA Result'!$G$88+'CBA Result'!$G$92+'CBA Result'!$G$93+'CBA Result'!$G$94+'CBA Result'!$G$95</f>
        <v>-1375964005.2877898</v>
      </c>
      <c r="P104" s="122">
        <f>'CBA Result'!$G$90+'CBA Result'!$G$91</f>
        <v>16477753602.776276</v>
      </c>
      <c r="Q104" s="122">
        <f>'CBA Result'!$G$74</f>
        <v>-11300047184.977684</v>
      </c>
      <c r="R104" s="122">
        <v>0.76546779726276482</v>
      </c>
      <c r="S104" s="122">
        <f t="shared" si="7"/>
        <v>18884192527.343357</v>
      </c>
      <c r="T104" s="122">
        <v>0.66114709389657222</v>
      </c>
      <c r="U104" s="122">
        <f t="shared" si="8"/>
        <v>-20934775580.272984</v>
      </c>
      <c r="V104" s="3">
        <f t="shared" si="9"/>
        <v>1.0415395108335304</v>
      </c>
    </row>
    <row r="105" spans="13:22" x14ac:dyDescent="0.25">
      <c r="M105" s="3">
        <v>101</v>
      </c>
      <c r="N105" s="122">
        <f>(_xlfn.GAMMA.INV(T105,IF($O$2="Railway",$D$31,$D$32),IF($O$2="Railway",$F$31,$F$32))*'CBA Result'!$G$89)</f>
        <v>2047743663.777735</v>
      </c>
      <c r="O105" s="122">
        <f>'CBA Result'!$G$88+'CBA Result'!$G$92+'CBA Result'!$G$93+'CBA Result'!$G$94+'CBA Result'!$G$95</f>
        <v>-1375964005.2877898</v>
      </c>
      <c r="P105" s="122">
        <f>'CBA Result'!$G$90+'CBA Result'!$G$91</f>
        <v>16477753602.776276</v>
      </c>
      <c r="Q105" s="122">
        <f>'CBA Result'!$G$74</f>
        <v>-11300047184.977684</v>
      </c>
      <c r="R105" s="122">
        <v>0.79463146977333021</v>
      </c>
      <c r="S105" s="122">
        <f t="shared" si="7"/>
        <v>19713297353.519722</v>
      </c>
      <c r="T105" s="122">
        <v>2.426313037326322E-3</v>
      </c>
      <c r="U105" s="122">
        <f t="shared" si="8"/>
        <v>-9978441271.7933502</v>
      </c>
      <c r="V105" s="3">
        <f t="shared" si="9"/>
        <v>2.0429119595696141</v>
      </c>
    </row>
    <row r="106" spans="13:22" x14ac:dyDescent="0.25">
      <c r="M106" s="3">
        <v>102</v>
      </c>
      <c r="N106" s="122">
        <f>(_xlfn.GAMMA.INV(T106,IF($O$2="Railway",$D$31,$D$32),IF($O$2="Railway",$F$31,$F$32))*'CBA Result'!$G$89)</f>
        <v>3671210397.8263874</v>
      </c>
      <c r="O106" s="122">
        <f>'CBA Result'!$G$88+'CBA Result'!$G$92+'CBA Result'!$G$93+'CBA Result'!$G$94+'CBA Result'!$G$95</f>
        <v>-1375964005.2877898</v>
      </c>
      <c r="P106" s="122">
        <f>'CBA Result'!$G$90+'CBA Result'!$G$91</f>
        <v>16477753602.776276</v>
      </c>
      <c r="Q106" s="122">
        <f>'CBA Result'!$G$74</f>
        <v>-11300047184.977684</v>
      </c>
      <c r="R106" s="122">
        <v>0.68488406570729821</v>
      </c>
      <c r="S106" s="122">
        <f t="shared" si="7"/>
        <v>16861147152.639362</v>
      </c>
      <c r="T106" s="122">
        <v>0.36853668942134077</v>
      </c>
      <c r="U106" s="122">
        <f t="shared" si="8"/>
        <v>-17889425321.686115</v>
      </c>
      <c r="V106" s="3">
        <f t="shared" si="9"/>
        <v>1.0708221868902623</v>
      </c>
    </row>
    <row r="107" spans="13:22" x14ac:dyDescent="0.25">
      <c r="M107" s="3">
        <v>103</v>
      </c>
      <c r="N107" s="122">
        <f>(_xlfn.GAMMA.INV(T107,IF($O$2="Railway",$D$31,$D$32),IF($O$2="Railway",$F$31,$F$32))*'CBA Result'!$G$89)</f>
        <v>4817543033.1827736</v>
      </c>
      <c r="O107" s="122">
        <f>'CBA Result'!$G$88+'CBA Result'!$G$92+'CBA Result'!$G$93+'CBA Result'!$G$94+'CBA Result'!$G$95</f>
        <v>-1375964005.2877898</v>
      </c>
      <c r="P107" s="122">
        <f>'CBA Result'!$G$90+'CBA Result'!$G$91</f>
        <v>16477753602.776276</v>
      </c>
      <c r="Q107" s="122">
        <f>'CBA Result'!$G$74</f>
        <v>-11300047184.977684</v>
      </c>
      <c r="R107" s="122">
        <v>0.37251000771129517</v>
      </c>
      <c r="S107" s="122">
        <f t="shared" si="7"/>
        <v>10675243314.420795</v>
      </c>
      <c r="T107" s="122">
        <v>0.83857211888149807</v>
      </c>
      <c r="U107" s="122">
        <f t="shared" si="8"/>
        <v>-23475384678.894688</v>
      </c>
      <c r="V107" s="3">
        <f t="shared" si="9"/>
        <v>0.6013457302366324</v>
      </c>
    </row>
    <row r="108" spans="13:22" x14ac:dyDescent="0.25">
      <c r="M108" s="3">
        <v>104</v>
      </c>
      <c r="N108" s="122">
        <f>(_xlfn.GAMMA.INV(T108,IF($O$2="Railway",$D$31,$D$32),IF($O$2="Railway",$F$31,$F$32))*'CBA Result'!$G$89)</f>
        <v>6238241642.9765158</v>
      </c>
      <c r="O108" s="122">
        <f>'CBA Result'!$G$88+'CBA Result'!$G$92+'CBA Result'!$G$93+'CBA Result'!$G$94+'CBA Result'!$G$95</f>
        <v>-1375964005.2877898</v>
      </c>
      <c r="P108" s="122">
        <f>'CBA Result'!$G$90+'CBA Result'!$G$91</f>
        <v>16477753602.776276</v>
      </c>
      <c r="Q108" s="122">
        <f>'CBA Result'!$G$74</f>
        <v>-11300047184.977684</v>
      </c>
      <c r="R108" s="122">
        <v>0.91856594907003608</v>
      </c>
      <c r="S108" s="122">
        <f t="shared" si="7"/>
        <v>24471582702.826534</v>
      </c>
      <c r="T108" s="122">
        <v>0.99105959326654691</v>
      </c>
      <c r="U108" s="122">
        <f t="shared" si="8"/>
        <v>-30398300810.200089</v>
      </c>
      <c r="V108" s="3">
        <f t="shared" si="9"/>
        <v>0.96498355364232535</v>
      </c>
    </row>
    <row r="109" spans="13:22" x14ac:dyDescent="0.25">
      <c r="M109" s="3">
        <v>105</v>
      </c>
      <c r="N109" s="122">
        <f>(_xlfn.GAMMA.INV(T109,IF($O$2="Railway",$D$31,$D$32),IF($O$2="Railway",$F$31,$F$32))*'CBA Result'!$G$89)</f>
        <v>3362063206.4362464</v>
      </c>
      <c r="O109" s="122">
        <f>'CBA Result'!$G$88+'CBA Result'!$G$92+'CBA Result'!$G$93+'CBA Result'!$G$94+'CBA Result'!$G$95</f>
        <v>-1375964005.2877898</v>
      </c>
      <c r="P109" s="122">
        <f>'CBA Result'!$G$90+'CBA Result'!$G$91</f>
        <v>16477753602.776276</v>
      </c>
      <c r="Q109" s="122">
        <f>'CBA Result'!$G$74</f>
        <v>-11300047184.977684</v>
      </c>
      <c r="R109" s="122">
        <v>0.16782642885535781</v>
      </c>
      <c r="S109" s="122">
        <f t="shared" si="7"/>
        <v>6836492529.742836</v>
      </c>
      <c r="T109" s="122">
        <v>0.22981124658914531</v>
      </c>
      <c r="U109" s="122">
        <f t="shared" si="8"/>
        <v>-16382983305.435192</v>
      </c>
      <c r="V109" s="3">
        <f t="shared" si="9"/>
        <v>0.53852168230949271</v>
      </c>
    </row>
    <row r="110" spans="13:22" x14ac:dyDescent="0.25">
      <c r="M110" s="3">
        <v>106</v>
      </c>
      <c r="N110" s="122">
        <f>(_xlfn.GAMMA.INV(T110,IF($O$2="Railway",$D$31,$D$32),IF($O$2="Railway",$F$31,$F$32))*'CBA Result'!$G$89)</f>
        <v>3974379916.043941</v>
      </c>
      <c r="O110" s="122">
        <f>'CBA Result'!$G$88+'CBA Result'!$G$92+'CBA Result'!$G$93+'CBA Result'!$G$94+'CBA Result'!$G$95</f>
        <v>-1375964005.2877898</v>
      </c>
      <c r="P110" s="122">
        <f>'CBA Result'!$G$90+'CBA Result'!$G$91</f>
        <v>16477753602.776276</v>
      </c>
      <c r="Q110" s="122">
        <f>'CBA Result'!$G$74</f>
        <v>-11300047184.977684</v>
      </c>
      <c r="R110" s="122">
        <v>0.30889583159406453</v>
      </c>
      <c r="S110" s="122">
        <f t="shared" si="7"/>
        <v>9519320091.4936161</v>
      </c>
      <c r="T110" s="122">
        <v>0.51538933924717001</v>
      </c>
      <c r="U110" s="122">
        <f t="shared" si="8"/>
        <v>-19366738760.102932</v>
      </c>
      <c r="V110" s="3">
        <f t="shared" si="9"/>
        <v>0.62569832496596156</v>
      </c>
    </row>
    <row r="111" spans="13:22" x14ac:dyDescent="0.25">
      <c r="M111" s="3">
        <v>107</v>
      </c>
      <c r="N111" s="122">
        <f>(_xlfn.GAMMA.INV(T111,IF($O$2="Railway",$D$31,$D$32),IF($O$2="Railway",$F$31,$F$32))*'CBA Result'!$G$89)</f>
        <v>5704255098.4491587</v>
      </c>
      <c r="O111" s="122">
        <f>'CBA Result'!$G$88+'CBA Result'!$G$92+'CBA Result'!$G$93+'CBA Result'!$G$94+'CBA Result'!$G$95</f>
        <v>-1375964005.2877898</v>
      </c>
      <c r="P111" s="122">
        <f>'CBA Result'!$G$90+'CBA Result'!$G$91</f>
        <v>16477753602.776276</v>
      </c>
      <c r="Q111" s="122">
        <f>'CBA Result'!$G$74</f>
        <v>-11300047184.977684</v>
      </c>
      <c r="R111" s="122">
        <v>0.44171532865050167</v>
      </c>
      <c r="S111" s="122">
        <f t="shared" si="7"/>
        <v>11939611902.240891</v>
      </c>
      <c r="T111" s="122">
        <v>0.96968451689497426</v>
      </c>
      <c r="U111" s="122">
        <f t="shared" si="8"/>
        <v>-27796240079.286045</v>
      </c>
      <c r="V111" s="3">
        <f t="shared" si="9"/>
        <v>0.58525552193388974</v>
      </c>
    </row>
    <row r="112" spans="13:22" x14ac:dyDescent="0.25">
      <c r="M112" s="3">
        <v>108</v>
      </c>
      <c r="N112" s="122">
        <f>(_xlfn.GAMMA.INV(T112,IF($O$2="Railway",$D$31,$D$32),IF($O$2="Railway",$F$31,$F$32))*'CBA Result'!$G$89)</f>
        <v>4064245419.222785</v>
      </c>
      <c r="O112" s="122">
        <f>'CBA Result'!$G$88+'CBA Result'!$G$92+'CBA Result'!$G$93+'CBA Result'!$G$94+'CBA Result'!$G$95</f>
        <v>-1375964005.2877898</v>
      </c>
      <c r="P112" s="122">
        <f>'CBA Result'!$G$90+'CBA Result'!$G$91</f>
        <v>16477753602.776276</v>
      </c>
      <c r="Q112" s="122">
        <f>'CBA Result'!$G$74</f>
        <v>-11300047184.977684</v>
      </c>
      <c r="R112" s="122">
        <v>0.27500674133278846</v>
      </c>
      <c r="S112" s="122">
        <f t="shared" si="7"/>
        <v>8897579943.5219269</v>
      </c>
      <c r="T112" s="122">
        <v>0.55798254437078521</v>
      </c>
      <c r="U112" s="122">
        <f t="shared" si="8"/>
        <v>-19804643983.150219</v>
      </c>
      <c r="V112" s="3">
        <f t="shared" si="9"/>
        <v>0.58500730269699208</v>
      </c>
    </row>
    <row r="113" spans="13:22" x14ac:dyDescent="0.25">
      <c r="M113" s="3">
        <v>109</v>
      </c>
      <c r="N113" s="122">
        <f>(_xlfn.GAMMA.INV(T113,IF($O$2="Railway",$D$31,$D$32),IF($O$2="Railway",$F$31,$F$32))*'CBA Result'!$G$89)</f>
        <v>3454144162.9240065</v>
      </c>
      <c r="O113" s="122">
        <f>'CBA Result'!$G$88+'CBA Result'!$G$92+'CBA Result'!$G$93+'CBA Result'!$G$94+'CBA Result'!$G$95</f>
        <v>-1375964005.2877898</v>
      </c>
      <c r="P113" s="122">
        <f>'CBA Result'!$G$90+'CBA Result'!$G$91</f>
        <v>16477753602.776276</v>
      </c>
      <c r="Q113" s="122">
        <f>'CBA Result'!$G$74</f>
        <v>-11300047184.977684</v>
      </c>
      <c r="R113" s="122">
        <v>0.34248820254562329</v>
      </c>
      <c r="S113" s="122">
        <f t="shared" si="7"/>
        <v>10130414764.00316</v>
      </c>
      <c r="T113" s="122">
        <v>0.26872129151875424</v>
      </c>
      <c r="U113" s="122">
        <f t="shared" si="8"/>
        <v>-16831684201.361099</v>
      </c>
      <c r="V113" s="3">
        <f t="shared" si="9"/>
        <v>0.72533412435649935</v>
      </c>
    </row>
    <row r="114" spans="13:22" x14ac:dyDescent="0.25">
      <c r="M114" s="3">
        <v>110</v>
      </c>
      <c r="N114" s="122">
        <f>(_xlfn.GAMMA.INV(T114,IF($O$2="Railway",$D$31,$D$32),IF($O$2="Railway",$F$31,$F$32))*'CBA Result'!$G$89)</f>
        <v>4671225639.0037088</v>
      </c>
      <c r="O114" s="122">
        <f>'CBA Result'!$G$88+'CBA Result'!$G$92+'CBA Result'!$G$93+'CBA Result'!$G$94+'CBA Result'!$G$95</f>
        <v>-1375964005.2877898</v>
      </c>
      <c r="P114" s="122">
        <f>'CBA Result'!$G$90+'CBA Result'!$G$91</f>
        <v>16477753602.776276</v>
      </c>
      <c r="Q114" s="122">
        <f>'CBA Result'!$G$74</f>
        <v>-11300047184.977684</v>
      </c>
      <c r="R114" s="122">
        <v>0.98645032686898992</v>
      </c>
      <c r="S114" s="122">
        <f t="shared" si="7"/>
        <v>30482263504.14917</v>
      </c>
      <c r="T114" s="122">
        <v>0.79732460273950634</v>
      </c>
      <c r="U114" s="122">
        <f t="shared" si="8"/>
        <v>-22762395279.54567</v>
      </c>
      <c r="V114" s="3">
        <f t="shared" si="9"/>
        <v>1.4839178708146605</v>
      </c>
    </row>
    <row r="115" spans="13:22" x14ac:dyDescent="0.25">
      <c r="M115" s="3">
        <v>111</v>
      </c>
      <c r="N115" s="122">
        <f>(_xlfn.GAMMA.INV(T115,IF($O$2="Railway",$D$31,$D$32),IF($O$2="Railway",$F$31,$F$32))*'CBA Result'!$G$89)</f>
        <v>3602434977.1941524</v>
      </c>
      <c r="O115" s="122">
        <f>'CBA Result'!$G$88+'CBA Result'!$G$92+'CBA Result'!$G$93+'CBA Result'!$G$94+'CBA Result'!$G$95</f>
        <v>-1375964005.2877898</v>
      </c>
      <c r="P115" s="122">
        <f>'CBA Result'!$G$90+'CBA Result'!$G$91</f>
        <v>16477753602.776276</v>
      </c>
      <c r="Q115" s="122">
        <f>'CBA Result'!$G$74</f>
        <v>-11300047184.977684</v>
      </c>
      <c r="R115" s="122">
        <v>0.13564474157852191</v>
      </c>
      <c r="S115" s="122">
        <f t="shared" si="7"/>
        <v>6161322321.8462667</v>
      </c>
      <c r="T115" s="122">
        <v>0.3359617507042657</v>
      </c>
      <c r="U115" s="122">
        <f t="shared" si="8"/>
        <v>-17554289870.964909</v>
      </c>
      <c r="V115" s="3">
        <f t="shared" si="9"/>
        <v>0.47782014284873925</v>
      </c>
    </row>
    <row r="116" spans="13:22" x14ac:dyDescent="0.25">
      <c r="M116" s="3">
        <v>112</v>
      </c>
      <c r="N116" s="122">
        <f>(_xlfn.GAMMA.INV(T116,IF($O$2="Railway",$D$31,$D$32),IF($O$2="Railway",$F$31,$F$32))*'CBA Result'!$G$89)</f>
        <v>4814357183.0698404</v>
      </c>
      <c r="O116" s="122">
        <f>'CBA Result'!$G$88+'CBA Result'!$G$92+'CBA Result'!$G$93+'CBA Result'!$G$94+'CBA Result'!$G$95</f>
        <v>-1375964005.2877898</v>
      </c>
      <c r="P116" s="122">
        <f>'CBA Result'!$G$90+'CBA Result'!$G$91</f>
        <v>16477753602.776276</v>
      </c>
      <c r="Q116" s="122">
        <f>'CBA Result'!$G$74</f>
        <v>-11300047184.977684</v>
      </c>
      <c r="R116" s="122">
        <v>0.3363971687237951</v>
      </c>
      <c r="S116" s="122">
        <f t="shared" si="7"/>
        <v>10019818439.768559</v>
      </c>
      <c r="T116" s="122">
        <v>0.83774499802914237</v>
      </c>
      <c r="U116" s="122">
        <f t="shared" si="8"/>
        <v>-23459860363.612961</v>
      </c>
      <c r="V116" s="3">
        <f t="shared" si="9"/>
        <v>0.57366972390103188</v>
      </c>
    </row>
    <row r="117" spans="13:22" x14ac:dyDescent="0.25">
      <c r="M117" s="3">
        <v>113</v>
      </c>
      <c r="N117" s="122">
        <f>(_xlfn.GAMMA.INV(T117,IF($O$2="Railway",$D$31,$D$32),IF($O$2="Railway",$F$31,$F$32))*'CBA Result'!$G$89)</f>
        <v>3870989822.2059336</v>
      </c>
      <c r="O117" s="122">
        <f>'CBA Result'!$G$88+'CBA Result'!$G$92+'CBA Result'!$G$93+'CBA Result'!$G$94+'CBA Result'!$G$95</f>
        <v>-1375964005.2877898</v>
      </c>
      <c r="P117" s="122">
        <f>'CBA Result'!$G$90+'CBA Result'!$G$91</f>
        <v>16477753602.776276</v>
      </c>
      <c r="Q117" s="122">
        <f>'CBA Result'!$G$74</f>
        <v>-11300047184.977684</v>
      </c>
      <c r="R117" s="122">
        <v>0.25227288044709217</v>
      </c>
      <c r="S117" s="122">
        <f t="shared" si="7"/>
        <v>8475318825.9047842</v>
      </c>
      <c r="T117" s="122">
        <v>0.46539472816398542</v>
      </c>
      <c r="U117" s="122">
        <f t="shared" si="8"/>
        <v>-18862929617.534523</v>
      </c>
      <c r="V117" s="3">
        <f t="shared" si="9"/>
        <v>0.58158222849038044</v>
      </c>
    </row>
    <row r="118" spans="13:22" x14ac:dyDescent="0.25">
      <c r="M118" s="3">
        <v>114</v>
      </c>
      <c r="N118" s="122">
        <f>(_xlfn.GAMMA.INV(T118,IF($O$2="Railway",$D$31,$D$32),IF($O$2="Railway",$F$31,$F$32))*'CBA Result'!$G$89)</f>
        <v>4447244146.1493626</v>
      </c>
      <c r="O118" s="122">
        <f>'CBA Result'!$G$88+'CBA Result'!$G$92+'CBA Result'!$G$93+'CBA Result'!$G$94+'CBA Result'!$G$95</f>
        <v>-1375964005.2877898</v>
      </c>
      <c r="P118" s="122">
        <f>'CBA Result'!$G$90+'CBA Result'!$G$91</f>
        <v>16477753602.776276</v>
      </c>
      <c r="Q118" s="122">
        <f>'CBA Result'!$G$74</f>
        <v>-11300047184.977684</v>
      </c>
      <c r="R118" s="122">
        <v>0.83259191066444427</v>
      </c>
      <c r="S118" s="122">
        <f t="shared" si="7"/>
        <v>20906692035.6614</v>
      </c>
      <c r="T118" s="122">
        <v>0.72111266962139786</v>
      </c>
      <c r="U118" s="122">
        <f t="shared" si="8"/>
        <v>-21670956828.556873</v>
      </c>
      <c r="V118" s="3">
        <f t="shared" si="9"/>
        <v>1.1064565522518153</v>
      </c>
    </row>
    <row r="119" spans="13:22" x14ac:dyDescent="0.25">
      <c r="M119" s="3">
        <v>115</v>
      </c>
      <c r="N119" s="122">
        <f>(_xlfn.GAMMA.INV(T119,IF($O$2="Railway",$D$31,$D$32),IF($O$2="Railway",$F$31,$F$32))*'CBA Result'!$G$89)</f>
        <v>5503721957.8781624</v>
      </c>
      <c r="O119" s="122">
        <f>'CBA Result'!$G$88+'CBA Result'!$G$92+'CBA Result'!$G$93+'CBA Result'!$G$94+'CBA Result'!$G$95</f>
        <v>-1375964005.2877898</v>
      </c>
      <c r="P119" s="122">
        <f>'CBA Result'!$G$90+'CBA Result'!$G$91</f>
        <v>16477753602.776276</v>
      </c>
      <c r="Q119" s="122">
        <f>'CBA Result'!$G$74</f>
        <v>-11300047184.977684</v>
      </c>
      <c r="R119" s="122">
        <v>0.43253417844404229</v>
      </c>
      <c r="S119" s="122">
        <f t="shared" si="7"/>
        <v>11770518394.242502</v>
      </c>
      <c r="T119" s="122">
        <v>0.95388704536390279</v>
      </c>
      <c r="U119" s="122">
        <f t="shared" si="8"/>
        <v>-26819063003.057446</v>
      </c>
      <c r="V119" s="3">
        <f t="shared" si="9"/>
        <v>0.59279760612891019</v>
      </c>
    </row>
    <row r="120" spans="13:22" x14ac:dyDescent="0.25">
      <c r="M120" s="3">
        <v>116</v>
      </c>
      <c r="N120" s="122">
        <f>(_xlfn.GAMMA.INV(T120,IF($O$2="Railway",$D$31,$D$32),IF($O$2="Railway",$F$31,$F$32))*'CBA Result'!$G$89)</f>
        <v>2846196230.6021204</v>
      </c>
      <c r="O120" s="122">
        <f>'CBA Result'!$G$88+'CBA Result'!$G$92+'CBA Result'!$G$93+'CBA Result'!$G$94+'CBA Result'!$G$95</f>
        <v>-1375964005.2877898</v>
      </c>
      <c r="P120" s="122">
        <f>'CBA Result'!$G$90+'CBA Result'!$G$91</f>
        <v>16477753602.776276</v>
      </c>
      <c r="Q120" s="122">
        <f>'CBA Result'!$G$74</f>
        <v>-11300047184.977684</v>
      </c>
      <c r="R120" s="122">
        <v>0.64082085788967569</v>
      </c>
      <c r="S120" s="122">
        <f t="shared" si="7"/>
        <v>15871278495.409004</v>
      </c>
      <c r="T120" s="122">
        <v>7.0330243659814995E-2</v>
      </c>
      <c r="U120" s="122">
        <f t="shared" si="8"/>
        <v>-13869217342.696417</v>
      </c>
      <c r="V120" s="3">
        <f t="shared" si="9"/>
        <v>1.2503597205400665</v>
      </c>
    </row>
    <row r="121" spans="13:22" x14ac:dyDescent="0.25">
      <c r="M121" s="3">
        <v>117</v>
      </c>
      <c r="N121" s="122">
        <f>(_xlfn.GAMMA.INV(T121,IF($O$2="Railway",$D$31,$D$32),IF($O$2="Railway",$F$31,$F$32))*'CBA Result'!$G$89)</f>
        <v>3070342454.2745857</v>
      </c>
      <c r="O121" s="122">
        <f>'CBA Result'!$G$88+'CBA Result'!$G$92+'CBA Result'!$G$93+'CBA Result'!$G$94+'CBA Result'!$G$95</f>
        <v>-1375964005.2877898</v>
      </c>
      <c r="P121" s="122">
        <f>'CBA Result'!$G$90+'CBA Result'!$G$91</f>
        <v>16477753602.776276</v>
      </c>
      <c r="Q121" s="122">
        <f>'CBA Result'!$G$74</f>
        <v>-11300047184.977684</v>
      </c>
      <c r="R121" s="122">
        <v>3.3479372787251216E-2</v>
      </c>
      <c r="S121" s="122">
        <f t="shared" si="7"/>
        <v>3471107933.5534439</v>
      </c>
      <c r="T121" s="122">
        <v>0.12627377876773993</v>
      </c>
      <c r="U121" s="122">
        <f t="shared" si="8"/>
        <v>-14961458509.778704</v>
      </c>
      <c r="V121" s="3">
        <f t="shared" si="9"/>
        <v>0.34525286282511253</v>
      </c>
    </row>
    <row r="122" spans="13:22" x14ac:dyDescent="0.25">
      <c r="M122" s="3">
        <v>118</v>
      </c>
      <c r="N122" s="122">
        <f>(_xlfn.GAMMA.INV(T122,IF($O$2="Railway",$D$31,$D$32),IF($O$2="Railway",$F$31,$F$32))*'CBA Result'!$G$89)</f>
        <v>3509448685.6292691</v>
      </c>
      <c r="O122" s="122">
        <f>'CBA Result'!$G$88+'CBA Result'!$G$92+'CBA Result'!$G$93+'CBA Result'!$G$94+'CBA Result'!$G$95</f>
        <v>-1375964005.2877898</v>
      </c>
      <c r="P122" s="122">
        <f>'CBA Result'!$G$90+'CBA Result'!$G$91</f>
        <v>16477753602.776276</v>
      </c>
      <c r="Q122" s="122">
        <f>'CBA Result'!$G$74</f>
        <v>-11300047184.977684</v>
      </c>
      <c r="R122" s="122">
        <v>0.685821114739256</v>
      </c>
      <c r="S122" s="122">
        <f t="shared" si="7"/>
        <v>16882938922.048391</v>
      </c>
      <c r="T122" s="122">
        <v>0.29322102166038422</v>
      </c>
      <c r="U122" s="122">
        <f t="shared" si="8"/>
        <v>-17101177371.644413</v>
      </c>
      <c r="V122" s="3">
        <f t="shared" si="9"/>
        <v>1.1119949924571357</v>
      </c>
    </row>
    <row r="123" spans="13:22" x14ac:dyDescent="0.25">
      <c r="M123" s="3">
        <v>119</v>
      </c>
      <c r="N123" s="122">
        <f>(_xlfn.GAMMA.INV(T123,IF($O$2="Railway",$D$31,$D$32),IF($O$2="Railway",$F$31,$F$32))*'CBA Result'!$G$89)</f>
        <v>4167708100.3384118</v>
      </c>
      <c r="O123" s="122">
        <f>'CBA Result'!$G$88+'CBA Result'!$G$92+'CBA Result'!$G$93+'CBA Result'!$G$94+'CBA Result'!$G$95</f>
        <v>-1375964005.2877898</v>
      </c>
      <c r="P123" s="122">
        <f>'CBA Result'!$G$90+'CBA Result'!$G$91</f>
        <v>16477753602.776276</v>
      </c>
      <c r="Q123" s="122">
        <f>'CBA Result'!$G$74</f>
        <v>-11300047184.977684</v>
      </c>
      <c r="R123" s="122">
        <v>0.94550184462242171</v>
      </c>
      <c r="S123" s="122">
        <f t="shared" si="7"/>
        <v>26115113315.039303</v>
      </c>
      <c r="T123" s="122">
        <v>0.60542719006002776</v>
      </c>
      <c r="U123" s="122">
        <f t="shared" si="8"/>
        <v>-20308806835.950832</v>
      </c>
      <c r="V123" s="3">
        <f t="shared" si="9"/>
        <v>1.4233656188466348</v>
      </c>
    </row>
    <row r="124" spans="13:22" x14ac:dyDescent="0.25">
      <c r="M124" s="3">
        <v>120</v>
      </c>
      <c r="N124" s="122">
        <f>(_xlfn.GAMMA.INV(T124,IF($O$2="Railway",$D$31,$D$32),IF($O$2="Railway",$F$31,$F$32))*'CBA Result'!$G$89)</f>
        <v>3321872022.5470252</v>
      </c>
      <c r="O124" s="122">
        <f>'CBA Result'!$G$88+'CBA Result'!$G$92+'CBA Result'!$G$93+'CBA Result'!$G$94+'CBA Result'!$G$95</f>
        <v>-1375964005.2877898</v>
      </c>
      <c r="P124" s="122">
        <f>'CBA Result'!$G$90+'CBA Result'!$G$91</f>
        <v>16477753602.776276</v>
      </c>
      <c r="Q124" s="122">
        <f>'CBA Result'!$G$74</f>
        <v>-11300047184.977684</v>
      </c>
      <c r="R124" s="122">
        <v>0.61735447533164989</v>
      </c>
      <c r="S124" s="122">
        <f t="shared" si="7"/>
        <v>15368352919.927979</v>
      </c>
      <c r="T124" s="122">
        <v>0.21366344772762269</v>
      </c>
      <c r="U124" s="122">
        <f t="shared" si="8"/>
        <v>-16187135858.717871</v>
      </c>
      <c r="V124" s="3">
        <f t="shared" si="9"/>
        <v>1.0696309148392247</v>
      </c>
    </row>
    <row r="125" spans="13:22" x14ac:dyDescent="0.25">
      <c r="M125" s="3">
        <v>121</v>
      </c>
      <c r="N125" s="122">
        <f>(_xlfn.GAMMA.INV(T125,IF($O$2="Railway",$D$31,$D$32),IF($O$2="Railway",$F$31,$F$32))*'CBA Result'!$G$89)</f>
        <v>5193033011.7058659</v>
      </c>
      <c r="O125" s="122">
        <f>'CBA Result'!$G$88+'CBA Result'!$G$92+'CBA Result'!$G$93+'CBA Result'!$G$94+'CBA Result'!$G$95</f>
        <v>-1375964005.2877898</v>
      </c>
      <c r="P125" s="122">
        <f>'CBA Result'!$G$90+'CBA Result'!$G$91</f>
        <v>16477753602.776276</v>
      </c>
      <c r="Q125" s="122">
        <f>'CBA Result'!$G$74</f>
        <v>-11300047184.977684</v>
      </c>
      <c r="R125" s="122">
        <v>0.3716986184283827</v>
      </c>
      <c r="S125" s="122">
        <f t="shared" si="7"/>
        <v>10660512350.245216</v>
      </c>
      <c r="T125" s="122">
        <v>0.91566144365272906</v>
      </c>
      <c r="U125" s="122">
        <f t="shared" si="8"/>
        <v>-25305108176.574764</v>
      </c>
      <c r="V125" s="3">
        <f t="shared" si="9"/>
        <v>0.57212090363894819</v>
      </c>
    </row>
    <row r="126" spans="13:22" x14ac:dyDescent="0.25">
      <c r="M126" s="3">
        <v>122</v>
      </c>
      <c r="N126" s="122">
        <f>(_xlfn.GAMMA.INV(T126,IF($O$2="Railway",$D$31,$D$32),IF($O$2="Railway",$F$31,$F$32))*'CBA Result'!$G$89)</f>
        <v>3962369930.6301908</v>
      </c>
      <c r="O126" s="122">
        <f>'CBA Result'!$G$88+'CBA Result'!$G$92+'CBA Result'!$G$93+'CBA Result'!$G$94+'CBA Result'!$G$95</f>
        <v>-1375964005.2877898</v>
      </c>
      <c r="P126" s="122">
        <f>'CBA Result'!$G$90+'CBA Result'!$G$91</f>
        <v>16477753602.776276</v>
      </c>
      <c r="Q126" s="122">
        <f>'CBA Result'!$G$74</f>
        <v>-11300047184.977684</v>
      </c>
      <c r="R126" s="122">
        <v>0.50692162106759087</v>
      </c>
      <c r="S126" s="122">
        <f t="shared" si="7"/>
        <v>13161331106.458914</v>
      </c>
      <c r="T126" s="122">
        <v>0.50962421208731246</v>
      </c>
      <c r="U126" s="122">
        <f t="shared" si="8"/>
        <v>-19308215353.953007</v>
      </c>
      <c r="V126" s="3">
        <f t="shared" si="9"/>
        <v>0.81559775168849313</v>
      </c>
    </row>
    <row r="127" spans="13:22" x14ac:dyDescent="0.25">
      <c r="M127" s="3">
        <v>123</v>
      </c>
      <c r="N127" s="122">
        <f>(_xlfn.GAMMA.INV(T127,IF($O$2="Railway",$D$31,$D$32),IF($O$2="Railway",$F$31,$F$32))*'CBA Result'!$G$89)</f>
        <v>4481029493.1355686</v>
      </c>
      <c r="O127" s="122">
        <f>'CBA Result'!$G$88+'CBA Result'!$G$92+'CBA Result'!$G$93+'CBA Result'!$G$94+'CBA Result'!$G$95</f>
        <v>-1375964005.2877898</v>
      </c>
      <c r="P127" s="122">
        <f>'CBA Result'!$G$90+'CBA Result'!$G$91</f>
        <v>16477753602.776276</v>
      </c>
      <c r="Q127" s="122">
        <f>'CBA Result'!$G$74</f>
        <v>-11300047184.977684</v>
      </c>
      <c r="R127" s="122">
        <v>0.50896934413251349</v>
      </c>
      <c r="S127" s="122">
        <f t="shared" si="7"/>
        <v>13200436388.813221</v>
      </c>
      <c r="T127" s="122">
        <v>0.73360907839857359</v>
      </c>
      <c r="U127" s="122">
        <f t="shared" si="8"/>
        <v>-21835589300.243824</v>
      </c>
      <c r="V127" s="3">
        <f t="shared" si="9"/>
        <v>0.74673972167441927</v>
      </c>
    </row>
    <row r="128" spans="13:22" x14ac:dyDescent="0.25">
      <c r="M128" s="3">
        <v>124</v>
      </c>
      <c r="N128" s="122">
        <f>(_xlfn.GAMMA.INV(T128,IF($O$2="Railway",$D$31,$D$32),IF($O$2="Railway",$F$31,$F$32))*'CBA Result'!$G$89)</f>
        <v>4129988573.9304338</v>
      </c>
      <c r="O128" s="122">
        <f>'CBA Result'!$G$88+'CBA Result'!$G$92+'CBA Result'!$G$93+'CBA Result'!$G$94+'CBA Result'!$G$95</f>
        <v>-1375964005.2877898</v>
      </c>
      <c r="P128" s="122">
        <f>'CBA Result'!$G$90+'CBA Result'!$G$91</f>
        <v>16477753602.776276</v>
      </c>
      <c r="Q128" s="122">
        <f>'CBA Result'!$G$74</f>
        <v>-11300047184.977684</v>
      </c>
      <c r="R128" s="122">
        <v>0.18286430385565666</v>
      </c>
      <c r="S128" s="122">
        <f t="shared" si="7"/>
        <v>7139819895.9235277</v>
      </c>
      <c r="T128" s="122">
        <v>0.58836316459246285</v>
      </c>
      <c r="U128" s="122">
        <f t="shared" si="8"/>
        <v>-20125003518.319023</v>
      </c>
      <c r="V128" s="3">
        <f t="shared" si="9"/>
        <v>0.49161951477723631</v>
      </c>
    </row>
    <row r="129" spans="13:22" x14ac:dyDescent="0.25">
      <c r="M129" s="3">
        <v>125</v>
      </c>
      <c r="N129" s="122">
        <f>(_xlfn.GAMMA.INV(T129,IF($O$2="Railway",$D$31,$D$32),IF($O$2="Railway",$F$31,$F$32))*'CBA Result'!$G$89)</f>
        <v>2847938936.6033835</v>
      </c>
      <c r="O129" s="122">
        <f>'CBA Result'!$G$88+'CBA Result'!$G$92+'CBA Result'!$G$93+'CBA Result'!$G$94+'CBA Result'!$G$95</f>
        <v>-1375964005.2877898</v>
      </c>
      <c r="P129" s="122">
        <f>'CBA Result'!$G$90+'CBA Result'!$G$91</f>
        <v>16477753602.776276</v>
      </c>
      <c r="Q129" s="122">
        <f>'CBA Result'!$G$74</f>
        <v>-11300047184.977684</v>
      </c>
      <c r="R129" s="122">
        <v>0.42187903861352638</v>
      </c>
      <c r="S129" s="122">
        <f t="shared" si="7"/>
        <v>11574937847.442673</v>
      </c>
      <c r="T129" s="122">
        <v>7.0684847623843416E-2</v>
      </c>
      <c r="U129" s="122">
        <f t="shared" si="8"/>
        <v>-13877709367.257502</v>
      </c>
      <c r="V129" s="3">
        <f t="shared" si="9"/>
        <v>0.94013445832354847</v>
      </c>
    </row>
    <row r="130" spans="13:22" x14ac:dyDescent="0.25">
      <c r="M130" s="3">
        <v>126</v>
      </c>
      <c r="N130" s="122">
        <f>(_xlfn.GAMMA.INV(T130,IF($O$2="Railway",$D$31,$D$32),IF($O$2="Railway",$F$31,$F$32))*'CBA Result'!$G$89)</f>
        <v>3679828161.5527682</v>
      </c>
      <c r="O130" s="122">
        <f>'CBA Result'!$G$88+'CBA Result'!$G$92+'CBA Result'!$G$93+'CBA Result'!$G$94+'CBA Result'!$G$95</f>
        <v>-1375964005.2877898</v>
      </c>
      <c r="P130" s="122">
        <f>'CBA Result'!$G$90+'CBA Result'!$G$91</f>
        <v>16477753602.776276</v>
      </c>
      <c r="Q130" s="122">
        <f>'CBA Result'!$G$74</f>
        <v>-11300047184.977684</v>
      </c>
      <c r="R130" s="122">
        <v>0.65572961517840445</v>
      </c>
      <c r="S130" s="122">
        <f t="shared" si="7"/>
        <v>16199025704.594618</v>
      </c>
      <c r="T130" s="122">
        <v>0.372662167462115</v>
      </c>
      <c r="U130" s="122">
        <f t="shared" si="8"/>
        <v>-17931418785.398872</v>
      </c>
      <c r="V130" s="3">
        <f t="shared" si="9"/>
        <v>1.0318698192429736</v>
      </c>
    </row>
    <row r="131" spans="13:22" x14ac:dyDescent="0.25">
      <c r="M131" s="3">
        <v>127</v>
      </c>
      <c r="N131" s="122">
        <f>(_xlfn.GAMMA.INV(T131,IF($O$2="Railway",$D$31,$D$32),IF($O$2="Railway",$F$31,$F$32))*'CBA Result'!$G$89)</f>
        <v>3250807547.2266603</v>
      </c>
      <c r="O131" s="122">
        <f>'CBA Result'!$G$88+'CBA Result'!$G$92+'CBA Result'!$G$93+'CBA Result'!$G$94+'CBA Result'!$G$95</f>
        <v>-1375964005.2877898</v>
      </c>
      <c r="P131" s="122">
        <f>'CBA Result'!$G$90+'CBA Result'!$G$91</f>
        <v>16477753602.776276</v>
      </c>
      <c r="Q131" s="122">
        <f>'CBA Result'!$G$74</f>
        <v>-11300047184.977684</v>
      </c>
      <c r="R131" s="122">
        <v>0.87664319678112912</v>
      </c>
      <c r="S131" s="122">
        <f t="shared" si="7"/>
        <v>22527689066.547638</v>
      </c>
      <c r="T131" s="122">
        <v>0.18649285488662226</v>
      </c>
      <c r="U131" s="122">
        <f t="shared" si="8"/>
        <v>-15840846083.274553</v>
      </c>
      <c r="V131" s="3">
        <f t="shared" si="9"/>
        <v>1.5404816434806314</v>
      </c>
    </row>
    <row r="132" spans="13:22" x14ac:dyDescent="0.25">
      <c r="M132" s="3">
        <v>128</v>
      </c>
      <c r="N132" s="122">
        <f>(_xlfn.GAMMA.INV(T132,IF($O$2="Railway",$D$31,$D$32),IF($O$2="Railway",$F$31,$F$32))*'CBA Result'!$G$89)</f>
        <v>4319486923.0238972</v>
      </c>
      <c r="O132" s="122">
        <f>'CBA Result'!$G$88+'CBA Result'!$G$92+'CBA Result'!$G$93+'CBA Result'!$G$94+'CBA Result'!$G$95</f>
        <v>-1375964005.2877898</v>
      </c>
      <c r="P132" s="122">
        <f>'CBA Result'!$G$90+'CBA Result'!$G$91</f>
        <v>16477753602.776276</v>
      </c>
      <c r="Q132" s="122">
        <f>'CBA Result'!$G$74</f>
        <v>-11300047184.977684</v>
      </c>
      <c r="R132" s="122">
        <v>0.24670997579004583</v>
      </c>
      <c r="S132" s="122">
        <f t="shared" si="7"/>
        <v>8371142253.5286846</v>
      </c>
      <c r="T132" s="122">
        <v>0.67081985141491474</v>
      </c>
      <c r="U132" s="122">
        <f t="shared" si="8"/>
        <v>-21048409206.725616</v>
      </c>
      <c r="V132" s="3">
        <f t="shared" si="9"/>
        <v>0.53755440898827678</v>
      </c>
    </row>
    <row r="133" spans="13:22" x14ac:dyDescent="0.25">
      <c r="M133" s="3">
        <v>129</v>
      </c>
      <c r="N133" s="122">
        <f>(_xlfn.GAMMA.INV(T133,IF($O$2="Railway",$D$31,$D$32),IF($O$2="Railway",$F$31,$F$32))*'CBA Result'!$G$89)</f>
        <v>3252206267.1620879</v>
      </c>
      <c r="O133" s="122">
        <f>'CBA Result'!$G$88+'CBA Result'!$G$92+'CBA Result'!$G$93+'CBA Result'!$G$94+'CBA Result'!$G$95</f>
        <v>-1375964005.2877898</v>
      </c>
      <c r="P133" s="122">
        <f>'CBA Result'!$G$90+'CBA Result'!$G$91</f>
        <v>16477753602.776276</v>
      </c>
      <c r="Q133" s="122">
        <f>'CBA Result'!$G$74</f>
        <v>-11300047184.977684</v>
      </c>
      <c r="R133" s="122">
        <v>0.81632577825462005</v>
      </c>
      <c r="S133" s="122">
        <f t="shared" si="7"/>
        <v>20376933418.161751</v>
      </c>
      <c r="T133" s="122">
        <v>0.18700980734194506</v>
      </c>
      <c r="U133" s="122">
        <f t="shared" si="8"/>
        <v>-15847661899.618286</v>
      </c>
      <c r="V133" s="3">
        <f t="shared" si="9"/>
        <v>1.404192985753441</v>
      </c>
    </row>
    <row r="134" spans="13:22" x14ac:dyDescent="0.25">
      <c r="M134" s="3">
        <v>130</v>
      </c>
      <c r="N134" s="122">
        <f>(_xlfn.GAMMA.INV(T134,IF($O$2="Railway",$D$31,$D$32),IF($O$2="Railway",$F$31,$F$32))*'CBA Result'!$G$89)</f>
        <v>3631430706.0682154</v>
      </c>
      <c r="O134" s="122">
        <f>'CBA Result'!$G$88+'CBA Result'!$G$92+'CBA Result'!$G$93+'CBA Result'!$G$94+'CBA Result'!$G$95</f>
        <v>-1375964005.2877898</v>
      </c>
      <c r="P134" s="122">
        <f>'CBA Result'!$G$90+'CBA Result'!$G$91</f>
        <v>16477753602.776276</v>
      </c>
      <c r="Q134" s="122">
        <f>'CBA Result'!$G$74</f>
        <v>-11300047184.977684</v>
      </c>
      <c r="R134" s="122">
        <v>0.4133165290577947</v>
      </c>
      <c r="S134" s="122">
        <f t="shared" ref="S134:S197" si="10">_xlfn.BETA.INV(R134,IF($O$2="Railway",$I$30,$J$30),IF($O$2="Railway",$I$31,$J$31),IF($O$2="Railway",$I$27,$J$27),IF($O$2="Railway",$I$29,$J$29))*P134</f>
        <v>11418219877.403212</v>
      </c>
      <c r="T134" s="122">
        <v>0.34961274800919129</v>
      </c>
      <c r="U134" s="122">
        <f t="shared" ref="U134:U197" si="11">_xlfn.GAMMA.INV(T134,IF($O$2="Railway",$D$31,$D$32),IF($O$2="Railway",$F$31,$F$32))*Q134</f>
        <v>-17695583033.200317</v>
      </c>
      <c r="V134" s="3">
        <f t="shared" ref="V134:V197" si="12">(N134+O134+S134)/-U134</f>
        <v>0.772717494107381</v>
      </c>
    </row>
    <row r="135" spans="13:22" x14ac:dyDescent="0.25">
      <c r="M135" s="3">
        <v>131</v>
      </c>
      <c r="N135" s="122">
        <f>(_xlfn.GAMMA.INV(T135,IF($O$2="Railway",$D$31,$D$32),IF($O$2="Railway",$F$31,$F$32))*'CBA Result'!$G$89)</f>
        <v>2546171651.1945038</v>
      </c>
      <c r="O135" s="122">
        <f>'CBA Result'!$G$88+'CBA Result'!$G$92+'CBA Result'!$G$93+'CBA Result'!$G$94+'CBA Result'!$G$95</f>
        <v>-1375964005.2877898</v>
      </c>
      <c r="P135" s="122">
        <f>'CBA Result'!$G$90+'CBA Result'!$G$91</f>
        <v>16477753602.776276</v>
      </c>
      <c r="Q135" s="122">
        <f>'CBA Result'!$G$74</f>
        <v>-11300047184.977684</v>
      </c>
      <c r="R135" s="122">
        <v>0.23904181823605097</v>
      </c>
      <c r="S135" s="122">
        <f t="shared" si="10"/>
        <v>8226900444.4022121</v>
      </c>
      <c r="T135" s="122">
        <v>2.6005833417720892E-2</v>
      </c>
      <c r="U135" s="122">
        <f t="shared" si="11"/>
        <v>-12407228863.049311</v>
      </c>
      <c r="V135" s="3">
        <f t="shared" si="12"/>
        <v>0.75738975995639113</v>
      </c>
    </row>
    <row r="136" spans="13:22" x14ac:dyDescent="0.25">
      <c r="M136" s="3">
        <v>132</v>
      </c>
      <c r="N136" s="122">
        <f>(_xlfn.GAMMA.INV(T136,IF($O$2="Railway",$D$31,$D$32),IF($O$2="Railway",$F$31,$F$32))*'CBA Result'!$G$89)</f>
        <v>5034058421.7331257</v>
      </c>
      <c r="O136" s="122">
        <f>'CBA Result'!$G$88+'CBA Result'!$G$92+'CBA Result'!$G$93+'CBA Result'!$G$94+'CBA Result'!$G$95</f>
        <v>-1375964005.2877898</v>
      </c>
      <c r="P136" s="122">
        <f>'CBA Result'!$G$90+'CBA Result'!$G$91</f>
        <v>16477753602.776276</v>
      </c>
      <c r="Q136" s="122">
        <f>'CBA Result'!$G$74</f>
        <v>-11300047184.977684</v>
      </c>
      <c r="R136" s="122">
        <v>0.51578766907847162</v>
      </c>
      <c r="S136" s="122">
        <f t="shared" si="10"/>
        <v>13331035985.401958</v>
      </c>
      <c r="T136" s="122">
        <v>0.88773528211952935</v>
      </c>
      <c r="U136" s="122">
        <f t="shared" si="11"/>
        <v>-24530441582.405491</v>
      </c>
      <c r="V136" s="3">
        <f t="shared" si="12"/>
        <v>0.69257336215393617</v>
      </c>
    </row>
    <row r="137" spans="13:22" x14ac:dyDescent="0.25">
      <c r="M137" s="3">
        <v>133</v>
      </c>
      <c r="N137" s="122">
        <f>(_xlfn.GAMMA.INV(T137,IF($O$2="Railway",$D$31,$D$32),IF($O$2="Railway",$F$31,$F$32))*'CBA Result'!$G$89)</f>
        <v>3635089408.7755857</v>
      </c>
      <c r="O137" s="122">
        <f>'CBA Result'!$G$88+'CBA Result'!$G$92+'CBA Result'!$G$93+'CBA Result'!$G$94+'CBA Result'!$G$95</f>
        <v>-1375964005.2877898</v>
      </c>
      <c r="P137" s="122">
        <f>'CBA Result'!$G$90+'CBA Result'!$G$91</f>
        <v>16477753602.776276</v>
      </c>
      <c r="Q137" s="122">
        <f>'CBA Result'!$G$74</f>
        <v>-11300047184.977684</v>
      </c>
      <c r="R137" s="122">
        <v>0.35346353352590365</v>
      </c>
      <c r="S137" s="122">
        <f t="shared" si="10"/>
        <v>10329594237.947092</v>
      </c>
      <c r="T137" s="122">
        <v>0.35134433268694942</v>
      </c>
      <c r="U137" s="122">
        <f t="shared" si="11"/>
        <v>-17713411509.851101</v>
      </c>
      <c r="V137" s="3">
        <f t="shared" si="12"/>
        <v>0.71068860080588214</v>
      </c>
    </row>
    <row r="138" spans="13:22" x14ac:dyDescent="0.25">
      <c r="M138" s="3">
        <v>134</v>
      </c>
      <c r="N138" s="122">
        <f>(_xlfn.GAMMA.INV(T138,IF($O$2="Railway",$D$31,$D$32),IF($O$2="Railway",$F$31,$F$32))*'CBA Result'!$G$89)</f>
        <v>4529642593.0241928</v>
      </c>
      <c r="O138" s="122">
        <f>'CBA Result'!$G$88+'CBA Result'!$G$92+'CBA Result'!$G$93+'CBA Result'!$G$94+'CBA Result'!$G$95</f>
        <v>-1375964005.2877898</v>
      </c>
      <c r="P138" s="122">
        <f>'CBA Result'!$G$90+'CBA Result'!$G$91</f>
        <v>16477753602.776276</v>
      </c>
      <c r="Q138" s="122">
        <f>'CBA Result'!$G$74</f>
        <v>-11300047184.977684</v>
      </c>
      <c r="R138" s="122">
        <v>0.54520573290964192</v>
      </c>
      <c r="S138" s="122">
        <f t="shared" si="10"/>
        <v>13902047063.388592</v>
      </c>
      <c r="T138" s="122">
        <v>0.75097512137983868</v>
      </c>
      <c r="U138" s="122">
        <f t="shared" si="11"/>
        <v>-22072475865.129372</v>
      </c>
      <c r="V138" s="3">
        <f t="shared" si="12"/>
        <v>0.77271465853407229</v>
      </c>
    </row>
    <row r="139" spans="13:22" x14ac:dyDescent="0.25">
      <c r="M139" s="3">
        <v>135</v>
      </c>
      <c r="N139" s="122">
        <f>(_xlfn.GAMMA.INV(T139,IF($O$2="Railway",$D$31,$D$32),IF($O$2="Railway",$F$31,$F$32))*'CBA Result'!$G$89)</f>
        <v>4339082112.2973871</v>
      </c>
      <c r="O139" s="122">
        <f>'CBA Result'!$G$88+'CBA Result'!$G$92+'CBA Result'!$G$93+'CBA Result'!$G$94+'CBA Result'!$G$95</f>
        <v>-1375964005.2877898</v>
      </c>
      <c r="P139" s="122">
        <f>'CBA Result'!$G$90+'CBA Result'!$G$91</f>
        <v>16477753602.776276</v>
      </c>
      <c r="Q139" s="122">
        <f>'CBA Result'!$G$74</f>
        <v>-11300047184.977684</v>
      </c>
      <c r="R139" s="122">
        <v>0.19243271093118908</v>
      </c>
      <c r="S139" s="122">
        <f t="shared" si="10"/>
        <v>7329621270.0723343</v>
      </c>
      <c r="T139" s="122">
        <v>0.67883432522657294</v>
      </c>
      <c r="U139" s="122">
        <f t="shared" si="11"/>
        <v>-21143894520.065311</v>
      </c>
      <c r="V139" s="3">
        <f t="shared" si="12"/>
        <v>0.48679486966387586</v>
      </c>
    </row>
    <row r="140" spans="13:22" x14ac:dyDescent="0.25">
      <c r="M140" s="3">
        <v>136</v>
      </c>
      <c r="N140" s="122">
        <f>(_xlfn.GAMMA.INV(T140,IF($O$2="Railway",$D$31,$D$32),IF($O$2="Railway",$F$31,$F$32))*'CBA Result'!$G$89)</f>
        <v>3070759945.5571499</v>
      </c>
      <c r="O140" s="122">
        <f>'CBA Result'!$G$88+'CBA Result'!$G$92+'CBA Result'!$G$93+'CBA Result'!$G$94+'CBA Result'!$G$95</f>
        <v>-1375964005.2877898</v>
      </c>
      <c r="P140" s="122">
        <f>'CBA Result'!$G$90+'CBA Result'!$G$91</f>
        <v>16477753602.776276</v>
      </c>
      <c r="Q140" s="122">
        <f>'CBA Result'!$G$74</f>
        <v>-11300047184.977684</v>
      </c>
      <c r="R140" s="122">
        <v>0.1680030057081433</v>
      </c>
      <c r="S140" s="122">
        <f t="shared" si="10"/>
        <v>6840093464.3422642</v>
      </c>
      <c r="T140" s="122">
        <v>0.12639769325504213</v>
      </c>
      <c r="U140" s="122">
        <f t="shared" si="11"/>
        <v>-14963492901.249784</v>
      </c>
      <c r="V140" s="3">
        <f t="shared" si="12"/>
        <v>0.5703808235775466</v>
      </c>
    </row>
    <row r="141" spans="13:22" x14ac:dyDescent="0.25">
      <c r="M141" s="3">
        <v>137</v>
      </c>
      <c r="N141" s="122">
        <f>(_xlfn.GAMMA.INV(T141,IF($O$2="Railway",$D$31,$D$32),IF($O$2="Railway",$F$31,$F$32))*'CBA Result'!$G$89)</f>
        <v>3204377884.0476761</v>
      </c>
      <c r="O141" s="122">
        <f>'CBA Result'!$G$88+'CBA Result'!$G$92+'CBA Result'!$G$93+'CBA Result'!$G$94+'CBA Result'!$G$95</f>
        <v>-1375964005.2877898</v>
      </c>
      <c r="P141" s="122">
        <f>'CBA Result'!$G$90+'CBA Result'!$G$91</f>
        <v>16477753602.776276</v>
      </c>
      <c r="Q141" s="122">
        <f>'CBA Result'!$G$74</f>
        <v>-11300047184.977684</v>
      </c>
      <c r="R141" s="122">
        <v>0.73895580766788194</v>
      </c>
      <c r="S141" s="122">
        <f t="shared" si="10"/>
        <v>18181075145.547787</v>
      </c>
      <c r="T141" s="122">
        <v>0.16975646804720146</v>
      </c>
      <c r="U141" s="122">
        <f t="shared" si="11"/>
        <v>-15614599177.71903</v>
      </c>
      <c r="V141" s="3">
        <f t="shared" si="12"/>
        <v>1.281460304972788</v>
      </c>
    </row>
    <row r="142" spans="13:22" x14ac:dyDescent="0.25">
      <c r="M142" s="3">
        <v>138</v>
      </c>
      <c r="N142" s="122">
        <f>(_xlfn.GAMMA.INV(T142,IF($O$2="Railway",$D$31,$D$32),IF($O$2="Railway",$F$31,$F$32))*'CBA Result'!$G$89)</f>
        <v>3712706326.0746832</v>
      </c>
      <c r="O142" s="122">
        <f>'CBA Result'!$G$88+'CBA Result'!$G$92+'CBA Result'!$G$93+'CBA Result'!$G$94+'CBA Result'!$G$95</f>
        <v>-1375964005.2877898</v>
      </c>
      <c r="P142" s="122">
        <f>'CBA Result'!$G$90+'CBA Result'!$G$91</f>
        <v>16477753602.776276</v>
      </c>
      <c r="Q142" s="122">
        <f>'CBA Result'!$G$74</f>
        <v>-11300047184.977684</v>
      </c>
      <c r="R142" s="122">
        <v>0.49618260844734485</v>
      </c>
      <c r="S142" s="122">
        <f t="shared" si="10"/>
        <v>12957094154.526295</v>
      </c>
      <c r="T142" s="122">
        <v>0.38847217736252826</v>
      </c>
      <c r="U142" s="122">
        <f t="shared" si="11"/>
        <v>-18091630651.566269</v>
      </c>
      <c r="V142" s="3">
        <f t="shared" si="12"/>
        <v>0.8453542286963025</v>
      </c>
    </row>
    <row r="143" spans="13:22" x14ac:dyDescent="0.25">
      <c r="M143" s="3">
        <v>139</v>
      </c>
      <c r="N143" s="122">
        <f>(_xlfn.GAMMA.INV(T143,IF($O$2="Railway",$D$31,$D$32),IF($O$2="Railway",$F$31,$F$32))*'CBA Result'!$G$89)</f>
        <v>2135875088.0913677</v>
      </c>
      <c r="O143" s="122">
        <f>'CBA Result'!$G$88+'CBA Result'!$G$92+'CBA Result'!$G$93+'CBA Result'!$G$94+'CBA Result'!$G$95</f>
        <v>-1375964005.2877898</v>
      </c>
      <c r="P143" s="122">
        <f>'CBA Result'!$G$90+'CBA Result'!$G$91</f>
        <v>16477753602.776276</v>
      </c>
      <c r="Q143" s="122">
        <f>'CBA Result'!$G$74</f>
        <v>-11300047184.977684</v>
      </c>
      <c r="R143" s="122">
        <v>0.70801560613092862</v>
      </c>
      <c r="S143" s="122">
        <f t="shared" si="10"/>
        <v>17409476135.448761</v>
      </c>
      <c r="T143" s="122">
        <v>3.9995539420158988E-3</v>
      </c>
      <c r="U143" s="122">
        <f t="shared" si="11"/>
        <v>-10407896509.413628</v>
      </c>
      <c r="V143" s="3">
        <f t="shared" si="12"/>
        <v>1.7457309651204427</v>
      </c>
    </row>
    <row r="144" spans="13:22" x14ac:dyDescent="0.25">
      <c r="M144" s="3">
        <v>140</v>
      </c>
      <c r="N144" s="122">
        <f>(_xlfn.GAMMA.INV(T144,IF($O$2="Railway",$D$31,$D$32),IF($O$2="Railway",$F$31,$F$32))*'CBA Result'!$G$89)</f>
        <v>3455753135.3938622</v>
      </c>
      <c r="O144" s="122">
        <f>'CBA Result'!$G$88+'CBA Result'!$G$92+'CBA Result'!$G$93+'CBA Result'!$G$94+'CBA Result'!$G$95</f>
        <v>-1375964005.2877898</v>
      </c>
      <c r="P144" s="122">
        <f>'CBA Result'!$G$90+'CBA Result'!$G$91</f>
        <v>16477753602.776276</v>
      </c>
      <c r="Q144" s="122">
        <f>'CBA Result'!$G$74</f>
        <v>-11300047184.977684</v>
      </c>
      <c r="R144" s="122">
        <v>0.19183532580709495</v>
      </c>
      <c r="S144" s="122">
        <f t="shared" si="10"/>
        <v>7317837704.1298418</v>
      </c>
      <c r="T144" s="122">
        <v>0.26942292975511228</v>
      </c>
      <c r="U144" s="122">
        <f t="shared" si="11"/>
        <v>-16839524556.373489</v>
      </c>
      <c r="V144" s="3">
        <f t="shared" si="12"/>
        <v>0.55806960599009692</v>
      </c>
    </row>
    <row r="145" spans="13:22" x14ac:dyDescent="0.25">
      <c r="M145" s="3">
        <v>141</v>
      </c>
      <c r="N145" s="122">
        <f>(_xlfn.GAMMA.INV(T145,IF($O$2="Railway",$D$31,$D$32),IF($O$2="Railway",$F$31,$F$32))*'CBA Result'!$G$89)</f>
        <v>2950684541.8554316</v>
      </c>
      <c r="O145" s="122">
        <f>'CBA Result'!$G$88+'CBA Result'!$G$92+'CBA Result'!$G$93+'CBA Result'!$G$94+'CBA Result'!$G$95</f>
        <v>-1375964005.2877898</v>
      </c>
      <c r="P145" s="122">
        <f>'CBA Result'!$G$90+'CBA Result'!$G$91</f>
        <v>16477753602.776276</v>
      </c>
      <c r="Q145" s="122">
        <f>'CBA Result'!$G$74</f>
        <v>-11300047184.977684</v>
      </c>
      <c r="R145" s="122">
        <v>0.56970444136273501</v>
      </c>
      <c r="S145" s="122">
        <f t="shared" si="10"/>
        <v>14388255201.970858</v>
      </c>
      <c r="T145" s="122">
        <v>9.3789951884664768E-2</v>
      </c>
      <c r="U145" s="122">
        <f t="shared" si="11"/>
        <v>-14378377984.173658</v>
      </c>
      <c r="V145" s="3">
        <f t="shared" si="12"/>
        <v>1.1102069896972395</v>
      </c>
    </row>
    <row r="146" spans="13:22" x14ac:dyDescent="0.25">
      <c r="M146" s="3">
        <v>142</v>
      </c>
      <c r="N146" s="122">
        <f>(_xlfn.GAMMA.INV(T146,IF($O$2="Railway",$D$31,$D$32),IF($O$2="Railway",$F$31,$F$32))*'CBA Result'!$G$89)</f>
        <v>3202195410.0374856</v>
      </c>
      <c r="O146" s="122">
        <f>'CBA Result'!$G$88+'CBA Result'!$G$92+'CBA Result'!$G$93+'CBA Result'!$G$94+'CBA Result'!$G$95</f>
        <v>-1375964005.2877898</v>
      </c>
      <c r="P146" s="122">
        <f>'CBA Result'!$G$90+'CBA Result'!$G$91</f>
        <v>16477753602.776276</v>
      </c>
      <c r="Q146" s="122">
        <f>'CBA Result'!$G$74</f>
        <v>-11300047184.977684</v>
      </c>
      <c r="R146" s="122">
        <v>0.61520440207562033</v>
      </c>
      <c r="S146" s="122">
        <f t="shared" si="10"/>
        <v>15323002770.501392</v>
      </c>
      <c r="T146" s="122">
        <v>0.16899030233486312</v>
      </c>
      <c r="U146" s="122">
        <f t="shared" si="11"/>
        <v>-15603964209.523001</v>
      </c>
      <c r="V146" s="3">
        <f t="shared" si="12"/>
        <v>1.0990306017739402</v>
      </c>
    </row>
    <row r="147" spans="13:22" x14ac:dyDescent="0.25">
      <c r="M147" s="3">
        <v>143</v>
      </c>
      <c r="N147" s="122">
        <f>(_xlfn.GAMMA.INV(T147,IF($O$2="Railway",$D$31,$D$32),IF($O$2="Railway",$F$31,$F$32))*'CBA Result'!$G$89)</f>
        <v>3875603777.332468</v>
      </c>
      <c r="O147" s="122">
        <f>'CBA Result'!$G$88+'CBA Result'!$G$92+'CBA Result'!$G$93+'CBA Result'!$G$94+'CBA Result'!$G$95</f>
        <v>-1375964005.2877898</v>
      </c>
      <c r="P147" s="122">
        <f>'CBA Result'!$G$90+'CBA Result'!$G$91</f>
        <v>16477753602.776276</v>
      </c>
      <c r="Q147" s="122">
        <f>'CBA Result'!$G$74</f>
        <v>-11300047184.977684</v>
      </c>
      <c r="R147" s="122">
        <v>0.73029141390573105</v>
      </c>
      <c r="S147" s="122">
        <f t="shared" si="10"/>
        <v>17960125671.723125</v>
      </c>
      <c r="T147" s="122">
        <v>0.46763890360579385</v>
      </c>
      <c r="U147" s="122">
        <f t="shared" si="11"/>
        <v>-18885412939.580738</v>
      </c>
      <c r="V147" s="3">
        <f t="shared" si="12"/>
        <v>1.0833634143570925</v>
      </c>
    </row>
    <row r="148" spans="13:22" x14ac:dyDescent="0.25">
      <c r="M148" s="3">
        <v>144</v>
      </c>
      <c r="N148" s="122">
        <f>(_xlfn.GAMMA.INV(T148,IF($O$2="Railway",$D$31,$D$32),IF($O$2="Railway",$F$31,$F$32))*'CBA Result'!$G$89)</f>
        <v>4813834977.0455236</v>
      </c>
      <c r="O148" s="122">
        <f>'CBA Result'!$G$88+'CBA Result'!$G$92+'CBA Result'!$G$93+'CBA Result'!$G$94+'CBA Result'!$G$95</f>
        <v>-1375964005.2877898</v>
      </c>
      <c r="P148" s="122">
        <f>'CBA Result'!$G$90+'CBA Result'!$G$91</f>
        <v>16477753602.776276</v>
      </c>
      <c r="Q148" s="122">
        <f>'CBA Result'!$G$74</f>
        <v>-11300047184.977684</v>
      </c>
      <c r="R148" s="122">
        <v>0.21275804966180867</v>
      </c>
      <c r="S148" s="122">
        <f t="shared" si="10"/>
        <v>7725846354.7597809</v>
      </c>
      <c r="T148" s="122">
        <v>0.8376091241111957</v>
      </c>
      <c r="U148" s="122">
        <f t="shared" si="11"/>
        <v>-23457315708.128197</v>
      </c>
      <c r="V148" s="3">
        <f t="shared" si="12"/>
        <v>0.47591623293236296</v>
      </c>
    </row>
    <row r="149" spans="13:22" x14ac:dyDescent="0.25">
      <c r="M149" s="3">
        <v>145</v>
      </c>
      <c r="N149" s="122">
        <f>(_xlfn.GAMMA.INV(T149,IF($O$2="Railway",$D$31,$D$32),IF($O$2="Railway",$F$31,$F$32))*'CBA Result'!$G$89)</f>
        <v>3661971872.4881783</v>
      </c>
      <c r="O149" s="122">
        <f>'CBA Result'!$G$88+'CBA Result'!$G$92+'CBA Result'!$G$93+'CBA Result'!$G$94+'CBA Result'!$G$95</f>
        <v>-1375964005.2877898</v>
      </c>
      <c r="P149" s="122">
        <f>'CBA Result'!$G$90+'CBA Result'!$G$91</f>
        <v>16477753602.776276</v>
      </c>
      <c r="Q149" s="122">
        <f>'CBA Result'!$G$74</f>
        <v>-11300047184.977684</v>
      </c>
      <c r="R149" s="122">
        <v>0.59643591865155321</v>
      </c>
      <c r="S149" s="122">
        <f t="shared" si="10"/>
        <v>14931889917.35951</v>
      </c>
      <c r="T149" s="122">
        <v>0.36412363451024743</v>
      </c>
      <c r="U149" s="122">
        <f t="shared" si="11"/>
        <v>-17844406951.39106</v>
      </c>
      <c r="V149" s="3">
        <f t="shared" si="12"/>
        <v>0.96489044614719899</v>
      </c>
    </row>
    <row r="150" spans="13:22" x14ac:dyDescent="0.25">
      <c r="M150" s="3">
        <v>146</v>
      </c>
      <c r="N150" s="122">
        <f>(_xlfn.GAMMA.INV(T150,IF($O$2="Railway",$D$31,$D$32),IF($O$2="Railway",$F$31,$F$32))*'CBA Result'!$G$89)</f>
        <v>2952462945.7677102</v>
      </c>
      <c r="O150" s="122">
        <f>'CBA Result'!$G$88+'CBA Result'!$G$92+'CBA Result'!$G$93+'CBA Result'!$G$94+'CBA Result'!$G$95</f>
        <v>-1375964005.2877898</v>
      </c>
      <c r="P150" s="122">
        <f>'CBA Result'!$G$90+'CBA Result'!$G$91</f>
        <v>16477753602.776276</v>
      </c>
      <c r="Q150" s="122">
        <f>'CBA Result'!$G$74</f>
        <v>-11300047184.977684</v>
      </c>
      <c r="R150" s="122">
        <v>0.72860643196146846</v>
      </c>
      <c r="S150" s="122">
        <f t="shared" si="10"/>
        <v>17917618783.247379</v>
      </c>
      <c r="T150" s="122">
        <v>9.4228502849011964E-2</v>
      </c>
      <c r="U150" s="122">
        <f t="shared" si="11"/>
        <v>-14387043960.931444</v>
      </c>
      <c r="V150" s="3">
        <f t="shared" si="12"/>
        <v>1.3549772821063384</v>
      </c>
    </row>
    <row r="151" spans="13:22" x14ac:dyDescent="0.25">
      <c r="M151" s="3">
        <v>147</v>
      </c>
      <c r="N151" s="122">
        <f>(_xlfn.GAMMA.INV(T151,IF($O$2="Railway",$D$31,$D$32),IF($O$2="Railway",$F$31,$F$32))*'CBA Result'!$G$89)</f>
        <v>3519245404.1176286</v>
      </c>
      <c r="O151" s="122">
        <f>'CBA Result'!$G$88+'CBA Result'!$G$92+'CBA Result'!$G$93+'CBA Result'!$G$94+'CBA Result'!$G$95</f>
        <v>-1375964005.2877898</v>
      </c>
      <c r="P151" s="122">
        <f>'CBA Result'!$G$90+'CBA Result'!$G$91</f>
        <v>16477753602.776276</v>
      </c>
      <c r="Q151" s="122">
        <f>'CBA Result'!$G$74</f>
        <v>-11300047184.977684</v>
      </c>
      <c r="R151" s="122">
        <v>0.69605128088938351</v>
      </c>
      <c r="S151" s="122">
        <f t="shared" si="10"/>
        <v>17123100345.34794</v>
      </c>
      <c r="T151" s="122">
        <v>0.2976386390877529</v>
      </c>
      <c r="U151" s="122">
        <f t="shared" si="11"/>
        <v>-17148915758.934568</v>
      </c>
      <c r="V151" s="3">
        <f t="shared" si="12"/>
        <v>1.1234752106202408</v>
      </c>
    </row>
    <row r="152" spans="13:22" x14ac:dyDescent="0.25">
      <c r="M152" s="3">
        <v>148</v>
      </c>
      <c r="N152" s="122">
        <f>(_xlfn.GAMMA.INV(T152,IF($O$2="Railway",$D$31,$D$32),IF($O$2="Railway",$F$31,$F$32))*'CBA Result'!$G$89)</f>
        <v>6488866097.2335234</v>
      </c>
      <c r="O152" s="122">
        <f>'CBA Result'!$G$88+'CBA Result'!$G$92+'CBA Result'!$G$93+'CBA Result'!$G$94+'CBA Result'!$G$95</f>
        <v>-1375964005.2877898</v>
      </c>
      <c r="P152" s="122">
        <f>'CBA Result'!$G$90+'CBA Result'!$G$91</f>
        <v>16477753602.776276</v>
      </c>
      <c r="Q152" s="122">
        <f>'CBA Result'!$G$74</f>
        <v>-11300047184.977684</v>
      </c>
      <c r="R152" s="122">
        <v>0.41933317588050834</v>
      </c>
      <c r="S152" s="122">
        <f t="shared" si="10"/>
        <v>11528302110.921238</v>
      </c>
      <c r="T152" s="122">
        <v>0.99519598548815735</v>
      </c>
      <c r="U152" s="122">
        <f t="shared" si="11"/>
        <v>-31619567632.955231</v>
      </c>
      <c r="V152" s="3">
        <f t="shared" si="12"/>
        <v>0.52629448941366341</v>
      </c>
    </row>
    <row r="153" spans="13:22" x14ac:dyDescent="0.25">
      <c r="M153" s="3">
        <v>149</v>
      </c>
      <c r="N153" s="122">
        <f>(_xlfn.GAMMA.INV(T153,IF($O$2="Railway",$D$31,$D$32),IF($O$2="Railway",$F$31,$F$32))*'CBA Result'!$G$89)</f>
        <v>2703095208.5192838</v>
      </c>
      <c r="O153" s="122">
        <f>'CBA Result'!$G$88+'CBA Result'!$G$92+'CBA Result'!$G$93+'CBA Result'!$G$94+'CBA Result'!$G$95</f>
        <v>-1375964005.2877898</v>
      </c>
      <c r="P153" s="122">
        <f>'CBA Result'!$G$90+'CBA Result'!$G$91</f>
        <v>16477753602.776276</v>
      </c>
      <c r="Q153" s="122">
        <f>'CBA Result'!$G$74</f>
        <v>-11300047184.977684</v>
      </c>
      <c r="R153" s="122">
        <v>0.5003681068845266</v>
      </c>
      <c r="S153" s="122">
        <f t="shared" si="10"/>
        <v>13036529567.401905</v>
      </c>
      <c r="T153" s="122">
        <v>4.5239266891487162E-2</v>
      </c>
      <c r="U153" s="122">
        <f t="shared" si="11"/>
        <v>-13171900989.06995</v>
      </c>
      <c r="V153" s="3">
        <f t="shared" si="12"/>
        <v>1.090477432418629</v>
      </c>
    </row>
    <row r="154" spans="13:22" x14ac:dyDescent="0.25">
      <c r="M154" s="3">
        <v>150</v>
      </c>
      <c r="N154" s="122">
        <f>(_xlfn.GAMMA.INV(T154,IF($O$2="Railway",$D$31,$D$32),IF($O$2="Railway",$F$31,$F$32))*'CBA Result'!$G$89)</f>
        <v>4766876589.3490257</v>
      </c>
      <c r="O154" s="122">
        <f>'CBA Result'!$G$88+'CBA Result'!$G$92+'CBA Result'!$G$93+'CBA Result'!$G$94+'CBA Result'!$G$95</f>
        <v>-1375964005.2877898</v>
      </c>
      <c r="P154" s="122">
        <f>'CBA Result'!$G$90+'CBA Result'!$G$91</f>
        <v>16477753602.776276</v>
      </c>
      <c r="Q154" s="122">
        <f>'CBA Result'!$G$74</f>
        <v>-11300047184.977684</v>
      </c>
      <c r="R154" s="122">
        <v>0.29766557919819636</v>
      </c>
      <c r="S154" s="122">
        <f t="shared" si="10"/>
        <v>9314074560.185463</v>
      </c>
      <c r="T154" s="122">
        <v>0.82504680000360686</v>
      </c>
      <c r="U154" s="122">
        <f t="shared" si="11"/>
        <v>-23228492383.150509</v>
      </c>
      <c r="V154" s="3">
        <f t="shared" si="12"/>
        <v>0.54695702737310004</v>
      </c>
    </row>
    <row r="155" spans="13:22" x14ac:dyDescent="0.25">
      <c r="M155" s="3">
        <v>151</v>
      </c>
      <c r="N155" s="122">
        <f>(_xlfn.GAMMA.INV(T155,IF($O$2="Railway",$D$31,$D$32),IF($O$2="Railway",$F$31,$F$32))*'CBA Result'!$G$89)</f>
        <v>4333910008.7821245</v>
      </c>
      <c r="O155" s="122">
        <f>'CBA Result'!$G$88+'CBA Result'!$G$92+'CBA Result'!$G$93+'CBA Result'!$G$94+'CBA Result'!$G$95</f>
        <v>-1375964005.2877898</v>
      </c>
      <c r="P155" s="122">
        <f>'CBA Result'!$G$90+'CBA Result'!$G$91</f>
        <v>16477753602.776276</v>
      </c>
      <c r="Q155" s="122">
        <f>'CBA Result'!$G$74</f>
        <v>-11300047184.977684</v>
      </c>
      <c r="R155" s="122">
        <v>0.2876381011947251</v>
      </c>
      <c r="S155" s="122">
        <f t="shared" si="10"/>
        <v>9130202594.9108753</v>
      </c>
      <c r="T155" s="122">
        <v>0.67672913187382933</v>
      </c>
      <c r="U155" s="122">
        <f t="shared" si="11"/>
        <v>-21118691399.141735</v>
      </c>
      <c r="V155" s="3">
        <f t="shared" si="12"/>
        <v>0.57239098625668039</v>
      </c>
    </row>
    <row r="156" spans="13:22" x14ac:dyDescent="0.25">
      <c r="M156" s="3">
        <v>152</v>
      </c>
      <c r="N156" s="122">
        <f>(_xlfn.GAMMA.INV(T156,IF($O$2="Railway",$D$31,$D$32),IF($O$2="Railway",$F$31,$F$32))*'CBA Result'!$G$89)</f>
        <v>4761772568.5452547</v>
      </c>
      <c r="O156" s="122">
        <f>'CBA Result'!$G$88+'CBA Result'!$G$92+'CBA Result'!$G$93+'CBA Result'!$G$94+'CBA Result'!$G$95</f>
        <v>-1375964005.2877898</v>
      </c>
      <c r="P156" s="122">
        <f>'CBA Result'!$G$90+'CBA Result'!$G$91</f>
        <v>16477753602.776276</v>
      </c>
      <c r="Q156" s="122">
        <f>'CBA Result'!$G$74</f>
        <v>-11300047184.977684</v>
      </c>
      <c r="R156" s="122">
        <v>0.26261842276830649</v>
      </c>
      <c r="S156" s="122">
        <f t="shared" si="10"/>
        <v>8668121547.6838741</v>
      </c>
      <c r="T156" s="122">
        <v>0.82364012292109401</v>
      </c>
      <c r="U156" s="122">
        <f t="shared" si="11"/>
        <v>-23203621022.178265</v>
      </c>
      <c r="V156" s="3">
        <f t="shared" si="12"/>
        <v>0.51948487261622078</v>
      </c>
    </row>
    <row r="157" spans="13:22" x14ac:dyDescent="0.25">
      <c r="M157" s="3">
        <v>153</v>
      </c>
      <c r="N157" s="122">
        <f>(_xlfn.GAMMA.INV(T157,IF($O$2="Railway",$D$31,$D$32),IF($O$2="Railway",$F$31,$F$32))*'CBA Result'!$G$89)</f>
        <v>3374352867.8355303</v>
      </c>
      <c r="O157" s="122">
        <f>'CBA Result'!$G$88+'CBA Result'!$G$92+'CBA Result'!$G$93+'CBA Result'!$G$94+'CBA Result'!$G$95</f>
        <v>-1375964005.2877898</v>
      </c>
      <c r="P157" s="122">
        <f>'CBA Result'!$G$90+'CBA Result'!$G$91</f>
        <v>16477753602.776276</v>
      </c>
      <c r="Q157" s="122">
        <f>'CBA Result'!$G$74</f>
        <v>-11300047184.977684</v>
      </c>
      <c r="R157" s="122">
        <v>0.7666576245239638</v>
      </c>
      <c r="S157" s="122">
        <f t="shared" si="10"/>
        <v>18916793938.794476</v>
      </c>
      <c r="T157" s="122">
        <v>0.2348550576432874</v>
      </c>
      <c r="U157" s="122">
        <f t="shared" si="11"/>
        <v>-16442869543.489397</v>
      </c>
      <c r="V157" s="3">
        <f t="shared" si="12"/>
        <v>1.2719910442653632</v>
      </c>
    </row>
    <row r="158" spans="13:22" x14ac:dyDescent="0.25">
      <c r="M158" s="3">
        <v>154</v>
      </c>
      <c r="N158" s="122">
        <f>(_xlfn.GAMMA.INV(T158,IF($O$2="Railway",$D$31,$D$32),IF($O$2="Railway",$F$31,$F$32))*'CBA Result'!$G$89)</f>
        <v>3860677529.7583652</v>
      </c>
      <c r="O158" s="122">
        <f>'CBA Result'!$G$88+'CBA Result'!$G$92+'CBA Result'!$G$93+'CBA Result'!$G$94+'CBA Result'!$G$95</f>
        <v>-1375964005.2877898</v>
      </c>
      <c r="P158" s="122">
        <f>'CBA Result'!$G$90+'CBA Result'!$G$91</f>
        <v>16477753602.776276</v>
      </c>
      <c r="Q158" s="122">
        <f>'CBA Result'!$G$74</f>
        <v>-11300047184.977684</v>
      </c>
      <c r="R158" s="122">
        <v>0.32821353297680789</v>
      </c>
      <c r="S158" s="122">
        <f t="shared" si="10"/>
        <v>9871117090.455801</v>
      </c>
      <c r="T158" s="122">
        <v>0.46037656429408835</v>
      </c>
      <c r="U158" s="122">
        <f t="shared" si="11"/>
        <v>-18812678892.121075</v>
      </c>
      <c r="V158" s="3">
        <f t="shared" si="12"/>
        <v>0.65678209285234301</v>
      </c>
    </row>
    <row r="159" spans="13:22" x14ac:dyDescent="0.25">
      <c r="M159" s="3">
        <v>155</v>
      </c>
      <c r="N159" s="122">
        <f>(_xlfn.GAMMA.INV(T159,IF($O$2="Railway",$D$31,$D$32),IF($O$2="Railway",$F$31,$F$32))*'CBA Result'!$G$89)</f>
        <v>4129573882.4260907</v>
      </c>
      <c r="O159" s="122">
        <f>'CBA Result'!$G$88+'CBA Result'!$G$92+'CBA Result'!$G$93+'CBA Result'!$G$94+'CBA Result'!$G$95</f>
        <v>-1375964005.2877898</v>
      </c>
      <c r="P159" s="122">
        <f>'CBA Result'!$G$90+'CBA Result'!$G$91</f>
        <v>16477753602.776276</v>
      </c>
      <c r="Q159" s="122">
        <f>'CBA Result'!$G$74</f>
        <v>-11300047184.977684</v>
      </c>
      <c r="R159" s="122">
        <v>0.62675969184714408</v>
      </c>
      <c r="S159" s="122">
        <f t="shared" si="10"/>
        <v>15568130449.691902</v>
      </c>
      <c r="T159" s="122">
        <v>0.5881739874434091</v>
      </c>
      <c r="U159" s="122">
        <f t="shared" si="11"/>
        <v>-20122982769.875164</v>
      </c>
      <c r="V159" s="3">
        <f t="shared" si="12"/>
        <v>0.91048829770199446</v>
      </c>
    </row>
    <row r="160" spans="13:22" x14ac:dyDescent="0.25">
      <c r="M160" s="3">
        <v>156</v>
      </c>
      <c r="N160" s="122">
        <f>(_xlfn.GAMMA.INV(T160,IF($O$2="Railway",$D$31,$D$32),IF($O$2="Railway",$F$31,$F$32))*'CBA Result'!$G$89)</f>
        <v>3714032790.7512851</v>
      </c>
      <c r="O160" s="122">
        <f>'CBA Result'!$G$88+'CBA Result'!$G$92+'CBA Result'!$G$93+'CBA Result'!$G$94+'CBA Result'!$G$95</f>
        <v>-1375964005.2877898</v>
      </c>
      <c r="P160" s="122">
        <f>'CBA Result'!$G$90+'CBA Result'!$G$91</f>
        <v>16477753602.776276</v>
      </c>
      <c r="Q160" s="122">
        <f>'CBA Result'!$G$74</f>
        <v>-11300047184.977684</v>
      </c>
      <c r="R160" s="122">
        <v>0.95820563656941926</v>
      </c>
      <c r="S160" s="122">
        <f t="shared" si="10"/>
        <v>27092945517.286915</v>
      </c>
      <c r="T160" s="122">
        <v>0.3891121348428882</v>
      </c>
      <c r="U160" s="122">
        <f t="shared" si="11"/>
        <v>-18098094375.570747</v>
      </c>
      <c r="V160" s="3">
        <f t="shared" si="12"/>
        <v>1.6261941004394982</v>
      </c>
    </row>
    <row r="161" spans="13:22" x14ac:dyDescent="0.25">
      <c r="M161" s="3">
        <v>157</v>
      </c>
      <c r="N161" s="122">
        <f>(_xlfn.GAMMA.INV(T161,IF($O$2="Railway",$D$31,$D$32),IF($O$2="Railway",$F$31,$F$32))*'CBA Result'!$G$89)</f>
        <v>3803019738.7944832</v>
      </c>
      <c r="O161" s="122">
        <f>'CBA Result'!$G$88+'CBA Result'!$G$92+'CBA Result'!$G$93+'CBA Result'!$G$94+'CBA Result'!$G$95</f>
        <v>-1375964005.2877898</v>
      </c>
      <c r="P161" s="122">
        <f>'CBA Result'!$G$90+'CBA Result'!$G$91</f>
        <v>16477753602.776276</v>
      </c>
      <c r="Q161" s="122">
        <f>'CBA Result'!$G$74</f>
        <v>-11300047184.977684</v>
      </c>
      <c r="R161" s="122">
        <v>0.44249058322806478</v>
      </c>
      <c r="S161" s="122">
        <f t="shared" si="10"/>
        <v>11953916370.915941</v>
      </c>
      <c r="T161" s="122">
        <v>0.43229268133916487</v>
      </c>
      <c r="U161" s="122">
        <f t="shared" si="11"/>
        <v>-18531718491.084827</v>
      </c>
      <c r="V161" s="3">
        <f t="shared" si="12"/>
        <v>0.77601934819703744</v>
      </c>
    </row>
    <row r="162" spans="13:22" x14ac:dyDescent="0.25">
      <c r="M162" s="3">
        <v>158</v>
      </c>
      <c r="N162" s="122">
        <f>(_xlfn.GAMMA.INV(T162,IF($O$2="Railway",$D$31,$D$32),IF($O$2="Railway",$F$31,$F$32))*'CBA Result'!$G$89)</f>
        <v>5199834984.3520575</v>
      </c>
      <c r="O162" s="122">
        <f>'CBA Result'!$G$88+'CBA Result'!$G$92+'CBA Result'!$G$93+'CBA Result'!$G$94+'CBA Result'!$G$95</f>
        <v>-1375964005.2877898</v>
      </c>
      <c r="P162" s="122">
        <f>'CBA Result'!$G$90+'CBA Result'!$G$91</f>
        <v>16477753602.776276</v>
      </c>
      <c r="Q162" s="122">
        <f>'CBA Result'!$G$74</f>
        <v>-11300047184.977684</v>
      </c>
      <c r="R162" s="122">
        <v>0.32043017569268917</v>
      </c>
      <c r="S162" s="122">
        <f t="shared" si="10"/>
        <v>9729529361.6670227</v>
      </c>
      <c r="T162" s="122">
        <v>0.91671680732355676</v>
      </c>
      <c r="U162" s="122">
        <f t="shared" si="11"/>
        <v>-25338253479.760399</v>
      </c>
      <c r="V162" s="3">
        <f t="shared" si="12"/>
        <v>0.53489875896763872</v>
      </c>
    </row>
    <row r="163" spans="13:22" x14ac:dyDescent="0.25">
      <c r="M163" s="3">
        <v>159</v>
      </c>
      <c r="N163" s="122">
        <f>(_xlfn.GAMMA.INV(T163,IF($O$2="Railway",$D$31,$D$32),IF($O$2="Railway",$F$31,$F$32))*'CBA Result'!$G$89)</f>
        <v>3293033620.8695111</v>
      </c>
      <c r="O163" s="122">
        <f>'CBA Result'!$G$88+'CBA Result'!$G$92+'CBA Result'!$G$93+'CBA Result'!$G$94+'CBA Result'!$G$95</f>
        <v>-1375964005.2877898</v>
      </c>
      <c r="P163" s="122">
        <f>'CBA Result'!$G$90+'CBA Result'!$G$91</f>
        <v>16477753602.776276</v>
      </c>
      <c r="Q163" s="122">
        <f>'CBA Result'!$G$74</f>
        <v>-11300047184.977684</v>
      </c>
      <c r="R163" s="122">
        <v>0.42354241572038209</v>
      </c>
      <c r="S163" s="122">
        <f t="shared" si="10"/>
        <v>11605426918.81246</v>
      </c>
      <c r="T163" s="122">
        <v>0.20241817659036332</v>
      </c>
      <c r="U163" s="122">
        <f t="shared" si="11"/>
        <v>-16046609335.500319</v>
      </c>
      <c r="V163" s="3">
        <f t="shared" si="12"/>
        <v>0.84270117453897375</v>
      </c>
    </row>
    <row r="164" spans="13:22" x14ac:dyDescent="0.25">
      <c r="M164" s="3">
        <v>160</v>
      </c>
      <c r="N164" s="122">
        <f>(_xlfn.GAMMA.INV(T164,IF($O$2="Railway",$D$31,$D$32),IF($O$2="Railway",$F$31,$F$32))*'CBA Result'!$G$89)</f>
        <v>3667739315.9608479</v>
      </c>
      <c r="O164" s="122">
        <f>'CBA Result'!$G$88+'CBA Result'!$G$92+'CBA Result'!$G$93+'CBA Result'!$G$94+'CBA Result'!$G$95</f>
        <v>-1375964005.2877898</v>
      </c>
      <c r="P164" s="122">
        <f>'CBA Result'!$G$90+'CBA Result'!$G$91</f>
        <v>16477753602.776276</v>
      </c>
      <c r="Q164" s="122">
        <f>'CBA Result'!$G$74</f>
        <v>-11300047184.977684</v>
      </c>
      <c r="R164" s="122">
        <v>0.20144989557319892</v>
      </c>
      <c r="S164" s="122">
        <f t="shared" si="10"/>
        <v>7506488559.7115269</v>
      </c>
      <c r="T164" s="122">
        <v>0.36687743001786233</v>
      </c>
      <c r="U164" s="122">
        <f t="shared" si="11"/>
        <v>-17872511101.826694</v>
      </c>
      <c r="V164" s="3">
        <f t="shared" si="12"/>
        <v>0.54823095728183013</v>
      </c>
    </row>
    <row r="165" spans="13:22" x14ac:dyDescent="0.25">
      <c r="M165" s="3">
        <v>161</v>
      </c>
      <c r="N165" s="122">
        <f>(_xlfn.GAMMA.INV(T165,IF($O$2="Railway",$D$31,$D$32),IF($O$2="Railway",$F$31,$F$32))*'CBA Result'!$G$89)</f>
        <v>4672450893.0346603</v>
      </c>
      <c r="O165" s="122">
        <f>'CBA Result'!$G$88+'CBA Result'!$G$92+'CBA Result'!$G$93+'CBA Result'!$G$94+'CBA Result'!$G$95</f>
        <v>-1375964005.2877898</v>
      </c>
      <c r="P165" s="122">
        <f>'CBA Result'!$G$90+'CBA Result'!$G$91</f>
        <v>16477753602.776276</v>
      </c>
      <c r="Q165" s="122">
        <f>'CBA Result'!$G$74</f>
        <v>-11300047184.977684</v>
      </c>
      <c r="R165" s="122">
        <v>0.89226163545887738</v>
      </c>
      <c r="S165" s="122">
        <f t="shared" si="10"/>
        <v>23191782000.179554</v>
      </c>
      <c r="T165" s="122">
        <v>0.79769798564053884</v>
      </c>
      <c r="U165" s="122">
        <f t="shared" si="11"/>
        <v>-22768365814.631264</v>
      </c>
      <c r="V165" s="3">
        <f t="shared" si="12"/>
        <v>1.1633803279330965</v>
      </c>
    </row>
    <row r="166" spans="13:22" x14ac:dyDescent="0.25">
      <c r="M166" s="3">
        <v>162</v>
      </c>
      <c r="N166" s="122">
        <f>(_xlfn.GAMMA.INV(T166,IF($O$2="Railway",$D$31,$D$32),IF($O$2="Railway",$F$31,$F$32))*'CBA Result'!$G$89)</f>
        <v>3424400335.5238557</v>
      </c>
      <c r="O166" s="122">
        <f>'CBA Result'!$G$88+'CBA Result'!$G$92+'CBA Result'!$G$93+'CBA Result'!$G$94+'CBA Result'!$G$95</f>
        <v>-1375964005.2877898</v>
      </c>
      <c r="P166" s="122">
        <f>'CBA Result'!$G$90+'CBA Result'!$G$91</f>
        <v>16477753602.776276</v>
      </c>
      <c r="Q166" s="122">
        <f>'CBA Result'!$G$74</f>
        <v>-11300047184.977684</v>
      </c>
      <c r="R166" s="122">
        <v>0.30756286873422589</v>
      </c>
      <c r="S166" s="122">
        <f t="shared" si="10"/>
        <v>9494991519.7968502</v>
      </c>
      <c r="T166" s="122">
        <v>0.25587929441761237</v>
      </c>
      <c r="U166" s="122">
        <f t="shared" si="11"/>
        <v>-16686745633.042826</v>
      </c>
      <c r="V166" s="3">
        <f t="shared" si="12"/>
        <v>0.69177226667702096</v>
      </c>
    </row>
    <row r="167" spans="13:22" x14ac:dyDescent="0.25">
      <c r="M167" s="3">
        <v>163</v>
      </c>
      <c r="N167" s="122">
        <f>(_xlfn.GAMMA.INV(T167,IF($O$2="Railway",$D$31,$D$32),IF($O$2="Railway",$F$31,$F$32))*'CBA Result'!$G$89)</f>
        <v>4864425892.8544817</v>
      </c>
      <c r="O167" s="122">
        <f>'CBA Result'!$G$88+'CBA Result'!$G$92+'CBA Result'!$G$93+'CBA Result'!$G$94+'CBA Result'!$G$95</f>
        <v>-1375964005.2877898</v>
      </c>
      <c r="P167" s="122">
        <f>'CBA Result'!$G$90+'CBA Result'!$G$91</f>
        <v>16477753602.776276</v>
      </c>
      <c r="Q167" s="122">
        <f>'CBA Result'!$G$74</f>
        <v>-11300047184.977684</v>
      </c>
      <c r="R167" s="122">
        <v>0.94301980634648697</v>
      </c>
      <c r="S167" s="122">
        <f t="shared" si="10"/>
        <v>25943013487.685204</v>
      </c>
      <c r="T167" s="122">
        <v>0.85038629009688216</v>
      </c>
      <c r="U167" s="122">
        <f t="shared" si="11"/>
        <v>-23703839963.685955</v>
      </c>
      <c r="V167" s="3">
        <f t="shared" si="12"/>
        <v>1.2416332299045481</v>
      </c>
    </row>
    <row r="168" spans="13:22" x14ac:dyDescent="0.25">
      <c r="M168" s="3">
        <v>164</v>
      </c>
      <c r="N168" s="122">
        <f>(_xlfn.GAMMA.INV(T168,IF($O$2="Railway",$D$31,$D$32),IF($O$2="Railway",$F$31,$F$32))*'CBA Result'!$G$89)</f>
        <v>3746091333.2704525</v>
      </c>
      <c r="O168" s="122">
        <f>'CBA Result'!$G$88+'CBA Result'!$G$92+'CBA Result'!$G$93+'CBA Result'!$G$94+'CBA Result'!$G$95</f>
        <v>-1375964005.2877898</v>
      </c>
      <c r="P168" s="122">
        <f>'CBA Result'!$G$90+'CBA Result'!$G$91</f>
        <v>16477753602.776276</v>
      </c>
      <c r="Q168" s="122">
        <f>'CBA Result'!$G$74</f>
        <v>-11300047184.977684</v>
      </c>
      <c r="R168" s="122">
        <v>0.30839779576311432</v>
      </c>
      <c r="S168" s="122">
        <f t="shared" si="10"/>
        <v>9510231145.4443817</v>
      </c>
      <c r="T168" s="122">
        <v>0.40461962288232689</v>
      </c>
      <c r="U168" s="122">
        <f t="shared" si="11"/>
        <v>-18254312309.214184</v>
      </c>
      <c r="V168" s="3">
        <f t="shared" si="12"/>
        <v>0.65082476250996457</v>
      </c>
    </row>
    <row r="169" spans="13:22" x14ac:dyDescent="0.25">
      <c r="M169" s="3">
        <v>165</v>
      </c>
      <c r="N169" s="122">
        <f>(_xlfn.GAMMA.INV(T169,IF($O$2="Railway",$D$31,$D$32),IF($O$2="Railway",$F$31,$F$32))*'CBA Result'!$G$89)</f>
        <v>3563046560.7842331</v>
      </c>
      <c r="O169" s="122">
        <f>'CBA Result'!$G$88+'CBA Result'!$G$92+'CBA Result'!$G$93+'CBA Result'!$G$94+'CBA Result'!$G$95</f>
        <v>-1375964005.2877898</v>
      </c>
      <c r="P169" s="122">
        <f>'CBA Result'!$G$90+'CBA Result'!$G$91</f>
        <v>16477753602.776276</v>
      </c>
      <c r="Q169" s="122">
        <f>'CBA Result'!$G$74</f>
        <v>-11300047184.977684</v>
      </c>
      <c r="R169" s="122">
        <v>0.79114764692250705</v>
      </c>
      <c r="S169" s="122">
        <f t="shared" si="10"/>
        <v>19610731787.205307</v>
      </c>
      <c r="T169" s="122">
        <v>0.31764672722439702</v>
      </c>
      <c r="U169" s="122">
        <f t="shared" si="11"/>
        <v>-17362354226.436901</v>
      </c>
      <c r="V169" s="3">
        <f t="shared" si="12"/>
        <v>1.2554642105798746</v>
      </c>
    </row>
    <row r="170" spans="13:22" x14ac:dyDescent="0.25">
      <c r="M170" s="3">
        <v>166</v>
      </c>
      <c r="N170" s="122">
        <f>(_xlfn.GAMMA.INV(T170,IF($O$2="Railway",$D$31,$D$32),IF($O$2="Railway",$F$31,$F$32))*'CBA Result'!$G$89)</f>
        <v>2561786705.9976234</v>
      </c>
      <c r="O170" s="122">
        <f>'CBA Result'!$G$88+'CBA Result'!$G$92+'CBA Result'!$G$93+'CBA Result'!$G$94+'CBA Result'!$G$95</f>
        <v>-1375964005.2877898</v>
      </c>
      <c r="P170" s="122">
        <f>'CBA Result'!$G$90+'CBA Result'!$G$91</f>
        <v>16477753602.776276</v>
      </c>
      <c r="Q170" s="122">
        <f>'CBA Result'!$G$74</f>
        <v>-11300047184.977684</v>
      </c>
      <c r="R170" s="122">
        <v>0.38599412525089261</v>
      </c>
      <c r="S170" s="122">
        <f t="shared" si="10"/>
        <v>10920219290.777029</v>
      </c>
      <c r="T170" s="122">
        <v>2.7576108673056265E-2</v>
      </c>
      <c r="U170" s="122">
        <f t="shared" si="11"/>
        <v>-12483319396.285934</v>
      </c>
      <c r="V170" s="3">
        <f t="shared" si="12"/>
        <v>0.96977747722201835</v>
      </c>
    </row>
    <row r="171" spans="13:22" x14ac:dyDescent="0.25">
      <c r="M171" s="3">
        <v>167</v>
      </c>
      <c r="N171" s="122">
        <f>(_xlfn.GAMMA.INV(T171,IF($O$2="Railway",$D$31,$D$32),IF($O$2="Railway",$F$31,$F$32))*'CBA Result'!$G$89)</f>
        <v>3086705886.1463041</v>
      </c>
      <c r="O171" s="122">
        <f>'CBA Result'!$G$88+'CBA Result'!$G$92+'CBA Result'!$G$93+'CBA Result'!$G$94+'CBA Result'!$G$95</f>
        <v>-1375964005.2877898</v>
      </c>
      <c r="P171" s="122">
        <f>'CBA Result'!$G$90+'CBA Result'!$G$91</f>
        <v>16477753602.776276</v>
      </c>
      <c r="Q171" s="122">
        <f>'CBA Result'!$G$74</f>
        <v>-11300047184.977684</v>
      </c>
      <c r="R171" s="122">
        <v>0.56239522367165351</v>
      </c>
      <c r="S171" s="122">
        <f t="shared" si="10"/>
        <v>14242074359.645157</v>
      </c>
      <c r="T171" s="122">
        <v>0.13118529038131588</v>
      </c>
      <c r="U171" s="122">
        <f t="shared" si="11"/>
        <v>-15041195806.406792</v>
      </c>
      <c r="V171" s="3">
        <f t="shared" si="12"/>
        <v>1.0606082419130916</v>
      </c>
    </row>
    <row r="172" spans="13:22" x14ac:dyDescent="0.25">
      <c r="M172" s="3">
        <v>168</v>
      </c>
      <c r="N172" s="122">
        <f>(_xlfn.GAMMA.INV(T172,IF($O$2="Railway",$D$31,$D$32),IF($O$2="Railway",$F$31,$F$32))*'CBA Result'!$G$89)</f>
        <v>3900159032.9748192</v>
      </c>
      <c r="O172" s="122">
        <f>'CBA Result'!$G$88+'CBA Result'!$G$92+'CBA Result'!$G$93+'CBA Result'!$G$94+'CBA Result'!$G$95</f>
        <v>-1375964005.2877898</v>
      </c>
      <c r="P172" s="122">
        <f>'CBA Result'!$G$90+'CBA Result'!$G$91</f>
        <v>16477753602.776276</v>
      </c>
      <c r="Q172" s="122">
        <f>'CBA Result'!$G$74</f>
        <v>-11300047184.977684</v>
      </c>
      <c r="R172" s="122">
        <v>0.45072142619174593</v>
      </c>
      <c r="S172" s="122">
        <f t="shared" si="10"/>
        <v>12106056513.570732</v>
      </c>
      <c r="T172" s="122">
        <v>0.47956787673755819</v>
      </c>
      <c r="U172" s="122">
        <f t="shared" si="11"/>
        <v>-19005068138.947365</v>
      </c>
      <c r="V172" s="3">
        <f t="shared" si="12"/>
        <v>0.76980789725640453</v>
      </c>
    </row>
    <row r="173" spans="13:22" x14ac:dyDescent="0.25">
      <c r="M173" s="3">
        <v>169</v>
      </c>
      <c r="N173" s="122">
        <f>(_xlfn.GAMMA.INV(T173,IF($O$2="Railway",$D$31,$D$32),IF($O$2="Railway",$F$31,$F$32))*'CBA Result'!$G$89)</f>
        <v>3575527862.0817785</v>
      </c>
      <c r="O173" s="122">
        <f>'CBA Result'!$G$88+'CBA Result'!$G$92+'CBA Result'!$G$93+'CBA Result'!$G$94+'CBA Result'!$G$95</f>
        <v>-1375964005.2877898</v>
      </c>
      <c r="P173" s="122">
        <f>'CBA Result'!$G$90+'CBA Result'!$G$91</f>
        <v>16477753602.776276</v>
      </c>
      <c r="Q173" s="122">
        <f>'CBA Result'!$G$74</f>
        <v>-11300047184.977684</v>
      </c>
      <c r="R173" s="122">
        <v>0.19904203384391828</v>
      </c>
      <c r="S173" s="122">
        <f t="shared" si="10"/>
        <v>7459437966.8648977</v>
      </c>
      <c r="T173" s="122">
        <v>0.32341953511605726</v>
      </c>
      <c r="U173" s="122">
        <f t="shared" si="11"/>
        <v>-17423174305.72522</v>
      </c>
      <c r="V173" s="3">
        <f t="shared" si="12"/>
        <v>0.55437669704566739</v>
      </c>
    </row>
    <row r="174" spans="13:22" x14ac:dyDescent="0.25">
      <c r="M174" s="3">
        <v>170</v>
      </c>
      <c r="N174" s="122">
        <f>(_xlfn.GAMMA.INV(T174,IF($O$2="Railway",$D$31,$D$32),IF($O$2="Railway",$F$31,$F$32))*'CBA Result'!$G$89)</f>
        <v>3797329723.4565516</v>
      </c>
      <c r="O174" s="122">
        <f>'CBA Result'!$G$88+'CBA Result'!$G$92+'CBA Result'!$G$93+'CBA Result'!$G$94+'CBA Result'!$G$95</f>
        <v>-1375964005.2877898</v>
      </c>
      <c r="P174" s="122">
        <f>'CBA Result'!$G$90+'CBA Result'!$G$91</f>
        <v>16477753602.776276</v>
      </c>
      <c r="Q174" s="122">
        <f>'CBA Result'!$G$74</f>
        <v>-11300047184.977684</v>
      </c>
      <c r="R174" s="122">
        <v>0.72288831692151423</v>
      </c>
      <c r="S174" s="122">
        <f t="shared" si="10"/>
        <v>17774447195.240894</v>
      </c>
      <c r="T174" s="122">
        <v>0.42952198784841844</v>
      </c>
      <c r="U174" s="122">
        <f t="shared" si="11"/>
        <v>-18503991639.87318</v>
      </c>
      <c r="V174" s="3">
        <f t="shared" si="12"/>
        <v>1.0914300712226257</v>
      </c>
    </row>
    <row r="175" spans="13:22" x14ac:dyDescent="0.25">
      <c r="M175" s="3">
        <v>171</v>
      </c>
      <c r="N175" s="122">
        <f>(_xlfn.GAMMA.INV(T175,IF($O$2="Railway",$D$31,$D$32),IF($O$2="Railway",$F$31,$F$32))*'CBA Result'!$G$89)</f>
        <v>4763775280.8931036</v>
      </c>
      <c r="O175" s="122">
        <f>'CBA Result'!$G$88+'CBA Result'!$G$92+'CBA Result'!$G$93+'CBA Result'!$G$94+'CBA Result'!$G$95</f>
        <v>-1375964005.2877898</v>
      </c>
      <c r="P175" s="122">
        <f>'CBA Result'!$G$90+'CBA Result'!$G$91</f>
        <v>16477753602.776276</v>
      </c>
      <c r="Q175" s="122">
        <f>'CBA Result'!$G$74</f>
        <v>-11300047184.977684</v>
      </c>
      <c r="R175" s="122">
        <v>0.28121205691453299</v>
      </c>
      <c r="S175" s="122">
        <f t="shared" si="10"/>
        <v>9012011780.2651787</v>
      </c>
      <c r="T175" s="122">
        <v>0.82419304290958562</v>
      </c>
      <c r="U175" s="122">
        <f t="shared" si="11"/>
        <v>-23213380030.544792</v>
      </c>
      <c r="V175" s="3">
        <f t="shared" si="12"/>
        <v>0.53416706397579627</v>
      </c>
    </row>
    <row r="176" spans="13:22" x14ac:dyDescent="0.25">
      <c r="M176" s="3">
        <v>172</v>
      </c>
      <c r="N176" s="122">
        <f>(_xlfn.GAMMA.INV(T176,IF($O$2="Railway",$D$31,$D$32),IF($O$2="Railway",$F$31,$F$32))*'CBA Result'!$G$89)</f>
        <v>3400820415.4490757</v>
      </c>
      <c r="O176" s="122">
        <f>'CBA Result'!$G$88+'CBA Result'!$G$92+'CBA Result'!$G$93+'CBA Result'!$G$94+'CBA Result'!$G$95</f>
        <v>-1375964005.2877898</v>
      </c>
      <c r="P176" s="122">
        <f>'CBA Result'!$G$90+'CBA Result'!$G$91</f>
        <v>16477753602.776276</v>
      </c>
      <c r="Q176" s="122">
        <f>'CBA Result'!$G$74</f>
        <v>-11300047184.977684</v>
      </c>
      <c r="R176" s="122">
        <v>0.64235783594443396</v>
      </c>
      <c r="S176" s="122">
        <f t="shared" si="10"/>
        <v>15904756204.966921</v>
      </c>
      <c r="T176" s="122">
        <v>0.2458791385593595</v>
      </c>
      <c r="U176" s="122">
        <f t="shared" si="11"/>
        <v>-16571843142.158932</v>
      </c>
      <c r="V176" s="3">
        <f t="shared" si="12"/>
        <v>1.0819323150310962</v>
      </c>
    </row>
    <row r="177" spans="13:22" x14ac:dyDescent="0.25">
      <c r="M177" s="3">
        <v>173</v>
      </c>
      <c r="N177" s="122">
        <f>(_xlfn.GAMMA.INV(T177,IF($O$2="Railway",$D$31,$D$32),IF($O$2="Railway",$F$31,$F$32))*'CBA Result'!$G$89)</f>
        <v>4125622373.9661169</v>
      </c>
      <c r="O177" s="122">
        <f>'CBA Result'!$G$88+'CBA Result'!$G$92+'CBA Result'!$G$93+'CBA Result'!$G$94+'CBA Result'!$G$95</f>
        <v>-1375964005.2877898</v>
      </c>
      <c r="P177" s="122">
        <f>'CBA Result'!$G$90+'CBA Result'!$G$91</f>
        <v>16477753602.776276</v>
      </c>
      <c r="Q177" s="122">
        <f>'CBA Result'!$G$74</f>
        <v>-11300047184.977684</v>
      </c>
      <c r="R177" s="122">
        <v>0.76580127813018817</v>
      </c>
      <c r="S177" s="122">
        <f t="shared" si="10"/>
        <v>18893320240.330093</v>
      </c>
      <c r="T177" s="122">
        <v>0.58636970124480858</v>
      </c>
      <c r="U177" s="122">
        <f t="shared" si="11"/>
        <v>-20103727481.334751</v>
      </c>
      <c r="V177" s="3">
        <f t="shared" si="12"/>
        <v>1.0765654592713108</v>
      </c>
    </row>
    <row r="178" spans="13:22" x14ac:dyDescent="0.25">
      <c r="M178" s="3">
        <v>174</v>
      </c>
      <c r="N178" s="122">
        <f>(_xlfn.GAMMA.INV(T178,IF($O$2="Railway",$D$31,$D$32),IF($O$2="Railway",$F$31,$F$32))*'CBA Result'!$G$89)</f>
        <v>3848953096.9083443</v>
      </c>
      <c r="O178" s="122">
        <f>'CBA Result'!$G$88+'CBA Result'!$G$92+'CBA Result'!$G$93+'CBA Result'!$G$94+'CBA Result'!$G$95</f>
        <v>-1375964005.2877898</v>
      </c>
      <c r="P178" s="122">
        <f>'CBA Result'!$G$90+'CBA Result'!$G$91</f>
        <v>16477753602.776276</v>
      </c>
      <c r="Q178" s="122">
        <f>'CBA Result'!$G$74</f>
        <v>-11300047184.977684</v>
      </c>
      <c r="R178" s="122">
        <v>0.71316727559723092</v>
      </c>
      <c r="S178" s="122">
        <f t="shared" si="10"/>
        <v>17534725927.476978</v>
      </c>
      <c r="T178" s="122">
        <v>0.45466804840036001</v>
      </c>
      <c r="U178" s="122">
        <f t="shared" si="11"/>
        <v>-18755546953.827984</v>
      </c>
      <c r="V178" s="3">
        <f t="shared" si="12"/>
        <v>1.0667625459471863</v>
      </c>
    </row>
    <row r="179" spans="13:22" x14ac:dyDescent="0.25">
      <c r="M179" s="3">
        <v>175</v>
      </c>
      <c r="N179" s="122">
        <f>(_xlfn.GAMMA.INV(T179,IF($O$2="Railway",$D$31,$D$32),IF($O$2="Railway",$F$31,$F$32))*'CBA Result'!$G$89)</f>
        <v>5567844520.3832369</v>
      </c>
      <c r="O179" s="122">
        <f>'CBA Result'!$G$88+'CBA Result'!$G$92+'CBA Result'!$G$93+'CBA Result'!$G$94+'CBA Result'!$G$95</f>
        <v>-1375964005.2877898</v>
      </c>
      <c r="P179" s="122">
        <f>'CBA Result'!$G$90+'CBA Result'!$G$91</f>
        <v>16477753602.776276</v>
      </c>
      <c r="Q179" s="122">
        <f>'CBA Result'!$G$74</f>
        <v>-11300047184.977684</v>
      </c>
      <c r="R179" s="122">
        <v>0.41353639587480329</v>
      </c>
      <c r="S179" s="122">
        <f t="shared" si="10"/>
        <v>11422239494.001547</v>
      </c>
      <c r="T179" s="122">
        <v>0.95957559168006901</v>
      </c>
      <c r="U179" s="122">
        <f t="shared" si="11"/>
        <v>-27131525561.468388</v>
      </c>
      <c r="V179" s="3">
        <f t="shared" si="12"/>
        <v>0.57549731118960123</v>
      </c>
    </row>
    <row r="180" spans="13:22" x14ac:dyDescent="0.25">
      <c r="M180" s="3">
        <v>176</v>
      </c>
      <c r="N180" s="122">
        <f>(_xlfn.GAMMA.INV(T180,IF($O$2="Railway",$D$31,$D$32),IF($O$2="Railway",$F$31,$F$32))*'CBA Result'!$G$89)</f>
        <v>4737699281.7515688</v>
      </c>
      <c r="O180" s="122">
        <f>'CBA Result'!$G$88+'CBA Result'!$G$92+'CBA Result'!$G$93+'CBA Result'!$G$94+'CBA Result'!$G$95</f>
        <v>-1375964005.2877898</v>
      </c>
      <c r="P180" s="122">
        <f>'CBA Result'!$G$90+'CBA Result'!$G$91</f>
        <v>16477753602.776276</v>
      </c>
      <c r="Q180" s="122">
        <f>'CBA Result'!$G$74</f>
        <v>-11300047184.977684</v>
      </c>
      <c r="R180" s="122">
        <v>0.64127846641770447</v>
      </c>
      <c r="S180" s="122">
        <f t="shared" si="10"/>
        <v>15881238656.435614</v>
      </c>
      <c r="T180" s="122">
        <v>0.81689565590487601</v>
      </c>
      <c r="U180" s="122">
        <f t="shared" si="11"/>
        <v>-23086314406.736626</v>
      </c>
      <c r="V180" s="3">
        <f t="shared" si="12"/>
        <v>0.83352299522024442</v>
      </c>
    </row>
    <row r="181" spans="13:22" x14ac:dyDescent="0.25">
      <c r="M181" s="3">
        <v>177</v>
      </c>
      <c r="N181" s="122">
        <f>(_xlfn.GAMMA.INV(T181,IF($O$2="Railway",$D$31,$D$32),IF($O$2="Railway",$F$31,$F$32))*'CBA Result'!$G$89)</f>
        <v>4068385579.7367587</v>
      </c>
      <c r="O181" s="122">
        <f>'CBA Result'!$G$88+'CBA Result'!$G$92+'CBA Result'!$G$93+'CBA Result'!$G$94+'CBA Result'!$G$95</f>
        <v>-1375964005.2877898</v>
      </c>
      <c r="P181" s="122">
        <f>'CBA Result'!$G$90+'CBA Result'!$G$91</f>
        <v>16477753602.776276</v>
      </c>
      <c r="Q181" s="122">
        <f>'CBA Result'!$G$74</f>
        <v>-11300047184.977684</v>
      </c>
      <c r="R181" s="122">
        <v>0.25861062201412055</v>
      </c>
      <c r="S181" s="122">
        <f t="shared" si="10"/>
        <v>8593568260.6191292</v>
      </c>
      <c r="T181" s="122">
        <v>0.5599174820738182</v>
      </c>
      <c r="U181" s="122">
        <f t="shared" si="11"/>
        <v>-19824818553.471325</v>
      </c>
      <c r="V181" s="3">
        <f t="shared" si="12"/>
        <v>0.56928590819772829</v>
      </c>
    </row>
    <row r="182" spans="13:22" x14ac:dyDescent="0.25">
      <c r="M182" s="3">
        <v>178</v>
      </c>
      <c r="N182" s="122">
        <f>(_xlfn.GAMMA.INV(T182,IF($O$2="Railway",$D$31,$D$32),IF($O$2="Railway",$F$31,$F$32))*'CBA Result'!$G$89)</f>
        <v>4323360454.8760834</v>
      </c>
      <c r="O182" s="122">
        <f>'CBA Result'!$G$88+'CBA Result'!$G$92+'CBA Result'!$G$93+'CBA Result'!$G$94+'CBA Result'!$G$95</f>
        <v>-1375964005.2877898</v>
      </c>
      <c r="P182" s="122">
        <f>'CBA Result'!$G$90+'CBA Result'!$G$91</f>
        <v>16477753602.776276</v>
      </c>
      <c r="Q182" s="122">
        <f>'CBA Result'!$G$74</f>
        <v>-11300047184.977684</v>
      </c>
      <c r="R182" s="122">
        <v>0.8500029669333069</v>
      </c>
      <c r="S182" s="122">
        <f t="shared" si="10"/>
        <v>21510587356.781349</v>
      </c>
      <c r="T182" s="122">
        <v>0.67241243552710872</v>
      </c>
      <c r="U182" s="122">
        <f t="shared" si="11"/>
        <v>-21067284523.390083</v>
      </c>
      <c r="V182" s="3">
        <f t="shared" si="12"/>
        <v>1.1609461949979845</v>
      </c>
    </row>
    <row r="183" spans="13:22" x14ac:dyDescent="0.25">
      <c r="M183" s="3">
        <v>179</v>
      </c>
      <c r="N183" s="122">
        <f>(_xlfn.GAMMA.INV(T183,IF($O$2="Railway",$D$31,$D$32),IF($O$2="Railway",$F$31,$F$32))*'CBA Result'!$G$89)</f>
        <v>3300137335.459734</v>
      </c>
      <c r="O183" s="122">
        <f>'CBA Result'!$G$88+'CBA Result'!$G$92+'CBA Result'!$G$93+'CBA Result'!$G$94+'CBA Result'!$G$95</f>
        <v>-1375964005.2877898</v>
      </c>
      <c r="P183" s="122">
        <f>'CBA Result'!$G$90+'CBA Result'!$G$91</f>
        <v>16477753602.776276</v>
      </c>
      <c r="Q183" s="122">
        <f>'CBA Result'!$G$74</f>
        <v>-11300047184.977684</v>
      </c>
      <c r="R183" s="122">
        <v>0.60528445412807919</v>
      </c>
      <c r="S183" s="122">
        <f t="shared" si="10"/>
        <v>15115244340.201624</v>
      </c>
      <c r="T183" s="122">
        <v>0.20516096748196611</v>
      </c>
      <c r="U183" s="122">
        <f t="shared" si="11"/>
        <v>-16081224995.704268</v>
      </c>
      <c r="V183" s="3">
        <f t="shared" si="12"/>
        <v>1.0595845574528844</v>
      </c>
    </row>
    <row r="184" spans="13:22" x14ac:dyDescent="0.25">
      <c r="M184" s="3">
        <v>180</v>
      </c>
      <c r="N184" s="122">
        <f>(_xlfn.GAMMA.INV(T184,IF($O$2="Railway",$D$31,$D$32),IF($O$2="Railway",$F$31,$F$32))*'CBA Result'!$G$89)</f>
        <v>3525249348.8410563</v>
      </c>
      <c r="O184" s="122">
        <f>'CBA Result'!$G$88+'CBA Result'!$G$92+'CBA Result'!$G$93+'CBA Result'!$G$94+'CBA Result'!$G$95</f>
        <v>-1375964005.2877898</v>
      </c>
      <c r="P184" s="122">
        <f>'CBA Result'!$G$90+'CBA Result'!$G$91</f>
        <v>16477753602.776276</v>
      </c>
      <c r="Q184" s="122">
        <f>'CBA Result'!$G$74</f>
        <v>-11300047184.977684</v>
      </c>
      <c r="R184" s="122">
        <v>0.50716567157048154</v>
      </c>
      <c r="S184" s="122">
        <f t="shared" si="10"/>
        <v>13165988944.980093</v>
      </c>
      <c r="T184" s="122">
        <v>0.30035678482204853</v>
      </c>
      <c r="U184" s="122">
        <f t="shared" si="11"/>
        <v>-17178172355.295509</v>
      </c>
      <c r="V184" s="3">
        <f t="shared" si="12"/>
        <v>0.89155435000697991</v>
      </c>
    </row>
    <row r="185" spans="13:22" x14ac:dyDescent="0.25">
      <c r="M185" s="3">
        <v>181</v>
      </c>
      <c r="N185" s="122">
        <f>(_xlfn.GAMMA.INV(T185,IF($O$2="Railway",$D$31,$D$32),IF($O$2="Railway",$F$31,$F$32))*'CBA Result'!$G$89)</f>
        <v>2925366403.9652147</v>
      </c>
      <c r="O185" s="122">
        <f>'CBA Result'!$G$88+'CBA Result'!$G$92+'CBA Result'!$G$93+'CBA Result'!$G$94+'CBA Result'!$G$95</f>
        <v>-1375964005.2877898</v>
      </c>
      <c r="P185" s="122">
        <f>'CBA Result'!$G$90+'CBA Result'!$G$91</f>
        <v>16477753602.776276</v>
      </c>
      <c r="Q185" s="122">
        <f>'CBA Result'!$G$74</f>
        <v>-11300047184.977684</v>
      </c>
      <c r="R185" s="122">
        <v>8.2997951765939826E-2</v>
      </c>
      <c r="S185" s="122">
        <f t="shared" si="10"/>
        <v>4935498190.2063398</v>
      </c>
      <c r="T185" s="122">
        <v>8.7690370708180532E-2</v>
      </c>
      <c r="U185" s="122">
        <f t="shared" si="11"/>
        <v>-14255005339.190044</v>
      </c>
      <c r="V185" s="3">
        <f t="shared" si="12"/>
        <v>0.45492095124337778</v>
      </c>
    </row>
    <row r="186" spans="13:22" x14ac:dyDescent="0.25">
      <c r="M186" s="3">
        <v>182</v>
      </c>
      <c r="N186" s="122">
        <f>(_xlfn.GAMMA.INV(T186,IF($O$2="Railway",$D$31,$D$32),IF($O$2="Railway",$F$31,$F$32))*'CBA Result'!$G$89)</f>
        <v>3877131777.9511585</v>
      </c>
      <c r="O186" s="122">
        <f>'CBA Result'!$G$88+'CBA Result'!$G$92+'CBA Result'!$G$93+'CBA Result'!$G$94+'CBA Result'!$G$95</f>
        <v>-1375964005.2877898</v>
      </c>
      <c r="P186" s="122">
        <f>'CBA Result'!$G$90+'CBA Result'!$G$91</f>
        <v>16477753602.776276</v>
      </c>
      <c r="Q186" s="122">
        <f>'CBA Result'!$G$74</f>
        <v>-11300047184.977684</v>
      </c>
      <c r="R186" s="122">
        <v>0.93573090563209305</v>
      </c>
      <c r="S186" s="122">
        <f t="shared" si="10"/>
        <v>25465624293.178383</v>
      </c>
      <c r="T186" s="122">
        <v>0.4683819422310036</v>
      </c>
      <c r="U186" s="122">
        <f t="shared" si="11"/>
        <v>-18892858727.208637</v>
      </c>
      <c r="V186" s="3">
        <f t="shared" si="12"/>
        <v>1.4802837659271355</v>
      </c>
    </row>
    <row r="187" spans="13:22" x14ac:dyDescent="0.25">
      <c r="M187" s="3">
        <v>183</v>
      </c>
      <c r="N187" s="122">
        <f>(_xlfn.GAMMA.INV(T187,IF($O$2="Railway",$D$31,$D$32),IF($O$2="Railway",$F$31,$F$32))*'CBA Result'!$G$89)</f>
        <v>3777966284.10254</v>
      </c>
      <c r="O187" s="122">
        <f>'CBA Result'!$G$88+'CBA Result'!$G$92+'CBA Result'!$G$93+'CBA Result'!$G$94+'CBA Result'!$G$95</f>
        <v>-1375964005.2877898</v>
      </c>
      <c r="P187" s="122">
        <f>'CBA Result'!$G$90+'CBA Result'!$G$91</f>
        <v>16477753602.776276</v>
      </c>
      <c r="Q187" s="122">
        <f>'CBA Result'!$G$74</f>
        <v>-11300047184.977684</v>
      </c>
      <c r="R187" s="122">
        <v>0.72757515531391903</v>
      </c>
      <c r="S187" s="122">
        <f t="shared" si="10"/>
        <v>17891675029.430939</v>
      </c>
      <c r="T187" s="122">
        <v>0.42009916272471159</v>
      </c>
      <c r="U187" s="122">
        <f t="shared" si="11"/>
        <v>-18409635619.717079</v>
      </c>
      <c r="V187" s="3">
        <f t="shared" si="12"/>
        <v>1.1023399771427722</v>
      </c>
    </row>
    <row r="188" spans="13:22" x14ac:dyDescent="0.25">
      <c r="M188" s="3">
        <v>184</v>
      </c>
      <c r="N188" s="122">
        <f>(_xlfn.GAMMA.INV(T188,IF($O$2="Railway",$D$31,$D$32),IF($O$2="Railway",$F$31,$F$32))*'CBA Result'!$G$89)</f>
        <v>4215145498.0560179</v>
      </c>
      <c r="O188" s="122">
        <f>'CBA Result'!$G$88+'CBA Result'!$G$92+'CBA Result'!$G$93+'CBA Result'!$G$94+'CBA Result'!$G$95</f>
        <v>-1375964005.2877898</v>
      </c>
      <c r="P188" s="122">
        <f>'CBA Result'!$G$90+'CBA Result'!$G$91</f>
        <v>16477753602.776276</v>
      </c>
      <c r="Q188" s="122">
        <f>'CBA Result'!$G$74</f>
        <v>-11300047184.977684</v>
      </c>
      <c r="R188" s="122">
        <v>0.72252399967662206</v>
      </c>
      <c r="S188" s="122">
        <f t="shared" si="10"/>
        <v>17765380786.012276</v>
      </c>
      <c r="T188" s="122">
        <v>0.6264580524956429</v>
      </c>
      <c r="U188" s="122">
        <f t="shared" si="11"/>
        <v>-20539964326.795456</v>
      </c>
      <c r="V188" s="3">
        <f t="shared" si="12"/>
        <v>1.0031449885188348</v>
      </c>
    </row>
    <row r="189" spans="13:22" x14ac:dyDescent="0.25">
      <c r="M189" s="3">
        <v>185</v>
      </c>
      <c r="N189" s="122">
        <f>(_xlfn.GAMMA.INV(T189,IF($O$2="Railway",$D$31,$D$32),IF($O$2="Railway",$F$31,$F$32))*'CBA Result'!$G$89)</f>
        <v>4815534075.93295</v>
      </c>
      <c r="O189" s="122">
        <f>'CBA Result'!$G$88+'CBA Result'!$G$92+'CBA Result'!$G$93+'CBA Result'!$G$94+'CBA Result'!$G$95</f>
        <v>-1375964005.2877898</v>
      </c>
      <c r="P189" s="122">
        <f>'CBA Result'!$G$90+'CBA Result'!$G$91</f>
        <v>16477753602.776276</v>
      </c>
      <c r="Q189" s="122">
        <f>'CBA Result'!$G$74</f>
        <v>-11300047184.977684</v>
      </c>
      <c r="R189" s="122">
        <v>0.28167648829105696</v>
      </c>
      <c r="S189" s="122">
        <f t="shared" si="10"/>
        <v>9020564064.2257786</v>
      </c>
      <c r="T189" s="122">
        <v>0.83805090947058281</v>
      </c>
      <c r="U189" s="122">
        <f t="shared" si="11"/>
        <v>-23465595239.772247</v>
      </c>
      <c r="V189" s="3">
        <f t="shared" si="12"/>
        <v>0.53099586895422279</v>
      </c>
    </row>
    <row r="190" spans="13:22" x14ac:dyDescent="0.25">
      <c r="M190" s="3">
        <v>186</v>
      </c>
      <c r="N190" s="122">
        <f>(_xlfn.GAMMA.INV(T190,IF($O$2="Railway",$D$31,$D$32),IF($O$2="Railway",$F$31,$F$32))*'CBA Result'!$G$89)</f>
        <v>3237893285.466301</v>
      </c>
      <c r="O190" s="122">
        <f>'CBA Result'!$G$88+'CBA Result'!$G$92+'CBA Result'!$G$93+'CBA Result'!$G$94+'CBA Result'!$G$95</f>
        <v>-1375964005.2877898</v>
      </c>
      <c r="P190" s="122">
        <f>'CBA Result'!$G$90+'CBA Result'!$G$91</f>
        <v>16477753602.776276</v>
      </c>
      <c r="Q190" s="122">
        <f>'CBA Result'!$G$74</f>
        <v>-11300047184.977684</v>
      </c>
      <c r="R190" s="122">
        <v>0.87494396520656226</v>
      </c>
      <c r="S190" s="122">
        <f t="shared" si="10"/>
        <v>22458813374.369659</v>
      </c>
      <c r="T190" s="122">
        <v>0.18175475484733505</v>
      </c>
      <c r="U190" s="122">
        <f t="shared" si="11"/>
        <v>-15777916232.813398</v>
      </c>
      <c r="V190" s="3">
        <f t="shared" si="12"/>
        <v>1.5414419937132269</v>
      </c>
    </row>
    <row r="191" spans="13:22" x14ac:dyDescent="0.25">
      <c r="M191" s="3">
        <v>187</v>
      </c>
      <c r="N191" s="122">
        <f>(_xlfn.GAMMA.INV(T191,IF($O$2="Railway",$D$31,$D$32),IF($O$2="Railway",$F$31,$F$32))*'CBA Result'!$G$89)</f>
        <v>4418755953.4620695</v>
      </c>
      <c r="O191" s="122">
        <f>'CBA Result'!$G$88+'CBA Result'!$G$92+'CBA Result'!$G$93+'CBA Result'!$G$94+'CBA Result'!$G$95</f>
        <v>-1375964005.2877898</v>
      </c>
      <c r="P191" s="122">
        <f>'CBA Result'!$G$90+'CBA Result'!$G$91</f>
        <v>16477753602.776276</v>
      </c>
      <c r="Q191" s="122">
        <f>'CBA Result'!$G$74</f>
        <v>-11300047184.977684</v>
      </c>
      <c r="R191" s="122">
        <v>0.1896271698593448</v>
      </c>
      <c r="S191" s="122">
        <f t="shared" si="10"/>
        <v>7274206624.4899683</v>
      </c>
      <c r="T191" s="122">
        <v>0.71030830901299313</v>
      </c>
      <c r="U191" s="122">
        <f t="shared" si="11"/>
        <v>-21532136837.218086</v>
      </c>
      <c r="V191" s="3">
        <f t="shared" si="12"/>
        <v>0.47914420434257216</v>
      </c>
    </row>
    <row r="192" spans="13:22" x14ac:dyDescent="0.25">
      <c r="M192" s="3">
        <v>188</v>
      </c>
      <c r="N192" s="122">
        <f>(_xlfn.GAMMA.INV(T192,IF($O$2="Railway",$D$31,$D$32),IF($O$2="Railway",$F$31,$F$32))*'CBA Result'!$G$89)</f>
        <v>4255082741.5218453</v>
      </c>
      <c r="O192" s="122">
        <f>'CBA Result'!$G$88+'CBA Result'!$G$92+'CBA Result'!$G$93+'CBA Result'!$G$94+'CBA Result'!$G$95</f>
        <v>-1375964005.2877898</v>
      </c>
      <c r="P192" s="122">
        <f>'CBA Result'!$G$90+'CBA Result'!$G$91</f>
        <v>16477753602.776276</v>
      </c>
      <c r="Q192" s="122">
        <f>'CBA Result'!$G$74</f>
        <v>-11300047184.977684</v>
      </c>
      <c r="R192" s="122">
        <v>0.51651491494886081</v>
      </c>
      <c r="S192" s="122">
        <f t="shared" si="10"/>
        <v>13345002050.563662</v>
      </c>
      <c r="T192" s="122">
        <v>0.64376058116891344</v>
      </c>
      <c r="U192" s="122">
        <f t="shared" si="11"/>
        <v>-20734574348.31831</v>
      </c>
      <c r="V192" s="3">
        <f t="shared" si="12"/>
        <v>0.78246702894644116</v>
      </c>
    </row>
    <row r="193" spans="13:22" x14ac:dyDescent="0.25">
      <c r="M193" s="3">
        <v>189</v>
      </c>
      <c r="N193" s="122">
        <f>(_xlfn.GAMMA.INV(T193,IF($O$2="Railway",$D$31,$D$32),IF($O$2="Railway",$F$31,$F$32))*'CBA Result'!$G$89)</f>
        <v>2772915151.2940559</v>
      </c>
      <c r="O193" s="122">
        <f>'CBA Result'!$G$88+'CBA Result'!$G$92+'CBA Result'!$G$93+'CBA Result'!$G$94+'CBA Result'!$G$95</f>
        <v>-1375964005.2877898</v>
      </c>
      <c r="P193" s="122">
        <f>'CBA Result'!$G$90+'CBA Result'!$G$91</f>
        <v>16477753602.776276</v>
      </c>
      <c r="Q193" s="122">
        <f>'CBA Result'!$G$74</f>
        <v>-11300047184.977684</v>
      </c>
      <c r="R193" s="122">
        <v>1.1763892705532353E-2</v>
      </c>
      <c r="S193" s="122">
        <f t="shared" si="10"/>
        <v>2518630555.126442</v>
      </c>
      <c r="T193" s="122">
        <v>5.6507070443652885E-2</v>
      </c>
      <c r="U193" s="122">
        <f t="shared" si="11"/>
        <v>-13512126287.23679</v>
      </c>
      <c r="V193" s="3">
        <f t="shared" si="12"/>
        <v>0.28978279346243729</v>
      </c>
    </row>
    <row r="194" spans="13:22" x14ac:dyDescent="0.25">
      <c r="M194" s="3">
        <v>190</v>
      </c>
      <c r="N194" s="122">
        <f>(_xlfn.GAMMA.INV(T194,IF($O$2="Railway",$D$31,$D$32),IF($O$2="Railway",$F$31,$F$32))*'CBA Result'!$G$89)</f>
        <v>3375304752.1796584</v>
      </c>
      <c r="O194" s="122">
        <f>'CBA Result'!$G$88+'CBA Result'!$G$92+'CBA Result'!$G$93+'CBA Result'!$G$94+'CBA Result'!$G$95</f>
        <v>-1375964005.2877898</v>
      </c>
      <c r="P194" s="122">
        <f>'CBA Result'!$G$90+'CBA Result'!$G$91</f>
        <v>16477753602.776276</v>
      </c>
      <c r="Q194" s="122">
        <f>'CBA Result'!$G$74</f>
        <v>-11300047184.977684</v>
      </c>
      <c r="R194" s="122">
        <v>0.86778955516367451</v>
      </c>
      <c r="S194" s="122">
        <f t="shared" si="10"/>
        <v>22175271956.516373</v>
      </c>
      <c r="T194" s="122">
        <v>0.23524773572594415</v>
      </c>
      <c r="U194" s="122">
        <f t="shared" si="11"/>
        <v>-16447507976.606506</v>
      </c>
      <c r="V194" s="3">
        <f t="shared" si="12"/>
        <v>1.4698039811132539</v>
      </c>
    </row>
    <row r="195" spans="13:22" x14ac:dyDescent="0.25">
      <c r="M195" s="3">
        <v>191</v>
      </c>
      <c r="N195" s="122">
        <f>(_xlfn.GAMMA.INV(T195,IF($O$2="Railway",$D$31,$D$32),IF($O$2="Railway",$F$31,$F$32))*'CBA Result'!$G$89)</f>
        <v>5715976623.9755316</v>
      </c>
      <c r="O195" s="122">
        <f>'CBA Result'!$G$88+'CBA Result'!$G$92+'CBA Result'!$G$93+'CBA Result'!$G$94+'CBA Result'!$G$95</f>
        <v>-1375964005.2877898</v>
      </c>
      <c r="P195" s="122">
        <f>'CBA Result'!$G$90+'CBA Result'!$G$91</f>
        <v>16477753602.776276</v>
      </c>
      <c r="Q195" s="122">
        <f>'CBA Result'!$G$74</f>
        <v>-11300047184.977684</v>
      </c>
      <c r="R195" s="122">
        <v>0.76952199815811417</v>
      </c>
      <c r="S195" s="122">
        <f t="shared" si="10"/>
        <v>18995676611.800579</v>
      </c>
      <c r="T195" s="122">
        <v>0.97043913871092058</v>
      </c>
      <c r="U195" s="122">
        <f t="shared" si="11"/>
        <v>-27853357850.494263</v>
      </c>
      <c r="V195" s="3">
        <f t="shared" si="12"/>
        <v>0.83780524257595834</v>
      </c>
    </row>
    <row r="196" spans="13:22" x14ac:dyDescent="0.25">
      <c r="M196" s="3">
        <v>192</v>
      </c>
      <c r="N196" s="122">
        <f>(_xlfn.GAMMA.INV(T196,IF($O$2="Railway",$D$31,$D$32),IF($O$2="Railway",$F$31,$F$32))*'CBA Result'!$G$89)</f>
        <v>5130060320.6140757</v>
      </c>
      <c r="O196" s="122">
        <f>'CBA Result'!$G$88+'CBA Result'!$G$92+'CBA Result'!$G$93+'CBA Result'!$G$94+'CBA Result'!$G$95</f>
        <v>-1375964005.2877898</v>
      </c>
      <c r="P196" s="122">
        <f>'CBA Result'!$G$90+'CBA Result'!$G$91</f>
        <v>16477753602.776276</v>
      </c>
      <c r="Q196" s="122">
        <f>'CBA Result'!$G$74</f>
        <v>-11300047184.977684</v>
      </c>
      <c r="R196" s="122">
        <v>0.60973067191988173</v>
      </c>
      <c r="S196" s="122">
        <f t="shared" si="10"/>
        <v>15208068067.810637</v>
      </c>
      <c r="T196" s="122">
        <v>0.90536300404079384</v>
      </c>
      <c r="U196" s="122">
        <f t="shared" si="11"/>
        <v>-24998248821.616741</v>
      </c>
      <c r="V196" s="3">
        <f t="shared" si="12"/>
        <v>0.7585397088591167</v>
      </c>
    </row>
    <row r="197" spans="13:22" x14ac:dyDescent="0.25">
      <c r="M197" s="3">
        <v>193</v>
      </c>
      <c r="N197" s="122">
        <f>(_xlfn.GAMMA.INV(T197,IF($O$2="Railway",$D$31,$D$32),IF($O$2="Railway",$F$31,$F$32))*'CBA Result'!$G$89)</f>
        <v>4546038649.0227623</v>
      </c>
      <c r="O197" s="122">
        <f>'CBA Result'!$G$88+'CBA Result'!$G$92+'CBA Result'!$G$93+'CBA Result'!$G$94+'CBA Result'!$G$95</f>
        <v>-1375964005.2877898</v>
      </c>
      <c r="P197" s="122">
        <f>'CBA Result'!$G$90+'CBA Result'!$G$91</f>
        <v>16477753602.776276</v>
      </c>
      <c r="Q197" s="122">
        <f>'CBA Result'!$G$74</f>
        <v>-11300047184.977684</v>
      </c>
      <c r="R197" s="122">
        <v>0.75384405767613372</v>
      </c>
      <c r="S197" s="122">
        <f t="shared" si="10"/>
        <v>18570607219.350006</v>
      </c>
      <c r="T197" s="122">
        <v>0.7566665194615344</v>
      </c>
      <c r="U197" s="122">
        <f t="shared" si="11"/>
        <v>-22152372135.72456</v>
      </c>
      <c r="V197" s="3">
        <f t="shared" si="12"/>
        <v>0.98141552199840221</v>
      </c>
    </row>
    <row r="198" spans="13:22" x14ac:dyDescent="0.25">
      <c r="M198" s="3">
        <v>194</v>
      </c>
      <c r="N198" s="122">
        <f>(_xlfn.GAMMA.INV(T198,IF($O$2="Railway",$D$31,$D$32),IF($O$2="Railway",$F$31,$F$32))*'CBA Result'!$G$89)</f>
        <v>5515309003.2092619</v>
      </c>
      <c r="O198" s="122">
        <f>'CBA Result'!$G$88+'CBA Result'!$G$92+'CBA Result'!$G$93+'CBA Result'!$G$94+'CBA Result'!$G$95</f>
        <v>-1375964005.2877898</v>
      </c>
      <c r="P198" s="122">
        <f>'CBA Result'!$G$90+'CBA Result'!$G$91</f>
        <v>16477753602.776276</v>
      </c>
      <c r="Q198" s="122">
        <f>'CBA Result'!$G$74</f>
        <v>-11300047184.977684</v>
      </c>
      <c r="R198" s="122">
        <v>0.17151009174402942</v>
      </c>
      <c r="S198" s="122">
        <f t="shared" ref="S198:S261" si="13">_xlfn.BETA.INV(R198,IF($O$2="Railway",$I$30,$J$30),IF($O$2="Railway",$I$31,$J$31),IF($O$2="Railway",$I$27,$J$27),IF($O$2="Railway",$I$29,$J$29))*P198</f>
        <v>6911411774.5265856</v>
      </c>
      <c r="T198" s="122">
        <v>0.95496335039236202</v>
      </c>
      <c r="U198" s="122">
        <f t="shared" ref="U198:U261" si="14">_xlfn.GAMMA.INV(T198,IF($O$2="Railway",$D$31,$D$32),IF($O$2="Railway",$F$31,$F$32))*Q198</f>
        <v>-26875525466.301838</v>
      </c>
      <c r="V198" s="3">
        <f t="shared" ref="V198:V261" si="15">(N198+O198+S198)/-U198</f>
        <v>0.41118291012781</v>
      </c>
    </row>
    <row r="199" spans="13:22" x14ac:dyDescent="0.25">
      <c r="M199" s="3">
        <v>195</v>
      </c>
      <c r="N199" s="122">
        <f>(_xlfn.GAMMA.INV(T199,IF($O$2="Railway",$D$31,$D$32),IF($O$2="Railway",$F$31,$F$32))*'CBA Result'!$G$89)</f>
        <v>5667299450.8909807</v>
      </c>
      <c r="O199" s="122">
        <f>'CBA Result'!$G$88+'CBA Result'!$G$92+'CBA Result'!$G$93+'CBA Result'!$G$94+'CBA Result'!$G$95</f>
        <v>-1375964005.2877898</v>
      </c>
      <c r="P199" s="122">
        <f>'CBA Result'!$G$90+'CBA Result'!$G$91</f>
        <v>16477753602.776276</v>
      </c>
      <c r="Q199" s="122">
        <f>'CBA Result'!$G$74</f>
        <v>-11300047184.977684</v>
      </c>
      <c r="R199" s="122">
        <v>0.65587025981821212</v>
      </c>
      <c r="S199" s="122">
        <f t="shared" si="13"/>
        <v>16202150439.654909</v>
      </c>
      <c r="T199" s="122">
        <v>0.9671930640454437</v>
      </c>
      <c r="U199" s="122">
        <f t="shared" si="14"/>
        <v>-27616159063.60849</v>
      </c>
      <c r="V199" s="3">
        <f t="shared" si="15"/>
        <v>0.74208313466240217</v>
      </c>
    </row>
    <row r="200" spans="13:22" x14ac:dyDescent="0.25">
      <c r="M200" s="3">
        <v>196</v>
      </c>
      <c r="N200" s="122">
        <f>(_xlfn.GAMMA.INV(T200,IF($O$2="Railway",$D$31,$D$32),IF($O$2="Railway",$F$31,$F$32))*'CBA Result'!$G$89)</f>
        <v>3917907691.065002</v>
      </c>
      <c r="O200" s="122">
        <f>'CBA Result'!$G$88+'CBA Result'!$G$92+'CBA Result'!$G$93+'CBA Result'!$G$94+'CBA Result'!$G$95</f>
        <v>-1375964005.2877898</v>
      </c>
      <c r="P200" s="122">
        <f>'CBA Result'!$G$90+'CBA Result'!$G$91</f>
        <v>16477753602.776276</v>
      </c>
      <c r="Q200" s="122">
        <f>'CBA Result'!$G$74</f>
        <v>-11300047184.977684</v>
      </c>
      <c r="R200" s="122">
        <v>0.2228361004037317</v>
      </c>
      <c r="S200" s="122">
        <f t="shared" si="13"/>
        <v>7919302320.4870758</v>
      </c>
      <c r="T200" s="122">
        <v>0.48817095890976381</v>
      </c>
      <c r="U200" s="122">
        <f t="shared" si="14"/>
        <v>-19091555498.443966</v>
      </c>
      <c r="V200" s="3">
        <f t="shared" si="15"/>
        <v>0.54795147556818613</v>
      </c>
    </row>
    <row r="201" spans="13:22" x14ac:dyDescent="0.25">
      <c r="M201" s="3">
        <v>197</v>
      </c>
      <c r="N201" s="122">
        <f>(_xlfn.GAMMA.INV(T201,IF($O$2="Railway",$D$31,$D$32),IF($O$2="Railway",$F$31,$F$32))*'CBA Result'!$G$89)</f>
        <v>4166564315.8658147</v>
      </c>
      <c r="O201" s="122">
        <f>'CBA Result'!$G$88+'CBA Result'!$G$92+'CBA Result'!$G$93+'CBA Result'!$G$94+'CBA Result'!$G$95</f>
        <v>-1375964005.2877898</v>
      </c>
      <c r="P201" s="122">
        <f>'CBA Result'!$G$90+'CBA Result'!$G$91</f>
        <v>16477753602.776276</v>
      </c>
      <c r="Q201" s="122">
        <f>'CBA Result'!$G$74</f>
        <v>-11300047184.977684</v>
      </c>
      <c r="R201" s="122">
        <v>0.68325243713786643</v>
      </c>
      <c r="S201" s="122">
        <f t="shared" si="13"/>
        <v>16823282771.094254</v>
      </c>
      <c r="T201" s="122">
        <v>0.60491404022447581</v>
      </c>
      <c r="U201" s="122">
        <f t="shared" si="14"/>
        <v>-20303233293.524948</v>
      </c>
      <c r="V201" s="3">
        <f t="shared" si="15"/>
        <v>0.9660472693247083</v>
      </c>
    </row>
    <row r="202" spans="13:22" x14ac:dyDescent="0.25">
      <c r="M202" s="3">
        <v>198</v>
      </c>
      <c r="N202" s="122">
        <f>(_xlfn.GAMMA.INV(T202,IF($O$2="Railway",$D$31,$D$32),IF($O$2="Railway",$F$31,$F$32))*'CBA Result'!$G$89)</f>
        <v>3710707504.2058864</v>
      </c>
      <c r="O202" s="122">
        <f>'CBA Result'!$G$88+'CBA Result'!$G$92+'CBA Result'!$G$93+'CBA Result'!$G$94+'CBA Result'!$G$95</f>
        <v>-1375964005.2877898</v>
      </c>
      <c r="P202" s="122">
        <f>'CBA Result'!$G$90+'CBA Result'!$G$91</f>
        <v>16477753602.776276</v>
      </c>
      <c r="Q202" s="122">
        <f>'CBA Result'!$G$74</f>
        <v>-11300047184.977684</v>
      </c>
      <c r="R202" s="122">
        <v>0.53343281821084421</v>
      </c>
      <c r="S202" s="122">
        <f t="shared" si="13"/>
        <v>13671981936.504137</v>
      </c>
      <c r="T202" s="122">
        <v>0.3875081213694912</v>
      </c>
      <c r="U202" s="122">
        <f t="shared" si="14"/>
        <v>-18081890601.098343</v>
      </c>
      <c r="V202" s="3">
        <f t="shared" si="15"/>
        <v>0.88523516641838007</v>
      </c>
    </row>
    <row r="203" spans="13:22" x14ac:dyDescent="0.25">
      <c r="M203" s="3">
        <v>199</v>
      </c>
      <c r="N203" s="122">
        <f>(_xlfn.GAMMA.INV(T203,IF($O$2="Railway",$D$31,$D$32),IF($O$2="Railway",$F$31,$F$32))*'CBA Result'!$G$89)</f>
        <v>4231165129.94239</v>
      </c>
      <c r="O203" s="122">
        <f>'CBA Result'!$G$88+'CBA Result'!$G$92+'CBA Result'!$G$93+'CBA Result'!$G$94+'CBA Result'!$G$95</f>
        <v>-1375964005.2877898</v>
      </c>
      <c r="P203" s="122">
        <f>'CBA Result'!$G$90+'CBA Result'!$G$91</f>
        <v>16477753602.776276</v>
      </c>
      <c r="Q203" s="122">
        <f>'CBA Result'!$G$74</f>
        <v>-11300047184.977684</v>
      </c>
      <c r="R203" s="122">
        <v>0.46091790452016512</v>
      </c>
      <c r="S203" s="122">
        <f t="shared" si="13"/>
        <v>12295263754.686056</v>
      </c>
      <c r="T203" s="122">
        <v>0.63344440797931034</v>
      </c>
      <c r="U203" s="122">
        <f t="shared" si="14"/>
        <v>-20618026321.957008</v>
      </c>
      <c r="V203" s="3">
        <f t="shared" si="15"/>
        <v>0.73481644861449635</v>
      </c>
    </row>
    <row r="204" spans="13:22" x14ac:dyDescent="0.25">
      <c r="M204" s="3">
        <v>200</v>
      </c>
      <c r="N204" s="122">
        <f>(_xlfn.GAMMA.INV(T204,IF($O$2="Railway",$D$31,$D$32),IF($O$2="Railway",$F$31,$F$32))*'CBA Result'!$G$89)</f>
        <v>3806960669.3160129</v>
      </c>
      <c r="O204" s="122">
        <f>'CBA Result'!$G$88+'CBA Result'!$G$92+'CBA Result'!$G$93+'CBA Result'!$G$94+'CBA Result'!$G$95</f>
        <v>-1375964005.2877898</v>
      </c>
      <c r="P204" s="122">
        <f>'CBA Result'!$G$90+'CBA Result'!$G$91</f>
        <v>16477753602.776276</v>
      </c>
      <c r="Q204" s="122">
        <f>'CBA Result'!$G$74</f>
        <v>-11300047184.977684</v>
      </c>
      <c r="R204" s="122">
        <v>0.96905690826198032</v>
      </c>
      <c r="S204" s="122">
        <f t="shared" si="13"/>
        <v>28109420731.819492</v>
      </c>
      <c r="T204" s="122">
        <v>0.43421200951159533</v>
      </c>
      <c r="U204" s="122">
        <f t="shared" si="14"/>
        <v>-18550922234.434593</v>
      </c>
      <c r="V204" s="3">
        <f t="shared" si="15"/>
        <v>1.6463018393316309</v>
      </c>
    </row>
    <row r="205" spans="13:22" x14ac:dyDescent="0.25">
      <c r="M205" s="3">
        <v>201</v>
      </c>
      <c r="N205" s="122">
        <f>(_xlfn.GAMMA.INV(T205,IF($O$2="Railway",$D$31,$D$32),IF($O$2="Railway",$F$31,$F$32))*'CBA Result'!$G$89)</f>
        <v>4001693585.9634695</v>
      </c>
      <c r="O205" s="122">
        <f>'CBA Result'!$G$88+'CBA Result'!$G$92+'CBA Result'!$G$93+'CBA Result'!$G$94+'CBA Result'!$G$95</f>
        <v>-1375964005.2877898</v>
      </c>
      <c r="P205" s="122">
        <f>'CBA Result'!$G$90+'CBA Result'!$G$91</f>
        <v>16477753602.776276</v>
      </c>
      <c r="Q205" s="122">
        <f>'CBA Result'!$G$74</f>
        <v>-11300047184.977684</v>
      </c>
      <c r="R205" s="122">
        <v>4.884520267106951E-2</v>
      </c>
      <c r="S205" s="122">
        <f t="shared" si="13"/>
        <v>3983938802.4267235</v>
      </c>
      <c r="T205" s="122">
        <v>0.52844374809012462</v>
      </c>
      <c r="U205" s="122">
        <f t="shared" si="14"/>
        <v>-19499835424.509827</v>
      </c>
      <c r="V205" s="3">
        <f t="shared" si="15"/>
        <v>0.3389602137254219</v>
      </c>
    </row>
    <row r="206" spans="13:22" x14ac:dyDescent="0.25">
      <c r="M206" s="3">
        <v>202</v>
      </c>
      <c r="N206" s="122">
        <f>(_xlfn.GAMMA.INV(T206,IF($O$2="Railway",$D$31,$D$32),IF($O$2="Railway",$F$31,$F$32))*'CBA Result'!$G$89)</f>
        <v>4536167013.8103294</v>
      </c>
      <c r="O206" s="122">
        <f>'CBA Result'!$G$88+'CBA Result'!$G$92+'CBA Result'!$G$93+'CBA Result'!$G$94+'CBA Result'!$G$95</f>
        <v>-1375964005.2877898</v>
      </c>
      <c r="P206" s="122">
        <f>'CBA Result'!$G$90+'CBA Result'!$G$91</f>
        <v>16477753602.776276</v>
      </c>
      <c r="Q206" s="122">
        <f>'CBA Result'!$G$74</f>
        <v>-11300047184.977684</v>
      </c>
      <c r="R206" s="122">
        <v>0.29272793410132525</v>
      </c>
      <c r="S206" s="122">
        <f t="shared" si="13"/>
        <v>9223613260.9732018</v>
      </c>
      <c r="T206" s="122">
        <v>0.75324995453351096</v>
      </c>
      <c r="U206" s="122">
        <f t="shared" si="14"/>
        <v>-22104268687.052616</v>
      </c>
      <c r="V206" s="3">
        <f t="shared" si="15"/>
        <v>0.56024546411478671</v>
      </c>
    </row>
    <row r="207" spans="13:22" x14ac:dyDescent="0.25">
      <c r="M207" s="3">
        <v>203</v>
      </c>
      <c r="N207" s="122">
        <f>(_xlfn.GAMMA.INV(T207,IF($O$2="Railway",$D$31,$D$32),IF($O$2="Railway",$F$31,$F$32))*'CBA Result'!$G$89)</f>
        <v>3689481022.8602343</v>
      </c>
      <c r="O207" s="122">
        <f>'CBA Result'!$G$88+'CBA Result'!$G$92+'CBA Result'!$G$93+'CBA Result'!$G$94+'CBA Result'!$G$95</f>
        <v>-1375964005.2877898</v>
      </c>
      <c r="P207" s="122">
        <f>'CBA Result'!$G$90+'CBA Result'!$G$91</f>
        <v>16477753602.776276</v>
      </c>
      <c r="Q207" s="122">
        <f>'CBA Result'!$G$74</f>
        <v>-11300047184.977684</v>
      </c>
      <c r="R207" s="122">
        <v>0.45163077983607658</v>
      </c>
      <c r="S207" s="122">
        <f t="shared" si="13"/>
        <v>12122896561.456928</v>
      </c>
      <c r="T207" s="122">
        <v>0.37729281209570764</v>
      </c>
      <c r="U207" s="122">
        <f t="shared" si="14"/>
        <v>-17978456171.652397</v>
      </c>
      <c r="V207" s="3">
        <f t="shared" si="15"/>
        <v>0.80298405164465936</v>
      </c>
    </row>
    <row r="208" spans="13:22" x14ac:dyDescent="0.25">
      <c r="M208" s="3">
        <v>204</v>
      </c>
      <c r="N208" s="122">
        <f>(_xlfn.GAMMA.INV(T208,IF($O$2="Railway",$D$31,$D$32),IF($O$2="Railway",$F$31,$F$32))*'CBA Result'!$G$89)</f>
        <v>4445745051.0372009</v>
      </c>
      <c r="O208" s="122">
        <f>'CBA Result'!$G$88+'CBA Result'!$G$92+'CBA Result'!$G$93+'CBA Result'!$G$94+'CBA Result'!$G$95</f>
        <v>-1375964005.2877898</v>
      </c>
      <c r="P208" s="122">
        <f>'CBA Result'!$G$90+'CBA Result'!$G$91</f>
        <v>16477753602.776276</v>
      </c>
      <c r="Q208" s="122">
        <f>'CBA Result'!$G$74</f>
        <v>-11300047184.977684</v>
      </c>
      <c r="R208" s="122">
        <v>0.75151136300470478</v>
      </c>
      <c r="S208" s="122">
        <f t="shared" si="13"/>
        <v>18508707236.773201</v>
      </c>
      <c r="T208" s="122">
        <v>0.72055017983255032</v>
      </c>
      <c r="U208" s="122">
        <f t="shared" si="14"/>
        <v>-21663651894.447132</v>
      </c>
      <c r="V208" s="3">
        <f t="shared" si="15"/>
        <v>0.99606882476050362</v>
      </c>
    </row>
    <row r="209" spans="13:22" x14ac:dyDescent="0.25">
      <c r="M209" s="3">
        <v>205</v>
      </c>
      <c r="N209" s="122">
        <f>(_xlfn.GAMMA.INV(T209,IF($O$2="Railway",$D$31,$D$32),IF($O$2="Railway",$F$31,$F$32))*'CBA Result'!$G$89)</f>
        <v>5316112872.4900637</v>
      </c>
      <c r="O209" s="122">
        <f>'CBA Result'!$G$88+'CBA Result'!$G$92+'CBA Result'!$G$93+'CBA Result'!$G$94+'CBA Result'!$G$95</f>
        <v>-1375964005.2877898</v>
      </c>
      <c r="P209" s="122">
        <f>'CBA Result'!$G$90+'CBA Result'!$G$91</f>
        <v>16477753602.776276</v>
      </c>
      <c r="Q209" s="122">
        <f>'CBA Result'!$G$74</f>
        <v>-11300047184.977684</v>
      </c>
      <c r="R209" s="122">
        <v>0.82644191866707062</v>
      </c>
      <c r="S209" s="122">
        <f t="shared" si="13"/>
        <v>20702807684.978127</v>
      </c>
      <c r="T209" s="122">
        <v>0.9331410276855171</v>
      </c>
      <c r="U209" s="122">
        <f t="shared" si="14"/>
        <v>-25904863499.61647</v>
      </c>
      <c r="V209" s="3">
        <f t="shared" si="15"/>
        <v>0.9512868713840259</v>
      </c>
    </row>
    <row r="210" spans="13:22" x14ac:dyDescent="0.25">
      <c r="M210" s="3">
        <v>206</v>
      </c>
      <c r="N210" s="122">
        <f>(_xlfn.GAMMA.INV(T210,IF($O$2="Railway",$D$31,$D$32),IF($O$2="Railway",$F$31,$F$32))*'CBA Result'!$G$89)</f>
        <v>3758000035.5886207</v>
      </c>
      <c r="O210" s="122">
        <f>'CBA Result'!$G$88+'CBA Result'!$G$92+'CBA Result'!$G$93+'CBA Result'!$G$94+'CBA Result'!$G$95</f>
        <v>-1375964005.2877898</v>
      </c>
      <c r="P210" s="122">
        <f>'CBA Result'!$G$90+'CBA Result'!$G$91</f>
        <v>16477753602.776276</v>
      </c>
      <c r="Q210" s="122">
        <f>'CBA Result'!$G$74</f>
        <v>-11300047184.977684</v>
      </c>
      <c r="R210" s="122">
        <v>6.1910190316251335E-2</v>
      </c>
      <c r="S210" s="122">
        <f t="shared" si="13"/>
        <v>4370841650.3244467</v>
      </c>
      <c r="T210" s="122">
        <v>0.41039709575910088</v>
      </c>
      <c r="U210" s="122">
        <f t="shared" si="14"/>
        <v>-18312342173.404263</v>
      </c>
      <c r="V210" s="3">
        <f t="shared" si="15"/>
        <v>0.36876100373619863</v>
      </c>
    </row>
    <row r="211" spans="13:22" x14ac:dyDescent="0.25">
      <c r="M211" s="3">
        <v>207</v>
      </c>
      <c r="N211" s="122">
        <f>(_xlfn.GAMMA.INV(T211,IF($O$2="Railway",$D$31,$D$32),IF($O$2="Railway",$F$31,$F$32))*'CBA Result'!$G$89)</f>
        <v>3598897050.0653</v>
      </c>
      <c r="O211" s="122">
        <f>'CBA Result'!$G$88+'CBA Result'!$G$92+'CBA Result'!$G$93+'CBA Result'!$G$94+'CBA Result'!$G$95</f>
        <v>-1375964005.2877898</v>
      </c>
      <c r="P211" s="122">
        <f>'CBA Result'!$G$90+'CBA Result'!$G$91</f>
        <v>16477753602.776276</v>
      </c>
      <c r="Q211" s="122">
        <f>'CBA Result'!$G$74</f>
        <v>-11300047184.977684</v>
      </c>
      <c r="R211" s="122">
        <v>0.81088279384579165</v>
      </c>
      <c r="S211" s="122">
        <f t="shared" si="13"/>
        <v>20206141125.486134</v>
      </c>
      <c r="T211" s="122">
        <v>0.33430539049144925</v>
      </c>
      <c r="U211" s="122">
        <f t="shared" si="14"/>
        <v>-17537049921.11005</v>
      </c>
      <c r="V211" s="3">
        <f t="shared" si="15"/>
        <v>1.2789536593189981</v>
      </c>
    </row>
    <row r="212" spans="13:22" x14ac:dyDescent="0.25">
      <c r="M212" s="3">
        <v>208</v>
      </c>
      <c r="N212" s="122">
        <f>(_xlfn.GAMMA.INV(T212,IF($O$2="Railway",$D$31,$D$32),IF($O$2="Railway",$F$31,$F$32))*'CBA Result'!$G$89)</f>
        <v>2674024400.2384148</v>
      </c>
      <c r="O212" s="122">
        <f>'CBA Result'!$G$88+'CBA Result'!$G$92+'CBA Result'!$G$93+'CBA Result'!$G$94+'CBA Result'!$G$95</f>
        <v>-1375964005.2877898</v>
      </c>
      <c r="P212" s="122">
        <f>'CBA Result'!$G$90+'CBA Result'!$G$91</f>
        <v>16477753602.776276</v>
      </c>
      <c r="Q212" s="122">
        <f>'CBA Result'!$G$74</f>
        <v>-11300047184.977684</v>
      </c>
      <c r="R212" s="122">
        <v>0.21670011926536559</v>
      </c>
      <c r="S212" s="122">
        <f t="shared" si="13"/>
        <v>7801733021.6568756</v>
      </c>
      <c r="T212" s="122">
        <v>4.1065702570865947E-2</v>
      </c>
      <c r="U212" s="122">
        <f t="shared" si="14"/>
        <v>-13030241972.71677</v>
      </c>
      <c r="V212" s="3">
        <f t="shared" si="15"/>
        <v>0.69835951133225327</v>
      </c>
    </row>
    <row r="213" spans="13:22" x14ac:dyDescent="0.25">
      <c r="M213" s="3">
        <v>209</v>
      </c>
      <c r="N213" s="122">
        <f>(_xlfn.GAMMA.INV(T213,IF($O$2="Railway",$D$31,$D$32),IF($O$2="Railway",$F$31,$F$32))*'CBA Result'!$G$89)</f>
        <v>4837499631.0493832</v>
      </c>
      <c r="O213" s="122">
        <f>'CBA Result'!$G$88+'CBA Result'!$G$92+'CBA Result'!$G$93+'CBA Result'!$G$94+'CBA Result'!$G$95</f>
        <v>-1375964005.2877898</v>
      </c>
      <c r="P213" s="122">
        <f>'CBA Result'!$G$90+'CBA Result'!$G$91</f>
        <v>16477753602.776276</v>
      </c>
      <c r="Q213" s="122">
        <f>'CBA Result'!$G$74</f>
        <v>-11300047184.977684</v>
      </c>
      <c r="R213" s="122">
        <v>0.70198455533712778</v>
      </c>
      <c r="S213" s="122">
        <f t="shared" si="13"/>
        <v>17264349989.05687</v>
      </c>
      <c r="T213" s="122">
        <v>0.843682676520494</v>
      </c>
      <c r="U213" s="122">
        <f t="shared" si="14"/>
        <v>-23572631098.609829</v>
      </c>
      <c r="V213" s="3">
        <f t="shared" si="15"/>
        <v>0.8792351404523846</v>
      </c>
    </row>
    <row r="214" spans="13:22" x14ac:dyDescent="0.25">
      <c r="M214" s="3">
        <v>210</v>
      </c>
      <c r="N214" s="122">
        <f>(_xlfn.GAMMA.INV(T214,IF($O$2="Railway",$D$31,$D$32),IF($O$2="Railway",$F$31,$F$32))*'CBA Result'!$G$89)</f>
        <v>3935940990.5965185</v>
      </c>
      <c r="O214" s="122">
        <f>'CBA Result'!$G$88+'CBA Result'!$G$92+'CBA Result'!$G$93+'CBA Result'!$G$94+'CBA Result'!$G$95</f>
        <v>-1375964005.2877898</v>
      </c>
      <c r="P214" s="122">
        <f>'CBA Result'!$G$90+'CBA Result'!$G$91</f>
        <v>16477753602.776276</v>
      </c>
      <c r="Q214" s="122">
        <f>'CBA Result'!$G$74</f>
        <v>-11300047184.977684</v>
      </c>
      <c r="R214" s="122">
        <v>0.19173154687860494</v>
      </c>
      <c r="S214" s="122">
        <f t="shared" si="13"/>
        <v>7315789769.7152824</v>
      </c>
      <c r="T214" s="122">
        <v>0.49689099150721339</v>
      </c>
      <c r="U214" s="122">
        <f t="shared" si="14"/>
        <v>-19179429885.993004</v>
      </c>
      <c r="V214" s="3">
        <f t="shared" si="15"/>
        <v>0.51491451068816274</v>
      </c>
    </row>
    <row r="215" spans="13:22" x14ac:dyDescent="0.25">
      <c r="M215" s="3">
        <v>211</v>
      </c>
      <c r="N215" s="122">
        <f>(_xlfn.GAMMA.INV(T215,IF($O$2="Railway",$D$31,$D$32),IF($O$2="Railway",$F$31,$F$32))*'CBA Result'!$G$89)</f>
        <v>3762419140.2939329</v>
      </c>
      <c r="O215" s="122">
        <f>'CBA Result'!$G$88+'CBA Result'!$G$92+'CBA Result'!$G$93+'CBA Result'!$G$94+'CBA Result'!$G$95</f>
        <v>-1375964005.2877898</v>
      </c>
      <c r="P215" s="122">
        <f>'CBA Result'!$G$90+'CBA Result'!$G$91</f>
        <v>16477753602.776276</v>
      </c>
      <c r="Q215" s="122">
        <f>'CBA Result'!$G$74</f>
        <v>-11300047184.977684</v>
      </c>
      <c r="R215" s="122">
        <v>0.10095512498978343</v>
      </c>
      <c r="S215" s="122">
        <f t="shared" si="13"/>
        <v>5376591686.6010227</v>
      </c>
      <c r="T215" s="122">
        <v>0.4125429092139502</v>
      </c>
      <c r="U215" s="122">
        <f t="shared" si="14"/>
        <v>-18333876009.672867</v>
      </c>
      <c r="V215" s="3">
        <f t="shared" si="15"/>
        <v>0.42342638389784132</v>
      </c>
    </row>
    <row r="216" spans="13:22" x14ac:dyDescent="0.25">
      <c r="M216" s="3">
        <v>212</v>
      </c>
      <c r="N216" s="122">
        <f>(_xlfn.GAMMA.INV(T216,IF($O$2="Railway",$D$31,$D$32),IF($O$2="Railway",$F$31,$F$32))*'CBA Result'!$G$89)</f>
        <v>4697202400.3981895</v>
      </c>
      <c r="O216" s="122">
        <f>'CBA Result'!$G$88+'CBA Result'!$G$92+'CBA Result'!$G$93+'CBA Result'!$G$94+'CBA Result'!$G$95</f>
        <v>-1375964005.2877898</v>
      </c>
      <c r="P216" s="122">
        <f>'CBA Result'!$G$90+'CBA Result'!$G$91</f>
        <v>16477753602.776276</v>
      </c>
      <c r="Q216" s="122">
        <f>'CBA Result'!$G$74</f>
        <v>-11300047184.977684</v>
      </c>
      <c r="R216" s="122">
        <v>0.22763109397259584</v>
      </c>
      <c r="S216" s="122">
        <f t="shared" si="13"/>
        <v>8010736648.2148714</v>
      </c>
      <c r="T216" s="122">
        <v>0.80513886497949061</v>
      </c>
      <c r="U216" s="122">
        <f t="shared" si="14"/>
        <v>-22888977328.164013</v>
      </c>
      <c r="V216" s="3">
        <f t="shared" si="15"/>
        <v>0.49508437536795097</v>
      </c>
    </row>
    <row r="217" spans="13:22" x14ac:dyDescent="0.25">
      <c r="M217" s="3">
        <v>213</v>
      </c>
      <c r="N217" s="122">
        <f>(_xlfn.GAMMA.INV(T217,IF($O$2="Railway",$D$31,$D$32),IF($O$2="Railway",$F$31,$F$32))*'CBA Result'!$G$89)</f>
        <v>4568709852.9101543</v>
      </c>
      <c r="O217" s="122">
        <f>'CBA Result'!$G$88+'CBA Result'!$G$92+'CBA Result'!$G$93+'CBA Result'!$G$94+'CBA Result'!$G$95</f>
        <v>-1375964005.2877898</v>
      </c>
      <c r="P217" s="122">
        <f>'CBA Result'!$G$90+'CBA Result'!$G$91</f>
        <v>16477753602.776276</v>
      </c>
      <c r="Q217" s="122">
        <f>'CBA Result'!$G$74</f>
        <v>-11300047184.977684</v>
      </c>
      <c r="R217" s="122">
        <v>0.93830601054111207</v>
      </c>
      <c r="S217" s="122">
        <f t="shared" si="13"/>
        <v>25629836000.596882</v>
      </c>
      <c r="T217" s="122">
        <v>0.76439718233369891</v>
      </c>
      <c r="U217" s="122">
        <f t="shared" si="14"/>
        <v>-22262846547.416229</v>
      </c>
      <c r="V217" s="3">
        <f t="shared" si="15"/>
        <v>1.2946494414733467</v>
      </c>
    </row>
    <row r="218" spans="13:22" x14ac:dyDescent="0.25">
      <c r="M218" s="3">
        <v>214</v>
      </c>
      <c r="N218" s="122">
        <f>(_xlfn.GAMMA.INV(T218,IF($O$2="Railway",$D$31,$D$32),IF($O$2="Railway",$F$31,$F$32))*'CBA Result'!$G$89)</f>
        <v>3377519193.810132</v>
      </c>
      <c r="O218" s="122">
        <f>'CBA Result'!$G$88+'CBA Result'!$G$92+'CBA Result'!$G$93+'CBA Result'!$G$94+'CBA Result'!$G$95</f>
        <v>-1375964005.2877898</v>
      </c>
      <c r="P218" s="122">
        <f>'CBA Result'!$G$90+'CBA Result'!$G$91</f>
        <v>16477753602.776276</v>
      </c>
      <c r="Q218" s="122">
        <f>'CBA Result'!$G$74</f>
        <v>-11300047184.977684</v>
      </c>
      <c r="R218" s="122">
        <v>0.61803589374416901</v>
      </c>
      <c r="S218" s="122">
        <f t="shared" si="13"/>
        <v>15382750060.535889</v>
      </c>
      <c r="T218" s="122">
        <v>0.23616236352842335</v>
      </c>
      <c r="U218" s="122">
        <f t="shared" si="14"/>
        <v>-16458298719.68161</v>
      </c>
      <c r="V218" s="3">
        <f t="shared" si="15"/>
        <v>1.0562638061897163</v>
      </c>
    </row>
    <row r="219" spans="13:22" x14ac:dyDescent="0.25">
      <c r="M219" s="3">
        <v>215</v>
      </c>
      <c r="N219" s="122">
        <f>(_xlfn.GAMMA.INV(T219,IF($O$2="Railway",$D$31,$D$32),IF($O$2="Railway",$F$31,$F$32))*'CBA Result'!$G$89)</f>
        <v>3858704019.3739576</v>
      </c>
      <c r="O219" s="122">
        <f>'CBA Result'!$G$88+'CBA Result'!$G$92+'CBA Result'!$G$93+'CBA Result'!$G$94+'CBA Result'!$G$95</f>
        <v>-1375964005.2877898</v>
      </c>
      <c r="P219" s="122">
        <f>'CBA Result'!$G$90+'CBA Result'!$G$91</f>
        <v>16477753602.776276</v>
      </c>
      <c r="Q219" s="122">
        <f>'CBA Result'!$G$74</f>
        <v>-11300047184.977684</v>
      </c>
      <c r="R219" s="122">
        <v>0.46501188613615607</v>
      </c>
      <c r="S219" s="122">
        <f t="shared" si="13"/>
        <v>12371478796.857508</v>
      </c>
      <c r="T219" s="122">
        <v>0.4594158890166723</v>
      </c>
      <c r="U219" s="122">
        <f t="shared" si="14"/>
        <v>-18803062181.87632</v>
      </c>
      <c r="V219" s="3">
        <f t="shared" si="15"/>
        <v>0.78998934680230914</v>
      </c>
    </row>
    <row r="220" spans="13:22" x14ac:dyDescent="0.25">
      <c r="M220" s="3">
        <v>216</v>
      </c>
      <c r="N220" s="122">
        <f>(_xlfn.GAMMA.INV(T220,IF($O$2="Railway",$D$31,$D$32),IF($O$2="Railway",$F$31,$F$32))*'CBA Result'!$G$89)</f>
        <v>5902261840.9472437</v>
      </c>
      <c r="O220" s="122">
        <f>'CBA Result'!$G$88+'CBA Result'!$G$92+'CBA Result'!$G$93+'CBA Result'!$G$94+'CBA Result'!$G$95</f>
        <v>-1375964005.2877898</v>
      </c>
      <c r="P220" s="122">
        <f>'CBA Result'!$G$90+'CBA Result'!$G$91</f>
        <v>16477753602.776276</v>
      </c>
      <c r="Q220" s="122">
        <f>'CBA Result'!$G$74</f>
        <v>-11300047184.977684</v>
      </c>
      <c r="R220" s="122">
        <v>0.85517736979181491</v>
      </c>
      <c r="S220" s="122">
        <f t="shared" si="13"/>
        <v>21698521654.717083</v>
      </c>
      <c r="T220" s="122">
        <v>0.98039184085485909</v>
      </c>
      <c r="U220" s="122">
        <f t="shared" si="14"/>
        <v>-28761106281.235973</v>
      </c>
      <c r="V220" s="3">
        <f t="shared" si="15"/>
        <v>0.91181539520563804</v>
      </c>
    </row>
    <row r="221" spans="13:22" x14ac:dyDescent="0.25">
      <c r="M221" s="3">
        <v>217</v>
      </c>
      <c r="N221" s="122">
        <f>(_xlfn.GAMMA.INV(T221,IF($O$2="Railway",$D$31,$D$32),IF($O$2="Railway",$F$31,$F$32))*'CBA Result'!$G$89)</f>
        <v>4224450301.7178016</v>
      </c>
      <c r="O221" s="122">
        <f>'CBA Result'!$G$88+'CBA Result'!$G$92+'CBA Result'!$G$93+'CBA Result'!$G$94+'CBA Result'!$G$95</f>
        <v>-1375964005.2877898</v>
      </c>
      <c r="P221" s="122">
        <f>'CBA Result'!$G$90+'CBA Result'!$G$91</f>
        <v>16477753602.776276</v>
      </c>
      <c r="Q221" s="122">
        <f>'CBA Result'!$G$74</f>
        <v>-11300047184.977684</v>
      </c>
      <c r="R221" s="122">
        <v>7.9788910613373121E-3</v>
      </c>
      <c r="S221" s="122">
        <f t="shared" si="13"/>
        <v>2284980669.889318</v>
      </c>
      <c r="T221" s="122">
        <v>0.63052335705200091</v>
      </c>
      <c r="U221" s="122">
        <f t="shared" si="14"/>
        <v>-20585305664.447742</v>
      </c>
      <c r="V221" s="3">
        <f t="shared" si="15"/>
        <v>0.249375309261751</v>
      </c>
    </row>
    <row r="222" spans="13:22" x14ac:dyDescent="0.25">
      <c r="M222" s="3">
        <v>218</v>
      </c>
      <c r="N222" s="122">
        <f>(_xlfn.GAMMA.INV(T222,IF($O$2="Railway",$D$31,$D$32),IF($O$2="Railway",$F$31,$F$32))*'CBA Result'!$G$89)</f>
        <v>3856721994.2461715</v>
      </c>
      <c r="O222" s="122">
        <f>'CBA Result'!$G$88+'CBA Result'!$G$92+'CBA Result'!$G$93+'CBA Result'!$G$94+'CBA Result'!$G$95</f>
        <v>-1375964005.2877898</v>
      </c>
      <c r="P222" s="122">
        <f>'CBA Result'!$G$90+'CBA Result'!$G$91</f>
        <v>16477753602.776276</v>
      </c>
      <c r="Q222" s="122">
        <f>'CBA Result'!$G$74</f>
        <v>-11300047184.977684</v>
      </c>
      <c r="R222" s="122">
        <v>0.8984825614317018</v>
      </c>
      <c r="S222" s="122">
        <f t="shared" si="13"/>
        <v>23473887415.803913</v>
      </c>
      <c r="T222" s="122">
        <v>0.4584509767105226</v>
      </c>
      <c r="U222" s="122">
        <f t="shared" si="14"/>
        <v>-18793403980.175259</v>
      </c>
      <c r="V222" s="3">
        <f t="shared" si="15"/>
        <v>1.3810507895292023</v>
      </c>
    </row>
    <row r="223" spans="13:22" x14ac:dyDescent="0.25">
      <c r="M223" s="3">
        <v>219</v>
      </c>
      <c r="N223" s="122">
        <f>(_xlfn.GAMMA.INV(T223,IF($O$2="Railway",$D$31,$D$32),IF($O$2="Railway",$F$31,$F$32))*'CBA Result'!$G$89)</f>
        <v>2001298689.8841066</v>
      </c>
      <c r="O223" s="122">
        <f>'CBA Result'!$G$88+'CBA Result'!$G$92+'CBA Result'!$G$93+'CBA Result'!$G$94+'CBA Result'!$G$95</f>
        <v>-1375964005.2877898</v>
      </c>
      <c r="P223" s="122">
        <f>'CBA Result'!$G$90+'CBA Result'!$G$91</f>
        <v>16477753602.776276</v>
      </c>
      <c r="Q223" s="122">
        <f>'CBA Result'!$G$74</f>
        <v>-11300047184.977684</v>
      </c>
      <c r="R223" s="122">
        <v>0.67313059490364524</v>
      </c>
      <c r="S223" s="122">
        <f t="shared" si="13"/>
        <v>16590610769.340391</v>
      </c>
      <c r="T223" s="122">
        <v>1.8339852252422517E-3</v>
      </c>
      <c r="U223" s="122">
        <f t="shared" si="14"/>
        <v>-9752119758.7224407</v>
      </c>
      <c r="V223" s="3">
        <f t="shared" si="15"/>
        <v>1.7653541875896785</v>
      </c>
    </row>
    <row r="224" spans="13:22" x14ac:dyDescent="0.25">
      <c r="M224" s="3">
        <v>220</v>
      </c>
      <c r="N224" s="122">
        <f>(_xlfn.GAMMA.INV(T224,IF($O$2="Railway",$D$31,$D$32),IF($O$2="Railway",$F$31,$F$32))*'CBA Result'!$G$89)</f>
        <v>4761870711.0174065</v>
      </c>
      <c r="O224" s="122">
        <f>'CBA Result'!$G$88+'CBA Result'!$G$92+'CBA Result'!$G$93+'CBA Result'!$G$94+'CBA Result'!$G$95</f>
        <v>-1375964005.2877898</v>
      </c>
      <c r="P224" s="122">
        <f>'CBA Result'!$G$90+'CBA Result'!$G$91</f>
        <v>16477753602.776276</v>
      </c>
      <c r="Q224" s="122">
        <f>'CBA Result'!$G$74</f>
        <v>-11300047184.977684</v>
      </c>
      <c r="R224" s="122">
        <v>0.82632051835257514</v>
      </c>
      <c r="S224" s="122">
        <f t="shared" si="13"/>
        <v>20698828464.730183</v>
      </c>
      <c r="T224" s="122">
        <v>0.82366724781562528</v>
      </c>
      <c r="U224" s="122">
        <f t="shared" si="14"/>
        <v>-23204099260.207745</v>
      </c>
      <c r="V224" s="3">
        <f t="shared" si="15"/>
        <v>1.0379517386293138</v>
      </c>
    </row>
    <row r="225" spans="13:22" x14ac:dyDescent="0.25">
      <c r="M225" s="3">
        <v>221</v>
      </c>
      <c r="N225" s="122">
        <f>(_xlfn.GAMMA.INV(T225,IF($O$2="Railway",$D$31,$D$32),IF($O$2="Railway",$F$31,$F$32))*'CBA Result'!$G$89)</f>
        <v>3310269348.5771542</v>
      </c>
      <c r="O225" s="122">
        <f>'CBA Result'!$G$88+'CBA Result'!$G$92+'CBA Result'!$G$93+'CBA Result'!$G$94+'CBA Result'!$G$95</f>
        <v>-1375964005.2877898</v>
      </c>
      <c r="P225" s="122">
        <f>'CBA Result'!$G$90+'CBA Result'!$G$91</f>
        <v>16477753602.776276</v>
      </c>
      <c r="Q225" s="122">
        <f>'CBA Result'!$G$74</f>
        <v>-11300047184.977684</v>
      </c>
      <c r="R225" s="122">
        <v>0.27758014937451037</v>
      </c>
      <c r="S225" s="122">
        <f t="shared" si="13"/>
        <v>8945073810.0720615</v>
      </c>
      <c r="T225" s="122">
        <v>0.2091039690337454</v>
      </c>
      <c r="U225" s="122">
        <f t="shared" si="14"/>
        <v>-16130597238.746983</v>
      </c>
      <c r="V225" s="3">
        <f t="shared" si="15"/>
        <v>0.67445606584412687</v>
      </c>
    </row>
    <row r="226" spans="13:22" x14ac:dyDescent="0.25">
      <c r="M226" s="3">
        <v>222</v>
      </c>
      <c r="N226" s="122">
        <f>(_xlfn.GAMMA.INV(T226,IF($O$2="Railway",$D$31,$D$32),IF($O$2="Railway",$F$31,$F$32))*'CBA Result'!$G$89)</f>
        <v>5429866873.4696207</v>
      </c>
      <c r="O226" s="122">
        <f>'CBA Result'!$G$88+'CBA Result'!$G$92+'CBA Result'!$G$93+'CBA Result'!$G$94+'CBA Result'!$G$95</f>
        <v>-1375964005.2877898</v>
      </c>
      <c r="P226" s="122">
        <f>'CBA Result'!$G$90+'CBA Result'!$G$91</f>
        <v>16477753602.776276</v>
      </c>
      <c r="Q226" s="122">
        <f>'CBA Result'!$G$74</f>
        <v>-11300047184.977684</v>
      </c>
      <c r="R226" s="122">
        <v>2.0300362777898484E-2</v>
      </c>
      <c r="S226" s="122">
        <f t="shared" si="13"/>
        <v>2945057665.718246</v>
      </c>
      <c r="T226" s="122">
        <v>0.94649335818452773</v>
      </c>
      <c r="U226" s="122">
        <f t="shared" si="14"/>
        <v>-26459174880.61813</v>
      </c>
      <c r="V226" s="3">
        <f t="shared" si="15"/>
        <v>0.26451922879223849</v>
      </c>
    </row>
    <row r="227" spans="13:22" x14ac:dyDescent="0.25">
      <c r="M227" s="3">
        <v>223</v>
      </c>
      <c r="N227" s="122">
        <f>(_xlfn.GAMMA.INV(T227,IF($O$2="Railway",$D$31,$D$32),IF($O$2="Railway",$F$31,$F$32))*'CBA Result'!$G$89)</f>
        <v>3955150021.971714</v>
      </c>
      <c r="O227" s="122">
        <f>'CBA Result'!$G$88+'CBA Result'!$G$92+'CBA Result'!$G$93+'CBA Result'!$G$94+'CBA Result'!$G$95</f>
        <v>-1375964005.2877898</v>
      </c>
      <c r="P227" s="122">
        <f>'CBA Result'!$G$90+'CBA Result'!$G$91</f>
        <v>16477753602.776276</v>
      </c>
      <c r="Q227" s="122">
        <f>'CBA Result'!$G$74</f>
        <v>-11300047184.977684</v>
      </c>
      <c r="R227" s="122">
        <v>0.7482947235277978</v>
      </c>
      <c r="S227" s="122">
        <f t="shared" si="13"/>
        <v>18423892343.887802</v>
      </c>
      <c r="T227" s="122">
        <v>0.50615179452283221</v>
      </c>
      <c r="U227" s="122">
        <f t="shared" si="14"/>
        <v>-19273033492.174755</v>
      </c>
      <c r="V227" s="3">
        <f t="shared" si="15"/>
        <v>1.0897650527665719</v>
      </c>
    </row>
    <row r="228" spans="13:22" x14ac:dyDescent="0.25">
      <c r="M228" s="3">
        <v>224</v>
      </c>
      <c r="N228" s="122">
        <f>(_xlfn.GAMMA.INV(T228,IF($O$2="Railway",$D$31,$D$32),IF($O$2="Railway",$F$31,$F$32))*'CBA Result'!$G$89)</f>
        <v>5433892223.2226028</v>
      </c>
      <c r="O228" s="122">
        <f>'CBA Result'!$G$88+'CBA Result'!$G$92+'CBA Result'!$G$93+'CBA Result'!$G$94+'CBA Result'!$G$95</f>
        <v>-1375964005.2877898</v>
      </c>
      <c r="P228" s="122">
        <f>'CBA Result'!$G$90+'CBA Result'!$G$91</f>
        <v>16477753602.776276</v>
      </c>
      <c r="Q228" s="122">
        <f>'CBA Result'!$G$74</f>
        <v>-11300047184.977684</v>
      </c>
      <c r="R228" s="122">
        <v>0.77803996582476243</v>
      </c>
      <c r="S228" s="122">
        <f t="shared" si="13"/>
        <v>19233696236.012726</v>
      </c>
      <c r="T228" s="122">
        <v>0.94692095167332446</v>
      </c>
      <c r="U228" s="122">
        <f t="shared" si="14"/>
        <v>-26478789990.076931</v>
      </c>
      <c r="V228" s="3">
        <f t="shared" si="15"/>
        <v>0.87963326355457339</v>
      </c>
    </row>
    <row r="229" spans="13:22" x14ac:dyDescent="0.25">
      <c r="M229" s="3">
        <v>225</v>
      </c>
      <c r="N229" s="122">
        <f>(_xlfn.GAMMA.INV(T229,IF($O$2="Railway",$D$31,$D$32),IF($O$2="Railway",$F$31,$F$32))*'CBA Result'!$G$89)</f>
        <v>3063332563.4235268</v>
      </c>
      <c r="O229" s="122">
        <f>'CBA Result'!$G$88+'CBA Result'!$G$92+'CBA Result'!$G$93+'CBA Result'!$G$94+'CBA Result'!$G$95</f>
        <v>-1375964005.2877898</v>
      </c>
      <c r="P229" s="122">
        <f>'CBA Result'!$G$90+'CBA Result'!$G$91</f>
        <v>16477753602.776276</v>
      </c>
      <c r="Q229" s="122">
        <f>'CBA Result'!$G$74</f>
        <v>-11300047184.977684</v>
      </c>
      <c r="R229" s="122">
        <v>0.87074264956169722</v>
      </c>
      <c r="S229" s="122">
        <f t="shared" si="13"/>
        <v>22291078490.249538</v>
      </c>
      <c r="T229" s="122">
        <v>0.12420413174331568</v>
      </c>
      <c r="U229" s="122">
        <f t="shared" si="14"/>
        <v>-14927300042.86887</v>
      </c>
      <c r="V229" s="3">
        <f t="shared" si="15"/>
        <v>1.6063485680279039</v>
      </c>
    </row>
    <row r="230" spans="13:22" x14ac:dyDescent="0.25">
      <c r="M230" s="3">
        <v>226</v>
      </c>
      <c r="N230" s="122">
        <f>(_xlfn.GAMMA.INV(T230,IF($O$2="Railway",$D$31,$D$32),IF($O$2="Railway",$F$31,$F$32))*'CBA Result'!$G$89)</f>
        <v>3934803080.4187732</v>
      </c>
      <c r="O230" s="122">
        <f>'CBA Result'!$G$88+'CBA Result'!$G$92+'CBA Result'!$G$93+'CBA Result'!$G$94+'CBA Result'!$G$95</f>
        <v>-1375964005.2877898</v>
      </c>
      <c r="P230" s="122">
        <f>'CBA Result'!$G$90+'CBA Result'!$G$91</f>
        <v>16477753602.776276</v>
      </c>
      <c r="Q230" s="122">
        <f>'CBA Result'!$G$74</f>
        <v>-11300047184.977684</v>
      </c>
      <c r="R230" s="122">
        <v>6.2307358344859898E-2</v>
      </c>
      <c r="S230" s="122">
        <f t="shared" si="13"/>
        <v>4382082258.0801096</v>
      </c>
      <c r="T230" s="122">
        <v>0.49634145514738792</v>
      </c>
      <c r="U230" s="122">
        <f t="shared" si="14"/>
        <v>-19173884968.393181</v>
      </c>
      <c r="V230" s="3">
        <f t="shared" si="15"/>
        <v>0.3619986948212488</v>
      </c>
    </row>
    <row r="231" spans="13:22" x14ac:dyDescent="0.25">
      <c r="M231" s="3">
        <v>227</v>
      </c>
      <c r="N231" s="122">
        <f>(_xlfn.GAMMA.INV(T231,IF($O$2="Railway",$D$31,$D$32),IF($O$2="Railway",$F$31,$F$32))*'CBA Result'!$G$89)</f>
        <v>2971642680.1839242</v>
      </c>
      <c r="O231" s="122">
        <f>'CBA Result'!$G$88+'CBA Result'!$G$92+'CBA Result'!$G$93+'CBA Result'!$G$94+'CBA Result'!$G$95</f>
        <v>-1375964005.2877898</v>
      </c>
      <c r="P231" s="122">
        <f>'CBA Result'!$G$90+'CBA Result'!$G$91</f>
        <v>16477753602.776276</v>
      </c>
      <c r="Q231" s="122">
        <f>'CBA Result'!$G$74</f>
        <v>-11300047184.977684</v>
      </c>
      <c r="R231" s="122">
        <v>0.10870933170381769</v>
      </c>
      <c r="S231" s="122">
        <f t="shared" si="13"/>
        <v>5558671716.5650244</v>
      </c>
      <c r="T231" s="122">
        <v>9.9042755288424877E-2</v>
      </c>
      <c r="U231" s="122">
        <f t="shared" si="14"/>
        <v>-14480504806.088066</v>
      </c>
      <c r="V231" s="3">
        <f t="shared" si="15"/>
        <v>0.4940677474485034</v>
      </c>
    </row>
    <row r="232" spans="13:22" x14ac:dyDescent="0.25">
      <c r="M232" s="3">
        <v>228</v>
      </c>
      <c r="N232" s="122">
        <f>(_xlfn.GAMMA.INV(T232,IF($O$2="Railway",$D$31,$D$32),IF($O$2="Railway",$F$31,$F$32))*'CBA Result'!$G$89)</f>
        <v>4493763402.3624802</v>
      </c>
      <c r="O232" s="122">
        <f>'CBA Result'!$G$88+'CBA Result'!$G$92+'CBA Result'!$G$93+'CBA Result'!$G$94+'CBA Result'!$G$95</f>
        <v>-1375964005.2877898</v>
      </c>
      <c r="P232" s="122">
        <f>'CBA Result'!$G$90+'CBA Result'!$G$91</f>
        <v>16477753602.776276</v>
      </c>
      <c r="Q232" s="122">
        <f>'CBA Result'!$G$74</f>
        <v>-11300047184.977684</v>
      </c>
      <c r="R232" s="122">
        <v>0.7467596255665363</v>
      </c>
      <c r="S232" s="122">
        <f t="shared" si="13"/>
        <v>18383632889.095398</v>
      </c>
      <c r="T232" s="122">
        <v>0.73822861369273574</v>
      </c>
      <c r="U232" s="122">
        <f t="shared" si="14"/>
        <v>-21897640311.622208</v>
      </c>
      <c r="V232" s="3">
        <f t="shared" si="15"/>
        <v>0.98190635978060936</v>
      </c>
    </row>
    <row r="233" spans="13:22" x14ac:dyDescent="0.25">
      <c r="M233" s="3">
        <v>229</v>
      </c>
      <c r="N233" s="122">
        <f>(_xlfn.GAMMA.INV(T233,IF($O$2="Railway",$D$31,$D$32),IF($O$2="Railway",$F$31,$F$32))*'CBA Result'!$G$89)</f>
        <v>3068030900.9364944</v>
      </c>
      <c r="O233" s="122">
        <f>'CBA Result'!$G$88+'CBA Result'!$G$92+'CBA Result'!$G$93+'CBA Result'!$G$94+'CBA Result'!$G$95</f>
        <v>-1375964005.2877898</v>
      </c>
      <c r="P233" s="122">
        <f>'CBA Result'!$G$90+'CBA Result'!$G$91</f>
        <v>16477753602.776276</v>
      </c>
      <c r="Q233" s="122">
        <f>'CBA Result'!$G$74</f>
        <v>-11300047184.977684</v>
      </c>
      <c r="R233" s="122">
        <v>0.92512486979709807</v>
      </c>
      <c r="S233" s="122">
        <f t="shared" si="13"/>
        <v>24832940111.18507</v>
      </c>
      <c r="T233" s="122">
        <v>0.12558901778869147</v>
      </c>
      <c r="U233" s="122">
        <f t="shared" si="14"/>
        <v>-14950194551.48218</v>
      </c>
      <c r="V233" s="3">
        <f t="shared" si="15"/>
        <v>1.7742248714886493</v>
      </c>
    </row>
    <row r="234" spans="13:22" x14ac:dyDescent="0.25">
      <c r="M234" s="3">
        <v>230</v>
      </c>
      <c r="N234" s="122">
        <f>(_xlfn.GAMMA.INV(T234,IF($O$2="Railway",$D$31,$D$32),IF($O$2="Railway",$F$31,$F$32))*'CBA Result'!$G$89)</f>
        <v>3633898735.7321558</v>
      </c>
      <c r="O234" s="122">
        <f>'CBA Result'!$G$88+'CBA Result'!$G$92+'CBA Result'!$G$93+'CBA Result'!$G$94+'CBA Result'!$G$95</f>
        <v>-1375964005.2877898</v>
      </c>
      <c r="P234" s="122">
        <f>'CBA Result'!$G$90+'CBA Result'!$G$91</f>
        <v>16477753602.776276</v>
      </c>
      <c r="Q234" s="122">
        <f>'CBA Result'!$G$74</f>
        <v>-11300047184.977684</v>
      </c>
      <c r="R234" s="122">
        <v>0.65752002363166795</v>
      </c>
      <c r="S234" s="122">
        <f t="shared" si="13"/>
        <v>16238851076.047255</v>
      </c>
      <c r="T234" s="122">
        <v>0.35078060076370887</v>
      </c>
      <c r="U234" s="122">
        <f t="shared" si="14"/>
        <v>-17707609484.310532</v>
      </c>
      <c r="V234" s="3">
        <f t="shared" si="15"/>
        <v>1.0445670728666294</v>
      </c>
    </row>
    <row r="235" spans="13:22" x14ac:dyDescent="0.25">
      <c r="M235" s="3">
        <v>231</v>
      </c>
      <c r="N235" s="122">
        <f>(_xlfn.GAMMA.INV(T235,IF($O$2="Railway",$D$31,$D$32),IF($O$2="Railway",$F$31,$F$32))*'CBA Result'!$G$89)</f>
        <v>3997247012.4496961</v>
      </c>
      <c r="O235" s="122">
        <f>'CBA Result'!$G$88+'CBA Result'!$G$92+'CBA Result'!$G$93+'CBA Result'!$G$94+'CBA Result'!$G$95</f>
        <v>-1375964005.2877898</v>
      </c>
      <c r="P235" s="122">
        <f>'CBA Result'!$G$90+'CBA Result'!$G$91</f>
        <v>16477753602.776276</v>
      </c>
      <c r="Q235" s="122">
        <f>'CBA Result'!$G$74</f>
        <v>-11300047184.977684</v>
      </c>
      <c r="R235" s="122">
        <v>0.94020748112417774</v>
      </c>
      <c r="S235" s="122">
        <f t="shared" si="13"/>
        <v>25754123824.086189</v>
      </c>
      <c r="T235" s="122">
        <v>0.52632429936374658</v>
      </c>
      <c r="U235" s="122">
        <f t="shared" si="14"/>
        <v>-19478167735.602882</v>
      </c>
      <c r="V235" s="3">
        <f t="shared" si="15"/>
        <v>1.4567800840621434</v>
      </c>
    </row>
    <row r="236" spans="13:22" x14ac:dyDescent="0.25">
      <c r="M236" s="3">
        <v>232</v>
      </c>
      <c r="N236" s="122">
        <f>(_xlfn.GAMMA.INV(T236,IF($O$2="Railway",$D$31,$D$32),IF($O$2="Railway",$F$31,$F$32))*'CBA Result'!$G$89)</f>
        <v>3356820285.7007341</v>
      </c>
      <c r="O236" s="122">
        <f>'CBA Result'!$G$88+'CBA Result'!$G$92+'CBA Result'!$G$93+'CBA Result'!$G$94+'CBA Result'!$G$95</f>
        <v>-1375964005.2877898</v>
      </c>
      <c r="P236" s="122">
        <f>'CBA Result'!$G$90+'CBA Result'!$G$91</f>
        <v>16477753602.776276</v>
      </c>
      <c r="Q236" s="122">
        <f>'CBA Result'!$G$74</f>
        <v>-11300047184.977684</v>
      </c>
      <c r="R236" s="122">
        <v>0.64679480268873535</v>
      </c>
      <c r="S236" s="122">
        <f t="shared" si="13"/>
        <v>16001793261.533112</v>
      </c>
      <c r="T236" s="122">
        <v>0.2276743391428836</v>
      </c>
      <c r="U236" s="122">
        <f t="shared" si="14"/>
        <v>-16357435099.584337</v>
      </c>
      <c r="V236" s="3">
        <f t="shared" si="15"/>
        <v>1.0993563130446422</v>
      </c>
    </row>
    <row r="237" spans="13:22" x14ac:dyDescent="0.25">
      <c r="M237" s="3">
        <v>233</v>
      </c>
      <c r="N237" s="122">
        <f>(_xlfn.GAMMA.INV(T237,IF($O$2="Railway",$D$31,$D$32),IF($O$2="Railway",$F$31,$F$32))*'CBA Result'!$G$89)</f>
        <v>4859060885.1744785</v>
      </c>
      <c r="O237" s="122">
        <f>'CBA Result'!$G$88+'CBA Result'!$G$92+'CBA Result'!$G$93+'CBA Result'!$G$94+'CBA Result'!$G$95</f>
        <v>-1375964005.2877898</v>
      </c>
      <c r="P237" s="122">
        <f>'CBA Result'!$G$90+'CBA Result'!$G$91</f>
        <v>16477753602.776276</v>
      </c>
      <c r="Q237" s="122">
        <f>'CBA Result'!$G$74</f>
        <v>-11300047184.977684</v>
      </c>
      <c r="R237" s="122">
        <v>0.90134816116993888</v>
      </c>
      <c r="S237" s="122">
        <f t="shared" si="13"/>
        <v>23607683065.468395</v>
      </c>
      <c r="T237" s="122">
        <v>0.84906807418692432</v>
      </c>
      <c r="U237" s="122">
        <f t="shared" si="14"/>
        <v>-23677696840.889587</v>
      </c>
      <c r="V237" s="3">
        <f t="shared" si="15"/>
        <v>1.1441475970995354</v>
      </c>
    </row>
    <row r="238" spans="13:22" x14ac:dyDescent="0.25">
      <c r="M238" s="3">
        <v>234</v>
      </c>
      <c r="N238" s="122">
        <f>(_xlfn.GAMMA.INV(T238,IF($O$2="Railway",$D$31,$D$32),IF($O$2="Railway",$F$31,$F$32))*'CBA Result'!$G$89)</f>
        <v>3537061461.6105742</v>
      </c>
      <c r="O238" s="122">
        <f>'CBA Result'!$G$88+'CBA Result'!$G$92+'CBA Result'!$G$93+'CBA Result'!$G$94+'CBA Result'!$G$95</f>
        <v>-1375964005.2877898</v>
      </c>
      <c r="P238" s="122">
        <f>'CBA Result'!$G$90+'CBA Result'!$G$91</f>
        <v>16477753602.776276</v>
      </c>
      <c r="Q238" s="122">
        <f>'CBA Result'!$G$74</f>
        <v>-11300047184.977684</v>
      </c>
      <c r="R238" s="122">
        <v>0.79879656070958338</v>
      </c>
      <c r="S238" s="122">
        <f t="shared" si="13"/>
        <v>19837297941.917618</v>
      </c>
      <c r="T238" s="122">
        <v>0.30572772509106072</v>
      </c>
      <c r="U238" s="122">
        <f t="shared" si="14"/>
        <v>-17235731548.690346</v>
      </c>
      <c r="V238" s="3">
        <f t="shared" si="15"/>
        <v>1.276325019109035</v>
      </c>
    </row>
    <row r="239" spans="13:22" x14ac:dyDescent="0.25">
      <c r="M239" s="3">
        <v>235</v>
      </c>
      <c r="N239" s="122">
        <f>(_xlfn.GAMMA.INV(T239,IF($O$2="Railway",$D$31,$D$32),IF($O$2="Railway",$F$31,$F$32))*'CBA Result'!$G$89)</f>
        <v>4719049186.0646763</v>
      </c>
      <c r="O239" s="122">
        <f>'CBA Result'!$G$88+'CBA Result'!$G$92+'CBA Result'!$G$93+'CBA Result'!$G$94+'CBA Result'!$G$95</f>
        <v>-1375964005.2877898</v>
      </c>
      <c r="P239" s="122">
        <f>'CBA Result'!$G$90+'CBA Result'!$G$91</f>
        <v>16477753602.776276</v>
      </c>
      <c r="Q239" s="122">
        <f>'CBA Result'!$G$74</f>
        <v>-11300047184.977684</v>
      </c>
      <c r="R239" s="122">
        <v>9.2749120217701098E-3</v>
      </c>
      <c r="S239" s="122">
        <f t="shared" si="13"/>
        <v>2369695660.9054885</v>
      </c>
      <c r="T239" s="122">
        <v>0.81154550960426419</v>
      </c>
      <c r="U239" s="122">
        <f t="shared" si="14"/>
        <v>-22995434435.860947</v>
      </c>
      <c r="V239" s="3">
        <f t="shared" si="15"/>
        <v>0.24843108998947203</v>
      </c>
    </row>
    <row r="240" spans="13:22" x14ac:dyDescent="0.25">
      <c r="M240" s="3">
        <v>236</v>
      </c>
      <c r="N240" s="122">
        <f>(_xlfn.GAMMA.INV(T240,IF($O$2="Railway",$D$31,$D$32),IF($O$2="Railway",$F$31,$F$32))*'CBA Result'!$G$89)</f>
        <v>3273542609.928618</v>
      </c>
      <c r="O240" s="122">
        <f>'CBA Result'!$G$88+'CBA Result'!$G$92+'CBA Result'!$G$93+'CBA Result'!$G$94+'CBA Result'!$G$95</f>
        <v>-1375964005.2877898</v>
      </c>
      <c r="P240" s="122">
        <f>'CBA Result'!$G$90+'CBA Result'!$G$91</f>
        <v>16477753602.776276</v>
      </c>
      <c r="Q240" s="122">
        <f>'CBA Result'!$G$74</f>
        <v>-11300047184.977684</v>
      </c>
      <c r="R240" s="122">
        <v>0.7809916356319403</v>
      </c>
      <c r="S240" s="122">
        <f t="shared" si="13"/>
        <v>19317424723.912804</v>
      </c>
      <c r="T240" s="122">
        <v>0.19498590493326673</v>
      </c>
      <c r="U240" s="122">
        <f t="shared" si="14"/>
        <v>-15951631672.308439</v>
      </c>
      <c r="V240" s="3">
        <f t="shared" si="15"/>
        <v>1.3299581989084068</v>
      </c>
    </row>
    <row r="241" spans="13:22" x14ac:dyDescent="0.25">
      <c r="M241" s="3">
        <v>237</v>
      </c>
      <c r="N241" s="122">
        <f>(_xlfn.GAMMA.INV(T241,IF($O$2="Railway",$D$31,$D$32),IF($O$2="Railway",$F$31,$F$32))*'CBA Result'!$G$89)</f>
        <v>2664397314.4720078</v>
      </c>
      <c r="O241" s="122">
        <f>'CBA Result'!$G$88+'CBA Result'!$G$92+'CBA Result'!$G$93+'CBA Result'!$G$94+'CBA Result'!$G$95</f>
        <v>-1375964005.2877898</v>
      </c>
      <c r="P241" s="122">
        <f>'CBA Result'!$G$90+'CBA Result'!$G$91</f>
        <v>16477753602.776276</v>
      </c>
      <c r="Q241" s="122">
        <f>'CBA Result'!$G$74</f>
        <v>-11300047184.977684</v>
      </c>
      <c r="R241" s="122">
        <v>0.39189483326177665</v>
      </c>
      <c r="S241" s="122">
        <f t="shared" si="13"/>
        <v>11027553948.586823</v>
      </c>
      <c r="T241" s="122">
        <v>3.9748017345499043E-2</v>
      </c>
      <c r="U241" s="122">
        <f t="shared" si="14"/>
        <v>-12983330187.98616</v>
      </c>
      <c r="V241" s="3">
        <f t="shared" si="15"/>
        <v>0.94860001859672094</v>
      </c>
    </row>
    <row r="242" spans="13:22" x14ac:dyDescent="0.25">
      <c r="M242" s="3">
        <v>238</v>
      </c>
      <c r="N242" s="122">
        <f>(_xlfn.GAMMA.INV(T242,IF($O$2="Railway",$D$31,$D$32),IF($O$2="Railway",$F$31,$F$32))*'CBA Result'!$G$89)</f>
        <v>3560672932.9859676</v>
      </c>
      <c r="O242" s="122">
        <f>'CBA Result'!$G$88+'CBA Result'!$G$92+'CBA Result'!$G$93+'CBA Result'!$G$94+'CBA Result'!$G$95</f>
        <v>-1375964005.2877898</v>
      </c>
      <c r="P242" s="122">
        <f>'CBA Result'!$G$90+'CBA Result'!$G$91</f>
        <v>16477753602.776276</v>
      </c>
      <c r="Q242" s="122">
        <f>'CBA Result'!$G$74</f>
        <v>-11300047184.977684</v>
      </c>
      <c r="R242" s="122">
        <v>0.13485240134778387</v>
      </c>
      <c r="S242" s="122">
        <f t="shared" si="13"/>
        <v>6144154864.8141088</v>
      </c>
      <c r="T242" s="122">
        <v>0.31655229730433265</v>
      </c>
      <c r="U242" s="122">
        <f t="shared" si="14"/>
        <v>-17350787785.770988</v>
      </c>
      <c r="V242" s="3">
        <f t="shared" si="15"/>
        <v>0.4800279903914571</v>
      </c>
    </row>
    <row r="243" spans="13:22" x14ac:dyDescent="0.25">
      <c r="M243" s="3">
        <v>239</v>
      </c>
      <c r="N243" s="122">
        <f>(_xlfn.GAMMA.INV(T243,IF($O$2="Railway",$D$31,$D$32),IF($O$2="Railway",$F$31,$F$32))*'CBA Result'!$G$89)</f>
        <v>4626590432.1072168</v>
      </c>
      <c r="O243" s="122">
        <f>'CBA Result'!$G$88+'CBA Result'!$G$92+'CBA Result'!$G$93+'CBA Result'!$G$94+'CBA Result'!$G$95</f>
        <v>-1375964005.2877898</v>
      </c>
      <c r="P243" s="122">
        <f>'CBA Result'!$G$90+'CBA Result'!$G$91</f>
        <v>16477753602.776276</v>
      </c>
      <c r="Q243" s="122">
        <f>'CBA Result'!$G$74</f>
        <v>-11300047184.977684</v>
      </c>
      <c r="R243" s="122">
        <v>0.35000364106866422</v>
      </c>
      <c r="S243" s="122">
        <f t="shared" si="13"/>
        <v>10266813206.647297</v>
      </c>
      <c r="T243" s="122">
        <v>0.78339771237291456</v>
      </c>
      <c r="U243" s="122">
        <f t="shared" si="14"/>
        <v>-22544892572.273552</v>
      </c>
      <c r="V243" s="3">
        <f t="shared" si="15"/>
        <v>0.59957879994916963</v>
      </c>
    </row>
    <row r="244" spans="13:22" x14ac:dyDescent="0.25">
      <c r="M244" s="3">
        <v>240</v>
      </c>
      <c r="N244" s="122">
        <f>(_xlfn.GAMMA.INV(T244,IF($O$2="Railway",$D$31,$D$32),IF($O$2="Railway",$F$31,$F$32))*'CBA Result'!$G$89)</f>
        <v>3615976291.1914816</v>
      </c>
      <c r="O244" s="122">
        <f>'CBA Result'!$G$88+'CBA Result'!$G$92+'CBA Result'!$G$93+'CBA Result'!$G$94+'CBA Result'!$G$95</f>
        <v>-1375964005.2877898</v>
      </c>
      <c r="P244" s="122">
        <f>'CBA Result'!$G$90+'CBA Result'!$G$91</f>
        <v>16477753602.776276</v>
      </c>
      <c r="Q244" s="122">
        <f>'CBA Result'!$G$74</f>
        <v>-11300047184.977684</v>
      </c>
      <c r="R244" s="122">
        <v>0.52372594312276255</v>
      </c>
      <c r="S244" s="122">
        <f t="shared" si="13"/>
        <v>13483874392.454657</v>
      </c>
      <c r="T244" s="122">
        <v>0.34232049250672603</v>
      </c>
      <c r="U244" s="122">
        <f t="shared" si="14"/>
        <v>-17620275281.568497</v>
      </c>
      <c r="V244" s="3">
        <f t="shared" si="15"/>
        <v>0.8923746324670736</v>
      </c>
    </row>
    <row r="245" spans="13:22" x14ac:dyDescent="0.25">
      <c r="M245" s="3">
        <v>241</v>
      </c>
      <c r="N245" s="122">
        <f>(_xlfn.GAMMA.INV(T245,IF($O$2="Railway",$D$31,$D$32),IF($O$2="Railway",$F$31,$F$32))*'CBA Result'!$G$89)</f>
        <v>5199109207.0913382</v>
      </c>
      <c r="O245" s="122">
        <f>'CBA Result'!$G$88+'CBA Result'!$G$92+'CBA Result'!$G$93+'CBA Result'!$G$94+'CBA Result'!$G$95</f>
        <v>-1375964005.2877898</v>
      </c>
      <c r="P245" s="122">
        <f>'CBA Result'!$G$90+'CBA Result'!$G$91</f>
        <v>16477753602.776276</v>
      </c>
      <c r="Q245" s="122">
        <f>'CBA Result'!$G$74</f>
        <v>-11300047184.977684</v>
      </c>
      <c r="R245" s="122">
        <v>0.3842689459137989</v>
      </c>
      <c r="S245" s="122">
        <f t="shared" si="13"/>
        <v>10888855380.789202</v>
      </c>
      <c r="T245" s="122">
        <v>0.91660471717150016</v>
      </c>
      <c r="U245" s="122">
        <f t="shared" si="14"/>
        <v>-25334716842.875328</v>
      </c>
      <c r="V245" s="3">
        <f t="shared" si="15"/>
        <v>0.58070515150557467</v>
      </c>
    </row>
    <row r="246" spans="13:22" x14ac:dyDescent="0.25">
      <c r="M246" s="3">
        <v>242</v>
      </c>
      <c r="N246" s="122">
        <f>(_xlfn.GAMMA.INV(T246,IF($O$2="Railway",$D$31,$D$32),IF($O$2="Railway",$F$31,$F$32))*'CBA Result'!$G$89)</f>
        <v>3103886882.1959925</v>
      </c>
      <c r="O246" s="122">
        <f>'CBA Result'!$G$88+'CBA Result'!$G$92+'CBA Result'!$G$93+'CBA Result'!$G$94+'CBA Result'!$G$95</f>
        <v>-1375964005.2877898</v>
      </c>
      <c r="P246" s="122">
        <f>'CBA Result'!$G$90+'CBA Result'!$G$91</f>
        <v>16477753602.776276</v>
      </c>
      <c r="Q246" s="122">
        <f>'CBA Result'!$G$74</f>
        <v>-11300047184.977684</v>
      </c>
      <c r="R246" s="122">
        <v>0.69220176215612894</v>
      </c>
      <c r="S246" s="122">
        <f t="shared" si="13"/>
        <v>17032238081.407814</v>
      </c>
      <c r="T246" s="122">
        <v>0.13646269005710576</v>
      </c>
      <c r="U246" s="122">
        <f t="shared" si="14"/>
        <v>-15124917007.993347</v>
      </c>
      <c r="V246" s="3">
        <f t="shared" si="15"/>
        <v>1.2403480262669531</v>
      </c>
    </row>
    <row r="247" spans="13:22" x14ac:dyDescent="0.25">
      <c r="M247" s="3">
        <v>243</v>
      </c>
      <c r="N247" s="122">
        <f>(_xlfn.GAMMA.INV(T247,IF($O$2="Railway",$D$31,$D$32),IF($O$2="Railway",$F$31,$F$32))*'CBA Result'!$G$89)</f>
        <v>4526205577.8932247</v>
      </c>
      <c r="O247" s="122">
        <f>'CBA Result'!$G$88+'CBA Result'!$G$92+'CBA Result'!$G$93+'CBA Result'!$G$94+'CBA Result'!$G$95</f>
        <v>-1375964005.2877898</v>
      </c>
      <c r="P247" s="122">
        <f>'CBA Result'!$G$90+'CBA Result'!$G$91</f>
        <v>16477753602.776276</v>
      </c>
      <c r="Q247" s="122">
        <f>'CBA Result'!$G$74</f>
        <v>-11300047184.977684</v>
      </c>
      <c r="R247" s="122">
        <v>0.72380736001570622</v>
      </c>
      <c r="S247" s="122">
        <f t="shared" si="13"/>
        <v>17797347716.747601</v>
      </c>
      <c r="T247" s="122">
        <v>0.74977141045676332</v>
      </c>
      <c r="U247" s="122">
        <f t="shared" si="14"/>
        <v>-22055727648.91399</v>
      </c>
      <c r="V247" s="3">
        <f t="shared" si="15"/>
        <v>0.9497573429813585</v>
      </c>
    </row>
    <row r="248" spans="13:22" x14ac:dyDescent="0.25">
      <c r="M248" s="3">
        <v>244</v>
      </c>
      <c r="N248" s="122">
        <f>(_xlfn.GAMMA.INV(T248,IF($O$2="Railway",$D$31,$D$32),IF($O$2="Railway",$F$31,$F$32))*'CBA Result'!$G$89)</f>
        <v>3610065316.4826794</v>
      </c>
      <c r="O248" s="122">
        <f>'CBA Result'!$G$88+'CBA Result'!$G$92+'CBA Result'!$G$93+'CBA Result'!$G$94+'CBA Result'!$G$95</f>
        <v>-1375964005.2877898</v>
      </c>
      <c r="P248" s="122">
        <f>'CBA Result'!$G$90+'CBA Result'!$G$91</f>
        <v>16477753602.776276</v>
      </c>
      <c r="Q248" s="122">
        <f>'CBA Result'!$G$74</f>
        <v>-11300047184.977684</v>
      </c>
      <c r="R248" s="122">
        <v>0.92857132435727308</v>
      </c>
      <c r="S248" s="122">
        <f t="shared" si="13"/>
        <v>25031449588.74437</v>
      </c>
      <c r="T248" s="122">
        <v>0.33954115458654122</v>
      </c>
      <c r="U248" s="122">
        <f t="shared" si="14"/>
        <v>-17591471718.391045</v>
      </c>
      <c r="V248" s="3">
        <f t="shared" si="15"/>
        <v>1.5499300647730585</v>
      </c>
    </row>
    <row r="249" spans="13:22" x14ac:dyDescent="0.25">
      <c r="M249" s="3">
        <v>245</v>
      </c>
      <c r="N249" s="122">
        <f>(_xlfn.GAMMA.INV(T249,IF($O$2="Railway",$D$31,$D$32),IF($O$2="Railway",$F$31,$F$32))*'CBA Result'!$G$89)</f>
        <v>4438917384.3818674</v>
      </c>
      <c r="O249" s="122">
        <f>'CBA Result'!$G$88+'CBA Result'!$G$92+'CBA Result'!$G$93+'CBA Result'!$G$94+'CBA Result'!$G$95</f>
        <v>-1375964005.2877898</v>
      </c>
      <c r="P249" s="122">
        <f>'CBA Result'!$G$90+'CBA Result'!$G$91</f>
        <v>16477753602.776276</v>
      </c>
      <c r="Q249" s="122">
        <f>'CBA Result'!$G$74</f>
        <v>-11300047184.977684</v>
      </c>
      <c r="R249" s="122">
        <v>0.22816649483069673</v>
      </c>
      <c r="S249" s="122">
        <f t="shared" si="13"/>
        <v>8020923115.2563715</v>
      </c>
      <c r="T249" s="122">
        <v>0.71797976458252766</v>
      </c>
      <c r="U249" s="122">
        <f t="shared" si="14"/>
        <v>-21630381387.035118</v>
      </c>
      <c r="V249" s="3">
        <f t="shared" si="15"/>
        <v>0.51242168577729907</v>
      </c>
    </row>
    <row r="250" spans="13:22" x14ac:dyDescent="0.25">
      <c r="M250" s="3">
        <v>246</v>
      </c>
      <c r="N250" s="122">
        <f>(_xlfn.GAMMA.INV(T250,IF($O$2="Railway",$D$31,$D$32),IF($O$2="Railway",$F$31,$F$32))*'CBA Result'!$G$89)</f>
        <v>3969666199.5903969</v>
      </c>
      <c r="O250" s="122">
        <f>'CBA Result'!$G$88+'CBA Result'!$G$92+'CBA Result'!$G$93+'CBA Result'!$G$94+'CBA Result'!$G$95</f>
        <v>-1375964005.2877898</v>
      </c>
      <c r="P250" s="122">
        <f>'CBA Result'!$G$90+'CBA Result'!$G$91</f>
        <v>16477753602.776276</v>
      </c>
      <c r="Q250" s="122">
        <f>'CBA Result'!$G$74</f>
        <v>-11300047184.977684</v>
      </c>
      <c r="R250" s="122">
        <v>0.46407270357821995</v>
      </c>
      <c r="S250" s="122">
        <f t="shared" si="13"/>
        <v>12353981603.182947</v>
      </c>
      <c r="T250" s="122">
        <v>0.51312832841230693</v>
      </c>
      <c r="U250" s="122">
        <f t="shared" si="14"/>
        <v>-19343769311.516384</v>
      </c>
      <c r="V250" s="3">
        <f t="shared" si="15"/>
        <v>0.772738940211947</v>
      </c>
    </row>
    <row r="251" spans="13:22" x14ac:dyDescent="0.25">
      <c r="M251" s="3">
        <v>247</v>
      </c>
      <c r="N251" s="122">
        <f>(_xlfn.GAMMA.INV(T251,IF($O$2="Railway",$D$31,$D$32),IF($O$2="Railway",$F$31,$F$32))*'CBA Result'!$G$89)</f>
        <v>3225509220.6002088</v>
      </c>
      <c r="O251" s="122">
        <f>'CBA Result'!$G$88+'CBA Result'!$G$92+'CBA Result'!$G$93+'CBA Result'!$G$94+'CBA Result'!$G$95</f>
        <v>-1375964005.2877898</v>
      </c>
      <c r="P251" s="122">
        <f>'CBA Result'!$G$90+'CBA Result'!$G$91</f>
        <v>16477753602.776276</v>
      </c>
      <c r="Q251" s="122">
        <f>'CBA Result'!$G$74</f>
        <v>-11300047184.977684</v>
      </c>
      <c r="R251" s="122">
        <v>0.73798266211080998</v>
      </c>
      <c r="S251" s="122">
        <f t="shared" si="13"/>
        <v>18156056510.812706</v>
      </c>
      <c r="T251" s="122">
        <v>0.1772708134220784</v>
      </c>
      <c r="U251" s="122">
        <f t="shared" si="14"/>
        <v>-15717569976.512739</v>
      </c>
      <c r="V251" s="3">
        <f t="shared" si="15"/>
        <v>1.2728177292049678</v>
      </c>
    </row>
    <row r="252" spans="13:22" x14ac:dyDescent="0.25">
      <c r="M252" s="3">
        <v>248</v>
      </c>
      <c r="N252" s="122">
        <f>(_xlfn.GAMMA.INV(T252,IF($O$2="Railway",$D$31,$D$32),IF($O$2="Railway",$F$31,$F$32))*'CBA Result'!$G$89)</f>
        <v>4772622283.1144133</v>
      </c>
      <c r="O252" s="122">
        <f>'CBA Result'!$G$88+'CBA Result'!$G$92+'CBA Result'!$G$93+'CBA Result'!$G$94+'CBA Result'!$G$95</f>
        <v>-1375964005.2877898</v>
      </c>
      <c r="P252" s="122">
        <f>'CBA Result'!$G$90+'CBA Result'!$G$91</f>
        <v>16477753602.776276</v>
      </c>
      <c r="Q252" s="122">
        <f>'CBA Result'!$G$74</f>
        <v>-11300047184.977684</v>
      </c>
      <c r="R252" s="122">
        <v>0.30214088315721643</v>
      </c>
      <c r="S252" s="122">
        <f t="shared" si="13"/>
        <v>9395943966.9390163</v>
      </c>
      <c r="T252" s="122">
        <v>0.82662060605936138</v>
      </c>
      <c r="U252" s="122">
        <f t="shared" si="14"/>
        <v>-23256490549.531288</v>
      </c>
      <c r="V252" s="3">
        <f t="shared" si="15"/>
        <v>0.55006589311143772</v>
      </c>
    </row>
    <row r="253" spans="13:22" x14ac:dyDescent="0.25">
      <c r="M253" s="3">
        <v>249</v>
      </c>
      <c r="N253" s="122">
        <f>(_xlfn.GAMMA.INV(T253,IF($O$2="Railway",$D$31,$D$32),IF($O$2="Railway",$F$31,$F$32))*'CBA Result'!$G$89)</f>
        <v>7297185527.0134201</v>
      </c>
      <c r="O253" s="122">
        <f>'CBA Result'!$G$88+'CBA Result'!$G$92+'CBA Result'!$G$93+'CBA Result'!$G$94+'CBA Result'!$G$95</f>
        <v>-1375964005.2877898</v>
      </c>
      <c r="P253" s="122">
        <f>'CBA Result'!$G$90+'CBA Result'!$G$91</f>
        <v>16477753602.776276</v>
      </c>
      <c r="Q253" s="122">
        <f>'CBA Result'!$G$74</f>
        <v>-11300047184.977684</v>
      </c>
      <c r="R253" s="122">
        <v>0.64928903978679997</v>
      </c>
      <c r="S253" s="122">
        <f t="shared" si="13"/>
        <v>16056603452.700359</v>
      </c>
      <c r="T253" s="122">
        <v>0.9994602835823867</v>
      </c>
      <c r="U253" s="122">
        <f t="shared" si="14"/>
        <v>-35558423897.820061</v>
      </c>
      <c r="V253" s="3">
        <f t="shared" si="15"/>
        <v>0.61807646586308218</v>
      </c>
    </row>
    <row r="254" spans="13:22" x14ac:dyDescent="0.25">
      <c r="M254" s="3">
        <v>250</v>
      </c>
      <c r="N254" s="122">
        <f>(_xlfn.GAMMA.INV(T254,IF($O$2="Railway",$D$31,$D$32),IF($O$2="Railway",$F$31,$F$32))*'CBA Result'!$G$89)</f>
        <v>3315889466.6631718</v>
      </c>
      <c r="O254" s="122">
        <f>'CBA Result'!$G$88+'CBA Result'!$G$92+'CBA Result'!$G$93+'CBA Result'!$G$94+'CBA Result'!$G$95</f>
        <v>-1375964005.2877898</v>
      </c>
      <c r="P254" s="122">
        <f>'CBA Result'!$G$90+'CBA Result'!$G$91</f>
        <v>16477753602.776276</v>
      </c>
      <c r="Q254" s="122">
        <f>'CBA Result'!$G$74</f>
        <v>-11300047184.977684</v>
      </c>
      <c r="R254" s="122">
        <v>0.90389343780088338</v>
      </c>
      <c r="S254" s="122">
        <f t="shared" si="13"/>
        <v>23728698044.834412</v>
      </c>
      <c r="T254" s="122">
        <v>0.21130665040966345</v>
      </c>
      <c r="U254" s="122">
        <f t="shared" si="14"/>
        <v>-16157983487.94109</v>
      </c>
      <c r="V254" s="3">
        <f t="shared" si="15"/>
        <v>1.5886031524519515</v>
      </c>
    </row>
    <row r="255" spans="13:22" x14ac:dyDescent="0.25">
      <c r="M255" s="3">
        <v>251</v>
      </c>
      <c r="N255" s="122">
        <f>(_xlfn.GAMMA.INV(T255,IF($O$2="Railway",$D$31,$D$32),IF($O$2="Railway",$F$31,$F$32))*'CBA Result'!$G$89)</f>
        <v>4365919832.8817701</v>
      </c>
      <c r="O255" s="122">
        <f>'CBA Result'!$G$88+'CBA Result'!$G$92+'CBA Result'!$G$93+'CBA Result'!$G$94+'CBA Result'!$G$95</f>
        <v>-1375964005.2877898</v>
      </c>
      <c r="P255" s="122">
        <f>'CBA Result'!$G$90+'CBA Result'!$G$91</f>
        <v>16477753602.776276</v>
      </c>
      <c r="Q255" s="122">
        <f>'CBA Result'!$G$74</f>
        <v>-11300047184.977684</v>
      </c>
      <c r="R255" s="122">
        <v>0.83743647520759501</v>
      </c>
      <c r="S255" s="122">
        <f t="shared" si="13"/>
        <v>21070604977.053768</v>
      </c>
      <c r="T255" s="122">
        <v>0.68963858103983466</v>
      </c>
      <c r="U255" s="122">
        <f t="shared" si="14"/>
        <v>-21274671933.008701</v>
      </c>
      <c r="V255" s="3">
        <f t="shared" si="15"/>
        <v>1.1309486172295142</v>
      </c>
    </row>
    <row r="256" spans="13:22" x14ac:dyDescent="0.25">
      <c r="M256" s="3">
        <v>252</v>
      </c>
      <c r="N256" s="122">
        <f>(_xlfn.GAMMA.INV(T256,IF($O$2="Railway",$D$31,$D$32),IF($O$2="Railway",$F$31,$F$32))*'CBA Result'!$G$89)</f>
        <v>3906863056.6900368</v>
      </c>
      <c r="O256" s="122">
        <f>'CBA Result'!$G$88+'CBA Result'!$G$92+'CBA Result'!$G$93+'CBA Result'!$G$94+'CBA Result'!$G$95</f>
        <v>-1375964005.2877898</v>
      </c>
      <c r="P256" s="122">
        <f>'CBA Result'!$G$90+'CBA Result'!$G$91</f>
        <v>16477753602.776276</v>
      </c>
      <c r="Q256" s="122">
        <f>'CBA Result'!$G$74</f>
        <v>-11300047184.977684</v>
      </c>
      <c r="R256" s="122">
        <v>0.37393372095323951</v>
      </c>
      <c r="S256" s="122">
        <f t="shared" si="13"/>
        <v>10701093412.044506</v>
      </c>
      <c r="T256" s="122">
        <v>0.48281959879857828</v>
      </c>
      <c r="U256" s="122">
        <f t="shared" si="14"/>
        <v>-19037736147.209492</v>
      </c>
      <c r="V256" s="3">
        <f t="shared" si="15"/>
        <v>0.6950402275317944</v>
      </c>
    </row>
    <row r="257" spans="13:22" x14ac:dyDescent="0.25">
      <c r="M257" s="3">
        <v>253</v>
      </c>
      <c r="N257" s="122">
        <f>(_xlfn.GAMMA.INV(T257,IF($O$2="Railway",$D$31,$D$32),IF($O$2="Railway",$F$31,$F$32))*'CBA Result'!$G$89)</f>
        <v>3776220226.3441753</v>
      </c>
      <c r="O257" s="122">
        <f>'CBA Result'!$G$88+'CBA Result'!$G$92+'CBA Result'!$G$93+'CBA Result'!$G$94+'CBA Result'!$G$95</f>
        <v>-1375964005.2877898</v>
      </c>
      <c r="P257" s="122">
        <f>'CBA Result'!$G$90+'CBA Result'!$G$91</f>
        <v>16477753602.776276</v>
      </c>
      <c r="Q257" s="122">
        <f>'CBA Result'!$G$74</f>
        <v>-11300047184.977684</v>
      </c>
      <c r="R257" s="122">
        <v>0.78482995989582549</v>
      </c>
      <c r="S257" s="122">
        <f t="shared" si="13"/>
        <v>19427307560.857227</v>
      </c>
      <c r="T257" s="122">
        <v>0.41925005746492505</v>
      </c>
      <c r="U257" s="122">
        <f t="shared" si="14"/>
        <v>-18401127262.393265</v>
      </c>
      <c r="V257" s="3">
        <f t="shared" si="15"/>
        <v>1.1862079681674189</v>
      </c>
    </row>
    <row r="258" spans="13:22" x14ac:dyDescent="0.25">
      <c r="M258" s="3">
        <v>254</v>
      </c>
      <c r="N258" s="122">
        <f>(_xlfn.GAMMA.INV(T258,IF($O$2="Railway",$D$31,$D$32),IF($O$2="Railway",$F$31,$F$32))*'CBA Result'!$G$89)</f>
        <v>2929417337.605267</v>
      </c>
      <c r="O258" s="122">
        <f>'CBA Result'!$G$88+'CBA Result'!$G$92+'CBA Result'!$G$93+'CBA Result'!$G$94+'CBA Result'!$G$95</f>
        <v>-1375964005.2877898</v>
      </c>
      <c r="P258" s="122">
        <f>'CBA Result'!$G$90+'CBA Result'!$G$91</f>
        <v>16477753602.776276</v>
      </c>
      <c r="Q258" s="122">
        <f>'CBA Result'!$G$74</f>
        <v>-11300047184.977684</v>
      </c>
      <c r="R258" s="122">
        <v>0.83278354121357623</v>
      </c>
      <c r="S258" s="122">
        <f t="shared" si="13"/>
        <v>20913119150.191746</v>
      </c>
      <c r="T258" s="122">
        <v>8.8648287052684016E-2</v>
      </c>
      <c r="U258" s="122">
        <f t="shared" si="14"/>
        <v>-14274745116.26186</v>
      </c>
      <c r="V258" s="3">
        <f t="shared" si="15"/>
        <v>1.5738685559376604</v>
      </c>
    </row>
    <row r="259" spans="13:22" x14ac:dyDescent="0.25">
      <c r="M259" s="3">
        <v>255</v>
      </c>
      <c r="N259" s="122">
        <f>(_xlfn.GAMMA.INV(T259,IF($O$2="Railway",$D$31,$D$32),IF($O$2="Railway",$F$31,$F$32))*'CBA Result'!$G$89)</f>
        <v>4933805592.2686968</v>
      </c>
      <c r="O259" s="122">
        <f>'CBA Result'!$G$88+'CBA Result'!$G$92+'CBA Result'!$G$93+'CBA Result'!$G$94+'CBA Result'!$G$95</f>
        <v>-1375964005.2877898</v>
      </c>
      <c r="P259" s="122">
        <f>'CBA Result'!$G$90+'CBA Result'!$G$91</f>
        <v>16477753602.776276</v>
      </c>
      <c r="Q259" s="122">
        <f>'CBA Result'!$G$74</f>
        <v>-11300047184.977684</v>
      </c>
      <c r="R259" s="122">
        <v>0.38904012446298297</v>
      </c>
      <c r="S259" s="122">
        <f t="shared" si="13"/>
        <v>10975614395.546589</v>
      </c>
      <c r="T259" s="122">
        <v>0.86666237735907681</v>
      </c>
      <c r="U259" s="122">
        <f t="shared" si="14"/>
        <v>-24041920001.878941</v>
      </c>
      <c r="V259" s="3">
        <f t="shared" si="15"/>
        <v>0.60450479751166575</v>
      </c>
    </row>
    <row r="260" spans="13:22" x14ac:dyDescent="0.25">
      <c r="M260" s="3">
        <v>256</v>
      </c>
      <c r="N260" s="122">
        <f>(_xlfn.GAMMA.INV(T260,IF($O$2="Railway",$D$31,$D$32),IF($O$2="Railway",$F$31,$F$32))*'CBA Result'!$G$89)</f>
        <v>4520512125.118145</v>
      </c>
      <c r="O260" s="122">
        <f>'CBA Result'!$G$88+'CBA Result'!$G$92+'CBA Result'!$G$93+'CBA Result'!$G$94+'CBA Result'!$G$95</f>
        <v>-1375964005.2877898</v>
      </c>
      <c r="P260" s="122">
        <f>'CBA Result'!$G$90+'CBA Result'!$G$91</f>
        <v>16477753602.776276</v>
      </c>
      <c r="Q260" s="122">
        <f>'CBA Result'!$G$74</f>
        <v>-11300047184.977684</v>
      </c>
      <c r="R260" s="122">
        <v>0.86927163378489969</v>
      </c>
      <c r="S260" s="122">
        <f t="shared" si="13"/>
        <v>22233181594.896133</v>
      </c>
      <c r="T260" s="122">
        <v>0.74776934629951797</v>
      </c>
      <c r="U260" s="122">
        <f t="shared" si="14"/>
        <v>-22027984047.429684</v>
      </c>
      <c r="V260" s="3">
        <f t="shared" si="15"/>
        <v>1.152067736207012</v>
      </c>
    </row>
    <row r="261" spans="13:22" x14ac:dyDescent="0.25">
      <c r="M261" s="3">
        <v>257</v>
      </c>
      <c r="N261" s="122">
        <f>(_xlfn.GAMMA.INV(T261,IF($O$2="Railway",$D$31,$D$32),IF($O$2="Railway",$F$31,$F$32))*'CBA Result'!$G$89)</f>
        <v>3507693170.8859415</v>
      </c>
      <c r="O261" s="122">
        <f>'CBA Result'!$G$88+'CBA Result'!$G$92+'CBA Result'!$G$93+'CBA Result'!$G$94+'CBA Result'!$G$95</f>
        <v>-1375964005.2877898</v>
      </c>
      <c r="P261" s="122">
        <f>'CBA Result'!$G$90+'CBA Result'!$G$91</f>
        <v>16477753602.776276</v>
      </c>
      <c r="Q261" s="122">
        <f>'CBA Result'!$G$74</f>
        <v>-11300047184.977684</v>
      </c>
      <c r="R261" s="122">
        <v>0.67687557484152483</v>
      </c>
      <c r="S261" s="122">
        <f t="shared" si="13"/>
        <v>16676258833.722908</v>
      </c>
      <c r="T261" s="122">
        <v>0.29243175934599797</v>
      </c>
      <c r="U261" s="122">
        <f t="shared" si="14"/>
        <v>-17092622931.419338</v>
      </c>
      <c r="V261" s="3">
        <f t="shared" si="15"/>
        <v>1.1003570414432164</v>
      </c>
    </row>
    <row r="262" spans="13:22" x14ac:dyDescent="0.25">
      <c r="M262" s="3">
        <v>258</v>
      </c>
      <c r="N262" s="122">
        <f>(_xlfn.GAMMA.INV(T262,IF($O$2="Railway",$D$31,$D$32),IF($O$2="Railway",$F$31,$F$32))*'CBA Result'!$G$89)</f>
        <v>4652211342.5101995</v>
      </c>
      <c r="O262" s="122">
        <f>'CBA Result'!$G$88+'CBA Result'!$G$92+'CBA Result'!$G$93+'CBA Result'!$G$94+'CBA Result'!$G$95</f>
        <v>-1375964005.2877898</v>
      </c>
      <c r="P262" s="122">
        <f>'CBA Result'!$G$90+'CBA Result'!$G$91</f>
        <v>16477753602.776276</v>
      </c>
      <c r="Q262" s="122">
        <f>'CBA Result'!$G$74</f>
        <v>-11300047184.977684</v>
      </c>
      <c r="R262" s="122">
        <v>0.77133472817102822</v>
      </c>
      <c r="S262" s="122">
        <f t="shared" ref="S262:S325" si="16">_xlfn.BETA.INV(R262,IF($O$2="Railway",$I$30,$J$30),IF($O$2="Railway",$I$31,$J$31),IF($O$2="Railway",$I$27,$J$27),IF($O$2="Railway",$I$29,$J$29))*P262</f>
        <v>19045893322.858829</v>
      </c>
      <c r="T262" s="122">
        <v>0.79146915664614026</v>
      </c>
      <c r="U262" s="122">
        <f t="shared" ref="U262:U325" si="17">_xlfn.GAMMA.INV(T262,IF($O$2="Railway",$D$31,$D$32),IF($O$2="Railway",$F$31,$F$32))*Q262</f>
        <v>-22669740596.129425</v>
      </c>
      <c r="V262" s="3">
        <f t="shared" ref="V262:V325" si="18">(N262+O262+S262)/-U262</f>
        <v>0.98466678811015884</v>
      </c>
    </row>
    <row r="263" spans="13:22" x14ac:dyDescent="0.25">
      <c r="M263" s="3">
        <v>259</v>
      </c>
      <c r="N263" s="122">
        <f>(_xlfn.GAMMA.INV(T263,IF($O$2="Railway",$D$31,$D$32),IF($O$2="Railway",$F$31,$F$32))*'CBA Result'!$G$89)</f>
        <v>4122364918.5884213</v>
      </c>
      <c r="O263" s="122">
        <f>'CBA Result'!$G$88+'CBA Result'!$G$92+'CBA Result'!$G$93+'CBA Result'!$G$94+'CBA Result'!$G$95</f>
        <v>-1375964005.2877898</v>
      </c>
      <c r="P263" s="122">
        <f>'CBA Result'!$G$90+'CBA Result'!$G$91</f>
        <v>16477753602.776276</v>
      </c>
      <c r="Q263" s="122">
        <f>'CBA Result'!$G$74</f>
        <v>-11300047184.977684</v>
      </c>
      <c r="R263" s="122">
        <v>0.23077364835806169</v>
      </c>
      <c r="S263" s="122">
        <f t="shared" si="16"/>
        <v>8070462683.2708349</v>
      </c>
      <c r="T263" s="122">
        <v>0.58488008469861341</v>
      </c>
      <c r="U263" s="122">
        <f t="shared" si="17"/>
        <v>-20087854241.067043</v>
      </c>
      <c r="V263" s="3">
        <f t="shared" si="18"/>
        <v>0.53847780189771466</v>
      </c>
    </row>
    <row r="264" spans="13:22" x14ac:dyDescent="0.25">
      <c r="M264" s="3">
        <v>260</v>
      </c>
      <c r="N264" s="122">
        <f>(_xlfn.GAMMA.INV(T264,IF($O$2="Railway",$D$31,$D$32),IF($O$2="Railway",$F$31,$F$32))*'CBA Result'!$G$89)</f>
        <v>4567357436.0724812</v>
      </c>
      <c r="O264" s="122">
        <f>'CBA Result'!$G$88+'CBA Result'!$G$92+'CBA Result'!$G$93+'CBA Result'!$G$94+'CBA Result'!$G$95</f>
        <v>-1375964005.2877898</v>
      </c>
      <c r="P264" s="122">
        <f>'CBA Result'!$G$90+'CBA Result'!$G$91</f>
        <v>16477753602.776276</v>
      </c>
      <c r="Q264" s="122">
        <f>'CBA Result'!$G$74</f>
        <v>-11300047184.977684</v>
      </c>
      <c r="R264" s="122">
        <v>0.20814004663185548</v>
      </c>
      <c r="S264" s="122">
        <f t="shared" si="16"/>
        <v>7636574659.2908058</v>
      </c>
      <c r="T264" s="122">
        <v>0.76394055842774933</v>
      </c>
      <c r="U264" s="122">
        <f t="shared" si="17"/>
        <v>-22256256361.237942</v>
      </c>
      <c r="V264" s="3">
        <f t="shared" si="18"/>
        <v>0.48651345106420318</v>
      </c>
    </row>
    <row r="265" spans="13:22" x14ac:dyDescent="0.25">
      <c r="M265" s="3">
        <v>261</v>
      </c>
      <c r="N265" s="122">
        <f>(_xlfn.GAMMA.INV(T265,IF($O$2="Railway",$D$31,$D$32),IF($O$2="Railway",$F$31,$F$32))*'CBA Result'!$G$89)</f>
        <v>3582308176.6157866</v>
      </c>
      <c r="O265" s="122">
        <f>'CBA Result'!$G$88+'CBA Result'!$G$92+'CBA Result'!$G$93+'CBA Result'!$G$94+'CBA Result'!$G$95</f>
        <v>-1375964005.2877898</v>
      </c>
      <c r="P265" s="122">
        <f>'CBA Result'!$G$90+'CBA Result'!$G$91</f>
        <v>16477753602.776276</v>
      </c>
      <c r="Q265" s="122">
        <f>'CBA Result'!$G$74</f>
        <v>-11300047184.977684</v>
      </c>
      <c r="R265" s="122">
        <v>0.13898838602098418</v>
      </c>
      <c r="S265" s="122">
        <f t="shared" si="16"/>
        <v>6233443914.954977</v>
      </c>
      <c r="T265" s="122">
        <v>0.32656784161819841</v>
      </c>
      <c r="U265" s="122">
        <f t="shared" si="17"/>
        <v>-17456214071.189358</v>
      </c>
      <c r="V265" s="3">
        <f t="shared" si="18"/>
        <v>0.48348330582244858</v>
      </c>
    </row>
    <row r="266" spans="13:22" x14ac:dyDescent="0.25">
      <c r="M266" s="3">
        <v>262</v>
      </c>
      <c r="N266" s="122">
        <f>(_xlfn.GAMMA.INV(T266,IF($O$2="Railway",$D$31,$D$32),IF($O$2="Railway",$F$31,$F$32))*'CBA Result'!$G$89)</f>
        <v>4150691490.3487487</v>
      </c>
      <c r="O266" s="122">
        <f>'CBA Result'!$G$88+'CBA Result'!$G$92+'CBA Result'!$G$93+'CBA Result'!$G$94+'CBA Result'!$G$95</f>
        <v>-1375964005.2877898</v>
      </c>
      <c r="P266" s="122">
        <f>'CBA Result'!$G$90+'CBA Result'!$G$91</f>
        <v>16477753602.776276</v>
      </c>
      <c r="Q266" s="122">
        <f>'CBA Result'!$G$74</f>
        <v>-11300047184.977684</v>
      </c>
      <c r="R266" s="122">
        <v>0.52315935207187514</v>
      </c>
      <c r="S266" s="122">
        <f t="shared" si="16"/>
        <v>13472936613.767473</v>
      </c>
      <c r="T266" s="122">
        <v>0.59776467807823308</v>
      </c>
      <c r="U266" s="122">
        <f t="shared" si="17"/>
        <v>-20225886670.487537</v>
      </c>
      <c r="V266" s="3">
        <f t="shared" si="18"/>
        <v>0.80331034992577599</v>
      </c>
    </row>
    <row r="267" spans="13:22" x14ac:dyDescent="0.25">
      <c r="M267" s="3">
        <v>263</v>
      </c>
      <c r="N267" s="122">
        <f>(_xlfn.GAMMA.INV(T267,IF($O$2="Railway",$D$31,$D$32),IF($O$2="Railway",$F$31,$F$32))*'CBA Result'!$G$89)</f>
        <v>3862832055.447618</v>
      </c>
      <c r="O267" s="122">
        <f>'CBA Result'!$G$88+'CBA Result'!$G$92+'CBA Result'!$G$93+'CBA Result'!$G$94+'CBA Result'!$G$95</f>
        <v>-1375964005.2877898</v>
      </c>
      <c r="P267" s="122">
        <f>'CBA Result'!$G$90+'CBA Result'!$G$91</f>
        <v>16477753602.776276</v>
      </c>
      <c r="Q267" s="122">
        <f>'CBA Result'!$G$74</f>
        <v>-11300047184.977684</v>
      </c>
      <c r="R267" s="122">
        <v>0.3165624107828624</v>
      </c>
      <c r="S267" s="122">
        <f t="shared" si="16"/>
        <v>9659098045.4546909</v>
      </c>
      <c r="T267" s="122">
        <v>0.46142524403747476</v>
      </c>
      <c r="U267" s="122">
        <f t="shared" si="17"/>
        <v>-18823177671.064491</v>
      </c>
      <c r="V267" s="3">
        <f t="shared" si="18"/>
        <v>0.64526650642445105</v>
      </c>
    </row>
    <row r="268" spans="13:22" x14ac:dyDescent="0.25">
      <c r="M268" s="3">
        <v>264</v>
      </c>
      <c r="N268" s="122">
        <f>(_xlfn.GAMMA.INV(T268,IF($O$2="Railway",$D$31,$D$32),IF($O$2="Railway",$F$31,$F$32))*'CBA Result'!$G$89)</f>
        <v>6046098096.1688662</v>
      </c>
      <c r="O268" s="122">
        <f>'CBA Result'!$G$88+'CBA Result'!$G$92+'CBA Result'!$G$93+'CBA Result'!$G$94+'CBA Result'!$G$95</f>
        <v>-1375964005.2877898</v>
      </c>
      <c r="P268" s="122">
        <f>'CBA Result'!$G$90+'CBA Result'!$G$91</f>
        <v>16477753602.776276</v>
      </c>
      <c r="Q268" s="122">
        <f>'CBA Result'!$G$74</f>
        <v>-11300047184.977684</v>
      </c>
      <c r="R268" s="122">
        <v>0.17688353160332126</v>
      </c>
      <c r="S268" s="122">
        <f t="shared" si="16"/>
        <v>7019964116.7673159</v>
      </c>
      <c r="T268" s="122">
        <v>0.98589386434980864</v>
      </c>
      <c r="U268" s="122">
        <f t="shared" si="17"/>
        <v>-29462005349.254978</v>
      </c>
      <c r="V268" s="3">
        <f t="shared" si="18"/>
        <v>0.39678555716316866</v>
      </c>
    </row>
    <row r="269" spans="13:22" x14ac:dyDescent="0.25">
      <c r="M269" s="3">
        <v>265</v>
      </c>
      <c r="N269" s="122">
        <f>(_xlfn.GAMMA.INV(T269,IF($O$2="Railway",$D$31,$D$32),IF($O$2="Railway",$F$31,$F$32))*'CBA Result'!$G$89)</f>
        <v>5080983343.4590321</v>
      </c>
      <c r="O269" s="122">
        <f>'CBA Result'!$G$88+'CBA Result'!$G$92+'CBA Result'!$G$93+'CBA Result'!$G$94+'CBA Result'!$G$95</f>
        <v>-1375964005.2877898</v>
      </c>
      <c r="P269" s="122">
        <f>'CBA Result'!$G$90+'CBA Result'!$G$91</f>
        <v>16477753602.776276</v>
      </c>
      <c r="Q269" s="122">
        <f>'CBA Result'!$G$74</f>
        <v>-11300047184.977684</v>
      </c>
      <c r="R269" s="122">
        <v>0.74594162050634305</v>
      </c>
      <c r="S269" s="122">
        <f t="shared" si="16"/>
        <v>18362236457.026436</v>
      </c>
      <c r="T269" s="122">
        <v>0.89665186415295084</v>
      </c>
      <c r="U269" s="122">
        <f t="shared" si="17"/>
        <v>-24759101831.199345</v>
      </c>
      <c r="V269" s="3">
        <f t="shared" si="18"/>
        <v>0.89127852640398986</v>
      </c>
    </row>
    <row r="270" spans="13:22" x14ac:dyDescent="0.25">
      <c r="M270" s="3">
        <v>266</v>
      </c>
      <c r="N270" s="122">
        <f>(_xlfn.GAMMA.INV(T270,IF($O$2="Railway",$D$31,$D$32),IF($O$2="Railway",$F$31,$F$32))*'CBA Result'!$G$89)</f>
        <v>4850807233.7084351</v>
      </c>
      <c r="O270" s="122">
        <f>'CBA Result'!$G$88+'CBA Result'!$G$92+'CBA Result'!$G$93+'CBA Result'!$G$94+'CBA Result'!$G$95</f>
        <v>-1375964005.2877898</v>
      </c>
      <c r="P270" s="122">
        <f>'CBA Result'!$G$90+'CBA Result'!$G$91</f>
        <v>16477753602.776276</v>
      </c>
      <c r="Q270" s="122">
        <f>'CBA Result'!$G$74</f>
        <v>-11300047184.977684</v>
      </c>
      <c r="R270" s="122">
        <v>0.53475347151976271</v>
      </c>
      <c r="S270" s="122">
        <f t="shared" si="16"/>
        <v>13697682643.261431</v>
      </c>
      <c r="T270" s="122">
        <v>0.84702316171998382</v>
      </c>
      <c r="U270" s="122">
        <f t="shared" si="17"/>
        <v>-23637477658.240612</v>
      </c>
      <c r="V270" s="3">
        <f t="shared" si="18"/>
        <v>0.72649569975142025</v>
      </c>
    </row>
    <row r="271" spans="13:22" x14ac:dyDescent="0.25">
      <c r="M271" s="3">
        <v>267</v>
      </c>
      <c r="N271" s="122">
        <f>(_xlfn.GAMMA.INV(T271,IF($O$2="Railway",$D$31,$D$32),IF($O$2="Railway",$F$31,$F$32))*'CBA Result'!$G$89)</f>
        <v>4585012981.1336708</v>
      </c>
      <c r="O271" s="122">
        <f>'CBA Result'!$G$88+'CBA Result'!$G$92+'CBA Result'!$G$93+'CBA Result'!$G$94+'CBA Result'!$G$95</f>
        <v>-1375964005.2877898</v>
      </c>
      <c r="P271" s="122">
        <f>'CBA Result'!$G$90+'CBA Result'!$G$91</f>
        <v>16477753602.776276</v>
      </c>
      <c r="Q271" s="122">
        <f>'CBA Result'!$G$74</f>
        <v>-11300047184.977684</v>
      </c>
      <c r="R271" s="122">
        <v>0.2573597825852646</v>
      </c>
      <c r="S271" s="122">
        <f t="shared" si="16"/>
        <v>8570265340.5745687</v>
      </c>
      <c r="T271" s="122">
        <v>0.76985628217479651</v>
      </c>
      <c r="U271" s="122">
        <f t="shared" si="17"/>
        <v>-22342289990.656952</v>
      </c>
      <c r="V271" s="3">
        <f t="shared" si="18"/>
        <v>0.52722054549226138</v>
      </c>
    </row>
    <row r="272" spans="13:22" x14ac:dyDescent="0.25">
      <c r="M272" s="3">
        <v>268</v>
      </c>
      <c r="N272" s="122">
        <f>(_xlfn.GAMMA.INV(T272,IF($O$2="Railway",$D$31,$D$32),IF($O$2="Railway",$F$31,$F$32))*'CBA Result'!$G$89)</f>
        <v>4172684428.367053</v>
      </c>
      <c r="O272" s="122">
        <f>'CBA Result'!$G$88+'CBA Result'!$G$92+'CBA Result'!$G$93+'CBA Result'!$G$94+'CBA Result'!$G$95</f>
        <v>-1375964005.2877898</v>
      </c>
      <c r="P272" s="122">
        <f>'CBA Result'!$G$90+'CBA Result'!$G$91</f>
        <v>16477753602.776276</v>
      </c>
      <c r="Q272" s="122">
        <f>'CBA Result'!$G$74</f>
        <v>-11300047184.977684</v>
      </c>
      <c r="R272" s="122">
        <v>0.16515320807352063</v>
      </c>
      <c r="S272" s="122">
        <f t="shared" si="16"/>
        <v>6781855486.6840439</v>
      </c>
      <c r="T272" s="122">
        <v>0.60765655398271312</v>
      </c>
      <c r="U272" s="122">
        <f t="shared" si="17"/>
        <v>-20333055963.349606</v>
      </c>
      <c r="V272" s="3">
        <f t="shared" si="18"/>
        <v>0.47108392988386594</v>
      </c>
    </row>
    <row r="273" spans="13:22" x14ac:dyDescent="0.25">
      <c r="M273" s="3">
        <v>269</v>
      </c>
      <c r="N273" s="122">
        <f>(_xlfn.GAMMA.INV(T273,IF($O$2="Railway",$D$31,$D$32),IF($O$2="Railway",$F$31,$F$32))*'CBA Result'!$G$89)</f>
        <v>4315598326.0561609</v>
      </c>
      <c r="O273" s="122">
        <f>'CBA Result'!$G$88+'CBA Result'!$G$92+'CBA Result'!$G$93+'CBA Result'!$G$94+'CBA Result'!$G$95</f>
        <v>-1375964005.2877898</v>
      </c>
      <c r="P273" s="122">
        <f>'CBA Result'!$G$90+'CBA Result'!$G$91</f>
        <v>16477753602.776276</v>
      </c>
      <c r="Q273" s="122">
        <f>'CBA Result'!$G$74</f>
        <v>-11300047184.977684</v>
      </c>
      <c r="R273" s="122">
        <v>0.64309608678049979</v>
      </c>
      <c r="S273" s="122">
        <f t="shared" si="16"/>
        <v>15920861157.020939</v>
      </c>
      <c r="T273" s="122">
        <v>0.6692169945963562</v>
      </c>
      <c r="U273" s="122">
        <f t="shared" si="17"/>
        <v>-21029460479.324528</v>
      </c>
      <c r="V273" s="3">
        <f t="shared" si="18"/>
        <v>0.89686064444365221</v>
      </c>
    </row>
    <row r="274" spans="13:22" x14ac:dyDescent="0.25">
      <c r="M274" s="3">
        <v>270</v>
      </c>
      <c r="N274" s="122">
        <f>(_xlfn.GAMMA.INV(T274,IF($O$2="Railway",$D$31,$D$32),IF($O$2="Railway",$F$31,$F$32))*'CBA Result'!$G$89)</f>
        <v>3782224330.0915918</v>
      </c>
      <c r="O274" s="122">
        <f>'CBA Result'!$G$88+'CBA Result'!$G$92+'CBA Result'!$G$93+'CBA Result'!$G$94+'CBA Result'!$G$95</f>
        <v>-1375964005.2877898</v>
      </c>
      <c r="P274" s="122">
        <f>'CBA Result'!$G$90+'CBA Result'!$G$91</f>
        <v>16477753602.776276</v>
      </c>
      <c r="Q274" s="122">
        <f>'CBA Result'!$G$74</f>
        <v>-11300047184.977684</v>
      </c>
      <c r="R274" s="122">
        <v>0.81672757421942044</v>
      </c>
      <c r="S274" s="122">
        <f t="shared" si="16"/>
        <v>20389663151.295376</v>
      </c>
      <c r="T274" s="122">
        <v>0.42217029322320754</v>
      </c>
      <c r="U274" s="122">
        <f t="shared" si="17"/>
        <v>-18430384633.661514</v>
      </c>
      <c r="V274" s="3">
        <f t="shared" si="18"/>
        <v>1.236866399112712</v>
      </c>
    </row>
    <row r="275" spans="13:22" x14ac:dyDescent="0.25">
      <c r="M275" s="3">
        <v>271</v>
      </c>
      <c r="N275" s="122">
        <f>(_xlfn.GAMMA.INV(T275,IF($O$2="Railway",$D$31,$D$32),IF($O$2="Railway",$F$31,$F$32))*'CBA Result'!$G$89)</f>
        <v>3714509537.8722596</v>
      </c>
      <c r="O275" s="122">
        <f>'CBA Result'!$G$88+'CBA Result'!$G$92+'CBA Result'!$G$93+'CBA Result'!$G$94+'CBA Result'!$G$95</f>
        <v>-1375964005.2877898</v>
      </c>
      <c r="P275" s="122">
        <f>'CBA Result'!$G$90+'CBA Result'!$G$91</f>
        <v>16477753602.776276</v>
      </c>
      <c r="Q275" s="122">
        <f>'CBA Result'!$G$74</f>
        <v>-11300047184.977684</v>
      </c>
      <c r="R275" s="122">
        <v>0.21161579843455136</v>
      </c>
      <c r="S275" s="122">
        <f t="shared" si="16"/>
        <v>7703803429.4349518</v>
      </c>
      <c r="T275" s="122">
        <v>0.38934217927663606</v>
      </c>
      <c r="U275" s="122">
        <f t="shared" si="17"/>
        <v>-18100417514.561378</v>
      </c>
      <c r="V275" s="3">
        <f t="shared" si="18"/>
        <v>0.5548131115727345</v>
      </c>
    </row>
    <row r="276" spans="13:22" x14ac:dyDescent="0.25">
      <c r="M276" s="3">
        <v>272</v>
      </c>
      <c r="N276" s="122">
        <f>(_xlfn.GAMMA.INV(T276,IF($O$2="Railway",$D$31,$D$32),IF($O$2="Railway",$F$31,$F$32))*'CBA Result'!$G$89)</f>
        <v>3652714847.4260697</v>
      </c>
      <c r="O276" s="122">
        <f>'CBA Result'!$G$88+'CBA Result'!$G$92+'CBA Result'!$G$93+'CBA Result'!$G$94+'CBA Result'!$G$95</f>
        <v>-1375964005.2877898</v>
      </c>
      <c r="P276" s="122">
        <f>'CBA Result'!$G$90+'CBA Result'!$G$91</f>
        <v>16477753602.776276</v>
      </c>
      <c r="Q276" s="122">
        <f>'CBA Result'!$G$74</f>
        <v>-11300047184.977684</v>
      </c>
      <c r="R276" s="122">
        <v>0.83135620830471224</v>
      </c>
      <c r="S276" s="122">
        <f t="shared" si="16"/>
        <v>20865357232.249859</v>
      </c>
      <c r="T276" s="122">
        <v>0.35971228039776781</v>
      </c>
      <c r="U276" s="122">
        <f t="shared" si="17"/>
        <v>-17799298433.871166</v>
      </c>
      <c r="V276" s="3">
        <f t="shared" si="18"/>
        <v>1.3001696758086754</v>
      </c>
    </row>
    <row r="277" spans="13:22" x14ac:dyDescent="0.25">
      <c r="M277" s="3">
        <v>273</v>
      </c>
      <c r="N277" s="122">
        <f>(_xlfn.GAMMA.INV(T277,IF($O$2="Railway",$D$31,$D$32),IF($O$2="Railway",$F$31,$F$32))*'CBA Result'!$G$89)</f>
        <v>4641337470.6122475</v>
      </c>
      <c r="O277" s="122">
        <f>'CBA Result'!$G$88+'CBA Result'!$G$92+'CBA Result'!$G$93+'CBA Result'!$G$94+'CBA Result'!$G$95</f>
        <v>-1375964005.2877898</v>
      </c>
      <c r="P277" s="122">
        <f>'CBA Result'!$G$90+'CBA Result'!$G$91</f>
        <v>16477753602.776276</v>
      </c>
      <c r="Q277" s="122">
        <f>'CBA Result'!$G$74</f>
        <v>-11300047184.977684</v>
      </c>
      <c r="R277" s="122">
        <v>8.0661695763322383E-2</v>
      </c>
      <c r="S277" s="122">
        <f t="shared" si="16"/>
        <v>4875759822.9727106</v>
      </c>
      <c r="T277" s="122">
        <v>0.78806897611074478</v>
      </c>
      <c r="U277" s="122">
        <f t="shared" si="17"/>
        <v>-22616753352.633064</v>
      </c>
      <c r="V277" s="3">
        <f t="shared" si="18"/>
        <v>0.35996029851691203</v>
      </c>
    </row>
    <row r="278" spans="13:22" x14ac:dyDescent="0.25">
      <c r="M278" s="3">
        <v>274</v>
      </c>
      <c r="N278" s="122">
        <f>(_xlfn.GAMMA.INV(T278,IF($O$2="Railway",$D$31,$D$32),IF($O$2="Railway",$F$31,$F$32))*'CBA Result'!$G$89)</f>
        <v>5173389114.2583723</v>
      </c>
      <c r="O278" s="122">
        <f>'CBA Result'!$G$88+'CBA Result'!$G$92+'CBA Result'!$G$93+'CBA Result'!$G$94+'CBA Result'!$G$95</f>
        <v>-1375964005.2877898</v>
      </c>
      <c r="P278" s="122">
        <f>'CBA Result'!$G$90+'CBA Result'!$G$91</f>
        <v>16477753602.776276</v>
      </c>
      <c r="Q278" s="122">
        <f>'CBA Result'!$G$74</f>
        <v>-11300047184.977684</v>
      </c>
      <c r="R278" s="122">
        <v>0.8187303419577453</v>
      </c>
      <c r="S278" s="122">
        <f t="shared" si="16"/>
        <v>20453371642.196136</v>
      </c>
      <c r="T278" s="122">
        <v>0.91255202761020471</v>
      </c>
      <c r="U278" s="122">
        <f t="shared" si="17"/>
        <v>-25209385513.383938</v>
      </c>
      <c r="V278" s="3">
        <f t="shared" si="18"/>
        <v>0.96197492550112751</v>
      </c>
    </row>
    <row r="279" spans="13:22" x14ac:dyDescent="0.25">
      <c r="M279" s="3">
        <v>275</v>
      </c>
      <c r="N279" s="122">
        <f>(_xlfn.GAMMA.INV(T279,IF($O$2="Railway",$D$31,$D$32),IF($O$2="Railway",$F$31,$F$32))*'CBA Result'!$G$89)</f>
        <v>5214077315.1121674</v>
      </c>
      <c r="O279" s="122">
        <f>'CBA Result'!$G$88+'CBA Result'!$G$92+'CBA Result'!$G$93+'CBA Result'!$G$94+'CBA Result'!$G$95</f>
        <v>-1375964005.2877898</v>
      </c>
      <c r="P279" s="122">
        <f>'CBA Result'!$G$90+'CBA Result'!$G$91</f>
        <v>16477753602.776276</v>
      </c>
      <c r="Q279" s="122">
        <f>'CBA Result'!$G$74</f>
        <v>-11300047184.977684</v>
      </c>
      <c r="R279" s="122">
        <v>0.65780494647618815</v>
      </c>
      <c r="S279" s="122">
        <f t="shared" si="16"/>
        <v>16245198360.127989</v>
      </c>
      <c r="T279" s="122">
        <v>0.91889153680811153</v>
      </c>
      <c r="U279" s="122">
        <f t="shared" si="17"/>
        <v>-25407654871.925388</v>
      </c>
      <c r="V279" s="3">
        <f t="shared" si="18"/>
        <v>0.79044334359814361</v>
      </c>
    </row>
    <row r="280" spans="13:22" x14ac:dyDescent="0.25">
      <c r="M280" s="3">
        <v>276</v>
      </c>
      <c r="N280" s="122">
        <f>(_xlfn.GAMMA.INV(T280,IF($O$2="Railway",$D$31,$D$32),IF($O$2="Railway",$F$31,$F$32))*'CBA Result'!$G$89)</f>
        <v>3464398973.1376944</v>
      </c>
      <c r="O280" s="122">
        <f>'CBA Result'!$G$88+'CBA Result'!$G$92+'CBA Result'!$G$93+'CBA Result'!$G$94+'CBA Result'!$G$95</f>
        <v>-1375964005.2877898</v>
      </c>
      <c r="P280" s="122">
        <f>'CBA Result'!$G$90+'CBA Result'!$G$91</f>
        <v>16477753602.776276</v>
      </c>
      <c r="Q280" s="122">
        <f>'CBA Result'!$G$74</f>
        <v>-11300047184.977684</v>
      </c>
      <c r="R280" s="122">
        <v>0.57908591251858055</v>
      </c>
      <c r="S280" s="122">
        <f t="shared" si="16"/>
        <v>14577376940.360712</v>
      </c>
      <c r="T280" s="122">
        <v>0.27320505051679711</v>
      </c>
      <c r="U280" s="122">
        <f t="shared" si="17"/>
        <v>-16881654821.844866</v>
      </c>
      <c r="V280" s="3">
        <f t="shared" si="18"/>
        <v>0.98721435096783594</v>
      </c>
    </row>
    <row r="281" spans="13:22" x14ac:dyDescent="0.25">
      <c r="M281" s="3">
        <v>277</v>
      </c>
      <c r="N281" s="122">
        <f>(_xlfn.GAMMA.INV(T281,IF($O$2="Railway",$D$31,$D$32),IF($O$2="Railway",$F$31,$F$32))*'CBA Result'!$G$89)</f>
        <v>3581573802.3524995</v>
      </c>
      <c r="O281" s="122">
        <f>'CBA Result'!$G$88+'CBA Result'!$G$92+'CBA Result'!$G$93+'CBA Result'!$G$94+'CBA Result'!$G$95</f>
        <v>-1375964005.2877898</v>
      </c>
      <c r="P281" s="122">
        <f>'CBA Result'!$G$90+'CBA Result'!$G$91</f>
        <v>16477753602.776276</v>
      </c>
      <c r="Q281" s="122">
        <f>'CBA Result'!$G$74</f>
        <v>-11300047184.977684</v>
      </c>
      <c r="R281" s="122">
        <v>0.16094765312635473</v>
      </c>
      <c r="S281" s="122">
        <f t="shared" si="16"/>
        <v>6695422979.7768536</v>
      </c>
      <c r="T281" s="122">
        <v>0.32622644106165577</v>
      </c>
      <c r="U281" s="122">
        <f t="shared" si="17"/>
        <v>-17452635542.00753</v>
      </c>
      <c r="V281" s="3">
        <f t="shared" si="18"/>
        <v>0.5100108092796225</v>
      </c>
    </row>
    <row r="282" spans="13:22" x14ac:dyDescent="0.25">
      <c r="M282" s="3">
        <v>278</v>
      </c>
      <c r="N282" s="122">
        <f>(_xlfn.GAMMA.INV(T282,IF($O$2="Railway",$D$31,$D$32),IF($O$2="Railway",$F$31,$F$32))*'CBA Result'!$G$89)</f>
        <v>3276380654.7206182</v>
      </c>
      <c r="O282" s="122">
        <f>'CBA Result'!$G$88+'CBA Result'!$G$92+'CBA Result'!$G$93+'CBA Result'!$G$94+'CBA Result'!$G$95</f>
        <v>-1375964005.2877898</v>
      </c>
      <c r="P282" s="122">
        <f>'CBA Result'!$G$90+'CBA Result'!$G$91</f>
        <v>16477753602.776276</v>
      </c>
      <c r="Q282" s="122">
        <f>'CBA Result'!$G$74</f>
        <v>-11300047184.977684</v>
      </c>
      <c r="R282" s="122">
        <v>0.80525078402444905</v>
      </c>
      <c r="S282" s="122">
        <f t="shared" si="16"/>
        <v>20032541851.864201</v>
      </c>
      <c r="T282" s="122">
        <v>0.19605951050649373</v>
      </c>
      <c r="U282" s="122">
        <f t="shared" si="17"/>
        <v>-15965461168.541111</v>
      </c>
      <c r="V282" s="3">
        <f t="shared" si="18"/>
        <v>1.3737754437381662</v>
      </c>
    </row>
    <row r="283" spans="13:22" x14ac:dyDescent="0.25">
      <c r="M283" s="3">
        <v>279</v>
      </c>
      <c r="N283" s="122">
        <f>(_xlfn.GAMMA.INV(T283,IF($O$2="Railway",$D$31,$D$32),IF($O$2="Railway",$F$31,$F$32))*'CBA Result'!$G$89)</f>
        <v>6200572763.3090391</v>
      </c>
      <c r="O283" s="122">
        <f>'CBA Result'!$G$88+'CBA Result'!$G$92+'CBA Result'!$G$93+'CBA Result'!$G$94+'CBA Result'!$G$95</f>
        <v>-1375964005.2877898</v>
      </c>
      <c r="P283" s="122">
        <f>'CBA Result'!$G$90+'CBA Result'!$G$91</f>
        <v>16477753602.776276</v>
      </c>
      <c r="Q283" s="122">
        <f>'CBA Result'!$G$74</f>
        <v>-11300047184.977684</v>
      </c>
      <c r="R283" s="122">
        <v>0.449228941209736</v>
      </c>
      <c r="S283" s="122">
        <f t="shared" si="16"/>
        <v>12078431509.049944</v>
      </c>
      <c r="T283" s="122">
        <v>0.99020965468394118</v>
      </c>
      <c r="U283" s="122">
        <f t="shared" si="17"/>
        <v>-30214744288.851742</v>
      </c>
      <c r="V283" s="3">
        <f t="shared" si="18"/>
        <v>0.55943019426141116</v>
      </c>
    </row>
    <row r="284" spans="13:22" x14ac:dyDescent="0.25">
      <c r="M284" s="3">
        <v>280</v>
      </c>
      <c r="N284" s="122">
        <f>(_xlfn.GAMMA.INV(T284,IF($O$2="Railway",$D$31,$D$32),IF($O$2="Railway",$F$31,$F$32))*'CBA Result'!$G$89)</f>
        <v>4644137863.0431986</v>
      </c>
      <c r="O284" s="122">
        <f>'CBA Result'!$G$88+'CBA Result'!$G$92+'CBA Result'!$G$93+'CBA Result'!$G$94+'CBA Result'!$G$95</f>
        <v>-1375964005.2877898</v>
      </c>
      <c r="P284" s="122">
        <f>'CBA Result'!$G$90+'CBA Result'!$G$91</f>
        <v>16477753602.776276</v>
      </c>
      <c r="Q284" s="122">
        <f>'CBA Result'!$G$74</f>
        <v>-11300047184.977684</v>
      </c>
      <c r="R284" s="122">
        <v>0.9161186198502812</v>
      </c>
      <c r="S284" s="122">
        <f t="shared" si="16"/>
        <v>24341775390.573086</v>
      </c>
      <c r="T284" s="122">
        <v>0.78894822712108226</v>
      </c>
      <c r="U284" s="122">
        <f t="shared" si="17"/>
        <v>-22630399372.837894</v>
      </c>
      <c r="V284" s="3">
        <f t="shared" si="18"/>
        <v>1.2200380909524424</v>
      </c>
    </row>
    <row r="285" spans="13:22" x14ac:dyDescent="0.25">
      <c r="M285" s="3">
        <v>281</v>
      </c>
      <c r="N285" s="122">
        <f>(_xlfn.GAMMA.INV(T285,IF($O$2="Railway",$D$31,$D$32),IF($O$2="Railway",$F$31,$F$32))*'CBA Result'!$G$89)</f>
        <v>4369514606.0117207</v>
      </c>
      <c r="O285" s="122">
        <f>'CBA Result'!$G$88+'CBA Result'!$G$92+'CBA Result'!$G$93+'CBA Result'!$G$94+'CBA Result'!$G$95</f>
        <v>-1375964005.2877898</v>
      </c>
      <c r="P285" s="122">
        <f>'CBA Result'!$G$90+'CBA Result'!$G$91</f>
        <v>16477753602.776276</v>
      </c>
      <c r="Q285" s="122">
        <f>'CBA Result'!$G$74</f>
        <v>-11300047184.977684</v>
      </c>
      <c r="R285" s="122">
        <v>4.2679324681244357E-2</v>
      </c>
      <c r="S285" s="122">
        <f t="shared" si="16"/>
        <v>3787336135.1596241</v>
      </c>
      <c r="T285" s="122">
        <v>0.69107036481614548</v>
      </c>
      <c r="U285" s="122">
        <f t="shared" si="17"/>
        <v>-21292188887.497257</v>
      </c>
      <c r="V285" s="3">
        <f t="shared" si="18"/>
        <v>0.31846827828327606</v>
      </c>
    </row>
    <row r="286" spans="13:22" x14ac:dyDescent="0.25">
      <c r="M286" s="3">
        <v>282</v>
      </c>
      <c r="N286" s="122">
        <f>(_xlfn.GAMMA.INV(T286,IF($O$2="Railway",$D$31,$D$32),IF($O$2="Railway",$F$31,$F$32))*'CBA Result'!$G$89)</f>
        <v>3138178494.5202966</v>
      </c>
      <c r="O286" s="122">
        <f>'CBA Result'!$G$88+'CBA Result'!$G$92+'CBA Result'!$G$93+'CBA Result'!$G$94+'CBA Result'!$G$95</f>
        <v>-1375964005.2877898</v>
      </c>
      <c r="P286" s="122">
        <f>'CBA Result'!$G$90+'CBA Result'!$G$91</f>
        <v>16477753602.776276</v>
      </c>
      <c r="Q286" s="122">
        <f>'CBA Result'!$G$74</f>
        <v>-11300047184.977684</v>
      </c>
      <c r="R286" s="122">
        <v>0.98369486175715892</v>
      </c>
      <c r="S286" s="122">
        <f t="shared" si="16"/>
        <v>29998083276.768063</v>
      </c>
      <c r="T286" s="122">
        <v>0.14736198211782248</v>
      </c>
      <c r="U286" s="122">
        <f t="shared" si="17"/>
        <v>-15292016457.863903</v>
      </c>
      <c r="V286" s="3">
        <f t="shared" si="18"/>
        <v>2.07692019254059</v>
      </c>
    </row>
    <row r="287" spans="13:22" x14ac:dyDescent="0.25">
      <c r="M287" s="3">
        <v>283</v>
      </c>
      <c r="N287" s="122">
        <f>(_xlfn.GAMMA.INV(T287,IF($O$2="Railway",$D$31,$D$32),IF($O$2="Railway",$F$31,$F$32))*'CBA Result'!$G$89)</f>
        <v>3287446397.9231176</v>
      </c>
      <c r="O287" s="122">
        <f>'CBA Result'!$G$88+'CBA Result'!$G$92+'CBA Result'!$G$93+'CBA Result'!$G$94+'CBA Result'!$G$95</f>
        <v>-1375964005.2877898</v>
      </c>
      <c r="P287" s="122">
        <f>'CBA Result'!$G$90+'CBA Result'!$G$91</f>
        <v>16477753602.776276</v>
      </c>
      <c r="Q287" s="122">
        <f>'CBA Result'!$G$74</f>
        <v>-11300047184.977684</v>
      </c>
      <c r="R287" s="122">
        <v>0.16552764209515469</v>
      </c>
      <c r="S287" s="122">
        <f t="shared" si="16"/>
        <v>6789522337.0799417</v>
      </c>
      <c r="T287" s="122">
        <v>0.20027360821862683</v>
      </c>
      <c r="U287" s="122">
        <f t="shared" si="17"/>
        <v>-16019383380.890282</v>
      </c>
      <c r="V287" s="3">
        <f t="shared" si="18"/>
        <v>0.54315478460268352</v>
      </c>
    </row>
    <row r="288" spans="13:22" x14ac:dyDescent="0.25">
      <c r="M288" s="3">
        <v>284</v>
      </c>
      <c r="N288" s="122">
        <f>(_xlfn.GAMMA.INV(T288,IF($O$2="Railway",$D$31,$D$32),IF($O$2="Railway",$F$31,$F$32))*'CBA Result'!$G$89)</f>
        <v>3934495161.4717922</v>
      </c>
      <c r="O288" s="122">
        <f>'CBA Result'!$G$88+'CBA Result'!$G$92+'CBA Result'!$G$93+'CBA Result'!$G$94+'CBA Result'!$G$95</f>
        <v>-1375964005.2877898</v>
      </c>
      <c r="P288" s="122">
        <f>'CBA Result'!$G$90+'CBA Result'!$G$91</f>
        <v>16477753602.776276</v>
      </c>
      <c r="Q288" s="122">
        <f>'CBA Result'!$G$74</f>
        <v>-11300047184.977684</v>
      </c>
      <c r="R288" s="122">
        <v>0.96014520939165604</v>
      </c>
      <c r="S288" s="122">
        <f t="shared" si="16"/>
        <v>27259796887.064861</v>
      </c>
      <c r="T288" s="122">
        <v>0.49619273329979074</v>
      </c>
      <c r="U288" s="122">
        <f t="shared" si="17"/>
        <v>-19172384511.483818</v>
      </c>
      <c r="V288" s="3">
        <f t="shared" si="18"/>
        <v>1.5552748811911408</v>
      </c>
    </row>
    <row r="289" spans="13:22" x14ac:dyDescent="0.25">
      <c r="M289" s="3">
        <v>285</v>
      </c>
      <c r="N289" s="122">
        <f>(_xlfn.GAMMA.INV(T289,IF($O$2="Railway",$D$31,$D$32),IF($O$2="Railway",$F$31,$F$32))*'CBA Result'!$G$89)</f>
        <v>3979506403.434279</v>
      </c>
      <c r="O289" s="122">
        <f>'CBA Result'!$G$88+'CBA Result'!$G$92+'CBA Result'!$G$93+'CBA Result'!$G$94+'CBA Result'!$G$95</f>
        <v>-1375964005.2877898</v>
      </c>
      <c r="P289" s="122">
        <f>'CBA Result'!$G$90+'CBA Result'!$G$91</f>
        <v>16477753602.776276</v>
      </c>
      <c r="Q289" s="122">
        <f>'CBA Result'!$G$74</f>
        <v>-11300047184.977684</v>
      </c>
      <c r="R289" s="122">
        <v>9.6268502459899818E-2</v>
      </c>
      <c r="S289" s="122">
        <f t="shared" si="16"/>
        <v>5264274977.400032</v>
      </c>
      <c r="T289" s="122">
        <v>0.51784574935280303</v>
      </c>
      <c r="U289" s="122">
        <f t="shared" si="17"/>
        <v>-19391719598.408012</v>
      </c>
      <c r="V289" s="3">
        <f t="shared" si="18"/>
        <v>0.40573077264341423</v>
      </c>
    </row>
    <row r="290" spans="13:22" x14ac:dyDescent="0.25">
      <c r="M290" s="3">
        <v>286</v>
      </c>
      <c r="N290" s="122">
        <f>(_xlfn.GAMMA.INV(T290,IF($O$2="Railway",$D$31,$D$32),IF($O$2="Railway",$F$31,$F$32))*'CBA Result'!$G$89)</f>
        <v>3405850880.1075711</v>
      </c>
      <c r="O290" s="122">
        <f>'CBA Result'!$G$88+'CBA Result'!$G$92+'CBA Result'!$G$93+'CBA Result'!$G$94+'CBA Result'!$G$95</f>
        <v>-1375964005.2877898</v>
      </c>
      <c r="P290" s="122">
        <f>'CBA Result'!$G$90+'CBA Result'!$G$91</f>
        <v>16477753602.776276</v>
      </c>
      <c r="Q290" s="122">
        <f>'CBA Result'!$G$74</f>
        <v>-11300047184.977684</v>
      </c>
      <c r="R290" s="122">
        <v>0.28244062423689165</v>
      </c>
      <c r="S290" s="122">
        <f t="shared" si="16"/>
        <v>9034631693.2138729</v>
      </c>
      <c r="T290" s="122">
        <v>0.2479986867503372</v>
      </c>
      <c r="U290" s="122">
        <f t="shared" si="17"/>
        <v>-16596356071.707949</v>
      </c>
      <c r="V290" s="3">
        <f t="shared" si="18"/>
        <v>0.66668360935539939</v>
      </c>
    </row>
    <row r="291" spans="13:22" x14ac:dyDescent="0.25">
      <c r="M291" s="3">
        <v>287</v>
      </c>
      <c r="N291" s="122">
        <f>(_xlfn.GAMMA.INV(T291,IF($O$2="Railway",$D$31,$D$32),IF($O$2="Railway",$F$31,$F$32))*'CBA Result'!$G$89)</f>
        <v>4538990095.8264666</v>
      </c>
      <c r="O291" s="122">
        <f>'CBA Result'!$G$88+'CBA Result'!$G$92+'CBA Result'!$G$93+'CBA Result'!$G$94+'CBA Result'!$G$95</f>
        <v>-1375964005.2877898</v>
      </c>
      <c r="P291" s="122">
        <f>'CBA Result'!$G$90+'CBA Result'!$G$91</f>
        <v>16477753602.776276</v>
      </c>
      <c r="Q291" s="122">
        <f>'CBA Result'!$G$74</f>
        <v>-11300047184.977684</v>
      </c>
      <c r="R291" s="122">
        <v>0.48714554181451541</v>
      </c>
      <c r="S291" s="122">
        <f t="shared" si="16"/>
        <v>12786267284.465282</v>
      </c>
      <c r="T291" s="122">
        <v>0.75423013686267859</v>
      </c>
      <c r="U291" s="122">
        <f t="shared" si="17"/>
        <v>-22118025271.239285</v>
      </c>
      <c r="V291" s="3">
        <f t="shared" si="18"/>
        <v>0.7210993377308097</v>
      </c>
    </row>
    <row r="292" spans="13:22" x14ac:dyDescent="0.25">
      <c r="M292" s="3">
        <v>288</v>
      </c>
      <c r="N292" s="122">
        <f>(_xlfn.GAMMA.INV(T292,IF($O$2="Railway",$D$31,$D$32),IF($O$2="Railway",$F$31,$F$32))*'CBA Result'!$G$89)</f>
        <v>3841884273.945209</v>
      </c>
      <c r="O292" s="122">
        <f>'CBA Result'!$G$88+'CBA Result'!$G$92+'CBA Result'!$G$93+'CBA Result'!$G$94+'CBA Result'!$G$95</f>
        <v>-1375964005.2877898</v>
      </c>
      <c r="P292" s="122">
        <f>'CBA Result'!$G$90+'CBA Result'!$G$91</f>
        <v>16477753602.776276</v>
      </c>
      <c r="Q292" s="122">
        <f>'CBA Result'!$G$74</f>
        <v>-11300047184.977684</v>
      </c>
      <c r="R292" s="122">
        <v>0.23465592404480429</v>
      </c>
      <c r="S292" s="122">
        <f t="shared" si="16"/>
        <v>8144040606.718895</v>
      </c>
      <c r="T292" s="122">
        <v>0.45122513537964881</v>
      </c>
      <c r="U292" s="122">
        <f t="shared" si="17"/>
        <v>-18721101316.883259</v>
      </c>
      <c r="V292" s="3">
        <f t="shared" si="18"/>
        <v>0.56673807249832731</v>
      </c>
    </row>
    <row r="293" spans="13:22" x14ac:dyDescent="0.25">
      <c r="M293" s="3">
        <v>289</v>
      </c>
      <c r="N293" s="122">
        <f>(_xlfn.GAMMA.INV(T293,IF($O$2="Railway",$D$31,$D$32),IF($O$2="Railway",$F$31,$F$32))*'CBA Result'!$G$89)</f>
        <v>5263495303.1932669</v>
      </c>
      <c r="O293" s="122">
        <f>'CBA Result'!$G$88+'CBA Result'!$G$92+'CBA Result'!$G$93+'CBA Result'!$G$94+'CBA Result'!$G$95</f>
        <v>-1375964005.2877898</v>
      </c>
      <c r="P293" s="122">
        <f>'CBA Result'!$G$90+'CBA Result'!$G$91</f>
        <v>16477753602.776276</v>
      </c>
      <c r="Q293" s="122">
        <f>'CBA Result'!$G$74</f>
        <v>-11300047184.977684</v>
      </c>
      <c r="R293" s="122">
        <v>0.17260946476221883</v>
      </c>
      <c r="S293" s="122">
        <f t="shared" si="16"/>
        <v>6933690456.255024</v>
      </c>
      <c r="T293" s="122">
        <v>0.92607810021500925</v>
      </c>
      <c r="U293" s="122">
        <f t="shared" si="17"/>
        <v>-25648463573.014336</v>
      </c>
      <c r="V293" s="3">
        <f t="shared" si="18"/>
        <v>0.42190526240900822</v>
      </c>
    </row>
    <row r="294" spans="13:22" x14ac:dyDescent="0.25">
      <c r="M294" s="3">
        <v>290</v>
      </c>
      <c r="N294" s="122">
        <f>(_xlfn.GAMMA.INV(T294,IF($O$2="Railway",$D$31,$D$32),IF($O$2="Railway",$F$31,$F$32))*'CBA Result'!$G$89)</f>
        <v>6059659314.2206717</v>
      </c>
      <c r="O294" s="122">
        <f>'CBA Result'!$G$88+'CBA Result'!$G$92+'CBA Result'!$G$93+'CBA Result'!$G$94+'CBA Result'!$G$95</f>
        <v>-1375964005.2877898</v>
      </c>
      <c r="P294" s="122">
        <f>'CBA Result'!$G$90+'CBA Result'!$G$91</f>
        <v>16477753602.776276</v>
      </c>
      <c r="Q294" s="122">
        <f>'CBA Result'!$G$74</f>
        <v>-11300047184.977684</v>
      </c>
      <c r="R294" s="122">
        <v>0.61518248068655557</v>
      </c>
      <c r="S294" s="122">
        <f t="shared" si="16"/>
        <v>15322540995.27767</v>
      </c>
      <c r="T294" s="122">
        <v>0.98633251970695723</v>
      </c>
      <c r="U294" s="122">
        <f t="shared" si="17"/>
        <v>-29528087750.239819</v>
      </c>
      <c r="V294" s="3">
        <f t="shared" si="18"/>
        <v>0.67753240485571464</v>
      </c>
    </row>
    <row r="295" spans="13:22" x14ac:dyDescent="0.25">
      <c r="M295" s="3">
        <v>291</v>
      </c>
      <c r="N295" s="122">
        <f>(_xlfn.GAMMA.INV(T295,IF($O$2="Railway",$D$31,$D$32),IF($O$2="Railway",$F$31,$F$32))*'CBA Result'!$G$89)</f>
        <v>4346142010.1241531</v>
      </c>
      <c r="O295" s="122">
        <f>'CBA Result'!$G$88+'CBA Result'!$G$92+'CBA Result'!$G$93+'CBA Result'!$G$94+'CBA Result'!$G$95</f>
        <v>-1375964005.2877898</v>
      </c>
      <c r="P295" s="122">
        <f>'CBA Result'!$G$90+'CBA Result'!$G$91</f>
        <v>16477753602.776276</v>
      </c>
      <c r="Q295" s="122">
        <f>'CBA Result'!$G$74</f>
        <v>-11300047184.977684</v>
      </c>
      <c r="R295" s="122">
        <v>0.96407951666675507</v>
      </c>
      <c r="S295" s="122">
        <f t="shared" si="16"/>
        <v>27616505742.059093</v>
      </c>
      <c r="T295" s="122">
        <v>0.68169597562245188</v>
      </c>
      <c r="U295" s="122">
        <f t="shared" si="17"/>
        <v>-21178296665.751495</v>
      </c>
      <c r="V295" s="3">
        <f t="shared" si="18"/>
        <v>1.4442466374719714</v>
      </c>
    </row>
    <row r="296" spans="13:22" x14ac:dyDescent="0.25">
      <c r="M296" s="3">
        <v>292</v>
      </c>
      <c r="N296" s="122">
        <f>(_xlfn.GAMMA.INV(T296,IF($O$2="Railway",$D$31,$D$32),IF($O$2="Railway",$F$31,$F$32))*'CBA Result'!$G$89)</f>
        <v>3358310938.49861</v>
      </c>
      <c r="O296" s="122">
        <f>'CBA Result'!$G$88+'CBA Result'!$G$92+'CBA Result'!$G$93+'CBA Result'!$G$94+'CBA Result'!$G$95</f>
        <v>-1375964005.2877898</v>
      </c>
      <c r="P296" s="122">
        <f>'CBA Result'!$G$90+'CBA Result'!$G$91</f>
        <v>16477753602.776276</v>
      </c>
      <c r="Q296" s="122">
        <f>'CBA Result'!$G$74</f>
        <v>-11300047184.977684</v>
      </c>
      <c r="R296" s="122">
        <v>0.74736539531790069</v>
      </c>
      <c r="S296" s="122">
        <f t="shared" si="16"/>
        <v>18399503197.858841</v>
      </c>
      <c r="T296" s="122">
        <v>0.22828098747343095</v>
      </c>
      <c r="U296" s="122">
        <f t="shared" si="17"/>
        <v>-16364698895.177189</v>
      </c>
      <c r="V296" s="3">
        <f t="shared" si="18"/>
        <v>1.245476636119248</v>
      </c>
    </row>
    <row r="297" spans="13:22" x14ac:dyDescent="0.25">
      <c r="M297" s="3">
        <v>293</v>
      </c>
      <c r="N297" s="122">
        <f>(_xlfn.GAMMA.INV(T297,IF($O$2="Railway",$D$31,$D$32),IF($O$2="Railway",$F$31,$F$32))*'CBA Result'!$G$89)</f>
        <v>4837731886.8343601</v>
      </c>
      <c r="O297" s="122">
        <f>'CBA Result'!$G$88+'CBA Result'!$G$92+'CBA Result'!$G$93+'CBA Result'!$G$94+'CBA Result'!$G$95</f>
        <v>-1375964005.2877898</v>
      </c>
      <c r="P297" s="122">
        <f>'CBA Result'!$G$90+'CBA Result'!$G$91</f>
        <v>16477753602.776276</v>
      </c>
      <c r="Q297" s="122">
        <f>'CBA Result'!$G$74</f>
        <v>-11300047184.977684</v>
      </c>
      <c r="R297" s="122">
        <v>0.78054382977520387</v>
      </c>
      <c r="S297" s="122">
        <f t="shared" si="16"/>
        <v>19304679407.764515</v>
      </c>
      <c r="T297" s="122">
        <v>0.84374143846391458</v>
      </c>
      <c r="U297" s="122">
        <f t="shared" si="17"/>
        <v>-23573762856.823235</v>
      </c>
      <c r="V297" s="3">
        <f t="shared" si="18"/>
        <v>0.96575364007793607</v>
      </c>
    </row>
    <row r="298" spans="13:22" x14ac:dyDescent="0.25">
      <c r="M298" s="3">
        <v>294</v>
      </c>
      <c r="N298" s="122">
        <f>(_xlfn.GAMMA.INV(T298,IF($O$2="Railway",$D$31,$D$32),IF($O$2="Railway",$F$31,$F$32))*'CBA Result'!$G$89)</f>
        <v>4880606580.2184792</v>
      </c>
      <c r="O298" s="122">
        <f>'CBA Result'!$G$88+'CBA Result'!$G$92+'CBA Result'!$G$93+'CBA Result'!$G$94+'CBA Result'!$G$95</f>
        <v>-1375964005.2877898</v>
      </c>
      <c r="P298" s="122">
        <f>'CBA Result'!$G$90+'CBA Result'!$G$91</f>
        <v>16477753602.776276</v>
      </c>
      <c r="Q298" s="122">
        <f>'CBA Result'!$G$74</f>
        <v>-11300047184.977684</v>
      </c>
      <c r="R298" s="122">
        <v>9.3257878682530437E-2</v>
      </c>
      <c r="S298" s="122">
        <f t="shared" si="16"/>
        <v>5191142498.340745</v>
      </c>
      <c r="T298" s="122">
        <v>0.85430969361068243</v>
      </c>
      <c r="U298" s="122">
        <f t="shared" si="17"/>
        <v>-23782686765.390148</v>
      </c>
      <c r="V298" s="3">
        <f t="shared" si="18"/>
        <v>0.36563510082157796</v>
      </c>
    </row>
    <row r="299" spans="13:22" x14ac:dyDescent="0.25">
      <c r="M299" s="3">
        <v>295</v>
      </c>
      <c r="N299" s="122">
        <f>(_xlfn.GAMMA.INV(T299,IF($O$2="Railway",$D$31,$D$32),IF($O$2="Railway",$F$31,$F$32))*'CBA Result'!$G$89)</f>
        <v>4580467973.2945318</v>
      </c>
      <c r="O299" s="122">
        <f>'CBA Result'!$G$88+'CBA Result'!$G$92+'CBA Result'!$G$93+'CBA Result'!$G$94+'CBA Result'!$G$95</f>
        <v>-1375964005.2877898</v>
      </c>
      <c r="P299" s="122">
        <f>'CBA Result'!$G$90+'CBA Result'!$G$91</f>
        <v>16477753602.776276</v>
      </c>
      <c r="Q299" s="122">
        <f>'CBA Result'!$G$74</f>
        <v>-11300047184.977684</v>
      </c>
      <c r="R299" s="122">
        <v>0.75734436216177481</v>
      </c>
      <c r="S299" s="122">
        <f t="shared" si="16"/>
        <v>18664124124.600925</v>
      </c>
      <c r="T299" s="122">
        <v>0.76834282521444341</v>
      </c>
      <c r="U299" s="122">
        <f t="shared" si="17"/>
        <v>-22320142641.550266</v>
      </c>
      <c r="V299" s="3">
        <f t="shared" si="18"/>
        <v>0.97977098282059905</v>
      </c>
    </row>
    <row r="300" spans="13:22" x14ac:dyDescent="0.25">
      <c r="M300" s="3">
        <v>296</v>
      </c>
      <c r="N300" s="122">
        <f>(_xlfn.GAMMA.INV(T300,IF($O$2="Railway",$D$31,$D$32),IF($O$2="Railway",$F$31,$F$32))*'CBA Result'!$G$89)</f>
        <v>4093861961.2502561</v>
      </c>
      <c r="O300" s="122">
        <f>'CBA Result'!$G$88+'CBA Result'!$G$92+'CBA Result'!$G$93+'CBA Result'!$G$94+'CBA Result'!$G$95</f>
        <v>-1375964005.2877898</v>
      </c>
      <c r="P300" s="122">
        <f>'CBA Result'!$G$90+'CBA Result'!$G$91</f>
        <v>16477753602.776276</v>
      </c>
      <c r="Q300" s="122">
        <f>'CBA Result'!$G$74</f>
        <v>-11300047184.977684</v>
      </c>
      <c r="R300" s="122">
        <v>0.62025187794130821</v>
      </c>
      <c r="S300" s="122">
        <f t="shared" si="16"/>
        <v>15429651852.560818</v>
      </c>
      <c r="T300" s="122">
        <v>0.57176228886542813</v>
      </c>
      <c r="U300" s="122">
        <f t="shared" si="17"/>
        <v>-19948962303.124664</v>
      </c>
      <c r="V300" s="3">
        <f t="shared" si="18"/>
        <v>0.90969893735679586</v>
      </c>
    </row>
    <row r="301" spans="13:22" x14ac:dyDescent="0.25">
      <c r="M301" s="3">
        <v>297</v>
      </c>
      <c r="N301" s="122">
        <f>(_xlfn.GAMMA.INV(T301,IF($O$2="Railway",$D$31,$D$32),IF($O$2="Railway",$F$31,$F$32))*'CBA Result'!$G$89)</f>
        <v>4516635884.2854862</v>
      </c>
      <c r="O301" s="122">
        <f>'CBA Result'!$G$88+'CBA Result'!$G$92+'CBA Result'!$G$93+'CBA Result'!$G$94+'CBA Result'!$G$95</f>
        <v>-1375964005.2877898</v>
      </c>
      <c r="P301" s="122">
        <f>'CBA Result'!$G$90+'CBA Result'!$G$91</f>
        <v>16477753602.776276</v>
      </c>
      <c r="Q301" s="122">
        <f>'CBA Result'!$G$74</f>
        <v>-11300047184.977684</v>
      </c>
      <c r="R301" s="122">
        <v>0.17638750864906561</v>
      </c>
      <c r="S301" s="122">
        <f t="shared" si="16"/>
        <v>7009978911.3038054</v>
      </c>
      <c r="T301" s="122">
        <v>0.74640051783824934</v>
      </c>
      <c r="U301" s="122">
        <f t="shared" si="17"/>
        <v>-22009095530.185951</v>
      </c>
      <c r="V301" s="3">
        <f t="shared" si="18"/>
        <v>0.46120254130296562</v>
      </c>
    </row>
    <row r="302" spans="13:22" x14ac:dyDescent="0.25">
      <c r="M302" s="3">
        <v>298</v>
      </c>
      <c r="N302" s="122">
        <f>(_xlfn.GAMMA.INV(T302,IF($O$2="Railway",$D$31,$D$32),IF($O$2="Railway",$F$31,$F$32))*'CBA Result'!$G$89)</f>
        <v>4595953999.2430353</v>
      </c>
      <c r="O302" s="122">
        <f>'CBA Result'!$G$88+'CBA Result'!$G$92+'CBA Result'!$G$93+'CBA Result'!$G$94+'CBA Result'!$G$95</f>
        <v>-1375964005.2877898</v>
      </c>
      <c r="P302" s="122">
        <f>'CBA Result'!$G$90+'CBA Result'!$G$91</f>
        <v>16477753602.776276</v>
      </c>
      <c r="Q302" s="122">
        <f>'CBA Result'!$G$74</f>
        <v>-11300047184.977684</v>
      </c>
      <c r="R302" s="122">
        <v>0.71498566837196531</v>
      </c>
      <c r="S302" s="122">
        <f t="shared" si="16"/>
        <v>17579226429.041153</v>
      </c>
      <c r="T302" s="122">
        <v>0.77347277659235247</v>
      </c>
      <c r="U302" s="122">
        <f t="shared" si="17"/>
        <v>-22395604430.637447</v>
      </c>
      <c r="V302" s="3">
        <f t="shared" si="18"/>
        <v>0.92871869064372425</v>
      </c>
    </row>
    <row r="303" spans="13:22" x14ac:dyDescent="0.25">
      <c r="M303" s="3">
        <v>299</v>
      </c>
      <c r="N303" s="122">
        <f>(_xlfn.GAMMA.INV(T303,IF($O$2="Railway",$D$31,$D$32),IF($O$2="Railway",$F$31,$F$32))*'CBA Result'!$G$89)</f>
        <v>3085060267.3027015</v>
      </c>
      <c r="O303" s="122">
        <f>'CBA Result'!$G$88+'CBA Result'!$G$92+'CBA Result'!$G$93+'CBA Result'!$G$94+'CBA Result'!$G$95</f>
        <v>-1375964005.2877898</v>
      </c>
      <c r="P303" s="122">
        <f>'CBA Result'!$G$90+'CBA Result'!$G$91</f>
        <v>16477753602.776276</v>
      </c>
      <c r="Q303" s="122">
        <f>'CBA Result'!$G$74</f>
        <v>-11300047184.977684</v>
      </c>
      <c r="R303" s="122">
        <v>0.81226054019198235</v>
      </c>
      <c r="S303" s="122">
        <f t="shared" si="16"/>
        <v>20249085820.745621</v>
      </c>
      <c r="T303" s="122">
        <v>0.13068628190776921</v>
      </c>
      <c r="U303" s="122">
        <f t="shared" si="17"/>
        <v>-15033176877.437748</v>
      </c>
      <c r="V303" s="3">
        <f t="shared" si="18"/>
        <v>1.4606481558609241</v>
      </c>
    </row>
    <row r="304" spans="13:22" x14ac:dyDescent="0.25">
      <c r="M304" s="3">
        <v>300</v>
      </c>
      <c r="N304" s="122">
        <f>(_xlfn.GAMMA.INV(T304,IF($O$2="Railway",$D$31,$D$32),IF($O$2="Railway",$F$31,$F$32))*'CBA Result'!$G$89)</f>
        <v>4583623967.0400333</v>
      </c>
      <c r="O304" s="122">
        <f>'CBA Result'!$G$88+'CBA Result'!$G$92+'CBA Result'!$G$93+'CBA Result'!$G$94+'CBA Result'!$G$95</f>
        <v>-1375964005.2877898</v>
      </c>
      <c r="P304" s="122">
        <f>'CBA Result'!$G$90+'CBA Result'!$G$91</f>
        <v>16477753602.776276</v>
      </c>
      <c r="Q304" s="122">
        <f>'CBA Result'!$G$74</f>
        <v>-11300047184.977684</v>
      </c>
      <c r="R304" s="122">
        <v>0.52220611019785113</v>
      </c>
      <c r="S304" s="122">
        <f t="shared" si="16"/>
        <v>13454544927.201622</v>
      </c>
      <c r="T304" s="122">
        <v>0.76939444259198897</v>
      </c>
      <c r="U304" s="122">
        <f t="shared" si="17"/>
        <v>-22335521469.86784</v>
      </c>
      <c r="V304" s="3">
        <f t="shared" si="18"/>
        <v>0.74599578574569347</v>
      </c>
    </row>
    <row r="305" spans="13:22" x14ac:dyDescent="0.25">
      <c r="M305" s="3">
        <v>301</v>
      </c>
      <c r="N305" s="122">
        <f>(_xlfn.GAMMA.INV(T305,IF($O$2="Railway",$D$31,$D$32),IF($O$2="Railway",$F$31,$F$32))*'CBA Result'!$G$89)</f>
        <v>4884342211.3026094</v>
      </c>
      <c r="O305" s="122">
        <f>'CBA Result'!$G$88+'CBA Result'!$G$92+'CBA Result'!$G$93+'CBA Result'!$G$94+'CBA Result'!$G$95</f>
        <v>-1375964005.2877898</v>
      </c>
      <c r="P305" s="122">
        <f>'CBA Result'!$G$90+'CBA Result'!$G$91</f>
        <v>16477753602.776276</v>
      </c>
      <c r="Q305" s="122">
        <f>'CBA Result'!$G$74</f>
        <v>-11300047184.977684</v>
      </c>
      <c r="R305" s="122">
        <v>0.75759600986326747</v>
      </c>
      <c r="S305" s="122">
        <f t="shared" si="16"/>
        <v>18670877091.553173</v>
      </c>
      <c r="T305" s="122">
        <v>0.85520437435825614</v>
      </c>
      <c r="U305" s="122">
        <f t="shared" si="17"/>
        <v>-23800890105.996422</v>
      </c>
      <c r="V305" s="3">
        <f t="shared" si="18"/>
        <v>0.93186663182735874</v>
      </c>
    </row>
    <row r="306" spans="13:22" x14ac:dyDescent="0.25">
      <c r="M306" s="3">
        <v>302</v>
      </c>
      <c r="N306" s="122">
        <f>(_xlfn.GAMMA.INV(T306,IF($O$2="Railway",$D$31,$D$32),IF($O$2="Railway",$F$31,$F$32))*'CBA Result'!$G$89)</f>
        <v>4907842101.3855438</v>
      </c>
      <c r="O306" s="122">
        <f>'CBA Result'!$G$88+'CBA Result'!$G$92+'CBA Result'!$G$93+'CBA Result'!$G$94+'CBA Result'!$G$95</f>
        <v>-1375964005.2877898</v>
      </c>
      <c r="P306" s="122">
        <f>'CBA Result'!$G$90+'CBA Result'!$G$91</f>
        <v>16477753602.776276</v>
      </c>
      <c r="Q306" s="122">
        <f>'CBA Result'!$G$74</f>
        <v>-11300047184.977684</v>
      </c>
      <c r="R306" s="122">
        <v>0.57304105290390694</v>
      </c>
      <c r="S306" s="122">
        <f t="shared" si="16"/>
        <v>14455321166.354927</v>
      </c>
      <c r="T306" s="122">
        <v>0.86073766331998414</v>
      </c>
      <c r="U306" s="122">
        <f t="shared" si="17"/>
        <v>-23915402619.078045</v>
      </c>
      <c r="V306" s="3">
        <f t="shared" si="18"/>
        <v>0.75211776899393468</v>
      </c>
    </row>
    <row r="307" spans="13:22" x14ac:dyDescent="0.25">
      <c r="M307" s="3">
        <v>303</v>
      </c>
      <c r="N307" s="122">
        <f>(_xlfn.GAMMA.INV(T307,IF($O$2="Railway",$D$31,$D$32),IF($O$2="Railway",$F$31,$F$32))*'CBA Result'!$G$89)</f>
        <v>2885079770.5906858</v>
      </c>
      <c r="O307" s="122">
        <f>'CBA Result'!$G$88+'CBA Result'!$G$92+'CBA Result'!$G$93+'CBA Result'!$G$94+'CBA Result'!$G$95</f>
        <v>-1375964005.2877898</v>
      </c>
      <c r="P307" s="122">
        <f>'CBA Result'!$G$90+'CBA Result'!$G$91</f>
        <v>16477753602.776276</v>
      </c>
      <c r="Q307" s="122">
        <f>'CBA Result'!$G$74</f>
        <v>-11300047184.977684</v>
      </c>
      <c r="R307" s="122">
        <v>0.83648734045363282</v>
      </c>
      <c r="S307" s="122">
        <f t="shared" si="16"/>
        <v>21038253770.565838</v>
      </c>
      <c r="T307" s="122">
        <v>7.8534894601044902E-2</v>
      </c>
      <c r="U307" s="122">
        <f t="shared" si="17"/>
        <v>-14058692777.087234</v>
      </c>
      <c r="V307" s="3">
        <f t="shared" si="18"/>
        <v>1.6038027072201397</v>
      </c>
    </row>
    <row r="308" spans="13:22" x14ac:dyDescent="0.25">
      <c r="M308" s="3">
        <v>304</v>
      </c>
      <c r="N308" s="122">
        <f>(_xlfn.GAMMA.INV(T308,IF($O$2="Railway",$D$31,$D$32),IF($O$2="Railway",$F$31,$F$32))*'CBA Result'!$G$89)</f>
        <v>3862812160.2793746</v>
      </c>
      <c r="O308" s="122">
        <f>'CBA Result'!$G$88+'CBA Result'!$G$92+'CBA Result'!$G$93+'CBA Result'!$G$94+'CBA Result'!$G$95</f>
        <v>-1375964005.2877898</v>
      </c>
      <c r="P308" s="122">
        <f>'CBA Result'!$G$90+'CBA Result'!$G$91</f>
        <v>16477753602.776276</v>
      </c>
      <c r="Q308" s="122">
        <f>'CBA Result'!$G$74</f>
        <v>-11300047184.977684</v>
      </c>
      <c r="R308" s="122">
        <v>1.5676882218236043E-2</v>
      </c>
      <c r="S308" s="122">
        <f t="shared" si="16"/>
        <v>2726785174.5194631</v>
      </c>
      <c r="T308" s="122">
        <v>0.46141556094461333</v>
      </c>
      <c r="U308" s="122">
        <f t="shared" si="17"/>
        <v>-18823080723.984921</v>
      </c>
      <c r="V308" s="3">
        <f t="shared" si="18"/>
        <v>0.27698087289545986</v>
      </c>
    </row>
    <row r="309" spans="13:22" x14ac:dyDescent="0.25">
      <c r="M309" s="3">
        <v>305</v>
      </c>
      <c r="N309" s="122">
        <f>(_xlfn.GAMMA.INV(T309,IF($O$2="Railway",$D$31,$D$32),IF($O$2="Railway",$F$31,$F$32))*'CBA Result'!$G$89)</f>
        <v>3394697539.8441296</v>
      </c>
      <c r="O309" s="122">
        <f>'CBA Result'!$G$88+'CBA Result'!$G$92+'CBA Result'!$G$93+'CBA Result'!$G$94+'CBA Result'!$G$95</f>
        <v>-1375964005.2877898</v>
      </c>
      <c r="P309" s="122">
        <f>'CBA Result'!$G$90+'CBA Result'!$G$91</f>
        <v>16477753602.776276</v>
      </c>
      <c r="Q309" s="122">
        <f>'CBA Result'!$G$74</f>
        <v>-11300047184.977684</v>
      </c>
      <c r="R309" s="122">
        <v>0.35286455862595623</v>
      </c>
      <c r="S309" s="122">
        <f t="shared" si="16"/>
        <v>10318725933.200115</v>
      </c>
      <c r="T309" s="122">
        <v>0.24330964857255588</v>
      </c>
      <c r="U309" s="122">
        <f t="shared" si="17"/>
        <v>-16542007008.018129</v>
      </c>
      <c r="V309" s="3">
        <f t="shared" si="18"/>
        <v>0.74582603318789098</v>
      </c>
    </row>
    <row r="310" spans="13:22" x14ac:dyDescent="0.25">
      <c r="M310" s="3">
        <v>306</v>
      </c>
      <c r="N310" s="122">
        <f>(_xlfn.GAMMA.INV(T310,IF($O$2="Railway",$D$31,$D$32),IF($O$2="Railway",$F$31,$F$32))*'CBA Result'!$G$89)</f>
        <v>4364554064.935216</v>
      </c>
      <c r="O310" s="122">
        <f>'CBA Result'!$G$88+'CBA Result'!$G$92+'CBA Result'!$G$93+'CBA Result'!$G$94+'CBA Result'!$G$95</f>
        <v>-1375964005.2877898</v>
      </c>
      <c r="P310" s="122">
        <f>'CBA Result'!$G$90+'CBA Result'!$G$91</f>
        <v>16477753602.776276</v>
      </c>
      <c r="Q310" s="122">
        <f>'CBA Result'!$G$74</f>
        <v>-11300047184.977684</v>
      </c>
      <c r="R310" s="122">
        <v>5.6195971577867265E-2</v>
      </c>
      <c r="S310" s="122">
        <f t="shared" si="16"/>
        <v>4205944898.7828622</v>
      </c>
      <c r="T310" s="122">
        <v>0.68909364039079146</v>
      </c>
      <c r="U310" s="122">
        <f t="shared" si="17"/>
        <v>-21268016688.269497</v>
      </c>
      <c r="V310" s="3">
        <f t="shared" si="18"/>
        <v>0.33827954265234694</v>
      </c>
    </row>
    <row r="311" spans="13:22" x14ac:dyDescent="0.25">
      <c r="M311" s="3">
        <v>307</v>
      </c>
      <c r="N311" s="122">
        <f>(_xlfn.GAMMA.INV(T311,IF($O$2="Railway",$D$31,$D$32),IF($O$2="Railway",$F$31,$F$32))*'CBA Result'!$G$89)</f>
        <v>4442126319.5323849</v>
      </c>
      <c r="O311" s="122">
        <f>'CBA Result'!$G$88+'CBA Result'!$G$92+'CBA Result'!$G$93+'CBA Result'!$G$94+'CBA Result'!$G$95</f>
        <v>-1375964005.2877898</v>
      </c>
      <c r="P311" s="122">
        <f>'CBA Result'!$G$90+'CBA Result'!$G$91</f>
        <v>16477753602.776276</v>
      </c>
      <c r="Q311" s="122">
        <f>'CBA Result'!$G$74</f>
        <v>-11300047184.977684</v>
      </c>
      <c r="R311" s="122">
        <v>0.56642123310199677</v>
      </c>
      <c r="S311" s="122">
        <f t="shared" si="16"/>
        <v>14322469520.162001</v>
      </c>
      <c r="T311" s="122">
        <v>0.71918957688835949</v>
      </c>
      <c r="U311" s="122">
        <f t="shared" si="17"/>
        <v>-21646018193.296967</v>
      </c>
      <c r="V311" s="3">
        <f t="shared" si="18"/>
        <v>0.80331780557180088</v>
      </c>
    </row>
    <row r="312" spans="13:22" x14ac:dyDescent="0.25">
      <c r="M312" s="3">
        <v>308</v>
      </c>
      <c r="N312" s="122">
        <f>(_xlfn.GAMMA.INV(T312,IF($O$2="Railway",$D$31,$D$32),IF($O$2="Railway",$F$31,$F$32))*'CBA Result'!$G$89)</f>
        <v>4023576139.6963716</v>
      </c>
      <c r="O312" s="122">
        <f>'CBA Result'!$G$88+'CBA Result'!$G$92+'CBA Result'!$G$93+'CBA Result'!$G$94+'CBA Result'!$G$95</f>
        <v>-1375964005.2877898</v>
      </c>
      <c r="P312" s="122">
        <f>'CBA Result'!$G$90+'CBA Result'!$G$91</f>
        <v>16477753602.776276</v>
      </c>
      <c r="Q312" s="122">
        <f>'CBA Result'!$G$74</f>
        <v>-11300047184.977684</v>
      </c>
      <c r="R312" s="122">
        <v>0.23539645005189513</v>
      </c>
      <c r="S312" s="122">
        <f t="shared" si="16"/>
        <v>8158050078.3038168</v>
      </c>
      <c r="T312" s="122">
        <v>0.53883839086083263</v>
      </c>
      <c r="U312" s="122">
        <f t="shared" si="17"/>
        <v>-19606466826.263401</v>
      </c>
      <c r="V312" s="3">
        <f t="shared" si="18"/>
        <v>0.55112745750998426</v>
      </c>
    </row>
    <row r="313" spans="13:22" x14ac:dyDescent="0.25">
      <c r="M313" s="3">
        <v>309</v>
      </c>
      <c r="N313" s="122">
        <f>(_xlfn.GAMMA.INV(T313,IF($O$2="Railway",$D$31,$D$32),IF($O$2="Railway",$F$31,$F$32))*'CBA Result'!$G$89)</f>
        <v>4234263062.1459837</v>
      </c>
      <c r="O313" s="122">
        <f>'CBA Result'!$G$88+'CBA Result'!$G$92+'CBA Result'!$G$93+'CBA Result'!$G$94+'CBA Result'!$G$95</f>
        <v>-1375964005.2877898</v>
      </c>
      <c r="P313" s="122">
        <f>'CBA Result'!$G$90+'CBA Result'!$G$91</f>
        <v>16477753602.776276</v>
      </c>
      <c r="Q313" s="122">
        <f>'CBA Result'!$G$74</f>
        <v>-11300047184.977684</v>
      </c>
      <c r="R313" s="122">
        <v>0.14799245310417775</v>
      </c>
      <c r="S313" s="122">
        <f t="shared" si="16"/>
        <v>6425195506.4655924</v>
      </c>
      <c r="T313" s="122">
        <v>0.63478843111363625</v>
      </c>
      <c r="U313" s="122">
        <f t="shared" si="17"/>
        <v>-20633122222.437309</v>
      </c>
      <c r="V313" s="3">
        <f t="shared" si="18"/>
        <v>0.44993164210642489</v>
      </c>
    </row>
    <row r="314" spans="13:22" x14ac:dyDescent="0.25">
      <c r="M314" s="3">
        <v>310</v>
      </c>
      <c r="N314" s="122">
        <f>(_xlfn.GAMMA.INV(T314,IF($O$2="Railway",$D$31,$D$32),IF($O$2="Railway",$F$31,$F$32))*'CBA Result'!$G$89)</f>
        <v>2624799623.7621813</v>
      </c>
      <c r="O314" s="122">
        <f>'CBA Result'!$G$88+'CBA Result'!$G$92+'CBA Result'!$G$93+'CBA Result'!$G$94+'CBA Result'!$G$95</f>
        <v>-1375964005.2877898</v>
      </c>
      <c r="P314" s="122">
        <f>'CBA Result'!$G$90+'CBA Result'!$G$91</f>
        <v>16477753602.776276</v>
      </c>
      <c r="Q314" s="122">
        <f>'CBA Result'!$G$74</f>
        <v>-11300047184.977684</v>
      </c>
      <c r="R314" s="122">
        <v>0.95039353829337458</v>
      </c>
      <c r="S314" s="122">
        <f t="shared" si="16"/>
        <v>26470782464.488613</v>
      </c>
      <c r="T314" s="122">
        <v>3.46543672996934E-2</v>
      </c>
      <c r="U314" s="122">
        <f t="shared" si="17"/>
        <v>-12790374771.624277</v>
      </c>
      <c r="V314" s="3">
        <f t="shared" si="18"/>
        <v>2.1672248528995084</v>
      </c>
    </row>
    <row r="315" spans="13:22" x14ac:dyDescent="0.25">
      <c r="M315" s="3">
        <v>311</v>
      </c>
      <c r="N315" s="122">
        <f>(_xlfn.GAMMA.INV(T315,IF($O$2="Railway",$D$31,$D$32),IF($O$2="Railway",$F$31,$F$32))*'CBA Result'!$G$89)</f>
        <v>3770483162.6154366</v>
      </c>
      <c r="O315" s="122">
        <f>'CBA Result'!$G$88+'CBA Result'!$G$92+'CBA Result'!$G$93+'CBA Result'!$G$94+'CBA Result'!$G$95</f>
        <v>-1375964005.2877898</v>
      </c>
      <c r="P315" s="122">
        <f>'CBA Result'!$G$90+'CBA Result'!$G$91</f>
        <v>16477753602.776276</v>
      </c>
      <c r="Q315" s="122">
        <f>'CBA Result'!$G$74</f>
        <v>-11300047184.977684</v>
      </c>
      <c r="R315" s="122">
        <v>0.19036646618398734</v>
      </c>
      <c r="S315" s="122">
        <f t="shared" si="16"/>
        <v>7288827615.881319</v>
      </c>
      <c r="T315" s="122">
        <v>0.41646094900778852</v>
      </c>
      <c r="U315" s="122">
        <f t="shared" si="17"/>
        <v>-18373171149.280872</v>
      </c>
      <c r="V315" s="3">
        <f t="shared" si="18"/>
        <v>0.5270373140560427</v>
      </c>
    </row>
    <row r="316" spans="13:22" x14ac:dyDescent="0.25">
      <c r="M316" s="3">
        <v>312</v>
      </c>
      <c r="N316" s="122">
        <f>(_xlfn.GAMMA.INV(T316,IF($O$2="Railway",$D$31,$D$32),IF($O$2="Railway",$F$31,$F$32))*'CBA Result'!$G$89)</f>
        <v>3671845706.988986</v>
      </c>
      <c r="O316" s="122">
        <f>'CBA Result'!$G$88+'CBA Result'!$G$92+'CBA Result'!$G$93+'CBA Result'!$G$94+'CBA Result'!$G$95</f>
        <v>-1375964005.2877898</v>
      </c>
      <c r="P316" s="122">
        <f>'CBA Result'!$G$90+'CBA Result'!$G$91</f>
        <v>16477753602.776276</v>
      </c>
      <c r="Q316" s="122">
        <f>'CBA Result'!$G$74</f>
        <v>-11300047184.977684</v>
      </c>
      <c r="R316" s="122">
        <v>0.77257433743507231</v>
      </c>
      <c r="S316" s="122">
        <f t="shared" si="16"/>
        <v>19080367274.881397</v>
      </c>
      <c r="T316" s="122">
        <v>0.36884053468956679</v>
      </c>
      <c r="U316" s="122">
        <f t="shared" si="17"/>
        <v>-17892521116.965843</v>
      </c>
      <c r="V316" s="3">
        <f t="shared" si="18"/>
        <v>1.1947030179169915</v>
      </c>
    </row>
    <row r="317" spans="13:22" x14ac:dyDescent="0.25">
      <c r="M317" s="3">
        <v>313</v>
      </c>
      <c r="N317" s="122">
        <f>(_xlfn.GAMMA.INV(T317,IF($O$2="Railway",$D$31,$D$32),IF($O$2="Railway",$F$31,$F$32))*'CBA Result'!$G$89)</f>
        <v>3050590054.304234</v>
      </c>
      <c r="O317" s="122">
        <f>'CBA Result'!$G$88+'CBA Result'!$G$92+'CBA Result'!$G$93+'CBA Result'!$G$94+'CBA Result'!$G$95</f>
        <v>-1375964005.2877898</v>
      </c>
      <c r="P317" s="122">
        <f>'CBA Result'!$G$90+'CBA Result'!$G$91</f>
        <v>16477753602.776276</v>
      </c>
      <c r="Q317" s="122">
        <f>'CBA Result'!$G$74</f>
        <v>-11300047184.977684</v>
      </c>
      <c r="R317" s="122">
        <v>0.6825896584796074</v>
      </c>
      <c r="S317" s="122">
        <f t="shared" si="16"/>
        <v>16807930954.614811</v>
      </c>
      <c r="T317" s="122">
        <v>0.12049490932116125</v>
      </c>
      <c r="U317" s="122">
        <f t="shared" si="17"/>
        <v>-14865207125.111975</v>
      </c>
      <c r="V317" s="3">
        <f t="shared" si="18"/>
        <v>1.2433433888996035</v>
      </c>
    </row>
    <row r="318" spans="13:22" x14ac:dyDescent="0.25">
      <c r="M318" s="3">
        <v>314</v>
      </c>
      <c r="N318" s="122">
        <f>(_xlfn.GAMMA.INV(T318,IF($O$2="Railway",$D$31,$D$32),IF($O$2="Railway",$F$31,$F$32))*'CBA Result'!$G$89)</f>
        <v>4255028406.094523</v>
      </c>
      <c r="O318" s="122">
        <f>'CBA Result'!$G$88+'CBA Result'!$G$92+'CBA Result'!$G$93+'CBA Result'!$G$94+'CBA Result'!$G$95</f>
        <v>-1375964005.2877898</v>
      </c>
      <c r="P318" s="122">
        <f>'CBA Result'!$G$90+'CBA Result'!$G$91</f>
        <v>16477753602.776276</v>
      </c>
      <c r="Q318" s="122">
        <f>'CBA Result'!$G$74</f>
        <v>-11300047184.977684</v>
      </c>
      <c r="R318" s="122">
        <v>0.4559023426630695</v>
      </c>
      <c r="S318" s="122">
        <f t="shared" si="16"/>
        <v>12202088043.973492</v>
      </c>
      <c r="T318" s="122">
        <v>0.64373730408355212</v>
      </c>
      <c r="U318" s="122">
        <f t="shared" si="17"/>
        <v>-20734309577.448738</v>
      </c>
      <c r="V318" s="3">
        <f t="shared" si="18"/>
        <v>0.72735252594004585</v>
      </c>
    </row>
    <row r="319" spans="13:22" x14ac:dyDescent="0.25">
      <c r="M319" s="3">
        <v>315</v>
      </c>
      <c r="N319" s="122">
        <f>(_xlfn.GAMMA.INV(T319,IF($O$2="Railway",$D$31,$D$32),IF($O$2="Railway",$F$31,$F$32))*'CBA Result'!$G$89)</f>
        <v>3311485251.1095037</v>
      </c>
      <c r="O319" s="122">
        <f>'CBA Result'!$G$88+'CBA Result'!$G$92+'CBA Result'!$G$93+'CBA Result'!$G$94+'CBA Result'!$G$95</f>
        <v>-1375964005.2877898</v>
      </c>
      <c r="P319" s="122">
        <f>'CBA Result'!$G$90+'CBA Result'!$G$91</f>
        <v>16477753602.776276</v>
      </c>
      <c r="Q319" s="122">
        <f>'CBA Result'!$G$74</f>
        <v>-11300047184.977684</v>
      </c>
      <c r="R319" s="122">
        <v>0.1971408206273022</v>
      </c>
      <c r="S319" s="122">
        <f t="shared" si="16"/>
        <v>7422197347.2783079</v>
      </c>
      <c r="T319" s="122">
        <v>0.20957957990471043</v>
      </c>
      <c r="U319" s="122">
        <f t="shared" si="17"/>
        <v>-16136522204.955347</v>
      </c>
      <c r="V319" s="3">
        <f t="shared" si="18"/>
        <v>0.57990925642121138</v>
      </c>
    </row>
    <row r="320" spans="13:22" x14ac:dyDescent="0.25">
      <c r="M320" s="3">
        <v>316</v>
      </c>
      <c r="N320" s="122">
        <f>(_xlfn.GAMMA.INV(T320,IF($O$2="Railway",$D$31,$D$32),IF($O$2="Railway",$F$31,$F$32))*'CBA Result'!$G$89)</f>
        <v>3657944500.0228324</v>
      </c>
      <c r="O320" s="122">
        <f>'CBA Result'!$G$88+'CBA Result'!$G$92+'CBA Result'!$G$93+'CBA Result'!$G$94+'CBA Result'!$G$95</f>
        <v>-1375964005.2877898</v>
      </c>
      <c r="P320" s="122">
        <f>'CBA Result'!$G$90+'CBA Result'!$G$91</f>
        <v>16477753602.776276</v>
      </c>
      <c r="Q320" s="122">
        <f>'CBA Result'!$G$74</f>
        <v>-11300047184.977684</v>
      </c>
      <c r="R320" s="122">
        <v>0.93805147077590056</v>
      </c>
      <c r="S320" s="122">
        <f t="shared" si="16"/>
        <v>25613398043.943592</v>
      </c>
      <c r="T320" s="122">
        <v>0.3622030942242368</v>
      </c>
      <c r="U320" s="122">
        <f t="shared" si="17"/>
        <v>-17824781985.465904</v>
      </c>
      <c r="V320" s="3">
        <f t="shared" si="18"/>
        <v>1.5649772637569517</v>
      </c>
    </row>
    <row r="321" spans="13:22" x14ac:dyDescent="0.25">
      <c r="M321" s="3">
        <v>317</v>
      </c>
      <c r="N321" s="122">
        <f>(_xlfn.GAMMA.INV(T321,IF($O$2="Railway",$D$31,$D$32),IF($O$2="Railway",$F$31,$F$32))*'CBA Result'!$G$89)</f>
        <v>5255789921.5588884</v>
      </c>
      <c r="O321" s="122">
        <f>'CBA Result'!$G$88+'CBA Result'!$G$92+'CBA Result'!$G$93+'CBA Result'!$G$94+'CBA Result'!$G$95</f>
        <v>-1375964005.2877898</v>
      </c>
      <c r="P321" s="122">
        <f>'CBA Result'!$G$90+'CBA Result'!$G$91</f>
        <v>16477753602.776276</v>
      </c>
      <c r="Q321" s="122">
        <f>'CBA Result'!$G$74</f>
        <v>-11300047184.977684</v>
      </c>
      <c r="R321" s="122">
        <v>0.25800630662170276</v>
      </c>
      <c r="S321" s="122">
        <f t="shared" si="16"/>
        <v>8582312077.761302</v>
      </c>
      <c r="T321" s="122">
        <v>0.92499356427452284</v>
      </c>
      <c r="U321" s="122">
        <f t="shared" si="17"/>
        <v>-25610916052.06459</v>
      </c>
      <c r="V321" s="3">
        <f t="shared" si="18"/>
        <v>0.48659477734798873</v>
      </c>
    </row>
    <row r="322" spans="13:22" x14ac:dyDescent="0.25">
      <c r="M322" s="3">
        <v>318</v>
      </c>
      <c r="N322" s="122">
        <f>(_xlfn.GAMMA.INV(T322,IF($O$2="Railway",$D$31,$D$32),IF($O$2="Railway",$F$31,$F$32))*'CBA Result'!$G$89)</f>
        <v>2314373168.3987527</v>
      </c>
      <c r="O322" s="122">
        <f>'CBA Result'!$G$88+'CBA Result'!$G$92+'CBA Result'!$G$93+'CBA Result'!$G$94+'CBA Result'!$G$95</f>
        <v>-1375964005.2877898</v>
      </c>
      <c r="P322" s="122">
        <f>'CBA Result'!$G$90+'CBA Result'!$G$91</f>
        <v>16477753602.776276</v>
      </c>
      <c r="Q322" s="122">
        <f>'CBA Result'!$G$74</f>
        <v>-11300047184.977684</v>
      </c>
      <c r="R322" s="122">
        <v>0.12448407350454616</v>
      </c>
      <c r="S322" s="122">
        <f t="shared" si="16"/>
        <v>5916608399.28514</v>
      </c>
      <c r="T322" s="122">
        <v>9.8268303254672729E-3</v>
      </c>
      <c r="U322" s="122">
        <f t="shared" si="17"/>
        <v>-11277699035.472584</v>
      </c>
      <c r="V322" s="3">
        <f t="shared" si="18"/>
        <v>0.60783831354556528</v>
      </c>
    </row>
    <row r="323" spans="13:22" x14ac:dyDescent="0.25">
      <c r="M323" s="3">
        <v>319</v>
      </c>
      <c r="N323" s="122">
        <f>(_xlfn.GAMMA.INV(T323,IF($O$2="Railway",$D$31,$D$32),IF($O$2="Railway",$F$31,$F$32))*'CBA Result'!$G$89)</f>
        <v>3771428930.711709</v>
      </c>
      <c r="O323" s="122">
        <f>'CBA Result'!$G$88+'CBA Result'!$G$92+'CBA Result'!$G$93+'CBA Result'!$G$94+'CBA Result'!$G$95</f>
        <v>-1375964005.2877898</v>
      </c>
      <c r="P323" s="122">
        <f>'CBA Result'!$G$90+'CBA Result'!$G$91</f>
        <v>16477753602.776276</v>
      </c>
      <c r="Q323" s="122">
        <f>'CBA Result'!$G$74</f>
        <v>-11300047184.977684</v>
      </c>
      <c r="R323" s="122">
        <v>0.73841962629881475</v>
      </c>
      <c r="S323" s="122">
        <f t="shared" si="16"/>
        <v>18167283973.284611</v>
      </c>
      <c r="T323" s="122">
        <v>0.41692064999727185</v>
      </c>
      <c r="U323" s="122">
        <f t="shared" si="17"/>
        <v>-18377779778.560173</v>
      </c>
      <c r="V323" s="3">
        <f t="shared" si="18"/>
        <v>1.1188918980679798</v>
      </c>
    </row>
    <row r="324" spans="13:22" x14ac:dyDescent="0.25">
      <c r="M324" s="3">
        <v>320</v>
      </c>
      <c r="N324" s="122">
        <f>(_xlfn.GAMMA.INV(T324,IF($O$2="Railway",$D$31,$D$32),IF($O$2="Railway",$F$31,$F$32))*'CBA Result'!$G$89)</f>
        <v>3237789670.2684507</v>
      </c>
      <c r="O324" s="122">
        <f>'CBA Result'!$G$88+'CBA Result'!$G$92+'CBA Result'!$G$93+'CBA Result'!$G$94+'CBA Result'!$G$95</f>
        <v>-1375964005.2877898</v>
      </c>
      <c r="P324" s="122">
        <f>'CBA Result'!$G$90+'CBA Result'!$G$91</f>
        <v>16477753602.776276</v>
      </c>
      <c r="Q324" s="122">
        <f>'CBA Result'!$G$74</f>
        <v>-11300047184.977684</v>
      </c>
      <c r="R324" s="122">
        <v>0.11708092798294945</v>
      </c>
      <c r="S324" s="122">
        <f t="shared" si="16"/>
        <v>5750544742.1050577</v>
      </c>
      <c r="T324" s="122">
        <v>0.18171699531265151</v>
      </c>
      <c r="U324" s="122">
        <f t="shared" si="17"/>
        <v>-15777411326.762459</v>
      </c>
      <c r="V324" s="3">
        <f t="shared" si="18"/>
        <v>0.48248538682472092</v>
      </c>
    </row>
    <row r="325" spans="13:22" x14ac:dyDescent="0.25">
      <c r="M325" s="3">
        <v>321</v>
      </c>
      <c r="N325" s="122">
        <f>(_xlfn.GAMMA.INV(T325,IF($O$2="Railway",$D$31,$D$32),IF($O$2="Railway",$F$31,$F$32))*'CBA Result'!$G$89)</f>
        <v>3128415640.1839123</v>
      </c>
      <c r="O325" s="122">
        <f>'CBA Result'!$G$88+'CBA Result'!$G$92+'CBA Result'!$G$93+'CBA Result'!$G$94+'CBA Result'!$G$95</f>
        <v>-1375964005.2877898</v>
      </c>
      <c r="P325" s="122">
        <f>'CBA Result'!$G$90+'CBA Result'!$G$91</f>
        <v>16477753602.776276</v>
      </c>
      <c r="Q325" s="122">
        <f>'CBA Result'!$G$74</f>
        <v>-11300047184.977684</v>
      </c>
      <c r="R325" s="122">
        <v>0.28067174894368818</v>
      </c>
      <c r="S325" s="122">
        <f t="shared" si="16"/>
        <v>9002060179.0222511</v>
      </c>
      <c r="T325" s="122">
        <v>0.14420955604739938</v>
      </c>
      <c r="U325" s="122">
        <f t="shared" si="17"/>
        <v>-15244443087.053923</v>
      </c>
      <c r="V325" s="3">
        <f t="shared" si="18"/>
        <v>0.70547095439986618</v>
      </c>
    </row>
    <row r="326" spans="13:22" x14ac:dyDescent="0.25">
      <c r="M326" s="3">
        <v>322</v>
      </c>
      <c r="N326" s="122">
        <f>(_xlfn.GAMMA.INV(T326,IF($O$2="Railway",$D$31,$D$32),IF($O$2="Railway",$F$31,$F$32))*'CBA Result'!$G$89)</f>
        <v>3051005077.8896055</v>
      </c>
      <c r="O326" s="122">
        <f>'CBA Result'!$G$88+'CBA Result'!$G$92+'CBA Result'!$G$93+'CBA Result'!$G$94+'CBA Result'!$G$95</f>
        <v>-1375964005.2877898</v>
      </c>
      <c r="P326" s="122">
        <f>'CBA Result'!$G$90+'CBA Result'!$G$91</f>
        <v>16477753602.776276</v>
      </c>
      <c r="Q326" s="122">
        <f>'CBA Result'!$G$74</f>
        <v>-11300047184.977684</v>
      </c>
      <c r="R326" s="122">
        <v>0.33402431918683095</v>
      </c>
      <c r="S326" s="122">
        <f t="shared" ref="S326:S389" si="19">_xlfn.BETA.INV(R326,IF($O$2="Railway",$I$30,$J$30),IF($O$2="Railway",$I$31,$J$31),IF($O$2="Railway",$I$27,$J$27),IF($O$2="Railway",$I$29,$J$29))*P326</f>
        <v>9976717118.0204353</v>
      </c>
      <c r="T326" s="122">
        <v>0.12061464087459151</v>
      </c>
      <c r="U326" s="122">
        <f t="shared" ref="U326:U389" si="20">_xlfn.GAMMA.INV(T326,IF($O$2="Railway",$D$31,$D$32),IF($O$2="Railway",$F$31,$F$32))*Q326</f>
        <v>-14867229491.752045</v>
      </c>
      <c r="V326" s="3">
        <f t="shared" ref="V326:V389" si="21">(N326+O326+S326)/-U326</f>
        <v>0.78372088068502244</v>
      </c>
    </row>
    <row r="327" spans="13:22" x14ac:dyDescent="0.25">
      <c r="M327" s="3">
        <v>323</v>
      </c>
      <c r="N327" s="122">
        <f>(_xlfn.GAMMA.INV(T327,IF($O$2="Railway",$D$31,$D$32),IF($O$2="Railway",$F$31,$F$32))*'CBA Result'!$G$89)</f>
        <v>2970315384.5841293</v>
      </c>
      <c r="O327" s="122">
        <f>'CBA Result'!$G$88+'CBA Result'!$G$92+'CBA Result'!$G$93+'CBA Result'!$G$94+'CBA Result'!$G$95</f>
        <v>-1375964005.2877898</v>
      </c>
      <c r="P327" s="122">
        <f>'CBA Result'!$G$90+'CBA Result'!$G$91</f>
        <v>16477753602.776276</v>
      </c>
      <c r="Q327" s="122">
        <f>'CBA Result'!$G$74</f>
        <v>-11300047184.977684</v>
      </c>
      <c r="R327" s="122">
        <v>0.77013773767860749</v>
      </c>
      <c r="S327" s="122">
        <f t="shared" si="19"/>
        <v>19012708058.022636</v>
      </c>
      <c r="T327" s="122">
        <v>9.8704603336779662E-2</v>
      </c>
      <c r="U327" s="122">
        <f t="shared" si="20"/>
        <v>-14474037033.081541</v>
      </c>
      <c r="V327" s="3">
        <f t="shared" si="21"/>
        <v>1.4237257642922936</v>
      </c>
    </row>
    <row r="328" spans="13:22" x14ac:dyDescent="0.25">
      <c r="M328" s="3">
        <v>324</v>
      </c>
      <c r="N328" s="122">
        <f>(_xlfn.GAMMA.INV(T328,IF($O$2="Railway",$D$31,$D$32),IF($O$2="Railway",$F$31,$F$32))*'CBA Result'!$G$89)</f>
        <v>2769716918.9494433</v>
      </c>
      <c r="O328" s="122">
        <f>'CBA Result'!$G$88+'CBA Result'!$G$92+'CBA Result'!$G$93+'CBA Result'!$G$94+'CBA Result'!$G$95</f>
        <v>-1375964005.2877898</v>
      </c>
      <c r="P328" s="122">
        <f>'CBA Result'!$G$90+'CBA Result'!$G$91</f>
        <v>16477753602.776276</v>
      </c>
      <c r="Q328" s="122">
        <f>'CBA Result'!$G$74</f>
        <v>-11300047184.977684</v>
      </c>
      <c r="R328" s="122">
        <v>0.28754731772541431</v>
      </c>
      <c r="S328" s="122">
        <f t="shared" si="19"/>
        <v>9128534922.8483829</v>
      </c>
      <c r="T328" s="122">
        <v>5.5951257769827234E-2</v>
      </c>
      <c r="U328" s="122">
        <f t="shared" si="20"/>
        <v>-13496541634.631695</v>
      </c>
      <c r="V328" s="3">
        <f t="shared" si="21"/>
        <v>0.77962845011422643</v>
      </c>
    </row>
    <row r="329" spans="13:22" x14ac:dyDescent="0.25">
      <c r="M329" s="3">
        <v>325</v>
      </c>
      <c r="N329" s="122">
        <f>(_xlfn.GAMMA.INV(T329,IF($O$2="Railway",$D$31,$D$32),IF($O$2="Railway",$F$31,$F$32))*'CBA Result'!$G$89)</f>
        <v>5750212073.9577045</v>
      </c>
      <c r="O329" s="122">
        <f>'CBA Result'!$G$88+'CBA Result'!$G$92+'CBA Result'!$G$93+'CBA Result'!$G$94+'CBA Result'!$G$95</f>
        <v>-1375964005.2877898</v>
      </c>
      <c r="P329" s="122">
        <f>'CBA Result'!$G$90+'CBA Result'!$G$91</f>
        <v>16477753602.776276</v>
      </c>
      <c r="Q329" s="122">
        <f>'CBA Result'!$G$74</f>
        <v>-11300047184.977684</v>
      </c>
      <c r="R329" s="122">
        <v>0.63483009042234828</v>
      </c>
      <c r="S329" s="122">
        <f t="shared" si="19"/>
        <v>15741443544.709984</v>
      </c>
      <c r="T329" s="122">
        <v>0.97254907953863268</v>
      </c>
      <c r="U329" s="122">
        <f t="shared" si="20"/>
        <v>-28020183627.129951</v>
      </c>
      <c r="V329" s="3">
        <f t="shared" si="21"/>
        <v>0.71790006379199112</v>
      </c>
    </row>
    <row r="330" spans="13:22" x14ac:dyDescent="0.25">
      <c r="M330" s="3">
        <v>326</v>
      </c>
      <c r="N330" s="122">
        <f>(_xlfn.GAMMA.INV(T330,IF($O$2="Railway",$D$31,$D$32),IF($O$2="Railway",$F$31,$F$32))*'CBA Result'!$G$89)</f>
        <v>4295005882.9351053</v>
      </c>
      <c r="O330" s="122">
        <f>'CBA Result'!$G$88+'CBA Result'!$G$92+'CBA Result'!$G$93+'CBA Result'!$G$94+'CBA Result'!$G$95</f>
        <v>-1375964005.2877898</v>
      </c>
      <c r="P330" s="122">
        <f>'CBA Result'!$G$90+'CBA Result'!$G$91</f>
        <v>16477753602.776276</v>
      </c>
      <c r="Q330" s="122">
        <f>'CBA Result'!$G$74</f>
        <v>-11300047184.977684</v>
      </c>
      <c r="R330" s="122">
        <v>0.83525332744262382</v>
      </c>
      <c r="S330" s="122">
        <f t="shared" si="19"/>
        <v>20996367439.820515</v>
      </c>
      <c r="T330" s="122">
        <v>0.66066153713708153</v>
      </c>
      <c r="U330" s="122">
        <f t="shared" si="20"/>
        <v>-20929115652.009998</v>
      </c>
      <c r="V330" s="3">
        <f t="shared" si="21"/>
        <v>1.142686089327001</v>
      </c>
    </row>
    <row r="331" spans="13:22" x14ac:dyDescent="0.25">
      <c r="M331" s="3">
        <v>327</v>
      </c>
      <c r="N331" s="122">
        <f>(_xlfn.GAMMA.INV(T331,IF($O$2="Railway",$D$31,$D$32),IF($O$2="Railway",$F$31,$F$32))*'CBA Result'!$G$89)</f>
        <v>4949652255.7056265</v>
      </c>
      <c r="O331" s="122">
        <f>'CBA Result'!$G$88+'CBA Result'!$G$92+'CBA Result'!$G$93+'CBA Result'!$G$94+'CBA Result'!$G$95</f>
        <v>-1375964005.2877898</v>
      </c>
      <c r="P331" s="122">
        <f>'CBA Result'!$G$90+'CBA Result'!$G$91</f>
        <v>16477753602.776276</v>
      </c>
      <c r="Q331" s="122">
        <f>'CBA Result'!$G$74</f>
        <v>-11300047184.977684</v>
      </c>
      <c r="R331" s="122">
        <v>0.24840210312496425</v>
      </c>
      <c r="S331" s="122">
        <f t="shared" si="19"/>
        <v>8402870438.585433</v>
      </c>
      <c r="T331" s="122">
        <v>0.87018235328269433</v>
      </c>
      <c r="U331" s="122">
        <f t="shared" si="20"/>
        <v>-24119139139.828838</v>
      </c>
      <c r="V331" s="3">
        <f t="shared" si="21"/>
        <v>0.49655829835261112</v>
      </c>
    </row>
    <row r="332" spans="13:22" x14ac:dyDescent="0.25">
      <c r="M332" s="3">
        <v>328</v>
      </c>
      <c r="N332" s="122">
        <f>(_xlfn.GAMMA.INV(T332,IF($O$2="Railway",$D$31,$D$32),IF($O$2="Railway",$F$31,$F$32))*'CBA Result'!$G$89)</f>
        <v>3723135324.9889607</v>
      </c>
      <c r="O332" s="122">
        <f>'CBA Result'!$G$88+'CBA Result'!$G$92+'CBA Result'!$G$93+'CBA Result'!$G$94+'CBA Result'!$G$95</f>
        <v>-1375964005.2877898</v>
      </c>
      <c r="P332" s="122">
        <f>'CBA Result'!$G$90+'CBA Result'!$G$91</f>
        <v>16477753602.776276</v>
      </c>
      <c r="Q332" s="122">
        <f>'CBA Result'!$G$74</f>
        <v>-11300047184.977684</v>
      </c>
      <c r="R332" s="122">
        <v>0.46852414729301251</v>
      </c>
      <c r="S332" s="122">
        <f t="shared" si="19"/>
        <v>12436983467.068985</v>
      </c>
      <c r="T332" s="122">
        <v>0.39350757101127409</v>
      </c>
      <c r="U332" s="122">
        <f t="shared" si="20"/>
        <v>-18142450075.41824</v>
      </c>
      <c r="V332" s="3">
        <f t="shared" si="21"/>
        <v>0.81489295686703644</v>
      </c>
    </row>
    <row r="333" spans="13:22" x14ac:dyDescent="0.25">
      <c r="M333" s="3">
        <v>329</v>
      </c>
      <c r="N333" s="122">
        <f>(_xlfn.GAMMA.INV(T333,IF($O$2="Railway",$D$31,$D$32),IF($O$2="Railway",$F$31,$F$32))*'CBA Result'!$G$89)</f>
        <v>4545809400.9451256</v>
      </c>
      <c r="O333" s="122">
        <f>'CBA Result'!$G$88+'CBA Result'!$G$92+'CBA Result'!$G$93+'CBA Result'!$G$94+'CBA Result'!$G$95</f>
        <v>-1375964005.2877898</v>
      </c>
      <c r="P333" s="122">
        <f>'CBA Result'!$G$90+'CBA Result'!$G$91</f>
        <v>16477753602.776276</v>
      </c>
      <c r="Q333" s="122">
        <f>'CBA Result'!$G$74</f>
        <v>-11300047184.977684</v>
      </c>
      <c r="R333" s="122">
        <v>0.1834447017554105</v>
      </c>
      <c r="S333" s="122">
        <f t="shared" si="19"/>
        <v>7151399494.1613388</v>
      </c>
      <c r="T333" s="122">
        <v>0.75658752324487544</v>
      </c>
      <c r="U333" s="122">
        <f t="shared" si="20"/>
        <v>-22151255033.755287</v>
      </c>
      <c r="V333" s="3">
        <f t="shared" si="21"/>
        <v>0.46594402322083328</v>
      </c>
    </row>
    <row r="334" spans="13:22" x14ac:dyDescent="0.25">
      <c r="M334" s="3">
        <v>330</v>
      </c>
      <c r="N334" s="122">
        <f>(_xlfn.GAMMA.INV(T334,IF($O$2="Railway",$D$31,$D$32),IF($O$2="Railway",$F$31,$F$32))*'CBA Result'!$G$89)</f>
        <v>2969521862.092351</v>
      </c>
      <c r="O334" s="122">
        <f>'CBA Result'!$G$88+'CBA Result'!$G$92+'CBA Result'!$G$93+'CBA Result'!$G$94+'CBA Result'!$G$95</f>
        <v>-1375964005.2877898</v>
      </c>
      <c r="P334" s="122">
        <f>'CBA Result'!$G$90+'CBA Result'!$G$91</f>
        <v>16477753602.776276</v>
      </c>
      <c r="Q334" s="122">
        <f>'CBA Result'!$G$74</f>
        <v>-11300047184.977684</v>
      </c>
      <c r="R334" s="122">
        <v>0.24957900753311624</v>
      </c>
      <c r="S334" s="122">
        <f t="shared" si="19"/>
        <v>8424917249.1024361</v>
      </c>
      <c r="T334" s="122">
        <v>9.8502794316554509E-2</v>
      </c>
      <c r="U334" s="122">
        <f t="shared" si="20"/>
        <v>-14470170280.752079</v>
      </c>
      <c r="V334" s="3">
        <f t="shared" si="21"/>
        <v>0.69235364280635769</v>
      </c>
    </row>
    <row r="335" spans="13:22" x14ac:dyDescent="0.25">
      <c r="M335" s="3">
        <v>331</v>
      </c>
      <c r="N335" s="122">
        <f>(_xlfn.GAMMA.INV(T335,IF($O$2="Railway",$D$31,$D$32),IF($O$2="Railway",$F$31,$F$32))*'CBA Result'!$G$89)</f>
        <v>3810871567.7131295</v>
      </c>
      <c r="O335" s="122">
        <f>'CBA Result'!$G$88+'CBA Result'!$G$92+'CBA Result'!$G$93+'CBA Result'!$G$94+'CBA Result'!$G$95</f>
        <v>-1375964005.2877898</v>
      </c>
      <c r="P335" s="122">
        <f>'CBA Result'!$G$90+'CBA Result'!$G$91</f>
        <v>16477753602.776276</v>
      </c>
      <c r="Q335" s="122">
        <f>'CBA Result'!$G$74</f>
        <v>-11300047184.977684</v>
      </c>
      <c r="R335" s="122">
        <v>0.64136965364564158</v>
      </c>
      <c r="S335" s="122">
        <f t="shared" si="19"/>
        <v>15883224141.151894</v>
      </c>
      <c r="T335" s="122">
        <v>0.43611692966858973</v>
      </c>
      <c r="U335" s="122">
        <f t="shared" si="20"/>
        <v>-18569979634.374771</v>
      </c>
      <c r="V335" s="3">
        <f t="shared" si="21"/>
        <v>0.98643789946159421</v>
      </c>
    </row>
    <row r="336" spans="13:22" x14ac:dyDescent="0.25">
      <c r="M336" s="3">
        <v>332</v>
      </c>
      <c r="N336" s="122">
        <f>(_xlfn.GAMMA.INV(T336,IF($O$2="Railway",$D$31,$D$32),IF($O$2="Railway",$F$31,$F$32))*'CBA Result'!$G$89)</f>
        <v>3049871939.3870959</v>
      </c>
      <c r="O336" s="122">
        <f>'CBA Result'!$G$88+'CBA Result'!$G$92+'CBA Result'!$G$93+'CBA Result'!$G$94+'CBA Result'!$G$95</f>
        <v>-1375964005.2877898</v>
      </c>
      <c r="P336" s="122">
        <f>'CBA Result'!$G$90+'CBA Result'!$G$91</f>
        <v>16477753602.776276</v>
      </c>
      <c r="Q336" s="122">
        <f>'CBA Result'!$G$74</f>
        <v>-11300047184.977684</v>
      </c>
      <c r="R336" s="122">
        <v>0.662845079250592</v>
      </c>
      <c r="S336" s="122">
        <f t="shared" si="19"/>
        <v>16357917617.355251</v>
      </c>
      <c r="T336" s="122">
        <v>0.12028790948489987</v>
      </c>
      <c r="U336" s="122">
        <f t="shared" si="20"/>
        <v>-14861707826.027908</v>
      </c>
      <c r="V336" s="3">
        <f t="shared" si="21"/>
        <v>1.2133077680261415</v>
      </c>
    </row>
    <row r="337" spans="13:22" x14ac:dyDescent="0.25">
      <c r="M337" s="3">
        <v>333</v>
      </c>
      <c r="N337" s="122">
        <f>(_xlfn.GAMMA.INV(T337,IF($O$2="Railway",$D$31,$D$32),IF($O$2="Railway",$F$31,$F$32))*'CBA Result'!$G$89)</f>
        <v>5252515554.2107086</v>
      </c>
      <c r="O337" s="122">
        <f>'CBA Result'!$G$88+'CBA Result'!$G$92+'CBA Result'!$G$93+'CBA Result'!$G$94+'CBA Result'!$G$95</f>
        <v>-1375964005.2877898</v>
      </c>
      <c r="P337" s="122">
        <f>'CBA Result'!$G$90+'CBA Result'!$G$91</f>
        <v>16477753602.776276</v>
      </c>
      <c r="Q337" s="122">
        <f>'CBA Result'!$G$74</f>
        <v>-11300047184.977684</v>
      </c>
      <c r="R337" s="122">
        <v>0.73715732348849439</v>
      </c>
      <c r="S337" s="122">
        <f t="shared" si="19"/>
        <v>18134878689.882107</v>
      </c>
      <c r="T337" s="122">
        <v>0.92452872117405582</v>
      </c>
      <c r="U337" s="122">
        <f t="shared" si="20"/>
        <v>-25594960401.528809</v>
      </c>
      <c r="V337" s="3">
        <f t="shared" si="21"/>
        <v>0.85999079090156616</v>
      </c>
    </row>
    <row r="338" spans="13:22" x14ac:dyDescent="0.25">
      <c r="M338" s="3">
        <v>334</v>
      </c>
      <c r="N338" s="122">
        <f>(_xlfn.GAMMA.INV(T338,IF($O$2="Railway",$D$31,$D$32),IF($O$2="Railway",$F$31,$F$32))*'CBA Result'!$G$89)</f>
        <v>3261670488.4889369</v>
      </c>
      <c r="O338" s="122">
        <f>'CBA Result'!$G$88+'CBA Result'!$G$92+'CBA Result'!$G$93+'CBA Result'!$G$94+'CBA Result'!$G$95</f>
        <v>-1375964005.2877898</v>
      </c>
      <c r="P338" s="122">
        <f>'CBA Result'!$G$90+'CBA Result'!$G$91</f>
        <v>16477753602.776276</v>
      </c>
      <c r="Q338" s="122">
        <f>'CBA Result'!$G$74</f>
        <v>-11300047184.977684</v>
      </c>
      <c r="R338" s="122">
        <v>0.25979918235385924</v>
      </c>
      <c r="S338" s="122">
        <f t="shared" si="19"/>
        <v>8615695419.3193226</v>
      </c>
      <c r="T338" s="122">
        <v>0.19052692776215963</v>
      </c>
      <c r="U338" s="122">
        <f t="shared" si="20"/>
        <v>-15893780062.92345</v>
      </c>
      <c r="V338" s="3">
        <f t="shared" si="21"/>
        <v>0.66072399774914692</v>
      </c>
    </row>
    <row r="339" spans="13:22" x14ac:dyDescent="0.25">
      <c r="M339" s="3">
        <v>335</v>
      </c>
      <c r="N339" s="122">
        <f>(_xlfn.GAMMA.INV(T339,IF($O$2="Railway",$D$31,$D$32),IF($O$2="Railway",$F$31,$F$32))*'CBA Result'!$G$89)</f>
        <v>3818344145.1633449</v>
      </c>
      <c r="O339" s="122">
        <f>'CBA Result'!$G$88+'CBA Result'!$G$92+'CBA Result'!$G$93+'CBA Result'!$G$94+'CBA Result'!$G$95</f>
        <v>-1375964005.2877898</v>
      </c>
      <c r="P339" s="122">
        <f>'CBA Result'!$G$90+'CBA Result'!$G$91</f>
        <v>16477753602.776276</v>
      </c>
      <c r="Q339" s="122">
        <f>'CBA Result'!$G$74</f>
        <v>-11300047184.977684</v>
      </c>
      <c r="R339" s="122">
        <v>0.19565878281482096</v>
      </c>
      <c r="S339" s="122">
        <f t="shared" si="19"/>
        <v>7393111049.0520287</v>
      </c>
      <c r="T339" s="122">
        <v>0.43975711677578977</v>
      </c>
      <c r="U339" s="122">
        <f t="shared" si="20"/>
        <v>-18606392724.81908</v>
      </c>
      <c r="V339" s="3">
        <f t="shared" si="21"/>
        <v>0.5286081689444303</v>
      </c>
    </row>
    <row r="340" spans="13:22" x14ac:dyDescent="0.25">
      <c r="M340" s="3">
        <v>336</v>
      </c>
      <c r="N340" s="122">
        <f>(_xlfn.GAMMA.INV(T340,IF($O$2="Railway",$D$31,$D$32),IF($O$2="Railway",$F$31,$F$32))*'CBA Result'!$G$89)</f>
        <v>4267766408.2943854</v>
      </c>
      <c r="O340" s="122">
        <f>'CBA Result'!$G$88+'CBA Result'!$G$92+'CBA Result'!$G$93+'CBA Result'!$G$94+'CBA Result'!$G$95</f>
        <v>-1375964005.2877898</v>
      </c>
      <c r="P340" s="122">
        <f>'CBA Result'!$G$90+'CBA Result'!$G$91</f>
        <v>16477753602.776276</v>
      </c>
      <c r="Q340" s="122">
        <f>'CBA Result'!$G$74</f>
        <v>-11300047184.977684</v>
      </c>
      <c r="R340" s="122">
        <v>0.65587478034092717</v>
      </c>
      <c r="S340" s="122">
        <f t="shared" si="19"/>
        <v>16202250883.677187</v>
      </c>
      <c r="T340" s="122">
        <v>0.64917403613319946</v>
      </c>
      <c r="U340" s="122">
        <f t="shared" si="20"/>
        <v>-20796380533.457371</v>
      </c>
      <c r="V340" s="3">
        <f t="shared" si="21"/>
        <v>0.91814309975551422</v>
      </c>
    </row>
    <row r="341" spans="13:22" x14ac:dyDescent="0.25">
      <c r="M341" s="3">
        <v>337</v>
      </c>
      <c r="N341" s="122">
        <f>(_xlfn.GAMMA.INV(T341,IF($O$2="Railway",$D$31,$D$32),IF($O$2="Railway",$F$31,$F$32))*'CBA Result'!$G$89)</f>
        <v>3261987955.6272235</v>
      </c>
      <c r="O341" s="122">
        <f>'CBA Result'!$G$88+'CBA Result'!$G$92+'CBA Result'!$G$93+'CBA Result'!$G$94+'CBA Result'!$G$95</f>
        <v>-1375964005.2877898</v>
      </c>
      <c r="P341" s="122">
        <f>'CBA Result'!$G$90+'CBA Result'!$G$91</f>
        <v>16477753602.776276</v>
      </c>
      <c r="Q341" s="122">
        <f>'CBA Result'!$G$74</f>
        <v>-11300047184.977684</v>
      </c>
      <c r="R341" s="122">
        <v>0.86421713251272614</v>
      </c>
      <c r="S341" s="122">
        <f t="shared" si="19"/>
        <v>22037379799.444294</v>
      </c>
      <c r="T341" s="122">
        <v>0.19064548470631537</v>
      </c>
      <c r="U341" s="122">
        <f t="shared" si="20"/>
        <v>-15895327047.173069</v>
      </c>
      <c r="V341" s="3">
        <f t="shared" si="21"/>
        <v>1.5050589194412598</v>
      </c>
    </row>
    <row r="342" spans="13:22" x14ac:dyDescent="0.25">
      <c r="M342" s="3">
        <v>338</v>
      </c>
      <c r="N342" s="122">
        <f>(_xlfn.GAMMA.INV(T342,IF($O$2="Railway",$D$31,$D$32),IF($O$2="Railway",$F$31,$F$32))*'CBA Result'!$G$89)</f>
        <v>5117053881.4339676</v>
      </c>
      <c r="O342" s="122">
        <f>'CBA Result'!$G$88+'CBA Result'!$G$92+'CBA Result'!$G$93+'CBA Result'!$G$94+'CBA Result'!$G$95</f>
        <v>-1375964005.2877898</v>
      </c>
      <c r="P342" s="122">
        <f>'CBA Result'!$G$90+'CBA Result'!$G$91</f>
        <v>16477753602.776276</v>
      </c>
      <c r="Q342" s="122">
        <f>'CBA Result'!$G$74</f>
        <v>-11300047184.977684</v>
      </c>
      <c r="R342" s="122">
        <v>0.44258908892846482</v>
      </c>
      <c r="S342" s="122">
        <f t="shared" si="19"/>
        <v>11955734235.226065</v>
      </c>
      <c r="T342" s="122">
        <v>0.90311414434481996</v>
      </c>
      <c r="U342" s="122">
        <f t="shared" si="20"/>
        <v>-24934869800.204254</v>
      </c>
      <c r="V342" s="3">
        <f t="shared" si="21"/>
        <v>0.62951297669273021</v>
      </c>
    </row>
    <row r="343" spans="13:22" x14ac:dyDescent="0.25">
      <c r="M343" s="3">
        <v>339</v>
      </c>
      <c r="N343" s="122">
        <f>(_xlfn.GAMMA.INV(T343,IF($O$2="Railway",$D$31,$D$32),IF($O$2="Railway",$F$31,$F$32))*'CBA Result'!$G$89)</f>
        <v>3291199587.2381773</v>
      </c>
      <c r="O343" s="122">
        <f>'CBA Result'!$G$88+'CBA Result'!$G$92+'CBA Result'!$G$93+'CBA Result'!$G$94+'CBA Result'!$G$95</f>
        <v>-1375964005.2877898</v>
      </c>
      <c r="P343" s="122">
        <f>'CBA Result'!$G$90+'CBA Result'!$G$91</f>
        <v>16477753602.776276</v>
      </c>
      <c r="Q343" s="122">
        <f>'CBA Result'!$G$74</f>
        <v>-11300047184.977684</v>
      </c>
      <c r="R343" s="122">
        <v>0.44879961225381237</v>
      </c>
      <c r="S343" s="122">
        <f t="shared" si="19"/>
        <v>12070488049.350018</v>
      </c>
      <c r="T343" s="122">
        <v>0.20171297439688951</v>
      </c>
      <c r="U343" s="122">
        <f t="shared" si="20"/>
        <v>-16037672280.924356</v>
      </c>
      <c r="V343" s="3">
        <f t="shared" si="21"/>
        <v>0.87205445942023674</v>
      </c>
    </row>
    <row r="344" spans="13:22" x14ac:dyDescent="0.25">
      <c r="M344" s="3">
        <v>340</v>
      </c>
      <c r="N344" s="122">
        <f>(_xlfn.GAMMA.INV(T344,IF($O$2="Railway",$D$31,$D$32),IF($O$2="Railway",$F$31,$F$32))*'CBA Result'!$G$89)</f>
        <v>4119467194.1247387</v>
      </c>
      <c r="O344" s="122">
        <f>'CBA Result'!$G$88+'CBA Result'!$G$92+'CBA Result'!$G$93+'CBA Result'!$G$94+'CBA Result'!$G$95</f>
        <v>-1375964005.2877898</v>
      </c>
      <c r="P344" s="122">
        <f>'CBA Result'!$G$90+'CBA Result'!$G$91</f>
        <v>16477753602.776276</v>
      </c>
      <c r="Q344" s="122">
        <f>'CBA Result'!$G$74</f>
        <v>-11300047184.977684</v>
      </c>
      <c r="R344" s="122">
        <v>0.89621738815982088</v>
      </c>
      <c r="S344" s="122">
        <f t="shared" si="19"/>
        <v>23369881208.835621</v>
      </c>
      <c r="T344" s="122">
        <v>0.58355328532671125</v>
      </c>
      <c r="U344" s="122">
        <f t="shared" si="20"/>
        <v>-20073733932.019497</v>
      </c>
      <c r="V344" s="3">
        <f t="shared" si="21"/>
        <v>1.3008732947296497</v>
      </c>
    </row>
    <row r="345" spans="13:22" x14ac:dyDescent="0.25">
      <c r="M345" s="3">
        <v>341</v>
      </c>
      <c r="N345" s="122">
        <f>(_xlfn.GAMMA.INV(T345,IF($O$2="Railway",$D$31,$D$32),IF($O$2="Railway",$F$31,$F$32))*'CBA Result'!$G$89)</f>
        <v>5037624957.7028618</v>
      </c>
      <c r="O345" s="122">
        <f>'CBA Result'!$G$88+'CBA Result'!$G$92+'CBA Result'!$G$93+'CBA Result'!$G$94+'CBA Result'!$G$95</f>
        <v>-1375964005.2877898</v>
      </c>
      <c r="P345" s="122">
        <f>'CBA Result'!$G$90+'CBA Result'!$G$91</f>
        <v>16477753602.776276</v>
      </c>
      <c r="Q345" s="122">
        <f>'CBA Result'!$G$74</f>
        <v>-11300047184.977684</v>
      </c>
      <c r="R345" s="122">
        <v>0.35746215311699359</v>
      </c>
      <c r="S345" s="122">
        <f t="shared" si="19"/>
        <v>10402147181.409988</v>
      </c>
      <c r="T345" s="122">
        <v>0.88843365718432199</v>
      </c>
      <c r="U345" s="122">
        <f t="shared" si="20"/>
        <v>-24547820940.157768</v>
      </c>
      <c r="V345" s="3">
        <f t="shared" si="21"/>
        <v>0.57291472705905566</v>
      </c>
    </row>
    <row r="346" spans="13:22" x14ac:dyDescent="0.25">
      <c r="M346" s="3">
        <v>342</v>
      </c>
      <c r="N346" s="122">
        <f>(_xlfn.GAMMA.INV(T346,IF($O$2="Railway",$D$31,$D$32),IF($O$2="Railway",$F$31,$F$32))*'CBA Result'!$G$89)</f>
        <v>4790942716.1798105</v>
      </c>
      <c r="O346" s="122">
        <f>'CBA Result'!$G$88+'CBA Result'!$G$92+'CBA Result'!$G$93+'CBA Result'!$G$94+'CBA Result'!$G$95</f>
        <v>-1375964005.2877898</v>
      </c>
      <c r="P346" s="122">
        <f>'CBA Result'!$G$90+'CBA Result'!$G$91</f>
        <v>16477753602.776276</v>
      </c>
      <c r="Q346" s="122">
        <f>'CBA Result'!$G$74</f>
        <v>-11300047184.977684</v>
      </c>
      <c r="R346" s="122">
        <v>0.55421590711899749</v>
      </c>
      <c r="S346" s="122">
        <f t="shared" si="19"/>
        <v>14079642445.28002</v>
      </c>
      <c r="T346" s="122">
        <v>0.83157023530449403</v>
      </c>
      <c r="U346" s="122">
        <f t="shared" si="20"/>
        <v>-23345764108.839798</v>
      </c>
      <c r="V346" s="3">
        <f t="shared" si="21"/>
        <v>0.74937025297654569</v>
      </c>
    </row>
    <row r="347" spans="13:22" x14ac:dyDescent="0.25">
      <c r="M347" s="3">
        <v>343</v>
      </c>
      <c r="N347" s="122">
        <f>(_xlfn.GAMMA.INV(T347,IF($O$2="Railway",$D$31,$D$32),IF($O$2="Railway",$F$31,$F$32))*'CBA Result'!$G$89)</f>
        <v>4196913312.3820777</v>
      </c>
      <c r="O347" s="122">
        <f>'CBA Result'!$G$88+'CBA Result'!$G$92+'CBA Result'!$G$93+'CBA Result'!$G$94+'CBA Result'!$G$95</f>
        <v>-1375964005.2877898</v>
      </c>
      <c r="P347" s="122">
        <f>'CBA Result'!$G$90+'CBA Result'!$G$91</f>
        <v>16477753602.776276</v>
      </c>
      <c r="Q347" s="122">
        <f>'CBA Result'!$G$74</f>
        <v>-11300047184.977684</v>
      </c>
      <c r="R347" s="122">
        <v>0.15593018003282999</v>
      </c>
      <c r="S347" s="122">
        <f t="shared" si="19"/>
        <v>6591504046.2748375</v>
      </c>
      <c r="T347" s="122">
        <v>0.61843433869338116</v>
      </c>
      <c r="U347" s="122">
        <f t="shared" si="20"/>
        <v>-20451120787.820358</v>
      </c>
      <c r="V347" s="3">
        <f t="shared" si="21"/>
        <v>0.46024144353862018</v>
      </c>
    </row>
    <row r="348" spans="13:22" x14ac:dyDescent="0.25">
      <c r="M348" s="3">
        <v>344</v>
      </c>
      <c r="N348" s="122">
        <f>(_xlfn.GAMMA.INV(T348,IF($O$2="Railway",$D$31,$D$32),IF($O$2="Railway",$F$31,$F$32))*'CBA Result'!$G$89)</f>
        <v>3945509808.6900196</v>
      </c>
      <c r="O348" s="122">
        <f>'CBA Result'!$G$88+'CBA Result'!$G$92+'CBA Result'!$G$93+'CBA Result'!$G$94+'CBA Result'!$G$95</f>
        <v>-1375964005.2877898</v>
      </c>
      <c r="P348" s="122">
        <f>'CBA Result'!$G$90+'CBA Result'!$G$91</f>
        <v>16477753602.776276</v>
      </c>
      <c r="Q348" s="122">
        <f>'CBA Result'!$G$74</f>
        <v>-11300047184.977684</v>
      </c>
      <c r="R348" s="122">
        <v>0.99919407955194517</v>
      </c>
      <c r="S348" s="122">
        <f t="shared" si="19"/>
        <v>35500662971.687119</v>
      </c>
      <c r="T348" s="122">
        <v>0.50150804699928497</v>
      </c>
      <c r="U348" s="122">
        <f t="shared" si="20"/>
        <v>-19226057738.431492</v>
      </c>
      <c r="V348" s="3">
        <f t="shared" si="21"/>
        <v>1.9801359848717071</v>
      </c>
    </row>
    <row r="349" spans="13:22" x14ac:dyDescent="0.25">
      <c r="M349" s="3">
        <v>345</v>
      </c>
      <c r="N349" s="122">
        <f>(_xlfn.GAMMA.INV(T349,IF($O$2="Railway",$D$31,$D$32),IF($O$2="Railway",$F$31,$F$32))*'CBA Result'!$G$89)</f>
        <v>4157482453.2208581</v>
      </c>
      <c r="O349" s="122">
        <f>'CBA Result'!$G$88+'CBA Result'!$G$92+'CBA Result'!$G$93+'CBA Result'!$G$94+'CBA Result'!$G$95</f>
        <v>-1375964005.2877898</v>
      </c>
      <c r="P349" s="122">
        <f>'CBA Result'!$G$90+'CBA Result'!$G$91</f>
        <v>16477753602.776276</v>
      </c>
      <c r="Q349" s="122">
        <f>'CBA Result'!$G$74</f>
        <v>-11300047184.977684</v>
      </c>
      <c r="R349" s="122">
        <v>0.31348990576037516</v>
      </c>
      <c r="S349" s="122">
        <f t="shared" si="19"/>
        <v>9603108733.4299374</v>
      </c>
      <c r="T349" s="122">
        <v>0.60082980761967408</v>
      </c>
      <c r="U349" s="122">
        <f t="shared" si="20"/>
        <v>-20258978324.192505</v>
      </c>
      <c r="V349" s="3">
        <f t="shared" si="21"/>
        <v>0.61131548606149377</v>
      </c>
    </row>
    <row r="350" spans="13:22" x14ac:dyDescent="0.25">
      <c r="M350" s="3">
        <v>346</v>
      </c>
      <c r="N350" s="122">
        <f>(_xlfn.GAMMA.INV(T350,IF($O$2="Railway",$D$31,$D$32),IF($O$2="Railway",$F$31,$F$32))*'CBA Result'!$G$89)</f>
        <v>4600570607.6948481</v>
      </c>
      <c r="O350" s="122">
        <f>'CBA Result'!$G$88+'CBA Result'!$G$92+'CBA Result'!$G$93+'CBA Result'!$G$94+'CBA Result'!$G$95</f>
        <v>-1375964005.2877898</v>
      </c>
      <c r="P350" s="122">
        <f>'CBA Result'!$G$90+'CBA Result'!$G$91</f>
        <v>16477753602.776276</v>
      </c>
      <c r="Q350" s="122">
        <f>'CBA Result'!$G$74</f>
        <v>-11300047184.977684</v>
      </c>
      <c r="R350" s="122">
        <v>0.12764983895698301</v>
      </c>
      <c r="S350" s="122">
        <f t="shared" si="19"/>
        <v>5986677367.622509</v>
      </c>
      <c r="T350" s="122">
        <v>0.77498740463565696</v>
      </c>
      <c r="U350" s="122">
        <f t="shared" si="20"/>
        <v>-22418100682.060978</v>
      </c>
      <c r="V350" s="3">
        <f t="shared" si="21"/>
        <v>0.41088601129356428</v>
      </c>
    </row>
    <row r="351" spans="13:22" x14ac:dyDescent="0.25">
      <c r="M351" s="3">
        <v>347</v>
      </c>
      <c r="N351" s="122">
        <f>(_xlfn.GAMMA.INV(T351,IF($O$2="Railway",$D$31,$D$32),IF($O$2="Railway",$F$31,$F$32))*'CBA Result'!$G$89)</f>
        <v>3469250203.3678079</v>
      </c>
      <c r="O351" s="122">
        <f>'CBA Result'!$G$88+'CBA Result'!$G$92+'CBA Result'!$G$93+'CBA Result'!$G$94+'CBA Result'!$G$95</f>
        <v>-1375964005.2877898</v>
      </c>
      <c r="P351" s="122">
        <f>'CBA Result'!$G$90+'CBA Result'!$G$91</f>
        <v>16477753602.776276</v>
      </c>
      <c r="Q351" s="122">
        <f>'CBA Result'!$G$74</f>
        <v>-11300047184.977684</v>
      </c>
      <c r="R351" s="122">
        <v>0.29290657156839262</v>
      </c>
      <c r="S351" s="122">
        <f t="shared" si="19"/>
        <v>9226888629.828764</v>
      </c>
      <c r="T351" s="122">
        <v>0.27533587134464832</v>
      </c>
      <c r="U351" s="122">
        <f t="shared" si="20"/>
        <v>-16905294360.720465</v>
      </c>
      <c r="V351" s="3">
        <f t="shared" si="21"/>
        <v>0.66962305336790029</v>
      </c>
    </row>
    <row r="352" spans="13:22" x14ac:dyDescent="0.25">
      <c r="M352" s="3">
        <v>348</v>
      </c>
      <c r="N352" s="122">
        <f>(_xlfn.GAMMA.INV(T352,IF($O$2="Railway",$D$31,$D$32),IF($O$2="Railway",$F$31,$F$32))*'CBA Result'!$G$89)</f>
        <v>4246118666.2218418</v>
      </c>
      <c r="O352" s="122">
        <f>'CBA Result'!$G$88+'CBA Result'!$G$92+'CBA Result'!$G$93+'CBA Result'!$G$94+'CBA Result'!$G$95</f>
        <v>-1375964005.2877898</v>
      </c>
      <c r="P352" s="122">
        <f>'CBA Result'!$G$90+'CBA Result'!$G$91</f>
        <v>16477753602.776276</v>
      </c>
      <c r="Q352" s="122">
        <f>'CBA Result'!$G$74</f>
        <v>-11300047184.977684</v>
      </c>
      <c r="R352" s="122">
        <v>0.21917324773141234</v>
      </c>
      <c r="S352" s="122">
        <f t="shared" si="19"/>
        <v>7849198469.1306591</v>
      </c>
      <c r="T352" s="122">
        <v>0.63991053951696675</v>
      </c>
      <c r="U352" s="122">
        <f t="shared" si="20"/>
        <v>-20690893344.431328</v>
      </c>
      <c r="V352" s="3">
        <f t="shared" si="21"/>
        <v>0.51807106400022496</v>
      </c>
    </row>
    <row r="353" spans="13:22" x14ac:dyDescent="0.25">
      <c r="M353" s="3">
        <v>349</v>
      </c>
      <c r="N353" s="122">
        <f>(_xlfn.GAMMA.INV(T353,IF($O$2="Railway",$D$31,$D$32),IF($O$2="Railway",$F$31,$F$32))*'CBA Result'!$G$89)</f>
        <v>4088542321.8005424</v>
      </c>
      <c r="O353" s="122">
        <f>'CBA Result'!$G$88+'CBA Result'!$G$92+'CBA Result'!$G$93+'CBA Result'!$G$94+'CBA Result'!$G$95</f>
        <v>-1375964005.2877898</v>
      </c>
      <c r="P353" s="122">
        <f>'CBA Result'!$G$90+'CBA Result'!$G$91</f>
        <v>16477753602.776276</v>
      </c>
      <c r="Q353" s="122">
        <f>'CBA Result'!$G$74</f>
        <v>-11300047184.977684</v>
      </c>
      <c r="R353" s="122">
        <v>0.87216588317988253</v>
      </c>
      <c r="S353" s="122">
        <f t="shared" si="19"/>
        <v>22347500492.028103</v>
      </c>
      <c r="T353" s="122">
        <v>0.56929803603178519</v>
      </c>
      <c r="U353" s="122">
        <f t="shared" si="20"/>
        <v>-19923040254.982098</v>
      </c>
      <c r="V353" s="3">
        <f t="shared" si="21"/>
        <v>1.2578441085202421</v>
      </c>
    </row>
    <row r="354" spans="13:22" x14ac:dyDescent="0.25">
      <c r="M354" s="3">
        <v>350</v>
      </c>
      <c r="N354" s="122">
        <f>(_xlfn.GAMMA.INV(T354,IF($O$2="Railway",$D$31,$D$32),IF($O$2="Railway",$F$31,$F$32))*'CBA Result'!$G$89)</f>
        <v>3969376679.3345475</v>
      </c>
      <c r="O354" s="122">
        <f>'CBA Result'!$G$88+'CBA Result'!$G$92+'CBA Result'!$G$93+'CBA Result'!$G$94+'CBA Result'!$G$95</f>
        <v>-1375964005.2877898</v>
      </c>
      <c r="P354" s="122">
        <f>'CBA Result'!$G$90+'CBA Result'!$G$91</f>
        <v>16477753602.776276</v>
      </c>
      <c r="Q354" s="122">
        <f>'CBA Result'!$G$74</f>
        <v>-11300047184.977684</v>
      </c>
      <c r="R354" s="122">
        <v>8.7742554871248712E-2</v>
      </c>
      <c r="S354" s="122">
        <f t="shared" si="19"/>
        <v>5055015938.4175129</v>
      </c>
      <c r="T354" s="122">
        <v>0.51298938243122949</v>
      </c>
      <c r="U354" s="122">
        <f t="shared" si="20"/>
        <v>-19342358509.50972</v>
      </c>
      <c r="V354" s="3">
        <f t="shared" si="21"/>
        <v>0.39542378499002079</v>
      </c>
    </row>
    <row r="355" spans="13:22" x14ac:dyDescent="0.25">
      <c r="M355" s="3">
        <v>351</v>
      </c>
      <c r="N355" s="122">
        <f>(_xlfn.GAMMA.INV(T355,IF($O$2="Railway",$D$31,$D$32),IF($O$2="Railway",$F$31,$F$32))*'CBA Result'!$G$89)</f>
        <v>5277749662.1115484</v>
      </c>
      <c r="O355" s="122">
        <f>'CBA Result'!$G$88+'CBA Result'!$G$92+'CBA Result'!$G$93+'CBA Result'!$G$94+'CBA Result'!$G$95</f>
        <v>-1375964005.2877898</v>
      </c>
      <c r="P355" s="122">
        <f>'CBA Result'!$G$90+'CBA Result'!$G$91</f>
        <v>16477753602.776276</v>
      </c>
      <c r="Q355" s="122">
        <f>'CBA Result'!$G$74</f>
        <v>-11300047184.977684</v>
      </c>
      <c r="R355" s="122">
        <v>0.86989130358669942</v>
      </c>
      <c r="S355" s="122">
        <f t="shared" si="19"/>
        <v>22257519405.767864</v>
      </c>
      <c r="T355" s="122">
        <v>0.92805011112740221</v>
      </c>
      <c r="U355" s="122">
        <f t="shared" si="20"/>
        <v>-25717923577.139427</v>
      </c>
      <c r="V355" s="3">
        <f t="shared" si="21"/>
        <v>1.0171624075376184</v>
      </c>
    </row>
    <row r="356" spans="13:22" x14ac:dyDescent="0.25">
      <c r="M356" s="3">
        <v>352</v>
      </c>
      <c r="N356" s="122">
        <f>(_xlfn.GAMMA.INV(T356,IF($O$2="Railway",$D$31,$D$32),IF($O$2="Railway",$F$31,$F$32))*'CBA Result'!$G$89)</f>
        <v>3512423697.844882</v>
      </c>
      <c r="O356" s="122">
        <f>'CBA Result'!$G$88+'CBA Result'!$G$92+'CBA Result'!$G$93+'CBA Result'!$G$94+'CBA Result'!$G$95</f>
        <v>-1375964005.2877898</v>
      </c>
      <c r="P356" s="122">
        <f>'CBA Result'!$G$90+'CBA Result'!$G$91</f>
        <v>16477753602.776276</v>
      </c>
      <c r="Q356" s="122">
        <f>'CBA Result'!$G$74</f>
        <v>-11300047184.977684</v>
      </c>
      <c r="R356" s="122">
        <v>0.42100456567890454</v>
      </c>
      <c r="S356" s="122">
        <f t="shared" si="19"/>
        <v>11558915137.819864</v>
      </c>
      <c r="T356" s="122">
        <v>0.29456019913754738</v>
      </c>
      <c r="U356" s="122">
        <f t="shared" si="20"/>
        <v>-17115674295.845165</v>
      </c>
      <c r="V356" s="3">
        <f t="shared" si="21"/>
        <v>0.8001656606483516</v>
      </c>
    </row>
    <row r="357" spans="13:22" x14ac:dyDescent="0.25">
      <c r="M357" s="3">
        <v>353</v>
      </c>
      <c r="N357" s="122">
        <f>(_xlfn.GAMMA.INV(T357,IF($O$2="Railway",$D$31,$D$32),IF($O$2="Railway",$F$31,$F$32))*'CBA Result'!$G$89)</f>
        <v>3974479944.5494537</v>
      </c>
      <c r="O357" s="122">
        <f>'CBA Result'!$G$88+'CBA Result'!$G$92+'CBA Result'!$G$93+'CBA Result'!$G$94+'CBA Result'!$G$95</f>
        <v>-1375964005.2877898</v>
      </c>
      <c r="P357" s="122">
        <f>'CBA Result'!$G$90+'CBA Result'!$G$91</f>
        <v>16477753602.776276</v>
      </c>
      <c r="Q357" s="122">
        <f>'CBA Result'!$G$74</f>
        <v>-11300047184.977684</v>
      </c>
      <c r="R357" s="122">
        <v>0.22338673191450997</v>
      </c>
      <c r="S357" s="122">
        <f t="shared" si="19"/>
        <v>7929821291.1424322</v>
      </c>
      <c r="T357" s="122">
        <v>0.51543729505785463</v>
      </c>
      <c r="U357" s="122">
        <f t="shared" si="20"/>
        <v>-19367226188.576244</v>
      </c>
      <c r="V357" s="3">
        <f t="shared" si="21"/>
        <v>0.54361616515917155</v>
      </c>
    </row>
    <row r="358" spans="13:22" x14ac:dyDescent="0.25">
      <c r="M358" s="3">
        <v>354</v>
      </c>
      <c r="N358" s="122">
        <f>(_xlfn.GAMMA.INV(T358,IF($O$2="Railway",$D$31,$D$32),IF($O$2="Railway",$F$31,$F$32))*'CBA Result'!$G$89)</f>
        <v>4835685677.3931847</v>
      </c>
      <c r="O358" s="122">
        <f>'CBA Result'!$G$88+'CBA Result'!$G$92+'CBA Result'!$G$93+'CBA Result'!$G$94+'CBA Result'!$G$95</f>
        <v>-1375964005.2877898</v>
      </c>
      <c r="P358" s="122">
        <f>'CBA Result'!$G$90+'CBA Result'!$G$91</f>
        <v>16477753602.776276</v>
      </c>
      <c r="Q358" s="122">
        <f>'CBA Result'!$G$74</f>
        <v>-11300047184.977684</v>
      </c>
      <c r="R358" s="122">
        <v>0.3747948271302407</v>
      </c>
      <c r="S358" s="122">
        <f t="shared" si="19"/>
        <v>10716729832.481216</v>
      </c>
      <c r="T358" s="122">
        <v>0.84322317209185194</v>
      </c>
      <c r="U358" s="122">
        <f t="shared" si="20"/>
        <v>-23563791891.658146</v>
      </c>
      <c r="V358" s="3">
        <f t="shared" si="21"/>
        <v>0.60162012844822477</v>
      </c>
    </row>
    <row r="359" spans="13:22" x14ac:dyDescent="0.25">
      <c r="M359" s="3">
        <v>355</v>
      </c>
      <c r="N359" s="122">
        <f>(_xlfn.GAMMA.INV(T359,IF($O$2="Railway",$D$31,$D$32),IF($O$2="Railway",$F$31,$F$32))*'CBA Result'!$G$89)</f>
        <v>5728479725.2376757</v>
      </c>
      <c r="O359" s="122">
        <f>'CBA Result'!$G$88+'CBA Result'!$G$92+'CBA Result'!$G$93+'CBA Result'!$G$94+'CBA Result'!$G$95</f>
        <v>-1375964005.2877898</v>
      </c>
      <c r="P359" s="122">
        <f>'CBA Result'!$G$90+'CBA Result'!$G$91</f>
        <v>16477753602.776276</v>
      </c>
      <c r="Q359" s="122">
        <f>'CBA Result'!$G$74</f>
        <v>-11300047184.977684</v>
      </c>
      <c r="R359" s="122">
        <v>3.7382307703592854E-3</v>
      </c>
      <c r="S359" s="122">
        <f t="shared" si="19"/>
        <v>1949382203.8158524</v>
      </c>
      <c r="T359" s="122">
        <v>0.97122575755857521</v>
      </c>
      <c r="U359" s="122">
        <f t="shared" si="20"/>
        <v>-27914284158.736103</v>
      </c>
      <c r="V359" s="3">
        <f t="shared" si="21"/>
        <v>0.22575889418942829</v>
      </c>
    </row>
    <row r="360" spans="13:22" x14ac:dyDescent="0.25">
      <c r="M360" s="3">
        <v>356</v>
      </c>
      <c r="N360" s="122">
        <f>(_xlfn.GAMMA.INV(T360,IF($O$2="Railway",$D$31,$D$32),IF($O$2="Railway",$F$31,$F$32))*'CBA Result'!$G$89)</f>
        <v>4332061575.0276051</v>
      </c>
      <c r="O360" s="122">
        <f>'CBA Result'!$G$88+'CBA Result'!$G$92+'CBA Result'!$G$93+'CBA Result'!$G$94+'CBA Result'!$G$95</f>
        <v>-1375964005.2877898</v>
      </c>
      <c r="P360" s="122">
        <f>'CBA Result'!$G$90+'CBA Result'!$G$91</f>
        <v>16477753602.776276</v>
      </c>
      <c r="Q360" s="122">
        <f>'CBA Result'!$G$74</f>
        <v>-11300047184.977684</v>
      </c>
      <c r="R360" s="122">
        <v>0.41223122287574698</v>
      </c>
      <c r="S360" s="122">
        <f t="shared" si="19"/>
        <v>11398381594.273676</v>
      </c>
      <c r="T360" s="122">
        <v>0.67597498291530111</v>
      </c>
      <c r="U360" s="122">
        <f t="shared" si="20"/>
        <v>-21109684174.267574</v>
      </c>
      <c r="V360" s="3">
        <f t="shared" si="21"/>
        <v>0.67999497507932449</v>
      </c>
    </row>
    <row r="361" spans="13:22" x14ac:dyDescent="0.25">
      <c r="M361" s="3">
        <v>357</v>
      </c>
      <c r="N361" s="122">
        <f>(_xlfn.GAMMA.INV(T361,IF($O$2="Railway",$D$31,$D$32),IF($O$2="Railway",$F$31,$F$32))*'CBA Result'!$G$89)</f>
        <v>4889164062.2656088</v>
      </c>
      <c r="O361" s="122">
        <f>'CBA Result'!$G$88+'CBA Result'!$G$92+'CBA Result'!$G$93+'CBA Result'!$G$94+'CBA Result'!$G$95</f>
        <v>-1375964005.2877898</v>
      </c>
      <c r="P361" s="122">
        <f>'CBA Result'!$G$90+'CBA Result'!$G$91</f>
        <v>16477753602.776276</v>
      </c>
      <c r="Q361" s="122">
        <f>'CBA Result'!$G$74</f>
        <v>-11300047184.977684</v>
      </c>
      <c r="R361" s="122">
        <v>0.56916618305760014</v>
      </c>
      <c r="S361" s="122">
        <f t="shared" si="19"/>
        <v>14377456162.386461</v>
      </c>
      <c r="T361" s="122">
        <v>0.85635306498857455</v>
      </c>
      <c r="U361" s="122">
        <f t="shared" si="20"/>
        <v>-23824386482.767948</v>
      </c>
      <c r="V361" s="3">
        <f t="shared" si="21"/>
        <v>0.75093880097623911</v>
      </c>
    </row>
    <row r="362" spans="13:22" x14ac:dyDescent="0.25">
      <c r="M362" s="3">
        <v>358</v>
      </c>
      <c r="N362" s="122">
        <f>(_xlfn.GAMMA.INV(T362,IF($O$2="Railway",$D$31,$D$32),IF($O$2="Railway",$F$31,$F$32))*'CBA Result'!$G$89)</f>
        <v>4874143717.7185192</v>
      </c>
      <c r="O362" s="122">
        <f>'CBA Result'!$G$88+'CBA Result'!$G$92+'CBA Result'!$G$93+'CBA Result'!$G$94+'CBA Result'!$G$95</f>
        <v>-1375964005.2877898</v>
      </c>
      <c r="P362" s="122">
        <f>'CBA Result'!$G$90+'CBA Result'!$G$91</f>
        <v>16477753602.776276</v>
      </c>
      <c r="Q362" s="122">
        <f>'CBA Result'!$G$74</f>
        <v>-11300047184.977684</v>
      </c>
      <c r="R362" s="122">
        <v>0.41236485965734004</v>
      </c>
      <c r="S362" s="122">
        <f t="shared" si="19"/>
        <v>11400824039.520847</v>
      </c>
      <c r="T362" s="122">
        <v>0.85275201236702336</v>
      </c>
      <c r="U362" s="122">
        <f t="shared" si="20"/>
        <v>-23751193910.574249</v>
      </c>
      <c r="V362" s="3">
        <f t="shared" si="21"/>
        <v>0.62729493970062711</v>
      </c>
    </row>
    <row r="363" spans="13:22" x14ac:dyDescent="0.25">
      <c r="M363" s="3">
        <v>359</v>
      </c>
      <c r="N363" s="122">
        <f>(_xlfn.GAMMA.INV(T363,IF($O$2="Railway",$D$31,$D$32),IF($O$2="Railway",$F$31,$F$32))*'CBA Result'!$G$89)</f>
        <v>3627833076.7960978</v>
      </c>
      <c r="O363" s="122">
        <f>'CBA Result'!$G$88+'CBA Result'!$G$92+'CBA Result'!$G$93+'CBA Result'!$G$94+'CBA Result'!$G$95</f>
        <v>-1375964005.2877898</v>
      </c>
      <c r="P363" s="122">
        <f>'CBA Result'!$G$90+'CBA Result'!$G$91</f>
        <v>16477753602.776276</v>
      </c>
      <c r="Q363" s="122">
        <f>'CBA Result'!$G$74</f>
        <v>-11300047184.977684</v>
      </c>
      <c r="R363" s="122">
        <v>0.35229047139204883</v>
      </c>
      <c r="S363" s="122">
        <f t="shared" si="19"/>
        <v>10308309109.498205</v>
      </c>
      <c r="T363" s="122">
        <v>0.34791197266521801</v>
      </c>
      <c r="U363" s="122">
        <f t="shared" si="20"/>
        <v>-17678052161.028908</v>
      </c>
      <c r="V363" s="3">
        <f t="shared" si="21"/>
        <v>0.71049559457095068</v>
      </c>
    </row>
    <row r="364" spans="13:22" x14ac:dyDescent="0.25">
      <c r="M364" s="3">
        <v>360</v>
      </c>
      <c r="N364" s="122">
        <f>(_xlfn.GAMMA.INV(T364,IF($O$2="Railway",$D$31,$D$32),IF($O$2="Railway",$F$31,$F$32))*'CBA Result'!$G$89)</f>
        <v>4292859099.6518755</v>
      </c>
      <c r="O364" s="122">
        <f>'CBA Result'!$G$88+'CBA Result'!$G$92+'CBA Result'!$G$93+'CBA Result'!$G$94+'CBA Result'!$G$95</f>
        <v>-1375964005.2877898</v>
      </c>
      <c r="P364" s="122">
        <f>'CBA Result'!$G$90+'CBA Result'!$G$91</f>
        <v>16477753602.776276</v>
      </c>
      <c r="Q364" s="122">
        <f>'CBA Result'!$G$74</f>
        <v>-11300047184.977684</v>
      </c>
      <c r="R364" s="122">
        <v>0.94680972203649405</v>
      </c>
      <c r="S364" s="122">
        <f t="shared" si="19"/>
        <v>26207976683.468784</v>
      </c>
      <c r="T364" s="122">
        <v>0.65976316782014743</v>
      </c>
      <c r="U364" s="122">
        <f t="shared" si="20"/>
        <v>-20918654601.003517</v>
      </c>
      <c r="V364" s="3">
        <f t="shared" si="21"/>
        <v>1.3922918243717108</v>
      </c>
    </row>
    <row r="365" spans="13:22" x14ac:dyDescent="0.25">
      <c r="M365" s="3">
        <v>361</v>
      </c>
      <c r="N365" s="122">
        <f>(_xlfn.GAMMA.INV(T365,IF($O$2="Railway",$D$31,$D$32),IF($O$2="Railway",$F$31,$F$32))*'CBA Result'!$G$89)</f>
        <v>4438129431.6376143</v>
      </c>
      <c r="O365" s="122">
        <f>'CBA Result'!$G$88+'CBA Result'!$G$92+'CBA Result'!$G$93+'CBA Result'!$G$94+'CBA Result'!$G$95</f>
        <v>-1375964005.2877898</v>
      </c>
      <c r="P365" s="122">
        <f>'CBA Result'!$G$90+'CBA Result'!$G$91</f>
        <v>16477753602.776276</v>
      </c>
      <c r="Q365" s="122">
        <f>'CBA Result'!$G$74</f>
        <v>-11300047184.977684</v>
      </c>
      <c r="R365" s="122">
        <v>0.57417395231198887</v>
      </c>
      <c r="S365" s="122">
        <f t="shared" si="19"/>
        <v>14478141435.883076</v>
      </c>
      <c r="T365" s="122">
        <v>0.71768222371422863</v>
      </c>
      <c r="U365" s="122">
        <f t="shared" si="20"/>
        <v>-21626541775.50436</v>
      </c>
      <c r="V365" s="3">
        <f t="shared" si="21"/>
        <v>0.81105463112462117</v>
      </c>
    </row>
    <row r="366" spans="13:22" x14ac:dyDescent="0.25">
      <c r="M366" s="3">
        <v>362</v>
      </c>
      <c r="N366" s="122">
        <f>(_xlfn.GAMMA.INV(T366,IF($O$2="Railway",$D$31,$D$32),IF($O$2="Railway",$F$31,$F$32))*'CBA Result'!$G$89)</f>
        <v>2842067026.751276</v>
      </c>
      <c r="O366" s="122">
        <f>'CBA Result'!$G$88+'CBA Result'!$G$92+'CBA Result'!$G$93+'CBA Result'!$G$94+'CBA Result'!$G$95</f>
        <v>-1375964005.2877898</v>
      </c>
      <c r="P366" s="122">
        <f>'CBA Result'!$G$90+'CBA Result'!$G$91</f>
        <v>16477753602.776276</v>
      </c>
      <c r="Q366" s="122">
        <f>'CBA Result'!$G$74</f>
        <v>-11300047184.977684</v>
      </c>
      <c r="R366" s="122">
        <v>0.20346726881889043</v>
      </c>
      <c r="S366" s="122">
        <f t="shared" si="19"/>
        <v>7545812976.3806725</v>
      </c>
      <c r="T366" s="122">
        <v>6.9494910914258856E-2</v>
      </c>
      <c r="U366" s="122">
        <f t="shared" si="20"/>
        <v>-13849096163.05184</v>
      </c>
      <c r="V366" s="3">
        <f t="shared" si="21"/>
        <v>0.65072232091846904</v>
      </c>
    </row>
    <row r="367" spans="13:22" x14ac:dyDescent="0.25">
      <c r="M367" s="3">
        <v>363</v>
      </c>
      <c r="N367" s="122">
        <f>(_xlfn.GAMMA.INV(T367,IF($O$2="Railway",$D$31,$D$32),IF($O$2="Railway",$F$31,$F$32))*'CBA Result'!$G$89)</f>
        <v>4068915934.069828</v>
      </c>
      <c r="O367" s="122">
        <f>'CBA Result'!$G$88+'CBA Result'!$G$92+'CBA Result'!$G$93+'CBA Result'!$G$94+'CBA Result'!$G$95</f>
        <v>-1375964005.2877898</v>
      </c>
      <c r="P367" s="122">
        <f>'CBA Result'!$G$90+'CBA Result'!$G$91</f>
        <v>16477753602.776276</v>
      </c>
      <c r="Q367" s="122">
        <f>'CBA Result'!$G$74</f>
        <v>-11300047184.977684</v>
      </c>
      <c r="R367" s="122">
        <v>0.13747420897482288</v>
      </c>
      <c r="S367" s="122">
        <f t="shared" si="19"/>
        <v>6200847716.9202471</v>
      </c>
      <c r="T367" s="122">
        <v>0.56016515042176973</v>
      </c>
      <c r="U367" s="122">
        <f t="shared" si="20"/>
        <v>-19827402914.814686</v>
      </c>
      <c r="V367" s="3">
        <f t="shared" si="21"/>
        <v>0.44856099832706758</v>
      </c>
    </row>
    <row r="368" spans="13:22" x14ac:dyDescent="0.25">
      <c r="M368" s="3">
        <v>364</v>
      </c>
      <c r="N368" s="122">
        <f>(_xlfn.GAMMA.INV(T368,IF($O$2="Railway",$D$31,$D$32),IF($O$2="Railway",$F$31,$F$32))*'CBA Result'!$G$89)</f>
        <v>4944485985.8991156</v>
      </c>
      <c r="O368" s="122">
        <f>'CBA Result'!$G$88+'CBA Result'!$G$92+'CBA Result'!$G$93+'CBA Result'!$G$94+'CBA Result'!$G$95</f>
        <v>-1375964005.2877898</v>
      </c>
      <c r="P368" s="122">
        <f>'CBA Result'!$G$90+'CBA Result'!$G$91</f>
        <v>16477753602.776276</v>
      </c>
      <c r="Q368" s="122">
        <f>'CBA Result'!$G$74</f>
        <v>-11300047184.977684</v>
      </c>
      <c r="R368" s="122">
        <v>0.12984898450934146</v>
      </c>
      <c r="S368" s="122">
        <f t="shared" si="19"/>
        <v>6035038430.9017115</v>
      </c>
      <c r="T368" s="122">
        <v>0.8690427327639767</v>
      </c>
      <c r="U368" s="122">
        <f t="shared" si="20"/>
        <v>-24093964445.959492</v>
      </c>
      <c r="V368" s="3">
        <f t="shared" si="21"/>
        <v>0.39858780538391364</v>
      </c>
    </row>
    <row r="369" spans="13:22" x14ac:dyDescent="0.25">
      <c r="M369" s="3">
        <v>365</v>
      </c>
      <c r="N369" s="122">
        <f>(_xlfn.GAMMA.INV(T369,IF($O$2="Railway",$D$31,$D$32),IF($O$2="Railway",$F$31,$F$32))*'CBA Result'!$G$89)</f>
        <v>3379487715.6174808</v>
      </c>
      <c r="O369" s="122">
        <f>'CBA Result'!$G$88+'CBA Result'!$G$92+'CBA Result'!$G$93+'CBA Result'!$G$94+'CBA Result'!$G$95</f>
        <v>-1375964005.2877898</v>
      </c>
      <c r="P369" s="122">
        <f>'CBA Result'!$G$90+'CBA Result'!$G$91</f>
        <v>16477753602.776276</v>
      </c>
      <c r="Q369" s="122">
        <f>'CBA Result'!$G$74</f>
        <v>-11300047184.977684</v>
      </c>
      <c r="R369" s="122">
        <v>0.48534339894304923</v>
      </c>
      <c r="S369" s="122">
        <f t="shared" si="19"/>
        <v>12752309228.958424</v>
      </c>
      <c r="T369" s="122">
        <v>0.2369767197816619</v>
      </c>
      <c r="U369" s="122">
        <f t="shared" si="20"/>
        <v>-16467891121.110722</v>
      </c>
      <c r="V369" s="3">
        <f t="shared" si="21"/>
        <v>0.89603658603086922</v>
      </c>
    </row>
    <row r="370" spans="13:22" x14ac:dyDescent="0.25">
      <c r="M370" s="3">
        <v>366</v>
      </c>
      <c r="N370" s="122">
        <f>(_xlfn.GAMMA.INV(T370,IF($O$2="Railway",$D$31,$D$32),IF($O$2="Railway",$F$31,$F$32))*'CBA Result'!$G$89)</f>
        <v>3913936591.1318665</v>
      </c>
      <c r="O370" s="122">
        <f>'CBA Result'!$G$88+'CBA Result'!$G$92+'CBA Result'!$G$93+'CBA Result'!$G$94+'CBA Result'!$G$95</f>
        <v>-1375964005.2877898</v>
      </c>
      <c r="P370" s="122">
        <f>'CBA Result'!$G$90+'CBA Result'!$G$91</f>
        <v>16477753602.776276</v>
      </c>
      <c r="Q370" s="122">
        <f>'CBA Result'!$G$74</f>
        <v>-11300047184.977684</v>
      </c>
      <c r="R370" s="122">
        <v>0.51226138112895003</v>
      </c>
      <c r="S370" s="122">
        <f t="shared" si="19"/>
        <v>13263416827.881634</v>
      </c>
      <c r="T370" s="122">
        <v>0.48624774266028403</v>
      </c>
      <c r="U370" s="122">
        <f t="shared" si="20"/>
        <v>-19072204742.698437</v>
      </c>
      <c r="V370" s="3">
        <f t="shared" si="21"/>
        <v>0.82850355409356025</v>
      </c>
    </row>
    <row r="371" spans="13:22" x14ac:dyDescent="0.25">
      <c r="M371" s="3">
        <v>367</v>
      </c>
      <c r="N371" s="122">
        <f>(_xlfn.GAMMA.INV(T371,IF($O$2="Railway",$D$31,$D$32),IF($O$2="Railway",$F$31,$F$32))*'CBA Result'!$G$89)</f>
        <v>3663506809.0289454</v>
      </c>
      <c r="O371" s="122">
        <f>'CBA Result'!$G$88+'CBA Result'!$G$92+'CBA Result'!$G$93+'CBA Result'!$G$94+'CBA Result'!$G$95</f>
        <v>-1375964005.2877898</v>
      </c>
      <c r="P371" s="122">
        <f>'CBA Result'!$G$90+'CBA Result'!$G$91</f>
        <v>16477753602.776276</v>
      </c>
      <c r="Q371" s="122">
        <f>'CBA Result'!$G$74</f>
        <v>-11300047184.977684</v>
      </c>
      <c r="R371" s="122">
        <v>9.8273863220367241E-2</v>
      </c>
      <c r="S371" s="122">
        <f t="shared" si="19"/>
        <v>5312555561.2863235</v>
      </c>
      <c r="T371" s="122">
        <v>0.3648561305601723</v>
      </c>
      <c r="U371" s="122">
        <f t="shared" si="20"/>
        <v>-17851886537.043751</v>
      </c>
      <c r="V371" s="3">
        <f t="shared" si="21"/>
        <v>0.4257308239808052</v>
      </c>
    </row>
    <row r="372" spans="13:22" x14ac:dyDescent="0.25">
      <c r="M372" s="3">
        <v>368</v>
      </c>
      <c r="N372" s="122">
        <f>(_xlfn.GAMMA.INV(T372,IF($O$2="Railway",$D$31,$D$32),IF($O$2="Railway",$F$31,$F$32))*'CBA Result'!$G$89)</f>
        <v>4683721592.0018301</v>
      </c>
      <c r="O372" s="122">
        <f>'CBA Result'!$G$88+'CBA Result'!$G$92+'CBA Result'!$G$93+'CBA Result'!$G$94+'CBA Result'!$G$95</f>
        <v>-1375964005.2877898</v>
      </c>
      <c r="P372" s="122">
        <f>'CBA Result'!$G$90+'CBA Result'!$G$91</f>
        <v>16477753602.776276</v>
      </c>
      <c r="Q372" s="122">
        <f>'CBA Result'!$G$74</f>
        <v>-11300047184.977684</v>
      </c>
      <c r="R372" s="122">
        <v>0.60178099593282453</v>
      </c>
      <c r="S372" s="122">
        <f t="shared" si="19"/>
        <v>15042431979.270147</v>
      </c>
      <c r="T372" s="122">
        <v>0.80111028459925437</v>
      </c>
      <c r="U372" s="122">
        <f t="shared" si="20"/>
        <v>-22823286755.042568</v>
      </c>
      <c r="V372" s="3">
        <f t="shared" si="21"/>
        <v>0.80401169923214078</v>
      </c>
    </row>
    <row r="373" spans="13:22" x14ac:dyDescent="0.25">
      <c r="M373" s="3">
        <v>369</v>
      </c>
      <c r="N373" s="122">
        <f>(_xlfn.GAMMA.INV(T373,IF($O$2="Railway",$D$31,$D$32),IF($O$2="Railway",$F$31,$F$32))*'CBA Result'!$G$89)</f>
        <v>4109520131.7248755</v>
      </c>
      <c r="O373" s="122">
        <f>'CBA Result'!$G$88+'CBA Result'!$G$92+'CBA Result'!$G$93+'CBA Result'!$G$94+'CBA Result'!$G$95</f>
        <v>-1375964005.2877898</v>
      </c>
      <c r="P373" s="122">
        <f>'CBA Result'!$G$90+'CBA Result'!$G$91</f>
        <v>16477753602.776276</v>
      </c>
      <c r="Q373" s="122">
        <f>'CBA Result'!$G$74</f>
        <v>-11300047184.977684</v>
      </c>
      <c r="R373" s="122">
        <v>0.86571431259610221</v>
      </c>
      <c r="S373" s="122">
        <f t="shared" si="19"/>
        <v>22094882603.387833</v>
      </c>
      <c r="T373" s="122">
        <v>0.57898686232938767</v>
      </c>
      <c r="U373" s="122">
        <f t="shared" si="20"/>
        <v>-20025262934.531078</v>
      </c>
      <c r="V373" s="3">
        <f t="shared" si="21"/>
        <v>1.239855816675014</v>
      </c>
    </row>
    <row r="374" spans="13:22" x14ac:dyDescent="0.25">
      <c r="M374" s="3">
        <v>370</v>
      </c>
      <c r="N374" s="122">
        <f>(_xlfn.GAMMA.INV(T374,IF($O$2="Railway",$D$31,$D$32),IF($O$2="Railway",$F$31,$F$32))*'CBA Result'!$G$89)</f>
        <v>3163786454.0442271</v>
      </c>
      <c r="O374" s="122">
        <f>'CBA Result'!$G$88+'CBA Result'!$G$92+'CBA Result'!$G$93+'CBA Result'!$G$94+'CBA Result'!$G$95</f>
        <v>-1375964005.2877898</v>
      </c>
      <c r="P374" s="122">
        <f>'CBA Result'!$G$90+'CBA Result'!$G$91</f>
        <v>16477753602.776276</v>
      </c>
      <c r="Q374" s="122">
        <f>'CBA Result'!$G$74</f>
        <v>-11300047184.977684</v>
      </c>
      <c r="R374" s="122">
        <v>0.90503925228809767</v>
      </c>
      <c r="S374" s="122">
        <f t="shared" si="19"/>
        <v>23783870254.428257</v>
      </c>
      <c r="T374" s="122">
        <v>0.15581577101818467</v>
      </c>
      <c r="U374" s="122">
        <f t="shared" si="20"/>
        <v>-15416801373.437075</v>
      </c>
      <c r="V374" s="3">
        <f t="shared" si="21"/>
        <v>1.658689898362727</v>
      </c>
    </row>
    <row r="375" spans="13:22" x14ac:dyDescent="0.25">
      <c r="M375" s="3">
        <v>371</v>
      </c>
      <c r="N375" s="122">
        <f>(_xlfn.GAMMA.INV(T375,IF($O$2="Railway",$D$31,$D$32),IF($O$2="Railway",$F$31,$F$32))*'CBA Result'!$G$89)</f>
        <v>4547011302.0117083</v>
      </c>
      <c r="O375" s="122">
        <f>'CBA Result'!$G$88+'CBA Result'!$G$92+'CBA Result'!$G$93+'CBA Result'!$G$94+'CBA Result'!$G$95</f>
        <v>-1375964005.2877898</v>
      </c>
      <c r="P375" s="122">
        <f>'CBA Result'!$G$90+'CBA Result'!$G$91</f>
        <v>16477753602.776276</v>
      </c>
      <c r="Q375" s="122">
        <f>'CBA Result'!$G$74</f>
        <v>-11300047184.977684</v>
      </c>
      <c r="R375" s="122">
        <v>0.47850075032154726</v>
      </c>
      <c r="S375" s="122">
        <f t="shared" si="19"/>
        <v>12623683125.480167</v>
      </c>
      <c r="T375" s="122">
        <v>0.75700150100099439</v>
      </c>
      <c r="U375" s="122">
        <f t="shared" si="20"/>
        <v>-22157111772.281471</v>
      </c>
      <c r="V375" s="3">
        <f t="shared" si="21"/>
        <v>0.71285150269284114</v>
      </c>
    </row>
    <row r="376" spans="13:22" x14ac:dyDescent="0.25">
      <c r="M376" s="3">
        <v>372</v>
      </c>
      <c r="N376" s="122">
        <f>(_xlfn.GAMMA.INV(T376,IF($O$2="Railway",$D$31,$D$32),IF($O$2="Railway",$F$31,$F$32))*'CBA Result'!$G$89)</f>
        <v>4827279137.458847</v>
      </c>
      <c r="O376" s="122">
        <f>'CBA Result'!$G$88+'CBA Result'!$G$92+'CBA Result'!$G$93+'CBA Result'!$G$94+'CBA Result'!$G$95</f>
        <v>-1375964005.2877898</v>
      </c>
      <c r="P376" s="122">
        <f>'CBA Result'!$G$90+'CBA Result'!$G$91</f>
        <v>16477753602.776276</v>
      </c>
      <c r="Q376" s="122">
        <f>'CBA Result'!$G$74</f>
        <v>-11300047184.977684</v>
      </c>
      <c r="R376" s="122">
        <v>0.23891790811341262</v>
      </c>
      <c r="S376" s="122">
        <f t="shared" si="19"/>
        <v>8224563193.199913</v>
      </c>
      <c r="T376" s="122">
        <v>0.84108056961746858</v>
      </c>
      <c r="U376" s="122">
        <f t="shared" si="20"/>
        <v>-23522827699.451092</v>
      </c>
      <c r="V376" s="3">
        <f t="shared" si="21"/>
        <v>0.49636372270173235</v>
      </c>
    </row>
    <row r="377" spans="13:22" x14ac:dyDescent="0.25">
      <c r="M377" s="3">
        <v>373</v>
      </c>
      <c r="N377" s="122">
        <f>(_xlfn.GAMMA.INV(T377,IF($O$2="Railway",$D$31,$D$32),IF($O$2="Railway",$F$31,$F$32))*'CBA Result'!$G$89)</f>
        <v>2725991535.4698124</v>
      </c>
      <c r="O377" s="122">
        <f>'CBA Result'!$G$88+'CBA Result'!$G$92+'CBA Result'!$G$93+'CBA Result'!$G$94+'CBA Result'!$G$95</f>
        <v>-1375964005.2877898</v>
      </c>
      <c r="P377" s="122">
        <f>'CBA Result'!$G$90+'CBA Result'!$G$91</f>
        <v>16477753602.776276</v>
      </c>
      <c r="Q377" s="122">
        <f>'CBA Result'!$G$74</f>
        <v>-11300047184.977684</v>
      </c>
      <c r="R377" s="122">
        <v>0.80619243754512693</v>
      </c>
      <c r="S377" s="122">
        <f t="shared" si="19"/>
        <v>20061352843.94611</v>
      </c>
      <c r="T377" s="122">
        <v>4.8737182213098973E-2</v>
      </c>
      <c r="U377" s="122">
        <f t="shared" si="20"/>
        <v>-13283472401.965519</v>
      </c>
      <c r="V377" s="3">
        <f t="shared" si="21"/>
        <v>1.611881270665338</v>
      </c>
    </row>
    <row r="378" spans="13:22" x14ac:dyDescent="0.25">
      <c r="M378" s="3">
        <v>374</v>
      </c>
      <c r="N378" s="122">
        <f>(_xlfn.GAMMA.INV(T378,IF($O$2="Railway",$D$31,$D$32),IF($O$2="Railway",$F$31,$F$32))*'CBA Result'!$G$89)</f>
        <v>5088381798.6944475</v>
      </c>
      <c r="O378" s="122">
        <f>'CBA Result'!$G$88+'CBA Result'!$G$92+'CBA Result'!$G$93+'CBA Result'!$G$94+'CBA Result'!$G$95</f>
        <v>-1375964005.2877898</v>
      </c>
      <c r="P378" s="122">
        <f>'CBA Result'!$G$90+'CBA Result'!$G$91</f>
        <v>16477753602.776276</v>
      </c>
      <c r="Q378" s="122">
        <f>'CBA Result'!$G$74</f>
        <v>-11300047184.977684</v>
      </c>
      <c r="R378" s="122">
        <v>0.98200301841434789</v>
      </c>
      <c r="S378" s="122">
        <f t="shared" si="19"/>
        <v>29729288097.518078</v>
      </c>
      <c r="T378" s="122">
        <v>0.89800469753217715</v>
      </c>
      <c r="U378" s="122">
        <f t="shared" si="20"/>
        <v>-24795153731.822685</v>
      </c>
      <c r="V378" s="3">
        <f t="shared" si="21"/>
        <v>1.3487194414126524</v>
      </c>
    </row>
    <row r="379" spans="13:22" x14ac:dyDescent="0.25">
      <c r="M379" s="3">
        <v>375</v>
      </c>
      <c r="N379" s="122">
        <f>(_xlfn.GAMMA.INV(T379,IF($O$2="Railway",$D$31,$D$32),IF($O$2="Railway",$F$31,$F$32))*'CBA Result'!$G$89)</f>
        <v>3250361101.8661566</v>
      </c>
      <c r="O379" s="122">
        <f>'CBA Result'!$G$88+'CBA Result'!$G$92+'CBA Result'!$G$93+'CBA Result'!$G$94+'CBA Result'!$G$95</f>
        <v>-1375964005.2877898</v>
      </c>
      <c r="P379" s="122">
        <f>'CBA Result'!$G$90+'CBA Result'!$G$91</f>
        <v>16477753602.776276</v>
      </c>
      <c r="Q379" s="122">
        <f>'CBA Result'!$G$74</f>
        <v>-11300047184.977684</v>
      </c>
      <c r="R379" s="122">
        <v>0.83219034190781893</v>
      </c>
      <c r="S379" s="122">
        <f t="shared" si="19"/>
        <v>20893238621.172222</v>
      </c>
      <c r="T379" s="122">
        <v>0.18632800807125205</v>
      </c>
      <c r="U379" s="122">
        <f t="shared" si="20"/>
        <v>-15838670601.601896</v>
      </c>
      <c r="V379" s="3">
        <f t="shared" si="21"/>
        <v>1.4374713819383242</v>
      </c>
    </row>
    <row r="380" spans="13:22" x14ac:dyDescent="0.25">
      <c r="M380" s="3">
        <v>376</v>
      </c>
      <c r="N380" s="122">
        <f>(_xlfn.GAMMA.INV(T380,IF($O$2="Railway",$D$31,$D$32),IF($O$2="Railway",$F$31,$F$32))*'CBA Result'!$G$89)</f>
        <v>3804499725.0485935</v>
      </c>
      <c r="O380" s="122">
        <f>'CBA Result'!$G$88+'CBA Result'!$G$92+'CBA Result'!$G$93+'CBA Result'!$G$94+'CBA Result'!$G$95</f>
        <v>-1375964005.2877898</v>
      </c>
      <c r="P380" s="122">
        <f>'CBA Result'!$G$90+'CBA Result'!$G$91</f>
        <v>16477753602.776276</v>
      </c>
      <c r="Q380" s="122">
        <f>'CBA Result'!$G$74</f>
        <v>-11300047184.977684</v>
      </c>
      <c r="R380" s="122">
        <v>0.84652145062808437</v>
      </c>
      <c r="S380" s="122">
        <f t="shared" si="19"/>
        <v>21386437827.394421</v>
      </c>
      <c r="T380" s="122">
        <v>0.43301344156745503</v>
      </c>
      <c r="U380" s="122">
        <f t="shared" si="20"/>
        <v>-18538930309.722542</v>
      </c>
      <c r="V380" s="3">
        <f t="shared" si="21"/>
        <v>1.2845926463548827</v>
      </c>
    </row>
    <row r="381" spans="13:22" x14ac:dyDescent="0.25">
      <c r="M381" s="3">
        <v>377</v>
      </c>
      <c r="N381" s="122">
        <f>(_xlfn.GAMMA.INV(T381,IF($O$2="Railway",$D$31,$D$32),IF($O$2="Railway",$F$31,$F$32))*'CBA Result'!$G$89)</f>
        <v>3986347457.8930712</v>
      </c>
      <c r="O381" s="122">
        <f>'CBA Result'!$G$88+'CBA Result'!$G$92+'CBA Result'!$G$93+'CBA Result'!$G$94+'CBA Result'!$G$95</f>
        <v>-1375964005.2877898</v>
      </c>
      <c r="P381" s="122">
        <f>'CBA Result'!$G$90+'CBA Result'!$G$91</f>
        <v>16477753602.776276</v>
      </c>
      <c r="Q381" s="122">
        <f>'CBA Result'!$G$74</f>
        <v>-11300047184.977684</v>
      </c>
      <c r="R381" s="122">
        <v>0.63108851326298832</v>
      </c>
      <c r="S381" s="122">
        <f t="shared" si="19"/>
        <v>15660869681.596983</v>
      </c>
      <c r="T381" s="122">
        <v>0.52111935743518256</v>
      </c>
      <c r="U381" s="122">
        <f t="shared" si="20"/>
        <v>-19425055343.189789</v>
      </c>
      <c r="V381" s="3">
        <f t="shared" si="21"/>
        <v>0.94060237211154019</v>
      </c>
    </row>
    <row r="382" spans="13:22" x14ac:dyDescent="0.25">
      <c r="M382" s="3">
        <v>378</v>
      </c>
      <c r="N382" s="122">
        <f>(_xlfn.GAMMA.INV(T382,IF($O$2="Railway",$D$31,$D$32),IF($O$2="Railway",$F$31,$F$32))*'CBA Result'!$G$89)</f>
        <v>4037038191.1776805</v>
      </c>
      <c r="O382" s="122">
        <f>'CBA Result'!$G$88+'CBA Result'!$G$92+'CBA Result'!$G$93+'CBA Result'!$G$94+'CBA Result'!$G$95</f>
        <v>-1375964005.2877898</v>
      </c>
      <c r="P382" s="122">
        <f>'CBA Result'!$G$90+'CBA Result'!$G$91</f>
        <v>16477753602.776276</v>
      </c>
      <c r="Q382" s="122">
        <f>'CBA Result'!$G$74</f>
        <v>-11300047184.977684</v>
      </c>
      <c r="R382" s="122">
        <v>0.92350787784357014</v>
      </c>
      <c r="S382" s="122">
        <f t="shared" si="19"/>
        <v>24741930570.344318</v>
      </c>
      <c r="T382" s="122">
        <v>0.54520177405321457</v>
      </c>
      <c r="U382" s="122">
        <f t="shared" si="20"/>
        <v>-19672065998.89436</v>
      </c>
      <c r="V382" s="3">
        <f t="shared" si="21"/>
        <v>1.3929906883076923</v>
      </c>
    </row>
    <row r="383" spans="13:22" x14ac:dyDescent="0.25">
      <c r="M383" s="3">
        <v>379</v>
      </c>
      <c r="N383" s="122">
        <f>(_xlfn.GAMMA.INV(T383,IF($O$2="Railway",$D$31,$D$32),IF($O$2="Railway",$F$31,$F$32))*'CBA Result'!$G$89)</f>
        <v>3906669947.4685512</v>
      </c>
      <c r="O383" s="122">
        <f>'CBA Result'!$G$88+'CBA Result'!$G$92+'CBA Result'!$G$93+'CBA Result'!$G$94+'CBA Result'!$G$95</f>
        <v>-1375964005.2877898</v>
      </c>
      <c r="P383" s="122">
        <f>'CBA Result'!$G$90+'CBA Result'!$G$91</f>
        <v>16477753602.776276</v>
      </c>
      <c r="Q383" s="122">
        <f>'CBA Result'!$G$74</f>
        <v>-11300047184.977684</v>
      </c>
      <c r="R383" s="122">
        <v>0.99202469240205626</v>
      </c>
      <c r="S383" s="122">
        <f t="shared" si="19"/>
        <v>31737548354.173862</v>
      </c>
      <c r="T383" s="122">
        <v>0.48272596817787561</v>
      </c>
      <c r="U383" s="122">
        <f t="shared" si="20"/>
        <v>-19036795146.116573</v>
      </c>
      <c r="V383" s="3">
        <f t="shared" si="21"/>
        <v>1.8001062696388368</v>
      </c>
    </row>
    <row r="384" spans="13:22" x14ac:dyDescent="0.25">
      <c r="M384" s="3">
        <v>380</v>
      </c>
      <c r="N384" s="122">
        <f>(_xlfn.GAMMA.INV(T384,IF($O$2="Railway",$D$31,$D$32),IF($O$2="Railway",$F$31,$F$32))*'CBA Result'!$G$89)</f>
        <v>3327246905.4885693</v>
      </c>
      <c r="O384" s="122">
        <f>'CBA Result'!$G$88+'CBA Result'!$G$92+'CBA Result'!$G$93+'CBA Result'!$G$94+'CBA Result'!$G$95</f>
        <v>-1375964005.2877898</v>
      </c>
      <c r="P384" s="122">
        <f>'CBA Result'!$G$90+'CBA Result'!$G$91</f>
        <v>16477753602.776276</v>
      </c>
      <c r="Q384" s="122">
        <f>'CBA Result'!$G$74</f>
        <v>-11300047184.977684</v>
      </c>
      <c r="R384" s="122">
        <v>0.7779258717172518</v>
      </c>
      <c r="S384" s="122">
        <f t="shared" si="19"/>
        <v>19230472993.396854</v>
      </c>
      <c r="T384" s="122">
        <v>0.21579138374999851</v>
      </c>
      <c r="U384" s="122">
        <f t="shared" si="20"/>
        <v>-16213327102.633635</v>
      </c>
      <c r="V384" s="3">
        <f t="shared" si="21"/>
        <v>1.3064410382590101</v>
      </c>
    </row>
    <row r="385" spans="13:22" x14ac:dyDescent="0.25">
      <c r="M385" s="3">
        <v>381</v>
      </c>
      <c r="N385" s="122">
        <f>(_xlfn.GAMMA.INV(T385,IF($O$2="Railway",$D$31,$D$32),IF($O$2="Railway",$F$31,$F$32))*'CBA Result'!$G$89)</f>
        <v>3417806621.2717142</v>
      </c>
      <c r="O385" s="122">
        <f>'CBA Result'!$G$88+'CBA Result'!$G$92+'CBA Result'!$G$93+'CBA Result'!$G$94+'CBA Result'!$G$95</f>
        <v>-1375964005.2877898</v>
      </c>
      <c r="P385" s="122">
        <f>'CBA Result'!$G$90+'CBA Result'!$G$91</f>
        <v>16477753602.776276</v>
      </c>
      <c r="Q385" s="122">
        <f>'CBA Result'!$G$74</f>
        <v>-11300047184.977684</v>
      </c>
      <c r="R385" s="122">
        <v>0.61874486567310638</v>
      </c>
      <c r="S385" s="122">
        <f t="shared" si="19"/>
        <v>15397741915.924484</v>
      </c>
      <c r="T385" s="122">
        <v>0.25306642989516426</v>
      </c>
      <c r="U385" s="122">
        <f t="shared" si="20"/>
        <v>-16654615151.2878</v>
      </c>
      <c r="V385" s="3">
        <f t="shared" si="21"/>
        <v>1.0471322437348491</v>
      </c>
    </row>
    <row r="386" spans="13:22" x14ac:dyDescent="0.25">
      <c r="M386" s="3">
        <v>382</v>
      </c>
      <c r="N386" s="122">
        <f>(_xlfn.GAMMA.INV(T386,IF($O$2="Railway",$D$31,$D$32),IF($O$2="Railway",$F$31,$F$32))*'CBA Result'!$G$89)</f>
        <v>5134519234.6657486</v>
      </c>
      <c r="O386" s="122">
        <f>'CBA Result'!$G$88+'CBA Result'!$G$92+'CBA Result'!$G$93+'CBA Result'!$G$94+'CBA Result'!$G$95</f>
        <v>-1375964005.2877898</v>
      </c>
      <c r="P386" s="122">
        <f>'CBA Result'!$G$90+'CBA Result'!$G$91</f>
        <v>16477753602.776276</v>
      </c>
      <c r="Q386" s="122">
        <f>'CBA Result'!$G$74</f>
        <v>-11300047184.977684</v>
      </c>
      <c r="R386" s="122">
        <v>0.43224870008954996</v>
      </c>
      <c r="S386" s="122">
        <f t="shared" si="19"/>
        <v>11765269423.394939</v>
      </c>
      <c r="T386" s="122">
        <v>0.90612419650875931</v>
      </c>
      <c r="U386" s="122">
        <f t="shared" si="20"/>
        <v>-25019976644.67762</v>
      </c>
      <c r="V386" s="3">
        <f t="shared" si="21"/>
        <v>0.62045719999004101</v>
      </c>
    </row>
    <row r="387" spans="13:22" x14ac:dyDescent="0.25">
      <c r="M387" s="3">
        <v>383</v>
      </c>
      <c r="N387" s="122">
        <f>(_xlfn.GAMMA.INV(T387,IF($O$2="Railway",$D$31,$D$32),IF($O$2="Railway",$F$31,$F$32))*'CBA Result'!$G$89)</f>
        <v>3154751544.5563202</v>
      </c>
      <c r="O387" s="122">
        <f>'CBA Result'!$G$88+'CBA Result'!$G$92+'CBA Result'!$G$93+'CBA Result'!$G$94+'CBA Result'!$G$95</f>
        <v>-1375964005.2877898</v>
      </c>
      <c r="P387" s="122">
        <f>'CBA Result'!$G$90+'CBA Result'!$G$91</f>
        <v>16477753602.776276</v>
      </c>
      <c r="Q387" s="122">
        <f>'CBA Result'!$G$74</f>
        <v>-11300047184.977684</v>
      </c>
      <c r="R387" s="122">
        <v>0.18797888006755936</v>
      </c>
      <c r="S387" s="122">
        <f t="shared" si="19"/>
        <v>7241560030.676302</v>
      </c>
      <c r="T387" s="122">
        <v>0.15280270231344772</v>
      </c>
      <c r="U387" s="122">
        <f t="shared" si="20"/>
        <v>-15372775201.94121</v>
      </c>
      <c r="V387" s="3">
        <f t="shared" si="21"/>
        <v>0.5867741804229194</v>
      </c>
    </row>
    <row r="388" spans="13:22" x14ac:dyDescent="0.25">
      <c r="M388" s="3">
        <v>384</v>
      </c>
      <c r="N388" s="122">
        <f>(_xlfn.GAMMA.INV(T388,IF($O$2="Railway",$D$31,$D$32),IF($O$2="Railway",$F$31,$F$32))*'CBA Result'!$G$89)</f>
        <v>3982736367.6314306</v>
      </c>
      <c r="O388" s="122">
        <f>'CBA Result'!$G$88+'CBA Result'!$G$92+'CBA Result'!$G$93+'CBA Result'!$G$94+'CBA Result'!$G$95</f>
        <v>-1375964005.2877898</v>
      </c>
      <c r="P388" s="122">
        <f>'CBA Result'!$G$90+'CBA Result'!$G$91</f>
        <v>16477753602.776276</v>
      </c>
      <c r="Q388" s="122">
        <f>'CBA Result'!$G$74</f>
        <v>-11300047184.977684</v>
      </c>
      <c r="R388" s="122">
        <v>2.1856567612604794E-3</v>
      </c>
      <c r="S388" s="122">
        <f t="shared" si="19"/>
        <v>1782229453.0699892</v>
      </c>
      <c r="T388" s="122">
        <v>0.51939199524247459</v>
      </c>
      <c r="U388" s="122">
        <f t="shared" si="20"/>
        <v>-19407458877.020557</v>
      </c>
      <c r="V388" s="3">
        <f t="shared" si="21"/>
        <v>0.22615025713698336</v>
      </c>
    </row>
    <row r="389" spans="13:22" x14ac:dyDescent="0.25">
      <c r="M389" s="3">
        <v>385</v>
      </c>
      <c r="N389" s="122">
        <f>(_xlfn.GAMMA.INV(T389,IF($O$2="Railway",$D$31,$D$32),IF($O$2="Railway",$F$31,$F$32))*'CBA Result'!$G$89)</f>
        <v>2980981891.2141786</v>
      </c>
      <c r="O389" s="122">
        <f>'CBA Result'!$G$88+'CBA Result'!$G$92+'CBA Result'!$G$93+'CBA Result'!$G$94+'CBA Result'!$G$95</f>
        <v>-1375964005.2877898</v>
      </c>
      <c r="P389" s="122">
        <f>'CBA Result'!$G$90+'CBA Result'!$G$91</f>
        <v>16477753602.776276</v>
      </c>
      <c r="Q389" s="122">
        <f>'CBA Result'!$G$74</f>
        <v>-11300047184.977684</v>
      </c>
      <c r="R389" s="122">
        <v>0.48340370819122902</v>
      </c>
      <c r="S389" s="122">
        <f t="shared" si="19"/>
        <v>12715798005.272434</v>
      </c>
      <c r="T389" s="122">
        <v>0.10144309828151699</v>
      </c>
      <c r="U389" s="122">
        <f t="shared" si="20"/>
        <v>-14526013807.257849</v>
      </c>
      <c r="V389" s="3">
        <f t="shared" si="21"/>
        <v>0.98587376283805395</v>
      </c>
    </row>
    <row r="390" spans="13:22" x14ac:dyDescent="0.25">
      <c r="M390" s="3">
        <v>386</v>
      </c>
      <c r="N390" s="122">
        <f>(_xlfn.GAMMA.INV(T390,IF($O$2="Railway",$D$31,$D$32),IF($O$2="Railway",$F$31,$F$32))*'CBA Result'!$G$89)</f>
        <v>3780577284.4723229</v>
      </c>
      <c r="O390" s="122">
        <f>'CBA Result'!$G$88+'CBA Result'!$G$92+'CBA Result'!$G$93+'CBA Result'!$G$94+'CBA Result'!$G$95</f>
        <v>-1375964005.2877898</v>
      </c>
      <c r="P390" s="122">
        <f>'CBA Result'!$G$90+'CBA Result'!$G$91</f>
        <v>16477753602.776276</v>
      </c>
      <c r="Q390" s="122">
        <f>'CBA Result'!$G$74</f>
        <v>-11300047184.977684</v>
      </c>
      <c r="R390" s="122">
        <v>0.84438610798782987</v>
      </c>
      <c r="S390" s="122">
        <f t="shared" ref="S390:S453" si="22">_xlfn.BETA.INV(R390,IF($O$2="Railway",$I$30,$J$30),IF($O$2="Railway",$I$31,$J$31),IF($O$2="Railway",$I$27,$J$27),IF($O$2="Railway",$I$29,$J$29))*P390</f>
        <v>21311169437.154972</v>
      </c>
      <c r="T390" s="122">
        <v>0.42136909046661752</v>
      </c>
      <c r="U390" s="122">
        <f t="shared" ref="U390:U453" si="23">_xlfn.GAMMA.INV(T390,IF($O$2="Railway",$D$31,$D$32),IF($O$2="Railway",$F$31,$F$32))*Q390</f>
        <v>-18422358752.163475</v>
      </c>
      <c r="V390" s="3">
        <f t="shared" ref="V390:V453" si="24">(N390+O390+S390)/-U390</f>
        <v>1.2873369276642919</v>
      </c>
    </row>
    <row r="391" spans="13:22" x14ac:dyDescent="0.25">
      <c r="M391" s="3">
        <v>387</v>
      </c>
      <c r="N391" s="122">
        <f>(_xlfn.GAMMA.INV(T391,IF($O$2="Railway",$D$31,$D$32),IF($O$2="Railway",$F$31,$F$32))*'CBA Result'!$G$89)</f>
        <v>3654314839.1643152</v>
      </c>
      <c r="O391" s="122">
        <f>'CBA Result'!$G$88+'CBA Result'!$G$92+'CBA Result'!$G$93+'CBA Result'!$G$94+'CBA Result'!$G$95</f>
        <v>-1375964005.2877898</v>
      </c>
      <c r="P391" s="122">
        <f>'CBA Result'!$G$90+'CBA Result'!$G$91</f>
        <v>16477753602.776276</v>
      </c>
      <c r="Q391" s="122">
        <f>'CBA Result'!$G$74</f>
        <v>-11300047184.977684</v>
      </c>
      <c r="R391" s="122">
        <v>0.35790917775065045</v>
      </c>
      <c r="S391" s="122">
        <f t="shared" si="22"/>
        <v>10410258217.138929</v>
      </c>
      <c r="T391" s="122">
        <v>0.36047396250616937</v>
      </c>
      <c r="U391" s="122">
        <f t="shared" si="23"/>
        <v>-17807095026.715206</v>
      </c>
      <c r="V391" s="3">
        <f t="shared" si="24"/>
        <v>0.71255918115668448</v>
      </c>
    </row>
    <row r="392" spans="13:22" x14ac:dyDescent="0.25">
      <c r="M392" s="3">
        <v>388</v>
      </c>
      <c r="N392" s="122">
        <f>(_xlfn.GAMMA.INV(T392,IF($O$2="Railway",$D$31,$D$32),IF($O$2="Railway",$F$31,$F$32))*'CBA Result'!$G$89)</f>
        <v>2826908452.1242495</v>
      </c>
      <c r="O392" s="122">
        <f>'CBA Result'!$G$88+'CBA Result'!$G$92+'CBA Result'!$G$93+'CBA Result'!$G$94+'CBA Result'!$G$95</f>
        <v>-1375964005.2877898</v>
      </c>
      <c r="P392" s="122">
        <f>'CBA Result'!$G$90+'CBA Result'!$G$91</f>
        <v>16477753602.776276</v>
      </c>
      <c r="Q392" s="122">
        <f>'CBA Result'!$G$74</f>
        <v>-11300047184.977684</v>
      </c>
      <c r="R392" s="122">
        <v>0.83229069379793519</v>
      </c>
      <c r="S392" s="122">
        <f t="shared" si="22"/>
        <v>20896598745.264561</v>
      </c>
      <c r="T392" s="122">
        <v>6.6486856876106559E-2</v>
      </c>
      <c r="U392" s="122">
        <f t="shared" si="23"/>
        <v>-13775230010.097504</v>
      </c>
      <c r="V392" s="3">
        <f t="shared" si="24"/>
        <v>1.6222990959657189</v>
      </c>
    </row>
    <row r="393" spans="13:22" x14ac:dyDescent="0.25">
      <c r="M393" s="3">
        <v>389</v>
      </c>
      <c r="N393" s="122">
        <f>(_xlfn.GAMMA.INV(T393,IF($O$2="Railway",$D$31,$D$32),IF($O$2="Railway",$F$31,$F$32))*'CBA Result'!$G$89)</f>
        <v>3411657408.322041</v>
      </c>
      <c r="O393" s="122">
        <f>'CBA Result'!$G$88+'CBA Result'!$G$92+'CBA Result'!$G$93+'CBA Result'!$G$94+'CBA Result'!$G$95</f>
        <v>-1375964005.2877898</v>
      </c>
      <c r="P393" s="122">
        <f>'CBA Result'!$G$90+'CBA Result'!$G$91</f>
        <v>16477753602.776276</v>
      </c>
      <c r="Q393" s="122">
        <f>'CBA Result'!$G$74</f>
        <v>-11300047184.977684</v>
      </c>
      <c r="R393" s="122">
        <v>0.68682726525879845</v>
      </c>
      <c r="S393" s="122">
        <f t="shared" si="22"/>
        <v>16906375467.387711</v>
      </c>
      <c r="T393" s="122">
        <v>0.25045464451975274</v>
      </c>
      <c r="U393" s="122">
        <f t="shared" si="23"/>
        <v>-16624650678.013412</v>
      </c>
      <c r="V393" s="3">
        <f t="shared" si="24"/>
        <v>1.1393965044614984</v>
      </c>
    </row>
    <row r="394" spans="13:22" x14ac:dyDescent="0.25">
      <c r="M394" s="3">
        <v>390</v>
      </c>
      <c r="N394" s="122">
        <f>(_xlfn.GAMMA.INV(T394,IF($O$2="Railway",$D$31,$D$32),IF($O$2="Railway",$F$31,$F$32))*'CBA Result'!$G$89)</f>
        <v>5318419366.3918104</v>
      </c>
      <c r="O394" s="122">
        <f>'CBA Result'!$G$88+'CBA Result'!$G$92+'CBA Result'!$G$93+'CBA Result'!$G$94+'CBA Result'!$G$95</f>
        <v>-1375964005.2877898</v>
      </c>
      <c r="P394" s="122">
        <f>'CBA Result'!$G$90+'CBA Result'!$G$91</f>
        <v>16477753602.776276</v>
      </c>
      <c r="Q394" s="122">
        <f>'CBA Result'!$G$74</f>
        <v>-11300047184.977684</v>
      </c>
      <c r="R394" s="122">
        <v>0.16786325839914373</v>
      </c>
      <c r="S394" s="122">
        <f t="shared" si="22"/>
        <v>6837243676.7647457</v>
      </c>
      <c r="T394" s="122">
        <v>0.93343725041750725</v>
      </c>
      <c r="U394" s="122">
        <f t="shared" si="23"/>
        <v>-25916102803.807442</v>
      </c>
      <c r="V394" s="3">
        <f t="shared" si="24"/>
        <v>0.41594599000761323</v>
      </c>
    </row>
    <row r="395" spans="13:22" x14ac:dyDescent="0.25">
      <c r="M395" s="3">
        <v>391</v>
      </c>
      <c r="N395" s="122">
        <f>(_xlfn.GAMMA.INV(T395,IF($O$2="Railway",$D$31,$D$32),IF($O$2="Railway",$F$31,$F$32))*'CBA Result'!$G$89)</f>
        <v>5197942409.4427996</v>
      </c>
      <c r="O395" s="122">
        <f>'CBA Result'!$G$88+'CBA Result'!$G$92+'CBA Result'!$G$93+'CBA Result'!$G$94+'CBA Result'!$G$95</f>
        <v>-1375964005.2877898</v>
      </c>
      <c r="P395" s="122">
        <f>'CBA Result'!$G$90+'CBA Result'!$G$91</f>
        <v>16477753602.776276</v>
      </c>
      <c r="Q395" s="122">
        <f>'CBA Result'!$G$74</f>
        <v>-11300047184.977684</v>
      </c>
      <c r="R395" s="122">
        <v>0.9261590008007885</v>
      </c>
      <c r="S395" s="122">
        <f t="shared" si="22"/>
        <v>24891842848.891354</v>
      </c>
      <c r="T395" s="122">
        <v>0.91642425608521794</v>
      </c>
      <c r="U395" s="122">
        <f t="shared" si="23"/>
        <v>-25329031159.643604</v>
      </c>
      <c r="V395" s="3">
        <f t="shared" si="24"/>
        <v>1.1336328291464894</v>
      </c>
    </row>
    <row r="396" spans="13:22" x14ac:dyDescent="0.25">
      <c r="M396" s="3">
        <v>392</v>
      </c>
      <c r="N396" s="122">
        <f>(_xlfn.GAMMA.INV(T396,IF($O$2="Railway",$D$31,$D$32),IF($O$2="Railway",$F$31,$F$32))*'CBA Result'!$G$89)</f>
        <v>3431952469.0775909</v>
      </c>
      <c r="O396" s="122">
        <f>'CBA Result'!$G$88+'CBA Result'!$G$92+'CBA Result'!$G$93+'CBA Result'!$G$94+'CBA Result'!$G$95</f>
        <v>-1375964005.2877898</v>
      </c>
      <c r="P396" s="122">
        <f>'CBA Result'!$G$90+'CBA Result'!$G$91</f>
        <v>16477753602.776276</v>
      </c>
      <c r="Q396" s="122">
        <f>'CBA Result'!$G$74</f>
        <v>-11300047184.977684</v>
      </c>
      <c r="R396" s="122">
        <v>0.80561838418401044</v>
      </c>
      <c r="S396" s="122">
        <f t="shared" si="22"/>
        <v>20043778940.525604</v>
      </c>
      <c r="T396" s="122">
        <v>0.25911641857857726</v>
      </c>
      <c r="U396" s="122">
        <f t="shared" si="23"/>
        <v>-16723546392.081028</v>
      </c>
      <c r="V396" s="3">
        <f t="shared" si="24"/>
        <v>1.3214761322861603</v>
      </c>
    </row>
    <row r="397" spans="13:22" x14ac:dyDescent="0.25">
      <c r="M397" s="3">
        <v>393</v>
      </c>
      <c r="N397" s="122">
        <f>(_xlfn.GAMMA.INV(T397,IF($O$2="Railway",$D$31,$D$32),IF($O$2="Railway",$F$31,$F$32))*'CBA Result'!$G$89)</f>
        <v>2372201789.8803325</v>
      </c>
      <c r="O397" s="122">
        <f>'CBA Result'!$G$88+'CBA Result'!$G$92+'CBA Result'!$G$93+'CBA Result'!$G$94+'CBA Result'!$G$95</f>
        <v>-1375964005.2877898</v>
      </c>
      <c r="P397" s="122">
        <f>'CBA Result'!$G$90+'CBA Result'!$G$91</f>
        <v>16477753602.776276</v>
      </c>
      <c r="Q397" s="122">
        <f>'CBA Result'!$G$74</f>
        <v>-11300047184.977684</v>
      </c>
      <c r="R397" s="122">
        <v>0.84710089037205383</v>
      </c>
      <c r="S397" s="122">
        <f t="shared" si="22"/>
        <v>21406976162.825409</v>
      </c>
      <c r="T397" s="122">
        <v>1.2768567706248679E-2</v>
      </c>
      <c r="U397" s="122">
        <f t="shared" si="23"/>
        <v>-11559491875.802107</v>
      </c>
      <c r="V397" s="3">
        <f t="shared" si="24"/>
        <v>1.938079475129473</v>
      </c>
    </row>
    <row r="398" spans="13:22" x14ac:dyDescent="0.25">
      <c r="M398" s="3">
        <v>394</v>
      </c>
      <c r="N398" s="122">
        <f>(_xlfn.GAMMA.INV(T398,IF($O$2="Railway",$D$31,$D$32),IF($O$2="Railway",$F$31,$F$32))*'CBA Result'!$G$89)</f>
        <v>4340850143.0075369</v>
      </c>
      <c r="O398" s="122">
        <f>'CBA Result'!$G$88+'CBA Result'!$G$92+'CBA Result'!$G$93+'CBA Result'!$G$94+'CBA Result'!$G$95</f>
        <v>-1375964005.2877898</v>
      </c>
      <c r="P398" s="122">
        <f>'CBA Result'!$G$90+'CBA Result'!$G$91</f>
        <v>16477753602.776276</v>
      </c>
      <c r="Q398" s="122">
        <f>'CBA Result'!$G$74</f>
        <v>-11300047184.977684</v>
      </c>
      <c r="R398" s="122">
        <v>0.21882457552902679</v>
      </c>
      <c r="S398" s="122">
        <f t="shared" si="22"/>
        <v>7842513127.1109953</v>
      </c>
      <c r="T398" s="122">
        <v>0.67955227216786707</v>
      </c>
      <c r="U398" s="122">
        <f t="shared" si="23"/>
        <v>-21152509949.291161</v>
      </c>
      <c r="V398" s="3">
        <f t="shared" si="24"/>
        <v>0.51092751123811231</v>
      </c>
    </row>
    <row r="399" spans="13:22" x14ac:dyDescent="0.25">
      <c r="M399" s="3">
        <v>395</v>
      </c>
      <c r="N399" s="122">
        <f>(_xlfn.GAMMA.INV(T399,IF($O$2="Railway",$D$31,$D$32),IF($O$2="Railway",$F$31,$F$32))*'CBA Result'!$G$89)</f>
        <v>3815366357.052784</v>
      </c>
      <c r="O399" s="122">
        <f>'CBA Result'!$G$88+'CBA Result'!$G$92+'CBA Result'!$G$93+'CBA Result'!$G$94+'CBA Result'!$G$95</f>
        <v>-1375964005.2877898</v>
      </c>
      <c r="P399" s="122">
        <f>'CBA Result'!$G$90+'CBA Result'!$G$91</f>
        <v>16477753602.776276</v>
      </c>
      <c r="Q399" s="122">
        <f>'CBA Result'!$G$74</f>
        <v>-11300047184.977684</v>
      </c>
      <c r="R399" s="122">
        <v>0.45548124432459081</v>
      </c>
      <c r="S399" s="122">
        <f t="shared" si="22"/>
        <v>12194274675.355192</v>
      </c>
      <c r="T399" s="122">
        <v>0.43830646265100892</v>
      </c>
      <c r="U399" s="122">
        <f t="shared" si="23"/>
        <v>-18591882273.971802</v>
      </c>
      <c r="V399" s="3">
        <f t="shared" si="24"/>
        <v>0.78710034903819237</v>
      </c>
    </row>
    <row r="400" spans="13:22" x14ac:dyDescent="0.25">
      <c r="M400" s="3">
        <v>396</v>
      </c>
      <c r="N400" s="122">
        <f>(_xlfn.GAMMA.INV(T400,IF($O$2="Railway",$D$31,$D$32),IF($O$2="Railway",$F$31,$F$32))*'CBA Result'!$G$89)</f>
        <v>4636726864.1402493</v>
      </c>
      <c r="O400" s="122">
        <f>'CBA Result'!$G$88+'CBA Result'!$G$92+'CBA Result'!$G$93+'CBA Result'!$G$94+'CBA Result'!$G$95</f>
        <v>-1375964005.2877898</v>
      </c>
      <c r="P400" s="122">
        <f>'CBA Result'!$G$90+'CBA Result'!$G$91</f>
        <v>16477753602.776276</v>
      </c>
      <c r="Q400" s="122">
        <f>'CBA Result'!$G$74</f>
        <v>-11300047184.977684</v>
      </c>
      <c r="R400" s="122">
        <v>0.30510763172874278</v>
      </c>
      <c r="S400" s="122">
        <f t="shared" si="22"/>
        <v>9450157860.0335789</v>
      </c>
      <c r="T400" s="122">
        <v>0.78661594081196795</v>
      </c>
      <c r="U400" s="122">
        <f t="shared" si="23"/>
        <v>-22594286348.231106</v>
      </c>
      <c r="V400" s="3">
        <f t="shared" si="24"/>
        <v>0.56257234784851562</v>
      </c>
    </row>
    <row r="401" spans="13:22" x14ac:dyDescent="0.25">
      <c r="M401" s="3">
        <v>397</v>
      </c>
      <c r="N401" s="122">
        <f>(_xlfn.GAMMA.INV(T401,IF($O$2="Railway",$D$31,$D$32),IF($O$2="Railway",$F$31,$F$32))*'CBA Result'!$G$89)</f>
        <v>3381864352.3335304</v>
      </c>
      <c r="O401" s="122">
        <f>'CBA Result'!$G$88+'CBA Result'!$G$92+'CBA Result'!$G$93+'CBA Result'!$G$94+'CBA Result'!$G$95</f>
        <v>-1375964005.2877898</v>
      </c>
      <c r="P401" s="122">
        <f>'CBA Result'!$G$90+'CBA Result'!$G$91</f>
        <v>16477753602.776276</v>
      </c>
      <c r="Q401" s="122">
        <f>'CBA Result'!$G$74</f>
        <v>-11300047184.977684</v>
      </c>
      <c r="R401" s="122">
        <v>1.0175088122807319E-2</v>
      </c>
      <c r="S401" s="122">
        <f t="shared" si="22"/>
        <v>2425419236.9614105</v>
      </c>
      <c r="T401" s="122">
        <v>0.23796153333412706</v>
      </c>
      <c r="U401" s="122">
        <f t="shared" si="23"/>
        <v>-16479472223.919134</v>
      </c>
      <c r="V401" s="3">
        <f t="shared" si="24"/>
        <v>0.26889936302543177</v>
      </c>
    </row>
    <row r="402" spans="13:22" x14ac:dyDescent="0.25">
      <c r="M402" s="3">
        <v>398</v>
      </c>
      <c r="N402" s="122">
        <f>(_xlfn.GAMMA.INV(T402,IF($O$2="Railway",$D$31,$D$32),IF($O$2="Railway",$F$31,$F$32))*'CBA Result'!$G$89)</f>
        <v>3651741359.743268</v>
      </c>
      <c r="O402" s="122">
        <f>'CBA Result'!$G$88+'CBA Result'!$G$92+'CBA Result'!$G$93+'CBA Result'!$G$94+'CBA Result'!$G$95</f>
        <v>-1375964005.2877898</v>
      </c>
      <c r="P402" s="122">
        <f>'CBA Result'!$G$90+'CBA Result'!$G$91</f>
        <v>16477753602.776276</v>
      </c>
      <c r="Q402" s="122">
        <f>'CBA Result'!$G$74</f>
        <v>-11300047184.977684</v>
      </c>
      <c r="R402" s="122">
        <v>0.28576025819350348</v>
      </c>
      <c r="S402" s="122">
        <f t="shared" si="22"/>
        <v>9095695324.179966</v>
      </c>
      <c r="T402" s="122">
        <v>0.3592490106000189</v>
      </c>
      <c r="U402" s="122">
        <f t="shared" si="23"/>
        <v>-17794554729.93816</v>
      </c>
      <c r="V402" s="3">
        <f t="shared" si="24"/>
        <v>0.63904227170706862</v>
      </c>
    </row>
    <row r="403" spans="13:22" x14ac:dyDescent="0.25">
      <c r="M403" s="3">
        <v>399</v>
      </c>
      <c r="N403" s="122">
        <f>(_xlfn.GAMMA.INV(T403,IF($O$2="Railway",$D$31,$D$32),IF($O$2="Railway",$F$31,$F$32))*'CBA Result'!$G$89)</f>
        <v>3828078722.2305722</v>
      </c>
      <c r="O403" s="122">
        <f>'CBA Result'!$G$88+'CBA Result'!$G$92+'CBA Result'!$G$93+'CBA Result'!$G$94+'CBA Result'!$G$95</f>
        <v>-1375964005.2877898</v>
      </c>
      <c r="P403" s="122">
        <f>'CBA Result'!$G$90+'CBA Result'!$G$91</f>
        <v>16477753602.776276</v>
      </c>
      <c r="Q403" s="122">
        <f>'CBA Result'!$G$74</f>
        <v>-11300047184.977684</v>
      </c>
      <c r="R403" s="122">
        <v>0.61707893195021779</v>
      </c>
      <c r="S403" s="122">
        <f t="shared" si="22"/>
        <v>15362534534.096916</v>
      </c>
      <c r="T403" s="122">
        <v>0.44449965461834173</v>
      </c>
      <c r="U403" s="122">
        <f t="shared" si="23"/>
        <v>-18653828303.446083</v>
      </c>
      <c r="V403" s="3">
        <f t="shared" si="24"/>
        <v>0.95501303867735532</v>
      </c>
    </row>
    <row r="404" spans="13:22" x14ac:dyDescent="0.25">
      <c r="M404" s="3">
        <v>400</v>
      </c>
      <c r="N404" s="122">
        <f>(_xlfn.GAMMA.INV(T404,IF($O$2="Railway",$D$31,$D$32),IF($O$2="Railway",$F$31,$F$32))*'CBA Result'!$G$89)</f>
        <v>5705777484.5606298</v>
      </c>
      <c r="O404" s="122">
        <f>'CBA Result'!$G$88+'CBA Result'!$G$92+'CBA Result'!$G$93+'CBA Result'!$G$94+'CBA Result'!$G$95</f>
        <v>-1375964005.2877898</v>
      </c>
      <c r="P404" s="122">
        <f>'CBA Result'!$G$90+'CBA Result'!$G$91</f>
        <v>16477753602.776276</v>
      </c>
      <c r="Q404" s="122">
        <f>'CBA Result'!$G$74</f>
        <v>-11300047184.977684</v>
      </c>
      <c r="R404" s="122">
        <v>0.97686650470323955</v>
      </c>
      <c r="S404" s="122">
        <f t="shared" si="22"/>
        <v>29010430529.090878</v>
      </c>
      <c r="T404" s="122">
        <v>0.9697834770011432</v>
      </c>
      <c r="U404" s="122">
        <f t="shared" si="23"/>
        <v>-27803658508.00592</v>
      </c>
      <c r="V404" s="3">
        <f t="shared" si="24"/>
        <v>1.1991315458993845</v>
      </c>
    </row>
    <row r="405" spans="13:22" x14ac:dyDescent="0.25">
      <c r="M405" s="3">
        <v>401</v>
      </c>
      <c r="N405" s="122">
        <f>(_xlfn.GAMMA.INV(T405,IF($O$2="Railway",$D$31,$D$32),IF($O$2="Railway",$F$31,$F$32))*'CBA Result'!$G$89)</f>
        <v>4700802106.5975008</v>
      </c>
      <c r="O405" s="122">
        <f>'CBA Result'!$G$88+'CBA Result'!$G$92+'CBA Result'!$G$93+'CBA Result'!$G$94+'CBA Result'!$G$95</f>
        <v>-1375964005.2877898</v>
      </c>
      <c r="P405" s="122">
        <f>'CBA Result'!$G$90+'CBA Result'!$G$91</f>
        <v>16477753602.776276</v>
      </c>
      <c r="Q405" s="122">
        <f>'CBA Result'!$G$74</f>
        <v>-11300047184.977684</v>
      </c>
      <c r="R405" s="122">
        <v>0.49713252382963702</v>
      </c>
      <c r="S405" s="122">
        <f t="shared" si="22"/>
        <v>12975104259.330379</v>
      </c>
      <c r="T405" s="122">
        <v>0.80620486669628644</v>
      </c>
      <c r="U405" s="122">
        <f t="shared" si="23"/>
        <v>-22906518320.984997</v>
      </c>
      <c r="V405" s="3">
        <f t="shared" si="24"/>
        <v>0.71158532834330723</v>
      </c>
    </row>
    <row r="406" spans="13:22" x14ac:dyDescent="0.25">
      <c r="M406" s="3">
        <v>402</v>
      </c>
      <c r="N406" s="122">
        <f>(_xlfn.GAMMA.INV(T406,IF($O$2="Railway",$D$31,$D$32),IF($O$2="Railway",$F$31,$F$32))*'CBA Result'!$G$89)</f>
        <v>3515258668.056016</v>
      </c>
      <c r="O406" s="122">
        <f>'CBA Result'!$G$88+'CBA Result'!$G$92+'CBA Result'!$G$93+'CBA Result'!$G$94+'CBA Result'!$G$95</f>
        <v>-1375964005.2877898</v>
      </c>
      <c r="P406" s="122">
        <f>'CBA Result'!$G$90+'CBA Result'!$G$91</f>
        <v>16477753602.776276</v>
      </c>
      <c r="Q406" s="122">
        <f>'CBA Result'!$G$74</f>
        <v>-11300047184.977684</v>
      </c>
      <c r="R406" s="122">
        <v>0.95825293997377203</v>
      </c>
      <c r="S406" s="122">
        <f t="shared" si="22"/>
        <v>27096949884.878948</v>
      </c>
      <c r="T406" s="122">
        <v>0.29583824422415284</v>
      </c>
      <c r="U406" s="122">
        <f t="shared" si="23"/>
        <v>-17129488809.96599</v>
      </c>
      <c r="V406" s="3">
        <f t="shared" si="24"/>
        <v>1.7067785776909721</v>
      </c>
    </row>
    <row r="407" spans="13:22" x14ac:dyDescent="0.25">
      <c r="M407" s="3">
        <v>403</v>
      </c>
      <c r="N407" s="122">
        <f>(_xlfn.GAMMA.INV(T407,IF($O$2="Railway",$D$31,$D$32),IF($O$2="Railway",$F$31,$F$32))*'CBA Result'!$G$89)</f>
        <v>4756684802.6023121</v>
      </c>
      <c r="O407" s="122">
        <f>'CBA Result'!$G$88+'CBA Result'!$G$92+'CBA Result'!$G$93+'CBA Result'!$G$94+'CBA Result'!$G$95</f>
        <v>-1375964005.2877898</v>
      </c>
      <c r="P407" s="122">
        <f>'CBA Result'!$G$90+'CBA Result'!$G$91</f>
        <v>16477753602.776276</v>
      </c>
      <c r="Q407" s="122">
        <f>'CBA Result'!$G$74</f>
        <v>-11300047184.977684</v>
      </c>
      <c r="R407" s="122">
        <v>0.19549859078520593</v>
      </c>
      <c r="S407" s="122">
        <f t="shared" si="22"/>
        <v>7389964139.1747971</v>
      </c>
      <c r="T407" s="122">
        <v>0.82222983109569592</v>
      </c>
      <c r="U407" s="122">
        <f t="shared" si="23"/>
        <v>-23178828869.447281</v>
      </c>
      <c r="V407" s="3">
        <f t="shared" si="24"/>
        <v>0.46467770210282222</v>
      </c>
    </row>
    <row r="408" spans="13:22" x14ac:dyDescent="0.25">
      <c r="M408" s="3">
        <v>404</v>
      </c>
      <c r="N408" s="122">
        <f>(_xlfn.GAMMA.INV(T408,IF($O$2="Railway",$D$31,$D$32),IF($O$2="Railway",$F$31,$F$32))*'CBA Result'!$G$89)</f>
        <v>4776419868.3625517</v>
      </c>
      <c r="O408" s="122">
        <f>'CBA Result'!$G$88+'CBA Result'!$G$92+'CBA Result'!$G$93+'CBA Result'!$G$94+'CBA Result'!$G$95</f>
        <v>-1375964005.2877898</v>
      </c>
      <c r="P408" s="122">
        <f>'CBA Result'!$G$90+'CBA Result'!$G$91</f>
        <v>16477753602.776276</v>
      </c>
      <c r="Q408" s="122">
        <f>'CBA Result'!$G$74</f>
        <v>-11300047184.977684</v>
      </c>
      <c r="R408" s="122">
        <v>0.97585636391085939</v>
      </c>
      <c r="S408" s="122">
        <f t="shared" si="22"/>
        <v>28882789762.665821</v>
      </c>
      <c r="T408" s="122">
        <v>0.82765516336818701</v>
      </c>
      <c r="U408" s="122">
        <f t="shared" si="23"/>
        <v>-23274995786.316284</v>
      </c>
      <c r="V408" s="3">
        <f t="shared" si="24"/>
        <v>1.3870355089267248</v>
      </c>
    </row>
    <row r="409" spans="13:22" x14ac:dyDescent="0.25">
      <c r="M409" s="3">
        <v>405</v>
      </c>
      <c r="N409" s="122">
        <f>(_xlfn.GAMMA.INV(T409,IF($O$2="Railway",$D$31,$D$32),IF($O$2="Railway",$F$31,$F$32))*'CBA Result'!$G$89)</f>
        <v>4924537383.3094921</v>
      </c>
      <c r="O409" s="122">
        <f>'CBA Result'!$G$88+'CBA Result'!$G$92+'CBA Result'!$G$93+'CBA Result'!$G$94+'CBA Result'!$G$95</f>
        <v>-1375964005.2877898</v>
      </c>
      <c r="P409" s="122">
        <f>'CBA Result'!$G$90+'CBA Result'!$G$91</f>
        <v>16477753602.776276</v>
      </c>
      <c r="Q409" s="122">
        <f>'CBA Result'!$G$74</f>
        <v>-11300047184.977684</v>
      </c>
      <c r="R409" s="122">
        <v>0.95311135474293118</v>
      </c>
      <c r="S409" s="122">
        <f t="shared" si="22"/>
        <v>26678973750.843662</v>
      </c>
      <c r="T409" s="122">
        <v>0.8645699893784351</v>
      </c>
      <c r="U409" s="122">
        <f t="shared" si="23"/>
        <v>-23996756986.3951</v>
      </c>
      <c r="V409" s="3">
        <f t="shared" si="24"/>
        <v>1.259651341470966</v>
      </c>
    </row>
    <row r="410" spans="13:22" x14ac:dyDescent="0.25">
      <c r="M410" s="3">
        <v>406</v>
      </c>
      <c r="N410" s="122">
        <f>(_xlfn.GAMMA.INV(T410,IF($O$2="Railway",$D$31,$D$32),IF($O$2="Railway",$F$31,$F$32))*'CBA Result'!$G$89)</f>
        <v>3820317453.6111503</v>
      </c>
      <c r="O410" s="122">
        <f>'CBA Result'!$G$88+'CBA Result'!$G$92+'CBA Result'!$G$93+'CBA Result'!$G$94+'CBA Result'!$G$95</f>
        <v>-1375964005.2877898</v>
      </c>
      <c r="P410" s="122">
        <f>'CBA Result'!$G$90+'CBA Result'!$G$91</f>
        <v>16477753602.776276</v>
      </c>
      <c r="Q410" s="122">
        <f>'CBA Result'!$G$74</f>
        <v>-11300047184.977684</v>
      </c>
      <c r="R410" s="122">
        <v>0.56339969424794945</v>
      </c>
      <c r="S410" s="122">
        <f t="shared" si="22"/>
        <v>14262104679.575405</v>
      </c>
      <c r="T410" s="122">
        <v>0.44071845997155212</v>
      </c>
      <c r="U410" s="122">
        <f t="shared" si="23"/>
        <v>-18616008451.04784</v>
      </c>
      <c r="V410" s="3">
        <f t="shared" si="24"/>
        <v>0.89742428790949591</v>
      </c>
    </row>
    <row r="411" spans="13:22" x14ac:dyDescent="0.25">
      <c r="M411" s="3">
        <v>407</v>
      </c>
      <c r="N411" s="122">
        <f>(_xlfn.GAMMA.INV(T411,IF($O$2="Railway",$D$31,$D$32),IF($O$2="Railway",$F$31,$F$32))*'CBA Result'!$G$89)</f>
        <v>3037770197.4370289</v>
      </c>
      <c r="O411" s="122">
        <f>'CBA Result'!$G$88+'CBA Result'!$G$92+'CBA Result'!$G$93+'CBA Result'!$G$94+'CBA Result'!$G$95</f>
        <v>-1375964005.2877898</v>
      </c>
      <c r="P411" s="122">
        <f>'CBA Result'!$G$90+'CBA Result'!$G$91</f>
        <v>16477753602.776276</v>
      </c>
      <c r="Q411" s="122">
        <f>'CBA Result'!$G$74</f>
        <v>-11300047184.977684</v>
      </c>
      <c r="R411" s="122">
        <v>2.3656998415222397E-5</v>
      </c>
      <c r="S411" s="122">
        <f t="shared" si="22"/>
        <v>1317697662.2488422</v>
      </c>
      <c r="T411" s="122">
        <v>0.11683225748281167</v>
      </c>
      <c r="U411" s="122">
        <f t="shared" si="23"/>
        <v>-14802737299.847708</v>
      </c>
      <c r="V411" s="3">
        <f t="shared" si="24"/>
        <v>0.20128060061085692</v>
      </c>
    </row>
    <row r="412" spans="13:22" x14ac:dyDescent="0.25">
      <c r="M412" s="3">
        <v>408</v>
      </c>
      <c r="N412" s="122">
        <f>(_xlfn.GAMMA.INV(T412,IF($O$2="Railway",$D$31,$D$32),IF($O$2="Railway",$F$31,$F$32))*'CBA Result'!$G$89)</f>
        <v>4784807622.2066526</v>
      </c>
      <c r="O412" s="122">
        <f>'CBA Result'!$G$88+'CBA Result'!$G$92+'CBA Result'!$G$93+'CBA Result'!$G$94+'CBA Result'!$G$95</f>
        <v>-1375964005.2877898</v>
      </c>
      <c r="P412" s="122">
        <f>'CBA Result'!$G$90+'CBA Result'!$G$91</f>
        <v>16477753602.776276</v>
      </c>
      <c r="Q412" s="122">
        <f>'CBA Result'!$G$74</f>
        <v>-11300047184.977684</v>
      </c>
      <c r="R412" s="122">
        <v>6.4776642270080065E-2</v>
      </c>
      <c r="S412" s="122">
        <f t="shared" si="22"/>
        <v>4451370105.9839525</v>
      </c>
      <c r="T412" s="122">
        <v>0.82992431632546282</v>
      </c>
      <c r="U412" s="122">
        <f t="shared" si="23"/>
        <v>-23315868435.865208</v>
      </c>
      <c r="V412" s="3">
        <f t="shared" si="24"/>
        <v>0.33711863422646465</v>
      </c>
    </row>
    <row r="413" spans="13:22" x14ac:dyDescent="0.25">
      <c r="M413" s="3">
        <v>409</v>
      </c>
      <c r="N413" s="122">
        <f>(_xlfn.GAMMA.INV(T413,IF($O$2="Railway",$D$31,$D$32),IF($O$2="Railway",$F$31,$F$32))*'CBA Result'!$G$89)</f>
        <v>4223571341.269104</v>
      </c>
      <c r="O413" s="122">
        <f>'CBA Result'!$G$88+'CBA Result'!$G$92+'CBA Result'!$G$93+'CBA Result'!$G$94+'CBA Result'!$G$95</f>
        <v>-1375964005.2877898</v>
      </c>
      <c r="P413" s="122">
        <f>'CBA Result'!$G$90+'CBA Result'!$G$91</f>
        <v>16477753602.776276</v>
      </c>
      <c r="Q413" s="122">
        <f>'CBA Result'!$G$74</f>
        <v>-11300047184.977684</v>
      </c>
      <c r="R413" s="122">
        <v>0.67449308501025562</v>
      </c>
      <c r="S413" s="122">
        <f t="shared" si="22"/>
        <v>16621712577.160376</v>
      </c>
      <c r="T413" s="122">
        <v>0.63014020523565906</v>
      </c>
      <c r="U413" s="122">
        <f t="shared" si="23"/>
        <v>-20581022581.866314</v>
      </c>
      <c r="V413" s="3">
        <f t="shared" si="24"/>
        <v>0.94598408974566051</v>
      </c>
    </row>
    <row r="414" spans="13:22" x14ac:dyDescent="0.25">
      <c r="M414" s="3">
        <v>410</v>
      </c>
      <c r="N414" s="122">
        <f>(_xlfn.GAMMA.INV(T414,IF($O$2="Railway",$D$31,$D$32),IF($O$2="Railway",$F$31,$F$32))*'CBA Result'!$G$89)</f>
        <v>4772680843.3055077</v>
      </c>
      <c r="O414" s="122">
        <f>'CBA Result'!$G$88+'CBA Result'!$G$92+'CBA Result'!$G$93+'CBA Result'!$G$94+'CBA Result'!$G$95</f>
        <v>-1375964005.2877898</v>
      </c>
      <c r="P414" s="122">
        <f>'CBA Result'!$G$90+'CBA Result'!$G$91</f>
        <v>16477753602.776276</v>
      </c>
      <c r="Q414" s="122">
        <f>'CBA Result'!$G$74</f>
        <v>-11300047184.977684</v>
      </c>
      <c r="R414" s="122">
        <v>0.78841741213608563</v>
      </c>
      <c r="S414" s="122">
        <f t="shared" si="22"/>
        <v>19531064145.093594</v>
      </c>
      <c r="T414" s="122">
        <v>0.82663659338521722</v>
      </c>
      <c r="U414" s="122">
        <f t="shared" si="23"/>
        <v>-23256775907.234028</v>
      </c>
      <c r="V414" s="3">
        <f t="shared" si="24"/>
        <v>0.98585380340615569</v>
      </c>
    </row>
    <row r="415" spans="13:22" x14ac:dyDescent="0.25">
      <c r="M415" s="3">
        <v>411</v>
      </c>
      <c r="N415" s="122">
        <f>(_xlfn.GAMMA.INV(T415,IF($O$2="Railway",$D$31,$D$32),IF($O$2="Railway",$F$31,$F$32))*'CBA Result'!$G$89)</f>
        <v>4416484525.3286734</v>
      </c>
      <c r="O415" s="122">
        <f>'CBA Result'!$G$88+'CBA Result'!$G$92+'CBA Result'!$G$93+'CBA Result'!$G$94+'CBA Result'!$G$95</f>
        <v>-1375964005.2877898</v>
      </c>
      <c r="P415" s="122">
        <f>'CBA Result'!$G$90+'CBA Result'!$G$91</f>
        <v>16477753602.776276</v>
      </c>
      <c r="Q415" s="122">
        <f>'CBA Result'!$G$74</f>
        <v>-11300047184.977684</v>
      </c>
      <c r="R415" s="122">
        <v>0.29308587352382809</v>
      </c>
      <c r="S415" s="122">
        <f t="shared" si="22"/>
        <v>9230175980.4882431</v>
      </c>
      <c r="T415" s="122">
        <v>0.70943646456851561</v>
      </c>
      <c r="U415" s="122">
        <f t="shared" si="23"/>
        <v>-21521068404.858551</v>
      </c>
      <c r="V415" s="3">
        <f t="shared" si="24"/>
        <v>0.57017134417726778</v>
      </c>
    </row>
    <row r="416" spans="13:22" x14ac:dyDescent="0.25">
      <c r="M416" s="3">
        <v>412</v>
      </c>
      <c r="N416" s="122">
        <f>(_xlfn.GAMMA.INV(T416,IF($O$2="Railway",$D$31,$D$32),IF($O$2="Railway",$F$31,$F$32))*'CBA Result'!$G$89)</f>
        <v>4565174381.3010521</v>
      </c>
      <c r="O416" s="122">
        <f>'CBA Result'!$G$88+'CBA Result'!$G$92+'CBA Result'!$G$93+'CBA Result'!$G$94+'CBA Result'!$G$95</f>
        <v>-1375964005.2877898</v>
      </c>
      <c r="P416" s="122">
        <f>'CBA Result'!$G$90+'CBA Result'!$G$91</f>
        <v>16477753602.776276</v>
      </c>
      <c r="Q416" s="122">
        <f>'CBA Result'!$G$74</f>
        <v>-11300047184.977684</v>
      </c>
      <c r="R416" s="122">
        <v>0.19122867997669113</v>
      </c>
      <c r="S416" s="122">
        <f t="shared" si="22"/>
        <v>7305862718.9034319</v>
      </c>
      <c r="T416" s="122">
        <v>0.76320226543676817</v>
      </c>
      <c r="U416" s="122">
        <f t="shared" si="23"/>
        <v>-22245618563.052975</v>
      </c>
      <c r="V416" s="3">
        <f t="shared" si="24"/>
        <v>0.47178158095129891</v>
      </c>
    </row>
    <row r="417" spans="13:22" x14ac:dyDescent="0.25">
      <c r="M417" s="3">
        <v>413</v>
      </c>
      <c r="N417" s="122">
        <f>(_xlfn.GAMMA.INV(T417,IF($O$2="Railway",$D$31,$D$32),IF($O$2="Railway",$F$31,$F$32))*'CBA Result'!$G$89)</f>
        <v>3573106648.0551348</v>
      </c>
      <c r="O417" s="122">
        <f>'CBA Result'!$G$88+'CBA Result'!$G$92+'CBA Result'!$G$93+'CBA Result'!$G$94+'CBA Result'!$G$95</f>
        <v>-1375964005.2877898</v>
      </c>
      <c r="P417" s="122">
        <f>'CBA Result'!$G$90+'CBA Result'!$G$91</f>
        <v>16477753602.776276</v>
      </c>
      <c r="Q417" s="122">
        <f>'CBA Result'!$G$74</f>
        <v>-11300047184.977684</v>
      </c>
      <c r="R417" s="122">
        <v>0.72581673659901624</v>
      </c>
      <c r="S417" s="122">
        <f t="shared" si="22"/>
        <v>17847563677.949661</v>
      </c>
      <c r="T417" s="122">
        <v>0.32229736285246191</v>
      </c>
      <c r="U417" s="122">
        <f t="shared" si="23"/>
        <v>-17411375982.33218</v>
      </c>
      <c r="V417" s="3">
        <f t="shared" si="24"/>
        <v>1.1512419432592198</v>
      </c>
    </row>
    <row r="418" spans="13:22" x14ac:dyDescent="0.25">
      <c r="M418" s="3">
        <v>414</v>
      </c>
      <c r="N418" s="122">
        <f>(_xlfn.GAMMA.INV(T418,IF($O$2="Railway",$D$31,$D$32),IF($O$2="Railway",$F$31,$F$32))*'CBA Result'!$G$89)</f>
        <v>3659082904.0547428</v>
      </c>
      <c r="O418" s="122">
        <f>'CBA Result'!$G$88+'CBA Result'!$G$92+'CBA Result'!$G$93+'CBA Result'!$G$94+'CBA Result'!$G$95</f>
        <v>-1375964005.2877898</v>
      </c>
      <c r="P418" s="122">
        <f>'CBA Result'!$G$90+'CBA Result'!$G$91</f>
        <v>16477753602.776276</v>
      </c>
      <c r="Q418" s="122">
        <f>'CBA Result'!$G$74</f>
        <v>-11300047184.977684</v>
      </c>
      <c r="R418" s="122">
        <v>0.2322604049197875</v>
      </c>
      <c r="S418" s="122">
        <f t="shared" si="22"/>
        <v>8098666613.9715662</v>
      </c>
      <c r="T418" s="122">
        <v>0.36274576172599382</v>
      </c>
      <c r="U418" s="122">
        <f t="shared" si="23"/>
        <v>-17830329309.565559</v>
      </c>
      <c r="V418" s="3">
        <f t="shared" si="24"/>
        <v>0.5822542776688332</v>
      </c>
    </row>
    <row r="419" spans="13:22" x14ac:dyDescent="0.25">
      <c r="M419" s="3">
        <v>415</v>
      </c>
      <c r="N419" s="122">
        <f>(_xlfn.GAMMA.INV(T419,IF($O$2="Railway",$D$31,$D$32),IF($O$2="Railway",$F$31,$F$32))*'CBA Result'!$G$89)</f>
        <v>4247387163.5191979</v>
      </c>
      <c r="O419" s="122">
        <f>'CBA Result'!$G$88+'CBA Result'!$G$92+'CBA Result'!$G$93+'CBA Result'!$G$94+'CBA Result'!$G$95</f>
        <v>-1375964005.2877898</v>
      </c>
      <c r="P419" s="122">
        <f>'CBA Result'!$G$90+'CBA Result'!$G$91</f>
        <v>16477753602.776276</v>
      </c>
      <c r="Q419" s="122">
        <f>'CBA Result'!$G$74</f>
        <v>-11300047184.977684</v>
      </c>
      <c r="R419" s="122">
        <v>0.45998753104021717</v>
      </c>
      <c r="S419" s="122">
        <f t="shared" si="22"/>
        <v>12277963881.263899</v>
      </c>
      <c r="T419" s="122">
        <v>0.64045655626816633</v>
      </c>
      <c r="U419" s="122">
        <f t="shared" si="23"/>
        <v>-20697074599.443367</v>
      </c>
      <c r="V419" s="3">
        <f t="shared" si="24"/>
        <v>0.73195788934841732</v>
      </c>
    </row>
    <row r="420" spans="13:22" x14ac:dyDescent="0.25">
      <c r="M420" s="3">
        <v>416</v>
      </c>
      <c r="N420" s="122">
        <f>(_xlfn.GAMMA.INV(T420,IF($O$2="Railway",$D$31,$D$32),IF($O$2="Railway",$F$31,$F$32))*'CBA Result'!$G$89)</f>
        <v>4836641998.1117182</v>
      </c>
      <c r="O420" s="122">
        <f>'CBA Result'!$G$88+'CBA Result'!$G$92+'CBA Result'!$G$93+'CBA Result'!$G$94+'CBA Result'!$G$95</f>
        <v>-1375964005.2877898</v>
      </c>
      <c r="P420" s="122">
        <f>'CBA Result'!$G$90+'CBA Result'!$G$91</f>
        <v>16477753602.776276</v>
      </c>
      <c r="Q420" s="122">
        <f>'CBA Result'!$G$74</f>
        <v>-11300047184.977684</v>
      </c>
      <c r="R420" s="122">
        <v>0.65388632026426885</v>
      </c>
      <c r="S420" s="122">
        <f t="shared" si="22"/>
        <v>16158131094.260002</v>
      </c>
      <c r="T420" s="122">
        <v>0.84346554869475354</v>
      </c>
      <c r="U420" s="122">
        <f t="shared" si="23"/>
        <v>-23568451942.764973</v>
      </c>
      <c r="V420" s="3">
        <f t="shared" si="24"/>
        <v>0.83241823157190853</v>
      </c>
    </row>
    <row r="421" spans="13:22" x14ac:dyDescent="0.25">
      <c r="M421" s="3">
        <v>417</v>
      </c>
      <c r="N421" s="122">
        <f>(_xlfn.GAMMA.INV(T421,IF($O$2="Railway",$D$31,$D$32),IF($O$2="Railway",$F$31,$F$32))*'CBA Result'!$G$89)</f>
        <v>4581053924.0248795</v>
      </c>
      <c r="O421" s="122">
        <f>'CBA Result'!$G$88+'CBA Result'!$G$92+'CBA Result'!$G$93+'CBA Result'!$G$94+'CBA Result'!$G$95</f>
        <v>-1375964005.2877898</v>
      </c>
      <c r="P421" s="122">
        <f>'CBA Result'!$G$90+'CBA Result'!$G$91</f>
        <v>16477753602.776276</v>
      </c>
      <c r="Q421" s="122">
        <f>'CBA Result'!$G$74</f>
        <v>-11300047184.977684</v>
      </c>
      <c r="R421" s="122">
        <v>0.74146940151585861</v>
      </c>
      <c r="S421" s="122">
        <f t="shared" si="22"/>
        <v>18245940884.872581</v>
      </c>
      <c r="T421" s="122">
        <v>0.76853830939896783</v>
      </c>
      <c r="U421" s="122">
        <f t="shared" si="23"/>
        <v>-22322997918.338261</v>
      </c>
      <c r="V421" s="3">
        <f t="shared" si="24"/>
        <v>0.9609386195385401</v>
      </c>
    </row>
    <row r="422" spans="13:22" x14ac:dyDescent="0.25">
      <c r="M422" s="3">
        <v>418</v>
      </c>
      <c r="N422" s="122">
        <f>(_xlfn.GAMMA.INV(T422,IF($O$2="Railway",$D$31,$D$32),IF($O$2="Railway",$F$31,$F$32))*'CBA Result'!$G$89)</f>
        <v>4802648433.6163521</v>
      </c>
      <c r="O422" s="122">
        <f>'CBA Result'!$G$88+'CBA Result'!$G$92+'CBA Result'!$G$93+'CBA Result'!$G$94+'CBA Result'!$G$95</f>
        <v>-1375964005.2877898</v>
      </c>
      <c r="P422" s="122">
        <f>'CBA Result'!$G$90+'CBA Result'!$G$91</f>
        <v>16477753602.776276</v>
      </c>
      <c r="Q422" s="122">
        <f>'CBA Result'!$G$74</f>
        <v>-11300047184.977684</v>
      </c>
      <c r="R422" s="122">
        <v>0.58898037079704157</v>
      </c>
      <c r="S422" s="122">
        <f t="shared" si="22"/>
        <v>14778764832.465366</v>
      </c>
      <c r="T422" s="122">
        <v>0.83467834101830074</v>
      </c>
      <c r="U422" s="122">
        <f t="shared" si="23"/>
        <v>-23402804848.875221</v>
      </c>
      <c r="V422" s="3">
        <f t="shared" si="24"/>
        <v>0.77791740683890354</v>
      </c>
    </row>
    <row r="423" spans="13:22" x14ac:dyDescent="0.25">
      <c r="M423" s="3">
        <v>419</v>
      </c>
      <c r="N423" s="122">
        <f>(_xlfn.GAMMA.INV(T423,IF($O$2="Railway",$D$31,$D$32),IF($O$2="Railway",$F$31,$F$32))*'CBA Result'!$G$89)</f>
        <v>4498937510.9302092</v>
      </c>
      <c r="O423" s="122">
        <f>'CBA Result'!$G$88+'CBA Result'!$G$92+'CBA Result'!$G$93+'CBA Result'!$G$94+'CBA Result'!$G$95</f>
        <v>-1375964005.2877898</v>
      </c>
      <c r="P423" s="122">
        <f>'CBA Result'!$G$90+'CBA Result'!$G$91</f>
        <v>16477753602.776276</v>
      </c>
      <c r="Q423" s="122">
        <f>'CBA Result'!$G$74</f>
        <v>-11300047184.977684</v>
      </c>
      <c r="R423" s="122">
        <v>0.847593207542928</v>
      </c>
      <c r="S423" s="122">
        <f t="shared" si="22"/>
        <v>21424465051.097378</v>
      </c>
      <c r="T423" s="122">
        <v>0.74009138684400355</v>
      </c>
      <c r="U423" s="122">
        <f t="shared" si="23"/>
        <v>-21922853202.957306</v>
      </c>
      <c r="V423" s="3">
        <f t="shared" si="24"/>
        <v>1.1197191501254244</v>
      </c>
    </row>
    <row r="424" spans="13:22" x14ac:dyDescent="0.25">
      <c r="M424" s="3">
        <v>420</v>
      </c>
      <c r="N424" s="122">
        <f>(_xlfn.GAMMA.INV(T424,IF($O$2="Railway",$D$31,$D$32),IF($O$2="Railway",$F$31,$F$32))*'CBA Result'!$G$89)</f>
        <v>4305227607.1078577</v>
      </c>
      <c r="O424" s="122">
        <f>'CBA Result'!$G$88+'CBA Result'!$G$92+'CBA Result'!$G$93+'CBA Result'!$G$94+'CBA Result'!$G$95</f>
        <v>-1375964005.2877898</v>
      </c>
      <c r="P424" s="122">
        <f>'CBA Result'!$G$90+'CBA Result'!$G$91</f>
        <v>16477753602.776276</v>
      </c>
      <c r="Q424" s="122">
        <f>'CBA Result'!$G$74</f>
        <v>-11300047184.977684</v>
      </c>
      <c r="R424" s="122">
        <v>6.8763748290637805E-2</v>
      </c>
      <c r="S424" s="122">
        <f t="shared" si="22"/>
        <v>4561191619.6786852</v>
      </c>
      <c r="T424" s="122">
        <v>0.66492240148928472</v>
      </c>
      <c r="U424" s="122">
        <f t="shared" si="23"/>
        <v>-20978925047.667515</v>
      </c>
      <c r="V424" s="3">
        <f t="shared" si="24"/>
        <v>0.35704666490200165</v>
      </c>
    </row>
    <row r="425" spans="13:22" x14ac:dyDescent="0.25">
      <c r="M425" s="3">
        <v>421</v>
      </c>
      <c r="N425" s="122">
        <f>(_xlfn.GAMMA.INV(T425,IF($O$2="Railway",$D$31,$D$32),IF($O$2="Railway",$F$31,$F$32))*'CBA Result'!$G$89)</f>
        <v>4399006180.576745</v>
      </c>
      <c r="O425" s="122">
        <f>'CBA Result'!$G$88+'CBA Result'!$G$92+'CBA Result'!$G$93+'CBA Result'!$G$94+'CBA Result'!$G$95</f>
        <v>-1375964005.2877898</v>
      </c>
      <c r="P425" s="122">
        <f>'CBA Result'!$G$90+'CBA Result'!$G$91</f>
        <v>16477753602.776276</v>
      </c>
      <c r="Q425" s="122">
        <f>'CBA Result'!$G$74</f>
        <v>-11300047184.977684</v>
      </c>
      <c r="R425" s="122">
        <v>0.5683690475642299</v>
      </c>
      <c r="S425" s="122">
        <f t="shared" si="22"/>
        <v>14361473379.483925</v>
      </c>
      <c r="T425" s="122">
        <v>0.70267697206266388</v>
      </c>
      <c r="U425" s="122">
        <f t="shared" si="23"/>
        <v>-21435898254.062656</v>
      </c>
      <c r="V425" s="3">
        <f t="shared" si="24"/>
        <v>0.81100009660094674</v>
      </c>
    </row>
    <row r="426" spans="13:22" x14ac:dyDescent="0.25">
      <c r="M426" s="3">
        <v>422</v>
      </c>
      <c r="N426" s="122">
        <f>(_xlfn.GAMMA.INV(T426,IF($O$2="Railway",$D$31,$D$32),IF($O$2="Railway",$F$31,$F$32))*'CBA Result'!$G$89)</f>
        <v>4701172937.3871775</v>
      </c>
      <c r="O426" s="122">
        <f>'CBA Result'!$G$88+'CBA Result'!$G$92+'CBA Result'!$G$93+'CBA Result'!$G$94+'CBA Result'!$G$95</f>
        <v>-1375964005.2877898</v>
      </c>
      <c r="P426" s="122">
        <f>'CBA Result'!$G$90+'CBA Result'!$G$91</f>
        <v>16477753602.776276</v>
      </c>
      <c r="Q426" s="122">
        <f>'CBA Result'!$G$74</f>
        <v>-11300047184.977684</v>
      </c>
      <c r="R426" s="122">
        <v>0.94066076012883948</v>
      </c>
      <c r="S426" s="122">
        <f t="shared" si="22"/>
        <v>25784150370.286224</v>
      </c>
      <c r="T426" s="122">
        <v>0.80631445016628511</v>
      </c>
      <c r="U426" s="122">
        <f t="shared" si="23"/>
        <v>-22908325340.741428</v>
      </c>
      <c r="V426" s="3">
        <f t="shared" si="24"/>
        <v>1.2706890996792299</v>
      </c>
    </row>
    <row r="427" spans="13:22" x14ac:dyDescent="0.25">
      <c r="M427" s="3">
        <v>423</v>
      </c>
      <c r="N427" s="122">
        <f>(_xlfn.GAMMA.INV(T427,IF($O$2="Railway",$D$31,$D$32),IF($O$2="Railway",$F$31,$F$32))*'CBA Result'!$G$89)</f>
        <v>3990474121.2975259</v>
      </c>
      <c r="O427" s="122">
        <f>'CBA Result'!$G$88+'CBA Result'!$G$92+'CBA Result'!$G$93+'CBA Result'!$G$94+'CBA Result'!$G$95</f>
        <v>-1375964005.2877898</v>
      </c>
      <c r="P427" s="122">
        <f>'CBA Result'!$G$90+'CBA Result'!$G$91</f>
        <v>16477753602.776276</v>
      </c>
      <c r="Q427" s="122">
        <f>'CBA Result'!$G$74</f>
        <v>-11300047184.977684</v>
      </c>
      <c r="R427" s="122">
        <v>0.93432221881316069</v>
      </c>
      <c r="S427" s="122">
        <f t="shared" si="22"/>
        <v>25377687699.032608</v>
      </c>
      <c r="T427" s="122">
        <v>0.5230915794642369</v>
      </c>
      <c r="U427" s="122">
        <f t="shared" si="23"/>
        <v>-19445164143.504105</v>
      </c>
      <c r="V427" s="3">
        <f t="shared" si="24"/>
        <v>1.4395454627413613</v>
      </c>
    </row>
    <row r="428" spans="13:22" x14ac:dyDescent="0.25">
      <c r="M428" s="3">
        <v>424</v>
      </c>
      <c r="N428" s="122">
        <f>(_xlfn.GAMMA.INV(T428,IF($O$2="Railway",$D$31,$D$32),IF($O$2="Railway",$F$31,$F$32))*'CBA Result'!$G$89)</f>
        <v>2812382227.4438834</v>
      </c>
      <c r="O428" s="122">
        <f>'CBA Result'!$G$88+'CBA Result'!$G$92+'CBA Result'!$G$93+'CBA Result'!$G$94+'CBA Result'!$G$95</f>
        <v>-1375964005.2877898</v>
      </c>
      <c r="P428" s="122">
        <f>'CBA Result'!$G$90+'CBA Result'!$G$91</f>
        <v>16477753602.776276</v>
      </c>
      <c r="Q428" s="122">
        <f>'CBA Result'!$G$74</f>
        <v>-11300047184.977684</v>
      </c>
      <c r="R428" s="122">
        <v>4.9303372380109955E-2</v>
      </c>
      <c r="S428" s="122">
        <f t="shared" si="22"/>
        <v>3998142472.4059243</v>
      </c>
      <c r="T428" s="122">
        <v>6.3689934568743611E-2</v>
      </c>
      <c r="U428" s="122">
        <f t="shared" si="23"/>
        <v>-13704445232.472309</v>
      </c>
      <c r="V428" s="3">
        <f t="shared" si="24"/>
        <v>0.39655459249710995</v>
      </c>
    </row>
    <row r="429" spans="13:22" x14ac:dyDescent="0.25">
      <c r="M429" s="3">
        <v>425</v>
      </c>
      <c r="N429" s="122">
        <f>(_xlfn.GAMMA.INV(T429,IF($O$2="Railway",$D$31,$D$32),IF($O$2="Railway",$F$31,$F$32))*'CBA Result'!$G$89)</f>
        <v>4171524488.5435638</v>
      </c>
      <c r="O429" s="122">
        <f>'CBA Result'!$G$88+'CBA Result'!$G$92+'CBA Result'!$G$93+'CBA Result'!$G$94+'CBA Result'!$G$95</f>
        <v>-1375964005.2877898</v>
      </c>
      <c r="P429" s="122">
        <f>'CBA Result'!$G$90+'CBA Result'!$G$91</f>
        <v>16477753602.776276</v>
      </c>
      <c r="Q429" s="122">
        <f>'CBA Result'!$G$74</f>
        <v>-11300047184.977684</v>
      </c>
      <c r="R429" s="122">
        <v>0.24516781371454621</v>
      </c>
      <c r="S429" s="122">
        <f t="shared" si="22"/>
        <v>8342194827.9677649</v>
      </c>
      <c r="T429" s="122">
        <v>0.60713737881544161</v>
      </c>
      <c r="U429" s="122">
        <f t="shared" si="23"/>
        <v>-20327403697.584003</v>
      </c>
      <c r="V429" s="3">
        <f t="shared" si="24"/>
        <v>0.54791824263062716</v>
      </c>
    </row>
    <row r="430" spans="13:22" x14ac:dyDescent="0.25">
      <c r="M430" s="3">
        <v>426</v>
      </c>
      <c r="N430" s="122">
        <f>(_xlfn.GAMMA.INV(T430,IF($O$2="Railway",$D$31,$D$32),IF($O$2="Railway",$F$31,$F$32))*'CBA Result'!$G$89)</f>
        <v>3614791936.2860036</v>
      </c>
      <c r="O430" s="122">
        <f>'CBA Result'!$G$88+'CBA Result'!$G$92+'CBA Result'!$G$93+'CBA Result'!$G$94+'CBA Result'!$G$95</f>
        <v>-1375964005.2877898</v>
      </c>
      <c r="P430" s="122">
        <f>'CBA Result'!$G$90+'CBA Result'!$G$91</f>
        <v>16477753602.776276</v>
      </c>
      <c r="Q430" s="122">
        <f>'CBA Result'!$G$74</f>
        <v>-11300047184.977684</v>
      </c>
      <c r="R430" s="122">
        <v>0.17777289271034757</v>
      </c>
      <c r="S430" s="122">
        <f t="shared" si="22"/>
        <v>7037849899.3711615</v>
      </c>
      <c r="T430" s="122">
        <v>0.34176316387193739</v>
      </c>
      <c r="U430" s="122">
        <f t="shared" si="23"/>
        <v>-17614504043.655117</v>
      </c>
      <c r="V430" s="3">
        <f t="shared" si="24"/>
        <v>0.5266499588849286</v>
      </c>
    </row>
    <row r="431" spans="13:22" x14ac:dyDescent="0.25">
      <c r="M431" s="3">
        <v>427</v>
      </c>
      <c r="N431" s="122">
        <f>(_xlfn.GAMMA.INV(T431,IF($O$2="Railway",$D$31,$D$32),IF($O$2="Railway",$F$31,$F$32))*'CBA Result'!$G$89)</f>
        <v>4785212106.4010448</v>
      </c>
      <c r="O431" s="122">
        <f>'CBA Result'!$G$88+'CBA Result'!$G$92+'CBA Result'!$G$93+'CBA Result'!$G$94+'CBA Result'!$G$95</f>
        <v>-1375964005.2877898</v>
      </c>
      <c r="P431" s="122">
        <f>'CBA Result'!$G$90+'CBA Result'!$G$91</f>
        <v>16477753602.776276</v>
      </c>
      <c r="Q431" s="122">
        <f>'CBA Result'!$G$74</f>
        <v>-11300047184.977684</v>
      </c>
      <c r="R431" s="122">
        <v>0.75480121696847913</v>
      </c>
      <c r="S431" s="122">
        <f t="shared" si="22"/>
        <v>18596103295.305813</v>
      </c>
      <c r="T431" s="122">
        <v>0.83003319022999722</v>
      </c>
      <c r="U431" s="122">
        <f t="shared" si="23"/>
        <v>-23317839445.152405</v>
      </c>
      <c r="V431" s="3">
        <f t="shared" si="24"/>
        <v>0.94371313638124421</v>
      </c>
    </row>
    <row r="432" spans="13:22" x14ac:dyDescent="0.25">
      <c r="M432" s="3">
        <v>428</v>
      </c>
      <c r="N432" s="122">
        <f>(_xlfn.GAMMA.INV(T432,IF($O$2="Railway",$D$31,$D$32),IF($O$2="Railway",$F$31,$F$32))*'CBA Result'!$G$89)</f>
        <v>3352871478.8252454</v>
      </c>
      <c r="O432" s="122">
        <f>'CBA Result'!$G$88+'CBA Result'!$G$92+'CBA Result'!$G$93+'CBA Result'!$G$94+'CBA Result'!$G$95</f>
        <v>-1375964005.2877898</v>
      </c>
      <c r="P432" s="122">
        <f>'CBA Result'!$G$90+'CBA Result'!$G$91</f>
        <v>16477753602.776276</v>
      </c>
      <c r="Q432" s="122">
        <f>'CBA Result'!$G$74</f>
        <v>-11300047184.977684</v>
      </c>
      <c r="R432" s="122">
        <v>0.27837742755785333</v>
      </c>
      <c r="S432" s="122">
        <f t="shared" si="22"/>
        <v>8959777049.7047157</v>
      </c>
      <c r="T432" s="122">
        <v>0.22607081731395062</v>
      </c>
      <c r="U432" s="122">
        <f t="shared" si="23"/>
        <v>-16338192975.583317</v>
      </c>
      <c r="V432" s="3">
        <f t="shared" si="24"/>
        <v>0.66939376585810606</v>
      </c>
    </row>
    <row r="433" spans="13:22" x14ac:dyDescent="0.25">
      <c r="M433" s="3">
        <v>429</v>
      </c>
      <c r="N433" s="122">
        <f>(_xlfn.GAMMA.INV(T433,IF($O$2="Railway",$D$31,$D$32),IF($O$2="Railway",$F$31,$F$32))*'CBA Result'!$G$89)</f>
        <v>2514076457.7057242</v>
      </c>
      <c r="O433" s="122">
        <f>'CBA Result'!$G$88+'CBA Result'!$G$92+'CBA Result'!$G$93+'CBA Result'!$G$94+'CBA Result'!$G$95</f>
        <v>-1375964005.2877898</v>
      </c>
      <c r="P433" s="122">
        <f>'CBA Result'!$G$90+'CBA Result'!$G$91</f>
        <v>16477753602.776276</v>
      </c>
      <c r="Q433" s="122">
        <f>'CBA Result'!$G$74</f>
        <v>-11300047184.977684</v>
      </c>
      <c r="R433" s="122">
        <v>0.17367645846742297</v>
      </c>
      <c r="S433" s="122">
        <f t="shared" si="22"/>
        <v>6955278337.3722372</v>
      </c>
      <c r="T433" s="122">
        <v>2.2993836004489232E-2</v>
      </c>
      <c r="U433" s="122">
        <f t="shared" si="23"/>
        <v>-12250832333.054047</v>
      </c>
      <c r="V433" s="3">
        <f t="shared" si="24"/>
        <v>0.66064007487502252</v>
      </c>
    </row>
    <row r="434" spans="13:22" x14ac:dyDescent="0.25">
      <c r="M434" s="3">
        <v>430</v>
      </c>
      <c r="N434" s="122">
        <f>(_xlfn.GAMMA.INV(T434,IF($O$2="Railway",$D$31,$D$32),IF($O$2="Railway",$F$31,$F$32))*'CBA Result'!$G$89)</f>
        <v>3491757692.9242792</v>
      </c>
      <c r="O434" s="122">
        <f>'CBA Result'!$G$88+'CBA Result'!$G$92+'CBA Result'!$G$93+'CBA Result'!$G$94+'CBA Result'!$G$95</f>
        <v>-1375964005.2877898</v>
      </c>
      <c r="P434" s="122">
        <f>'CBA Result'!$G$90+'CBA Result'!$G$91</f>
        <v>16477753602.776276</v>
      </c>
      <c r="Q434" s="122">
        <f>'CBA Result'!$G$74</f>
        <v>-11300047184.977684</v>
      </c>
      <c r="R434" s="122">
        <v>0.74650375574677075</v>
      </c>
      <c r="S434" s="122">
        <f t="shared" si="22"/>
        <v>18376935934.341396</v>
      </c>
      <c r="T434" s="122">
        <v>0.28530085517835146</v>
      </c>
      <c r="U434" s="122">
        <f t="shared" si="23"/>
        <v>-17014971009.554735</v>
      </c>
      <c r="V434" s="3">
        <f t="shared" si="24"/>
        <v>1.2043940369025736</v>
      </c>
    </row>
    <row r="435" spans="13:22" x14ac:dyDescent="0.25">
      <c r="M435" s="3">
        <v>431</v>
      </c>
      <c r="N435" s="122">
        <f>(_xlfn.GAMMA.INV(T435,IF($O$2="Railway",$D$31,$D$32),IF($O$2="Railway",$F$31,$F$32))*'CBA Result'!$G$89)</f>
        <v>2748517197.181284</v>
      </c>
      <c r="O435" s="122">
        <f>'CBA Result'!$G$88+'CBA Result'!$G$92+'CBA Result'!$G$93+'CBA Result'!$G$94+'CBA Result'!$G$95</f>
        <v>-1375964005.2877898</v>
      </c>
      <c r="P435" s="122">
        <f>'CBA Result'!$G$90+'CBA Result'!$G$91</f>
        <v>16477753602.776276</v>
      </c>
      <c r="Q435" s="122">
        <f>'CBA Result'!$G$74</f>
        <v>-11300047184.977684</v>
      </c>
      <c r="R435" s="122">
        <v>0.67156707788715342</v>
      </c>
      <c r="S435" s="122">
        <f t="shared" si="22"/>
        <v>16555001585.506025</v>
      </c>
      <c r="T435" s="122">
        <v>5.236471368942841E-2</v>
      </c>
      <c r="U435" s="122">
        <f t="shared" si="23"/>
        <v>-13393237601.815554</v>
      </c>
      <c r="V435" s="3">
        <f t="shared" si="24"/>
        <v>1.3385527316389358</v>
      </c>
    </row>
    <row r="436" spans="13:22" x14ac:dyDescent="0.25">
      <c r="M436" s="3">
        <v>432</v>
      </c>
      <c r="N436" s="122">
        <f>(_xlfn.GAMMA.INV(T436,IF($O$2="Railway",$D$31,$D$32),IF($O$2="Railway",$F$31,$F$32))*'CBA Result'!$G$89)</f>
        <v>4747210999.5530033</v>
      </c>
      <c r="O436" s="122">
        <f>'CBA Result'!$G$88+'CBA Result'!$G$92+'CBA Result'!$G$93+'CBA Result'!$G$94+'CBA Result'!$G$95</f>
        <v>-1375964005.2877898</v>
      </c>
      <c r="P436" s="122">
        <f>'CBA Result'!$G$90+'CBA Result'!$G$91</f>
        <v>16477753602.776276</v>
      </c>
      <c r="Q436" s="122">
        <f>'CBA Result'!$G$74</f>
        <v>-11300047184.977684</v>
      </c>
      <c r="R436" s="122">
        <v>0.54810882483118473</v>
      </c>
      <c r="S436" s="122">
        <f t="shared" si="22"/>
        <v>13959120154.569878</v>
      </c>
      <c r="T436" s="122">
        <v>0.81958218911155223</v>
      </c>
      <c r="U436" s="122">
        <f t="shared" si="23"/>
        <v>-23132664015.408051</v>
      </c>
      <c r="V436" s="3">
        <f t="shared" si="24"/>
        <v>0.74917299353380984</v>
      </c>
    </row>
    <row r="437" spans="13:22" x14ac:dyDescent="0.25">
      <c r="M437" s="3">
        <v>433</v>
      </c>
      <c r="N437" s="122">
        <f>(_xlfn.GAMMA.INV(T437,IF($O$2="Railway",$D$31,$D$32),IF($O$2="Railway",$F$31,$F$32))*'CBA Result'!$G$89)</f>
        <v>3297082911.6222453</v>
      </c>
      <c r="O437" s="122">
        <f>'CBA Result'!$G$88+'CBA Result'!$G$92+'CBA Result'!$G$93+'CBA Result'!$G$94+'CBA Result'!$G$95</f>
        <v>-1375964005.2877898</v>
      </c>
      <c r="P437" s="122">
        <f>'CBA Result'!$G$90+'CBA Result'!$G$91</f>
        <v>16477753602.776276</v>
      </c>
      <c r="Q437" s="122">
        <f>'CBA Result'!$G$74</f>
        <v>-11300047184.977684</v>
      </c>
      <c r="R437" s="122">
        <v>0.62986644341900844</v>
      </c>
      <c r="S437" s="122">
        <f t="shared" si="22"/>
        <v>15634636732.706125</v>
      </c>
      <c r="T437" s="122">
        <v>0.20397942888599674</v>
      </c>
      <c r="U437" s="122">
        <f t="shared" si="23"/>
        <v>-16066341106.953602</v>
      </c>
      <c r="V437" s="3">
        <f t="shared" si="24"/>
        <v>1.0927040277666178</v>
      </c>
    </row>
    <row r="438" spans="13:22" x14ac:dyDescent="0.25">
      <c r="M438" s="3">
        <v>434</v>
      </c>
      <c r="N438" s="122">
        <f>(_xlfn.GAMMA.INV(T438,IF($O$2="Railway",$D$31,$D$32),IF($O$2="Railway",$F$31,$F$32))*'CBA Result'!$G$89)</f>
        <v>5157513793.9616566</v>
      </c>
      <c r="O438" s="122">
        <f>'CBA Result'!$G$88+'CBA Result'!$G$92+'CBA Result'!$G$93+'CBA Result'!$G$94+'CBA Result'!$G$95</f>
        <v>-1375964005.2877898</v>
      </c>
      <c r="P438" s="122">
        <f>'CBA Result'!$G$90+'CBA Result'!$G$91</f>
        <v>16477753602.776276</v>
      </c>
      <c r="Q438" s="122">
        <f>'CBA Result'!$G$74</f>
        <v>-11300047184.977684</v>
      </c>
      <c r="R438" s="122">
        <v>0.19820258690945936</v>
      </c>
      <c r="S438" s="122">
        <f t="shared" si="22"/>
        <v>7443004962.3422918</v>
      </c>
      <c r="T438" s="122">
        <v>0.90997141130719184</v>
      </c>
      <c r="U438" s="122">
        <f t="shared" si="23"/>
        <v>-25132026733.545528</v>
      </c>
      <c r="V438" s="3">
        <f t="shared" si="24"/>
        <v>0.44662354015539607</v>
      </c>
    </row>
    <row r="439" spans="13:22" x14ac:dyDescent="0.25">
      <c r="M439" s="3">
        <v>435</v>
      </c>
      <c r="N439" s="122">
        <f>(_xlfn.GAMMA.INV(T439,IF($O$2="Railway",$D$31,$D$32),IF($O$2="Railway",$F$31,$F$32))*'CBA Result'!$G$89)</f>
        <v>5337602751.6753273</v>
      </c>
      <c r="O439" s="122">
        <f>'CBA Result'!$G$88+'CBA Result'!$G$92+'CBA Result'!$G$93+'CBA Result'!$G$94+'CBA Result'!$G$95</f>
        <v>-1375964005.2877898</v>
      </c>
      <c r="P439" s="122">
        <f>'CBA Result'!$G$90+'CBA Result'!$G$91</f>
        <v>16477753602.776276</v>
      </c>
      <c r="Q439" s="122">
        <f>'CBA Result'!$G$74</f>
        <v>-11300047184.977684</v>
      </c>
      <c r="R439" s="122">
        <v>0.81471292725761113</v>
      </c>
      <c r="S439" s="122">
        <f t="shared" si="22"/>
        <v>20326005841.997936</v>
      </c>
      <c r="T439" s="122">
        <v>0.9358586168769728</v>
      </c>
      <c r="U439" s="122">
        <f t="shared" si="23"/>
        <v>-26009581439.259605</v>
      </c>
      <c r="V439" s="3">
        <f t="shared" si="24"/>
        <v>0.93379605685330291</v>
      </c>
    </row>
    <row r="440" spans="13:22" x14ac:dyDescent="0.25">
      <c r="M440" s="3">
        <v>436</v>
      </c>
      <c r="N440" s="122">
        <f>(_xlfn.GAMMA.INV(T440,IF($O$2="Railway",$D$31,$D$32),IF($O$2="Railway",$F$31,$F$32))*'CBA Result'!$G$89)</f>
        <v>2968131400.5156598</v>
      </c>
      <c r="O440" s="122">
        <f>'CBA Result'!$G$88+'CBA Result'!$G$92+'CBA Result'!$G$93+'CBA Result'!$G$94+'CBA Result'!$G$95</f>
        <v>-1375964005.2877898</v>
      </c>
      <c r="P440" s="122">
        <f>'CBA Result'!$G$90+'CBA Result'!$G$91</f>
        <v>16477753602.776276</v>
      </c>
      <c r="Q440" s="122">
        <f>'CBA Result'!$G$74</f>
        <v>-11300047184.977684</v>
      </c>
      <c r="R440" s="122">
        <v>5.8104750378264347E-2</v>
      </c>
      <c r="S440" s="122">
        <f t="shared" si="22"/>
        <v>4261711701.6271911</v>
      </c>
      <c r="T440" s="122">
        <v>9.8149811608639892E-2</v>
      </c>
      <c r="U440" s="122">
        <f t="shared" si="23"/>
        <v>-14463394706.529032</v>
      </c>
      <c r="V440" s="3">
        <f t="shared" si="24"/>
        <v>0.40473756096917662</v>
      </c>
    </row>
    <row r="441" spans="13:22" x14ac:dyDescent="0.25">
      <c r="M441" s="3">
        <v>437</v>
      </c>
      <c r="N441" s="122">
        <f>(_xlfn.GAMMA.INV(T441,IF($O$2="Railway",$D$31,$D$32),IF($O$2="Railway",$F$31,$F$32))*'CBA Result'!$G$89)</f>
        <v>2781598465.8615961</v>
      </c>
      <c r="O441" s="122">
        <f>'CBA Result'!$G$88+'CBA Result'!$G$92+'CBA Result'!$G$93+'CBA Result'!$G$94+'CBA Result'!$G$95</f>
        <v>-1375964005.2877898</v>
      </c>
      <c r="P441" s="122">
        <f>'CBA Result'!$G$90+'CBA Result'!$G$91</f>
        <v>16477753602.776276</v>
      </c>
      <c r="Q441" s="122">
        <f>'CBA Result'!$G$74</f>
        <v>-11300047184.977684</v>
      </c>
      <c r="R441" s="122">
        <v>3.6192778681912396E-2</v>
      </c>
      <c r="S441" s="122">
        <f t="shared" si="22"/>
        <v>3567707756.7103748</v>
      </c>
      <c r="T441" s="122">
        <v>5.8035802375844492E-2</v>
      </c>
      <c r="U441" s="122">
        <f t="shared" si="23"/>
        <v>-13554439173.360859</v>
      </c>
      <c r="V441" s="3">
        <f t="shared" si="24"/>
        <v>0.36691611904227744</v>
      </c>
    </row>
    <row r="442" spans="13:22" x14ac:dyDescent="0.25">
      <c r="M442" s="3">
        <v>438</v>
      </c>
      <c r="N442" s="122">
        <f>(_xlfn.GAMMA.INV(T442,IF($O$2="Railway",$D$31,$D$32),IF($O$2="Railway",$F$31,$F$32))*'CBA Result'!$G$89)</f>
        <v>5134572235.8941011</v>
      </c>
      <c r="O442" s="122">
        <f>'CBA Result'!$G$88+'CBA Result'!$G$92+'CBA Result'!$G$93+'CBA Result'!$G$94+'CBA Result'!$G$95</f>
        <v>-1375964005.2877898</v>
      </c>
      <c r="P442" s="122">
        <f>'CBA Result'!$G$90+'CBA Result'!$G$91</f>
        <v>16477753602.776276</v>
      </c>
      <c r="Q442" s="122">
        <f>'CBA Result'!$G$74</f>
        <v>-11300047184.977684</v>
      </c>
      <c r="R442" s="122">
        <v>0.75992798000371276</v>
      </c>
      <c r="S442" s="122">
        <f t="shared" si="22"/>
        <v>18733648318.932209</v>
      </c>
      <c r="T442" s="122">
        <v>0.90613321463752661</v>
      </c>
      <c r="U442" s="122">
        <f t="shared" si="23"/>
        <v>-25020234914.134781</v>
      </c>
      <c r="V442" s="3">
        <f t="shared" si="24"/>
        <v>0.89896264470450193</v>
      </c>
    </row>
    <row r="443" spans="13:22" x14ac:dyDescent="0.25">
      <c r="M443" s="3">
        <v>439</v>
      </c>
      <c r="N443" s="122">
        <f>(_xlfn.GAMMA.INV(T443,IF($O$2="Railway",$D$31,$D$32),IF($O$2="Railway",$F$31,$F$32))*'CBA Result'!$G$89)</f>
        <v>4588113326.3465281</v>
      </c>
      <c r="O443" s="122">
        <f>'CBA Result'!$G$88+'CBA Result'!$G$92+'CBA Result'!$G$93+'CBA Result'!$G$94+'CBA Result'!$G$95</f>
        <v>-1375964005.2877898</v>
      </c>
      <c r="P443" s="122">
        <f>'CBA Result'!$G$90+'CBA Result'!$G$91</f>
        <v>16477753602.776276</v>
      </c>
      <c r="Q443" s="122">
        <f>'CBA Result'!$G$74</f>
        <v>-11300047184.977684</v>
      </c>
      <c r="R443" s="122">
        <v>4.6968804980001222E-2</v>
      </c>
      <c r="S443" s="122">
        <f t="shared" si="22"/>
        <v>3925211181.563344</v>
      </c>
      <c r="T443" s="122">
        <v>0.77088492964403221</v>
      </c>
      <c r="U443" s="122">
        <f t="shared" si="23"/>
        <v>-22357397649.479694</v>
      </c>
      <c r="V443" s="3">
        <f t="shared" si="24"/>
        <v>0.31923932357969148</v>
      </c>
    </row>
    <row r="444" spans="13:22" x14ac:dyDescent="0.25">
      <c r="M444" s="3">
        <v>440</v>
      </c>
      <c r="N444" s="122">
        <f>(_xlfn.GAMMA.INV(T444,IF($O$2="Railway",$D$31,$D$32),IF($O$2="Railway",$F$31,$F$32))*'CBA Result'!$G$89)</f>
        <v>3303743375.7876387</v>
      </c>
      <c r="O444" s="122">
        <f>'CBA Result'!$G$88+'CBA Result'!$G$92+'CBA Result'!$G$93+'CBA Result'!$G$94+'CBA Result'!$G$95</f>
        <v>-1375964005.2877898</v>
      </c>
      <c r="P444" s="122">
        <f>'CBA Result'!$G$90+'CBA Result'!$G$91</f>
        <v>16477753602.776276</v>
      </c>
      <c r="Q444" s="122">
        <f>'CBA Result'!$G$74</f>
        <v>-11300047184.977684</v>
      </c>
      <c r="R444" s="122">
        <v>0.73755662993372084</v>
      </c>
      <c r="S444" s="122">
        <f t="shared" si="22"/>
        <v>18145120050.405193</v>
      </c>
      <c r="T444" s="122">
        <v>0.20656015045226084</v>
      </c>
      <c r="U444" s="122">
        <f t="shared" si="23"/>
        <v>-16098796854.073166</v>
      </c>
      <c r="V444" s="3">
        <f t="shared" si="24"/>
        <v>1.2468571162711692</v>
      </c>
    </row>
    <row r="445" spans="13:22" x14ac:dyDescent="0.25">
      <c r="M445" s="3">
        <v>441</v>
      </c>
      <c r="N445" s="122">
        <f>(_xlfn.GAMMA.INV(T445,IF($O$2="Railway",$D$31,$D$32),IF($O$2="Railway",$F$31,$F$32))*'CBA Result'!$G$89)</f>
        <v>3460393273.6708884</v>
      </c>
      <c r="O445" s="122">
        <f>'CBA Result'!$G$88+'CBA Result'!$G$92+'CBA Result'!$G$93+'CBA Result'!$G$94+'CBA Result'!$G$95</f>
        <v>-1375964005.2877898</v>
      </c>
      <c r="P445" s="122">
        <f>'CBA Result'!$G$90+'CBA Result'!$G$91</f>
        <v>16477753602.776276</v>
      </c>
      <c r="Q445" s="122">
        <f>'CBA Result'!$G$74</f>
        <v>-11300047184.977684</v>
      </c>
      <c r="R445" s="122">
        <v>0.22014529034961405</v>
      </c>
      <c r="S445" s="122">
        <f t="shared" si="22"/>
        <v>7867824957.0378151</v>
      </c>
      <c r="T445" s="122">
        <v>0.27145028439395924</v>
      </c>
      <c r="U445" s="122">
        <f t="shared" si="23"/>
        <v>-16862135466.180868</v>
      </c>
      <c r="V445" s="3">
        <f t="shared" si="24"/>
        <v>0.59021315807724417</v>
      </c>
    </row>
    <row r="446" spans="13:22" x14ac:dyDescent="0.25">
      <c r="M446" s="3">
        <v>442</v>
      </c>
      <c r="N446" s="122">
        <f>(_xlfn.GAMMA.INV(T446,IF($O$2="Railway",$D$31,$D$32),IF($O$2="Railway",$F$31,$F$32))*'CBA Result'!$G$89)</f>
        <v>2878983174.4319625</v>
      </c>
      <c r="O446" s="122">
        <f>'CBA Result'!$G$88+'CBA Result'!$G$92+'CBA Result'!$G$93+'CBA Result'!$G$94+'CBA Result'!$G$95</f>
        <v>-1375964005.2877898</v>
      </c>
      <c r="P446" s="122">
        <f>'CBA Result'!$G$90+'CBA Result'!$G$91</f>
        <v>16477753602.776276</v>
      </c>
      <c r="Q446" s="122">
        <f>'CBA Result'!$G$74</f>
        <v>-11300047184.977684</v>
      </c>
      <c r="R446" s="122">
        <v>5.7354437335076836E-2</v>
      </c>
      <c r="S446" s="122">
        <f t="shared" si="22"/>
        <v>4239875871.3346972</v>
      </c>
      <c r="T446" s="122">
        <v>7.7207741431248866E-2</v>
      </c>
      <c r="U446" s="122">
        <f t="shared" si="23"/>
        <v>-14028984699.946644</v>
      </c>
      <c r="V446" s="3">
        <f t="shared" si="24"/>
        <v>0.4093592774750629</v>
      </c>
    </row>
    <row r="447" spans="13:22" x14ac:dyDescent="0.25">
      <c r="M447" s="3">
        <v>443</v>
      </c>
      <c r="N447" s="122">
        <f>(_xlfn.GAMMA.INV(T447,IF($O$2="Railway",$D$31,$D$32),IF($O$2="Railway",$F$31,$F$32))*'CBA Result'!$G$89)</f>
        <v>3212298677.8000388</v>
      </c>
      <c r="O447" s="122">
        <f>'CBA Result'!$G$88+'CBA Result'!$G$92+'CBA Result'!$G$93+'CBA Result'!$G$94+'CBA Result'!$G$95</f>
        <v>-1375964005.2877898</v>
      </c>
      <c r="P447" s="122">
        <f>'CBA Result'!$G$90+'CBA Result'!$G$91</f>
        <v>16477753602.776276</v>
      </c>
      <c r="Q447" s="122">
        <f>'CBA Result'!$G$74</f>
        <v>-11300047184.977684</v>
      </c>
      <c r="R447" s="122">
        <v>0.22314877090572149</v>
      </c>
      <c r="S447" s="122">
        <f t="shared" si="22"/>
        <v>7925276031.1158342</v>
      </c>
      <c r="T447" s="122">
        <v>0.1725527619499283</v>
      </c>
      <c r="U447" s="122">
        <f t="shared" si="23"/>
        <v>-15653196379.449902</v>
      </c>
      <c r="V447" s="3">
        <f t="shared" si="24"/>
        <v>0.62361772426515316</v>
      </c>
    </row>
    <row r="448" spans="13:22" x14ac:dyDescent="0.25">
      <c r="M448" s="3">
        <v>444</v>
      </c>
      <c r="N448" s="122">
        <f>(_xlfn.GAMMA.INV(T448,IF($O$2="Railway",$D$31,$D$32),IF($O$2="Railway",$F$31,$F$32))*'CBA Result'!$G$89)</f>
        <v>2176466261.1014557</v>
      </c>
      <c r="O448" s="122">
        <f>'CBA Result'!$G$88+'CBA Result'!$G$92+'CBA Result'!$G$93+'CBA Result'!$G$94+'CBA Result'!$G$95</f>
        <v>-1375964005.2877898</v>
      </c>
      <c r="P448" s="122">
        <f>'CBA Result'!$G$90+'CBA Result'!$G$91</f>
        <v>16477753602.776276</v>
      </c>
      <c r="Q448" s="122">
        <f>'CBA Result'!$G$74</f>
        <v>-11300047184.977684</v>
      </c>
      <c r="R448" s="122">
        <v>0.7411344752654857</v>
      </c>
      <c r="S448" s="122">
        <f t="shared" si="22"/>
        <v>18237277344.233059</v>
      </c>
      <c r="T448" s="122">
        <v>4.9698262228791146E-3</v>
      </c>
      <c r="U448" s="122">
        <f t="shared" si="23"/>
        <v>-10605693061.393744</v>
      </c>
      <c r="V448" s="3">
        <f t="shared" si="24"/>
        <v>1.7950528541455717</v>
      </c>
    </row>
    <row r="449" spans="13:22" x14ac:dyDescent="0.25">
      <c r="M449" s="3">
        <v>445</v>
      </c>
      <c r="N449" s="122">
        <f>(_xlfn.GAMMA.INV(T449,IF($O$2="Railway",$D$31,$D$32),IF($O$2="Railway",$F$31,$F$32))*'CBA Result'!$G$89)</f>
        <v>2872126063.6635838</v>
      </c>
      <c r="O449" s="122">
        <f>'CBA Result'!$G$88+'CBA Result'!$G$92+'CBA Result'!$G$93+'CBA Result'!$G$94+'CBA Result'!$G$95</f>
        <v>-1375964005.2877898</v>
      </c>
      <c r="P449" s="122">
        <f>'CBA Result'!$G$90+'CBA Result'!$G$91</f>
        <v>16477753602.776276</v>
      </c>
      <c r="Q449" s="122">
        <f>'CBA Result'!$G$74</f>
        <v>-11300047184.977684</v>
      </c>
      <c r="R449" s="122">
        <v>0.63509314981681153</v>
      </c>
      <c r="S449" s="122">
        <f t="shared" si="22"/>
        <v>15747123199.95492</v>
      </c>
      <c r="T449" s="122">
        <v>7.5733217037514677E-2</v>
      </c>
      <c r="U449" s="122">
        <f t="shared" si="23"/>
        <v>-13995570714.443098</v>
      </c>
      <c r="V449" s="3">
        <f t="shared" si="24"/>
        <v>1.2320530266433545</v>
      </c>
    </row>
    <row r="450" spans="13:22" x14ac:dyDescent="0.25">
      <c r="M450" s="3">
        <v>446</v>
      </c>
      <c r="N450" s="122">
        <f>(_xlfn.GAMMA.INV(T450,IF($O$2="Railway",$D$31,$D$32),IF($O$2="Railway",$F$31,$F$32))*'CBA Result'!$G$89)</f>
        <v>5471272981.201993</v>
      </c>
      <c r="O450" s="122">
        <f>'CBA Result'!$G$88+'CBA Result'!$G$92+'CBA Result'!$G$93+'CBA Result'!$G$94+'CBA Result'!$G$95</f>
        <v>-1375964005.2877898</v>
      </c>
      <c r="P450" s="122">
        <f>'CBA Result'!$G$90+'CBA Result'!$G$91</f>
        <v>16477753602.776276</v>
      </c>
      <c r="Q450" s="122">
        <f>'CBA Result'!$G$74</f>
        <v>-11300047184.977684</v>
      </c>
      <c r="R450" s="122">
        <v>0.13485259846837439</v>
      </c>
      <c r="S450" s="122">
        <f t="shared" si="22"/>
        <v>6144159139.5116787</v>
      </c>
      <c r="T450" s="122">
        <v>0.95075431870033122</v>
      </c>
      <c r="U450" s="122">
        <f t="shared" si="23"/>
        <v>-26660942524.493439</v>
      </c>
      <c r="V450" s="3">
        <f t="shared" si="24"/>
        <v>0.38406249539073389</v>
      </c>
    </row>
    <row r="451" spans="13:22" x14ac:dyDescent="0.25">
      <c r="M451" s="3">
        <v>447</v>
      </c>
      <c r="N451" s="122">
        <f>(_xlfn.GAMMA.INV(T451,IF($O$2="Railway",$D$31,$D$32),IF($O$2="Railway",$F$31,$F$32))*'CBA Result'!$G$89)</f>
        <v>4373701713.5247545</v>
      </c>
      <c r="O451" s="122">
        <f>'CBA Result'!$G$88+'CBA Result'!$G$92+'CBA Result'!$G$93+'CBA Result'!$G$94+'CBA Result'!$G$95</f>
        <v>-1375964005.2877898</v>
      </c>
      <c r="P451" s="122">
        <f>'CBA Result'!$G$90+'CBA Result'!$G$91</f>
        <v>16477753602.776276</v>
      </c>
      <c r="Q451" s="122">
        <f>'CBA Result'!$G$74</f>
        <v>-11300047184.977684</v>
      </c>
      <c r="R451" s="122">
        <v>0.17849019631412821</v>
      </c>
      <c r="S451" s="122">
        <f t="shared" si="22"/>
        <v>7052259202.4020882</v>
      </c>
      <c r="T451" s="122">
        <v>0.69273343971618107</v>
      </c>
      <c r="U451" s="122">
        <f t="shared" si="23"/>
        <v>-21312592225.647709</v>
      </c>
      <c r="V451" s="3">
        <f t="shared" si="24"/>
        <v>0.47155206669533251</v>
      </c>
    </row>
    <row r="452" spans="13:22" x14ac:dyDescent="0.25">
      <c r="M452" s="3">
        <v>448</v>
      </c>
      <c r="N452" s="122">
        <f>(_xlfn.GAMMA.INV(T452,IF($O$2="Railway",$D$31,$D$32),IF($O$2="Railway",$F$31,$F$32))*'CBA Result'!$G$89)</f>
        <v>4162976974.4024291</v>
      </c>
      <c r="O452" s="122">
        <f>'CBA Result'!$G$88+'CBA Result'!$G$92+'CBA Result'!$G$93+'CBA Result'!$G$94+'CBA Result'!$G$95</f>
        <v>-1375964005.2877898</v>
      </c>
      <c r="P452" s="122">
        <f>'CBA Result'!$G$90+'CBA Result'!$G$91</f>
        <v>16477753602.776276</v>
      </c>
      <c r="Q452" s="122">
        <f>'CBA Result'!$G$74</f>
        <v>-11300047184.977684</v>
      </c>
      <c r="R452" s="122">
        <v>0.65991474428904584</v>
      </c>
      <c r="S452" s="122">
        <f t="shared" si="22"/>
        <v>16292280934.083666</v>
      </c>
      <c r="T452" s="122">
        <v>0.6033028229164783</v>
      </c>
      <c r="U452" s="122">
        <f t="shared" si="23"/>
        <v>-20285752552.772358</v>
      </c>
      <c r="V452" s="3">
        <f t="shared" si="24"/>
        <v>0.94052679847910425</v>
      </c>
    </row>
    <row r="453" spans="13:22" x14ac:dyDescent="0.25">
      <c r="M453" s="3">
        <v>449</v>
      </c>
      <c r="N453" s="122">
        <f>(_xlfn.GAMMA.INV(T453,IF($O$2="Railway",$D$31,$D$32),IF($O$2="Railway",$F$31,$F$32))*'CBA Result'!$G$89)</f>
        <v>5394239497.4679642</v>
      </c>
      <c r="O453" s="122">
        <f>'CBA Result'!$G$88+'CBA Result'!$G$92+'CBA Result'!$G$93+'CBA Result'!$G$94+'CBA Result'!$G$95</f>
        <v>-1375964005.2877898</v>
      </c>
      <c r="P453" s="122">
        <f>'CBA Result'!$G$90+'CBA Result'!$G$91</f>
        <v>16477753602.776276</v>
      </c>
      <c r="Q453" s="122">
        <f>'CBA Result'!$G$74</f>
        <v>-11300047184.977684</v>
      </c>
      <c r="R453" s="122">
        <v>0.28438618254830217</v>
      </c>
      <c r="S453" s="122">
        <f t="shared" si="22"/>
        <v>9070429410.6650505</v>
      </c>
      <c r="T453" s="122">
        <v>0.94257928737887109</v>
      </c>
      <c r="U453" s="122">
        <f t="shared" si="23"/>
        <v>-26285566393.682426</v>
      </c>
      <c r="V453" s="3">
        <f t="shared" si="24"/>
        <v>0.49794266202272186</v>
      </c>
    </row>
    <row r="454" spans="13:22" x14ac:dyDescent="0.25">
      <c r="M454" s="3">
        <v>450</v>
      </c>
      <c r="N454" s="122">
        <f>(_xlfn.GAMMA.INV(T454,IF($O$2="Railway",$D$31,$D$32),IF($O$2="Railway",$F$31,$F$32))*'CBA Result'!$G$89)</f>
        <v>3769488304.3376212</v>
      </c>
      <c r="O454" s="122">
        <f>'CBA Result'!$G$88+'CBA Result'!$G$92+'CBA Result'!$G$93+'CBA Result'!$G$94+'CBA Result'!$G$95</f>
        <v>-1375964005.2877898</v>
      </c>
      <c r="P454" s="122">
        <f>'CBA Result'!$G$90+'CBA Result'!$G$91</f>
        <v>16477753602.776276</v>
      </c>
      <c r="Q454" s="122">
        <f>'CBA Result'!$G$74</f>
        <v>-11300047184.977684</v>
      </c>
      <c r="R454" s="122">
        <v>3.2292930223296712E-2</v>
      </c>
      <c r="S454" s="122">
        <f t="shared" ref="S454:S517" si="25">_xlfn.BETA.INV(R454,IF($O$2="Railway",$I$30,$J$30),IF($O$2="Railway",$I$31,$J$31),IF($O$2="Railway",$I$27,$J$27),IF($O$2="Railway",$I$29,$J$29))*P454</f>
        <v>3427857914.1300955</v>
      </c>
      <c r="T454" s="122">
        <v>0.41597742713070673</v>
      </c>
      <c r="U454" s="122">
        <f t="shared" ref="U454:U517" si="26">_xlfn.GAMMA.INV(T454,IF($O$2="Railway",$D$31,$D$32),IF($O$2="Railway",$F$31,$F$32))*Q454</f>
        <v>-18368323308.667545</v>
      </c>
      <c r="V454" s="3">
        <f t="shared" ref="V454:V517" si="27">(N454+O454+S454)/-U454</f>
        <v>0.31692507341881143</v>
      </c>
    </row>
    <row r="455" spans="13:22" x14ac:dyDescent="0.25">
      <c r="M455" s="3">
        <v>451</v>
      </c>
      <c r="N455" s="122">
        <f>(_xlfn.GAMMA.INV(T455,IF($O$2="Railway",$D$31,$D$32),IF($O$2="Railway",$F$31,$F$32))*'CBA Result'!$G$89)</f>
        <v>3616301546.0801501</v>
      </c>
      <c r="O455" s="122">
        <f>'CBA Result'!$G$88+'CBA Result'!$G$92+'CBA Result'!$G$93+'CBA Result'!$G$94+'CBA Result'!$G$95</f>
        <v>-1375964005.2877898</v>
      </c>
      <c r="P455" s="122">
        <f>'CBA Result'!$G$90+'CBA Result'!$G$91</f>
        <v>16477753602.776276</v>
      </c>
      <c r="Q455" s="122">
        <f>'CBA Result'!$G$74</f>
        <v>-11300047184.977684</v>
      </c>
      <c r="R455" s="122">
        <v>0.48215725044368707</v>
      </c>
      <c r="S455" s="122">
        <f t="shared" si="25"/>
        <v>12692356531.001892</v>
      </c>
      <c r="T455" s="122">
        <v>0.34247358824544272</v>
      </c>
      <c r="U455" s="122">
        <f t="shared" si="26"/>
        <v>-17621860214.713375</v>
      </c>
      <c r="V455" s="3">
        <f t="shared" si="27"/>
        <v>0.84739601210354609</v>
      </c>
    </row>
    <row r="456" spans="13:22" x14ac:dyDescent="0.25">
      <c r="M456" s="3">
        <v>452</v>
      </c>
      <c r="N456" s="122">
        <f>(_xlfn.GAMMA.INV(T456,IF($O$2="Railway",$D$31,$D$32),IF($O$2="Railway",$F$31,$F$32))*'CBA Result'!$G$89)</f>
        <v>4734263387.7063799</v>
      </c>
      <c r="O456" s="122">
        <f>'CBA Result'!$G$88+'CBA Result'!$G$92+'CBA Result'!$G$93+'CBA Result'!$G$94+'CBA Result'!$G$95</f>
        <v>-1375964005.2877898</v>
      </c>
      <c r="P456" s="122">
        <f>'CBA Result'!$G$90+'CBA Result'!$G$91</f>
        <v>16477753602.776276</v>
      </c>
      <c r="Q456" s="122">
        <f>'CBA Result'!$G$74</f>
        <v>-11300047184.977684</v>
      </c>
      <c r="R456" s="122">
        <v>0.54976391430014471</v>
      </c>
      <c r="S456" s="122">
        <f t="shared" si="25"/>
        <v>13991720801.275049</v>
      </c>
      <c r="T456" s="122">
        <v>0.81591822362002575</v>
      </c>
      <c r="U456" s="122">
        <f t="shared" si="26"/>
        <v>-23069571653.455303</v>
      </c>
      <c r="V456" s="3">
        <f t="shared" si="27"/>
        <v>0.7520737898527472</v>
      </c>
    </row>
    <row r="457" spans="13:22" x14ac:dyDescent="0.25">
      <c r="M457" s="3">
        <v>453</v>
      </c>
      <c r="N457" s="122">
        <f>(_xlfn.GAMMA.INV(T457,IF($O$2="Railway",$D$31,$D$32),IF($O$2="Railway",$F$31,$F$32))*'CBA Result'!$G$89)</f>
        <v>3370579472.7000184</v>
      </c>
      <c r="O457" s="122">
        <f>'CBA Result'!$G$88+'CBA Result'!$G$92+'CBA Result'!$G$93+'CBA Result'!$G$94+'CBA Result'!$G$95</f>
        <v>-1375964005.2877898</v>
      </c>
      <c r="P457" s="122">
        <f>'CBA Result'!$G$90+'CBA Result'!$G$91</f>
        <v>16477753602.776276</v>
      </c>
      <c r="Q457" s="122">
        <f>'CBA Result'!$G$74</f>
        <v>-11300047184.977684</v>
      </c>
      <c r="R457" s="122">
        <v>0.38429907202920399</v>
      </c>
      <c r="S457" s="122">
        <f t="shared" si="25"/>
        <v>10889403014.241632</v>
      </c>
      <c r="T457" s="122">
        <v>0.23330126559574371</v>
      </c>
      <c r="U457" s="122">
        <f t="shared" si="26"/>
        <v>-16424482182.599941</v>
      </c>
      <c r="V457" s="3">
        <f t="shared" si="27"/>
        <v>0.78443985864608634</v>
      </c>
    </row>
    <row r="458" spans="13:22" x14ac:dyDescent="0.25">
      <c r="M458" s="3">
        <v>454</v>
      </c>
      <c r="N458" s="122">
        <f>(_xlfn.GAMMA.INV(T458,IF($O$2="Railway",$D$31,$D$32),IF($O$2="Railway",$F$31,$F$32))*'CBA Result'!$G$89)</f>
        <v>4010208207.142416</v>
      </c>
      <c r="O458" s="122">
        <f>'CBA Result'!$G$88+'CBA Result'!$G$92+'CBA Result'!$G$93+'CBA Result'!$G$94+'CBA Result'!$G$95</f>
        <v>-1375964005.2877898</v>
      </c>
      <c r="P458" s="122">
        <f>'CBA Result'!$G$90+'CBA Result'!$G$91</f>
        <v>16477753602.776276</v>
      </c>
      <c r="Q458" s="122">
        <f>'CBA Result'!$G$74</f>
        <v>-11300047184.977684</v>
      </c>
      <c r="R458" s="122">
        <v>0.23235622323017957</v>
      </c>
      <c r="S458" s="122">
        <f t="shared" si="25"/>
        <v>8100483157.7735214</v>
      </c>
      <c r="T458" s="122">
        <v>0.53249555046833252</v>
      </c>
      <c r="U458" s="122">
        <f t="shared" si="26"/>
        <v>-19541326285.34782</v>
      </c>
      <c r="V458" s="3">
        <f t="shared" si="27"/>
        <v>0.5493346358827802</v>
      </c>
    </row>
    <row r="459" spans="13:22" x14ac:dyDescent="0.25">
      <c r="M459" s="3">
        <v>455</v>
      </c>
      <c r="N459" s="122">
        <f>(_xlfn.GAMMA.INV(T459,IF($O$2="Railway",$D$31,$D$32),IF($O$2="Railway",$F$31,$F$32))*'CBA Result'!$G$89)</f>
        <v>3249605202.1709971</v>
      </c>
      <c r="O459" s="122">
        <f>'CBA Result'!$G$88+'CBA Result'!$G$92+'CBA Result'!$G$93+'CBA Result'!$G$94+'CBA Result'!$G$95</f>
        <v>-1375964005.2877898</v>
      </c>
      <c r="P459" s="122">
        <f>'CBA Result'!$G$90+'CBA Result'!$G$91</f>
        <v>16477753602.776276</v>
      </c>
      <c r="Q459" s="122">
        <f>'CBA Result'!$G$74</f>
        <v>-11300047184.977684</v>
      </c>
      <c r="R459" s="122">
        <v>0.77631758382551852</v>
      </c>
      <c r="S459" s="122">
        <f t="shared" si="25"/>
        <v>19185140916.057728</v>
      </c>
      <c r="T459" s="122">
        <v>0.18604906833803603</v>
      </c>
      <c r="U459" s="122">
        <f t="shared" si="26"/>
        <v>-15834987181.235891</v>
      </c>
      <c r="V459" s="3">
        <f t="shared" si="27"/>
        <v>1.329889432300591</v>
      </c>
    </row>
    <row r="460" spans="13:22" x14ac:dyDescent="0.25">
      <c r="M460" s="3">
        <v>456</v>
      </c>
      <c r="N460" s="122">
        <f>(_xlfn.GAMMA.INV(T460,IF($O$2="Railway",$D$31,$D$32),IF($O$2="Railway",$F$31,$F$32))*'CBA Result'!$G$89)</f>
        <v>2543782069.3971052</v>
      </c>
      <c r="O460" s="122">
        <f>'CBA Result'!$G$88+'CBA Result'!$G$92+'CBA Result'!$G$93+'CBA Result'!$G$94+'CBA Result'!$G$95</f>
        <v>-1375964005.2877898</v>
      </c>
      <c r="P460" s="122">
        <f>'CBA Result'!$G$90+'CBA Result'!$G$91</f>
        <v>16477753602.776276</v>
      </c>
      <c r="Q460" s="122">
        <f>'CBA Result'!$G$74</f>
        <v>-11300047184.977684</v>
      </c>
      <c r="R460" s="122">
        <v>0.64935550526496733</v>
      </c>
      <c r="S460" s="122">
        <f t="shared" si="25"/>
        <v>16058066618.812731</v>
      </c>
      <c r="T460" s="122">
        <v>2.5771693514555771E-2</v>
      </c>
      <c r="U460" s="122">
        <f t="shared" si="26"/>
        <v>-12395584680.209797</v>
      </c>
      <c r="V460" s="3">
        <f t="shared" si="27"/>
        <v>1.3896790774560297</v>
      </c>
    </row>
    <row r="461" spans="13:22" x14ac:dyDescent="0.25">
      <c r="M461" s="3">
        <v>457</v>
      </c>
      <c r="N461" s="122">
        <f>(_xlfn.GAMMA.INV(T461,IF($O$2="Railway",$D$31,$D$32),IF($O$2="Railway",$F$31,$F$32))*'CBA Result'!$G$89)</f>
        <v>3271641011.1437154</v>
      </c>
      <c r="O461" s="122">
        <f>'CBA Result'!$G$88+'CBA Result'!$G$92+'CBA Result'!$G$93+'CBA Result'!$G$94+'CBA Result'!$G$95</f>
        <v>-1375964005.2877898</v>
      </c>
      <c r="P461" s="122">
        <f>'CBA Result'!$G$90+'CBA Result'!$G$91</f>
        <v>16477753602.776276</v>
      </c>
      <c r="Q461" s="122">
        <f>'CBA Result'!$G$74</f>
        <v>-11300047184.977684</v>
      </c>
      <c r="R461" s="122">
        <v>0.49776037855779254</v>
      </c>
      <c r="S461" s="122">
        <f t="shared" si="25"/>
        <v>12987013980.112411</v>
      </c>
      <c r="T461" s="122">
        <v>0.19426820022442848</v>
      </c>
      <c r="U461" s="122">
        <f t="shared" si="26"/>
        <v>-15942365379.786915</v>
      </c>
      <c r="V461" s="3">
        <f t="shared" si="27"/>
        <v>0.93353091786729958</v>
      </c>
    </row>
    <row r="462" spans="13:22" x14ac:dyDescent="0.25">
      <c r="M462" s="3">
        <v>458</v>
      </c>
      <c r="N462" s="122">
        <f>(_xlfn.GAMMA.INV(T462,IF($O$2="Railway",$D$31,$D$32),IF($O$2="Railway",$F$31,$F$32))*'CBA Result'!$G$89)</f>
        <v>3692209959.804821</v>
      </c>
      <c r="O462" s="122">
        <f>'CBA Result'!$G$88+'CBA Result'!$G$92+'CBA Result'!$G$93+'CBA Result'!$G$94+'CBA Result'!$G$95</f>
        <v>-1375964005.2877898</v>
      </c>
      <c r="P462" s="122">
        <f>'CBA Result'!$G$90+'CBA Result'!$G$91</f>
        <v>16477753602.776276</v>
      </c>
      <c r="Q462" s="122">
        <f>'CBA Result'!$G$74</f>
        <v>-11300047184.977684</v>
      </c>
      <c r="R462" s="122">
        <v>0.9737363272453311</v>
      </c>
      <c r="S462" s="122">
        <f t="shared" si="25"/>
        <v>28626738205.218102</v>
      </c>
      <c r="T462" s="122">
        <v>0.37860368945111433</v>
      </c>
      <c r="U462" s="122">
        <f t="shared" si="26"/>
        <v>-17991753996.72575</v>
      </c>
      <c r="V462" s="3">
        <f t="shared" si="27"/>
        <v>1.7198425548374177</v>
      </c>
    </row>
    <row r="463" spans="13:22" x14ac:dyDescent="0.25">
      <c r="M463" s="3">
        <v>459</v>
      </c>
      <c r="N463" s="122">
        <f>(_xlfn.GAMMA.INV(T463,IF($O$2="Railway",$D$31,$D$32),IF($O$2="Railway",$F$31,$F$32))*'CBA Result'!$G$89)</f>
        <v>3326907448.8583913</v>
      </c>
      <c r="O463" s="122">
        <f>'CBA Result'!$G$88+'CBA Result'!$G$92+'CBA Result'!$G$93+'CBA Result'!$G$94+'CBA Result'!$G$95</f>
        <v>-1375964005.2877898</v>
      </c>
      <c r="P463" s="122">
        <f>'CBA Result'!$G$90+'CBA Result'!$G$91</f>
        <v>16477753602.776276</v>
      </c>
      <c r="Q463" s="122">
        <f>'CBA Result'!$G$74</f>
        <v>-11300047184.977684</v>
      </c>
      <c r="R463" s="122">
        <v>0.38832713904326455</v>
      </c>
      <c r="S463" s="122">
        <f t="shared" si="25"/>
        <v>10962645692.191557</v>
      </c>
      <c r="T463" s="122">
        <v>0.21565669834394985</v>
      </c>
      <c r="U463" s="122">
        <f t="shared" si="26"/>
        <v>-16211672965.883774</v>
      </c>
      <c r="V463" s="3">
        <f t="shared" si="27"/>
        <v>0.79656116694050139</v>
      </c>
    </row>
    <row r="464" spans="13:22" x14ac:dyDescent="0.25">
      <c r="M464" s="3">
        <v>460</v>
      </c>
      <c r="N464" s="122">
        <f>(_xlfn.GAMMA.INV(T464,IF($O$2="Railway",$D$31,$D$32),IF($O$2="Railway",$F$31,$F$32))*'CBA Result'!$G$89)</f>
        <v>4690054726.9910965</v>
      </c>
      <c r="O464" s="122">
        <f>'CBA Result'!$G$88+'CBA Result'!$G$92+'CBA Result'!$G$93+'CBA Result'!$G$94+'CBA Result'!$G$95</f>
        <v>-1375964005.2877898</v>
      </c>
      <c r="P464" s="122">
        <f>'CBA Result'!$G$90+'CBA Result'!$G$91</f>
        <v>16477753602.776276</v>
      </c>
      <c r="Q464" s="122">
        <f>'CBA Result'!$G$74</f>
        <v>-11300047184.977684</v>
      </c>
      <c r="R464" s="122">
        <v>0.59776162677444011</v>
      </c>
      <c r="S464" s="122">
        <f t="shared" si="25"/>
        <v>14959246570.822781</v>
      </c>
      <c r="T464" s="122">
        <v>0.8030100323558037</v>
      </c>
      <c r="U464" s="122">
        <f t="shared" si="26"/>
        <v>-22854147461.230831</v>
      </c>
      <c r="V464" s="3">
        <f t="shared" si="27"/>
        <v>0.79956328817447653</v>
      </c>
    </row>
    <row r="465" spans="13:22" x14ac:dyDescent="0.25">
      <c r="M465" s="3">
        <v>461</v>
      </c>
      <c r="N465" s="122">
        <f>(_xlfn.GAMMA.INV(T465,IF($O$2="Railway",$D$31,$D$32),IF($O$2="Railway",$F$31,$F$32))*'CBA Result'!$G$89)</f>
        <v>3506097657.6006632</v>
      </c>
      <c r="O465" s="122">
        <f>'CBA Result'!$G$88+'CBA Result'!$G$92+'CBA Result'!$G$93+'CBA Result'!$G$94+'CBA Result'!$G$95</f>
        <v>-1375964005.2877898</v>
      </c>
      <c r="P465" s="122">
        <f>'CBA Result'!$G$90+'CBA Result'!$G$91</f>
        <v>16477753602.776276</v>
      </c>
      <c r="Q465" s="122">
        <f>'CBA Result'!$G$74</f>
        <v>-11300047184.977684</v>
      </c>
      <c r="R465" s="122">
        <v>0.55248005250146404</v>
      </c>
      <c r="S465" s="122">
        <f t="shared" si="25"/>
        <v>14045321129.860662</v>
      </c>
      <c r="T465" s="122">
        <v>0.29171505939806286</v>
      </c>
      <c r="U465" s="122">
        <f t="shared" si="26"/>
        <v>-17084848161.609457</v>
      </c>
      <c r="V465" s="3">
        <f t="shared" si="27"/>
        <v>0.9467719366988947</v>
      </c>
    </row>
    <row r="466" spans="13:22" x14ac:dyDescent="0.25">
      <c r="M466" s="3">
        <v>462</v>
      </c>
      <c r="N466" s="122">
        <f>(_xlfn.GAMMA.INV(T466,IF($O$2="Railway",$D$31,$D$32),IF($O$2="Railway",$F$31,$F$32))*'CBA Result'!$G$89)</f>
        <v>3499706735.4332423</v>
      </c>
      <c r="O466" s="122">
        <f>'CBA Result'!$G$88+'CBA Result'!$G$92+'CBA Result'!$G$93+'CBA Result'!$G$94+'CBA Result'!$G$95</f>
        <v>-1375964005.2877898</v>
      </c>
      <c r="P466" s="122">
        <f>'CBA Result'!$G$90+'CBA Result'!$G$91</f>
        <v>16477753602.776276</v>
      </c>
      <c r="Q466" s="122">
        <f>'CBA Result'!$G$74</f>
        <v>-11300047184.977684</v>
      </c>
      <c r="R466" s="122">
        <v>0.79830577650149759</v>
      </c>
      <c r="S466" s="122">
        <f t="shared" si="25"/>
        <v>19822606935.496071</v>
      </c>
      <c r="T466" s="122">
        <v>0.28885032013384659</v>
      </c>
      <c r="U466" s="122">
        <f t="shared" si="26"/>
        <v>-17053705864.529867</v>
      </c>
      <c r="V466" s="3">
        <f t="shared" si="27"/>
        <v>1.2868962230249266</v>
      </c>
    </row>
    <row r="467" spans="13:22" x14ac:dyDescent="0.25">
      <c r="M467" s="3">
        <v>463</v>
      </c>
      <c r="N467" s="122">
        <f>(_xlfn.GAMMA.INV(T467,IF($O$2="Railway",$D$31,$D$32),IF($O$2="Railway",$F$31,$F$32))*'CBA Result'!$G$89)</f>
        <v>4066194293.6352811</v>
      </c>
      <c r="O467" s="122">
        <f>'CBA Result'!$G$88+'CBA Result'!$G$92+'CBA Result'!$G$93+'CBA Result'!$G$94+'CBA Result'!$G$95</f>
        <v>-1375964005.2877898</v>
      </c>
      <c r="P467" s="122">
        <f>'CBA Result'!$G$90+'CBA Result'!$G$91</f>
        <v>16477753602.776276</v>
      </c>
      <c r="Q467" s="122">
        <f>'CBA Result'!$G$74</f>
        <v>-11300047184.977684</v>
      </c>
      <c r="R467" s="122">
        <v>0.81747925264447818</v>
      </c>
      <c r="S467" s="122">
        <f t="shared" si="25"/>
        <v>20413523905.574688</v>
      </c>
      <c r="T467" s="122">
        <v>0.55889370533694482</v>
      </c>
      <c r="U467" s="122">
        <f t="shared" si="26"/>
        <v>-19814140644.873646</v>
      </c>
      <c r="V467" s="3">
        <f t="shared" si="27"/>
        <v>1.1660235287519083</v>
      </c>
    </row>
    <row r="468" spans="13:22" x14ac:dyDescent="0.25">
      <c r="M468" s="3">
        <v>464</v>
      </c>
      <c r="N468" s="122">
        <f>(_xlfn.GAMMA.INV(T468,IF($O$2="Railway",$D$31,$D$32),IF($O$2="Railway",$F$31,$F$32))*'CBA Result'!$G$89)</f>
        <v>4195134020.6321473</v>
      </c>
      <c r="O468" s="122">
        <f>'CBA Result'!$G$88+'CBA Result'!$G$92+'CBA Result'!$G$93+'CBA Result'!$G$94+'CBA Result'!$G$95</f>
        <v>-1375964005.2877898</v>
      </c>
      <c r="P468" s="122">
        <f>'CBA Result'!$G$90+'CBA Result'!$G$91</f>
        <v>16477753602.776276</v>
      </c>
      <c r="Q468" s="122">
        <f>'CBA Result'!$G$74</f>
        <v>-11300047184.977684</v>
      </c>
      <c r="R468" s="122">
        <v>0.93901654622963882</v>
      </c>
      <c r="S468" s="122">
        <f t="shared" si="25"/>
        <v>25675968599.534725</v>
      </c>
      <c r="T468" s="122">
        <v>0.61764725958831312</v>
      </c>
      <c r="U468" s="122">
        <f t="shared" si="26"/>
        <v>-20442450484.722309</v>
      </c>
      <c r="V468" s="3">
        <f t="shared" si="27"/>
        <v>1.39391990388701</v>
      </c>
    </row>
    <row r="469" spans="13:22" x14ac:dyDescent="0.25">
      <c r="M469" s="3">
        <v>465</v>
      </c>
      <c r="N469" s="122">
        <f>(_xlfn.GAMMA.INV(T469,IF($O$2="Railway",$D$31,$D$32),IF($O$2="Railway",$F$31,$F$32))*'CBA Result'!$G$89)</f>
        <v>2852664825.7029715</v>
      </c>
      <c r="O469" s="122">
        <f>'CBA Result'!$G$88+'CBA Result'!$G$92+'CBA Result'!$G$93+'CBA Result'!$G$94+'CBA Result'!$G$95</f>
        <v>-1375964005.2877898</v>
      </c>
      <c r="P469" s="122">
        <f>'CBA Result'!$G$90+'CBA Result'!$G$91</f>
        <v>16477753602.776276</v>
      </c>
      <c r="Q469" s="122">
        <f>'CBA Result'!$G$74</f>
        <v>-11300047184.977684</v>
      </c>
      <c r="R469" s="122">
        <v>0.48444866704334433</v>
      </c>
      <c r="S469" s="122">
        <f t="shared" si="25"/>
        <v>12735462549.791725</v>
      </c>
      <c r="T469" s="122">
        <v>7.1652623881174993E-2</v>
      </c>
      <c r="U469" s="122">
        <f t="shared" si="26"/>
        <v>-13900738131.878485</v>
      </c>
      <c r="V469" s="3">
        <f t="shared" si="27"/>
        <v>1.0224035037113772</v>
      </c>
    </row>
    <row r="470" spans="13:22" x14ac:dyDescent="0.25">
      <c r="M470" s="3">
        <v>466</v>
      </c>
      <c r="N470" s="122">
        <f>(_xlfn.GAMMA.INV(T470,IF($O$2="Railway",$D$31,$D$32),IF($O$2="Railway",$F$31,$F$32))*'CBA Result'!$G$89)</f>
        <v>2933111576.7186875</v>
      </c>
      <c r="O470" s="122">
        <f>'CBA Result'!$G$88+'CBA Result'!$G$92+'CBA Result'!$G$93+'CBA Result'!$G$94+'CBA Result'!$G$95</f>
        <v>-1375964005.2877898</v>
      </c>
      <c r="P470" s="122">
        <f>'CBA Result'!$G$90+'CBA Result'!$G$91</f>
        <v>16477753602.776276</v>
      </c>
      <c r="Q470" s="122">
        <f>'CBA Result'!$G$74</f>
        <v>-11300047184.977684</v>
      </c>
      <c r="R470" s="122">
        <v>0.48631829483332778</v>
      </c>
      <c r="S470" s="122">
        <f t="shared" si="25"/>
        <v>12770675011.751816</v>
      </c>
      <c r="T470" s="122">
        <v>8.9527832714985656E-2</v>
      </c>
      <c r="U470" s="122">
        <f t="shared" si="26"/>
        <v>-14292746758.112492</v>
      </c>
      <c r="V470" s="3">
        <f t="shared" si="27"/>
        <v>1.0024540996677431</v>
      </c>
    </row>
    <row r="471" spans="13:22" x14ac:dyDescent="0.25">
      <c r="M471" s="3">
        <v>467</v>
      </c>
      <c r="N471" s="122">
        <f>(_xlfn.GAMMA.INV(T471,IF($O$2="Railway",$D$31,$D$32),IF($O$2="Railway",$F$31,$F$32))*'CBA Result'!$G$89)</f>
        <v>4034927734.0622234</v>
      </c>
      <c r="O471" s="122">
        <f>'CBA Result'!$G$88+'CBA Result'!$G$92+'CBA Result'!$G$93+'CBA Result'!$G$94+'CBA Result'!$G$95</f>
        <v>-1375964005.2877898</v>
      </c>
      <c r="P471" s="122">
        <f>'CBA Result'!$G$90+'CBA Result'!$G$91</f>
        <v>16477753602.776276</v>
      </c>
      <c r="Q471" s="122">
        <f>'CBA Result'!$G$74</f>
        <v>-11300047184.977684</v>
      </c>
      <c r="R471" s="122">
        <v>0.21712043585245122</v>
      </c>
      <c r="S471" s="122">
        <f t="shared" si="25"/>
        <v>7809807603.6104317</v>
      </c>
      <c r="T471" s="122">
        <v>0.54420584020329876</v>
      </c>
      <c r="U471" s="122">
        <f t="shared" si="26"/>
        <v>-19661781961.514221</v>
      </c>
      <c r="V471" s="3">
        <f t="shared" si="27"/>
        <v>0.53244265208902908</v>
      </c>
    </row>
    <row r="472" spans="13:22" x14ac:dyDescent="0.25">
      <c r="M472" s="3">
        <v>468</v>
      </c>
      <c r="N472" s="122">
        <f>(_xlfn.GAMMA.INV(T472,IF($O$2="Railway",$D$31,$D$32),IF($O$2="Railway",$F$31,$F$32))*'CBA Result'!$G$89)</f>
        <v>3526316692.9554186</v>
      </c>
      <c r="O472" s="122">
        <f>'CBA Result'!$G$88+'CBA Result'!$G$92+'CBA Result'!$G$93+'CBA Result'!$G$94+'CBA Result'!$G$95</f>
        <v>-1375964005.2877898</v>
      </c>
      <c r="P472" s="122">
        <f>'CBA Result'!$G$90+'CBA Result'!$G$91</f>
        <v>16477753602.776276</v>
      </c>
      <c r="Q472" s="122">
        <f>'CBA Result'!$G$74</f>
        <v>-11300047184.977684</v>
      </c>
      <c r="R472" s="122">
        <v>9.2306321133906688E-2</v>
      </c>
      <c r="S472" s="122">
        <f t="shared" si="25"/>
        <v>5167859945.2965364</v>
      </c>
      <c r="T472" s="122">
        <v>0.30084084432532165</v>
      </c>
      <c r="U472" s="122">
        <f t="shared" si="26"/>
        <v>-17183373411.829269</v>
      </c>
      <c r="V472" s="3">
        <f t="shared" si="27"/>
        <v>0.42588916958099782</v>
      </c>
    </row>
    <row r="473" spans="13:22" x14ac:dyDescent="0.25">
      <c r="M473" s="3">
        <v>469</v>
      </c>
      <c r="N473" s="122">
        <f>(_xlfn.GAMMA.INV(T473,IF($O$2="Railway",$D$31,$D$32),IF($O$2="Railway",$F$31,$F$32))*'CBA Result'!$G$89)</f>
        <v>3647331760.8922133</v>
      </c>
      <c r="O473" s="122">
        <f>'CBA Result'!$G$88+'CBA Result'!$G$92+'CBA Result'!$G$93+'CBA Result'!$G$94+'CBA Result'!$G$95</f>
        <v>-1375964005.2877898</v>
      </c>
      <c r="P473" s="122">
        <f>'CBA Result'!$G$90+'CBA Result'!$G$91</f>
        <v>16477753602.776276</v>
      </c>
      <c r="Q473" s="122">
        <f>'CBA Result'!$G$74</f>
        <v>-11300047184.977684</v>
      </c>
      <c r="R473" s="122">
        <v>0.59143031112389499</v>
      </c>
      <c r="S473" s="122">
        <f t="shared" si="25"/>
        <v>14828948823.87228</v>
      </c>
      <c r="T473" s="122">
        <v>0.35715210352507554</v>
      </c>
      <c r="U473" s="122">
        <f t="shared" si="26"/>
        <v>-17773067214.705791</v>
      </c>
      <c r="V473" s="3">
        <f t="shared" si="27"/>
        <v>0.96214774708822115</v>
      </c>
    </row>
    <row r="474" spans="13:22" x14ac:dyDescent="0.25">
      <c r="M474" s="3">
        <v>470</v>
      </c>
      <c r="N474" s="122">
        <f>(_xlfn.GAMMA.INV(T474,IF($O$2="Railway",$D$31,$D$32),IF($O$2="Railway",$F$31,$F$32))*'CBA Result'!$G$89)</f>
        <v>4303293780.491251</v>
      </c>
      <c r="O474" s="122">
        <f>'CBA Result'!$G$88+'CBA Result'!$G$92+'CBA Result'!$G$93+'CBA Result'!$G$94+'CBA Result'!$G$95</f>
        <v>-1375964005.2877898</v>
      </c>
      <c r="P474" s="122">
        <f>'CBA Result'!$G$90+'CBA Result'!$G$91</f>
        <v>16477753602.776276</v>
      </c>
      <c r="Q474" s="122">
        <f>'CBA Result'!$G$74</f>
        <v>-11300047184.977684</v>
      </c>
      <c r="R474" s="122">
        <v>0.31321928607391392</v>
      </c>
      <c r="S474" s="122">
        <f t="shared" si="25"/>
        <v>9598175525.9425087</v>
      </c>
      <c r="T474" s="122">
        <v>0.66411841664024229</v>
      </c>
      <c r="U474" s="122">
        <f t="shared" si="26"/>
        <v>-20969501712.28381</v>
      </c>
      <c r="V474" s="3">
        <f t="shared" si="27"/>
        <v>0.5973201210503063</v>
      </c>
    </row>
    <row r="475" spans="13:22" x14ac:dyDescent="0.25">
      <c r="M475" s="3">
        <v>471</v>
      </c>
      <c r="N475" s="122">
        <f>(_xlfn.GAMMA.INV(T475,IF($O$2="Railway",$D$31,$D$32),IF($O$2="Railway",$F$31,$F$32))*'CBA Result'!$G$89)</f>
        <v>3936847708.6794662</v>
      </c>
      <c r="O475" s="122">
        <f>'CBA Result'!$G$88+'CBA Result'!$G$92+'CBA Result'!$G$93+'CBA Result'!$G$94+'CBA Result'!$G$95</f>
        <v>-1375964005.2877898</v>
      </c>
      <c r="P475" s="122">
        <f>'CBA Result'!$G$90+'CBA Result'!$G$91</f>
        <v>16477753602.776276</v>
      </c>
      <c r="Q475" s="122">
        <f>'CBA Result'!$G$74</f>
        <v>-11300047184.977684</v>
      </c>
      <c r="R475" s="122">
        <v>0.49292548329327723</v>
      </c>
      <c r="S475" s="122">
        <f t="shared" si="25"/>
        <v>12895419133.13728</v>
      </c>
      <c r="T475" s="122">
        <v>0.49732880551625736</v>
      </c>
      <c r="U475" s="122">
        <f t="shared" si="26"/>
        <v>-19183848228.630714</v>
      </c>
      <c r="V475" s="3">
        <f t="shared" si="27"/>
        <v>0.8056935528431346</v>
      </c>
    </row>
    <row r="476" spans="13:22" x14ac:dyDescent="0.25">
      <c r="M476" s="3">
        <v>472</v>
      </c>
      <c r="N476" s="122">
        <f>(_xlfn.GAMMA.INV(T476,IF($O$2="Railway",$D$31,$D$32),IF($O$2="Railway",$F$31,$F$32))*'CBA Result'!$G$89)</f>
        <v>4817635348.602088</v>
      </c>
      <c r="O476" s="122">
        <f>'CBA Result'!$G$88+'CBA Result'!$G$92+'CBA Result'!$G$93+'CBA Result'!$G$94+'CBA Result'!$G$95</f>
        <v>-1375964005.2877898</v>
      </c>
      <c r="P476" s="122">
        <f>'CBA Result'!$G$90+'CBA Result'!$G$91</f>
        <v>16477753602.776276</v>
      </c>
      <c r="Q476" s="122">
        <f>'CBA Result'!$G$74</f>
        <v>-11300047184.977684</v>
      </c>
      <c r="R476" s="122">
        <v>0.80776417472520046</v>
      </c>
      <c r="S476" s="122">
        <f t="shared" si="25"/>
        <v>20109631732.833942</v>
      </c>
      <c r="T476" s="122">
        <v>0.83859603970686636</v>
      </c>
      <c r="U476" s="122">
        <f t="shared" si="26"/>
        <v>-23475834522.303509</v>
      </c>
      <c r="V476" s="3">
        <f t="shared" si="27"/>
        <v>1.0032147335922406</v>
      </c>
    </row>
    <row r="477" spans="13:22" x14ac:dyDescent="0.25">
      <c r="M477" s="3">
        <v>473</v>
      </c>
      <c r="N477" s="122">
        <f>(_xlfn.GAMMA.INV(T477,IF($O$2="Railway",$D$31,$D$32),IF($O$2="Railway",$F$31,$F$32))*'CBA Result'!$G$89)</f>
        <v>4516054508.4919329</v>
      </c>
      <c r="O477" s="122">
        <f>'CBA Result'!$G$88+'CBA Result'!$G$92+'CBA Result'!$G$93+'CBA Result'!$G$94+'CBA Result'!$G$95</f>
        <v>-1375964005.2877898</v>
      </c>
      <c r="P477" s="122">
        <f>'CBA Result'!$G$90+'CBA Result'!$G$91</f>
        <v>16477753602.776276</v>
      </c>
      <c r="Q477" s="122">
        <f>'CBA Result'!$G$74</f>
        <v>-11300047184.977684</v>
      </c>
      <c r="R477" s="122">
        <v>0.11184845116152331</v>
      </c>
      <c r="S477" s="122">
        <f t="shared" si="25"/>
        <v>5631159421.6040421</v>
      </c>
      <c r="T477" s="122">
        <v>0.74619481190195813</v>
      </c>
      <c r="U477" s="122">
        <f t="shared" si="26"/>
        <v>-22006262546.587746</v>
      </c>
      <c r="V477" s="3">
        <f t="shared" si="27"/>
        <v>0.39857971821608756</v>
      </c>
    </row>
    <row r="478" spans="13:22" x14ac:dyDescent="0.25">
      <c r="M478" s="3">
        <v>474</v>
      </c>
      <c r="N478" s="122">
        <f>(_xlfn.GAMMA.INV(T478,IF($O$2="Railway",$D$31,$D$32),IF($O$2="Railway",$F$31,$F$32))*'CBA Result'!$G$89)</f>
        <v>3163881774.0447536</v>
      </c>
      <c r="O478" s="122">
        <f>'CBA Result'!$G$88+'CBA Result'!$G$92+'CBA Result'!$G$93+'CBA Result'!$G$94+'CBA Result'!$G$95</f>
        <v>-1375964005.2877898</v>
      </c>
      <c r="P478" s="122">
        <f>'CBA Result'!$G$90+'CBA Result'!$G$91</f>
        <v>16477753602.776276</v>
      </c>
      <c r="Q478" s="122">
        <f>'CBA Result'!$G$74</f>
        <v>-11300047184.977684</v>
      </c>
      <c r="R478" s="122">
        <v>0.49044350240412693</v>
      </c>
      <c r="S478" s="122">
        <f t="shared" si="25"/>
        <v>12848502586.190643</v>
      </c>
      <c r="T478" s="122">
        <v>0.15584773545982922</v>
      </c>
      <c r="U478" s="122">
        <f t="shared" si="26"/>
        <v>-15417265857.856731</v>
      </c>
      <c r="V478" s="3">
        <f t="shared" si="27"/>
        <v>0.94935253046108681</v>
      </c>
    </row>
    <row r="479" spans="13:22" x14ac:dyDescent="0.25">
      <c r="M479" s="3">
        <v>475</v>
      </c>
      <c r="N479" s="122">
        <f>(_xlfn.GAMMA.INV(T479,IF($O$2="Railway",$D$31,$D$32),IF($O$2="Railway",$F$31,$F$32))*'CBA Result'!$G$89)</f>
        <v>4806164259.0005445</v>
      </c>
      <c r="O479" s="122">
        <f>'CBA Result'!$G$88+'CBA Result'!$G$92+'CBA Result'!$G$93+'CBA Result'!$G$94+'CBA Result'!$G$95</f>
        <v>-1375964005.2877898</v>
      </c>
      <c r="P479" s="122">
        <f>'CBA Result'!$G$90+'CBA Result'!$G$91</f>
        <v>16477753602.776276</v>
      </c>
      <c r="Q479" s="122">
        <f>'CBA Result'!$G$74</f>
        <v>-11300047184.977684</v>
      </c>
      <c r="R479" s="122">
        <v>0.14370723337505076</v>
      </c>
      <c r="S479" s="122">
        <f t="shared" si="25"/>
        <v>6334369673.6009922</v>
      </c>
      <c r="T479" s="122">
        <v>0.83560360792544519</v>
      </c>
      <c r="U479" s="122">
        <f t="shared" si="26"/>
        <v>-23419937099.23381</v>
      </c>
      <c r="V479" s="3">
        <f t="shared" si="27"/>
        <v>0.4169340799652787</v>
      </c>
    </row>
    <row r="480" spans="13:22" x14ac:dyDescent="0.25">
      <c r="M480" s="3">
        <v>476</v>
      </c>
      <c r="N480" s="122">
        <f>(_xlfn.GAMMA.INV(T480,IF($O$2="Railway",$D$31,$D$32),IF($O$2="Railway",$F$31,$F$32))*'CBA Result'!$G$89)</f>
        <v>2915360553.3687959</v>
      </c>
      <c r="O480" s="122">
        <f>'CBA Result'!$G$88+'CBA Result'!$G$92+'CBA Result'!$G$93+'CBA Result'!$G$94+'CBA Result'!$G$95</f>
        <v>-1375964005.2877898</v>
      </c>
      <c r="P480" s="122">
        <f>'CBA Result'!$G$90+'CBA Result'!$G$91</f>
        <v>16477753602.776276</v>
      </c>
      <c r="Q480" s="122">
        <f>'CBA Result'!$G$74</f>
        <v>-11300047184.977684</v>
      </c>
      <c r="R480" s="122">
        <v>4.4406010285527597E-2</v>
      </c>
      <c r="S480" s="122">
        <f t="shared" si="25"/>
        <v>3843473035.2414775</v>
      </c>
      <c r="T480" s="122">
        <v>8.535362870770169E-2</v>
      </c>
      <c r="U480" s="122">
        <f t="shared" si="26"/>
        <v>-14206247872.952053</v>
      </c>
      <c r="V480" s="3">
        <f t="shared" si="27"/>
        <v>0.37890860637249496</v>
      </c>
    </row>
    <row r="481" spans="13:22" x14ac:dyDescent="0.25">
      <c r="M481" s="3">
        <v>477</v>
      </c>
      <c r="N481" s="122">
        <f>(_xlfn.GAMMA.INV(T481,IF($O$2="Railway",$D$31,$D$32),IF($O$2="Railway",$F$31,$F$32))*'CBA Result'!$G$89)</f>
        <v>4928349045.3175631</v>
      </c>
      <c r="O481" s="122">
        <f>'CBA Result'!$G$88+'CBA Result'!$G$92+'CBA Result'!$G$93+'CBA Result'!$G$94+'CBA Result'!$G$95</f>
        <v>-1375964005.2877898</v>
      </c>
      <c r="P481" s="122">
        <f>'CBA Result'!$G$90+'CBA Result'!$G$91</f>
        <v>16477753602.776276</v>
      </c>
      <c r="Q481" s="122">
        <f>'CBA Result'!$G$74</f>
        <v>-11300047184.977684</v>
      </c>
      <c r="R481" s="122">
        <v>0.14328891341479155</v>
      </c>
      <c r="S481" s="122">
        <f t="shared" si="25"/>
        <v>6325461999.9284906</v>
      </c>
      <c r="T481" s="122">
        <v>0.86543352979129617</v>
      </c>
      <c r="U481" s="122">
        <f t="shared" si="26"/>
        <v>-24015330817.762886</v>
      </c>
      <c r="V481" s="3">
        <f t="shared" si="27"/>
        <v>0.41131421902596221</v>
      </c>
    </row>
    <row r="482" spans="13:22" x14ac:dyDescent="0.25">
      <c r="M482" s="3">
        <v>478</v>
      </c>
      <c r="N482" s="122">
        <f>(_xlfn.GAMMA.INV(T482,IF($O$2="Railway",$D$31,$D$32),IF($O$2="Railway",$F$31,$F$32))*'CBA Result'!$G$89)</f>
        <v>3023956518.5940213</v>
      </c>
      <c r="O482" s="122">
        <f>'CBA Result'!$G$88+'CBA Result'!$G$92+'CBA Result'!$G$93+'CBA Result'!$G$94+'CBA Result'!$G$95</f>
        <v>-1375964005.2877898</v>
      </c>
      <c r="P482" s="122">
        <f>'CBA Result'!$G$90+'CBA Result'!$G$91</f>
        <v>16477753602.776276</v>
      </c>
      <c r="Q482" s="122">
        <f>'CBA Result'!$G$74</f>
        <v>-11300047184.977684</v>
      </c>
      <c r="R482" s="122">
        <v>0.34537591165314574</v>
      </c>
      <c r="S482" s="122">
        <f t="shared" si="25"/>
        <v>10182830246.918615</v>
      </c>
      <c r="T482" s="122">
        <v>0.1129633614401756</v>
      </c>
      <c r="U482" s="122">
        <f t="shared" si="26"/>
        <v>-14735424683.76173</v>
      </c>
      <c r="V482" s="3">
        <f t="shared" si="27"/>
        <v>0.80288305319508557</v>
      </c>
    </row>
    <row r="483" spans="13:22" x14ac:dyDescent="0.25">
      <c r="M483" s="3">
        <v>479</v>
      </c>
      <c r="N483" s="122">
        <f>(_xlfn.GAMMA.INV(T483,IF($O$2="Railway",$D$31,$D$32),IF($O$2="Railway",$F$31,$F$32))*'CBA Result'!$G$89)</f>
        <v>4285191919.5633821</v>
      </c>
      <c r="O483" s="122">
        <f>'CBA Result'!$G$88+'CBA Result'!$G$92+'CBA Result'!$G$93+'CBA Result'!$G$94+'CBA Result'!$G$95</f>
        <v>-1375964005.2877898</v>
      </c>
      <c r="P483" s="122">
        <f>'CBA Result'!$G$90+'CBA Result'!$G$91</f>
        <v>16477753602.776276</v>
      </c>
      <c r="Q483" s="122">
        <f>'CBA Result'!$G$74</f>
        <v>-11300047184.977684</v>
      </c>
      <c r="R483" s="122">
        <v>0.23605181256443664</v>
      </c>
      <c r="S483" s="122">
        <f t="shared" si="25"/>
        <v>8170441819.0236359</v>
      </c>
      <c r="T483" s="122">
        <v>0.65654484353167475</v>
      </c>
      <c r="U483" s="122">
        <f t="shared" si="26"/>
        <v>-20881293232.202038</v>
      </c>
      <c r="V483" s="3">
        <f t="shared" si="27"/>
        <v>0.53060266000252998</v>
      </c>
    </row>
    <row r="484" spans="13:22" x14ac:dyDescent="0.25">
      <c r="M484" s="3">
        <v>480</v>
      </c>
      <c r="N484" s="122">
        <f>(_xlfn.GAMMA.INV(T484,IF($O$2="Railway",$D$31,$D$32),IF($O$2="Railway",$F$31,$F$32))*'CBA Result'!$G$89)</f>
        <v>3638045555.8215165</v>
      </c>
      <c r="O484" s="122">
        <f>'CBA Result'!$G$88+'CBA Result'!$G$92+'CBA Result'!$G$93+'CBA Result'!$G$94+'CBA Result'!$G$95</f>
        <v>-1375964005.2877898</v>
      </c>
      <c r="P484" s="122">
        <f>'CBA Result'!$G$90+'CBA Result'!$G$91</f>
        <v>16477753602.776276</v>
      </c>
      <c r="Q484" s="122">
        <f>'CBA Result'!$G$74</f>
        <v>-11300047184.977684</v>
      </c>
      <c r="R484" s="122">
        <v>4.8002636565878332E-2</v>
      </c>
      <c r="S484" s="122">
        <f t="shared" si="25"/>
        <v>3957680533.2720613</v>
      </c>
      <c r="T484" s="122">
        <v>0.35274481486573572</v>
      </c>
      <c r="U484" s="122">
        <f t="shared" si="26"/>
        <v>-17727816506.047832</v>
      </c>
      <c r="V484" s="3">
        <f t="shared" si="27"/>
        <v>0.35084761181299007</v>
      </c>
    </row>
    <row r="485" spans="13:22" x14ac:dyDescent="0.25">
      <c r="M485" s="3">
        <v>481</v>
      </c>
      <c r="N485" s="122">
        <f>(_xlfn.GAMMA.INV(T485,IF($O$2="Railway",$D$31,$D$32),IF($O$2="Railway",$F$31,$F$32))*'CBA Result'!$G$89)</f>
        <v>3303543781.5431061</v>
      </c>
      <c r="O485" s="122">
        <f>'CBA Result'!$G$88+'CBA Result'!$G$92+'CBA Result'!$G$93+'CBA Result'!$G$94+'CBA Result'!$G$95</f>
        <v>-1375964005.2877898</v>
      </c>
      <c r="P485" s="122">
        <f>'CBA Result'!$G$90+'CBA Result'!$G$91</f>
        <v>16477753602.776276</v>
      </c>
      <c r="Q485" s="122">
        <f>'CBA Result'!$G$74</f>
        <v>-11300047184.977684</v>
      </c>
      <c r="R485" s="122">
        <v>0.79969153922105152</v>
      </c>
      <c r="S485" s="122">
        <f t="shared" si="25"/>
        <v>19864143624.598122</v>
      </c>
      <c r="T485" s="122">
        <v>0.20648258535685127</v>
      </c>
      <c r="U485" s="122">
        <f t="shared" si="26"/>
        <v>-16097824252.139397</v>
      </c>
      <c r="V485" s="3">
        <f t="shared" si="27"/>
        <v>1.3537061319300541</v>
      </c>
    </row>
    <row r="486" spans="13:22" x14ac:dyDescent="0.25">
      <c r="M486" s="3">
        <v>482</v>
      </c>
      <c r="N486" s="122">
        <f>(_xlfn.GAMMA.INV(T486,IF($O$2="Railway",$D$31,$D$32),IF($O$2="Railway",$F$31,$F$32))*'CBA Result'!$G$89)</f>
        <v>5064599108.1138611</v>
      </c>
      <c r="O486" s="122">
        <f>'CBA Result'!$G$88+'CBA Result'!$G$92+'CBA Result'!$G$93+'CBA Result'!$G$94+'CBA Result'!$G$95</f>
        <v>-1375964005.2877898</v>
      </c>
      <c r="P486" s="122">
        <f>'CBA Result'!$G$90+'CBA Result'!$G$91</f>
        <v>16477753602.776276</v>
      </c>
      <c r="Q486" s="122">
        <f>'CBA Result'!$G$74</f>
        <v>-11300047184.977684</v>
      </c>
      <c r="R486" s="122">
        <v>0.62319497810158553</v>
      </c>
      <c r="S486" s="122">
        <f t="shared" si="25"/>
        <v>15492139521.745108</v>
      </c>
      <c r="T486" s="122">
        <v>0.89360497653970217</v>
      </c>
      <c r="U486" s="122">
        <f t="shared" si="26"/>
        <v>-24679263161.415146</v>
      </c>
      <c r="V486" s="3">
        <f t="shared" si="27"/>
        <v>0.77720207848666278</v>
      </c>
    </row>
    <row r="487" spans="13:22" x14ac:dyDescent="0.25">
      <c r="M487" s="3">
        <v>483</v>
      </c>
      <c r="N487" s="122">
        <f>(_xlfn.GAMMA.INV(T487,IF($O$2="Railway",$D$31,$D$32),IF($O$2="Railway",$F$31,$F$32))*'CBA Result'!$G$89)</f>
        <v>3856800601.9917655</v>
      </c>
      <c r="O487" s="122">
        <f>'CBA Result'!$G$88+'CBA Result'!$G$92+'CBA Result'!$G$93+'CBA Result'!$G$94+'CBA Result'!$G$95</f>
        <v>-1375964005.2877898</v>
      </c>
      <c r="P487" s="122">
        <f>'CBA Result'!$G$90+'CBA Result'!$G$91</f>
        <v>16477753602.776276</v>
      </c>
      <c r="Q487" s="122">
        <f>'CBA Result'!$G$74</f>
        <v>-11300047184.977684</v>
      </c>
      <c r="R487" s="122">
        <v>0.88415982165152274</v>
      </c>
      <c r="S487" s="122">
        <f t="shared" si="25"/>
        <v>22839986548.686081</v>
      </c>
      <c r="T487" s="122">
        <v>0.45848924712857442</v>
      </c>
      <c r="U487" s="122">
        <f t="shared" si="26"/>
        <v>-18793787027.519901</v>
      </c>
      <c r="V487" s="3">
        <f t="shared" si="27"/>
        <v>1.3472975461684524</v>
      </c>
    </row>
    <row r="488" spans="13:22" x14ac:dyDescent="0.25">
      <c r="M488" s="3">
        <v>484</v>
      </c>
      <c r="N488" s="122">
        <f>(_xlfn.GAMMA.INV(T488,IF($O$2="Railway",$D$31,$D$32),IF($O$2="Railway",$F$31,$F$32))*'CBA Result'!$G$89)</f>
        <v>4722863067.7425718</v>
      </c>
      <c r="O488" s="122">
        <f>'CBA Result'!$G$88+'CBA Result'!$G$92+'CBA Result'!$G$93+'CBA Result'!$G$94+'CBA Result'!$G$95</f>
        <v>-1375964005.2877898</v>
      </c>
      <c r="P488" s="122">
        <f>'CBA Result'!$G$90+'CBA Result'!$G$91</f>
        <v>16477753602.776276</v>
      </c>
      <c r="Q488" s="122">
        <f>'CBA Result'!$G$74</f>
        <v>-11300047184.977684</v>
      </c>
      <c r="R488" s="122">
        <v>0.35042902668071196</v>
      </c>
      <c r="S488" s="122">
        <f t="shared" si="25"/>
        <v>10274532271.598383</v>
      </c>
      <c r="T488" s="122">
        <v>0.81264850238826181</v>
      </c>
      <c r="U488" s="122">
        <f t="shared" si="26"/>
        <v>-23014019083.44825</v>
      </c>
      <c r="V488" s="3">
        <f t="shared" si="27"/>
        <v>0.59187538189927624</v>
      </c>
    </row>
    <row r="489" spans="13:22" x14ac:dyDescent="0.25">
      <c r="M489" s="3">
        <v>485</v>
      </c>
      <c r="N489" s="122">
        <f>(_xlfn.GAMMA.INV(T489,IF($O$2="Railway",$D$31,$D$32),IF($O$2="Railway",$F$31,$F$32))*'CBA Result'!$G$89)</f>
        <v>3328309816.2772107</v>
      </c>
      <c r="O489" s="122">
        <f>'CBA Result'!$G$88+'CBA Result'!$G$92+'CBA Result'!$G$93+'CBA Result'!$G$94+'CBA Result'!$G$95</f>
        <v>-1375964005.2877898</v>
      </c>
      <c r="P489" s="122">
        <f>'CBA Result'!$G$90+'CBA Result'!$G$91</f>
        <v>16477753602.776276</v>
      </c>
      <c r="Q489" s="122">
        <f>'CBA Result'!$G$74</f>
        <v>-11300047184.977684</v>
      </c>
      <c r="R489" s="122">
        <v>0.19991890463639739</v>
      </c>
      <c r="S489" s="122">
        <f t="shared" si="25"/>
        <v>7476586991.5474663</v>
      </c>
      <c r="T489" s="122">
        <v>0.21621336731384555</v>
      </c>
      <c r="U489" s="122">
        <f t="shared" si="26"/>
        <v>-16218506556.033602</v>
      </c>
      <c r="V489" s="3">
        <f t="shared" si="27"/>
        <v>0.58136874501734814</v>
      </c>
    </row>
    <row r="490" spans="13:22" x14ac:dyDescent="0.25">
      <c r="M490" s="3">
        <v>486</v>
      </c>
      <c r="N490" s="122">
        <f>(_xlfn.GAMMA.INV(T490,IF($O$2="Railway",$D$31,$D$32),IF($O$2="Railway",$F$31,$F$32))*'CBA Result'!$G$89)</f>
        <v>5190499938.0252953</v>
      </c>
      <c r="O490" s="122">
        <f>'CBA Result'!$G$88+'CBA Result'!$G$92+'CBA Result'!$G$93+'CBA Result'!$G$94+'CBA Result'!$G$95</f>
        <v>-1375964005.2877898</v>
      </c>
      <c r="P490" s="122">
        <f>'CBA Result'!$G$90+'CBA Result'!$G$91</f>
        <v>16477753602.776276</v>
      </c>
      <c r="Q490" s="122">
        <f>'CBA Result'!$G$74</f>
        <v>-11300047184.977684</v>
      </c>
      <c r="R490" s="122">
        <v>0.37861874845469357</v>
      </c>
      <c r="S490" s="122">
        <f t="shared" si="25"/>
        <v>10786181578.799931</v>
      </c>
      <c r="T490" s="122">
        <v>0.9152656368329245</v>
      </c>
      <c r="U490" s="122">
        <f t="shared" si="26"/>
        <v>-25292764772.75631</v>
      </c>
      <c r="V490" s="3">
        <f t="shared" si="27"/>
        <v>0.57726854468928446</v>
      </c>
    </row>
    <row r="491" spans="13:22" x14ac:dyDescent="0.25">
      <c r="M491" s="3">
        <v>487</v>
      </c>
      <c r="N491" s="122">
        <f>(_xlfn.GAMMA.INV(T491,IF($O$2="Railway",$D$31,$D$32),IF($O$2="Railway",$F$31,$F$32))*'CBA Result'!$G$89)</f>
        <v>4002871022.487709</v>
      </c>
      <c r="O491" s="122">
        <f>'CBA Result'!$G$88+'CBA Result'!$G$92+'CBA Result'!$G$93+'CBA Result'!$G$94+'CBA Result'!$G$95</f>
        <v>-1375964005.2877898</v>
      </c>
      <c r="P491" s="122">
        <f>'CBA Result'!$G$90+'CBA Result'!$G$91</f>
        <v>16477753602.776276</v>
      </c>
      <c r="Q491" s="122">
        <f>'CBA Result'!$G$74</f>
        <v>-11300047184.977684</v>
      </c>
      <c r="R491" s="122">
        <v>0.57445173132885552</v>
      </c>
      <c r="S491" s="122">
        <f t="shared" si="25"/>
        <v>14483740632.806076</v>
      </c>
      <c r="T491" s="122">
        <v>0.52900457514689858</v>
      </c>
      <c r="U491" s="122">
        <f t="shared" si="26"/>
        <v>-19505572949.873089</v>
      </c>
      <c r="V491" s="3">
        <f t="shared" si="27"/>
        <v>0.87721840798925743</v>
      </c>
    </row>
    <row r="492" spans="13:22" x14ac:dyDescent="0.25">
      <c r="M492" s="3">
        <v>488</v>
      </c>
      <c r="N492" s="122">
        <f>(_xlfn.GAMMA.INV(T492,IF($O$2="Railway",$D$31,$D$32),IF($O$2="Railway",$F$31,$F$32))*'CBA Result'!$G$89)</f>
        <v>4441076621.4349289</v>
      </c>
      <c r="O492" s="122">
        <f>'CBA Result'!$G$88+'CBA Result'!$G$92+'CBA Result'!$G$93+'CBA Result'!$G$94+'CBA Result'!$G$95</f>
        <v>-1375964005.2877898</v>
      </c>
      <c r="P492" s="122">
        <f>'CBA Result'!$G$90+'CBA Result'!$G$91</f>
        <v>16477753602.776276</v>
      </c>
      <c r="Q492" s="122">
        <f>'CBA Result'!$G$74</f>
        <v>-11300047184.977684</v>
      </c>
      <c r="R492" s="122">
        <v>0.11237342246383419</v>
      </c>
      <c r="S492" s="122">
        <f t="shared" si="25"/>
        <v>5643217105.4969664</v>
      </c>
      <c r="T492" s="122">
        <v>0.71879416624440884</v>
      </c>
      <c r="U492" s="122">
        <f t="shared" si="26"/>
        <v>-21640903123.962921</v>
      </c>
      <c r="V492" s="3">
        <f t="shared" si="27"/>
        <v>0.40240140033718802</v>
      </c>
    </row>
    <row r="493" spans="13:22" x14ac:dyDescent="0.25">
      <c r="M493" s="3">
        <v>489</v>
      </c>
      <c r="N493" s="122">
        <f>(_xlfn.GAMMA.INV(T493,IF($O$2="Railway",$D$31,$D$32),IF($O$2="Railway",$F$31,$F$32))*'CBA Result'!$G$89)</f>
        <v>2855856534.7908177</v>
      </c>
      <c r="O493" s="122">
        <f>'CBA Result'!$G$88+'CBA Result'!$G$92+'CBA Result'!$G$93+'CBA Result'!$G$94+'CBA Result'!$G$95</f>
        <v>-1375964005.2877898</v>
      </c>
      <c r="P493" s="122">
        <f>'CBA Result'!$G$90+'CBA Result'!$G$91</f>
        <v>16477753602.776276</v>
      </c>
      <c r="Q493" s="122">
        <f>'CBA Result'!$G$74</f>
        <v>-11300047184.977684</v>
      </c>
      <c r="R493" s="122">
        <v>0.32269753558485759</v>
      </c>
      <c r="S493" s="122">
        <f t="shared" si="25"/>
        <v>9770793946.0163498</v>
      </c>
      <c r="T493" s="122">
        <v>7.2311327656002677E-2</v>
      </c>
      <c r="U493" s="122">
        <f t="shared" si="26"/>
        <v>-13916290997.333807</v>
      </c>
      <c r="V493" s="3">
        <f t="shared" si="27"/>
        <v>0.80845438469739339</v>
      </c>
    </row>
    <row r="494" spans="13:22" x14ac:dyDescent="0.25">
      <c r="M494" s="3">
        <v>490</v>
      </c>
      <c r="N494" s="122">
        <f>(_xlfn.GAMMA.INV(T494,IF($O$2="Railway",$D$31,$D$32),IF($O$2="Railway",$F$31,$F$32))*'CBA Result'!$G$89)</f>
        <v>3155200818.0926533</v>
      </c>
      <c r="O494" s="122">
        <f>'CBA Result'!$G$88+'CBA Result'!$G$92+'CBA Result'!$G$93+'CBA Result'!$G$94+'CBA Result'!$G$95</f>
        <v>-1375964005.2877898</v>
      </c>
      <c r="P494" s="122">
        <f>'CBA Result'!$G$90+'CBA Result'!$G$91</f>
        <v>16477753602.776276</v>
      </c>
      <c r="Q494" s="122">
        <f>'CBA Result'!$G$74</f>
        <v>-11300047184.977684</v>
      </c>
      <c r="R494" s="122">
        <v>0.29177000768683126</v>
      </c>
      <c r="S494" s="122">
        <f t="shared" si="25"/>
        <v>9206045956.719799</v>
      </c>
      <c r="T494" s="122">
        <v>0.15295174996112604</v>
      </c>
      <c r="U494" s="122">
        <f t="shared" si="26"/>
        <v>-15374964465.019676</v>
      </c>
      <c r="V494" s="3">
        <f t="shared" si="27"/>
        <v>0.71449158757523046</v>
      </c>
    </row>
    <row r="495" spans="13:22" x14ac:dyDescent="0.25">
      <c r="M495" s="3">
        <v>491</v>
      </c>
      <c r="N495" s="122">
        <f>(_xlfn.GAMMA.INV(T495,IF($O$2="Railway",$D$31,$D$32),IF($O$2="Railway",$F$31,$F$32))*'CBA Result'!$G$89)</f>
        <v>3777530936.3753352</v>
      </c>
      <c r="O495" s="122">
        <f>'CBA Result'!$G$88+'CBA Result'!$G$92+'CBA Result'!$G$93+'CBA Result'!$G$94+'CBA Result'!$G$95</f>
        <v>-1375964005.2877898</v>
      </c>
      <c r="P495" s="122">
        <f>'CBA Result'!$G$90+'CBA Result'!$G$91</f>
        <v>16477753602.776276</v>
      </c>
      <c r="Q495" s="122">
        <f>'CBA Result'!$G$74</f>
        <v>-11300047184.977684</v>
      </c>
      <c r="R495" s="122">
        <v>0.77524646922914719</v>
      </c>
      <c r="S495" s="122">
        <f t="shared" si="25"/>
        <v>19155056043.918251</v>
      </c>
      <c r="T495" s="122">
        <v>0.41988744342223117</v>
      </c>
      <c r="U495" s="122">
        <f t="shared" si="26"/>
        <v>-18407514215.653885</v>
      </c>
      <c r="V495" s="3">
        <f t="shared" si="27"/>
        <v>1.1710773503938892</v>
      </c>
    </row>
    <row r="496" spans="13:22" x14ac:dyDescent="0.25">
      <c r="M496" s="3">
        <v>492</v>
      </c>
      <c r="N496" s="122">
        <f>(_xlfn.GAMMA.INV(T496,IF($O$2="Railway",$D$31,$D$32),IF($O$2="Railway",$F$31,$F$32))*'CBA Result'!$G$89)</f>
        <v>5854692717.7173243</v>
      </c>
      <c r="O496" s="122">
        <f>'CBA Result'!$G$88+'CBA Result'!$G$92+'CBA Result'!$G$93+'CBA Result'!$G$94+'CBA Result'!$G$95</f>
        <v>-1375964005.2877898</v>
      </c>
      <c r="P496" s="122">
        <f>'CBA Result'!$G$90+'CBA Result'!$G$91</f>
        <v>16477753602.776276</v>
      </c>
      <c r="Q496" s="122">
        <f>'CBA Result'!$G$74</f>
        <v>-11300047184.977684</v>
      </c>
      <c r="R496" s="122">
        <v>0.1239426693551543</v>
      </c>
      <c r="S496" s="122">
        <f t="shared" si="25"/>
        <v>5904570525.9698381</v>
      </c>
      <c r="T496" s="122">
        <v>0.97818672790090022</v>
      </c>
      <c r="U496" s="122">
        <f t="shared" si="26"/>
        <v>-28529306905.710239</v>
      </c>
      <c r="V496" s="3">
        <f t="shared" si="27"/>
        <v>0.3639520326489642</v>
      </c>
    </row>
    <row r="497" spans="13:22" x14ac:dyDescent="0.25">
      <c r="M497" s="3">
        <v>493</v>
      </c>
      <c r="N497" s="122">
        <f>(_xlfn.GAMMA.INV(T497,IF($O$2="Railway",$D$31,$D$32),IF($O$2="Railway",$F$31,$F$32))*'CBA Result'!$G$89)</f>
        <v>3765663226.2659163</v>
      </c>
      <c r="O497" s="122">
        <f>'CBA Result'!$G$88+'CBA Result'!$G$92+'CBA Result'!$G$93+'CBA Result'!$G$94+'CBA Result'!$G$95</f>
        <v>-1375964005.2877898</v>
      </c>
      <c r="P497" s="122">
        <f>'CBA Result'!$G$90+'CBA Result'!$G$91</f>
        <v>16477753602.776276</v>
      </c>
      <c r="Q497" s="122">
        <f>'CBA Result'!$G$74</f>
        <v>-11300047184.977684</v>
      </c>
      <c r="R497" s="122">
        <v>1.0438137648595691E-2</v>
      </c>
      <c r="S497" s="122">
        <f t="shared" si="25"/>
        <v>2441279822.696281</v>
      </c>
      <c r="T497" s="122">
        <v>0.41411875401929843</v>
      </c>
      <c r="U497" s="122">
        <f t="shared" si="26"/>
        <v>-18349684102.221115</v>
      </c>
      <c r="V497" s="3">
        <f t="shared" si="27"/>
        <v>0.26327314501777432</v>
      </c>
    </row>
    <row r="498" spans="13:22" x14ac:dyDescent="0.25">
      <c r="M498" s="3">
        <v>494</v>
      </c>
      <c r="N498" s="122">
        <f>(_xlfn.GAMMA.INV(T498,IF($O$2="Railway",$D$31,$D$32),IF($O$2="Railway",$F$31,$F$32))*'CBA Result'!$G$89)</f>
        <v>5400660971.5157938</v>
      </c>
      <c r="O498" s="122">
        <f>'CBA Result'!$G$88+'CBA Result'!$G$92+'CBA Result'!$G$93+'CBA Result'!$G$94+'CBA Result'!$G$95</f>
        <v>-1375964005.2877898</v>
      </c>
      <c r="P498" s="122">
        <f>'CBA Result'!$G$90+'CBA Result'!$G$91</f>
        <v>16477753602.776276</v>
      </c>
      <c r="Q498" s="122">
        <f>'CBA Result'!$G$74</f>
        <v>-11300047184.977684</v>
      </c>
      <c r="R498" s="122">
        <v>0.5317211537783475</v>
      </c>
      <c r="S498" s="122">
        <f t="shared" si="25"/>
        <v>13638711108.113415</v>
      </c>
      <c r="T498" s="122">
        <v>0.94330219480602728</v>
      </c>
      <c r="U498" s="122">
        <f t="shared" si="26"/>
        <v>-26316857566.888355</v>
      </c>
      <c r="V498" s="3">
        <f t="shared" si="27"/>
        <v>0.67118226518675872</v>
      </c>
    </row>
    <row r="499" spans="13:22" x14ac:dyDescent="0.25">
      <c r="M499" s="3">
        <v>495</v>
      </c>
      <c r="N499" s="122">
        <f>(_xlfn.GAMMA.INV(T499,IF($O$2="Railway",$D$31,$D$32),IF($O$2="Railway",$F$31,$F$32))*'CBA Result'!$G$89)</f>
        <v>4149743891.7265172</v>
      </c>
      <c r="O499" s="122">
        <f>'CBA Result'!$G$88+'CBA Result'!$G$92+'CBA Result'!$G$93+'CBA Result'!$G$94+'CBA Result'!$G$95</f>
        <v>-1375964005.2877898</v>
      </c>
      <c r="P499" s="122">
        <f>'CBA Result'!$G$90+'CBA Result'!$G$91</f>
        <v>16477753602.776276</v>
      </c>
      <c r="Q499" s="122">
        <f>'CBA Result'!$G$74</f>
        <v>-11300047184.977684</v>
      </c>
      <c r="R499" s="122">
        <v>0.30435509222529455</v>
      </c>
      <c r="S499" s="122">
        <f t="shared" si="25"/>
        <v>9436410292.9679985</v>
      </c>
      <c r="T499" s="122">
        <v>0.59733622718389812</v>
      </c>
      <c r="U499" s="122">
        <f t="shared" si="26"/>
        <v>-20221269121.246181</v>
      </c>
      <c r="V499" s="3">
        <f t="shared" si="27"/>
        <v>0.60382907255695761</v>
      </c>
    </row>
    <row r="500" spans="13:22" x14ac:dyDescent="0.25">
      <c r="M500" s="3">
        <v>496</v>
      </c>
      <c r="N500" s="122">
        <f>(_xlfn.GAMMA.INV(T500,IF($O$2="Railway",$D$31,$D$32),IF($O$2="Railway",$F$31,$F$32))*'CBA Result'!$G$89)</f>
        <v>4995833340.822134</v>
      </c>
      <c r="O500" s="122">
        <f>'CBA Result'!$G$88+'CBA Result'!$G$92+'CBA Result'!$G$93+'CBA Result'!$G$94+'CBA Result'!$G$95</f>
        <v>-1375964005.2877898</v>
      </c>
      <c r="P500" s="122">
        <f>'CBA Result'!$G$90+'CBA Result'!$G$91</f>
        <v>16477753602.776276</v>
      </c>
      <c r="Q500" s="122">
        <f>'CBA Result'!$G$74</f>
        <v>-11300047184.977684</v>
      </c>
      <c r="R500" s="122">
        <v>0.42200252826616924</v>
      </c>
      <c r="S500" s="122">
        <f t="shared" si="25"/>
        <v>11577200845.202141</v>
      </c>
      <c r="T500" s="122">
        <v>0.88003216565578579</v>
      </c>
      <c r="U500" s="122">
        <f t="shared" si="26"/>
        <v>-24344174750.415295</v>
      </c>
      <c r="V500" s="3">
        <f t="shared" si="27"/>
        <v>0.62425899980352517</v>
      </c>
    </row>
    <row r="501" spans="13:22" x14ac:dyDescent="0.25">
      <c r="M501" s="3">
        <v>497</v>
      </c>
      <c r="N501" s="122">
        <f>(_xlfn.GAMMA.INV(T501,IF($O$2="Railway",$D$31,$D$32),IF($O$2="Railway",$F$31,$F$32))*'CBA Result'!$G$89)</f>
        <v>4759588153.6841841</v>
      </c>
      <c r="O501" s="122">
        <f>'CBA Result'!$G$88+'CBA Result'!$G$92+'CBA Result'!$G$93+'CBA Result'!$G$94+'CBA Result'!$G$95</f>
        <v>-1375964005.2877898</v>
      </c>
      <c r="P501" s="122">
        <f>'CBA Result'!$G$90+'CBA Result'!$G$91</f>
        <v>16477753602.776276</v>
      </c>
      <c r="Q501" s="122">
        <f>'CBA Result'!$G$74</f>
        <v>-11300047184.977684</v>
      </c>
      <c r="R501" s="122">
        <v>0.46473709716920941</v>
      </c>
      <c r="S501" s="122">
        <f t="shared" si="25"/>
        <v>12366358600.649166</v>
      </c>
      <c r="T501" s="122">
        <v>0.82303560965129297</v>
      </c>
      <c r="U501" s="122">
        <f t="shared" si="26"/>
        <v>-23192976596.41835</v>
      </c>
      <c r="V501" s="3">
        <f t="shared" si="27"/>
        <v>0.67908414789146998</v>
      </c>
    </row>
    <row r="502" spans="13:22" x14ac:dyDescent="0.25">
      <c r="M502" s="3">
        <v>498</v>
      </c>
      <c r="N502" s="122">
        <f>(_xlfn.GAMMA.INV(T502,IF($O$2="Railway",$D$31,$D$32),IF($O$2="Railway",$F$31,$F$32))*'CBA Result'!$G$89)</f>
        <v>5475782815.0917664</v>
      </c>
      <c r="O502" s="122">
        <f>'CBA Result'!$G$88+'CBA Result'!$G$92+'CBA Result'!$G$93+'CBA Result'!$G$94+'CBA Result'!$G$95</f>
        <v>-1375964005.2877898</v>
      </c>
      <c r="P502" s="122">
        <f>'CBA Result'!$G$90+'CBA Result'!$G$91</f>
        <v>16477753602.776276</v>
      </c>
      <c r="Q502" s="122">
        <f>'CBA Result'!$G$74</f>
        <v>-11300047184.977684</v>
      </c>
      <c r="R502" s="122">
        <v>0.49834129208334332</v>
      </c>
      <c r="S502" s="122">
        <f t="shared" si="25"/>
        <v>12998037402.253092</v>
      </c>
      <c r="T502" s="122">
        <v>0.95120035281055382</v>
      </c>
      <c r="U502" s="122">
        <f t="shared" si="26"/>
        <v>-26682918474.613888</v>
      </c>
      <c r="V502" s="3">
        <f t="shared" si="27"/>
        <v>0.64077908975076914</v>
      </c>
    </row>
    <row r="503" spans="13:22" x14ac:dyDescent="0.25">
      <c r="M503" s="3">
        <v>499</v>
      </c>
      <c r="N503" s="122">
        <f>(_xlfn.GAMMA.INV(T503,IF($O$2="Railway",$D$31,$D$32),IF($O$2="Railway",$F$31,$F$32))*'CBA Result'!$G$89)</f>
        <v>4086362218.5792689</v>
      </c>
      <c r="O503" s="122">
        <f>'CBA Result'!$G$88+'CBA Result'!$G$92+'CBA Result'!$G$93+'CBA Result'!$G$94+'CBA Result'!$G$95</f>
        <v>-1375964005.2877898</v>
      </c>
      <c r="P503" s="122">
        <f>'CBA Result'!$G$90+'CBA Result'!$G$91</f>
        <v>16477753602.776276</v>
      </c>
      <c r="Q503" s="122">
        <f>'CBA Result'!$G$74</f>
        <v>-11300047184.977684</v>
      </c>
      <c r="R503" s="122">
        <v>0.91012832937803634</v>
      </c>
      <c r="S503" s="122">
        <f t="shared" si="25"/>
        <v>24034415229.740757</v>
      </c>
      <c r="T503" s="122">
        <v>0.56828672920871071</v>
      </c>
      <c r="U503" s="122">
        <f t="shared" si="26"/>
        <v>-19912416839.393162</v>
      </c>
      <c r="V503" s="3">
        <f t="shared" si="27"/>
        <v>1.3431224174718157</v>
      </c>
    </row>
    <row r="504" spans="13:22" x14ac:dyDescent="0.25">
      <c r="M504" s="3">
        <v>500</v>
      </c>
      <c r="N504" s="122">
        <f>(_xlfn.GAMMA.INV(T504,IF($O$2="Railway",$D$31,$D$32),IF($O$2="Railway",$F$31,$F$32))*'CBA Result'!$G$89)</f>
        <v>3984515156.8337975</v>
      </c>
      <c r="O504" s="122">
        <f>'CBA Result'!$G$88+'CBA Result'!$G$92+'CBA Result'!$G$93+'CBA Result'!$G$94+'CBA Result'!$G$95</f>
        <v>-1375964005.2877898</v>
      </c>
      <c r="P504" s="122">
        <f>'CBA Result'!$G$90+'CBA Result'!$G$91</f>
        <v>16477753602.776276</v>
      </c>
      <c r="Q504" s="122">
        <f>'CBA Result'!$G$74</f>
        <v>-11300047184.977684</v>
      </c>
      <c r="R504" s="122">
        <v>0.83268459217101021</v>
      </c>
      <c r="S504" s="122">
        <f t="shared" si="25"/>
        <v>20909799916.997356</v>
      </c>
      <c r="T504" s="122">
        <v>0.52024305567319606</v>
      </c>
      <c r="U504" s="122">
        <f t="shared" si="26"/>
        <v>-19416126731.256752</v>
      </c>
      <c r="V504" s="3">
        <f t="shared" si="27"/>
        <v>1.211279231644214</v>
      </c>
    </row>
    <row r="505" spans="13:22" x14ac:dyDescent="0.25">
      <c r="M505" s="3">
        <v>501</v>
      </c>
      <c r="N505" s="122">
        <f>(_xlfn.GAMMA.INV(T505,IF($O$2="Railway",$D$31,$D$32),IF($O$2="Railway",$F$31,$F$32))*'CBA Result'!$G$89)</f>
        <v>2908057322.4621868</v>
      </c>
      <c r="O505" s="122">
        <f>'CBA Result'!$G$88+'CBA Result'!$G$92+'CBA Result'!$G$93+'CBA Result'!$G$94+'CBA Result'!$G$95</f>
        <v>-1375964005.2877898</v>
      </c>
      <c r="P505" s="122">
        <f>'CBA Result'!$G$90+'CBA Result'!$G$91</f>
        <v>16477753602.776276</v>
      </c>
      <c r="Q505" s="122">
        <f>'CBA Result'!$G$74</f>
        <v>-11300047184.977684</v>
      </c>
      <c r="R505" s="122">
        <v>0.24647489777886533</v>
      </c>
      <c r="S505" s="122">
        <f t="shared" si="25"/>
        <v>8366731615.4649401</v>
      </c>
      <c r="T505" s="122">
        <v>8.3674339831617983E-2</v>
      </c>
      <c r="U505" s="122">
        <f t="shared" si="26"/>
        <v>-14170659990.550062</v>
      </c>
      <c r="V505" s="3">
        <f t="shared" si="27"/>
        <v>0.69854367681113883</v>
      </c>
    </row>
    <row r="506" spans="13:22" x14ac:dyDescent="0.25">
      <c r="M506" s="3">
        <v>502</v>
      </c>
      <c r="N506" s="122">
        <f>(_xlfn.GAMMA.INV(T506,IF($O$2="Railway",$D$31,$D$32),IF($O$2="Railway",$F$31,$F$32))*'CBA Result'!$G$89)</f>
        <v>5386636094.3696585</v>
      </c>
      <c r="O506" s="122">
        <f>'CBA Result'!$G$88+'CBA Result'!$G$92+'CBA Result'!$G$93+'CBA Result'!$G$94+'CBA Result'!$G$95</f>
        <v>-1375964005.2877898</v>
      </c>
      <c r="P506" s="122">
        <f>'CBA Result'!$G$90+'CBA Result'!$G$91</f>
        <v>16477753602.776276</v>
      </c>
      <c r="Q506" s="122">
        <f>'CBA Result'!$G$74</f>
        <v>-11300047184.977684</v>
      </c>
      <c r="R506" s="122">
        <v>0.66057439521092842</v>
      </c>
      <c r="S506" s="122">
        <f t="shared" si="25"/>
        <v>16307031707.870216</v>
      </c>
      <c r="T506" s="122">
        <v>0.94171323191605461</v>
      </c>
      <c r="U506" s="122">
        <f t="shared" si="26"/>
        <v>-26248515803.501499</v>
      </c>
      <c r="V506" s="3">
        <f t="shared" si="27"/>
        <v>0.77405152920081455</v>
      </c>
    </row>
    <row r="507" spans="13:22" x14ac:dyDescent="0.25">
      <c r="M507" s="3">
        <v>503</v>
      </c>
      <c r="N507" s="122">
        <f>(_xlfn.GAMMA.INV(T507,IF($O$2="Railway",$D$31,$D$32),IF($O$2="Railway",$F$31,$F$32))*'CBA Result'!$G$89)</f>
        <v>3804205117.4623432</v>
      </c>
      <c r="O507" s="122">
        <f>'CBA Result'!$G$88+'CBA Result'!$G$92+'CBA Result'!$G$93+'CBA Result'!$G$94+'CBA Result'!$G$95</f>
        <v>-1375964005.2877898</v>
      </c>
      <c r="P507" s="122">
        <f>'CBA Result'!$G$90+'CBA Result'!$G$91</f>
        <v>16477753602.776276</v>
      </c>
      <c r="Q507" s="122">
        <f>'CBA Result'!$G$74</f>
        <v>-11300047184.977684</v>
      </c>
      <c r="R507" s="122">
        <v>0.82226558192893862</v>
      </c>
      <c r="S507" s="122">
        <f t="shared" si="25"/>
        <v>20566892428.798367</v>
      </c>
      <c r="T507" s="122">
        <v>0.43286996341899331</v>
      </c>
      <c r="U507" s="122">
        <f t="shared" si="26"/>
        <v>-18537494717.685501</v>
      </c>
      <c r="V507" s="3">
        <f t="shared" si="27"/>
        <v>1.240466087309773</v>
      </c>
    </row>
    <row r="508" spans="13:22" x14ac:dyDescent="0.25">
      <c r="M508" s="3">
        <v>504</v>
      </c>
      <c r="N508" s="122">
        <f>(_xlfn.GAMMA.INV(T508,IF($O$2="Railway",$D$31,$D$32),IF($O$2="Railway",$F$31,$F$32))*'CBA Result'!$G$89)</f>
        <v>5284624809.0053082</v>
      </c>
      <c r="O508" s="122">
        <f>'CBA Result'!$G$88+'CBA Result'!$G$92+'CBA Result'!$G$93+'CBA Result'!$G$94+'CBA Result'!$G$95</f>
        <v>-1375964005.2877898</v>
      </c>
      <c r="P508" s="122">
        <f>'CBA Result'!$G$90+'CBA Result'!$G$91</f>
        <v>16477753602.776276</v>
      </c>
      <c r="Q508" s="122">
        <f>'CBA Result'!$G$74</f>
        <v>-11300047184.977684</v>
      </c>
      <c r="R508" s="122">
        <v>0.98459801579275308</v>
      </c>
      <c r="S508" s="122">
        <f t="shared" si="25"/>
        <v>30149835053.076321</v>
      </c>
      <c r="T508" s="122">
        <v>0.92898549609443237</v>
      </c>
      <c r="U508" s="122">
        <f t="shared" si="26"/>
        <v>-25751425450.800591</v>
      </c>
      <c r="V508" s="3">
        <f t="shared" si="27"/>
        <v>1.3225868184215406</v>
      </c>
    </row>
    <row r="509" spans="13:22" x14ac:dyDescent="0.25">
      <c r="M509" s="3">
        <v>505</v>
      </c>
      <c r="N509" s="122">
        <f>(_xlfn.GAMMA.INV(T509,IF($O$2="Railway",$D$31,$D$32),IF($O$2="Railway",$F$31,$F$32))*'CBA Result'!$G$89)</f>
        <v>4577751570.161972</v>
      </c>
      <c r="O509" s="122">
        <f>'CBA Result'!$G$88+'CBA Result'!$G$92+'CBA Result'!$G$93+'CBA Result'!$G$94+'CBA Result'!$G$95</f>
        <v>-1375964005.2877898</v>
      </c>
      <c r="P509" s="122">
        <f>'CBA Result'!$G$90+'CBA Result'!$G$91</f>
        <v>16477753602.776276</v>
      </c>
      <c r="Q509" s="122">
        <f>'CBA Result'!$G$74</f>
        <v>-11300047184.977684</v>
      </c>
      <c r="R509" s="122">
        <v>0.50570411934411996</v>
      </c>
      <c r="S509" s="122">
        <f t="shared" si="25"/>
        <v>13138105578.866217</v>
      </c>
      <c r="T509" s="122">
        <v>0.76743516519320021</v>
      </c>
      <c r="U509" s="122">
        <f t="shared" si="26"/>
        <v>-22306905892.435509</v>
      </c>
      <c r="V509" s="3">
        <f t="shared" si="27"/>
        <v>0.73250379154024303</v>
      </c>
    </row>
    <row r="510" spans="13:22" x14ac:dyDescent="0.25">
      <c r="M510" s="3">
        <v>506</v>
      </c>
      <c r="N510" s="122">
        <f>(_xlfn.GAMMA.INV(T510,IF($O$2="Railway",$D$31,$D$32),IF($O$2="Railway",$F$31,$F$32))*'CBA Result'!$G$89)</f>
        <v>3519239577.6583638</v>
      </c>
      <c r="O510" s="122">
        <f>'CBA Result'!$G$88+'CBA Result'!$G$92+'CBA Result'!$G$93+'CBA Result'!$G$94+'CBA Result'!$G$95</f>
        <v>-1375964005.2877898</v>
      </c>
      <c r="P510" s="122">
        <f>'CBA Result'!$G$90+'CBA Result'!$G$91</f>
        <v>16477753602.776276</v>
      </c>
      <c r="Q510" s="122">
        <f>'CBA Result'!$G$74</f>
        <v>-11300047184.977684</v>
      </c>
      <c r="R510" s="122">
        <v>0.75214786734444949</v>
      </c>
      <c r="S510" s="122">
        <f t="shared" si="25"/>
        <v>18525564349.510448</v>
      </c>
      <c r="T510" s="122">
        <v>0.29763600524040001</v>
      </c>
      <c r="U510" s="122">
        <f t="shared" si="26"/>
        <v>-17148887367.206335</v>
      </c>
      <c r="V510" s="3">
        <f t="shared" si="27"/>
        <v>1.2052583633738165</v>
      </c>
    </row>
    <row r="511" spans="13:22" x14ac:dyDescent="0.25">
      <c r="M511" s="3">
        <v>507</v>
      </c>
      <c r="N511" s="122">
        <f>(_xlfn.GAMMA.INV(T511,IF($O$2="Railway",$D$31,$D$32),IF($O$2="Railway",$F$31,$F$32))*'CBA Result'!$G$89)</f>
        <v>4654623845.2766285</v>
      </c>
      <c r="O511" s="122">
        <f>'CBA Result'!$G$88+'CBA Result'!$G$92+'CBA Result'!$G$93+'CBA Result'!$G$94+'CBA Result'!$G$95</f>
        <v>-1375964005.2877898</v>
      </c>
      <c r="P511" s="122">
        <f>'CBA Result'!$G$90+'CBA Result'!$G$91</f>
        <v>16477753602.776276</v>
      </c>
      <c r="Q511" s="122">
        <f>'CBA Result'!$G$74</f>
        <v>-11300047184.977684</v>
      </c>
      <c r="R511" s="122">
        <v>0.88232448703763666</v>
      </c>
      <c r="S511" s="122">
        <f t="shared" si="25"/>
        <v>22762543728.099644</v>
      </c>
      <c r="T511" s="122">
        <v>0.79221844113718076</v>
      </c>
      <c r="U511" s="122">
        <f t="shared" si="26"/>
        <v>-22681496470.460121</v>
      </c>
      <c r="V511" s="3">
        <f t="shared" si="27"/>
        <v>1.148125459975887</v>
      </c>
    </row>
    <row r="512" spans="13:22" x14ac:dyDescent="0.25">
      <c r="M512" s="3">
        <v>508</v>
      </c>
      <c r="N512" s="122">
        <f>(_xlfn.GAMMA.INV(T512,IF($O$2="Railway",$D$31,$D$32),IF($O$2="Railway",$F$31,$F$32))*'CBA Result'!$G$89)</f>
        <v>3709730688.9924226</v>
      </c>
      <c r="O512" s="122">
        <f>'CBA Result'!$G$88+'CBA Result'!$G$92+'CBA Result'!$G$93+'CBA Result'!$G$94+'CBA Result'!$G$95</f>
        <v>-1375964005.2877898</v>
      </c>
      <c r="P512" s="122">
        <f>'CBA Result'!$G$90+'CBA Result'!$G$91</f>
        <v>16477753602.776276</v>
      </c>
      <c r="Q512" s="122">
        <f>'CBA Result'!$G$74</f>
        <v>-11300047184.977684</v>
      </c>
      <c r="R512" s="122">
        <v>0.58957248687538377</v>
      </c>
      <c r="S512" s="122">
        <f t="shared" si="25"/>
        <v>14790881751.856232</v>
      </c>
      <c r="T512" s="122">
        <v>0.38703711669597962</v>
      </c>
      <c r="U512" s="122">
        <f t="shared" si="26"/>
        <v>-18077130682.455521</v>
      </c>
      <c r="V512" s="3">
        <f t="shared" si="27"/>
        <v>0.94731009784539122</v>
      </c>
    </row>
    <row r="513" spans="13:22" x14ac:dyDescent="0.25">
      <c r="M513" s="3">
        <v>509</v>
      </c>
      <c r="N513" s="122">
        <f>(_xlfn.GAMMA.INV(T513,IF($O$2="Railway",$D$31,$D$32),IF($O$2="Railway",$F$31,$F$32))*'CBA Result'!$G$89)</f>
        <v>2222963204.6785598</v>
      </c>
      <c r="O513" s="122">
        <f>'CBA Result'!$G$88+'CBA Result'!$G$92+'CBA Result'!$G$93+'CBA Result'!$G$94+'CBA Result'!$G$95</f>
        <v>-1375964005.2877898</v>
      </c>
      <c r="P513" s="122">
        <f>'CBA Result'!$G$90+'CBA Result'!$G$91</f>
        <v>16477753602.776276</v>
      </c>
      <c r="Q513" s="122">
        <f>'CBA Result'!$G$74</f>
        <v>-11300047184.977684</v>
      </c>
      <c r="R513" s="122">
        <v>0.65387731954424921</v>
      </c>
      <c r="S513" s="122">
        <f t="shared" si="25"/>
        <v>16157931672.589373</v>
      </c>
      <c r="T513" s="122">
        <v>6.3134077109701092E-3</v>
      </c>
      <c r="U513" s="122">
        <f t="shared" si="26"/>
        <v>-10832267817.311232</v>
      </c>
      <c r="V513" s="3">
        <f t="shared" si="27"/>
        <v>1.5698403288002418</v>
      </c>
    </row>
    <row r="514" spans="13:22" x14ac:dyDescent="0.25">
      <c r="M514" s="3">
        <v>510</v>
      </c>
      <c r="N514" s="122">
        <f>(_xlfn.GAMMA.INV(T514,IF($O$2="Railway",$D$31,$D$32),IF($O$2="Railway",$F$31,$F$32))*'CBA Result'!$G$89)</f>
        <v>5090877229.5605478</v>
      </c>
      <c r="O514" s="122">
        <f>'CBA Result'!$G$88+'CBA Result'!$G$92+'CBA Result'!$G$93+'CBA Result'!$G$94+'CBA Result'!$G$95</f>
        <v>-1375964005.2877898</v>
      </c>
      <c r="P514" s="122">
        <f>'CBA Result'!$G$90+'CBA Result'!$G$91</f>
        <v>16477753602.776276</v>
      </c>
      <c r="Q514" s="122">
        <f>'CBA Result'!$G$74</f>
        <v>-11300047184.977684</v>
      </c>
      <c r="R514" s="122">
        <v>0.31705388094879594</v>
      </c>
      <c r="S514" s="122">
        <f t="shared" si="25"/>
        <v>9668050607.0404148</v>
      </c>
      <c r="T514" s="122">
        <v>0.89845778919481989</v>
      </c>
      <c r="U514" s="122">
        <f t="shared" si="26"/>
        <v>-24807313706.132778</v>
      </c>
      <c r="V514" s="3">
        <f t="shared" si="27"/>
        <v>0.53947654267800405</v>
      </c>
    </row>
    <row r="515" spans="13:22" x14ac:dyDescent="0.25">
      <c r="M515" s="3">
        <v>511</v>
      </c>
      <c r="N515" s="122">
        <f>(_xlfn.GAMMA.INV(T515,IF($O$2="Railway",$D$31,$D$32),IF($O$2="Railway",$F$31,$F$32))*'CBA Result'!$G$89)</f>
        <v>3489845090.0464044</v>
      </c>
      <c r="O515" s="122">
        <f>'CBA Result'!$G$88+'CBA Result'!$G$92+'CBA Result'!$G$93+'CBA Result'!$G$94+'CBA Result'!$G$95</f>
        <v>-1375964005.2877898</v>
      </c>
      <c r="P515" s="122">
        <f>'CBA Result'!$G$90+'CBA Result'!$G$91</f>
        <v>16477753602.776276</v>
      </c>
      <c r="Q515" s="122">
        <f>'CBA Result'!$G$74</f>
        <v>-11300047184.977684</v>
      </c>
      <c r="R515" s="122">
        <v>0.88320111345050267</v>
      </c>
      <c r="S515" s="122">
        <f t="shared" si="25"/>
        <v>22799434423.266056</v>
      </c>
      <c r="T515" s="122">
        <v>0.28444912756503316</v>
      </c>
      <c r="U515" s="122">
        <f t="shared" si="26"/>
        <v>-17005651095.236002</v>
      </c>
      <c r="V515" s="3">
        <f t="shared" si="27"/>
        <v>1.4650021553719832</v>
      </c>
    </row>
    <row r="516" spans="13:22" x14ac:dyDescent="0.25">
      <c r="M516" s="3">
        <v>512</v>
      </c>
      <c r="N516" s="122">
        <f>(_xlfn.GAMMA.INV(T516,IF($O$2="Railway",$D$31,$D$32),IF($O$2="Railway",$F$31,$F$32))*'CBA Result'!$G$89)</f>
        <v>4495794360.0969191</v>
      </c>
      <c r="O516" s="122">
        <f>'CBA Result'!$G$88+'CBA Result'!$G$92+'CBA Result'!$G$93+'CBA Result'!$G$94+'CBA Result'!$G$95</f>
        <v>-1375964005.2877898</v>
      </c>
      <c r="P516" s="122">
        <f>'CBA Result'!$G$90+'CBA Result'!$G$91</f>
        <v>16477753602.776276</v>
      </c>
      <c r="Q516" s="122">
        <f>'CBA Result'!$G$74</f>
        <v>-11300047184.977684</v>
      </c>
      <c r="R516" s="122">
        <v>0.92682811679275789</v>
      </c>
      <c r="S516" s="122">
        <f t="shared" si="25"/>
        <v>24930252758.722561</v>
      </c>
      <c r="T516" s="122">
        <v>0.73896077993441223</v>
      </c>
      <c r="U516" s="122">
        <f t="shared" si="26"/>
        <v>-21907536956.811287</v>
      </c>
      <c r="V516" s="3">
        <f t="shared" si="27"/>
        <v>1.2803850642283463</v>
      </c>
    </row>
    <row r="517" spans="13:22" x14ac:dyDescent="0.25">
      <c r="M517" s="3">
        <v>513</v>
      </c>
      <c r="N517" s="122">
        <f>(_xlfn.GAMMA.INV(T517,IF($O$2="Railway",$D$31,$D$32),IF($O$2="Railway",$F$31,$F$32))*'CBA Result'!$G$89)</f>
        <v>5156788184.9826736</v>
      </c>
      <c r="O517" s="122">
        <f>'CBA Result'!$G$88+'CBA Result'!$G$92+'CBA Result'!$G$93+'CBA Result'!$G$94+'CBA Result'!$G$95</f>
        <v>-1375964005.2877898</v>
      </c>
      <c r="P517" s="122">
        <f>'CBA Result'!$G$90+'CBA Result'!$G$91</f>
        <v>16477753602.776276</v>
      </c>
      <c r="Q517" s="122">
        <f>'CBA Result'!$G$74</f>
        <v>-11300047184.977684</v>
      </c>
      <c r="R517" s="122">
        <v>0.55829354323392533</v>
      </c>
      <c r="S517" s="122">
        <f t="shared" si="25"/>
        <v>14160471346.029091</v>
      </c>
      <c r="T517" s="122">
        <v>0.90985199643885739</v>
      </c>
      <c r="U517" s="122">
        <f t="shared" si="26"/>
        <v>-25128490916.679802</v>
      </c>
      <c r="V517" s="3">
        <f t="shared" si="27"/>
        <v>0.71398221187309319</v>
      </c>
    </row>
    <row r="518" spans="13:22" x14ac:dyDescent="0.25">
      <c r="M518" s="3">
        <v>514</v>
      </c>
      <c r="N518" s="122">
        <f>(_xlfn.GAMMA.INV(T518,IF($O$2="Railway",$D$31,$D$32),IF($O$2="Railway",$F$31,$F$32))*'CBA Result'!$G$89)</f>
        <v>7118598580.9019756</v>
      </c>
      <c r="O518" s="122">
        <f>'CBA Result'!$G$88+'CBA Result'!$G$92+'CBA Result'!$G$93+'CBA Result'!$G$94+'CBA Result'!$G$95</f>
        <v>-1375964005.2877898</v>
      </c>
      <c r="P518" s="122">
        <f>'CBA Result'!$G$90+'CBA Result'!$G$91</f>
        <v>16477753602.776276</v>
      </c>
      <c r="Q518" s="122">
        <f>'CBA Result'!$G$74</f>
        <v>-11300047184.977684</v>
      </c>
      <c r="R518" s="122">
        <v>0.96684075746924469</v>
      </c>
      <c r="S518" s="122">
        <f t="shared" ref="S518:S581" si="28">_xlfn.BETA.INV(R518,IF($O$2="Railway",$I$30,$J$30),IF($O$2="Railway",$I$31,$J$31),IF($O$2="Railway",$I$27,$J$27),IF($O$2="Railway",$I$29,$J$29))*P518</f>
        <v>27883552425.37516</v>
      </c>
      <c r="T518" s="122">
        <v>0.99910540377595847</v>
      </c>
      <c r="U518" s="122">
        <f t="shared" ref="U518:U581" si="29">_xlfn.GAMMA.INV(T518,IF($O$2="Railway",$D$31,$D$32),IF($O$2="Railway",$F$31,$F$32))*Q518</f>
        <v>-34688188337.96759</v>
      </c>
      <c r="V518" s="3">
        <f t="shared" ref="V518:V581" si="30">(N518+O518+S518)/-U518</f>
        <v>0.96938435277647972</v>
      </c>
    </row>
    <row r="519" spans="13:22" x14ac:dyDescent="0.25">
      <c r="M519" s="3">
        <v>515</v>
      </c>
      <c r="N519" s="122">
        <f>(_xlfn.GAMMA.INV(T519,IF($O$2="Railway",$D$31,$D$32),IF($O$2="Railway",$F$31,$F$32))*'CBA Result'!$G$89)</f>
        <v>4044467016.5884361</v>
      </c>
      <c r="O519" s="122">
        <f>'CBA Result'!$G$88+'CBA Result'!$G$92+'CBA Result'!$G$93+'CBA Result'!$G$94+'CBA Result'!$G$95</f>
        <v>-1375964005.2877898</v>
      </c>
      <c r="P519" s="122">
        <f>'CBA Result'!$G$90+'CBA Result'!$G$91</f>
        <v>16477753602.776276</v>
      </c>
      <c r="Q519" s="122">
        <f>'CBA Result'!$G$74</f>
        <v>-11300047184.977684</v>
      </c>
      <c r="R519" s="122">
        <v>0.37557190538454799</v>
      </c>
      <c r="S519" s="122">
        <f t="shared" si="28"/>
        <v>10730841438.642582</v>
      </c>
      <c r="T519" s="122">
        <v>0.54870241425171828</v>
      </c>
      <c r="U519" s="122">
        <f t="shared" si="29"/>
        <v>-19708265890.214191</v>
      </c>
      <c r="V519" s="3">
        <f t="shared" si="30"/>
        <v>0.67988449742787604</v>
      </c>
    </row>
    <row r="520" spans="13:22" x14ac:dyDescent="0.25">
      <c r="M520" s="3">
        <v>516</v>
      </c>
      <c r="N520" s="122">
        <f>(_xlfn.GAMMA.INV(T520,IF($O$2="Railway",$D$31,$D$32),IF($O$2="Railway",$F$31,$F$32))*'CBA Result'!$G$89)</f>
        <v>5251871204.2430382</v>
      </c>
      <c r="O520" s="122">
        <f>'CBA Result'!$G$88+'CBA Result'!$G$92+'CBA Result'!$G$93+'CBA Result'!$G$94+'CBA Result'!$G$95</f>
        <v>-1375964005.2877898</v>
      </c>
      <c r="P520" s="122">
        <f>'CBA Result'!$G$90+'CBA Result'!$G$91</f>
        <v>16477753602.776276</v>
      </c>
      <c r="Q520" s="122">
        <f>'CBA Result'!$G$74</f>
        <v>-11300047184.977684</v>
      </c>
      <c r="R520" s="122">
        <v>0.55431186941549593</v>
      </c>
      <c r="S520" s="122">
        <f t="shared" si="28"/>
        <v>14081541325.661089</v>
      </c>
      <c r="T520" s="122">
        <v>0.92443696623419924</v>
      </c>
      <c r="U520" s="122">
        <f t="shared" si="29"/>
        <v>-25591820551.349022</v>
      </c>
      <c r="V520" s="3">
        <f t="shared" si="30"/>
        <v>0.70168702881396794</v>
      </c>
    </row>
    <row r="521" spans="13:22" x14ac:dyDescent="0.25">
      <c r="M521" s="3">
        <v>517</v>
      </c>
      <c r="N521" s="122">
        <f>(_xlfn.GAMMA.INV(T521,IF($O$2="Railway",$D$31,$D$32),IF($O$2="Railway",$F$31,$F$32))*'CBA Result'!$G$89)</f>
        <v>3518728414.004612</v>
      </c>
      <c r="O521" s="122">
        <f>'CBA Result'!$G$88+'CBA Result'!$G$92+'CBA Result'!$G$93+'CBA Result'!$G$94+'CBA Result'!$G$95</f>
        <v>-1375964005.2877898</v>
      </c>
      <c r="P521" s="122">
        <f>'CBA Result'!$G$90+'CBA Result'!$G$91</f>
        <v>16477753602.776276</v>
      </c>
      <c r="Q521" s="122">
        <f>'CBA Result'!$G$74</f>
        <v>-11300047184.977684</v>
      </c>
      <c r="R521" s="122">
        <v>0.37584825820894441</v>
      </c>
      <c r="S521" s="122">
        <f t="shared" si="28"/>
        <v>10735860196.519548</v>
      </c>
      <c r="T521" s="122">
        <v>0.29740496400178695</v>
      </c>
      <c r="U521" s="122">
        <f t="shared" si="29"/>
        <v>-17146396520.041496</v>
      </c>
      <c r="V521" s="3">
        <f t="shared" si="30"/>
        <v>0.75109802751751609</v>
      </c>
    </row>
    <row r="522" spans="13:22" x14ac:dyDescent="0.25">
      <c r="M522" s="3">
        <v>518</v>
      </c>
      <c r="N522" s="122">
        <f>(_xlfn.GAMMA.INV(T522,IF($O$2="Railway",$D$31,$D$32),IF($O$2="Railway",$F$31,$F$32))*'CBA Result'!$G$89)</f>
        <v>3848433416.6439972</v>
      </c>
      <c r="O522" s="122">
        <f>'CBA Result'!$G$88+'CBA Result'!$G$92+'CBA Result'!$G$93+'CBA Result'!$G$94+'CBA Result'!$G$95</f>
        <v>-1375964005.2877898</v>
      </c>
      <c r="P522" s="122">
        <f>'CBA Result'!$G$90+'CBA Result'!$G$91</f>
        <v>16477753602.776276</v>
      </c>
      <c r="Q522" s="122">
        <f>'CBA Result'!$G$74</f>
        <v>-11300047184.977684</v>
      </c>
      <c r="R522" s="122">
        <v>0.25108401445169981</v>
      </c>
      <c r="S522" s="122">
        <f t="shared" si="28"/>
        <v>8453086077.8263083</v>
      </c>
      <c r="T522" s="122">
        <v>0.45441495993315917</v>
      </c>
      <c r="U522" s="122">
        <f t="shared" si="29"/>
        <v>-18753014606.108089</v>
      </c>
      <c r="V522" s="3">
        <f t="shared" si="30"/>
        <v>0.58260262249376837</v>
      </c>
    </row>
    <row r="523" spans="13:22" x14ac:dyDescent="0.25">
      <c r="M523" s="3">
        <v>519</v>
      </c>
      <c r="N523" s="122">
        <f>(_xlfn.GAMMA.INV(T523,IF($O$2="Railway",$D$31,$D$32),IF($O$2="Railway",$F$31,$F$32))*'CBA Result'!$G$89)</f>
        <v>3136652002.0414004</v>
      </c>
      <c r="O523" s="122">
        <f>'CBA Result'!$G$88+'CBA Result'!$G$92+'CBA Result'!$G$93+'CBA Result'!$G$94+'CBA Result'!$G$95</f>
        <v>-1375964005.2877898</v>
      </c>
      <c r="P523" s="122">
        <f>'CBA Result'!$G$90+'CBA Result'!$G$91</f>
        <v>16477753602.776276</v>
      </c>
      <c r="Q523" s="122">
        <f>'CBA Result'!$G$74</f>
        <v>-11300047184.977684</v>
      </c>
      <c r="R523" s="122">
        <v>0.1608568492924749</v>
      </c>
      <c r="S523" s="122">
        <f t="shared" si="28"/>
        <v>6693550171.4825354</v>
      </c>
      <c r="T523" s="122">
        <v>0.14686649778372629</v>
      </c>
      <c r="U523" s="122">
        <f t="shared" si="29"/>
        <v>-15284578019.243906</v>
      </c>
      <c r="V523" s="3">
        <f t="shared" si="30"/>
        <v>0.55312211809785761</v>
      </c>
    </row>
    <row r="524" spans="13:22" x14ac:dyDescent="0.25">
      <c r="M524" s="3">
        <v>520</v>
      </c>
      <c r="N524" s="122">
        <f>(_xlfn.GAMMA.INV(T524,IF($O$2="Railway",$D$31,$D$32),IF($O$2="Railway",$F$31,$F$32))*'CBA Result'!$G$89)</f>
        <v>5126817729.3423061</v>
      </c>
      <c r="O524" s="122">
        <f>'CBA Result'!$G$88+'CBA Result'!$G$92+'CBA Result'!$G$93+'CBA Result'!$G$94+'CBA Result'!$G$95</f>
        <v>-1375964005.2877898</v>
      </c>
      <c r="P524" s="122">
        <f>'CBA Result'!$G$90+'CBA Result'!$G$91</f>
        <v>16477753602.776276</v>
      </c>
      <c r="Q524" s="122">
        <f>'CBA Result'!$G$74</f>
        <v>-11300047184.977684</v>
      </c>
      <c r="R524" s="122">
        <v>0.67858361087223651</v>
      </c>
      <c r="S524" s="122">
        <f t="shared" si="28"/>
        <v>16715491022.378136</v>
      </c>
      <c r="T524" s="122">
        <v>0.90480632926831861</v>
      </c>
      <c r="U524" s="122">
        <f t="shared" si="29"/>
        <v>-24982448012.586727</v>
      </c>
      <c r="V524" s="3">
        <f t="shared" si="30"/>
        <v>0.81922895370866944</v>
      </c>
    </row>
    <row r="525" spans="13:22" x14ac:dyDescent="0.25">
      <c r="M525" s="3">
        <v>521</v>
      </c>
      <c r="N525" s="122">
        <f>(_xlfn.GAMMA.INV(T525,IF($O$2="Railway",$D$31,$D$32),IF($O$2="Railway",$F$31,$F$32))*'CBA Result'!$G$89)</f>
        <v>3384362453.9941258</v>
      </c>
      <c r="O525" s="122">
        <f>'CBA Result'!$G$88+'CBA Result'!$G$92+'CBA Result'!$G$93+'CBA Result'!$G$94+'CBA Result'!$G$95</f>
        <v>-1375964005.2877898</v>
      </c>
      <c r="P525" s="122">
        <f>'CBA Result'!$G$90+'CBA Result'!$G$91</f>
        <v>16477753602.776276</v>
      </c>
      <c r="Q525" s="122">
        <f>'CBA Result'!$G$74</f>
        <v>-11300047184.977684</v>
      </c>
      <c r="R525" s="122">
        <v>0.82011371865385274</v>
      </c>
      <c r="S525" s="122">
        <f t="shared" si="28"/>
        <v>20497629924.842785</v>
      </c>
      <c r="T525" s="122">
        <v>0.23899858658394835</v>
      </c>
      <c r="U525" s="122">
        <f t="shared" si="29"/>
        <v>-16491645212.732214</v>
      </c>
      <c r="V525" s="3">
        <f t="shared" si="30"/>
        <v>1.3646927327889373</v>
      </c>
    </row>
    <row r="526" spans="13:22" x14ac:dyDescent="0.25">
      <c r="M526" s="3">
        <v>522</v>
      </c>
      <c r="N526" s="122">
        <f>(_xlfn.GAMMA.INV(T526,IF($O$2="Railway",$D$31,$D$32),IF($O$2="Railway",$F$31,$F$32))*'CBA Result'!$G$89)</f>
        <v>5939342308.497611</v>
      </c>
      <c r="O526" s="122">
        <f>'CBA Result'!$G$88+'CBA Result'!$G$92+'CBA Result'!$G$93+'CBA Result'!$G$94+'CBA Result'!$G$95</f>
        <v>-1375964005.2877898</v>
      </c>
      <c r="P526" s="122">
        <f>'CBA Result'!$G$90+'CBA Result'!$G$91</f>
        <v>16477753602.776276</v>
      </c>
      <c r="Q526" s="122">
        <f>'CBA Result'!$G$74</f>
        <v>-11300047184.977684</v>
      </c>
      <c r="R526" s="122">
        <v>0.79430978576866251</v>
      </c>
      <c r="S526" s="122">
        <f t="shared" si="28"/>
        <v>19703783387.225227</v>
      </c>
      <c r="T526" s="122">
        <v>0.98196965893837007</v>
      </c>
      <c r="U526" s="122">
        <f t="shared" si="29"/>
        <v>-28941795531.715389</v>
      </c>
      <c r="V526" s="3">
        <f t="shared" si="30"/>
        <v>0.83848155391196377</v>
      </c>
    </row>
    <row r="527" spans="13:22" x14ac:dyDescent="0.25">
      <c r="M527" s="3">
        <v>523</v>
      </c>
      <c r="N527" s="122">
        <f>(_xlfn.GAMMA.INV(T527,IF($O$2="Railway",$D$31,$D$32),IF($O$2="Railway",$F$31,$F$32))*'CBA Result'!$G$89)</f>
        <v>4778478791.6868925</v>
      </c>
      <c r="O527" s="122">
        <f>'CBA Result'!$G$88+'CBA Result'!$G$92+'CBA Result'!$G$93+'CBA Result'!$G$94+'CBA Result'!$G$95</f>
        <v>-1375964005.2877898</v>
      </c>
      <c r="P527" s="122">
        <f>'CBA Result'!$G$90+'CBA Result'!$G$91</f>
        <v>16477753602.776276</v>
      </c>
      <c r="Q527" s="122">
        <f>'CBA Result'!$G$74</f>
        <v>-11300047184.977684</v>
      </c>
      <c r="R527" s="122">
        <v>0.7694309932703155</v>
      </c>
      <c r="S527" s="122">
        <f t="shared" si="28"/>
        <v>18993161654.21381</v>
      </c>
      <c r="T527" s="122">
        <v>0.82821419082315662</v>
      </c>
      <c r="U527" s="122">
        <f t="shared" si="29"/>
        <v>-23285028704.907837</v>
      </c>
      <c r="V527" s="3">
        <f t="shared" si="30"/>
        <v>0.9618058334578099</v>
      </c>
    </row>
    <row r="528" spans="13:22" x14ac:dyDescent="0.25">
      <c r="M528" s="3">
        <v>524</v>
      </c>
      <c r="N528" s="122">
        <f>(_xlfn.GAMMA.INV(T528,IF($O$2="Railway",$D$31,$D$32),IF($O$2="Railway",$F$31,$F$32))*'CBA Result'!$G$89)</f>
        <v>4572423936.0004025</v>
      </c>
      <c r="O528" s="122">
        <f>'CBA Result'!$G$88+'CBA Result'!$G$92+'CBA Result'!$G$93+'CBA Result'!$G$94+'CBA Result'!$G$95</f>
        <v>-1375964005.2877898</v>
      </c>
      <c r="P528" s="122">
        <f>'CBA Result'!$G$90+'CBA Result'!$G$91</f>
        <v>16477753602.776276</v>
      </c>
      <c r="Q528" s="122">
        <f>'CBA Result'!$G$74</f>
        <v>-11300047184.977684</v>
      </c>
      <c r="R528" s="122">
        <v>0.63002142015631701</v>
      </c>
      <c r="S528" s="122">
        <f t="shared" si="28"/>
        <v>15637961195.034075</v>
      </c>
      <c r="T528" s="122">
        <v>0.76564822184996906</v>
      </c>
      <c r="U528" s="122">
        <f t="shared" si="29"/>
        <v>-22280944886.896</v>
      </c>
      <c r="V528" s="3">
        <f t="shared" si="30"/>
        <v>0.84531518844264542</v>
      </c>
    </row>
    <row r="529" spans="13:22" x14ac:dyDescent="0.25">
      <c r="M529" s="3">
        <v>525</v>
      </c>
      <c r="N529" s="122">
        <f>(_xlfn.GAMMA.INV(T529,IF($O$2="Railway",$D$31,$D$32),IF($O$2="Railway",$F$31,$F$32))*'CBA Result'!$G$89)</f>
        <v>2923457539.0824757</v>
      </c>
      <c r="O529" s="122">
        <f>'CBA Result'!$G$88+'CBA Result'!$G$92+'CBA Result'!$G$93+'CBA Result'!$G$94+'CBA Result'!$G$95</f>
        <v>-1375964005.2877898</v>
      </c>
      <c r="P529" s="122">
        <f>'CBA Result'!$G$90+'CBA Result'!$G$91</f>
        <v>16477753602.776276</v>
      </c>
      <c r="Q529" s="122">
        <f>'CBA Result'!$G$74</f>
        <v>-11300047184.977684</v>
      </c>
      <c r="R529" s="122">
        <v>0.39737457356685058</v>
      </c>
      <c r="S529" s="122">
        <f t="shared" si="28"/>
        <v>11127324471.738081</v>
      </c>
      <c r="T529" s="122">
        <v>8.7241358950181147E-2</v>
      </c>
      <c r="U529" s="122">
        <f t="shared" si="29"/>
        <v>-14245703639.731695</v>
      </c>
      <c r="V529" s="3">
        <f t="shared" si="30"/>
        <v>0.8897291650924366</v>
      </c>
    </row>
    <row r="530" spans="13:22" x14ac:dyDescent="0.25">
      <c r="M530" s="3">
        <v>526</v>
      </c>
      <c r="N530" s="122">
        <f>(_xlfn.GAMMA.INV(T530,IF($O$2="Railway",$D$31,$D$32),IF($O$2="Railway",$F$31,$F$32))*'CBA Result'!$G$89)</f>
        <v>5052567968.7728167</v>
      </c>
      <c r="O530" s="122">
        <f>'CBA Result'!$G$88+'CBA Result'!$G$92+'CBA Result'!$G$93+'CBA Result'!$G$94+'CBA Result'!$G$95</f>
        <v>-1375964005.2877898</v>
      </c>
      <c r="P530" s="122">
        <f>'CBA Result'!$G$90+'CBA Result'!$G$91</f>
        <v>16477753602.776276</v>
      </c>
      <c r="Q530" s="122">
        <f>'CBA Result'!$G$74</f>
        <v>-11300047184.977684</v>
      </c>
      <c r="R530" s="122">
        <v>0.86615573018169967</v>
      </c>
      <c r="S530" s="122">
        <f t="shared" si="28"/>
        <v>22111914770.567585</v>
      </c>
      <c r="T530" s="122">
        <v>0.89132245699800083</v>
      </c>
      <c r="U530" s="122">
        <f t="shared" si="29"/>
        <v>-24620636674.384098</v>
      </c>
      <c r="V530" s="3">
        <f t="shared" si="30"/>
        <v>1.0474350876914409</v>
      </c>
    </row>
    <row r="531" spans="13:22" x14ac:dyDescent="0.25">
      <c r="M531" s="3">
        <v>527</v>
      </c>
      <c r="N531" s="122">
        <f>(_xlfn.GAMMA.INV(T531,IF($O$2="Railway",$D$31,$D$32),IF($O$2="Railway",$F$31,$F$32))*'CBA Result'!$G$89)</f>
        <v>5738795037.3075705</v>
      </c>
      <c r="O531" s="122">
        <f>'CBA Result'!$G$88+'CBA Result'!$G$92+'CBA Result'!$G$93+'CBA Result'!$G$94+'CBA Result'!$G$95</f>
        <v>-1375964005.2877898</v>
      </c>
      <c r="P531" s="122">
        <f>'CBA Result'!$G$90+'CBA Result'!$G$91</f>
        <v>16477753602.776276</v>
      </c>
      <c r="Q531" s="122">
        <f>'CBA Result'!$G$74</f>
        <v>-11300047184.977684</v>
      </c>
      <c r="R531" s="122">
        <v>0.43018726031828192</v>
      </c>
      <c r="S531" s="122">
        <f t="shared" si="28"/>
        <v>11727381628.652189</v>
      </c>
      <c r="T531" s="122">
        <v>0.97186074912939835</v>
      </c>
      <c r="U531" s="122">
        <f t="shared" si="29"/>
        <v>-27964549598.454166</v>
      </c>
      <c r="V531" s="3">
        <f t="shared" si="30"/>
        <v>0.57537893124377049</v>
      </c>
    </row>
    <row r="532" spans="13:22" x14ac:dyDescent="0.25">
      <c r="M532" s="3">
        <v>528</v>
      </c>
      <c r="N532" s="122">
        <f>(_xlfn.GAMMA.INV(T532,IF($O$2="Railway",$D$31,$D$32),IF($O$2="Railway",$F$31,$F$32))*'CBA Result'!$G$89)</f>
        <v>4146316049.7611547</v>
      </c>
      <c r="O532" s="122">
        <f>'CBA Result'!$G$88+'CBA Result'!$G$92+'CBA Result'!$G$93+'CBA Result'!$G$94+'CBA Result'!$G$95</f>
        <v>-1375964005.2877898</v>
      </c>
      <c r="P532" s="122">
        <f>'CBA Result'!$G$90+'CBA Result'!$G$91</f>
        <v>16477753602.776276</v>
      </c>
      <c r="Q532" s="122">
        <f>'CBA Result'!$G$74</f>
        <v>-11300047184.977684</v>
      </c>
      <c r="R532" s="122">
        <v>0.58222147201330232</v>
      </c>
      <c r="S532" s="122">
        <f t="shared" si="28"/>
        <v>14640977548.849554</v>
      </c>
      <c r="T532" s="122">
        <v>0.59578483258304438</v>
      </c>
      <c r="U532" s="122">
        <f t="shared" si="29"/>
        <v>-20204565604.909935</v>
      </c>
      <c r="V532" s="3">
        <f t="shared" si="30"/>
        <v>0.86175223629117625</v>
      </c>
    </row>
    <row r="533" spans="13:22" x14ac:dyDescent="0.25">
      <c r="M533" s="3">
        <v>529</v>
      </c>
      <c r="N533" s="122">
        <f>(_xlfn.GAMMA.INV(T533,IF($O$2="Railway",$D$31,$D$32),IF($O$2="Railway",$F$31,$F$32))*'CBA Result'!$G$89)</f>
        <v>1950989437.9984863</v>
      </c>
      <c r="O533" s="122">
        <f>'CBA Result'!$G$88+'CBA Result'!$G$92+'CBA Result'!$G$93+'CBA Result'!$G$94+'CBA Result'!$G$95</f>
        <v>-1375964005.2877898</v>
      </c>
      <c r="P533" s="122">
        <f>'CBA Result'!$G$90+'CBA Result'!$G$91</f>
        <v>16477753602.776276</v>
      </c>
      <c r="Q533" s="122">
        <f>'CBA Result'!$G$74</f>
        <v>-11300047184.977684</v>
      </c>
      <c r="R533" s="122">
        <v>0.48234073445252534</v>
      </c>
      <c r="S533" s="122">
        <f t="shared" si="28"/>
        <v>12695806201.431894</v>
      </c>
      <c r="T533" s="122">
        <v>1.3359657824275617E-3</v>
      </c>
      <c r="U533" s="122">
        <f t="shared" si="29"/>
        <v>-9506968022.0825119</v>
      </c>
      <c r="V533" s="3">
        <f t="shared" si="30"/>
        <v>1.3959057822975196</v>
      </c>
    </row>
    <row r="534" spans="13:22" x14ac:dyDescent="0.25">
      <c r="M534" s="3">
        <v>530</v>
      </c>
      <c r="N534" s="122">
        <f>(_xlfn.GAMMA.INV(T534,IF($O$2="Railway",$D$31,$D$32),IF($O$2="Railway",$F$31,$F$32))*'CBA Result'!$G$89)</f>
        <v>4475710089.2338028</v>
      </c>
      <c r="O534" s="122">
        <f>'CBA Result'!$G$88+'CBA Result'!$G$92+'CBA Result'!$G$93+'CBA Result'!$G$94+'CBA Result'!$G$95</f>
        <v>-1375964005.2877898</v>
      </c>
      <c r="P534" s="122">
        <f>'CBA Result'!$G$90+'CBA Result'!$G$91</f>
        <v>16477753602.776276</v>
      </c>
      <c r="Q534" s="122">
        <f>'CBA Result'!$G$74</f>
        <v>-11300047184.977684</v>
      </c>
      <c r="R534" s="122">
        <v>0.64433821983056028</v>
      </c>
      <c r="S534" s="122">
        <f t="shared" si="28"/>
        <v>15947994782.959778</v>
      </c>
      <c r="T534" s="122">
        <v>0.7316646058543067</v>
      </c>
      <c r="U534" s="122">
        <f t="shared" si="29"/>
        <v>-21809668399.901836</v>
      </c>
      <c r="V534" s="3">
        <f t="shared" si="30"/>
        <v>0.87336224089457148</v>
      </c>
    </row>
    <row r="535" spans="13:22" x14ac:dyDescent="0.25">
      <c r="M535" s="3">
        <v>531</v>
      </c>
      <c r="N535" s="122">
        <f>(_xlfn.GAMMA.INV(T535,IF($O$2="Railway",$D$31,$D$32),IF($O$2="Railway",$F$31,$F$32))*'CBA Result'!$G$89)</f>
        <v>4871399026.5036526</v>
      </c>
      <c r="O535" s="122">
        <f>'CBA Result'!$G$88+'CBA Result'!$G$92+'CBA Result'!$G$93+'CBA Result'!$G$94+'CBA Result'!$G$95</f>
        <v>-1375964005.2877898</v>
      </c>
      <c r="P535" s="122">
        <f>'CBA Result'!$G$90+'CBA Result'!$G$91</f>
        <v>16477753602.776276</v>
      </c>
      <c r="Q535" s="122">
        <f>'CBA Result'!$G$74</f>
        <v>-11300047184.977684</v>
      </c>
      <c r="R535" s="122">
        <v>0.9777089427722635</v>
      </c>
      <c r="S535" s="122">
        <f t="shared" si="28"/>
        <v>29119942481.592083</v>
      </c>
      <c r="T535" s="122">
        <v>0.85208670866062741</v>
      </c>
      <c r="U535" s="122">
        <f t="shared" si="29"/>
        <v>-23737819316.585167</v>
      </c>
      <c r="V535" s="3">
        <f t="shared" si="30"/>
        <v>1.3739837289948615</v>
      </c>
    </row>
    <row r="536" spans="13:22" x14ac:dyDescent="0.25">
      <c r="M536" s="3">
        <v>532</v>
      </c>
      <c r="N536" s="122">
        <f>(_xlfn.GAMMA.INV(T536,IF($O$2="Railway",$D$31,$D$32),IF($O$2="Railway",$F$31,$F$32))*'CBA Result'!$G$89)</f>
        <v>3532101856.6656356</v>
      </c>
      <c r="O536" s="122">
        <f>'CBA Result'!$G$88+'CBA Result'!$G$92+'CBA Result'!$G$93+'CBA Result'!$G$94+'CBA Result'!$G$95</f>
        <v>-1375964005.2877898</v>
      </c>
      <c r="P536" s="122">
        <f>'CBA Result'!$G$90+'CBA Result'!$G$91</f>
        <v>16477753602.776276</v>
      </c>
      <c r="Q536" s="122">
        <f>'CBA Result'!$G$74</f>
        <v>-11300047184.977684</v>
      </c>
      <c r="R536" s="122">
        <v>0.93073840581276412</v>
      </c>
      <c r="S536" s="122">
        <f t="shared" si="28"/>
        <v>25159615820.762535</v>
      </c>
      <c r="T536" s="122">
        <v>0.30346889494264628</v>
      </c>
      <c r="U536" s="122">
        <f t="shared" si="29"/>
        <v>-17211563911.13406</v>
      </c>
      <c r="V536" s="3">
        <f t="shared" si="30"/>
        <v>1.5870582018679882</v>
      </c>
    </row>
    <row r="537" spans="13:22" x14ac:dyDescent="0.25">
      <c r="M537" s="3">
        <v>533</v>
      </c>
      <c r="N537" s="122">
        <f>(_xlfn.GAMMA.INV(T537,IF($O$2="Railway",$D$31,$D$32),IF($O$2="Railway",$F$31,$F$32))*'CBA Result'!$G$89)</f>
        <v>2575336818.440969</v>
      </c>
      <c r="O537" s="122">
        <f>'CBA Result'!$G$88+'CBA Result'!$G$92+'CBA Result'!$G$93+'CBA Result'!$G$94+'CBA Result'!$G$95</f>
        <v>-1375964005.2877898</v>
      </c>
      <c r="P537" s="122">
        <f>'CBA Result'!$G$90+'CBA Result'!$G$91</f>
        <v>16477753602.776276</v>
      </c>
      <c r="Q537" s="122">
        <f>'CBA Result'!$G$74</f>
        <v>-11300047184.977684</v>
      </c>
      <c r="R537" s="122">
        <v>0.59509367480871866</v>
      </c>
      <c r="S537" s="122">
        <f t="shared" si="28"/>
        <v>14904232122.349869</v>
      </c>
      <c r="T537" s="122">
        <v>2.8996323305485738E-2</v>
      </c>
      <c r="U537" s="122">
        <f t="shared" si="29"/>
        <v>-12549347680.799185</v>
      </c>
      <c r="V537" s="3">
        <f t="shared" si="30"/>
        <v>1.2832224706103224</v>
      </c>
    </row>
    <row r="538" spans="13:22" x14ac:dyDescent="0.25">
      <c r="M538" s="3">
        <v>534</v>
      </c>
      <c r="N538" s="122">
        <f>(_xlfn.GAMMA.INV(T538,IF($O$2="Railway",$D$31,$D$32),IF($O$2="Railway",$F$31,$F$32))*'CBA Result'!$G$89)</f>
        <v>4075386087.5802636</v>
      </c>
      <c r="O538" s="122">
        <f>'CBA Result'!$G$88+'CBA Result'!$G$92+'CBA Result'!$G$93+'CBA Result'!$G$94+'CBA Result'!$G$95</f>
        <v>-1375964005.2877898</v>
      </c>
      <c r="P538" s="122">
        <f>'CBA Result'!$G$90+'CBA Result'!$G$91</f>
        <v>16477753602.776276</v>
      </c>
      <c r="Q538" s="122">
        <f>'CBA Result'!$G$74</f>
        <v>-11300047184.977684</v>
      </c>
      <c r="R538" s="122">
        <v>0.12368888883725704</v>
      </c>
      <c r="S538" s="122">
        <f t="shared" si="28"/>
        <v>5898922220.6727123</v>
      </c>
      <c r="T538" s="122">
        <v>0.56318297415557317</v>
      </c>
      <c r="U538" s="122">
        <f t="shared" si="29"/>
        <v>-19858931297.9641</v>
      </c>
      <c r="V538" s="3">
        <f t="shared" si="30"/>
        <v>0.43297114904902628</v>
      </c>
    </row>
    <row r="539" spans="13:22" x14ac:dyDescent="0.25">
      <c r="M539" s="3">
        <v>535</v>
      </c>
      <c r="N539" s="122">
        <f>(_xlfn.GAMMA.INV(T539,IF($O$2="Railway",$D$31,$D$32),IF($O$2="Railway",$F$31,$F$32))*'CBA Result'!$G$89)</f>
        <v>4534056258.2524481</v>
      </c>
      <c r="O539" s="122">
        <f>'CBA Result'!$G$88+'CBA Result'!$G$92+'CBA Result'!$G$93+'CBA Result'!$G$94+'CBA Result'!$G$95</f>
        <v>-1375964005.2877898</v>
      </c>
      <c r="P539" s="122">
        <f>'CBA Result'!$G$90+'CBA Result'!$G$91</f>
        <v>16477753602.776276</v>
      </c>
      <c r="Q539" s="122">
        <f>'CBA Result'!$G$74</f>
        <v>-11300047184.977684</v>
      </c>
      <c r="R539" s="122">
        <v>0.67757821600756185</v>
      </c>
      <c r="S539" s="122">
        <f t="shared" si="28"/>
        <v>16692384969.655609</v>
      </c>
      <c r="T539" s="122">
        <v>0.752515465107363</v>
      </c>
      <c r="U539" s="122">
        <f t="shared" si="29"/>
        <v>-22093983195.393677</v>
      </c>
      <c r="V539" s="3">
        <f t="shared" si="30"/>
        <v>0.89845624698215787</v>
      </c>
    </row>
    <row r="540" spans="13:22" x14ac:dyDescent="0.25">
      <c r="M540" s="3">
        <v>536</v>
      </c>
      <c r="N540" s="122">
        <f>(_xlfn.GAMMA.INV(T540,IF($O$2="Railway",$D$31,$D$32),IF($O$2="Railway",$F$31,$F$32))*'CBA Result'!$G$89)</f>
        <v>3702747813.3821421</v>
      </c>
      <c r="O540" s="122">
        <f>'CBA Result'!$G$88+'CBA Result'!$G$92+'CBA Result'!$G$93+'CBA Result'!$G$94+'CBA Result'!$G$95</f>
        <v>-1375964005.2877898</v>
      </c>
      <c r="P540" s="122">
        <f>'CBA Result'!$G$90+'CBA Result'!$G$91</f>
        <v>16477753602.776276</v>
      </c>
      <c r="Q540" s="122">
        <f>'CBA Result'!$G$74</f>
        <v>-11300047184.977684</v>
      </c>
      <c r="R540" s="122">
        <v>0.93644191776622066</v>
      </c>
      <c r="S540" s="122">
        <f t="shared" si="28"/>
        <v>25510508864.549866</v>
      </c>
      <c r="T540" s="122">
        <v>0.38367254822908126</v>
      </c>
      <c r="U540" s="122">
        <f t="shared" si="29"/>
        <v>-18043103857.996017</v>
      </c>
      <c r="V540" s="3">
        <f t="shared" si="30"/>
        <v>1.5428217279981897</v>
      </c>
    </row>
    <row r="541" spans="13:22" x14ac:dyDescent="0.25">
      <c r="M541" s="3">
        <v>537</v>
      </c>
      <c r="N541" s="122">
        <f>(_xlfn.GAMMA.INV(T541,IF($O$2="Railway",$D$31,$D$32),IF($O$2="Railway",$F$31,$F$32))*'CBA Result'!$G$89)</f>
        <v>4228282144.8182845</v>
      </c>
      <c r="O541" s="122">
        <f>'CBA Result'!$G$88+'CBA Result'!$G$92+'CBA Result'!$G$93+'CBA Result'!$G$94+'CBA Result'!$G$95</f>
        <v>-1375964005.2877898</v>
      </c>
      <c r="P541" s="122">
        <f>'CBA Result'!$G$90+'CBA Result'!$G$91</f>
        <v>16477753602.776276</v>
      </c>
      <c r="Q541" s="122">
        <f>'CBA Result'!$G$74</f>
        <v>-11300047184.977684</v>
      </c>
      <c r="R541" s="122">
        <v>0.23462925455883321</v>
      </c>
      <c r="S541" s="122">
        <f t="shared" si="28"/>
        <v>8143535918.0313091</v>
      </c>
      <c r="T541" s="122">
        <v>0.6321915786881297</v>
      </c>
      <c r="U541" s="122">
        <f t="shared" si="29"/>
        <v>-20603977836.173748</v>
      </c>
      <c r="V541" s="3">
        <f t="shared" si="30"/>
        <v>0.53367627091195624</v>
      </c>
    </row>
    <row r="542" spans="13:22" x14ac:dyDescent="0.25">
      <c r="M542" s="3">
        <v>538</v>
      </c>
      <c r="N542" s="122">
        <f>(_xlfn.GAMMA.INV(T542,IF($O$2="Railway",$D$31,$D$32),IF($O$2="Railway",$F$31,$F$32))*'CBA Result'!$G$89)</f>
        <v>2927429152.2644401</v>
      </c>
      <c r="O542" s="122">
        <f>'CBA Result'!$G$88+'CBA Result'!$G$92+'CBA Result'!$G$93+'CBA Result'!$G$94+'CBA Result'!$G$95</f>
        <v>-1375964005.2877898</v>
      </c>
      <c r="P542" s="122">
        <f>'CBA Result'!$G$90+'CBA Result'!$G$91</f>
        <v>16477753602.776276</v>
      </c>
      <c r="Q542" s="122">
        <f>'CBA Result'!$G$74</f>
        <v>-11300047184.977684</v>
      </c>
      <c r="R542" s="122">
        <v>0.19906908546148805</v>
      </c>
      <c r="S542" s="122">
        <f t="shared" si="28"/>
        <v>7459967269.8365059</v>
      </c>
      <c r="T542" s="122">
        <v>8.8177288670890586E-2</v>
      </c>
      <c r="U542" s="122">
        <f t="shared" si="29"/>
        <v>-14265056896.485229</v>
      </c>
      <c r="V542" s="3">
        <f t="shared" si="30"/>
        <v>0.6317137381368233</v>
      </c>
    </row>
    <row r="543" spans="13:22" x14ac:dyDescent="0.25">
      <c r="M543" s="3">
        <v>539</v>
      </c>
      <c r="N543" s="122">
        <f>(_xlfn.GAMMA.INV(T543,IF($O$2="Railway",$D$31,$D$32),IF($O$2="Railway",$F$31,$F$32))*'CBA Result'!$G$89)</f>
        <v>5116950909.4170694</v>
      </c>
      <c r="O543" s="122">
        <f>'CBA Result'!$G$88+'CBA Result'!$G$92+'CBA Result'!$G$93+'CBA Result'!$G$94+'CBA Result'!$G$95</f>
        <v>-1375964005.2877898</v>
      </c>
      <c r="P543" s="122">
        <f>'CBA Result'!$G$90+'CBA Result'!$G$91</f>
        <v>16477753602.776276</v>
      </c>
      <c r="Q543" s="122">
        <f>'CBA Result'!$G$74</f>
        <v>-11300047184.977684</v>
      </c>
      <c r="R543" s="122">
        <v>0.35112655957038552</v>
      </c>
      <c r="S543" s="122">
        <f t="shared" si="28"/>
        <v>10287189532.015345</v>
      </c>
      <c r="T543" s="122">
        <v>0.9030961698934733</v>
      </c>
      <c r="U543" s="122">
        <f t="shared" si="29"/>
        <v>-24934368028.307007</v>
      </c>
      <c r="V543" s="3">
        <f t="shared" si="30"/>
        <v>0.56260404996906233</v>
      </c>
    </row>
    <row r="544" spans="13:22" x14ac:dyDescent="0.25">
      <c r="M544" s="3">
        <v>540</v>
      </c>
      <c r="N544" s="122">
        <f>(_xlfn.GAMMA.INV(T544,IF($O$2="Railway",$D$31,$D$32),IF($O$2="Railway",$F$31,$F$32))*'CBA Result'!$G$89)</f>
        <v>4094483756.0074639</v>
      </c>
      <c r="O544" s="122">
        <f>'CBA Result'!$G$88+'CBA Result'!$G$92+'CBA Result'!$G$93+'CBA Result'!$G$94+'CBA Result'!$G$95</f>
        <v>-1375964005.2877898</v>
      </c>
      <c r="P544" s="122">
        <f>'CBA Result'!$G$90+'CBA Result'!$G$91</f>
        <v>16477753602.776276</v>
      </c>
      <c r="Q544" s="122">
        <f>'CBA Result'!$G$74</f>
        <v>-11300047184.977684</v>
      </c>
      <c r="R544" s="122">
        <v>0.23994011124605141</v>
      </c>
      <c r="S544" s="122">
        <f t="shared" si="28"/>
        <v>8243838172.7487268</v>
      </c>
      <c r="T544" s="122">
        <v>0.57205000740908329</v>
      </c>
      <c r="U544" s="122">
        <f t="shared" si="29"/>
        <v>-19951992244.116627</v>
      </c>
      <c r="V544" s="3">
        <f t="shared" si="30"/>
        <v>0.54943675745969389</v>
      </c>
    </row>
    <row r="545" spans="13:22" x14ac:dyDescent="0.25">
      <c r="M545" s="3">
        <v>541</v>
      </c>
      <c r="N545" s="122">
        <f>(_xlfn.GAMMA.INV(T545,IF($O$2="Railway",$D$31,$D$32),IF($O$2="Railway",$F$31,$F$32))*'CBA Result'!$G$89)</f>
        <v>4790306363.6527052</v>
      </c>
      <c r="O545" s="122">
        <f>'CBA Result'!$G$88+'CBA Result'!$G$92+'CBA Result'!$G$93+'CBA Result'!$G$94+'CBA Result'!$G$95</f>
        <v>-1375964005.2877898</v>
      </c>
      <c r="P545" s="122">
        <f>'CBA Result'!$G$90+'CBA Result'!$G$91</f>
        <v>16477753602.776276</v>
      </c>
      <c r="Q545" s="122">
        <f>'CBA Result'!$G$74</f>
        <v>-11300047184.977684</v>
      </c>
      <c r="R545" s="122">
        <v>0.50632025335346487</v>
      </c>
      <c r="S545" s="122">
        <f t="shared" si="28"/>
        <v>13149856866.429903</v>
      </c>
      <c r="T545" s="122">
        <v>0.83140005693882146</v>
      </c>
      <c r="U545" s="122">
        <f t="shared" si="29"/>
        <v>-23342663229.353661</v>
      </c>
      <c r="V545" s="3">
        <f t="shared" si="30"/>
        <v>0.70961051282122567</v>
      </c>
    </row>
    <row r="546" spans="13:22" x14ac:dyDescent="0.25">
      <c r="M546" s="3">
        <v>542</v>
      </c>
      <c r="N546" s="122">
        <f>(_xlfn.GAMMA.INV(T546,IF($O$2="Railway",$D$31,$D$32),IF($O$2="Railway",$F$31,$F$32))*'CBA Result'!$G$89)</f>
        <v>5005436246.0844326</v>
      </c>
      <c r="O546" s="122">
        <f>'CBA Result'!$G$88+'CBA Result'!$G$92+'CBA Result'!$G$93+'CBA Result'!$G$94+'CBA Result'!$G$95</f>
        <v>-1375964005.2877898</v>
      </c>
      <c r="P546" s="122">
        <f>'CBA Result'!$G$90+'CBA Result'!$G$91</f>
        <v>16477753602.776276</v>
      </c>
      <c r="Q546" s="122">
        <f>'CBA Result'!$G$74</f>
        <v>-11300047184.977684</v>
      </c>
      <c r="R546" s="122">
        <v>0.10317790774616309</v>
      </c>
      <c r="S546" s="122">
        <f t="shared" si="28"/>
        <v>5429246210.396122</v>
      </c>
      <c r="T546" s="122">
        <v>0.88200516773697468</v>
      </c>
      <c r="U546" s="122">
        <f t="shared" si="29"/>
        <v>-24390968706.071667</v>
      </c>
      <c r="V546" s="3">
        <f t="shared" si="30"/>
        <v>0.37139641973046233</v>
      </c>
    </row>
    <row r="547" spans="13:22" x14ac:dyDescent="0.25">
      <c r="M547" s="3">
        <v>543</v>
      </c>
      <c r="N547" s="122">
        <f>(_xlfn.GAMMA.INV(T547,IF($O$2="Railway",$D$31,$D$32),IF($O$2="Railway",$F$31,$F$32))*'CBA Result'!$G$89)</f>
        <v>4299612524.2983875</v>
      </c>
      <c r="O547" s="122">
        <f>'CBA Result'!$G$88+'CBA Result'!$G$92+'CBA Result'!$G$93+'CBA Result'!$G$94+'CBA Result'!$G$95</f>
        <v>-1375964005.2877898</v>
      </c>
      <c r="P547" s="122">
        <f>'CBA Result'!$G$90+'CBA Result'!$G$91</f>
        <v>16477753602.776276</v>
      </c>
      <c r="Q547" s="122">
        <f>'CBA Result'!$G$74</f>
        <v>-11300047184.977684</v>
      </c>
      <c r="R547" s="122">
        <v>0.80889534288882914</v>
      </c>
      <c r="S547" s="122">
        <f t="shared" si="28"/>
        <v>20144526244.521358</v>
      </c>
      <c r="T547" s="122">
        <v>0.6625852028656376</v>
      </c>
      <c r="U547" s="122">
        <f t="shared" si="29"/>
        <v>-20951563334.850792</v>
      </c>
      <c r="V547" s="3">
        <f t="shared" si="30"/>
        <v>1.1010240331403049</v>
      </c>
    </row>
    <row r="548" spans="13:22" x14ac:dyDescent="0.25">
      <c r="M548" s="3">
        <v>544</v>
      </c>
      <c r="N548" s="122">
        <f>(_xlfn.GAMMA.INV(T548,IF($O$2="Railway",$D$31,$D$32),IF($O$2="Railway",$F$31,$F$32))*'CBA Result'!$G$89)</f>
        <v>4031730673.9674835</v>
      </c>
      <c r="O548" s="122">
        <f>'CBA Result'!$G$88+'CBA Result'!$G$92+'CBA Result'!$G$93+'CBA Result'!$G$94+'CBA Result'!$G$95</f>
        <v>-1375964005.2877898</v>
      </c>
      <c r="P548" s="122">
        <f>'CBA Result'!$G$90+'CBA Result'!$G$91</f>
        <v>16477753602.776276</v>
      </c>
      <c r="Q548" s="122">
        <f>'CBA Result'!$G$74</f>
        <v>-11300047184.977684</v>
      </c>
      <c r="R548" s="122">
        <v>0.25157395243507397</v>
      </c>
      <c r="S548" s="122">
        <f t="shared" si="28"/>
        <v>8462250320.1567774</v>
      </c>
      <c r="T548" s="122">
        <v>0.54269594479112582</v>
      </c>
      <c r="U548" s="122">
        <f t="shared" si="29"/>
        <v>-19646203021.160473</v>
      </c>
      <c r="V548" s="3">
        <f t="shared" si="30"/>
        <v>0.56591174268440125</v>
      </c>
    </row>
    <row r="549" spans="13:22" x14ac:dyDescent="0.25">
      <c r="M549" s="3">
        <v>545</v>
      </c>
      <c r="N549" s="122">
        <f>(_xlfn.GAMMA.INV(T549,IF($O$2="Railway",$D$31,$D$32),IF($O$2="Railway",$F$31,$F$32))*'CBA Result'!$G$89)</f>
        <v>4216194276.5891175</v>
      </c>
      <c r="O549" s="122">
        <f>'CBA Result'!$G$88+'CBA Result'!$G$92+'CBA Result'!$G$93+'CBA Result'!$G$94+'CBA Result'!$G$95</f>
        <v>-1375964005.2877898</v>
      </c>
      <c r="P549" s="122">
        <f>'CBA Result'!$G$90+'CBA Result'!$G$91</f>
        <v>16477753602.776276</v>
      </c>
      <c r="Q549" s="122">
        <f>'CBA Result'!$G$74</f>
        <v>-11300047184.977684</v>
      </c>
      <c r="R549" s="122">
        <v>0.49272041661279942</v>
      </c>
      <c r="S549" s="122">
        <f t="shared" si="28"/>
        <v>12891540160.943356</v>
      </c>
      <c r="T549" s="122">
        <v>0.62691727991749258</v>
      </c>
      <c r="U549" s="122">
        <f t="shared" si="29"/>
        <v>-20545074915.188316</v>
      </c>
      <c r="V549" s="3">
        <f t="shared" si="30"/>
        <v>0.76571978915563299</v>
      </c>
    </row>
    <row r="550" spans="13:22" x14ac:dyDescent="0.25">
      <c r="M550" s="3">
        <v>546</v>
      </c>
      <c r="N550" s="122">
        <f>(_xlfn.GAMMA.INV(T550,IF($O$2="Railway",$D$31,$D$32),IF($O$2="Railway",$F$31,$F$32))*'CBA Result'!$G$89)</f>
        <v>3511177122.0621734</v>
      </c>
      <c r="O550" s="122">
        <f>'CBA Result'!$G$88+'CBA Result'!$G$92+'CBA Result'!$G$93+'CBA Result'!$G$94+'CBA Result'!$G$95</f>
        <v>-1375964005.2877898</v>
      </c>
      <c r="P550" s="122">
        <f>'CBA Result'!$G$90+'CBA Result'!$G$91</f>
        <v>16477753602.776276</v>
      </c>
      <c r="Q550" s="122">
        <f>'CBA Result'!$G$74</f>
        <v>-11300047184.977684</v>
      </c>
      <c r="R550" s="122">
        <v>0.28489291601037214</v>
      </c>
      <c r="S550" s="122">
        <f t="shared" si="28"/>
        <v>9079748594.2103252</v>
      </c>
      <c r="T550" s="122">
        <v>0.29399881283895779</v>
      </c>
      <c r="U550" s="122">
        <f t="shared" si="29"/>
        <v>-17109599862.087353</v>
      </c>
      <c r="V550" s="3">
        <f t="shared" si="30"/>
        <v>0.65547773188054526</v>
      </c>
    </row>
    <row r="551" spans="13:22" x14ac:dyDescent="0.25">
      <c r="M551" s="3">
        <v>547</v>
      </c>
      <c r="N551" s="122">
        <f>(_xlfn.GAMMA.INV(T551,IF($O$2="Railway",$D$31,$D$32),IF($O$2="Railway",$F$31,$F$32))*'CBA Result'!$G$89)</f>
        <v>4250035414.167356</v>
      </c>
      <c r="O551" s="122">
        <f>'CBA Result'!$G$88+'CBA Result'!$G$92+'CBA Result'!$G$93+'CBA Result'!$G$94+'CBA Result'!$G$95</f>
        <v>-1375964005.2877898</v>
      </c>
      <c r="P551" s="122">
        <f>'CBA Result'!$G$90+'CBA Result'!$G$91</f>
        <v>16477753602.776276</v>
      </c>
      <c r="Q551" s="122">
        <f>'CBA Result'!$G$74</f>
        <v>-11300047184.977684</v>
      </c>
      <c r="R551" s="122">
        <v>0.12430279269034339</v>
      </c>
      <c r="S551" s="122">
        <f t="shared" si="28"/>
        <v>5912579513.5609312</v>
      </c>
      <c r="T551" s="122">
        <v>0.6415952062108583</v>
      </c>
      <c r="U551" s="122">
        <f t="shared" si="29"/>
        <v>-20709979248.610676</v>
      </c>
      <c r="V551" s="3">
        <f t="shared" si="30"/>
        <v>0.42427135329118926</v>
      </c>
    </row>
    <row r="552" spans="13:22" x14ac:dyDescent="0.25">
      <c r="M552" s="3">
        <v>548</v>
      </c>
      <c r="N552" s="122">
        <f>(_xlfn.GAMMA.INV(T552,IF($O$2="Railway",$D$31,$D$32),IF($O$2="Railway",$F$31,$F$32))*'CBA Result'!$G$89)</f>
        <v>4524929254.9014244</v>
      </c>
      <c r="O552" s="122">
        <f>'CBA Result'!$G$88+'CBA Result'!$G$92+'CBA Result'!$G$93+'CBA Result'!$G$94+'CBA Result'!$G$95</f>
        <v>-1375964005.2877898</v>
      </c>
      <c r="P552" s="122">
        <f>'CBA Result'!$G$90+'CBA Result'!$G$91</f>
        <v>16477753602.776276</v>
      </c>
      <c r="Q552" s="122">
        <f>'CBA Result'!$G$74</f>
        <v>-11300047184.977684</v>
      </c>
      <c r="R552" s="122">
        <v>0.66296991926478288</v>
      </c>
      <c r="S552" s="122">
        <f t="shared" si="28"/>
        <v>16360720252.593819</v>
      </c>
      <c r="T552" s="122">
        <v>0.74932347854782377</v>
      </c>
      <c r="U552" s="122">
        <f t="shared" si="29"/>
        <v>-22049508260.109234</v>
      </c>
      <c r="V552" s="3">
        <f t="shared" si="30"/>
        <v>0.88481272561997726</v>
      </c>
    </row>
    <row r="553" spans="13:22" x14ac:dyDescent="0.25">
      <c r="M553" s="3">
        <v>549</v>
      </c>
      <c r="N553" s="122">
        <f>(_xlfn.GAMMA.INV(T553,IF($O$2="Railway",$D$31,$D$32),IF($O$2="Railway",$F$31,$F$32))*'CBA Result'!$G$89)</f>
        <v>4782169678.8893642</v>
      </c>
      <c r="O553" s="122">
        <f>'CBA Result'!$G$88+'CBA Result'!$G$92+'CBA Result'!$G$93+'CBA Result'!$G$94+'CBA Result'!$G$95</f>
        <v>-1375964005.2877898</v>
      </c>
      <c r="P553" s="122">
        <f>'CBA Result'!$G$90+'CBA Result'!$G$91</f>
        <v>16477753602.776276</v>
      </c>
      <c r="Q553" s="122">
        <f>'CBA Result'!$G$74</f>
        <v>-11300047184.977684</v>
      </c>
      <c r="R553" s="122">
        <v>0.6143726671086589</v>
      </c>
      <c r="S553" s="122">
        <f t="shared" si="28"/>
        <v>15305490651.422962</v>
      </c>
      <c r="T553" s="122">
        <v>0.82921302363320126</v>
      </c>
      <c r="U553" s="122">
        <f t="shared" si="29"/>
        <v>-23303014013.246059</v>
      </c>
      <c r="V553" s="3">
        <f t="shared" si="30"/>
        <v>0.80297322545436844</v>
      </c>
    </row>
    <row r="554" spans="13:22" x14ac:dyDescent="0.25">
      <c r="M554" s="3">
        <v>550</v>
      </c>
      <c r="N554" s="122">
        <f>(_xlfn.GAMMA.INV(T554,IF($O$2="Railway",$D$31,$D$32),IF($O$2="Railway",$F$31,$F$32))*'CBA Result'!$G$89)</f>
        <v>3248962153.2152429</v>
      </c>
      <c r="O554" s="122">
        <f>'CBA Result'!$G$88+'CBA Result'!$G$92+'CBA Result'!$G$93+'CBA Result'!$G$94+'CBA Result'!$G$95</f>
        <v>-1375964005.2877898</v>
      </c>
      <c r="P554" s="122">
        <f>'CBA Result'!$G$90+'CBA Result'!$G$91</f>
        <v>16477753602.776276</v>
      </c>
      <c r="Q554" s="122">
        <f>'CBA Result'!$G$74</f>
        <v>-11300047184.977684</v>
      </c>
      <c r="R554" s="122">
        <v>0.8456998077375818</v>
      </c>
      <c r="S554" s="122">
        <f t="shared" si="28"/>
        <v>21357398222.954575</v>
      </c>
      <c r="T554" s="122">
        <v>0.18581194171846904</v>
      </c>
      <c r="U554" s="122">
        <f t="shared" si="29"/>
        <v>-15831853670.751455</v>
      </c>
      <c r="V554" s="3">
        <f t="shared" si="30"/>
        <v>1.4673200532290798</v>
      </c>
    </row>
    <row r="555" spans="13:22" x14ac:dyDescent="0.25">
      <c r="M555" s="3">
        <v>551</v>
      </c>
      <c r="N555" s="122">
        <f>(_xlfn.GAMMA.INV(T555,IF($O$2="Railway",$D$31,$D$32),IF($O$2="Railway",$F$31,$F$32))*'CBA Result'!$G$89)</f>
        <v>3746060478.9666133</v>
      </c>
      <c r="O555" s="122">
        <f>'CBA Result'!$G$88+'CBA Result'!$G$92+'CBA Result'!$G$93+'CBA Result'!$G$94+'CBA Result'!$G$95</f>
        <v>-1375964005.2877898</v>
      </c>
      <c r="P555" s="122">
        <f>'CBA Result'!$G$90+'CBA Result'!$G$91</f>
        <v>16477753602.776276</v>
      </c>
      <c r="Q555" s="122">
        <f>'CBA Result'!$G$74</f>
        <v>-11300047184.977684</v>
      </c>
      <c r="R555" s="122">
        <v>0.23115573900438147</v>
      </c>
      <c r="S555" s="122">
        <f t="shared" si="28"/>
        <v>8077714171.4653368</v>
      </c>
      <c r="T555" s="122">
        <v>0.40460466444752674</v>
      </c>
      <c r="U555" s="122">
        <f t="shared" si="29"/>
        <v>-18254161959.410015</v>
      </c>
      <c r="V555" s="3">
        <f t="shared" si="30"/>
        <v>0.57235224867490109</v>
      </c>
    </row>
    <row r="556" spans="13:22" x14ac:dyDescent="0.25">
      <c r="M556" s="3">
        <v>552</v>
      </c>
      <c r="N556" s="122">
        <f>(_xlfn.GAMMA.INV(T556,IF($O$2="Railway",$D$31,$D$32),IF($O$2="Railway",$F$31,$F$32))*'CBA Result'!$G$89)</f>
        <v>4318871318.8225546</v>
      </c>
      <c r="O556" s="122">
        <f>'CBA Result'!$G$88+'CBA Result'!$G$92+'CBA Result'!$G$93+'CBA Result'!$G$94+'CBA Result'!$G$95</f>
        <v>-1375964005.2877898</v>
      </c>
      <c r="P556" s="122">
        <f>'CBA Result'!$G$90+'CBA Result'!$G$91</f>
        <v>16477753602.776276</v>
      </c>
      <c r="Q556" s="122">
        <f>'CBA Result'!$G$74</f>
        <v>-11300047184.977684</v>
      </c>
      <c r="R556" s="122">
        <v>0.52390445254317586</v>
      </c>
      <c r="S556" s="122">
        <f t="shared" si="28"/>
        <v>13487321375.194944</v>
      </c>
      <c r="T556" s="122">
        <v>0.67056637478671322</v>
      </c>
      <c r="U556" s="122">
        <f t="shared" si="29"/>
        <v>-21045409431.666645</v>
      </c>
      <c r="V556" s="3">
        <f t="shared" si="30"/>
        <v>0.78070368467184315</v>
      </c>
    </row>
    <row r="557" spans="13:22" x14ac:dyDescent="0.25">
      <c r="M557" s="3">
        <v>553</v>
      </c>
      <c r="N557" s="122">
        <f>(_xlfn.GAMMA.INV(T557,IF($O$2="Railway",$D$31,$D$32),IF($O$2="Railway",$F$31,$F$32))*'CBA Result'!$G$89)</f>
        <v>3765968264.7528777</v>
      </c>
      <c r="O557" s="122">
        <f>'CBA Result'!$G$88+'CBA Result'!$G$92+'CBA Result'!$G$93+'CBA Result'!$G$94+'CBA Result'!$G$95</f>
        <v>-1375964005.2877898</v>
      </c>
      <c r="P557" s="122">
        <f>'CBA Result'!$G$90+'CBA Result'!$G$91</f>
        <v>16477753602.776276</v>
      </c>
      <c r="Q557" s="122">
        <f>'CBA Result'!$G$74</f>
        <v>-11300047184.977684</v>
      </c>
      <c r="R557" s="122">
        <v>6.9767186265425774E-2</v>
      </c>
      <c r="S557" s="122">
        <f t="shared" si="28"/>
        <v>4588453475.9107294</v>
      </c>
      <c r="T557" s="122">
        <v>0.41426695402873215</v>
      </c>
      <c r="U557" s="122">
        <f t="shared" si="29"/>
        <v>-18351170522.949265</v>
      </c>
      <c r="V557" s="3">
        <f t="shared" si="30"/>
        <v>0.38027316713387999</v>
      </c>
    </row>
    <row r="558" spans="13:22" x14ac:dyDescent="0.25">
      <c r="M558" s="3">
        <v>554</v>
      </c>
      <c r="N558" s="122">
        <f>(_xlfn.GAMMA.INV(T558,IF($O$2="Railway",$D$31,$D$32),IF($O$2="Railway",$F$31,$F$32))*'CBA Result'!$G$89)</f>
        <v>4939406926.7794352</v>
      </c>
      <c r="O558" s="122">
        <f>'CBA Result'!$G$88+'CBA Result'!$G$92+'CBA Result'!$G$93+'CBA Result'!$G$94+'CBA Result'!$G$95</f>
        <v>-1375964005.2877898</v>
      </c>
      <c r="P558" s="122">
        <f>'CBA Result'!$G$90+'CBA Result'!$G$91</f>
        <v>16477753602.776276</v>
      </c>
      <c r="Q558" s="122">
        <f>'CBA Result'!$G$74</f>
        <v>-11300047184.977684</v>
      </c>
      <c r="R558" s="122">
        <v>0.23745801496749208</v>
      </c>
      <c r="S558" s="122">
        <f t="shared" si="28"/>
        <v>8197009977.6280365</v>
      </c>
      <c r="T558" s="122">
        <v>0.86791486206514656</v>
      </c>
      <c r="U558" s="122">
        <f t="shared" si="29"/>
        <v>-24069214720.670048</v>
      </c>
      <c r="V558" s="3">
        <f t="shared" si="30"/>
        <v>0.48860974633377197</v>
      </c>
    </row>
    <row r="559" spans="13:22" x14ac:dyDescent="0.25">
      <c r="M559" s="3">
        <v>555</v>
      </c>
      <c r="N559" s="122">
        <f>(_xlfn.GAMMA.INV(T559,IF($O$2="Railway",$D$31,$D$32),IF($O$2="Railway",$F$31,$F$32))*'CBA Result'!$G$89)</f>
        <v>2178627873.9054246</v>
      </c>
      <c r="O559" s="122">
        <f>'CBA Result'!$G$88+'CBA Result'!$G$92+'CBA Result'!$G$93+'CBA Result'!$G$94+'CBA Result'!$G$95</f>
        <v>-1375964005.2877898</v>
      </c>
      <c r="P559" s="122">
        <f>'CBA Result'!$G$90+'CBA Result'!$G$91</f>
        <v>16477753602.776276</v>
      </c>
      <c r="Q559" s="122">
        <f>'CBA Result'!$G$74</f>
        <v>-11300047184.977684</v>
      </c>
      <c r="R559" s="122">
        <v>0.32941297019134941</v>
      </c>
      <c r="S559" s="122">
        <f t="shared" si="28"/>
        <v>9892921104.0502396</v>
      </c>
      <c r="T559" s="122">
        <v>5.0265375772037268E-3</v>
      </c>
      <c r="U559" s="122">
        <f t="shared" si="29"/>
        <v>-10616226375.107906</v>
      </c>
      <c r="V559" s="3">
        <f t="shared" si="30"/>
        <v>1.0074752171587109</v>
      </c>
    </row>
    <row r="560" spans="13:22" x14ac:dyDescent="0.25">
      <c r="M560" s="3">
        <v>556</v>
      </c>
      <c r="N560" s="122">
        <f>(_xlfn.GAMMA.INV(T560,IF($O$2="Railway",$D$31,$D$32),IF($O$2="Railway",$F$31,$F$32))*'CBA Result'!$G$89)</f>
        <v>3941672432.9437351</v>
      </c>
      <c r="O560" s="122">
        <f>'CBA Result'!$G$88+'CBA Result'!$G$92+'CBA Result'!$G$93+'CBA Result'!$G$94+'CBA Result'!$G$95</f>
        <v>-1375964005.2877898</v>
      </c>
      <c r="P560" s="122">
        <f>'CBA Result'!$G$90+'CBA Result'!$G$91</f>
        <v>16477753602.776276</v>
      </c>
      <c r="Q560" s="122">
        <f>'CBA Result'!$G$74</f>
        <v>-11300047184.977684</v>
      </c>
      <c r="R560" s="122">
        <v>0.14910274512381438</v>
      </c>
      <c r="S560" s="122">
        <f t="shared" si="28"/>
        <v>6448605550.0913458</v>
      </c>
      <c r="T560" s="122">
        <v>0.49965736110464121</v>
      </c>
      <c r="U560" s="122">
        <f t="shared" si="29"/>
        <v>-19207358606.699612</v>
      </c>
      <c r="V560" s="3">
        <f t="shared" si="30"/>
        <v>0.46931564939923903</v>
      </c>
    </row>
    <row r="561" spans="13:22" x14ac:dyDescent="0.25">
      <c r="M561" s="3">
        <v>557</v>
      </c>
      <c r="N561" s="122">
        <f>(_xlfn.GAMMA.INV(T561,IF($O$2="Railway",$D$31,$D$32),IF($O$2="Railway",$F$31,$F$32))*'CBA Result'!$G$89)</f>
        <v>2965728272.8157611</v>
      </c>
      <c r="O561" s="122">
        <f>'CBA Result'!$G$88+'CBA Result'!$G$92+'CBA Result'!$G$93+'CBA Result'!$G$94+'CBA Result'!$G$95</f>
        <v>-1375964005.2877898</v>
      </c>
      <c r="P561" s="122">
        <f>'CBA Result'!$G$90+'CBA Result'!$G$91</f>
        <v>16477753602.776276</v>
      </c>
      <c r="Q561" s="122">
        <f>'CBA Result'!$G$74</f>
        <v>-11300047184.977684</v>
      </c>
      <c r="R561" s="122">
        <v>0.87077186803315998</v>
      </c>
      <c r="S561" s="122">
        <f t="shared" si="28"/>
        <v>22292232774.245464</v>
      </c>
      <c r="T561" s="122">
        <v>9.7541674669936351E-2</v>
      </c>
      <c r="U561" s="122">
        <f t="shared" si="29"/>
        <v>-14451684515.919617</v>
      </c>
      <c r="V561" s="3">
        <f t="shared" si="30"/>
        <v>1.6525407135386621</v>
      </c>
    </row>
    <row r="562" spans="13:22" x14ac:dyDescent="0.25">
      <c r="M562" s="3">
        <v>558</v>
      </c>
      <c r="N562" s="122">
        <f>(_xlfn.GAMMA.INV(T562,IF($O$2="Railway",$D$31,$D$32),IF($O$2="Railway",$F$31,$F$32))*'CBA Result'!$G$89)</f>
        <v>2353535153.0213184</v>
      </c>
      <c r="O562" s="122">
        <f>'CBA Result'!$G$88+'CBA Result'!$G$92+'CBA Result'!$G$93+'CBA Result'!$G$94+'CBA Result'!$G$95</f>
        <v>-1375964005.2877898</v>
      </c>
      <c r="P562" s="122">
        <f>'CBA Result'!$G$90+'CBA Result'!$G$91</f>
        <v>16477753602.776276</v>
      </c>
      <c r="Q562" s="122">
        <f>'CBA Result'!$G$74</f>
        <v>-11300047184.977684</v>
      </c>
      <c r="R562" s="122">
        <v>0.58923401511571716</v>
      </c>
      <c r="S562" s="122">
        <f t="shared" si="28"/>
        <v>14783954427.780121</v>
      </c>
      <c r="T562" s="122">
        <v>1.1750828850330519E-2</v>
      </c>
      <c r="U562" s="122">
        <f t="shared" si="29"/>
        <v>-11468531301.5201</v>
      </c>
      <c r="V562" s="3">
        <f t="shared" si="30"/>
        <v>1.3743281647079373</v>
      </c>
    </row>
    <row r="563" spans="13:22" x14ac:dyDescent="0.25">
      <c r="M563" s="3">
        <v>559</v>
      </c>
      <c r="N563" s="122">
        <f>(_xlfn.GAMMA.INV(T563,IF($O$2="Railway",$D$31,$D$32),IF($O$2="Railway",$F$31,$F$32))*'CBA Result'!$G$89)</f>
        <v>8668289113.1800327</v>
      </c>
      <c r="O563" s="122">
        <f>'CBA Result'!$G$88+'CBA Result'!$G$92+'CBA Result'!$G$93+'CBA Result'!$G$94+'CBA Result'!$G$95</f>
        <v>-1375964005.2877898</v>
      </c>
      <c r="P563" s="122">
        <f>'CBA Result'!$G$90+'CBA Result'!$G$91</f>
        <v>16477753602.776276</v>
      </c>
      <c r="Q563" s="122">
        <f>'CBA Result'!$G$74</f>
        <v>-11300047184.977684</v>
      </c>
      <c r="R563" s="122">
        <v>0.59124478462858887</v>
      </c>
      <c r="S563" s="122">
        <f t="shared" si="28"/>
        <v>14825144004.822519</v>
      </c>
      <c r="T563" s="122">
        <v>0.99999218920440514</v>
      </c>
      <c r="U563" s="122">
        <f t="shared" si="29"/>
        <v>-42239668652.287437</v>
      </c>
      <c r="V563" s="3">
        <f t="shared" si="30"/>
        <v>0.52361843306071998</v>
      </c>
    </row>
    <row r="564" spans="13:22" x14ac:dyDescent="0.25">
      <c r="M564" s="3">
        <v>560</v>
      </c>
      <c r="N564" s="122">
        <f>(_xlfn.GAMMA.INV(T564,IF($O$2="Railway",$D$31,$D$32),IF($O$2="Railway",$F$31,$F$32))*'CBA Result'!$G$89)</f>
        <v>4360082690.0120659</v>
      </c>
      <c r="O564" s="122">
        <f>'CBA Result'!$G$88+'CBA Result'!$G$92+'CBA Result'!$G$93+'CBA Result'!$G$94+'CBA Result'!$G$95</f>
        <v>-1375964005.2877898</v>
      </c>
      <c r="P564" s="122">
        <f>'CBA Result'!$G$90+'CBA Result'!$G$91</f>
        <v>16477753602.776276</v>
      </c>
      <c r="Q564" s="122">
        <f>'CBA Result'!$G$74</f>
        <v>-11300047184.977684</v>
      </c>
      <c r="R564" s="122">
        <v>1.9667759687790887E-2</v>
      </c>
      <c r="S564" s="122">
        <f t="shared" si="28"/>
        <v>2916576251.4969487</v>
      </c>
      <c r="T564" s="122">
        <v>0.68730587379034003</v>
      </c>
      <c r="U564" s="122">
        <f t="shared" si="29"/>
        <v>-21246228144.681717</v>
      </c>
      <c r="V564" s="3">
        <f t="shared" si="30"/>
        <v>0.27772905835515405</v>
      </c>
    </row>
    <row r="565" spans="13:22" x14ac:dyDescent="0.25">
      <c r="M565" s="3">
        <v>561</v>
      </c>
      <c r="N565" s="122">
        <f>(_xlfn.GAMMA.INV(T565,IF($O$2="Railway",$D$31,$D$32),IF($O$2="Railway",$F$31,$F$32))*'CBA Result'!$G$89)</f>
        <v>4233244479.173008</v>
      </c>
      <c r="O565" s="122">
        <f>'CBA Result'!$G$88+'CBA Result'!$G$92+'CBA Result'!$G$93+'CBA Result'!$G$94+'CBA Result'!$G$95</f>
        <v>-1375964005.2877898</v>
      </c>
      <c r="P565" s="122">
        <f>'CBA Result'!$G$90+'CBA Result'!$G$91</f>
        <v>16477753602.776276</v>
      </c>
      <c r="Q565" s="122">
        <f>'CBA Result'!$G$74</f>
        <v>-11300047184.977684</v>
      </c>
      <c r="R565" s="122">
        <v>0.54506833404764654</v>
      </c>
      <c r="S565" s="122">
        <f t="shared" si="28"/>
        <v>13899349311.421068</v>
      </c>
      <c r="T565" s="122">
        <v>0.63434677747041834</v>
      </c>
      <c r="U565" s="122">
        <f t="shared" si="29"/>
        <v>-20628158773.859211</v>
      </c>
      <c r="V565" s="3">
        <f t="shared" si="30"/>
        <v>0.8123182475471793</v>
      </c>
    </row>
    <row r="566" spans="13:22" x14ac:dyDescent="0.25">
      <c r="M566" s="3">
        <v>562</v>
      </c>
      <c r="N566" s="122">
        <f>(_xlfn.GAMMA.INV(T566,IF($O$2="Railway",$D$31,$D$32),IF($O$2="Railway",$F$31,$F$32))*'CBA Result'!$G$89)</f>
        <v>4552790797.7283516</v>
      </c>
      <c r="O566" s="122">
        <f>'CBA Result'!$G$88+'CBA Result'!$G$92+'CBA Result'!$G$93+'CBA Result'!$G$94+'CBA Result'!$G$95</f>
        <v>-1375964005.2877898</v>
      </c>
      <c r="P566" s="122">
        <f>'CBA Result'!$G$90+'CBA Result'!$G$91</f>
        <v>16477753602.776276</v>
      </c>
      <c r="Q566" s="122">
        <f>'CBA Result'!$G$74</f>
        <v>-11300047184.977684</v>
      </c>
      <c r="R566" s="122">
        <v>0.8716296911474154</v>
      </c>
      <c r="S566" s="122">
        <f t="shared" si="28"/>
        <v>22326196595.773937</v>
      </c>
      <c r="T566" s="122">
        <v>0.75898583438284928</v>
      </c>
      <c r="U566" s="122">
        <f t="shared" si="29"/>
        <v>-22185274652.044807</v>
      </c>
      <c r="V566" s="3">
        <f t="shared" si="30"/>
        <v>1.1495473366097768</v>
      </c>
    </row>
    <row r="567" spans="13:22" x14ac:dyDescent="0.25">
      <c r="M567" s="3">
        <v>563</v>
      </c>
      <c r="N567" s="122">
        <f>(_xlfn.GAMMA.INV(T567,IF($O$2="Railway",$D$31,$D$32),IF($O$2="Railway",$F$31,$F$32))*'CBA Result'!$G$89)</f>
        <v>4045888899.0448909</v>
      </c>
      <c r="O567" s="122">
        <f>'CBA Result'!$G$88+'CBA Result'!$G$92+'CBA Result'!$G$93+'CBA Result'!$G$94+'CBA Result'!$G$95</f>
        <v>-1375964005.2877898</v>
      </c>
      <c r="P567" s="122">
        <f>'CBA Result'!$G$90+'CBA Result'!$G$91</f>
        <v>16477753602.776276</v>
      </c>
      <c r="Q567" s="122">
        <f>'CBA Result'!$G$74</f>
        <v>-11300047184.977684</v>
      </c>
      <c r="R567" s="122">
        <v>0.99339812207819944</v>
      </c>
      <c r="S567" s="122">
        <f t="shared" si="28"/>
        <v>32142551735.758698</v>
      </c>
      <c r="T567" s="122">
        <v>0.54937152804494604</v>
      </c>
      <c r="U567" s="122">
        <f t="shared" si="29"/>
        <v>-19715194575.106789</v>
      </c>
      <c r="V567" s="3">
        <f t="shared" si="30"/>
        <v>1.765768858983084</v>
      </c>
    </row>
    <row r="568" spans="13:22" x14ac:dyDescent="0.25">
      <c r="M568" s="3">
        <v>564</v>
      </c>
      <c r="N568" s="122">
        <f>(_xlfn.GAMMA.INV(T568,IF($O$2="Railway",$D$31,$D$32),IF($O$2="Railway",$F$31,$F$32))*'CBA Result'!$G$89)</f>
        <v>3597138870.9781995</v>
      </c>
      <c r="O568" s="122">
        <f>'CBA Result'!$G$88+'CBA Result'!$G$92+'CBA Result'!$G$93+'CBA Result'!$G$94+'CBA Result'!$G$95</f>
        <v>-1375964005.2877898</v>
      </c>
      <c r="P568" s="122">
        <f>'CBA Result'!$G$90+'CBA Result'!$G$91</f>
        <v>16477753602.776276</v>
      </c>
      <c r="Q568" s="122">
        <f>'CBA Result'!$G$74</f>
        <v>-11300047184.977684</v>
      </c>
      <c r="R568" s="122">
        <v>0.16542450256954744</v>
      </c>
      <c r="S568" s="122">
        <f t="shared" si="28"/>
        <v>6787410925.772562</v>
      </c>
      <c r="T568" s="122">
        <v>0.33348304868536582</v>
      </c>
      <c r="U568" s="122">
        <f t="shared" si="29"/>
        <v>-17528482497.815685</v>
      </c>
      <c r="V568" s="3">
        <f t="shared" si="30"/>
        <v>0.51393985717734425</v>
      </c>
    </row>
    <row r="569" spans="13:22" x14ac:dyDescent="0.25">
      <c r="M569" s="3">
        <v>565</v>
      </c>
      <c r="N569" s="122">
        <f>(_xlfn.GAMMA.INV(T569,IF($O$2="Railway",$D$31,$D$32),IF($O$2="Railway",$F$31,$F$32))*'CBA Result'!$G$89)</f>
        <v>4125510057.1685185</v>
      </c>
      <c r="O569" s="122">
        <f>'CBA Result'!$G$88+'CBA Result'!$G$92+'CBA Result'!$G$93+'CBA Result'!$G$94+'CBA Result'!$G$95</f>
        <v>-1375964005.2877898</v>
      </c>
      <c r="P569" s="122">
        <f>'CBA Result'!$G$90+'CBA Result'!$G$91</f>
        <v>16477753602.776276</v>
      </c>
      <c r="Q569" s="122">
        <f>'CBA Result'!$G$74</f>
        <v>-11300047184.977684</v>
      </c>
      <c r="R569" s="122">
        <v>0.15093397615938031</v>
      </c>
      <c r="S569" s="122">
        <f t="shared" si="28"/>
        <v>6487109235.0968161</v>
      </c>
      <c r="T569" s="122">
        <v>0.58631837295795164</v>
      </c>
      <c r="U569" s="122">
        <f t="shared" si="29"/>
        <v>-20103180173.29591</v>
      </c>
      <c r="V569" s="3">
        <f t="shared" si="30"/>
        <v>0.45946239387771443</v>
      </c>
    </row>
    <row r="570" spans="13:22" x14ac:dyDescent="0.25">
      <c r="M570" s="3">
        <v>566</v>
      </c>
      <c r="N570" s="122">
        <f>(_xlfn.GAMMA.INV(T570,IF($O$2="Railway",$D$31,$D$32),IF($O$2="Railway",$F$31,$F$32))*'CBA Result'!$G$89)</f>
        <v>4650641277.2957029</v>
      </c>
      <c r="O570" s="122">
        <f>'CBA Result'!$G$88+'CBA Result'!$G$92+'CBA Result'!$G$93+'CBA Result'!$G$94+'CBA Result'!$G$95</f>
        <v>-1375964005.2877898</v>
      </c>
      <c r="P570" s="122">
        <f>'CBA Result'!$G$90+'CBA Result'!$G$91</f>
        <v>16477753602.776276</v>
      </c>
      <c r="Q570" s="122">
        <f>'CBA Result'!$G$74</f>
        <v>-11300047184.977684</v>
      </c>
      <c r="R570" s="122">
        <v>0.3348679314917774</v>
      </c>
      <c r="S570" s="122">
        <f t="shared" si="28"/>
        <v>9992042046.9390049</v>
      </c>
      <c r="T570" s="122">
        <v>0.79098052727871382</v>
      </c>
      <c r="U570" s="122">
        <f t="shared" si="29"/>
        <v>-22662089832.113953</v>
      </c>
      <c r="V570" s="3">
        <f t="shared" si="30"/>
        <v>0.58541464698224521</v>
      </c>
    </row>
    <row r="571" spans="13:22" x14ac:dyDescent="0.25">
      <c r="M571" s="3">
        <v>567</v>
      </c>
      <c r="N571" s="122">
        <f>(_xlfn.GAMMA.INV(T571,IF($O$2="Railway",$D$31,$D$32),IF($O$2="Railway",$F$31,$F$32))*'CBA Result'!$G$89)</f>
        <v>4295472640.4908276</v>
      </c>
      <c r="O571" s="122">
        <f>'CBA Result'!$G$88+'CBA Result'!$G$92+'CBA Result'!$G$93+'CBA Result'!$G$94+'CBA Result'!$G$95</f>
        <v>-1375964005.2877898</v>
      </c>
      <c r="P571" s="122">
        <f>'CBA Result'!$G$90+'CBA Result'!$G$91</f>
        <v>16477753602.776276</v>
      </c>
      <c r="Q571" s="122">
        <f>'CBA Result'!$G$74</f>
        <v>-11300047184.977684</v>
      </c>
      <c r="R571" s="122">
        <v>0.45498806184928897</v>
      </c>
      <c r="S571" s="122">
        <f t="shared" si="28"/>
        <v>12185125641.21793</v>
      </c>
      <c r="T571" s="122">
        <v>0.66085670230190097</v>
      </c>
      <c r="U571" s="122">
        <f t="shared" si="29"/>
        <v>-20931390112.891174</v>
      </c>
      <c r="V571" s="3">
        <f t="shared" si="30"/>
        <v>0.72162595006618124</v>
      </c>
    </row>
    <row r="572" spans="13:22" x14ac:dyDescent="0.25">
      <c r="M572" s="3">
        <v>568</v>
      </c>
      <c r="N572" s="122">
        <f>(_xlfn.GAMMA.INV(T572,IF($O$2="Railway",$D$31,$D$32),IF($O$2="Railway",$F$31,$F$32))*'CBA Result'!$G$89)</f>
        <v>3265747470.8451767</v>
      </c>
      <c r="O572" s="122">
        <f>'CBA Result'!$G$88+'CBA Result'!$G$92+'CBA Result'!$G$93+'CBA Result'!$G$94+'CBA Result'!$G$95</f>
        <v>-1375964005.2877898</v>
      </c>
      <c r="P572" s="122">
        <f>'CBA Result'!$G$90+'CBA Result'!$G$91</f>
        <v>16477753602.776276</v>
      </c>
      <c r="Q572" s="122">
        <f>'CBA Result'!$G$74</f>
        <v>-11300047184.977684</v>
      </c>
      <c r="R572" s="122">
        <v>0.70958400949709177</v>
      </c>
      <c r="S572" s="122">
        <f t="shared" si="28"/>
        <v>17447480465.940201</v>
      </c>
      <c r="T572" s="122">
        <v>0.19205230551799479</v>
      </c>
      <c r="U572" s="122">
        <f t="shared" si="29"/>
        <v>-15913646772.672085</v>
      </c>
      <c r="V572" s="3">
        <f t="shared" si="30"/>
        <v>1.2151371843130736</v>
      </c>
    </row>
    <row r="573" spans="13:22" x14ac:dyDescent="0.25">
      <c r="M573" s="3">
        <v>569</v>
      </c>
      <c r="N573" s="122">
        <f>(_xlfn.GAMMA.INV(T573,IF($O$2="Railway",$D$31,$D$32),IF($O$2="Railway",$F$31,$F$32))*'CBA Result'!$G$89)</f>
        <v>1964787341.6017282</v>
      </c>
      <c r="O573" s="122">
        <f>'CBA Result'!$G$88+'CBA Result'!$G$92+'CBA Result'!$G$93+'CBA Result'!$G$94+'CBA Result'!$G$95</f>
        <v>-1375964005.2877898</v>
      </c>
      <c r="P573" s="122">
        <f>'CBA Result'!$G$90+'CBA Result'!$G$91</f>
        <v>16477753602.776276</v>
      </c>
      <c r="Q573" s="122">
        <f>'CBA Result'!$G$74</f>
        <v>-11300047184.977684</v>
      </c>
      <c r="R573" s="122">
        <v>0.3237722436612559</v>
      </c>
      <c r="S573" s="122">
        <f t="shared" si="28"/>
        <v>9790347312.355402</v>
      </c>
      <c r="T573" s="122">
        <v>1.4593723802570624E-3</v>
      </c>
      <c r="U573" s="122">
        <f t="shared" si="29"/>
        <v>-9574203767.0706406</v>
      </c>
      <c r="V573" s="3">
        <f t="shared" si="30"/>
        <v>1.0840766398107475</v>
      </c>
    </row>
    <row r="574" spans="13:22" x14ac:dyDescent="0.25">
      <c r="M574" s="3">
        <v>570</v>
      </c>
      <c r="N574" s="122">
        <f>(_xlfn.GAMMA.INV(T574,IF($O$2="Railway",$D$31,$D$32),IF($O$2="Railway",$F$31,$F$32))*'CBA Result'!$G$89)</f>
        <v>2432662740.2152462</v>
      </c>
      <c r="O574" s="122">
        <f>'CBA Result'!$G$88+'CBA Result'!$G$92+'CBA Result'!$G$93+'CBA Result'!$G$94+'CBA Result'!$G$95</f>
        <v>-1375964005.2877898</v>
      </c>
      <c r="P574" s="122">
        <f>'CBA Result'!$G$90+'CBA Result'!$G$91</f>
        <v>16477753602.776276</v>
      </c>
      <c r="Q574" s="122">
        <f>'CBA Result'!$G$74</f>
        <v>-11300047184.977684</v>
      </c>
      <c r="R574" s="122">
        <v>0.18749736778253923</v>
      </c>
      <c r="S574" s="122">
        <f t="shared" si="28"/>
        <v>7232010246.9063835</v>
      </c>
      <c r="T574" s="122">
        <v>1.6556198251493348E-2</v>
      </c>
      <c r="U574" s="122">
        <f t="shared" si="29"/>
        <v>-11854111780.053576</v>
      </c>
      <c r="V574" s="3">
        <f t="shared" si="30"/>
        <v>0.69922649082666044</v>
      </c>
    </row>
    <row r="575" spans="13:22" x14ac:dyDescent="0.25">
      <c r="M575" s="3">
        <v>571</v>
      </c>
      <c r="N575" s="122">
        <f>(_xlfn.GAMMA.INV(T575,IF($O$2="Railway",$D$31,$D$32),IF($O$2="Railway",$F$31,$F$32))*'CBA Result'!$G$89)</f>
        <v>3000842219.736239</v>
      </c>
      <c r="O575" s="122">
        <f>'CBA Result'!$G$88+'CBA Result'!$G$92+'CBA Result'!$G$93+'CBA Result'!$G$94+'CBA Result'!$G$95</f>
        <v>-1375964005.2877898</v>
      </c>
      <c r="P575" s="122">
        <f>'CBA Result'!$G$90+'CBA Result'!$G$91</f>
        <v>16477753602.776276</v>
      </c>
      <c r="Q575" s="122">
        <f>'CBA Result'!$G$74</f>
        <v>-11300047184.977684</v>
      </c>
      <c r="R575" s="122">
        <v>0.7426138197208757</v>
      </c>
      <c r="S575" s="122">
        <f t="shared" si="28"/>
        <v>18275591414.301712</v>
      </c>
      <c r="T575" s="122">
        <v>0.10667002846155949</v>
      </c>
      <c r="U575" s="122">
        <f t="shared" si="29"/>
        <v>-14622791116.49894</v>
      </c>
      <c r="V575" s="3">
        <f t="shared" si="30"/>
        <v>1.3609214185037766</v>
      </c>
    </row>
    <row r="576" spans="13:22" x14ac:dyDescent="0.25">
      <c r="M576" s="3">
        <v>572</v>
      </c>
      <c r="N576" s="122">
        <f>(_xlfn.GAMMA.INV(T576,IF($O$2="Railway",$D$31,$D$32),IF($O$2="Railway",$F$31,$F$32))*'CBA Result'!$G$89)</f>
        <v>3731033577.7507181</v>
      </c>
      <c r="O576" s="122">
        <f>'CBA Result'!$G$88+'CBA Result'!$G$92+'CBA Result'!$G$93+'CBA Result'!$G$94+'CBA Result'!$G$95</f>
        <v>-1375964005.2877898</v>
      </c>
      <c r="P576" s="122">
        <f>'CBA Result'!$G$90+'CBA Result'!$G$91</f>
        <v>16477753602.776276</v>
      </c>
      <c r="Q576" s="122">
        <f>'CBA Result'!$G$74</f>
        <v>-11300047184.977684</v>
      </c>
      <c r="R576" s="122">
        <v>0.28931343349298977</v>
      </c>
      <c r="S576" s="122">
        <f t="shared" si="28"/>
        <v>9160967954.8362694</v>
      </c>
      <c r="T576" s="122">
        <v>0.39732667160392454</v>
      </c>
      <c r="U576" s="122">
        <f t="shared" si="29"/>
        <v>-18180937437.253159</v>
      </c>
      <c r="V576" s="3">
        <f t="shared" si="30"/>
        <v>0.63341274711735007</v>
      </c>
    </row>
    <row r="577" spans="13:22" x14ac:dyDescent="0.25">
      <c r="M577" s="3">
        <v>573</v>
      </c>
      <c r="N577" s="122">
        <f>(_xlfn.GAMMA.INV(T577,IF($O$2="Railway",$D$31,$D$32),IF($O$2="Railway",$F$31,$F$32))*'CBA Result'!$G$89)</f>
        <v>4030906028.5745811</v>
      </c>
      <c r="O577" s="122">
        <f>'CBA Result'!$G$88+'CBA Result'!$G$92+'CBA Result'!$G$93+'CBA Result'!$G$94+'CBA Result'!$G$95</f>
        <v>-1375964005.2877898</v>
      </c>
      <c r="P577" s="122">
        <f>'CBA Result'!$G$90+'CBA Result'!$G$91</f>
        <v>16477753602.776276</v>
      </c>
      <c r="Q577" s="122">
        <f>'CBA Result'!$G$74</f>
        <v>-11300047184.977684</v>
      </c>
      <c r="R577" s="122">
        <v>0.98442952629356284</v>
      </c>
      <c r="S577" s="122">
        <f t="shared" si="28"/>
        <v>30121049767.704155</v>
      </c>
      <c r="T577" s="122">
        <v>0.54230625404542943</v>
      </c>
      <c r="U577" s="122">
        <f t="shared" si="29"/>
        <v>-19642184610.180286</v>
      </c>
      <c r="V577" s="3">
        <f t="shared" si="30"/>
        <v>1.6686530771125927</v>
      </c>
    </row>
    <row r="578" spans="13:22" x14ac:dyDescent="0.25">
      <c r="M578" s="3">
        <v>574</v>
      </c>
      <c r="N578" s="122">
        <f>(_xlfn.GAMMA.INV(T578,IF($O$2="Railway",$D$31,$D$32),IF($O$2="Railway",$F$31,$F$32))*'CBA Result'!$G$89)</f>
        <v>5159491838.5944166</v>
      </c>
      <c r="O578" s="122">
        <f>'CBA Result'!$G$88+'CBA Result'!$G$92+'CBA Result'!$G$93+'CBA Result'!$G$94+'CBA Result'!$G$95</f>
        <v>-1375964005.2877898</v>
      </c>
      <c r="P578" s="122">
        <f>'CBA Result'!$G$90+'CBA Result'!$G$91</f>
        <v>16477753602.776276</v>
      </c>
      <c r="Q578" s="122">
        <f>'CBA Result'!$G$74</f>
        <v>-11300047184.977684</v>
      </c>
      <c r="R578" s="122">
        <v>0.68374254299027715</v>
      </c>
      <c r="S578" s="122">
        <f t="shared" si="28"/>
        <v>16834645732.179993</v>
      </c>
      <c r="T578" s="122">
        <v>0.9102962894417711</v>
      </c>
      <c r="U578" s="122">
        <f t="shared" si="29"/>
        <v>-25141665538.709534</v>
      </c>
      <c r="V578" s="3">
        <f t="shared" si="30"/>
        <v>0.82007986041106584</v>
      </c>
    </row>
    <row r="579" spans="13:22" x14ac:dyDescent="0.25">
      <c r="M579" s="3">
        <v>575</v>
      </c>
      <c r="N579" s="122">
        <f>(_xlfn.GAMMA.INV(T579,IF($O$2="Railway",$D$31,$D$32),IF($O$2="Railway",$F$31,$F$32))*'CBA Result'!$G$89)</f>
        <v>5193940279.3868275</v>
      </c>
      <c r="O579" s="122">
        <f>'CBA Result'!$G$88+'CBA Result'!$G$92+'CBA Result'!$G$93+'CBA Result'!$G$94+'CBA Result'!$G$95</f>
        <v>-1375964005.2877898</v>
      </c>
      <c r="P579" s="122">
        <f>'CBA Result'!$G$90+'CBA Result'!$G$91</f>
        <v>16477753602.776276</v>
      </c>
      <c r="Q579" s="122">
        <f>'CBA Result'!$G$74</f>
        <v>-11300047184.977684</v>
      </c>
      <c r="R579" s="122">
        <v>0.70958049958120006</v>
      </c>
      <c r="S579" s="122">
        <f t="shared" si="28"/>
        <v>17447395292.85244</v>
      </c>
      <c r="T579" s="122">
        <v>0.91580284074963281</v>
      </c>
      <c r="U579" s="122">
        <f t="shared" si="29"/>
        <v>-25309529197.346268</v>
      </c>
      <c r="V579" s="3">
        <f t="shared" si="30"/>
        <v>0.84021205614449657</v>
      </c>
    </row>
    <row r="580" spans="13:22" x14ac:dyDescent="0.25">
      <c r="M580" s="3">
        <v>576</v>
      </c>
      <c r="N580" s="122">
        <f>(_xlfn.GAMMA.INV(T580,IF($O$2="Railway",$D$31,$D$32),IF($O$2="Railway",$F$31,$F$32))*'CBA Result'!$G$89)</f>
        <v>3868858059.8738627</v>
      </c>
      <c r="O580" s="122">
        <f>'CBA Result'!$G$88+'CBA Result'!$G$92+'CBA Result'!$G$93+'CBA Result'!$G$94+'CBA Result'!$G$95</f>
        <v>-1375964005.2877898</v>
      </c>
      <c r="P580" s="122">
        <f>'CBA Result'!$G$90+'CBA Result'!$G$91</f>
        <v>16477753602.776276</v>
      </c>
      <c r="Q580" s="122">
        <f>'CBA Result'!$G$74</f>
        <v>-11300047184.977684</v>
      </c>
      <c r="R580" s="122">
        <v>0.30081134748404637</v>
      </c>
      <c r="S580" s="122">
        <f t="shared" si="28"/>
        <v>9371633408.0989208</v>
      </c>
      <c r="T580" s="122">
        <v>0.46435762664639935</v>
      </c>
      <c r="U580" s="122">
        <f t="shared" si="29"/>
        <v>-18852541762.05619</v>
      </c>
      <c r="V580" s="3">
        <f t="shared" si="30"/>
        <v>0.6293330423255864</v>
      </c>
    </row>
    <row r="581" spans="13:22" x14ac:dyDescent="0.25">
      <c r="M581" s="3">
        <v>577</v>
      </c>
      <c r="N581" s="122">
        <f>(_xlfn.GAMMA.INV(T581,IF($O$2="Railway",$D$31,$D$32),IF($O$2="Railway",$F$31,$F$32))*'CBA Result'!$G$89)</f>
        <v>4856265481.8733892</v>
      </c>
      <c r="O581" s="122">
        <f>'CBA Result'!$G$88+'CBA Result'!$G$92+'CBA Result'!$G$93+'CBA Result'!$G$94+'CBA Result'!$G$95</f>
        <v>-1375964005.2877898</v>
      </c>
      <c r="P581" s="122">
        <f>'CBA Result'!$G$90+'CBA Result'!$G$91</f>
        <v>16477753602.776276</v>
      </c>
      <c r="Q581" s="122">
        <f>'CBA Result'!$G$74</f>
        <v>-11300047184.977684</v>
      </c>
      <c r="R581" s="122">
        <v>0.84617869816608426</v>
      </c>
      <c r="S581" s="122">
        <f t="shared" si="28"/>
        <v>21374311924.070572</v>
      </c>
      <c r="T581" s="122">
        <v>0.84837779137589331</v>
      </c>
      <c r="U581" s="122">
        <f t="shared" si="29"/>
        <v>-23664075132.194157</v>
      </c>
      <c r="V581" s="3">
        <f t="shared" si="30"/>
        <v>1.0503099428907039</v>
      </c>
    </row>
    <row r="582" spans="13:22" x14ac:dyDescent="0.25">
      <c r="M582" s="3">
        <v>578</v>
      </c>
      <c r="N582" s="122">
        <f>(_xlfn.GAMMA.INV(T582,IF($O$2="Railway",$D$31,$D$32),IF($O$2="Railway",$F$31,$F$32))*'CBA Result'!$G$89)</f>
        <v>3055047609.90483</v>
      </c>
      <c r="O582" s="122">
        <f>'CBA Result'!$G$88+'CBA Result'!$G$92+'CBA Result'!$G$93+'CBA Result'!$G$94+'CBA Result'!$G$95</f>
        <v>-1375964005.2877898</v>
      </c>
      <c r="P582" s="122">
        <f>'CBA Result'!$G$90+'CBA Result'!$G$91</f>
        <v>16477753602.776276</v>
      </c>
      <c r="Q582" s="122">
        <f>'CBA Result'!$G$74</f>
        <v>-11300047184.977684</v>
      </c>
      <c r="R582" s="122">
        <v>0.97844748630823486</v>
      </c>
      <c r="S582" s="122">
        <f t="shared" ref="S582:S645" si="31">_xlfn.BETA.INV(R582,IF($O$2="Railway",$I$30,$J$30),IF($O$2="Railway",$I$31,$J$31),IF($O$2="Railway",$I$27,$J$27),IF($O$2="Railway",$I$29,$J$29))*P582</f>
        <v>29218395367.803257</v>
      </c>
      <c r="T582" s="122">
        <v>0.12178468264020659</v>
      </c>
      <c r="U582" s="122">
        <f t="shared" ref="U582:U645" si="32">_xlfn.GAMMA.INV(T582,IF($O$2="Railway",$D$31,$D$32),IF($O$2="Railway",$F$31,$F$32))*Q582</f>
        <v>-14886928328.582453</v>
      </c>
      <c r="V582" s="3">
        <f t="shared" ref="V582:V645" si="33">(N582+O582+S582)/-U582</f>
        <v>2.0754771092098339</v>
      </c>
    </row>
    <row r="583" spans="13:22" x14ac:dyDescent="0.25">
      <c r="M583" s="3">
        <v>579</v>
      </c>
      <c r="N583" s="122">
        <f>(_xlfn.GAMMA.INV(T583,IF($O$2="Railway",$D$31,$D$32),IF($O$2="Railway",$F$31,$F$32))*'CBA Result'!$G$89)</f>
        <v>4284389743.8869057</v>
      </c>
      <c r="O583" s="122">
        <f>'CBA Result'!$G$88+'CBA Result'!$G$92+'CBA Result'!$G$93+'CBA Result'!$G$94+'CBA Result'!$G$95</f>
        <v>-1375964005.2877898</v>
      </c>
      <c r="P583" s="122">
        <f>'CBA Result'!$G$90+'CBA Result'!$G$91</f>
        <v>16477753602.776276</v>
      </c>
      <c r="Q583" s="122">
        <f>'CBA Result'!$G$74</f>
        <v>-11300047184.977684</v>
      </c>
      <c r="R583" s="122">
        <v>0.15604455572148346</v>
      </c>
      <c r="S583" s="122">
        <f t="shared" si="31"/>
        <v>6593882984.6402988</v>
      </c>
      <c r="T583" s="122">
        <v>0.65620724489995974</v>
      </c>
      <c r="U583" s="122">
        <f t="shared" si="32"/>
        <v>-20877384313.80616</v>
      </c>
      <c r="V583" s="3">
        <f t="shared" si="33"/>
        <v>0.45514843145151868</v>
      </c>
    </row>
    <row r="584" spans="13:22" x14ac:dyDescent="0.25">
      <c r="M584" s="3">
        <v>580</v>
      </c>
      <c r="N584" s="122">
        <f>(_xlfn.GAMMA.INV(T584,IF($O$2="Railway",$D$31,$D$32),IF($O$2="Railway",$F$31,$F$32))*'CBA Result'!$G$89)</f>
        <v>6232823744.8649483</v>
      </c>
      <c r="O584" s="122">
        <f>'CBA Result'!$G$88+'CBA Result'!$G$92+'CBA Result'!$G$93+'CBA Result'!$G$94+'CBA Result'!$G$95</f>
        <v>-1375964005.2877898</v>
      </c>
      <c r="P584" s="122">
        <f>'CBA Result'!$G$90+'CBA Result'!$G$91</f>
        <v>16477753602.776276</v>
      </c>
      <c r="Q584" s="122">
        <f>'CBA Result'!$G$74</f>
        <v>-11300047184.977684</v>
      </c>
      <c r="R584" s="122">
        <v>0.63261510031375945</v>
      </c>
      <c r="S584" s="122">
        <f t="shared" si="31"/>
        <v>15693697243.041367</v>
      </c>
      <c r="T584" s="122">
        <v>0.99094166958465468</v>
      </c>
      <c r="U584" s="122">
        <f t="shared" si="32"/>
        <v>-30371899957.847748</v>
      </c>
      <c r="V584" s="3">
        <f t="shared" si="33"/>
        <v>0.67663060299619138</v>
      </c>
    </row>
    <row r="585" spans="13:22" x14ac:dyDescent="0.25">
      <c r="M585" s="3">
        <v>581</v>
      </c>
      <c r="N585" s="122">
        <f>(_xlfn.GAMMA.INV(T585,IF($O$2="Railway",$D$31,$D$32),IF($O$2="Railway",$F$31,$F$32))*'CBA Result'!$G$89)</f>
        <v>3339931033.5620852</v>
      </c>
      <c r="O585" s="122">
        <f>'CBA Result'!$G$88+'CBA Result'!$G$92+'CBA Result'!$G$93+'CBA Result'!$G$94+'CBA Result'!$G$95</f>
        <v>-1375964005.2877898</v>
      </c>
      <c r="P585" s="122">
        <f>'CBA Result'!$G$90+'CBA Result'!$G$91</f>
        <v>16477753602.776276</v>
      </c>
      <c r="Q585" s="122">
        <f>'CBA Result'!$G$74</f>
        <v>-11300047184.977684</v>
      </c>
      <c r="R585" s="122">
        <v>0.75733565394894298</v>
      </c>
      <c r="S585" s="122">
        <f t="shared" si="31"/>
        <v>18663890511.75016</v>
      </c>
      <c r="T585" s="122">
        <v>0.22085213147529714</v>
      </c>
      <c r="U585" s="122">
        <f t="shared" si="32"/>
        <v>-16275135535.644234</v>
      </c>
      <c r="V585" s="3">
        <f t="shared" si="33"/>
        <v>1.2674461293945791</v>
      </c>
    </row>
    <row r="586" spans="13:22" x14ac:dyDescent="0.25">
      <c r="M586" s="3">
        <v>582</v>
      </c>
      <c r="N586" s="122">
        <f>(_xlfn.GAMMA.INV(T586,IF($O$2="Railway",$D$31,$D$32),IF($O$2="Railway",$F$31,$F$32))*'CBA Result'!$G$89)</f>
        <v>4339843156.9365101</v>
      </c>
      <c r="O586" s="122">
        <f>'CBA Result'!$G$88+'CBA Result'!$G$92+'CBA Result'!$G$93+'CBA Result'!$G$94+'CBA Result'!$G$95</f>
        <v>-1375964005.2877898</v>
      </c>
      <c r="P586" s="122">
        <f>'CBA Result'!$G$90+'CBA Result'!$G$91</f>
        <v>16477753602.776276</v>
      </c>
      <c r="Q586" s="122">
        <f>'CBA Result'!$G$74</f>
        <v>-11300047184.977684</v>
      </c>
      <c r="R586" s="122">
        <v>0.98311278533334312</v>
      </c>
      <c r="S586" s="122">
        <f t="shared" si="31"/>
        <v>29903444443.023247</v>
      </c>
      <c r="T586" s="122">
        <v>0.67914346967694206</v>
      </c>
      <c r="U586" s="122">
        <f t="shared" si="32"/>
        <v>-21147603011.206577</v>
      </c>
      <c r="V586" s="3">
        <f t="shared" si="33"/>
        <v>1.5541867121893131</v>
      </c>
    </row>
    <row r="587" spans="13:22" x14ac:dyDescent="0.25">
      <c r="M587" s="3">
        <v>583</v>
      </c>
      <c r="N587" s="122">
        <f>(_xlfn.GAMMA.INV(T587,IF($O$2="Railway",$D$31,$D$32),IF($O$2="Railway",$F$31,$F$32))*'CBA Result'!$G$89)</f>
        <v>4796801340.6889896</v>
      </c>
      <c r="O587" s="122">
        <f>'CBA Result'!$G$88+'CBA Result'!$G$92+'CBA Result'!$G$93+'CBA Result'!$G$94+'CBA Result'!$G$95</f>
        <v>-1375964005.2877898</v>
      </c>
      <c r="P587" s="122">
        <f>'CBA Result'!$G$90+'CBA Result'!$G$91</f>
        <v>16477753602.776276</v>
      </c>
      <c r="Q587" s="122">
        <f>'CBA Result'!$G$74</f>
        <v>-11300047184.977684</v>
      </c>
      <c r="R587" s="122">
        <v>0.57378499148331774</v>
      </c>
      <c r="S587" s="122">
        <f t="shared" si="31"/>
        <v>14470303681.219629</v>
      </c>
      <c r="T587" s="122">
        <v>0.8331311095798587</v>
      </c>
      <c r="U587" s="122">
        <f t="shared" si="32"/>
        <v>-23374312574.95517</v>
      </c>
      <c r="V587" s="3">
        <f t="shared" si="33"/>
        <v>0.76541891699483033</v>
      </c>
    </row>
    <row r="588" spans="13:22" x14ac:dyDescent="0.25">
      <c r="M588" s="3">
        <v>584</v>
      </c>
      <c r="N588" s="122">
        <f>(_xlfn.GAMMA.INV(T588,IF($O$2="Railway",$D$31,$D$32),IF($O$2="Railway",$F$31,$F$32))*'CBA Result'!$G$89)</f>
        <v>6138209036.0303965</v>
      </c>
      <c r="O588" s="122">
        <f>'CBA Result'!$G$88+'CBA Result'!$G$92+'CBA Result'!$G$93+'CBA Result'!$G$94+'CBA Result'!$G$95</f>
        <v>-1375964005.2877898</v>
      </c>
      <c r="P588" s="122">
        <f>'CBA Result'!$G$90+'CBA Result'!$G$91</f>
        <v>16477753602.776276</v>
      </c>
      <c r="Q588" s="122">
        <f>'CBA Result'!$G$74</f>
        <v>-11300047184.977684</v>
      </c>
      <c r="R588" s="122">
        <v>0.12199588808646245</v>
      </c>
      <c r="S588" s="122">
        <f t="shared" si="31"/>
        <v>5861148951.4275331</v>
      </c>
      <c r="T588" s="122">
        <v>0.98863832549254527</v>
      </c>
      <c r="U588" s="122">
        <f t="shared" si="32"/>
        <v>-29910852351.03368</v>
      </c>
      <c r="V588" s="3">
        <f t="shared" si="33"/>
        <v>0.35516854743870274</v>
      </c>
    </row>
    <row r="589" spans="13:22" x14ac:dyDescent="0.25">
      <c r="M589" s="3">
        <v>585</v>
      </c>
      <c r="N589" s="122">
        <f>(_xlfn.GAMMA.INV(T589,IF($O$2="Railway",$D$31,$D$32),IF($O$2="Railway",$F$31,$F$32))*'CBA Result'!$G$89)</f>
        <v>3479635101.9781604</v>
      </c>
      <c r="O589" s="122">
        <f>'CBA Result'!$G$88+'CBA Result'!$G$92+'CBA Result'!$G$93+'CBA Result'!$G$94+'CBA Result'!$G$95</f>
        <v>-1375964005.2877898</v>
      </c>
      <c r="P589" s="122">
        <f>'CBA Result'!$G$90+'CBA Result'!$G$91</f>
        <v>16477753602.776276</v>
      </c>
      <c r="Q589" s="122">
        <f>'CBA Result'!$G$74</f>
        <v>-11300047184.977684</v>
      </c>
      <c r="R589" s="122">
        <v>0.66618718312290082</v>
      </c>
      <c r="S589" s="122">
        <f t="shared" si="31"/>
        <v>16433128265.7008</v>
      </c>
      <c r="T589" s="122">
        <v>0.2799177585178364</v>
      </c>
      <c r="U589" s="122">
        <f t="shared" si="32"/>
        <v>-16955898888.39155</v>
      </c>
      <c r="V589" s="3">
        <f t="shared" si="33"/>
        <v>1.0932360168225552</v>
      </c>
    </row>
    <row r="590" spans="13:22" x14ac:dyDescent="0.25">
      <c r="M590" s="3">
        <v>586</v>
      </c>
      <c r="N590" s="122">
        <f>(_xlfn.GAMMA.INV(T590,IF($O$2="Railway",$D$31,$D$32),IF($O$2="Railway",$F$31,$F$32))*'CBA Result'!$G$89)</f>
        <v>4502068020.7370586</v>
      </c>
      <c r="O590" s="122">
        <f>'CBA Result'!$G$88+'CBA Result'!$G$92+'CBA Result'!$G$93+'CBA Result'!$G$94+'CBA Result'!$G$95</f>
        <v>-1375964005.2877898</v>
      </c>
      <c r="P590" s="122">
        <f>'CBA Result'!$G$90+'CBA Result'!$G$91</f>
        <v>16477753602.776276</v>
      </c>
      <c r="Q590" s="122">
        <f>'CBA Result'!$G$74</f>
        <v>-11300047184.977684</v>
      </c>
      <c r="R590" s="122">
        <v>0.89853588103753412</v>
      </c>
      <c r="S590" s="122">
        <f t="shared" si="31"/>
        <v>23476353973.371559</v>
      </c>
      <c r="T590" s="122">
        <v>0.74121441427340551</v>
      </c>
      <c r="U590" s="122">
        <f t="shared" si="32"/>
        <v>-21938107850.700077</v>
      </c>
      <c r="V590" s="3">
        <f t="shared" si="33"/>
        <v>1.2126140581432097</v>
      </c>
    </row>
    <row r="591" spans="13:22" x14ac:dyDescent="0.25">
      <c r="M591" s="3">
        <v>587</v>
      </c>
      <c r="N591" s="122">
        <f>(_xlfn.GAMMA.INV(T591,IF($O$2="Railway",$D$31,$D$32),IF($O$2="Railway",$F$31,$F$32))*'CBA Result'!$G$89)</f>
        <v>3510711395.7526712</v>
      </c>
      <c r="O591" s="122">
        <f>'CBA Result'!$G$88+'CBA Result'!$G$92+'CBA Result'!$G$93+'CBA Result'!$G$94+'CBA Result'!$G$95</f>
        <v>-1375964005.2877898</v>
      </c>
      <c r="P591" s="122">
        <f>'CBA Result'!$G$90+'CBA Result'!$G$91</f>
        <v>16477753602.776276</v>
      </c>
      <c r="Q591" s="122">
        <f>'CBA Result'!$G$74</f>
        <v>-11300047184.977684</v>
      </c>
      <c r="R591" s="122">
        <v>0.35525754986600477</v>
      </c>
      <c r="S591" s="122">
        <f t="shared" si="31"/>
        <v>10362145919.986177</v>
      </c>
      <c r="T591" s="122">
        <v>0.29378916895249685</v>
      </c>
      <c r="U591" s="122">
        <f t="shared" si="32"/>
        <v>-17107330426.361439</v>
      </c>
      <c r="V591" s="3">
        <f t="shared" si="33"/>
        <v>0.73049932391520578</v>
      </c>
    </row>
    <row r="592" spans="13:22" x14ac:dyDescent="0.25">
      <c r="M592" s="3">
        <v>588</v>
      </c>
      <c r="N592" s="122">
        <f>(_xlfn.GAMMA.INV(T592,IF($O$2="Railway",$D$31,$D$32),IF($O$2="Railway",$F$31,$F$32))*'CBA Result'!$G$89)</f>
        <v>3788091665.3182664</v>
      </c>
      <c r="O592" s="122">
        <f>'CBA Result'!$G$88+'CBA Result'!$G$92+'CBA Result'!$G$93+'CBA Result'!$G$94+'CBA Result'!$G$95</f>
        <v>-1375964005.2877898</v>
      </c>
      <c r="P592" s="122">
        <f>'CBA Result'!$G$90+'CBA Result'!$G$91</f>
        <v>16477753602.776276</v>
      </c>
      <c r="Q592" s="122">
        <f>'CBA Result'!$G$74</f>
        <v>-11300047184.977684</v>
      </c>
      <c r="R592" s="122">
        <v>2.7255738144470465E-2</v>
      </c>
      <c r="S592" s="122">
        <f t="shared" si="31"/>
        <v>3236336373.4371281</v>
      </c>
      <c r="T592" s="122">
        <v>0.42502514439629979</v>
      </c>
      <c r="U592" s="122">
        <f t="shared" si="32"/>
        <v>-18458975546.194622</v>
      </c>
      <c r="V592" s="3">
        <f t="shared" si="33"/>
        <v>0.30600094893305463</v>
      </c>
    </row>
    <row r="593" spans="13:22" x14ac:dyDescent="0.25">
      <c r="M593" s="3">
        <v>589</v>
      </c>
      <c r="N593" s="122">
        <f>(_xlfn.GAMMA.INV(T593,IF($O$2="Railway",$D$31,$D$32),IF($O$2="Railway",$F$31,$F$32))*'CBA Result'!$G$89)</f>
        <v>2956284163.9457202</v>
      </c>
      <c r="O593" s="122">
        <f>'CBA Result'!$G$88+'CBA Result'!$G$92+'CBA Result'!$G$93+'CBA Result'!$G$94+'CBA Result'!$G$95</f>
        <v>-1375964005.2877898</v>
      </c>
      <c r="P593" s="122">
        <f>'CBA Result'!$G$90+'CBA Result'!$G$91</f>
        <v>16477753602.776276</v>
      </c>
      <c r="Q593" s="122">
        <f>'CBA Result'!$G$74</f>
        <v>-11300047184.977684</v>
      </c>
      <c r="R593" s="122">
        <v>0.88160544197666213</v>
      </c>
      <c r="S593" s="122">
        <f t="shared" si="31"/>
        <v>22732417871.015339</v>
      </c>
      <c r="T593" s="122">
        <v>9.5175304872017641E-2</v>
      </c>
      <c r="U593" s="122">
        <f t="shared" si="32"/>
        <v>-14405664358.518532</v>
      </c>
      <c r="V593" s="3">
        <f t="shared" si="33"/>
        <v>1.6877207065633435</v>
      </c>
    </row>
    <row r="594" spans="13:22" x14ac:dyDescent="0.25">
      <c r="M594" s="3">
        <v>590</v>
      </c>
      <c r="N594" s="122">
        <f>(_xlfn.GAMMA.INV(T594,IF($O$2="Railway",$D$31,$D$32),IF($O$2="Railway",$F$31,$F$32))*'CBA Result'!$G$89)</f>
        <v>4748667098.2866592</v>
      </c>
      <c r="O594" s="122">
        <f>'CBA Result'!$G$88+'CBA Result'!$G$92+'CBA Result'!$G$93+'CBA Result'!$G$94+'CBA Result'!$G$95</f>
        <v>-1375964005.2877898</v>
      </c>
      <c r="P594" s="122">
        <f>'CBA Result'!$G$90+'CBA Result'!$G$91</f>
        <v>16477753602.776276</v>
      </c>
      <c r="Q594" s="122">
        <f>'CBA Result'!$G$74</f>
        <v>-11300047184.977684</v>
      </c>
      <c r="R594" s="122">
        <v>0.22655835493520926</v>
      </c>
      <c r="S594" s="122">
        <f t="shared" si="31"/>
        <v>7990313195.3944483</v>
      </c>
      <c r="T594" s="122">
        <v>0.81999095238974895</v>
      </c>
      <c r="U594" s="122">
        <f t="shared" si="32"/>
        <v>-23139759432.650322</v>
      </c>
      <c r="V594" s="3">
        <f t="shared" si="33"/>
        <v>0.49106026021861066</v>
      </c>
    </row>
    <row r="595" spans="13:22" x14ac:dyDescent="0.25">
      <c r="M595" s="3">
        <v>591</v>
      </c>
      <c r="N595" s="122">
        <f>(_xlfn.GAMMA.INV(T595,IF($O$2="Railway",$D$31,$D$32),IF($O$2="Railway",$F$31,$F$32))*'CBA Result'!$G$89)</f>
        <v>4900340077.9866362</v>
      </c>
      <c r="O595" s="122">
        <f>'CBA Result'!$G$88+'CBA Result'!$G$92+'CBA Result'!$G$93+'CBA Result'!$G$94+'CBA Result'!$G$95</f>
        <v>-1375964005.2877898</v>
      </c>
      <c r="P595" s="122">
        <f>'CBA Result'!$G$90+'CBA Result'!$G$91</f>
        <v>16477753602.776276</v>
      </c>
      <c r="Q595" s="122">
        <f>'CBA Result'!$G$74</f>
        <v>-11300047184.977684</v>
      </c>
      <c r="R595" s="122">
        <v>0.58286433526292858</v>
      </c>
      <c r="S595" s="122">
        <f t="shared" si="31"/>
        <v>14654041993.498989</v>
      </c>
      <c r="T595" s="122">
        <v>0.85898897282596487</v>
      </c>
      <c r="U595" s="122">
        <f t="shared" si="32"/>
        <v>-23878846041.597286</v>
      </c>
      <c r="V595" s="3">
        <f t="shared" si="33"/>
        <v>0.7612770748858958</v>
      </c>
    </row>
    <row r="596" spans="13:22" x14ac:dyDescent="0.25">
      <c r="M596" s="3">
        <v>592</v>
      </c>
      <c r="N596" s="122">
        <f>(_xlfn.GAMMA.INV(T596,IF($O$2="Railway",$D$31,$D$32),IF($O$2="Railway",$F$31,$F$32))*'CBA Result'!$G$89)</f>
        <v>3954306160.8678112</v>
      </c>
      <c r="O596" s="122">
        <f>'CBA Result'!$G$88+'CBA Result'!$G$92+'CBA Result'!$G$93+'CBA Result'!$G$94+'CBA Result'!$G$95</f>
        <v>-1375964005.2877898</v>
      </c>
      <c r="P596" s="122">
        <f>'CBA Result'!$G$90+'CBA Result'!$G$91</f>
        <v>16477753602.776276</v>
      </c>
      <c r="Q596" s="122">
        <f>'CBA Result'!$G$74</f>
        <v>-11300047184.977684</v>
      </c>
      <c r="R596" s="122">
        <v>0.33070105146891682</v>
      </c>
      <c r="S596" s="122">
        <f t="shared" si="31"/>
        <v>9916332592.8323689</v>
      </c>
      <c r="T596" s="122">
        <v>0.50574562770765885</v>
      </c>
      <c r="U596" s="122">
        <f t="shared" si="32"/>
        <v>-19268921445.039268</v>
      </c>
      <c r="V596" s="3">
        <f t="shared" si="33"/>
        <v>0.64843664364146913</v>
      </c>
    </row>
    <row r="597" spans="13:22" x14ac:dyDescent="0.25">
      <c r="M597" s="3">
        <v>593</v>
      </c>
      <c r="N597" s="122">
        <f>(_xlfn.GAMMA.INV(T597,IF($O$2="Railway",$D$31,$D$32),IF($O$2="Railway",$F$31,$F$32))*'CBA Result'!$G$89)</f>
        <v>4665787421.1879101</v>
      </c>
      <c r="O597" s="122">
        <f>'CBA Result'!$G$88+'CBA Result'!$G$92+'CBA Result'!$G$93+'CBA Result'!$G$94+'CBA Result'!$G$95</f>
        <v>-1375964005.2877898</v>
      </c>
      <c r="P597" s="122">
        <f>'CBA Result'!$G$90+'CBA Result'!$G$91</f>
        <v>16477753602.776276</v>
      </c>
      <c r="Q597" s="122">
        <f>'CBA Result'!$G$74</f>
        <v>-11300047184.977684</v>
      </c>
      <c r="R597" s="122">
        <v>0.46750078542764362</v>
      </c>
      <c r="S597" s="122">
        <f t="shared" si="31"/>
        <v>12417885884.788485</v>
      </c>
      <c r="T597" s="122">
        <v>0.79566161807978975</v>
      </c>
      <c r="U597" s="122">
        <f t="shared" si="32"/>
        <v>-22735895411.394176</v>
      </c>
      <c r="V597" s="3">
        <f t="shared" si="33"/>
        <v>0.69087709177341783</v>
      </c>
    </row>
    <row r="598" spans="13:22" x14ac:dyDescent="0.25">
      <c r="M598" s="3">
        <v>594</v>
      </c>
      <c r="N598" s="122">
        <f>(_xlfn.GAMMA.INV(T598,IF($O$2="Railway",$D$31,$D$32),IF($O$2="Railway",$F$31,$F$32))*'CBA Result'!$G$89)</f>
        <v>3213241020.2099686</v>
      </c>
      <c r="O598" s="122">
        <f>'CBA Result'!$G$88+'CBA Result'!$G$92+'CBA Result'!$G$93+'CBA Result'!$G$94+'CBA Result'!$G$95</f>
        <v>-1375964005.2877898</v>
      </c>
      <c r="P598" s="122">
        <f>'CBA Result'!$G$90+'CBA Result'!$G$91</f>
        <v>16477753602.776276</v>
      </c>
      <c r="Q598" s="122">
        <f>'CBA Result'!$G$74</f>
        <v>-11300047184.977684</v>
      </c>
      <c r="R598" s="122">
        <v>0.63659400225310514</v>
      </c>
      <c r="S598" s="122">
        <f t="shared" si="31"/>
        <v>15779565219.308109</v>
      </c>
      <c r="T598" s="122">
        <v>0.1728870694506105</v>
      </c>
      <c r="U598" s="122">
        <f t="shared" si="32"/>
        <v>-15657788315.716991</v>
      </c>
      <c r="V598" s="3">
        <f t="shared" si="33"/>
        <v>1.1251168989522509</v>
      </c>
    </row>
    <row r="599" spans="13:22" x14ac:dyDescent="0.25">
      <c r="M599" s="3">
        <v>595</v>
      </c>
      <c r="N599" s="122">
        <f>(_xlfn.GAMMA.INV(T599,IF($O$2="Railway",$D$31,$D$32),IF($O$2="Railway",$F$31,$F$32))*'CBA Result'!$G$89)</f>
        <v>6231443666.7807636</v>
      </c>
      <c r="O599" s="122">
        <f>'CBA Result'!$G$88+'CBA Result'!$G$92+'CBA Result'!$G$93+'CBA Result'!$G$94+'CBA Result'!$G$95</f>
        <v>-1375964005.2877898</v>
      </c>
      <c r="P599" s="122">
        <f>'CBA Result'!$G$90+'CBA Result'!$G$91</f>
        <v>16477753602.776276</v>
      </c>
      <c r="Q599" s="122">
        <f>'CBA Result'!$G$74</f>
        <v>-11300047184.977684</v>
      </c>
      <c r="R599" s="122">
        <v>9.092868693253453E-2</v>
      </c>
      <c r="S599" s="122">
        <f t="shared" si="31"/>
        <v>5134004849.1485176</v>
      </c>
      <c r="T599" s="122">
        <v>0.99091140396179711</v>
      </c>
      <c r="U599" s="122">
        <f t="shared" si="32"/>
        <v>-30365174981.300575</v>
      </c>
      <c r="V599" s="3">
        <f t="shared" si="33"/>
        <v>0.32897832852249975</v>
      </c>
    </row>
    <row r="600" spans="13:22" x14ac:dyDescent="0.25">
      <c r="M600" s="3">
        <v>596</v>
      </c>
      <c r="N600" s="122">
        <f>(_xlfn.GAMMA.INV(T600,IF($O$2="Railway",$D$31,$D$32),IF($O$2="Railway",$F$31,$F$32))*'CBA Result'!$G$89)</f>
        <v>4375517026.1812286</v>
      </c>
      <c r="O600" s="122">
        <f>'CBA Result'!$G$88+'CBA Result'!$G$92+'CBA Result'!$G$93+'CBA Result'!$G$94+'CBA Result'!$G$95</f>
        <v>-1375964005.2877898</v>
      </c>
      <c r="P600" s="122">
        <f>'CBA Result'!$G$90+'CBA Result'!$G$91</f>
        <v>16477753602.776276</v>
      </c>
      <c r="Q600" s="122">
        <f>'CBA Result'!$G$74</f>
        <v>-11300047184.977684</v>
      </c>
      <c r="R600" s="122">
        <v>1.7387443193436436E-2</v>
      </c>
      <c r="S600" s="122">
        <f t="shared" si="31"/>
        <v>2810445771.7454262</v>
      </c>
      <c r="T600" s="122">
        <v>0.69345290890293987</v>
      </c>
      <c r="U600" s="122">
        <f t="shared" si="32"/>
        <v>-21321438054.865978</v>
      </c>
      <c r="V600" s="3">
        <f t="shared" si="33"/>
        <v>0.27249563456686765</v>
      </c>
    </row>
    <row r="601" spans="13:22" x14ac:dyDescent="0.25">
      <c r="M601" s="3">
        <v>597</v>
      </c>
      <c r="N601" s="122">
        <f>(_xlfn.GAMMA.INV(T601,IF($O$2="Railway",$D$31,$D$32),IF($O$2="Railway",$F$31,$F$32))*'CBA Result'!$G$89)</f>
        <v>3547181422.4877453</v>
      </c>
      <c r="O601" s="122">
        <f>'CBA Result'!$G$88+'CBA Result'!$G$92+'CBA Result'!$G$93+'CBA Result'!$G$94+'CBA Result'!$G$95</f>
        <v>-1375964005.2877898</v>
      </c>
      <c r="P601" s="122">
        <f>'CBA Result'!$G$90+'CBA Result'!$G$91</f>
        <v>16477753602.776276</v>
      </c>
      <c r="Q601" s="122">
        <f>'CBA Result'!$G$74</f>
        <v>-11300047184.977684</v>
      </c>
      <c r="R601" s="122">
        <v>0.16126066082539003</v>
      </c>
      <c r="S601" s="122">
        <f t="shared" si="31"/>
        <v>6701876516.9655504</v>
      </c>
      <c r="T601" s="122">
        <v>0.31035308172909626</v>
      </c>
      <c r="U601" s="122">
        <f t="shared" si="32"/>
        <v>-17285045062.423508</v>
      </c>
      <c r="V601" s="3">
        <f t="shared" si="33"/>
        <v>0.51333935793173013</v>
      </c>
    </row>
    <row r="602" spans="13:22" x14ac:dyDescent="0.25">
      <c r="M602" s="3">
        <v>598</v>
      </c>
      <c r="N602" s="122">
        <f>(_xlfn.GAMMA.INV(T602,IF($O$2="Railway",$D$31,$D$32),IF($O$2="Railway",$F$31,$F$32))*'CBA Result'!$G$89)</f>
        <v>3376285507.3769951</v>
      </c>
      <c r="O602" s="122">
        <f>'CBA Result'!$G$88+'CBA Result'!$G$92+'CBA Result'!$G$93+'CBA Result'!$G$94+'CBA Result'!$G$95</f>
        <v>-1375964005.2877898</v>
      </c>
      <c r="P602" s="122">
        <f>'CBA Result'!$G$90+'CBA Result'!$G$91</f>
        <v>16477753602.776276</v>
      </c>
      <c r="Q602" s="122">
        <f>'CBA Result'!$G$74</f>
        <v>-11300047184.977684</v>
      </c>
      <c r="R602" s="122">
        <v>0.84465684240618133</v>
      </c>
      <c r="S602" s="122">
        <f t="shared" si="31"/>
        <v>21320676354.183296</v>
      </c>
      <c r="T602" s="122">
        <v>0.23565262426877098</v>
      </c>
      <c r="U602" s="122">
        <f t="shared" si="32"/>
        <v>-16452287094.379761</v>
      </c>
      <c r="V602" s="3">
        <f t="shared" si="33"/>
        <v>1.4174927608842391</v>
      </c>
    </row>
    <row r="603" spans="13:22" x14ac:dyDescent="0.25">
      <c r="M603" s="3">
        <v>599</v>
      </c>
      <c r="N603" s="122">
        <f>(_xlfn.GAMMA.INV(T603,IF($O$2="Railway",$D$31,$D$32),IF($O$2="Railway",$F$31,$F$32))*'CBA Result'!$G$89)</f>
        <v>4775661194.2509937</v>
      </c>
      <c r="O603" s="122">
        <f>'CBA Result'!$G$88+'CBA Result'!$G$92+'CBA Result'!$G$93+'CBA Result'!$G$94+'CBA Result'!$G$95</f>
        <v>-1375964005.2877898</v>
      </c>
      <c r="P603" s="122">
        <f>'CBA Result'!$G$90+'CBA Result'!$G$91</f>
        <v>16477753602.776276</v>
      </c>
      <c r="Q603" s="122">
        <f>'CBA Result'!$G$74</f>
        <v>-11300047184.977684</v>
      </c>
      <c r="R603" s="122">
        <v>0.15560976488580958</v>
      </c>
      <c r="S603" s="122">
        <f t="shared" si="31"/>
        <v>6584837070.8680038</v>
      </c>
      <c r="T603" s="122">
        <v>0.82744884011394038</v>
      </c>
      <c r="U603" s="122">
        <f t="shared" si="32"/>
        <v>-23271298846.508568</v>
      </c>
      <c r="V603" s="3">
        <f t="shared" si="33"/>
        <v>0.42904929053107854</v>
      </c>
    </row>
    <row r="604" spans="13:22" x14ac:dyDescent="0.25">
      <c r="M604" s="3">
        <v>600</v>
      </c>
      <c r="N604" s="122">
        <f>(_xlfn.GAMMA.INV(T604,IF($O$2="Railway",$D$31,$D$32),IF($O$2="Railway",$F$31,$F$32))*'CBA Result'!$G$89)</f>
        <v>5803298700.0202971</v>
      </c>
      <c r="O604" s="122">
        <f>'CBA Result'!$G$88+'CBA Result'!$G$92+'CBA Result'!$G$93+'CBA Result'!$G$94+'CBA Result'!$G$95</f>
        <v>-1375964005.2877898</v>
      </c>
      <c r="P604" s="122">
        <f>'CBA Result'!$G$90+'CBA Result'!$G$91</f>
        <v>16477753602.776276</v>
      </c>
      <c r="Q604" s="122">
        <f>'CBA Result'!$G$74</f>
        <v>-11300047184.977684</v>
      </c>
      <c r="R604" s="122">
        <v>7.2710669599470146E-2</v>
      </c>
      <c r="S604" s="122">
        <f t="shared" si="31"/>
        <v>4667600285.4819822</v>
      </c>
      <c r="T604" s="122">
        <v>0.97555749379518542</v>
      </c>
      <c r="U604" s="122">
        <f t="shared" si="32"/>
        <v>-28278869218.424126</v>
      </c>
      <c r="V604" s="3">
        <f t="shared" si="33"/>
        <v>0.32161593555830714</v>
      </c>
    </row>
    <row r="605" spans="13:22" x14ac:dyDescent="0.25">
      <c r="M605" s="3">
        <v>601</v>
      </c>
      <c r="N605" s="122">
        <f>(_xlfn.GAMMA.INV(T605,IF($O$2="Railway",$D$31,$D$32),IF($O$2="Railway",$F$31,$F$32))*'CBA Result'!$G$89)</f>
        <v>3628053233.9061861</v>
      </c>
      <c r="O605" s="122">
        <f>'CBA Result'!$G$88+'CBA Result'!$G$92+'CBA Result'!$G$93+'CBA Result'!$G$94+'CBA Result'!$G$95</f>
        <v>-1375964005.2877898</v>
      </c>
      <c r="P605" s="122">
        <f>'CBA Result'!$G$90+'CBA Result'!$G$91</f>
        <v>16477753602.776276</v>
      </c>
      <c r="Q605" s="122">
        <f>'CBA Result'!$G$74</f>
        <v>-11300047184.977684</v>
      </c>
      <c r="R605" s="122">
        <v>7.7814965924028701E-2</v>
      </c>
      <c r="S605" s="122">
        <f t="shared" si="31"/>
        <v>4802124118.9752645</v>
      </c>
      <c r="T605" s="122">
        <v>0.34801599680266426</v>
      </c>
      <c r="U605" s="122">
        <f t="shared" si="32"/>
        <v>-17679124963.661602</v>
      </c>
      <c r="V605" s="3">
        <f t="shared" si="33"/>
        <v>0.39901371601214314</v>
      </c>
    </row>
    <row r="606" spans="13:22" x14ac:dyDescent="0.25">
      <c r="M606" s="3">
        <v>602</v>
      </c>
      <c r="N606" s="122">
        <f>(_xlfn.GAMMA.INV(T606,IF($O$2="Railway",$D$31,$D$32),IF($O$2="Railway",$F$31,$F$32))*'CBA Result'!$G$89)</f>
        <v>5183577796.2301579</v>
      </c>
      <c r="O606" s="122">
        <f>'CBA Result'!$G$88+'CBA Result'!$G$92+'CBA Result'!$G$93+'CBA Result'!$G$94+'CBA Result'!$G$95</f>
        <v>-1375964005.2877898</v>
      </c>
      <c r="P606" s="122">
        <f>'CBA Result'!$G$90+'CBA Result'!$G$91</f>
        <v>16477753602.776276</v>
      </c>
      <c r="Q606" s="122">
        <f>'CBA Result'!$G$74</f>
        <v>-11300047184.977684</v>
      </c>
      <c r="R606" s="122">
        <v>0.37946070227633732</v>
      </c>
      <c r="S606" s="122">
        <f t="shared" si="31"/>
        <v>10801477100.235189</v>
      </c>
      <c r="T606" s="122">
        <v>0.91417626050094114</v>
      </c>
      <c r="U606" s="122">
        <f t="shared" si="32"/>
        <v>-25259033897.842808</v>
      </c>
      <c r="V606" s="3">
        <f t="shared" si="33"/>
        <v>0.57837092860567463</v>
      </c>
    </row>
    <row r="607" spans="13:22" x14ac:dyDescent="0.25">
      <c r="M607" s="3">
        <v>603</v>
      </c>
      <c r="N607" s="122">
        <f>(_xlfn.GAMMA.INV(T607,IF($O$2="Railway",$D$31,$D$32),IF($O$2="Railway",$F$31,$F$32))*'CBA Result'!$G$89)</f>
        <v>3054368529.0046268</v>
      </c>
      <c r="O607" s="122">
        <f>'CBA Result'!$G$88+'CBA Result'!$G$92+'CBA Result'!$G$93+'CBA Result'!$G$94+'CBA Result'!$G$95</f>
        <v>-1375964005.2877898</v>
      </c>
      <c r="P607" s="122">
        <f>'CBA Result'!$G$90+'CBA Result'!$G$91</f>
        <v>16477753602.776276</v>
      </c>
      <c r="Q607" s="122">
        <f>'CBA Result'!$G$74</f>
        <v>-11300047184.977684</v>
      </c>
      <c r="R607" s="122">
        <v>0.8274603869538264</v>
      </c>
      <c r="S607" s="122">
        <f t="shared" si="31"/>
        <v>20736258766.973804</v>
      </c>
      <c r="T607" s="122">
        <v>0.12158765296950602</v>
      </c>
      <c r="U607" s="122">
        <f t="shared" si="32"/>
        <v>-14883619238.19124</v>
      </c>
      <c r="V607" s="3">
        <f t="shared" si="33"/>
        <v>1.5059954794580346</v>
      </c>
    </row>
    <row r="608" spans="13:22" x14ac:dyDescent="0.25">
      <c r="M608" s="3">
        <v>604</v>
      </c>
      <c r="N608" s="122">
        <f>(_xlfn.GAMMA.INV(T608,IF($O$2="Railway",$D$31,$D$32),IF($O$2="Railway",$F$31,$F$32))*'CBA Result'!$G$89)</f>
        <v>3094612535.9509563</v>
      </c>
      <c r="O608" s="122">
        <f>'CBA Result'!$G$88+'CBA Result'!$G$92+'CBA Result'!$G$93+'CBA Result'!$G$94+'CBA Result'!$G$95</f>
        <v>-1375964005.2877898</v>
      </c>
      <c r="P608" s="122">
        <f>'CBA Result'!$G$90+'CBA Result'!$G$91</f>
        <v>16477753602.776276</v>
      </c>
      <c r="Q608" s="122">
        <f>'CBA Result'!$G$74</f>
        <v>-11300047184.977684</v>
      </c>
      <c r="R608" s="122">
        <v>1.4884294762785077E-2</v>
      </c>
      <c r="S608" s="122">
        <f t="shared" si="31"/>
        <v>2686667274.1878281</v>
      </c>
      <c r="T608" s="122">
        <v>0.13359864293760304</v>
      </c>
      <c r="U608" s="122">
        <f t="shared" si="32"/>
        <v>-15079724086.155834</v>
      </c>
      <c r="V608" s="3">
        <f t="shared" si="33"/>
        <v>0.29213504038149873</v>
      </c>
    </row>
    <row r="609" spans="13:22" x14ac:dyDescent="0.25">
      <c r="M609" s="3">
        <v>605</v>
      </c>
      <c r="N609" s="122">
        <f>(_xlfn.GAMMA.INV(T609,IF($O$2="Railway",$D$31,$D$32),IF($O$2="Railway",$F$31,$F$32))*'CBA Result'!$G$89)</f>
        <v>4575283962.0099115</v>
      </c>
      <c r="O609" s="122">
        <f>'CBA Result'!$G$88+'CBA Result'!$G$92+'CBA Result'!$G$93+'CBA Result'!$G$94+'CBA Result'!$G$95</f>
        <v>-1375964005.2877898</v>
      </c>
      <c r="P609" s="122">
        <f>'CBA Result'!$G$90+'CBA Result'!$G$91</f>
        <v>16477753602.776276</v>
      </c>
      <c r="Q609" s="122">
        <f>'CBA Result'!$G$74</f>
        <v>-11300047184.977684</v>
      </c>
      <c r="R609" s="122">
        <v>0.50664717026557682</v>
      </c>
      <c r="S609" s="122">
        <f t="shared" si="31"/>
        <v>13156093956.343943</v>
      </c>
      <c r="T609" s="122">
        <v>0.76660861782768031</v>
      </c>
      <c r="U609" s="122">
        <f t="shared" si="32"/>
        <v>-22294881495.308716</v>
      </c>
      <c r="V609" s="3">
        <f t="shared" si="33"/>
        <v>0.73359501446587938</v>
      </c>
    </row>
    <row r="610" spans="13:22" x14ac:dyDescent="0.25">
      <c r="M610" s="3">
        <v>606</v>
      </c>
      <c r="N610" s="122">
        <f>(_xlfn.GAMMA.INV(T610,IF($O$2="Railway",$D$31,$D$32),IF($O$2="Railway",$F$31,$F$32))*'CBA Result'!$G$89)</f>
        <v>3583988705.603724</v>
      </c>
      <c r="O610" s="122">
        <f>'CBA Result'!$G$88+'CBA Result'!$G$92+'CBA Result'!$G$93+'CBA Result'!$G$94+'CBA Result'!$G$95</f>
        <v>-1375964005.2877898</v>
      </c>
      <c r="P610" s="122">
        <f>'CBA Result'!$G$90+'CBA Result'!$G$91</f>
        <v>16477753602.776276</v>
      </c>
      <c r="Q610" s="122">
        <f>'CBA Result'!$G$74</f>
        <v>-11300047184.977684</v>
      </c>
      <c r="R610" s="122">
        <v>0.98760504277204808</v>
      </c>
      <c r="S610" s="122">
        <f t="shared" si="31"/>
        <v>30706389419.223007</v>
      </c>
      <c r="T610" s="122">
        <v>0.32734946555565603</v>
      </c>
      <c r="U610" s="122">
        <f t="shared" si="32"/>
        <v>-17464403113.650238</v>
      </c>
      <c r="V610" s="3">
        <f t="shared" si="33"/>
        <v>1.8846572599903468</v>
      </c>
    </row>
    <row r="611" spans="13:22" x14ac:dyDescent="0.25">
      <c r="M611" s="3">
        <v>607</v>
      </c>
      <c r="N611" s="122">
        <f>(_xlfn.GAMMA.INV(T611,IF($O$2="Railway",$D$31,$D$32),IF($O$2="Railway",$F$31,$F$32))*'CBA Result'!$G$89)</f>
        <v>4056418679.7146297</v>
      </c>
      <c r="O611" s="122">
        <f>'CBA Result'!$G$88+'CBA Result'!$G$92+'CBA Result'!$G$93+'CBA Result'!$G$94+'CBA Result'!$G$95</f>
        <v>-1375964005.2877898</v>
      </c>
      <c r="P611" s="122">
        <f>'CBA Result'!$G$90+'CBA Result'!$G$91</f>
        <v>16477753602.776276</v>
      </c>
      <c r="Q611" s="122">
        <f>'CBA Result'!$G$74</f>
        <v>-11300047184.977684</v>
      </c>
      <c r="R611" s="122">
        <v>0.17337592303088134</v>
      </c>
      <c r="S611" s="122">
        <f t="shared" si="31"/>
        <v>6949201200.0246029</v>
      </c>
      <c r="T611" s="122">
        <v>0.55431731366012493</v>
      </c>
      <c r="U611" s="122">
        <f t="shared" si="32"/>
        <v>-19766505097.940498</v>
      </c>
      <c r="V611" s="3">
        <f t="shared" si="33"/>
        <v>0.48717038377486221</v>
      </c>
    </row>
    <row r="612" spans="13:22" x14ac:dyDescent="0.25">
      <c r="M612" s="3">
        <v>608</v>
      </c>
      <c r="N612" s="122">
        <f>(_xlfn.GAMMA.INV(T612,IF($O$2="Railway",$D$31,$D$32),IF($O$2="Railway",$F$31,$F$32))*'CBA Result'!$G$89)</f>
        <v>4542097509.2354479</v>
      </c>
      <c r="O612" s="122">
        <f>'CBA Result'!$G$88+'CBA Result'!$G$92+'CBA Result'!$G$93+'CBA Result'!$G$94+'CBA Result'!$G$95</f>
        <v>-1375964005.2877898</v>
      </c>
      <c r="P612" s="122">
        <f>'CBA Result'!$G$90+'CBA Result'!$G$91</f>
        <v>16477753602.776276</v>
      </c>
      <c r="Q612" s="122">
        <f>'CBA Result'!$G$74</f>
        <v>-11300047184.977684</v>
      </c>
      <c r="R612" s="122">
        <v>0.33415904337227254</v>
      </c>
      <c r="S612" s="122">
        <f t="shared" si="31"/>
        <v>9979164591.6967888</v>
      </c>
      <c r="T612" s="122">
        <v>0.75530615519708055</v>
      </c>
      <c r="U612" s="122">
        <f t="shared" si="32"/>
        <v>-22133167372.644447</v>
      </c>
      <c r="V612" s="3">
        <f t="shared" si="33"/>
        <v>0.59391852392041355</v>
      </c>
    </row>
    <row r="613" spans="13:22" x14ac:dyDescent="0.25">
      <c r="M613" s="3">
        <v>609</v>
      </c>
      <c r="N613" s="122">
        <f>(_xlfn.GAMMA.INV(T613,IF($O$2="Railway",$D$31,$D$32),IF($O$2="Railway",$F$31,$F$32))*'CBA Result'!$G$89)</f>
        <v>3773075716.8603668</v>
      </c>
      <c r="O613" s="122">
        <f>'CBA Result'!$G$88+'CBA Result'!$G$92+'CBA Result'!$G$93+'CBA Result'!$G$94+'CBA Result'!$G$95</f>
        <v>-1375964005.2877898</v>
      </c>
      <c r="P613" s="122">
        <f>'CBA Result'!$G$90+'CBA Result'!$G$91</f>
        <v>16477753602.776276</v>
      </c>
      <c r="Q613" s="122">
        <f>'CBA Result'!$G$74</f>
        <v>-11300047184.977684</v>
      </c>
      <c r="R613" s="122">
        <v>0.2823455065180932</v>
      </c>
      <c r="S613" s="122">
        <f t="shared" si="31"/>
        <v>9032880830.8723812</v>
      </c>
      <c r="T613" s="122">
        <v>0.41772117492554428</v>
      </c>
      <c r="U613" s="122">
        <f t="shared" si="32"/>
        <v>-18385804395.68499</v>
      </c>
      <c r="V613" s="3">
        <f t="shared" si="33"/>
        <v>0.62167486917937032</v>
      </c>
    </row>
    <row r="614" spans="13:22" x14ac:dyDescent="0.25">
      <c r="M614" s="3">
        <v>610</v>
      </c>
      <c r="N614" s="122">
        <f>(_xlfn.GAMMA.INV(T614,IF($O$2="Railway",$D$31,$D$32),IF($O$2="Railway",$F$31,$F$32))*'CBA Result'!$G$89)</f>
        <v>3508922837.8187127</v>
      </c>
      <c r="O614" s="122">
        <f>'CBA Result'!$G$88+'CBA Result'!$G$92+'CBA Result'!$G$93+'CBA Result'!$G$94+'CBA Result'!$G$95</f>
        <v>-1375964005.2877898</v>
      </c>
      <c r="P614" s="122">
        <f>'CBA Result'!$G$90+'CBA Result'!$G$91</f>
        <v>16477753602.776276</v>
      </c>
      <c r="Q614" s="122">
        <f>'CBA Result'!$G$74</f>
        <v>-11300047184.977684</v>
      </c>
      <c r="R614" s="122">
        <v>0.50761742988793412</v>
      </c>
      <c r="S614" s="122">
        <f t="shared" si="31"/>
        <v>13174612983.168991</v>
      </c>
      <c r="T614" s="122">
        <v>0.29298452995660051</v>
      </c>
      <c r="U614" s="122">
        <f t="shared" si="32"/>
        <v>-17098614970.115179</v>
      </c>
      <c r="V614" s="3">
        <f t="shared" si="33"/>
        <v>0.89525215009837711</v>
      </c>
    </row>
    <row r="615" spans="13:22" x14ac:dyDescent="0.25">
      <c r="M615" s="3">
        <v>611</v>
      </c>
      <c r="N615" s="122">
        <f>(_xlfn.GAMMA.INV(T615,IF($O$2="Railway",$D$31,$D$32),IF($O$2="Railway",$F$31,$F$32))*'CBA Result'!$G$89)</f>
        <v>2922054620.4908638</v>
      </c>
      <c r="O615" s="122">
        <f>'CBA Result'!$G$88+'CBA Result'!$G$92+'CBA Result'!$G$93+'CBA Result'!$G$94+'CBA Result'!$G$95</f>
        <v>-1375964005.2877898</v>
      </c>
      <c r="P615" s="122">
        <f>'CBA Result'!$G$90+'CBA Result'!$G$91</f>
        <v>16477753602.776276</v>
      </c>
      <c r="Q615" s="122">
        <f>'CBA Result'!$G$74</f>
        <v>-11300047184.977684</v>
      </c>
      <c r="R615" s="122">
        <v>0.55384181924892406</v>
      </c>
      <c r="S615" s="122">
        <f t="shared" si="31"/>
        <v>14072241597.266964</v>
      </c>
      <c r="T615" s="122">
        <v>8.6912326843643917E-2</v>
      </c>
      <c r="U615" s="122">
        <f t="shared" si="32"/>
        <v>-14238867363.774342</v>
      </c>
      <c r="V615" s="3">
        <f t="shared" si="33"/>
        <v>1.096880237272611</v>
      </c>
    </row>
    <row r="616" spans="13:22" x14ac:dyDescent="0.25">
      <c r="M616" s="3">
        <v>612</v>
      </c>
      <c r="N616" s="122">
        <f>(_xlfn.GAMMA.INV(T616,IF($O$2="Railway",$D$31,$D$32),IF($O$2="Railway",$F$31,$F$32))*'CBA Result'!$G$89)</f>
        <v>3753493843.3664799</v>
      </c>
      <c r="O616" s="122">
        <f>'CBA Result'!$G$88+'CBA Result'!$G$92+'CBA Result'!$G$93+'CBA Result'!$G$94+'CBA Result'!$G$95</f>
        <v>-1375964005.2877898</v>
      </c>
      <c r="P616" s="122">
        <f>'CBA Result'!$G$90+'CBA Result'!$G$91</f>
        <v>16477753602.776276</v>
      </c>
      <c r="Q616" s="122">
        <f>'CBA Result'!$G$74</f>
        <v>-11300047184.977684</v>
      </c>
      <c r="R616" s="122">
        <v>0.62406849513730112</v>
      </c>
      <c r="S616" s="122">
        <f t="shared" si="31"/>
        <v>15510729591.783129</v>
      </c>
      <c r="T616" s="122">
        <v>0.40821001500829512</v>
      </c>
      <c r="U616" s="122">
        <f t="shared" si="32"/>
        <v>-18290383968.75032</v>
      </c>
      <c r="V616" s="3">
        <f t="shared" si="33"/>
        <v>0.9780144288072059</v>
      </c>
    </row>
    <row r="617" spans="13:22" x14ac:dyDescent="0.25">
      <c r="M617" s="3">
        <v>613</v>
      </c>
      <c r="N617" s="122">
        <f>(_xlfn.GAMMA.INV(T617,IF($O$2="Railway",$D$31,$D$32),IF($O$2="Railway",$F$31,$F$32))*'CBA Result'!$G$89)</f>
        <v>4260068885.2542539</v>
      </c>
      <c r="O617" s="122">
        <f>'CBA Result'!$G$88+'CBA Result'!$G$92+'CBA Result'!$G$93+'CBA Result'!$G$94+'CBA Result'!$G$95</f>
        <v>-1375964005.2877898</v>
      </c>
      <c r="P617" s="122">
        <f>'CBA Result'!$G$90+'CBA Result'!$G$91</f>
        <v>16477753602.776276</v>
      </c>
      <c r="Q617" s="122">
        <f>'CBA Result'!$G$74</f>
        <v>-11300047184.977684</v>
      </c>
      <c r="R617" s="122">
        <v>0.83741662487198132</v>
      </c>
      <c r="S617" s="122">
        <f t="shared" si="31"/>
        <v>21069927172.185162</v>
      </c>
      <c r="T617" s="122">
        <v>0.64589349880377522</v>
      </c>
      <c r="U617" s="122">
        <f t="shared" si="32"/>
        <v>-20758871306.617657</v>
      </c>
      <c r="V617" s="3">
        <f t="shared" si="33"/>
        <v>1.1539178454521943</v>
      </c>
    </row>
    <row r="618" spans="13:22" x14ac:dyDescent="0.25">
      <c r="M618" s="3">
        <v>614</v>
      </c>
      <c r="N618" s="122">
        <f>(_xlfn.GAMMA.INV(T618,IF($O$2="Railway",$D$31,$D$32),IF($O$2="Railway",$F$31,$F$32))*'CBA Result'!$G$89)</f>
        <v>3864575904.8362498</v>
      </c>
      <c r="O618" s="122">
        <f>'CBA Result'!$G$88+'CBA Result'!$G$92+'CBA Result'!$G$93+'CBA Result'!$G$94+'CBA Result'!$G$95</f>
        <v>-1375964005.2877898</v>
      </c>
      <c r="P618" s="122">
        <f>'CBA Result'!$G$90+'CBA Result'!$G$91</f>
        <v>16477753602.776276</v>
      </c>
      <c r="Q618" s="122">
        <f>'CBA Result'!$G$74</f>
        <v>-11300047184.977684</v>
      </c>
      <c r="R618" s="122">
        <v>0.4470991115831493</v>
      </c>
      <c r="S618" s="122">
        <f t="shared" si="31"/>
        <v>12039039029.083536</v>
      </c>
      <c r="T618" s="122">
        <v>0.46227394421738455</v>
      </c>
      <c r="U618" s="122">
        <f t="shared" si="32"/>
        <v>-18831675267.232952</v>
      </c>
      <c r="V618" s="3">
        <f t="shared" si="33"/>
        <v>0.77144761273098506</v>
      </c>
    </row>
    <row r="619" spans="13:22" x14ac:dyDescent="0.25">
      <c r="M619" s="3">
        <v>615</v>
      </c>
      <c r="N619" s="122">
        <f>(_xlfn.GAMMA.INV(T619,IF($O$2="Railway",$D$31,$D$32),IF($O$2="Railway",$F$31,$F$32))*'CBA Result'!$G$89)</f>
        <v>3693648740.7775578</v>
      </c>
      <c r="O619" s="122">
        <f>'CBA Result'!$G$88+'CBA Result'!$G$92+'CBA Result'!$G$93+'CBA Result'!$G$94+'CBA Result'!$G$95</f>
        <v>-1375964005.2877898</v>
      </c>
      <c r="P619" s="122">
        <f>'CBA Result'!$G$90+'CBA Result'!$G$91</f>
        <v>16477753602.776276</v>
      </c>
      <c r="Q619" s="122">
        <f>'CBA Result'!$G$74</f>
        <v>-11300047184.977684</v>
      </c>
      <c r="R619" s="122">
        <v>0.68094992660968723</v>
      </c>
      <c r="S619" s="122">
        <f t="shared" si="31"/>
        <v>16770021442.861614</v>
      </c>
      <c r="T619" s="122">
        <v>0.37929512678140587</v>
      </c>
      <c r="U619" s="122">
        <f t="shared" si="32"/>
        <v>-17998765026.325489</v>
      </c>
      <c r="V619" s="3">
        <f t="shared" si="33"/>
        <v>1.0605008816123316</v>
      </c>
    </row>
    <row r="620" spans="13:22" x14ac:dyDescent="0.25">
      <c r="M620" s="3">
        <v>616</v>
      </c>
      <c r="N620" s="122">
        <f>(_xlfn.GAMMA.INV(T620,IF($O$2="Railway",$D$31,$D$32),IF($O$2="Railway",$F$31,$F$32))*'CBA Result'!$G$89)</f>
        <v>2902456555.0346322</v>
      </c>
      <c r="O620" s="122">
        <f>'CBA Result'!$G$88+'CBA Result'!$G$92+'CBA Result'!$G$93+'CBA Result'!$G$94+'CBA Result'!$G$95</f>
        <v>-1375964005.2877898</v>
      </c>
      <c r="P620" s="122">
        <f>'CBA Result'!$G$90+'CBA Result'!$G$91</f>
        <v>16477753602.776276</v>
      </c>
      <c r="Q620" s="122">
        <f>'CBA Result'!$G$74</f>
        <v>-11300047184.977684</v>
      </c>
      <c r="R620" s="122">
        <v>0.79967869936760927</v>
      </c>
      <c r="S620" s="122">
        <f t="shared" si="31"/>
        <v>19863757971.542027</v>
      </c>
      <c r="T620" s="122">
        <v>8.2401500256849003E-2</v>
      </c>
      <c r="U620" s="122">
        <f t="shared" si="32"/>
        <v>-14143368035.096163</v>
      </c>
      <c r="V620" s="3">
        <f t="shared" si="33"/>
        <v>1.5123873230343632</v>
      </c>
    </row>
    <row r="621" spans="13:22" x14ac:dyDescent="0.25">
      <c r="M621" s="3">
        <v>617</v>
      </c>
      <c r="N621" s="122">
        <f>(_xlfn.GAMMA.INV(T621,IF($O$2="Railway",$D$31,$D$32),IF($O$2="Railway",$F$31,$F$32))*'CBA Result'!$G$89)</f>
        <v>4506601793.5244684</v>
      </c>
      <c r="O621" s="122">
        <f>'CBA Result'!$G$88+'CBA Result'!$G$92+'CBA Result'!$G$93+'CBA Result'!$G$94+'CBA Result'!$G$95</f>
        <v>-1375964005.2877898</v>
      </c>
      <c r="P621" s="122">
        <f>'CBA Result'!$G$90+'CBA Result'!$G$91</f>
        <v>16477753602.776276</v>
      </c>
      <c r="Q621" s="122">
        <f>'CBA Result'!$G$74</f>
        <v>-11300047184.977684</v>
      </c>
      <c r="R621" s="122">
        <v>0.71809726162576903</v>
      </c>
      <c r="S621" s="122">
        <f t="shared" si="31"/>
        <v>17655734874.384277</v>
      </c>
      <c r="T621" s="122">
        <v>0.74283547011098294</v>
      </c>
      <c r="U621" s="122">
        <f t="shared" si="32"/>
        <v>-21960200452.571625</v>
      </c>
      <c r="V621" s="3">
        <f t="shared" si="33"/>
        <v>0.94654749201921751</v>
      </c>
    </row>
    <row r="622" spans="13:22" x14ac:dyDescent="0.25">
      <c r="M622" s="3">
        <v>618</v>
      </c>
      <c r="N622" s="122">
        <f>(_xlfn.GAMMA.INV(T622,IF($O$2="Railway",$D$31,$D$32),IF($O$2="Railway",$F$31,$F$32))*'CBA Result'!$G$89)</f>
        <v>3332781744.7778792</v>
      </c>
      <c r="O622" s="122">
        <f>'CBA Result'!$G$88+'CBA Result'!$G$92+'CBA Result'!$G$93+'CBA Result'!$G$94+'CBA Result'!$G$95</f>
        <v>-1375964005.2877898</v>
      </c>
      <c r="P622" s="122">
        <f>'CBA Result'!$G$90+'CBA Result'!$G$91</f>
        <v>16477753602.776276</v>
      </c>
      <c r="Q622" s="122">
        <f>'CBA Result'!$G$74</f>
        <v>-11300047184.977684</v>
      </c>
      <c r="R622" s="122">
        <v>0.60104071326023145</v>
      </c>
      <c r="S622" s="122">
        <f t="shared" si="31"/>
        <v>15027083198.071678</v>
      </c>
      <c r="T622" s="122">
        <v>0.21799297810932294</v>
      </c>
      <c r="U622" s="122">
        <f t="shared" si="32"/>
        <v>-16240297797.146885</v>
      </c>
      <c r="V622" s="3">
        <f t="shared" si="33"/>
        <v>1.0457875310972142</v>
      </c>
    </row>
    <row r="623" spans="13:22" x14ac:dyDescent="0.25">
      <c r="M623" s="3">
        <v>619</v>
      </c>
      <c r="N623" s="122">
        <f>(_xlfn.GAMMA.INV(T623,IF($O$2="Railway",$D$31,$D$32),IF($O$2="Railway",$F$31,$F$32))*'CBA Result'!$G$89)</f>
        <v>4344183920.2349691</v>
      </c>
      <c r="O623" s="122">
        <f>'CBA Result'!$G$88+'CBA Result'!$G$92+'CBA Result'!$G$93+'CBA Result'!$G$94+'CBA Result'!$G$95</f>
        <v>-1375964005.2877898</v>
      </c>
      <c r="P623" s="122">
        <f>'CBA Result'!$G$90+'CBA Result'!$G$91</f>
        <v>16477753602.776276</v>
      </c>
      <c r="Q623" s="122">
        <f>'CBA Result'!$G$74</f>
        <v>-11300047184.977684</v>
      </c>
      <c r="R623" s="122">
        <v>0.89538358179211375</v>
      </c>
      <c r="S623" s="122">
        <f t="shared" si="31"/>
        <v>23331973875.402824</v>
      </c>
      <c r="T623" s="122">
        <v>0.68090367068166691</v>
      </c>
      <c r="U623" s="122">
        <f t="shared" si="32"/>
        <v>-21168755097.971439</v>
      </c>
      <c r="V623" s="3">
        <f t="shared" si="33"/>
        <v>1.242406257176186</v>
      </c>
    </row>
    <row r="624" spans="13:22" x14ac:dyDescent="0.25">
      <c r="M624" s="3">
        <v>620</v>
      </c>
      <c r="N624" s="122">
        <f>(_xlfn.GAMMA.INV(T624,IF($O$2="Railway",$D$31,$D$32),IF($O$2="Railway",$F$31,$F$32))*'CBA Result'!$G$89)</f>
        <v>4740883669.331953</v>
      </c>
      <c r="O624" s="122">
        <f>'CBA Result'!$G$88+'CBA Result'!$G$92+'CBA Result'!$G$93+'CBA Result'!$G$94+'CBA Result'!$G$95</f>
        <v>-1375964005.2877898</v>
      </c>
      <c r="P624" s="122">
        <f>'CBA Result'!$G$90+'CBA Result'!$G$91</f>
        <v>16477753602.776276</v>
      </c>
      <c r="Q624" s="122">
        <f>'CBA Result'!$G$74</f>
        <v>-11300047184.977684</v>
      </c>
      <c r="R624" s="122">
        <v>0.93933152850345236</v>
      </c>
      <c r="S624" s="122">
        <f t="shared" si="31"/>
        <v>25696536982.60849</v>
      </c>
      <c r="T624" s="122">
        <v>0.81779822990138629</v>
      </c>
      <c r="U624" s="122">
        <f t="shared" si="32"/>
        <v>-23101831595.249802</v>
      </c>
      <c r="V624" s="3">
        <f t="shared" si="33"/>
        <v>1.2579719719118838</v>
      </c>
    </row>
    <row r="625" spans="13:22" x14ac:dyDescent="0.25">
      <c r="M625" s="3">
        <v>621</v>
      </c>
      <c r="N625" s="122">
        <f>(_xlfn.GAMMA.INV(T625,IF($O$2="Railway",$D$31,$D$32),IF($O$2="Railway",$F$31,$F$32))*'CBA Result'!$G$89)</f>
        <v>4739415385.5460835</v>
      </c>
      <c r="O625" s="122">
        <f>'CBA Result'!$G$88+'CBA Result'!$G$92+'CBA Result'!$G$93+'CBA Result'!$G$94+'CBA Result'!$G$95</f>
        <v>-1375964005.2877898</v>
      </c>
      <c r="P625" s="122">
        <f>'CBA Result'!$G$90+'CBA Result'!$G$91</f>
        <v>16477753602.776276</v>
      </c>
      <c r="Q625" s="122">
        <f>'CBA Result'!$G$74</f>
        <v>-11300047184.977684</v>
      </c>
      <c r="R625" s="122">
        <v>0.11434831372508669</v>
      </c>
      <c r="S625" s="122">
        <f t="shared" si="31"/>
        <v>5688415300.7498417</v>
      </c>
      <c r="T625" s="122">
        <v>0.81738245914501917</v>
      </c>
      <c r="U625" s="122">
        <f t="shared" si="32"/>
        <v>-23094676801.519123</v>
      </c>
      <c r="V625" s="3">
        <f t="shared" si="33"/>
        <v>0.391946021102695</v>
      </c>
    </row>
    <row r="626" spans="13:22" x14ac:dyDescent="0.25">
      <c r="M626" s="3">
        <v>622</v>
      </c>
      <c r="N626" s="122">
        <f>(_xlfn.GAMMA.INV(T626,IF($O$2="Railway",$D$31,$D$32),IF($O$2="Railway",$F$31,$F$32))*'CBA Result'!$G$89)</f>
        <v>3765479632.2604375</v>
      </c>
      <c r="O626" s="122">
        <f>'CBA Result'!$G$88+'CBA Result'!$G$92+'CBA Result'!$G$93+'CBA Result'!$G$94+'CBA Result'!$G$95</f>
        <v>-1375964005.2877898</v>
      </c>
      <c r="P626" s="122">
        <f>'CBA Result'!$G$90+'CBA Result'!$G$91</f>
        <v>16477753602.776276</v>
      </c>
      <c r="Q626" s="122">
        <f>'CBA Result'!$G$74</f>
        <v>-11300047184.977684</v>
      </c>
      <c r="R626" s="122">
        <v>0.51021708522673714</v>
      </c>
      <c r="S626" s="122">
        <f t="shared" si="31"/>
        <v>13224290645.128771</v>
      </c>
      <c r="T626" s="122">
        <v>0.4140295586566004</v>
      </c>
      <c r="U626" s="122">
        <f t="shared" si="32"/>
        <v>-18348789467.783253</v>
      </c>
      <c r="V626" s="3">
        <f t="shared" si="33"/>
        <v>0.85094476120705886</v>
      </c>
    </row>
    <row r="627" spans="13:22" x14ac:dyDescent="0.25">
      <c r="M627" s="3">
        <v>623</v>
      </c>
      <c r="N627" s="122">
        <f>(_xlfn.GAMMA.INV(T627,IF($O$2="Railway",$D$31,$D$32),IF($O$2="Railway",$F$31,$F$32))*'CBA Result'!$G$89)</f>
        <v>4635493024.6722832</v>
      </c>
      <c r="O627" s="122">
        <f>'CBA Result'!$G$88+'CBA Result'!$G$92+'CBA Result'!$G$93+'CBA Result'!$G$94+'CBA Result'!$G$95</f>
        <v>-1375964005.2877898</v>
      </c>
      <c r="P627" s="122">
        <f>'CBA Result'!$G$90+'CBA Result'!$G$91</f>
        <v>16477753602.776276</v>
      </c>
      <c r="Q627" s="122">
        <f>'CBA Result'!$G$74</f>
        <v>-11300047184.977684</v>
      </c>
      <c r="R627" s="122">
        <v>0.70774562846798961</v>
      </c>
      <c r="S627" s="122">
        <f t="shared" si="31"/>
        <v>17402945363.860661</v>
      </c>
      <c r="T627" s="122">
        <v>0.78622595097437664</v>
      </c>
      <c r="U627" s="122">
        <f t="shared" si="32"/>
        <v>-22588273977.206497</v>
      </c>
      <c r="V627" s="3">
        <f t="shared" si="33"/>
        <v>0.91474339314705322</v>
      </c>
    </row>
    <row r="628" spans="13:22" x14ac:dyDescent="0.25">
      <c r="M628" s="3">
        <v>624</v>
      </c>
      <c r="N628" s="122">
        <f>(_xlfn.GAMMA.INV(T628,IF($O$2="Railway",$D$31,$D$32),IF($O$2="Railway",$F$31,$F$32))*'CBA Result'!$G$89)</f>
        <v>2919398142.6974411</v>
      </c>
      <c r="O628" s="122">
        <f>'CBA Result'!$G$88+'CBA Result'!$G$92+'CBA Result'!$G$93+'CBA Result'!$G$94+'CBA Result'!$G$95</f>
        <v>-1375964005.2877898</v>
      </c>
      <c r="P628" s="122">
        <f>'CBA Result'!$G$90+'CBA Result'!$G$91</f>
        <v>16477753602.776276</v>
      </c>
      <c r="Q628" s="122">
        <f>'CBA Result'!$G$74</f>
        <v>-11300047184.977684</v>
      </c>
      <c r="R628" s="122">
        <v>0.73077125021529021</v>
      </c>
      <c r="S628" s="122">
        <f t="shared" si="31"/>
        <v>17972257423.469578</v>
      </c>
      <c r="T628" s="122">
        <v>8.6291539346943003E-2</v>
      </c>
      <c r="U628" s="122">
        <f t="shared" si="32"/>
        <v>-14225922624.586336</v>
      </c>
      <c r="V628" s="3">
        <f t="shared" si="33"/>
        <v>1.3718401312791275</v>
      </c>
    </row>
    <row r="629" spans="13:22" x14ac:dyDescent="0.25">
      <c r="M629" s="3">
        <v>625</v>
      </c>
      <c r="N629" s="122">
        <f>(_xlfn.GAMMA.INV(T629,IF($O$2="Railway",$D$31,$D$32),IF($O$2="Railway",$F$31,$F$32))*'CBA Result'!$G$89)</f>
        <v>3024689485.1693316</v>
      </c>
      <c r="O629" s="122">
        <f>'CBA Result'!$G$88+'CBA Result'!$G$92+'CBA Result'!$G$93+'CBA Result'!$G$94+'CBA Result'!$G$95</f>
        <v>-1375964005.2877898</v>
      </c>
      <c r="P629" s="122">
        <f>'CBA Result'!$G$90+'CBA Result'!$G$91</f>
        <v>16477753602.776276</v>
      </c>
      <c r="Q629" s="122">
        <f>'CBA Result'!$G$74</f>
        <v>-11300047184.977684</v>
      </c>
      <c r="R629" s="122">
        <v>0.7952523680882112</v>
      </c>
      <c r="S629" s="122">
        <f t="shared" si="31"/>
        <v>19731686018.211735</v>
      </c>
      <c r="T629" s="122">
        <v>0.11316662237339092</v>
      </c>
      <c r="U629" s="122">
        <f t="shared" si="32"/>
        <v>-14738996353.426882</v>
      </c>
      <c r="V629" s="3">
        <f t="shared" si="33"/>
        <v>1.4506015867981565</v>
      </c>
    </row>
    <row r="630" spans="13:22" x14ac:dyDescent="0.25">
      <c r="M630" s="3">
        <v>626</v>
      </c>
      <c r="N630" s="122">
        <f>(_xlfn.GAMMA.INV(T630,IF($O$2="Railway",$D$31,$D$32),IF($O$2="Railway",$F$31,$F$32))*'CBA Result'!$G$89)</f>
        <v>3420365103.1647544</v>
      </c>
      <c r="O630" s="122">
        <f>'CBA Result'!$G$88+'CBA Result'!$G$92+'CBA Result'!$G$93+'CBA Result'!$G$94+'CBA Result'!$G$95</f>
        <v>-1375964005.2877898</v>
      </c>
      <c r="P630" s="122">
        <f>'CBA Result'!$G$90+'CBA Result'!$G$91</f>
        <v>16477753602.776276</v>
      </c>
      <c r="Q630" s="122">
        <f>'CBA Result'!$G$74</f>
        <v>-11300047184.977684</v>
      </c>
      <c r="R630" s="122">
        <v>0.96840350977780876</v>
      </c>
      <c r="S630" s="122">
        <f t="shared" si="31"/>
        <v>28041675539.93869</v>
      </c>
      <c r="T630" s="122">
        <v>0.25415637251200474</v>
      </c>
      <c r="U630" s="122">
        <f t="shared" si="32"/>
        <v>-16667082366.675274</v>
      </c>
      <c r="V630" s="3">
        <f t="shared" si="33"/>
        <v>1.805119574975568</v>
      </c>
    </row>
    <row r="631" spans="13:22" x14ac:dyDescent="0.25">
      <c r="M631" s="3">
        <v>627</v>
      </c>
      <c r="N631" s="122">
        <f>(_xlfn.GAMMA.INV(T631,IF($O$2="Railway",$D$31,$D$32),IF($O$2="Railway",$F$31,$F$32))*'CBA Result'!$G$89)</f>
        <v>5287512817.612793</v>
      </c>
      <c r="O631" s="122">
        <f>'CBA Result'!$G$88+'CBA Result'!$G$92+'CBA Result'!$G$93+'CBA Result'!$G$94+'CBA Result'!$G$95</f>
        <v>-1375964005.2877898</v>
      </c>
      <c r="P631" s="122">
        <f>'CBA Result'!$G$90+'CBA Result'!$G$91</f>
        <v>16477753602.776276</v>
      </c>
      <c r="Q631" s="122">
        <f>'CBA Result'!$G$74</f>
        <v>-11300047184.977684</v>
      </c>
      <c r="R631" s="122">
        <v>0.5852609503530779</v>
      </c>
      <c r="S631" s="122">
        <f t="shared" si="31"/>
        <v>14702822060.546049</v>
      </c>
      <c r="T631" s="122">
        <v>0.92937538735791259</v>
      </c>
      <c r="U631" s="122">
        <f t="shared" si="32"/>
        <v>-25765498415.494358</v>
      </c>
      <c r="V631" s="3">
        <f t="shared" si="33"/>
        <v>0.72245335885593043</v>
      </c>
    </row>
    <row r="632" spans="13:22" x14ac:dyDescent="0.25">
      <c r="M632" s="3">
        <v>628</v>
      </c>
      <c r="N632" s="122">
        <f>(_xlfn.GAMMA.INV(T632,IF($O$2="Railway",$D$31,$D$32),IF($O$2="Railway",$F$31,$F$32))*'CBA Result'!$G$89)</f>
        <v>2486472599.1703033</v>
      </c>
      <c r="O632" s="122">
        <f>'CBA Result'!$G$88+'CBA Result'!$G$92+'CBA Result'!$G$93+'CBA Result'!$G$94+'CBA Result'!$G$95</f>
        <v>-1375964005.2877898</v>
      </c>
      <c r="P632" s="122">
        <f>'CBA Result'!$G$90+'CBA Result'!$G$91</f>
        <v>16477753602.776276</v>
      </c>
      <c r="Q632" s="122">
        <f>'CBA Result'!$G$74</f>
        <v>-11300047184.977684</v>
      </c>
      <c r="R632" s="122">
        <v>0.78248200528562672</v>
      </c>
      <c r="S632" s="122">
        <f t="shared" si="31"/>
        <v>19359954393.150414</v>
      </c>
      <c r="T632" s="122">
        <v>2.0625125337908834E-2</v>
      </c>
      <c r="U632" s="122">
        <f t="shared" si="32"/>
        <v>-12116321609.791719</v>
      </c>
      <c r="V632" s="3">
        <f t="shared" si="33"/>
        <v>1.6894948521744313</v>
      </c>
    </row>
    <row r="633" spans="13:22" x14ac:dyDescent="0.25">
      <c r="M633" s="3">
        <v>629</v>
      </c>
      <c r="N633" s="122">
        <f>(_xlfn.GAMMA.INV(T633,IF($O$2="Railway",$D$31,$D$32),IF($O$2="Railway",$F$31,$F$32))*'CBA Result'!$G$89)</f>
        <v>4661876760.5597572</v>
      </c>
      <c r="O633" s="122">
        <f>'CBA Result'!$G$88+'CBA Result'!$G$92+'CBA Result'!$G$93+'CBA Result'!$G$94+'CBA Result'!$G$95</f>
        <v>-1375964005.2877898</v>
      </c>
      <c r="P633" s="122">
        <f>'CBA Result'!$G$90+'CBA Result'!$G$91</f>
        <v>16477753602.776276</v>
      </c>
      <c r="Q633" s="122">
        <f>'CBA Result'!$G$74</f>
        <v>-11300047184.977684</v>
      </c>
      <c r="R633" s="122">
        <v>0.77594044399788742</v>
      </c>
      <c r="S633" s="122">
        <f t="shared" si="31"/>
        <v>19174538394.459442</v>
      </c>
      <c r="T633" s="122">
        <v>0.7944599549930621</v>
      </c>
      <c r="U633" s="122">
        <f t="shared" si="32"/>
        <v>-22716839170.077358</v>
      </c>
      <c r="V633" s="3">
        <f t="shared" si="33"/>
        <v>0.98871374585053795</v>
      </c>
    </row>
    <row r="634" spans="13:22" x14ac:dyDescent="0.25">
      <c r="M634" s="3">
        <v>630</v>
      </c>
      <c r="N634" s="122">
        <f>(_xlfn.GAMMA.INV(T634,IF($O$2="Railway",$D$31,$D$32),IF($O$2="Railway",$F$31,$F$32))*'CBA Result'!$G$89)</f>
        <v>4298040271.8870373</v>
      </c>
      <c r="O634" s="122">
        <f>'CBA Result'!$G$88+'CBA Result'!$G$92+'CBA Result'!$G$93+'CBA Result'!$G$94+'CBA Result'!$G$95</f>
        <v>-1375964005.2877898</v>
      </c>
      <c r="P634" s="122">
        <f>'CBA Result'!$G$90+'CBA Result'!$G$91</f>
        <v>16477753602.776276</v>
      </c>
      <c r="Q634" s="122">
        <f>'CBA Result'!$G$74</f>
        <v>-11300047184.977684</v>
      </c>
      <c r="R634" s="122">
        <v>0.86541455344086593</v>
      </c>
      <c r="S634" s="122">
        <f t="shared" si="31"/>
        <v>22083336826.890785</v>
      </c>
      <c r="T634" s="122">
        <v>0.66192928133159001</v>
      </c>
      <c r="U634" s="122">
        <f t="shared" si="32"/>
        <v>-20943901912.853199</v>
      </c>
      <c r="V634" s="3">
        <f t="shared" si="33"/>
        <v>1.19392332897359</v>
      </c>
    </row>
    <row r="635" spans="13:22" x14ac:dyDescent="0.25">
      <c r="M635" s="3">
        <v>631</v>
      </c>
      <c r="N635" s="122">
        <f>(_xlfn.GAMMA.INV(T635,IF($O$2="Railway",$D$31,$D$32),IF($O$2="Railway",$F$31,$F$32))*'CBA Result'!$G$89)</f>
        <v>2846490147.9102139</v>
      </c>
      <c r="O635" s="122">
        <f>'CBA Result'!$G$88+'CBA Result'!$G$92+'CBA Result'!$G$93+'CBA Result'!$G$94+'CBA Result'!$G$95</f>
        <v>-1375964005.2877898</v>
      </c>
      <c r="P635" s="122">
        <f>'CBA Result'!$G$90+'CBA Result'!$G$91</f>
        <v>16477753602.776276</v>
      </c>
      <c r="Q635" s="122">
        <f>'CBA Result'!$G$74</f>
        <v>-11300047184.977684</v>
      </c>
      <c r="R635" s="122">
        <v>0.89590472122443487</v>
      </c>
      <c r="S635" s="122">
        <f t="shared" si="31"/>
        <v>23355642993.889809</v>
      </c>
      <c r="T635" s="122">
        <v>7.0389963977799397E-2</v>
      </c>
      <c r="U635" s="122">
        <f t="shared" si="32"/>
        <v>-13870649571.080006</v>
      </c>
      <c r="V635" s="3">
        <f t="shared" si="33"/>
        <v>1.789834643957428</v>
      </c>
    </row>
    <row r="636" spans="13:22" x14ac:dyDescent="0.25">
      <c r="M636" s="3">
        <v>632</v>
      </c>
      <c r="N636" s="122">
        <f>(_xlfn.GAMMA.INV(T636,IF($O$2="Railway",$D$31,$D$32),IF($O$2="Railway",$F$31,$F$32))*'CBA Result'!$G$89)</f>
        <v>3500018268.2007084</v>
      </c>
      <c r="O636" s="122">
        <f>'CBA Result'!$G$88+'CBA Result'!$G$92+'CBA Result'!$G$93+'CBA Result'!$G$94+'CBA Result'!$G$95</f>
        <v>-1375964005.2877898</v>
      </c>
      <c r="P636" s="122">
        <f>'CBA Result'!$G$90+'CBA Result'!$G$91</f>
        <v>16477753602.776276</v>
      </c>
      <c r="Q636" s="122">
        <f>'CBA Result'!$G$74</f>
        <v>-11300047184.977684</v>
      </c>
      <c r="R636" s="122">
        <v>0.63030215895434205</v>
      </c>
      <c r="S636" s="122">
        <f t="shared" si="31"/>
        <v>15643985099.974613</v>
      </c>
      <c r="T636" s="122">
        <v>0.28898973917691095</v>
      </c>
      <c r="U636" s="122">
        <f t="shared" si="32"/>
        <v>-17055223931.209494</v>
      </c>
      <c r="V636" s="3">
        <f t="shared" si="33"/>
        <v>1.0417945513089188</v>
      </c>
    </row>
    <row r="637" spans="13:22" x14ac:dyDescent="0.25">
      <c r="M637" s="3">
        <v>633</v>
      </c>
      <c r="N637" s="122">
        <f>(_xlfn.GAMMA.INV(T637,IF($O$2="Railway",$D$31,$D$32),IF($O$2="Railway",$F$31,$F$32))*'CBA Result'!$G$89)</f>
        <v>5259018420.8758736</v>
      </c>
      <c r="O637" s="122">
        <f>'CBA Result'!$G$88+'CBA Result'!$G$92+'CBA Result'!$G$93+'CBA Result'!$G$94+'CBA Result'!$G$95</f>
        <v>-1375964005.2877898</v>
      </c>
      <c r="P637" s="122">
        <f>'CBA Result'!$G$90+'CBA Result'!$G$91</f>
        <v>16477753602.776276</v>
      </c>
      <c r="Q637" s="122">
        <f>'CBA Result'!$G$74</f>
        <v>-11300047184.977684</v>
      </c>
      <c r="R637" s="122">
        <v>0.58012435016350805</v>
      </c>
      <c r="S637" s="122">
        <f t="shared" si="31"/>
        <v>14598418115.444405</v>
      </c>
      <c r="T637" s="122">
        <v>0.92544957117934179</v>
      </c>
      <c r="U637" s="122">
        <f t="shared" si="32"/>
        <v>-25626648192.468887</v>
      </c>
      <c r="V637" s="3">
        <f t="shared" si="33"/>
        <v>0.72118181013090077</v>
      </c>
    </row>
    <row r="638" spans="13:22" x14ac:dyDescent="0.25">
      <c r="M638" s="3">
        <v>634</v>
      </c>
      <c r="N638" s="122">
        <f>(_xlfn.GAMMA.INV(T638,IF($O$2="Railway",$D$31,$D$32),IF($O$2="Railway",$F$31,$F$32))*'CBA Result'!$G$89)</f>
        <v>3954246828.3094821</v>
      </c>
      <c r="O638" s="122">
        <f>'CBA Result'!$G$88+'CBA Result'!$G$92+'CBA Result'!$G$93+'CBA Result'!$G$94+'CBA Result'!$G$95</f>
        <v>-1375964005.2877898</v>
      </c>
      <c r="P638" s="122">
        <f>'CBA Result'!$G$90+'CBA Result'!$G$91</f>
        <v>16477753602.776276</v>
      </c>
      <c r="Q638" s="122">
        <f>'CBA Result'!$G$74</f>
        <v>-11300047184.977684</v>
      </c>
      <c r="R638" s="122">
        <v>1.7868924270908471E-3</v>
      </c>
      <c r="S638" s="122">
        <f t="shared" si="31"/>
        <v>1730834027.5954454</v>
      </c>
      <c r="T638" s="122">
        <v>0.50571706738407118</v>
      </c>
      <c r="U638" s="122">
        <f t="shared" si="32"/>
        <v>-19268632323.671558</v>
      </c>
      <c r="V638" s="3">
        <f t="shared" si="33"/>
        <v>0.22363376799314283</v>
      </c>
    </row>
    <row r="639" spans="13:22" x14ac:dyDescent="0.25">
      <c r="M639" s="3">
        <v>635</v>
      </c>
      <c r="N639" s="122">
        <f>(_xlfn.GAMMA.INV(T639,IF($O$2="Railway",$D$31,$D$32),IF($O$2="Railway",$F$31,$F$32))*'CBA Result'!$G$89)</f>
        <v>3605761618.224596</v>
      </c>
      <c r="O639" s="122">
        <f>'CBA Result'!$G$88+'CBA Result'!$G$92+'CBA Result'!$G$93+'CBA Result'!$G$94+'CBA Result'!$G$95</f>
        <v>-1375964005.2877898</v>
      </c>
      <c r="P639" s="122">
        <f>'CBA Result'!$G$90+'CBA Result'!$G$91</f>
        <v>16477753602.776276</v>
      </c>
      <c r="Q639" s="122">
        <f>'CBA Result'!$G$74</f>
        <v>-11300047184.977684</v>
      </c>
      <c r="R639" s="122">
        <v>0.55668905530563484</v>
      </c>
      <c r="S639" s="122">
        <f t="shared" si="31"/>
        <v>14128631631.19276</v>
      </c>
      <c r="T639" s="122">
        <v>0.33752110421830173</v>
      </c>
      <c r="U639" s="122">
        <f t="shared" si="32"/>
        <v>-17570500245.701649</v>
      </c>
      <c r="V639" s="3">
        <f t="shared" si="33"/>
        <v>0.93101670500994438</v>
      </c>
    </row>
    <row r="640" spans="13:22" x14ac:dyDescent="0.25">
      <c r="M640" s="3">
        <v>636</v>
      </c>
      <c r="N640" s="122">
        <f>(_xlfn.GAMMA.INV(T640,IF($O$2="Railway",$D$31,$D$32),IF($O$2="Railway",$F$31,$F$32))*'CBA Result'!$G$89)</f>
        <v>3418788162.0622206</v>
      </c>
      <c r="O640" s="122">
        <f>'CBA Result'!$G$88+'CBA Result'!$G$92+'CBA Result'!$G$93+'CBA Result'!$G$94+'CBA Result'!$G$95</f>
        <v>-1375964005.2877898</v>
      </c>
      <c r="P640" s="122">
        <f>'CBA Result'!$G$90+'CBA Result'!$G$91</f>
        <v>16477753602.776276</v>
      </c>
      <c r="Q640" s="122">
        <f>'CBA Result'!$G$74</f>
        <v>-11300047184.977684</v>
      </c>
      <c r="R640" s="122">
        <v>0.83550223834025172</v>
      </c>
      <c r="S640" s="122">
        <f t="shared" si="31"/>
        <v>21004800457.395256</v>
      </c>
      <c r="T640" s="122">
        <v>0.25348435171372097</v>
      </c>
      <c r="U640" s="122">
        <f t="shared" si="32"/>
        <v>-16659398097.174627</v>
      </c>
      <c r="V640" s="3">
        <f t="shared" si="33"/>
        <v>1.3834608237183839</v>
      </c>
    </row>
    <row r="641" spans="13:22" x14ac:dyDescent="0.25">
      <c r="M641" s="3">
        <v>637</v>
      </c>
      <c r="N641" s="122">
        <f>(_xlfn.GAMMA.INV(T641,IF($O$2="Railway",$D$31,$D$32),IF($O$2="Railway",$F$31,$F$32))*'CBA Result'!$G$89)</f>
        <v>3454118177.3782358</v>
      </c>
      <c r="O641" s="122">
        <f>'CBA Result'!$G$88+'CBA Result'!$G$92+'CBA Result'!$G$93+'CBA Result'!$G$94+'CBA Result'!$G$95</f>
        <v>-1375964005.2877898</v>
      </c>
      <c r="P641" s="122">
        <f>'CBA Result'!$G$90+'CBA Result'!$G$91</f>
        <v>16477753602.776276</v>
      </c>
      <c r="Q641" s="122">
        <f>'CBA Result'!$G$74</f>
        <v>-11300047184.977684</v>
      </c>
      <c r="R641" s="122">
        <v>0.24111708800431975</v>
      </c>
      <c r="S641" s="122">
        <f t="shared" si="31"/>
        <v>8266014008.9053307</v>
      </c>
      <c r="T641" s="122">
        <v>0.26870996551028681</v>
      </c>
      <c r="U641" s="122">
        <f t="shared" si="32"/>
        <v>-16831557576.507133</v>
      </c>
      <c r="V641" s="3">
        <f t="shared" si="33"/>
        <v>0.61456987174103161</v>
      </c>
    </row>
    <row r="642" spans="13:22" x14ac:dyDescent="0.25">
      <c r="M642" s="3">
        <v>638</v>
      </c>
      <c r="N642" s="122">
        <f>(_xlfn.GAMMA.INV(T642,IF($O$2="Railway",$D$31,$D$32),IF($O$2="Railway",$F$31,$F$32))*'CBA Result'!$G$89)</f>
        <v>4081121572.7471776</v>
      </c>
      <c r="O642" s="122">
        <f>'CBA Result'!$G$88+'CBA Result'!$G$92+'CBA Result'!$G$93+'CBA Result'!$G$94+'CBA Result'!$G$95</f>
        <v>-1375964005.2877898</v>
      </c>
      <c r="P642" s="122">
        <f>'CBA Result'!$G$90+'CBA Result'!$G$91</f>
        <v>16477753602.776276</v>
      </c>
      <c r="Q642" s="122">
        <f>'CBA Result'!$G$74</f>
        <v>-11300047184.977684</v>
      </c>
      <c r="R642" s="122">
        <v>0.93515134635167363</v>
      </c>
      <c r="S642" s="122">
        <f t="shared" si="31"/>
        <v>25429288014.67268</v>
      </c>
      <c r="T642" s="122">
        <v>0.56585240589976626</v>
      </c>
      <c r="U642" s="122">
        <f t="shared" si="32"/>
        <v>-19886879718.909378</v>
      </c>
      <c r="V642" s="3">
        <f t="shared" si="33"/>
        <v>1.4147239778083698</v>
      </c>
    </row>
    <row r="643" spans="13:22" x14ac:dyDescent="0.25">
      <c r="M643" s="3">
        <v>639</v>
      </c>
      <c r="N643" s="122">
        <f>(_xlfn.GAMMA.INV(T643,IF($O$2="Railway",$D$31,$D$32),IF($O$2="Railway",$F$31,$F$32))*'CBA Result'!$G$89)</f>
        <v>4760754118.6303482</v>
      </c>
      <c r="O643" s="122">
        <f>'CBA Result'!$G$88+'CBA Result'!$G$92+'CBA Result'!$G$93+'CBA Result'!$G$94+'CBA Result'!$G$95</f>
        <v>-1375964005.2877898</v>
      </c>
      <c r="P643" s="122">
        <f>'CBA Result'!$G$90+'CBA Result'!$G$91</f>
        <v>16477753602.776276</v>
      </c>
      <c r="Q643" s="122">
        <f>'CBA Result'!$G$74</f>
        <v>-11300047184.977684</v>
      </c>
      <c r="R643" s="122">
        <v>0.34276161848832321</v>
      </c>
      <c r="S643" s="122">
        <f t="shared" si="31"/>
        <v>10135378008.670034</v>
      </c>
      <c r="T643" s="122">
        <v>0.8233584633099047</v>
      </c>
      <c r="U643" s="122">
        <f t="shared" si="32"/>
        <v>-23198658221.97826</v>
      </c>
      <c r="V643" s="3">
        <f t="shared" si="33"/>
        <v>0.5827995736927436</v>
      </c>
    </row>
    <row r="644" spans="13:22" x14ac:dyDescent="0.25">
      <c r="M644" s="3">
        <v>640</v>
      </c>
      <c r="N644" s="122">
        <f>(_xlfn.GAMMA.INV(T644,IF($O$2="Railway",$D$31,$D$32),IF($O$2="Railway",$F$31,$F$32))*'CBA Result'!$G$89)</f>
        <v>3422821376.1686425</v>
      </c>
      <c r="O644" s="122">
        <f>'CBA Result'!$G$88+'CBA Result'!$G$92+'CBA Result'!$G$93+'CBA Result'!$G$94+'CBA Result'!$G$95</f>
        <v>-1375964005.2877898</v>
      </c>
      <c r="P644" s="122">
        <f>'CBA Result'!$G$90+'CBA Result'!$G$91</f>
        <v>16477753602.776276</v>
      </c>
      <c r="Q644" s="122">
        <f>'CBA Result'!$G$74</f>
        <v>-11300047184.977684</v>
      </c>
      <c r="R644" s="122">
        <v>0.20582704068028812</v>
      </c>
      <c r="S644" s="122">
        <f t="shared" si="31"/>
        <v>7591703655.6177282</v>
      </c>
      <c r="T644" s="122">
        <v>0.25520456497339516</v>
      </c>
      <c r="U644" s="122">
        <f t="shared" si="32"/>
        <v>-16679051528.807398</v>
      </c>
      <c r="V644" s="3">
        <f t="shared" si="33"/>
        <v>0.57788424059073384</v>
      </c>
    </row>
    <row r="645" spans="13:22" x14ac:dyDescent="0.25">
      <c r="M645" s="3">
        <v>641</v>
      </c>
      <c r="N645" s="122">
        <f>(_xlfn.GAMMA.INV(T645,IF($O$2="Railway",$D$31,$D$32),IF($O$2="Railway",$F$31,$F$32))*'CBA Result'!$G$89)</f>
        <v>4585638227.9689693</v>
      </c>
      <c r="O645" s="122">
        <f>'CBA Result'!$G$88+'CBA Result'!$G$92+'CBA Result'!$G$93+'CBA Result'!$G$94+'CBA Result'!$G$95</f>
        <v>-1375964005.2877898</v>
      </c>
      <c r="P645" s="122">
        <f>'CBA Result'!$G$90+'CBA Result'!$G$91</f>
        <v>16477753602.776276</v>
      </c>
      <c r="Q645" s="122">
        <f>'CBA Result'!$G$74</f>
        <v>-11300047184.977684</v>
      </c>
      <c r="R645" s="122">
        <v>0.63069776466628791</v>
      </c>
      <c r="S645" s="122">
        <f t="shared" si="31"/>
        <v>15652477411.985605</v>
      </c>
      <c r="T645" s="122">
        <v>0.77006397425280315</v>
      </c>
      <c r="U645" s="122">
        <f t="shared" si="32"/>
        <v>-22345336753.265358</v>
      </c>
      <c r="V645" s="3">
        <f t="shared" si="33"/>
        <v>0.84412026737124157</v>
      </c>
    </row>
    <row r="646" spans="13:22" x14ac:dyDescent="0.25">
      <c r="M646" s="3">
        <v>642</v>
      </c>
      <c r="N646" s="122">
        <f>(_xlfn.GAMMA.INV(T646,IF($O$2="Railway",$D$31,$D$32),IF($O$2="Railway",$F$31,$F$32))*'CBA Result'!$G$89)</f>
        <v>5934037561.6213236</v>
      </c>
      <c r="O646" s="122">
        <f>'CBA Result'!$G$88+'CBA Result'!$G$92+'CBA Result'!$G$93+'CBA Result'!$G$94+'CBA Result'!$G$95</f>
        <v>-1375964005.2877898</v>
      </c>
      <c r="P646" s="122">
        <f>'CBA Result'!$G$90+'CBA Result'!$G$91</f>
        <v>16477753602.776276</v>
      </c>
      <c r="Q646" s="122">
        <f>'CBA Result'!$G$74</f>
        <v>-11300047184.977684</v>
      </c>
      <c r="R646" s="122">
        <v>0.14696282630178237</v>
      </c>
      <c r="S646" s="122">
        <f t="shared" ref="S646:S709" si="34">_xlfn.BETA.INV(R646,IF($O$2="Railway",$I$30,$J$30),IF($O$2="Railway",$I$31,$J$31),IF($O$2="Railway",$I$27,$J$27),IF($O$2="Railway",$I$29,$J$29))*P646</f>
        <v>6403441729.2358637</v>
      </c>
      <c r="T646" s="122">
        <v>0.98175117375847065</v>
      </c>
      <c r="U646" s="122">
        <f t="shared" ref="U646:U709" si="35">_xlfn.GAMMA.INV(T646,IF($O$2="Railway",$D$31,$D$32),IF($O$2="Railway",$F$31,$F$32))*Q646</f>
        <v>-28915946053.529675</v>
      </c>
      <c r="V646" s="3">
        <f t="shared" ref="V646:V709" si="36">(N646+O646+S646)/-U646</f>
        <v>0.37908202156959553</v>
      </c>
    </row>
    <row r="647" spans="13:22" x14ac:dyDescent="0.25">
      <c r="M647" s="3">
        <v>643</v>
      </c>
      <c r="N647" s="122">
        <f>(_xlfn.GAMMA.INV(T647,IF($O$2="Railway",$D$31,$D$32),IF($O$2="Railway",$F$31,$F$32))*'CBA Result'!$G$89)</f>
        <v>4876865760.7647266</v>
      </c>
      <c r="O647" s="122">
        <f>'CBA Result'!$G$88+'CBA Result'!$G$92+'CBA Result'!$G$93+'CBA Result'!$G$94+'CBA Result'!$G$95</f>
        <v>-1375964005.2877898</v>
      </c>
      <c r="P647" s="122">
        <f>'CBA Result'!$G$90+'CBA Result'!$G$91</f>
        <v>16477753602.776276</v>
      </c>
      <c r="Q647" s="122">
        <f>'CBA Result'!$G$74</f>
        <v>-11300047184.977684</v>
      </c>
      <c r="R647" s="122">
        <v>0.12113282427825922</v>
      </c>
      <c r="S647" s="122">
        <f t="shared" si="34"/>
        <v>5841829858.1538639</v>
      </c>
      <c r="T647" s="122">
        <v>0.85340960069735416</v>
      </c>
      <c r="U647" s="122">
        <f t="shared" si="35"/>
        <v>-23764458142.39991</v>
      </c>
      <c r="V647" s="3">
        <f t="shared" si="36"/>
        <v>0.39313884447303044</v>
      </c>
    </row>
    <row r="648" spans="13:22" x14ac:dyDescent="0.25">
      <c r="M648" s="3">
        <v>644</v>
      </c>
      <c r="N648" s="122">
        <f>(_xlfn.GAMMA.INV(T648,IF($O$2="Railway",$D$31,$D$32),IF($O$2="Railway",$F$31,$F$32))*'CBA Result'!$G$89)</f>
        <v>3190552202.1061468</v>
      </c>
      <c r="O648" s="122">
        <f>'CBA Result'!$G$88+'CBA Result'!$G$92+'CBA Result'!$G$93+'CBA Result'!$G$94+'CBA Result'!$G$95</f>
        <v>-1375964005.2877898</v>
      </c>
      <c r="P648" s="122">
        <f>'CBA Result'!$G$90+'CBA Result'!$G$91</f>
        <v>16477753602.776276</v>
      </c>
      <c r="Q648" s="122">
        <f>'CBA Result'!$G$74</f>
        <v>-11300047184.977684</v>
      </c>
      <c r="R648" s="122">
        <v>0.76311925538490921</v>
      </c>
      <c r="S648" s="122">
        <f t="shared" si="34"/>
        <v>18820122572.416172</v>
      </c>
      <c r="T648" s="122">
        <v>0.16493461228631834</v>
      </c>
      <c r="U648" s="122">
        <f t="shared" si="35"/>
        <v>-15547228071.786009</v>
      </c>
      <c r="V648" s="3">
        <f t="shared" si="36"/>
        <v>1.3272276365895035</v>
      </c>
    </row>
    <row r="649" spans="13:22" x14ac:dyDescent="0.25">
      <c r="M649" s="3">
        <v>645</v>
      </c>
      <c r="N649" s="122">
        <f>(_xlfn.GAMMA.INV(T649,IF($O$2="Railway",$D$31,$D$32),IF($O$2="Railway",$F$31,$F$32))*'CBA Result'!$G$89)</f>
        <v>5913861707.1381321</v>
      </c>
      <c r="O649" s="122">
        <f>'CBA Result'!$G$88+'CBA Result'!$G$92+'CBA Result'!$G$93+'CBA Result'!$G$94+'CBA Result'!$G$95</f>
        <v>-1375964005.2877898</v>
      </c>
      <c r="P649" s="122">
        <f>'CBA Result'!$G$90+'CBA Result'!$G$91</f>
        <v>16477753602.776276</v>
      </c>
      <c r="Q649" s="122">
        <f>'CBA Result'!$G$74</f>
        <v>-11300047184.977684</v>
      </c>
      <c r="R649" s="122">
        <v>0.73795647286784194</v>
      </c>
      <c r="S649" s="122">
        <f t="shared" si="34"/>
        <v>18155383932.072201</v>
      </c>
      <c r="T649" s="122">
        <v>0.98089826904274025</v>
      </c>
      <c r="U649" s="122">
        <f t="shared" si="35"/>
        <v>-28817631219.19276</v>
      </c>
      <c r="V649" s="3">
        <f t="shared" si="36"/>
        <v>0.78747907700368669</v>
      </c>
    </row>
    <row r="650" spans="13:22" x14ac:dyDescent="0.25">
      <c r="M650" s="3">
        <v>646</v>
      </c>
      <c r="N650" s="122">
        <f>(_xlfn.GAMMA.INV(T650,IF($O$2="Railway",$D$31,$D$32),IF($O$2="Railway",$F$31,$F$32))*'CBA Result'!$G$89)</f>
        <v>3501586461.746479</v>
      </c>
      <c r="O650" s="122">
        <f>'CBA Result'!$G$88+'CBA Result'!$G$92+'CBA Result'!$G$93+'CBA Result'!$G$94+'CBA Result'!$G$95</f>
        <v>-1375964005.2877898</v>
      </c>
      <c r="P650" s="122">
        <f>'CBA Result'!$G$90+'CBA Result'!$G$91</f>
        <v>16477753602.776276</v>
      </c>
      <c r="Q650" s="122">
        <f>'CBA Result'!$G$74</f>
        <v>-11300047184.977684</v>
      </c>
      <c r="R650" s="122">
        <v>0.59594223358367326</v>
      </c>
      <c r="S650" s="122">
        <f t="shared" si="34"/>
        <v>14921712548.231237</v>
      </c>
      <c r="T650" s="122">
        <v>0.28969189985544541</v>
      </c>
      <c r="U650" s="122">
        <f t="shared" si="35"/>
        <v>-17062865574.7785</v>
      </c>
      <c r="V650" s="3">
        <f t="shared" si="36"/>
        <v>0.99908980293957594</v>
      </c>
    </row>
    <row r="651" spans="13:22" x14ac:dyDescent="0.25">
      <c r="M651" s="3">
        <v>647</v>
      </c>
      <c r="N651" s="122">
        <f>(_xlfn.GAMMA.INV(T651,IF($O$2="Railway",$D$31,$D$32),IF($O$2="Railway",$F$31,$F$32))*'CBA Result'!$G$89)</f>
        <v>5075456933.6187468</v>
      </c>
      <c r="O651" s="122">
        <f>'CBA Result'!$G$88+'CBA Result'!$G$92+'CBA Result'!$G$93+'CBA Result'!$G$94+'CBA Result'!$G$95</f>
        <v>-1375964005.2877898</v>
      </c>
      <c r="P651" s="122">
        <f>'CBA Result'!$G$90+'CBA Result'!$G$91</f>
        <v>16477753602.776276</v>
      </c>
      <c r="Q651" s="122">
        <f>'CBA Result'!$G$74</f>
        <v>-11300047184.977684</v>
      </c>
      <c r="R651" s="122">
        <v>0.34511323792767112</v>
      </c>
      <c r="S651" s="122">
        <f t="shared" si="34"/>
        <v>10178062763.661076</v>
      </c>
      <c r="T651" s="122">
        <v>0.8956320246039593</v>
      </c>
      <c r="U651" s="122">
        <f t="shared" si="35"/>
        <v>-24732172212.511909</v>
      </c>
      <c r="V651" s="3">
        <f t="shared" si="36"/>
        <v>0.56111349916007103</v>
      </c>
    </row>
    <row r="652" spans="13:22" x14ac:dyDescent="0.25">
      <c r="M652" s="3">
        <v>648</v>
      </c>
      <c r="N652" s="122">
        <f>(_xlfn.GAMMA.INV(T652,IF($O$2="Railway",$D$31,$D$32),IF($O$2="Railway",$F$31,$F$32))*'CBA Result'!$G$89)</f>
        <v>3997128642.019196</v>
      </c>
      <c r="O652" s="122">
        <f>'CBA Result'!$G$88+'CBA Result'!$G$92+'CBA Result'!$G$93+'CBA Result'!$G$94+'CBA Result'!$G$95</f>
        <v>-1375964005.2877898</v>
      </c>
      <c r="P652" s="122">
        <f>'CBA Result'!$G$90+'CBA Result'!$G$91</f>
        <v>16477753602.776276</v>
      </c>
      <c r="Q652" s="122">
        <f>'CBA Result'!$G$74</f>
        <v>-11300047184.977684</v>
      </c>
      <c r="R652" s="122">
        <v>0.67966959059244625</v>
      </c>
      <c r="S652" s="122">
        <f t="shared" si="34"/>
        <v>16740490982.033243</v>
      </c>
      <c r="T652" s="122">
        <v>0.52626784644769087</v>
      </c>
      <c r="U652" s="122">
        <f t="shared" si="35"/>
        <v>-19477590928.842373</v>
      </c>
      <c r="V652" s="3">
        <f t="shared" si="36"/>
        <v>0.99404775926852185</v>
      </c>
    </row>
    <row r="653" spans="13:22" x14ac:dyDescent="0.25">
      <c r="M653" s="3">
        <v>649</v>
      </c>
      <c r="N653" s="122">
        <f>(_xlfn.GAMMA.INV(T653,IF($O$2="Railway",$D$31,$D$32),IF($O$2="Railway",$F$31,$F$32))*'CBA Result'!$G$89)</f>
        <v>4375380252.6020632</v>
      </c>
      <c r="O653" s="122">
        <f>'CBA Result'!$G$88+'CBA Result'!$G$92+'CBA Result'!$G$93+'CBA Result'!$G$94+'CBA Result'!$G$95</f>
        <v>-1375964005.2877898</v>
      </c>
      <c r="P653" s="122">
        <f>'CBA Result'!$G$90+'CBA Result'!$G$91</f>
        <v>16477753602.776276</v>
      </c>
      <c r="Q653" s="122">
        <f>'CBA Result'!$G$74</f>
        <v>-11300047184.977684</v>
      </c>
      <c r="R653" s="122">
        <v>0.35322632915056507</v>
      </c>
      <c r="S653" s="122">
        <f t="shared" si="34"/>
        <v>10325290213.878481</v>
      </c>
      <c r="T653" s="122">
        <v>0.69339873374898719</v>
      </c>
      <c r="U653" s="122">
        <f t="shared" si="35"/>
        <v>-21320771571.481667</v>
      </c>
      <c r="V653" s="3">
        <f t="shared" si="36"/>
        <v>0.62496361431007852</v>
      </c>
    </row>
    <row r="654" spans="13:22" x14ac:dyDescent="0.25">
      <c r="M654" s="3">
        <v>650</v>
      </c>
      <c r="N654" s="122">
        <f>(_xlfn.GAMMA.INV(T654,IF($O$2="Railway",$D$31,$D$32),IF($O$2="Railway",$F$31,$F$32))*'CBA Result'!$G$89)</f>
        <v>3959798468.080955</v>
      </c>
      <c r="O654" s="122">
        <f>'CBA Result'!$G$88+'CBA Result'!$G$92+'CBA Result'!$G$93+'CBA Result'!$G$94+'CBA Result'!$G$95</f>
        <v>-1375964005.2877898</v>
      </c>
      <c r="P654" s="122">
        <f>'CBA Result'!$G$90+'CBA Result'!$G$91</f>
        <v>16477753602.776276</v>
      </c>
      <c r="Q654" s="122">
        <f>'CBA Result'!$G$74</f>
        <v>-11300047184.977684</v>
      </c>
      <c r="R654" s="122">
        <v>0.2753420177813245</v>
      </c>
      <c r="S654" s="122">
        <f t="shared" si="34"/>
        <v>8903770810.2154102</v>
      </c>
      <c r="T654" s="122">
        <v>0.50838802071850053</v>
      </c>
      <c r="U654" s="122">
        <f t="shared" si="35"/>
        <v>-19295684885.181919</v>
      </c>
      <c r="V654" s="3">
        <f t="shared" si="36"/>
        <v>0.59534581650586849</v>
      </c>
    </row>
    <row r="655" spans="13:22" x14ac:dyDescent="0.25">
      <c r="M655" s="3">
        <v>651</v>
      </c>
      <c r="N655" s="122">
        <f>(_xlfn.GAMMA.INV(T655,IF($O$2="Railway",$D$31,$D$32),IF($O$2="Railway",$F$31,$F$32))*'CBA Result'!$G$89)</f>
        <v>5117641571.6909447</v>
      </c>
      <c r="O655" s="122">
        <f>'CBA Result'!$G$88+'CBA Result'!$G$92+'CBA Result'!$G$93+'CBA Result'!$G$94+'CBA Result'!$G$95</f>
        <v>-1375964005.2877898</v>
      </c>
      <c r="P655" s="122">
        <f>'CBA Result'!$G$90+'CBA Result'!$G$91</f>
        <v>16477753602.776276</v>
      </c>
      <c r="Q655" s="122">
        <f>'CBA Result'!$G$74</f>
        <v>-11300047184.977684</v>
      </c>
      <c r="R655" s="122">
        <v>0.17241803747068218</v>
      </c>
      <c r="S655" s="122">
        <f t="shared" si="34"/>
        <v>6929813819.1038084</v>
      </c>
      <c r="T655" s="122">
        <v>0.90321667822412344</v>
      </c>
      <c r="U655" s="122">
        <f t="shared" si="35"/>
        <v>-24937733553.524055</v>
      </c>
      <c r="V655" s="3">
        <f t="shared" si="36"/>
        <v>0.42792547135860032</v>
      </c>
    </row>
    <row r="656" spans="13:22" x14ac:dyDescent="0.25">
      <c r="M656" s="3">
        <v>652</v>
      </c>
      <c r="N656" s="122">
        <f>(_xlfn.GAMMA.INV(T656,IF($O$2="Railway",$D$31,$D$32),IF($O$2="Railway",$F$31,$F$32))*'CBA Result'!$G$89)</f>
        <v>4661134566.9307356</v>
      </c>
      <c r="O656" s="122">
        <f>'CBA Result'!$G$88+'CBA Result'!$G$92+'CBA Result'!$G$93+'CBA Result'!$G$94+'CBA Result'!$G$95</f>
        <v>-1375964005.2877898</v>
      </c>
      <c r="P656" s="122">
        <f>'CBA Result'!$G$90+'CBA Result'!$G$91</f>
        <v>16477753602.776276</v>
      </c>
      <c r="Q656" s="122">
        <f>'CBA Result'!$G$74</f>
        <v>-11300047184.977684</v>
      </c>
      <c r="R656" s="122">
        <v>0.89656470277880584</v>
      </c>
      <c r="S656" s="122">
        <f t="shared" si="34"/>
        <v>23385730402.267452</v>
      </c>
      <c r="T656" s="122">
        <v>0.79423134676585472</v>
      </c>
      <c r="U656" s="122">
        <f t="shared" si="35"/>
        <v>-22713222537.941952</v>
      </c>
      <c r="V656" s="3">
        <f t="shared" si="36"/>
        <v>1.174245570806046</v>
      </c>
    </row>
    <row r="657" spans="13:22" x14ac:dyDescent="0.25">
      <c r="M657" s="3">
        <v>653</v>
      </c>
      <c r="N657" s="122">
        <f>(_xlfn.GAMMA.INV(T657,IF($O$2="Railway",$D$31,$D$32),IF($O$2="Railway",$F$31,$F$32))*'CBA Result'!$G$89)</f>
        <v>4412410899.0509386</v>
      </c>
      <c r="O657" s="122">
        <f>'CBA Result'!$G$88+'CBA Result'!$G$92+'CBA Result'!$G$93+'CBA Result'!$G$94+'CBA Result'!$G$95</f>
        <v>-1375964005.2877898</v>
      </c>
      <c r="P657" s="122">
        <f>'CBA Result'!$G$90+'CBA Result'!$G$91</f>
        <v>16477753602.776276</v>
      </c>
      <c r="Q657" s="122">
        <f>'CBA Result'!$G$74</f>
        <v>-11300047184.977684</v>
      </c>
      <c r="R657" s="122">
        <v>0.53835716685281498</v>
      </c>
      <c r="S657" s="122">
        <f t="shared" si="34"/>
        <v>13767948685.121216</v>
      </c>
      <c r="T657" s="122">
        <v>0.70786906746497846</v>
      </c>
      <c r="U657" s="122">
        <f t="shared" si="35"/>
        <v>-21501218048.930393</v>
      </c>
      <c r="V657" s="3">
        <f t="shared" si="36"/>
        <v>0.78155551655922684</v>
      </c>
    </row>
    <row r="658" spans="13:22" x14ac:dyDescent="0.25">
      <c r="M658" s="3">
        <v>654</v>
      </c>
      <c r="N658" s="122">
        <f>(_xlfn.GAMMA.INV(T658,IF($O$2="Railway",$D$31,$D$32),IF($O$2="Railway",$F$31,$F$32))*'CBA Result'!$G$89)</f>
        <v>4113131894.8669429</v>
      </c>
      <c r="O658" s="122">
        <f>'CBA Result'!$G$88+'CBA Result'!$G$92+'CBA Result'!$G$93+'CBA Result'!$G$94+'CBA Result'!$G$95</f>
        <v>-1375964005.2877898</v>
      </c>
      <c r="P658" s="122">
        <f>'CBA Result'!$G$90+'CBA Result'!$G$91</f>
        <v>16477753602.776276</v>
      </c>
      <c r="Q658" s="122">
        <f>'CBA Result'!$G$74</f>
        <v>-11300047184.977684</v>
      </c>
      <c r="R658" s="122">
        <v>0.25982288395752862</v>
      </c>
      <c r="S658" s="122">
        <f t="shared" si="34"/>
        <v>8616136514.6796932</v>
      </c>
      <c r="T658" s="122">
        <v>0.58064703613266955</v>
      </c>
      <c r="U658" s="122">
        <f t="shared" si="35"/>
        <v>-20042862679.576443</v>
      </c>
      <c r="V658" s="3">
        <f t="shared" si="36"/>
        <v>0.56645123931462127</v>
      </c>
    </row>
    <row r="659" spans="13:22" x14ac:dyDescent="0.25">
      <c r="M659" s="3">
        <v>655</v>
      </c>
      <c r="N659" s="122">
        <f>(_xlfn.GAMMA.INV(T659,IF($O$2="Railway",$D$31,$D$32),IF($O$2="Railway",$F$31,$F$32))*'CBA Result'!$G$89)</f>
        <v>4626431988.4036779</v>
      </c>
      <c r="O659" s="122">
        <f>'CBA Result'!$G$88+'CBA Result'!$G$92+'CBA Result'!$G$93+'CBA Result'!$G$94+'CBA Result'!$G$95</f>
        <v>-1375964005.2877898</v>
      </c>
      <c r="P659" s="122">
        <f>'CBA Result'!$G$90+'CBA Result'!$G$91</f>
        <v>16477753602.776276</v>
      </c>
      <c r="Q659" s="122">
        <f>'CBA Result'!$G$74</f>
        <v>-11300047184.977684</v>
      </c>
      <c r="R659" s="122">
        <v>0.57438453621089891</v>
      </c>
      <c r="S659" s="122">
        <f t="shared" si="34"/>
        <v>14482386040.986055</v>
      </c>
      <c r="T659" s="122">
        <v>0.7833471490144629</v>
      </c>
      <c r="U659" s="122">
        <f t="shared" si="35"/>
        <v>-22544120492.633598</v>
      </c>
      <c r="V659" s="3">
        <f t="shared" si="36"/>
        <v>0.78658442363702952</v>
      </c>
    </row>
    <row r="660" spans="13:22" x14ac:dyDescent="0.25">
      <c r="M660" s="3">
        <v>656</v>
      </c>
      <c r="N660" s="122">
        <f>(_xlfn.GAMMA.INV(T660,IF($O$2="Railway",$D$31,$D$32),IF($O$2="Railway",$F$31,$F$32))*'CBA Result'!$G$89)</f>
        <v>3054354315.5239034</v>
      </c>
      <c r="O660" s="122">
        <f>'CBA Result'!$G$88+'CBA Result'!$G$92+'CBA Result'!$G$93+'CBA Result'!$G$94+'CBA Result'!$G$95</f>
        <v>-1375964005.2877898</v>
      </c>
      <c r="P660" s="122">
        <f>'CBA Result'!$G$90+'CBA Result'!$G$91</f>
        <v>16477753602.776276</v>
      </c>
      <c r="Q660" s="122">
        <f>'CBA Result'!$G$74</f>
        <v>-11300047184.977684</v>
      </c>
      <c r="R660" s="122">
        <v>0.82458930933979346</v>
      </c>
      <c r="S660" s="122">
        <f t="shared" si="34"/>
        <v>20642269637.353127</v>
      </c>
      <c r="T660" s="122">
        <v>0.12158353112254405</v>
      </c>
      <c r="U660" s="122">
        <f t="shared" si="35"/>
        <v>-14883549977.382296</v>
      </c>
      <c r="V660" s="3">
        <f t="shared" si="36"/>
        <v>1.4996865654705167</v>
      </c>
    </row>
    <row r="661" spans="13:22" x14ac:dyDescent="0.25">
      <c r="M661" s="3">
        <v>657</v>
      </c>
      <c r="N661" s="122">
        <f>(_xlfn.GAMMA.INV(T661,IF($O$2="Railway",$D$31,$D$32),IF($O$2="Railway",$F$31,$F$32))*'CBA Result'!$G$89)</f>
        <v>3958108392.814817</v>
      </c>
      <c r="O661" s="122">
        <f>'CBA Result'!$G$88+'CBA Result'!$G$92+'CBA Result'!$G$93+'CBA Result'!$G$94+'CBA Result'!$G$95</f>
        <v>-1375964005.2877898</v>
      </c>
      <c r="P661" s="122">
        <f>'CBA Result'!$G$90+'CBA Result'!$G$91</f>
        <v>16477753602.776276</v>
      </c>
      <c r="Q661" s="122">
        <f>'CBA Result'!$G$74</f>
        <v>-11300047184.977684</v>
      </c>
      <c r="R661" s="122">
        <v>0.2640645901100086</v>
      </c>
      <c r="S661" s="122">
        <f t="shared" si="34"/>
        <v>8694982803.67383</v>
      </c>
      <c r="T661" s="122">
        <v>0.50757520643122289</v>
      </c>
      <c r="U661" s="122">
        <f t="shared" si="35"/>
        <v>-19287449324.703144</v>
      </c>
      <c r="V661" s="3">
        <f t="shared" si="36"/>
        <v>0.58468732704625914</v>
      </c>
    </row>
    <row r="662" spans="13:22" x14ac:dyDescent="0.25">
      <c r="M662" s="3">
        <v>658</v>
      </c>
      <c r="N662" s="122">
        <f>(_xlfn.GAMMA.INV(T662,IF($O$2="Railway",$D$31,$D$32),IF($O$2="Railway",$F$31,$F$32))*'CBA Result'!$G$89)</f>
        <v>4468074575.3745642</v>
      </c>
      <c r="O662" s="122">
        <f>'CBA Result'!$G$88+'CBA Result'!$G$92+'CBA Result'!$G$93+'CBA Result'!$G$94+'CBA Result'!$G$95</f>
        <v>-1375964005.2877898</v>
      </c>
      <c r="P662" s="122">
        <f>'CBA Result'!$G$90+'CBA Result'!$G$91</f>
        <v>16477753602.776276</v>
      </c>
      <c r="Q662" s="122">
        <f>'CBA Result'!$G$74</f>
        <v>-11300047184.977684</v>
      </c>
      <c r="R662" s="122">
        <v>0.78548250201559722</v>
      </c>
      <c r="S662" s="122">
        <f t="shared" si="34"/>
        <v>19446103577.413815</v>
      </c>
      <c r="T662" s="122">
        <v>0.7288583837524395</v>
      </c>
      <c r="U662" s="122">
        <f t="shared" si="35"/>
        <v>-21772461337.332382</v>
      </c>
      <c r="V662" s="3">
        <f t="shared" si="36"/>
        <v>1.0351707047863807</v>
      </c>
    </row>
    <row r="663" spans="13:22" x14ac:dyDescent="0.25">
      <c r="M663" s="3">
        <v>659</v>
      </c>
      <c r="N663" s="122">
        <f>(_xlfn.GAMMA.INV(T663,IF($O$2="Railway",$D$31,$D$32),IF($O$2="Railway",$F$31,$F$32))*'CBA Result'!$G$89)</f>
        <v>6333914024.736227</v>
      </c>
      <c r="O663" s="122">
        <f>'CBA Result'!$G$88+'CBA Result'!$G$92+'CBA Result'!$G$93+'CBA Result'!$G$94+'CBA Result'!$G$95</f>
        <v>-1375964005.2877898</v>
      </c>
      <c r="P663" s="122">
        <f>'CBA Result'!$G$90+'CBA Result'!$G$91</f>
        <v>16477753602.776276</v>
      </c>
      <c r="Q663" s="122">
        <f>'CBA Result'!$G$74</f>
        <v>-11300047184.977684</v>
      </c>
      <c r="R663" s="122">
        <v>0.80331915877881699</v>
      </c>
      <c r="S663" s="122">
        <f t="shared" si="34"/>
        <v>19973704461.64772</v>
      </c>
      <c r="T663" s="122">
        <v>0.99292263225025934</v>
      </c>
      <c r="U663" s="122">
        <f t="shared" si="35"/>
        <v>-30864502346.851746</v>
      </c>
      <c r="V663" s="3">
        <f t="shared" si="36"/>
        <v>0.80777762754497306</v>
      </c>
    </row>
    <row r="664" spans="13:22" x14ac:dyDescent="0.25">
      <c r="M664" s="3">
        <v>660</v>
      </c>
      <c r="N664" s="122">
        <f>(_xlfn.GAMMA.INV(T664,IF($O$2="Railway",$D$31,$D$32),IF($O$2="Railway",$F$31,$F$32))*'CBA Result'!$G$89)</f>
        <v>2896005486.6706181</v>
      </c>
      <c r="O664" s="122">
        <f>'CBA Result'!$G$88+'CBA Result'!$G$92+'CBA Result'!$G$93+'CBA Result'!$G$94+'CBA Result'!$G$95</f>
        <v>-1375964005.2877898</v>
      </c>
      <c r="P664" s="122">
        <f>'CBA Result'!$G$90+'CBA Result'!$G$91</f>
        <v>16477753602.776276</v>
      </c>
      <c r="Q664" s="122">
        <f>'CBA Result'!$G$74</f>
        <v>-11300047184.977684</v>
      </c>
      <c r="R664" s="122">
        <v>0.27432185134764309</v>
      </c>
      <c r="S664" s="122">
        <f t="shared" si="34"/>
        <v>8884930514.6316071</v>
      </c>
      <c r="T664" s="122">
        <v>8.09515032025796E-2</v>
      </c>
      <c r="U664" s="122">
        <f t="shared" si="35"/>
        <v>-14111932651.874474</v>
      </c>
      <c r="V664" s="3">
        <f t="shared" si="36"/>
        <v>0.73731729400170809</v>
      </c>
    </row>
    <row r="665" spans="13:22" x14ac:dyDescent="0.25">
      <c r="M665" s="3">
        <v>661</v>
      </c>
      <c r="N665" s="122">
        <f>(_xlfn.GAMMA.INV(T665,IF($O$2="Railway",$D$31,$D$32),IF($O$2="Railway",$F$31,$F$32))*'CBA Result'!$G$89)</f>
        <v>4407292178.3830271</v>
      </c>
      <c r="O665" s="122">
        <f>'CBA Result'!$G$88+'CBA Result'!$G$92+'CBA Result'!$G$93+'CBA Result'!$G$94+'CBA Result'!$G$95</f>
        <v>-1375964005.2877898</v>
      </c>
      <c r="P665" s="122">
        <f>'CBA Result'!$G$90+'CBA Result'!$G$91</f>
        <v>16477753602.776276</v>
      </c>
      <c r="Q665" s="122">
        <f>'CBA Result'!$G$74</f>
        <v>-11300047184.977684</v>
      </c>
      <c r="R665" s="122">
        <v>0.79822043460842051</v>
      </c>
      <c r="S665" s="122">
        <f t="shared" si="34"/>
        <v>19820054529.194828</v>
      </c>
      <c r="T665" s="122">
        <v>0.70589262966480493</v>
      </c>
      <c r="U665" s="122">
        <f t="shared" si="35"/>
        <v>-21476275057.053547</v>
      </c>
      <c r="V665" s="3">
        <f t="shared" si="36"/>
        <v>1.0640291503802883</v>
      </c>
    </row>
    <row r="666" spans="13:22" x14ac:dyDescent="0.25">
      <c r="M666" s="3">
        <v>662</v>
      </c>
      <c r="N666" s="122">
        <f>(_xlfn.GAMMA.INV(T666,IF($O$2="Railway",$D$31,$D$32),IF($O$2="Railway",$F$31,$F$32))*'CBA Result'!$G$89)</f>
        <v>3904927143.4315777</v>
      </c>
      <c r="O666" s="122">
        <f>'CBA Result'!$G$88+'CBA Result'!$G$92+'CBA Result'!$G$93+'CBA Result'!$G$94+'CBA Result'!$G$95</f>
        <v>-1375964005.2877898</v>
      </c>
      <c r="P666" s="122">
        <f>'CBA Result'!$G$90+'CBA Result'!$G$91</f>
        <v>16477753602.776276</v>
      </c>
      <c r="Q666" s="122">
        <f>'CBA Result'!$G$74</f>
        <v>-11300047184.977684</v>
      </c>
      <c r="R666" s="122">
        <v>0.60217332065901752</v>
      </c>
      <c r="S666" s="122">
        <f t="shared" si="34"/>
        <v>15050571445.249516</v>
      </c>
      <c r="T666" s="122">
        <v>0.48188085889982979</v>
      </c>
      <c r="U666" s="122">
        <f t="shared" si="35"/>
        <v>-19028302643.837696</v>
      </c>
      <c r="V666" s="3">
        <f t="shared" si="36"/>
        <v>0.92386246489969637</v>
      </c>
    </row>
    <row r="667" spans="13:22" x14ac:dyDescent="0.25">
      <c r="M667" s="3">
        <v>663</v>
      </c>
      <c r="N667" s="122">
        <f>(_xlfn.GAMMA.INV(T667,IF($O$2="Railway",$D$31,$D$32),IF($O$2="Railway",$F$31,$F$32))*'CBA Result'!$G$89)</f>
        <v>3486109644.8005018</v>
      </c>
      <c r="O667" s="122">
        <f>'CBA Result'!$G$88+'CBA Result'!$G$92+'CBA Result'!$G$93+'CBA Result'!$G$94+'CBA Result'!$G$95</f>
        <v>-1375964005.2877898</v>
      </c>
      <c r="P667" s="122">
        <f>'CBA Result'!$G$90+'CBA Result'!$G$91</f>
        <v>16477753602.776276</v>
      </c>
      <c r="Q667" s="122">
        <f>'CBA Result'!$G$74</f>
        <v>-11300047184.977684</v>
      </c>
      <c r="R667" s="122">
        <v>0.12071345189131422</v>
      </c>
      <c r="S667" s="122">
        <f t="shared" si="34"/>
        <v>5832426939.6015902</v>
      </c>
      <c r="T667" s="122">
        <v>0.28278825166393606</v>
      </c>
      <c r="U667" s="122">
        <f t="shared" si="35"/>
        <v>-16987448660.200029</v>
      </c>
      <c r="V667" s="3">
        <f t="shared" si="36"/>
        <v>0.46755535442605878</v>
      </c>
    </row>
    <row r="668" spans="13:22" x14ac:dyDescent="0.25">
      <c r="M668" s="3">
        <v>664</v>
      </c>
      <c r="N668" s="122">
        <f>(_xlfn.GAMMA.INV(T668,IF($O$2="Railway",$D$31,$D$32),IF($O$2="Railway",$F$31,$F$32))*'CBA Result'!$G$89)</f>
        <v>3801713938.6964173</v>
      </c>
      <c r="O668" s="122">
        <f>'CBA Result'!$G$88+'CBA Result'!$G$92+'CBA Result'!$G$93+'CBA Result'!$G$94+'CBA Result'!$G$95</f>
        <v>-1375964005.2877898</v>
      </c>
      <c r="P668" s="122">
        <f>'CBA Result'!$G$90+'CBA Result'!$G$91</f>
        <v>16477753602.776276</v>
      </c>
      <c r="Q668" s="122">
        <f>'CBA Result'!$G$74</f>
        <v>-11300047184.977684</v>
      </c>
      <c r="R668" s="122">
        <v>0.48724763299372653</v>
      </c>
      <c r="S668" s="122">
        <f t="shared" si="34"/>
        <v>12788192050.772673</v>
      </c>
      <c r="T668" s="122">
        <v>0.43165678165882626</v>
      </c>
      <c r="U668" s="122">
        <f t="shared" si="35"/>
        <v>-18525355463.416012</v>
      </c>
      <c r="V668" s="3">
        <f t="shared" si="36"/>
        <v>0.82124966585531323</v>
      </c>
    </row>
    <row r="669" spans="13:22" x14ac:dyDescent="0.25">
      <c r="M669" s="3">
        <v>665</v>
      </c>
      <c r="N669" s="122">
        <f>(_xlfn.GAMMA.INV(T669,IF($O$2="Railway",$D$31,$D$32),IF($O$2="Railway",$F$31,$F$32))*'CBA Result'!$G$89)</f>
        <v>4740970089.2401962</v>
      </c>
      <c r="O669" s="122">
        <f>'CBA Result'!$G$88+'CBA Result'!$G$92+'CBA Result'!$G$93+'CBA Result'!$G$94+'CBA Result'!$G$95</f>
        <v>-1375964005.2877898</v>
      </c>
      <c r="P669" s="122">
        <f>'CBA Result'!$G$90+'CBA Result'!$G$91</f>
        <v>16477753602.776276</v>
      </c>
      <c r="Q669" s="122">
        <f>'CBA Result'!$G$74</f>
        <v>-11300047184.977684</v>
      </c>
      <c r="R669" s="122">
        <v>8.7607137452787365E-2</v>
      </c>
      <c r="S669" s="122">
        <f t="shared" si="34"/>
        <v>5051636770.0813303</v>
      </c>
      <c r="T669" s="122">
        <v>0.8178226801550742</v>
      </c>
      <c r="U669" s="122">
        <f t="shared" si="35"/>
        <v>-23102252710.448139</v>
      </c>
      <c r="V669" s="3">
        <f t="shared" si="36"/>
        <v>0.36432130491877346</v>
      </c>
    </row>
    <row r="670" spans="13:22" x14ac:dyDescent="0.25">
      <c r="M670" s="3">
        <v>666</v>
      </c>
      <c r="N670" s="122">
        <f>(_xlfn.GAMMA.INV(T670,IF($O$2="Railway",$D$31,$D$32),IF($O$2="Railway",$F$31,$F$32))*'CBA Result'!$G$89)</f>
        <v>4402030465.9462042</v>
      </c>
      <c r="O670" s="122">
        <f>'CBA Result'!$G$88+'CBA Result'!$G$92+'CBA Result'!$G$93+'CBA Result'!$G$94+'CBA Result'!$G$95</f>
        <v>-1375964005.2877898</v>
      </c>
      <c r="P670" s="122">
        <f>'CBA Result'!$G$90+'CBA Result'!$G$91</f>
        <v>16477753602.776276</v>
      </c>
      <c r="Q670" s="122">
        <f>'CBA Result'!$G$74</f>
        <v>-11300047184.977684</v>
      </c>
      <c r="R670" s="122">
        <v>0.2121980197467519</v>
      </c>
      <c r="S670" s="122">
        <f t="shared" si="34"/>
        <v>7715042102.8540869</v>
      </c>
      <c r="T670" s="122">
        <v>0.7038529720903256</v>
      </c>
      <c r="U670" s="122">
        <f t="shared" si="35"/>
        <v>-21450635281.202385</v>
      </c>
      <c r="V670" s="3">
        <f t="shared" si="36"/>
        <v>0.50073615175981045</v>
      </c>
    </row>
    <row r="671" spans="13:22" x14ac:dyDescent="0.25">
      <c r="M671" s="3">
        <v>667</v>
      </c>
      <c r="N671" s="122">
        <f>(_xlfn.GAMMA.INV(T671,IF($O$2="Railway",$D$31,$D$32),IF($O$2="Railway",$F$31,$F$32))*'CBA Result'!$G$89)</f>
        <v>3730141830.217617</v>
      </c>
      <c r="O671" s="122">
        <f>'CBA Result'!$G$88+'CBA Result'!$G$92+'CBA Result'!$G$93+'CBA Result'!$G$94+'CBA Result'!$G$95</f>
        <v>-1375964005.2877898</v>
      </c>
      <c r="P671" s="122">
        <f>'CBA Result'!$G$90+'CBA Result'!$G$91</f>
        <v>16477753602.776276</v>
      </c>
      <c r="Q671" s="122">
        <f>'CBA Result'!$G$74</f>
        <v>-11300047184.977684</v>
      </c>
      <c r="R671" s="122">
        <v>0.11631370234922012</v>
      </c>
      <c r="S671" s="122">
        <f t="shared" si="34"/>
        <v>5733148058.9241896</v>
      </c>
      <c r="T671" s="122">
        <v>0.39689524955585587</v>
      </c>
      <c r="U671" s="122">
        <f t="shared" si="35"/>
        <v>-18176592044.543266</v>
      </c>
      <c r="V671" s="3">
        <f t="shared" si="36"/>
        <v>0.44493081343495777</v>
      </c>
    </row>
    <row r="672" spans="13:22" x14ac:dyDescent="0.25">
      <c r="M672" s="3">
        <v>668</v>
      </c>
      <c r="N672" s="122">
        <f>(_xlfn.GAMMA.INV(T672,IF($O$2="Railway",$D$31,$D$32),IF($O$2="Railway",$F$31,$F$32))*'CBA Result'!$G$89)</f>
        <v>3650087692.3944254</v>
      </c>
      <c r="O672" s="122">
        <f>'CBA Result'!$G$88+'CBA Result'!$G$92+'CBA Result'!$G$93+'CBA Result'!$G$94+'CBA Result'!$G$95</f>
        <v>-1375964005.2877898</v>
      </c>
      <c r="P672" s="122">
        <f>'CBA Result'!$G$90+'CBA Result'!$G$91</f>
        <v>16477753602.776276</v>
      </c>
      <c r="Q672" s="122">
        <f>'CBA Result'!$G$74</f>
        <v>-11300047184.977684</v>
      </c>
      <c r="R672" s="122">
        <v>0.67808945464452441</v>
      </c>
      <c r="S672" s="122">
        <f t="shared" si="34"/>
        <v>16704129645.368439</v>
      </c>
      <c r="T672" s="122">
        <v>0.35846233679402706</v>
      </c>
      <c r="U672" s="122">
        <f t="shared" si="35"/>
        <v>-17786496581.442627</v>
      </c>
      <c r="V672" s="3">
        <f t="shared" si="36"/>
        <v>1.0670034565590536</v>
      </c>
    </row>
    <row r="673" spans="13:22" x14ac:dyDescent="0.25">
      <c r="M673" s="3">
        <v>669</v>
      </c>
      <c r="N673" s="122">
        <f>(_xlfn.GAMMA.INV(T673,IF($O$2="Railway",$D$31,$D$32),IF($O$2="Railway",$F$31,$F$32))*'CBA Result'!$G$89)</f>
        <v>3627620676.7305608</v>
      </c>
      <c r="O673" s="122">
        <f>'CBA Result'!$G$88+'CBA Result'!$G$92+'CBA Result'!$G$93+'CBA Result'!$G$94+'CBA Result'!$G$95</f>
        <v>-1375964005.2877898</v>
      </c>
      <c r="P673" s="122">
        <f>'CBA Result'!$G$90+'CBA Result'!$G$91</f>
        <v>16477753602.776276</v>
      </c>
      <c r="Q673" s="122">
        <f>'CBA Result'!$G$74</f>
        <v>-11300047184.977684</v>
      </c>
      <c r="R673" s="122">
        <v>0.85717150280865118</v>
      </c>
      <c r="S673" s="122">
        <f t="shared" si="34"/>
        <v>21772086472.500641</v>
      </c>
      <c r="T673" s="122">
        <v>0.34781162055440229</v>
      </c>
      <c r="U673" s="122">
        <f t="shared" si="35"/>
        <v>-17677017157.665165</v>
      </c>
      <c r="V673" s="3">
        <f t="shared" si="36"/>
        <v>1.3590382885115977</v>
      </c>
    </row>
    <row r="674" spans="13:22" x14ac:dyDescent="0.25">
      <c r="M674" s="3">
        <v>670</v>
      </c>
      <c r="N674" s="122">
        <f>(_xlfn.GAMMA.INV(T674,IF($O$2="Railway",$D$31,$D$32),IF($O$2="Railway",$F$31,$F$32))*'CBA Result'!$G$89)</f>
        <v>5677123323.1298399</v>
      </c>
      <c r="O674" s="122">
        <f>'CBA Result'!$G$88+'CBA Result'!$G$92+'CBA Result'!$G$93+'CBA Result'!$G$94+'CBA Result'!$G$95</f>
        <v>-1375964005.2877898</v>
      </c>
      <c r="P674" s="122">
        <f>'CBA Result'!$G$90+'CBA Result'!$G$91</f>
        <v>16477753602.776276</v>
      </c>
      <c r="Q674" s="122">
        <f>'CBA Result'!$G$74</f>
        <v>-11300047184.977684</v>
      </c>
      <c r="R674" s="122">
        <v>0.3215652254631004</v>
      </c>
      <c r="S674" s="122">
        <f t="shared" si="34"/>
        <v>9750188660.7743168</v>
      </c>
      <c r="T674" s="122">
        <v>0.96787233061124422</v>
      </c>
      <c r="U674" s="122">
        <f t="shared" si="35"/>
        <v>-27664029768.292404</v>
      </c>
      <c r="V674" s="3">
        <f t="shared" si="36"/>
        <v>0.50792845786775276</v>
      </c>
    </row>
    <row r="675" spans="13:22" x14ac:dyDescent="0.25">
      <c r="M675" s="3">
        <v>671</v>
      </c>
      <c r="N675" s="122">
        <f>(_xlfn.GAMMA.INV(T675,IF($O$2="Railway",$D$31,$D$32),IF($O$2="Railway",$F$31,$F$32))*'CBA Result'!$G$89)</f>
        <v>4163153312.7340851</v>
      </c>
      <c r="O675" s="122">
        <f>'CBA Result'!$G$88+'CBA Result'!$G$92+'CBA Result'!$G$93+'CBA Result'!$G$94+'CBA Result'!$G$95</f>
        <v>-1375964005.2877898</v>
      </c>
      <c r="P675" s="122">
        <f>'CBA Result'!$G$90+'CBA Result'!$G$91</f>
        <v>16477753602.776276</v>
      </c>
      <c r="Q675" s="122">
        <f>'CBA Result'!$G$74</f>
        <v>-11300047184.977684</v>
      </c>
      <c r="R675" s="122">
        <v>0.17791242288083697</v>
      </c>
      <c r="S675" s="122">
        <f t="shared" si="34"/>
        <v>7040653935.4689674</v>
      </c>
      <c r="T675" s="122">
        <v>0.60338208649892544</v>
      </c>
      <c r="U675" s="122">
        <f t="shared" si="35"/>
        <v>-20286611831.068523</v>
      </c>
      <c r="V675" s="3">
        <f t="shared" si="36"/>
        <v>0.48444971120629049</v>
      </c>
    </row>
    <row r="676" spans="13:22" x14ac:dyDescent="0.25">
      <c r="M676" s="3">
        <v>672</v>
      </c>
      <c r="N676" s="122">
        <f>(_xlfn.GAMMA.INV(T676,IF($O$2="Railway",$D$31,$D$32),IF($O$2="Railway",$F$31,$F$32))*'CBA Result'!$G$89)</f>
        <v>3791525206.6515541</v>
      </c>
      <c r="O676" s="122">
        <f>'CBA Result'!$G$88+'CBA Result'!$G$92+'CBA Result'!$G$93+'CBA Result'!$G$94+'CBA Result'!$G$95</f>
        <v>-1375964005.2877898</v>
      </c>
      <c r="P676" s="122">
        <f>'CBA Result'!$G$90+'CBA Result'!$G$91</f>
        <v>16477753602.776276</v>
      </c>
      <c r="Q676" s="122">
        <f>'CBA Result'!$G$74</f>
        <v>-11300047184.977684</v>
      </c>
      <c r="R676" s="122">
        <v>0.6078908306134384</v>
      </c>
      <c r="S676" s="122">
        <f t="shared" si="34"/>
        <v>15169600281.857187</v>
      </c>
      <c r="T676" s="122">
        <v>0.42669625209674378</v>
      </c>
      <c r="U676" s="122">
        <f t="shared" si="35"/>
        <v>-18475706834.956261</v>
      </c>
      <c r="V676" s="3">
        <f t="shared" si="36"/>
        <v>0.95179911871894463</v>
      </c>
    </row>
    <row r="677" spans="13:22" x14ac:dyDescent="0.25">
      <c r="M677" s="3">
        <v>673</v>
      </c>
      <c r="N677" s="122">
        <f>(_xlfn.GAMMA.INV(T677,IF($O$2="Railway",$D$31,$D$32),IF($O$2="Railway",$F$31,$F$32))*'CBA Result'!$G$89)</f>
        <v>3936027033.3556976</v>
      </c>
      <c r="O677" s="122">
        <f>'CBA Result'!$G$88+'CBA Result'!$G$92+'CBA Result'!$G$93+'CBA Result'!$G$94+'CBA Result'!$G$95</f>
        <v>-1375964005.2877898</v>
      </c>
      <c r="P677" s="122">
        <f>'CBA Result'!$G$90+'CBA Result'!$G$91</f>
        <v>16477753602.776276</v>
      </c>
      <c r="Q677" s="122">
        <f>'CBA Result'!$G$74</f>
        <v>-11300047184.977684</v>
      </c>
      <c r="R677" s="122">
        <v>0.46459145287608394</v>
      </c>
      <c r="S677" s="122">
        <f t="shared" si="34"/>
        <v>12363645055.233347</v>
      </c>
      <c r="T677" s="122">
        <v>0.49693254048428692</v>
      </c>
      <c r="U677" s="122">
        <f t="shared" si="35"/>
        <v>-19179849163.383297</v>
      </c>
      <c r="V677" s="3">
        <f t="shared" si="36"/>
        <v>0.7780930890631016</v>
      </c>
    </row>
    <row r="678" spans="13:22" x14ac:dyDescent="0.25">
      <c r="M678" s="3">
        <v>674</v>
      </c>
      <c r="N678" s="122">
        <f>(_xlfn.GAMMA.INV(T678,IF($O$2="Railway",$D$31,$D$32),IF($O$2="Railway",$F$31,$F$32))*'CBA Result'!$G$89)</f>
        <v>3623575911.4880481</v>
      </c>
      <c r="O678" s="122">
        <f>'CBA Result'!$G$88+'CBA Result'!$G$92+'CBA Result'!$G$93+'CBA Result'!$G$94+'CBA Result'!$G$95</f>
        <v>-1375964005.2877898</v>
      </c>
      <c r="P678" s="122">
        <f>'CBA Result'!$G$90+'CBA Result'!$G$91</f>
        <v>16477753602.776276</v>
      </c>
      <c r="Q678" s="122">
        <f>'CBA Result'!$G$74</f>
        <v>-11300047184.977684</v>
      </c>
      <c r="R678" s="122">
        <v>0.86369768904313537</v>
      </c>
      <c r="S678" s="122">
        <f t="shared" si="34"/>
        <v>22017524349.426037</v>
      </c>
      <c r="T678" s="122">
        <v>0.34590188972439484</v>
      </c>
      <c r="U678" s="122">
        <f t="shared" si="35"/>
        <v>-17657307438.551132</v>
      </c>
      <c r="V678" s="3">
        <f t="shared" si="36"/>
        <v>1.3742262992288574</v>
      </c>
    </row>
    <row r="679" spans="13:22" x14ac:dyDescent="0.25">
      <c r="M679" s="3">
        <v>675</v>
      </c>
      <c r="N679" s="122">
        <f>(_xlfn.GAMMA.INV(T679,IF($O$2="Railway",$D$31,$D$32),IF($O$2="Railway",$F$31,$F$32))*'CBA Result'!$G$89)</f>
        <v>3418855958.7125878</v>
      </c>
      <c r="O679" s="122">
        <f>'CBA Result'!$G$88+'CBA Result'!$G$92+'CBA Result'!$G$93+'CBA Result'!$G$94+'CBA Result'!$G$95</f>
        <v>-1375964005.2877898</v>
      </c>
      <c r="P679" s="122">
        <f>'CBA Result'!$G$90+'CBA Result'!$G$91</f>
        <v>16477753602.776276</v>
      </c>
      <c r="Q679" s="122">
        <f>'CBA Result'!$G$74</f>
        <v>-11300047184.977684</v>
      </c>
      <c r="R679" s="122">
        <v>0.46948074573349208</v>
      </c>
      <c r="S679" s="122">
        <f t="shared" si="34"/>
        <v>12454843874.264784</v>
      </c>
      <c r="T679" s="122">
        <v>0.25351322865637704</v>
      </c>
      <c r="U679" s="122">
        <f t="shared" si="35"/>
        <v>-16659728463.179941</v>
      </c>
      <c r="V679" s="3">
        <f t="shared" si="36"/>
        <v>0.87022641813948953</v>
      </c>
    </row>
    <row r="680" spans="13:22" x14ac:dyDescent="0.25">
      <c r="M680" s="3">
        <v>676</v>
      </c>
      <c r="N680" s="122">
        <f>(_xlfn.GAMMA.INV(T680,IF($O$2="Railway",$D$31,$D$32),IF($O$2="Railway",$F$31,$F$32))*'CBA Result'!$G$89)</f>
        <v>3356210162.8439903</v>
      </c>
      <c r="O680" s="122">
        <f>'CBA Result'!$G$88+'CBA Result'!$G$92+'CBA Result'!$G$93+'CBA Result'!$G$94+'CBA Result'!$G$95</f>
        <v>-1375964005.2877898</v>
      </c>
      <c r="P680" s="122">
        <f>'CBA Result'!$G$90+'CBA Result'!$G$91</f>
        <v>16477753602.776276</v>
      </c>
      <c r="Q680" s="122">
        <f>'CBA Result'!$G$74</f>
        <v>-11300047184.977684</v>
      </c>
      <c r="R680" s="122">
        <v>0.40289597001811106</v>
      </c>
      <c r="S680" s="122">
        <f t="shared" si="34"/>
        <v>11227958295.360806</v>
      </c>
      <c r="T680" s="122">
        <v>0.22742624802133371</v>
      </c>
      <c r="U680" s="122">
        <f t="shared" si="35"/>
        <v>-16354462034.545834</v>
      </c>
      <c r="V680" s="3">
        <f t="shared" si="36"/>
        <v>0.80762084530919265</v>
      </c>
    </row>
    <row r="681" spans="13:22" x14ac:dyDescent="0.25">
      <c r="M681" s="3">
        <v>677</v>
      </c>
      <c r="N681" s="122">
        <f>(_xlfn.GAMMA.INV(T681,IF($O$2="Railway",$D$31,$D$32),IF($O$2="Railway",$F$31,$F$32))*'CBA Result'!$G$89)</f>
        <v>5053401524.1639681</v>
      </c>
      <c r="O681" s="122">
        <f>'CBA Result'!$G$88+'CBA Result'!$G$92+'CBA Result'!$G$93+'CBA Result'!$G$94+'CBA Result'!$G$95</f>
        <v>-1375964005.2877898</v>
      </c>
      <c r="P681" s="122">
        <f>'CBA Result'!$G$90+'CBA Result'!$G$91</f>
        <v>16477753602.776276</v>
      </c>
      <c r="Q681" s="122">
        <f>'CBA Result'!$G$74</f>
        <v>-11300047184.977684</v>
      </c>
      <c r="R681" s="122">
        <v>0.31924684376263512</v>
      </c>
      <c r="S681" s="122">
        <f t="shared" si="34"/>
        <v>9707986677.3417358</v>
      </c>
      <c r="T681" s="122">
        <v>0.89148183898125932</v>
      </c>
      <c r="U681" s="122">
        <f t="shared" si="35"/>
        <v>-24624698502.856346</v>
      </c>
      <c r="V681" s="3">
        <f t="shared" si="36"/>
        <v>0.54357718104306008</v>
      </c>
    </row>
    <row r="682" spans="13:22" x14ac:dyDescent="0.25">
      <c r="M682" s="3">
        <v>678</v>
      </c>
      <c r="N682" s="122">
        <f>(_xlfn.GAMMA.INV(T682,IF($O$2="Railway",$D$31,$D$32),IF($O$2="Railway",$F$31,$F$32))*'CBA Result'!$G$89)</f>
        <v>3813939816.8228383</v>
      </c>
      <c r="O682" s="122">
        <f>'CBA Result'!$G$88+'CBA Result'!$G$92+'CBA Result'!$G$93+'CBA Result'!$G$94+'CBA Result'!$G$95</f>
        <v>-1375964005.2877898</v>
      </c>
      <c r="P682" s="122">
        <f>'CBA Result'!$G$90+'CBA Result'!$G$91</f>
        <v>16477753602.776276</v>
      </c>
      <c r="Q682" s="122">
        <f>'CBA Result'!$G$74</f>
        <v>-11300047184.977684</v>
      </c>
      <c r="R682" s="122">
        <v>0.90425107548826744</v>
      </c>
      <c r="S682" s="122">
        <f t="shared" si="34"/>
        <v>23745871580.73605</v>
      </c>
      <c r="T682" s="122">
        <v>0.43761153575192568</v>
      </c>
      <c r="U682" s="122">
        <f t="shared" si="35"/>
        <v>-18584930892.23484</v>
      </c>
      <c r="V682" s="3">
        <f t="shared" si="36"/>
        <v>1.4088751550435541</v>
      </c>
    </row>
    <row r="683" spans="13:22" x14ac:dyDescent="0.25">
      <c r="M683" s="3">
        <v>679</v>
      </c>
      <c r="N683" s="122">
        <f>(_xlfn.GAMMA.INV(T683,IF($O$2="Railway",$D$31,$D$32),IF($O$2="Railway",$F$31,$F$32))*'CBA Result'!$G$89)</f>
        <v>5893736003.9462194</v>
      </c>
      <c r="O683" s="122">
        <f>'CBA Result'!$G$88+'CBA Result'!$G$92+'CBA Result'!$G$93+'CBA Result'!$G$94+'CBA Result'!$G$95</f>
        <v>-1375964005.2877898</v>
      </c>
      <c r="P683" s="122">
        <f>'CBA Result'!$G$90+'CBA Result'!$G$91</f>
        <v>16477753602.776276</v>
      </c>
      <c r="Q683" s="122">
        <f>'CBA Result'!$G$74</f>
        <v>-11300047184.977684</v>
      </c>
      <c r="R683" s="122">
        <v>0.15949328122501216</v>
      </c>
      <c r="S683" s="122">
        <f t="shared" si="34"/>
        <v>6665392522.069458</v>
      </c>
      <c r="T683" s="122">
        <v>0.98001196810877977</v>
      </c>
      <c r="U683" s="122">
        <f t="shared" si="35"/>
        <v>-28719560766.866924</v>
      </c>
      <c r="V683" s="3">
        <f t="shared" si="36"/>
        <v>0.3893919064956467</v>
      </c>
    </row>
    <row r="684" spans="13:22" x14ac:dyDescent="0.25">
      <c r="M684" s="3">
        <v>680</v>
      </c>
      <c r="N684" s="122">
        <f>(_xlfn.GAMMA.INV(T684,IF($O$2="Railway",$D$31,$D$32),IF($O$2="Railway",$F$31,$F$32))*'CBA Result'!$G$89)</f>
        <v>3921236371.6048527</v>
      </c>
      <c r="O684" s="122">
        <f>'CBA Result'!$G$88+'CBA Result'!$G$92+'CBA Result'!$G$93+'CBA Result'!$G$94+'CBA Result'!$G$95</f>
        <v>-1375964005.2877898</v>
      </c>
      <c r="P684" s="122">
        <f>'CBA Result'!$G$90+'CBA Result'!$G$91</f>
        <v>16477753602.776276</v>
      </c>
      <c r="Q684" s="122">
        <f>'CBA Result'!$G$74</f>
        <v>-11300047184.977684</v>
      </c>
      <c r="R684" s="122">
        <v>0.87940370424571901</v>
      </c>
      <c r="S684" s="122">
        <f t="shared" si="34"/>
        <v>22640905447.144009</v>
      </c>
      <c r="T684" s="122">
        <v>0.48978226023985605</v>
      </c>
      <c r="U684" s="122">
        <f t="shared" si="35"/>
        <v>-19107775811.497303</v>
      </c>
      <c r="V684" s="3">
        <f t="shared" si="36"/>
        <v>1.3181114359896533</v>
      </c>
    </row>
    <row r="685" spans="13:22" x14ac:dyDescent="0.25">
      <c r="M685" s="3">
        <v>681</v>
      </c>
      <c r="N685" s="122">
        <f>(_xlfn.GAMMA.INV(T685,IF($O$2="Railway",$D$31,$D$32),IF($O$2="Railway",$F$31,$F$32))*'CBA Result'!$G$89)</f>
        <v>4466013648.7015238</v>
      </c>
      <c r="O685" s="122">
        <f>'CBA Result'!$G$88+'CBA Result'!$G$92+'CBA Result'!$G$93+'CBA Result'!$G$94+'CBA Result'!$G$95</f>
        <v>-1375964005.2877898</v>
      </c>
      <c r="P685" s="122">
        <f>'CBA Result'!$G$90+'CBA Result'!$G$91</f>
        <v>16477753602.776276</v>
      </c>
      <c r="Q685" s="122">
        <f>'CBA Result'!$G$74</f>
        <v>-11300047184.977684</v>
      </c>
      <c r="R685" s="122">
        <v>2.4419028132398046E-2</v>
      </c>
      <c r="S685" s="122">
        <f t="shared" si="34"/>
        <v>3121891475.2757721</v>
      </c>
      <c r="T685" s="122">
        <v>0.72809790184013268</v>
      </c>
      <c r="U685" s="122">
        <f t="shared" si="35"/>
        <v>-21762418656.631584</v>
      </c>
      <c r="V685" s="3">
        <f t="shared" si="36"/>
        <v>0.28544350775995037</v>
      </c>
    </row>
    <row r="686" spans="13:22" x14ac:dyDescent="0.25">
      <c r="M686" s="3">
        <v>682</v>
      </c>
      <c r="N686" s="122">
        <f>(_xlfn.GAMMA.INV(T686,IF($O$2="Railway",$D$31,$D$32),IF($O$2="Railway",$F$31,$F$32))*'CBA Result'!$G$89)</f>
        <v>3610792213.2244573</v>
      </c>
      <c r="O686" s="122">
        <f>'CBA Result'!$G$88+'CBA Result'!$G$92+'CBA Result'!$G$93+'CBA Result'!$G$94+'CBA Result'!$G$95</f>
        <v>-1375964005.2877898</v>
      </c>
      <c r="P686" s="122">
        <f>'CBA Result'!$G$90+'CBA Result'!$G$91</f>
        <v>16477753602.776276</v>
      </c>
      <c r="Q686" s="122">
        <f>'CBA Result'!$G$74</f>
        <v>-11300047184.977684</v>
      </c>
      <c r="R686" s="122">
        <v>0.46624411239589991</v>
      </c>
      <c r="S686" s="122">
        <f t="shared" si="34"/>
        <v>12394447429.598707</v>
      </c>
      <c r="T686" s="122">
        <v>0.33988263944080055</v>
      </c>
      <c r="U686" s="122">
        <f t="shared" si="35"/>
        <v>-17595013810.390545</v>
      </c>
      <c r="V686" s="3">
        <f t="shared" si="36"/>
        <v>0.83144439641736534</v>
      </c>
    </row>
    <row r="687" spans="13:22" x14ac:dyDescent="0.25">
      <c r="M687" s="3">
        <v>683</v>
      </c>
      <c r="N687" s="122">
        <f>(_xlfn.GAMMA.INV(T687,IF($O$2="Railway",$D$31,$D$32),IF($O$2="Railway",$F$31,$F$32))*'CBA Result'!$G$89)</f>
        <v>5620678435.5012398</v>
      </c>
      <c r="O687" s="122">
        <f>'CBA Result'!$G$88+'CBA Result'!$G$92+'CBA Result'!$G$93+'CBA Result'!$G$94+'CBA Result'!$G$95</f>
        <v>-1375964005.2877898</v>
      </c>
      <c r="P687" s="122">
        <f>'CBA Result'!$G$90+'CBA Result'!$G$91</f>
        <v>16477753602.776276</v>
      </c>
      <c r="Q687" s="122">
        <f>'CBA Result'!$G$74</f>
        <v>-11300047184.977684</v>
      </c>
      <c r="R687" s="122">
        <v>0.18490856184533433</v>
      </c>
      <c r="S687" s="122">
        <f t="shared" si="34"/>
        <v>7180565803.5841923</v>
      </c>
      <c r="T687" s="122">
        <v>0.96379479511659383</v>
      </c>
      <c r="U687" s="122">
        <f t="shared" si="35"/>
        <v>-27388979718.690052</v>
      </c>
      <c r="V687" s="3">
        <f t="shared" si="36"/>
        <v>0.4171488077009714</v>
      </c>
    </row>
    <row r="688" spans="13:22" x14ac:dyDescent="0.25">
      <c r="M688" s="3">
        <v>684</v>
      </c>
      <c r="N688" s="122">
        <f>(_xlfn.GAMMA.INV(T688,IF($O$2="Railway",$D$31,$D$32),IF($O$2="Railway",$F$31,$F$32))*'CBA Result'!$G$89)</f>
        <v>3829514957.8084188</v>
      </c>
      <c r="O688" s="122">
        <f>'CBA Result'!$G$88+'CBA Result'!$G$92+'CBA Result'!$G$93+'CBA Result'!$G$94+'CBA Result'!$G$95</f>
        <v>-1375964005.2877898</v>
      </c>
      <c r="P688" s="122">
        <f>'CBA Result'!$G$90+'CBA Result'!$G$91</f>
        <v>16477753602.776276</v>
      </c>
      <c r="Q688" s="122">
        <f>'CBA Result'!$G$74</f>
        <v>-11300047184.977684</v>
      </c>
      <c r="R688" s="122">
        <v>0.17409340614229263</v>
      </c>
      <c r="S688" s="122">
        <f t="shared" si="34"/>
        <v>6963705026.5341024</v>
      </c>
      <c r="T688" s="122">
        <v>0.44519937245021968</v>
      </c>
      <c r="U688" s="122">
        <f t="shared" si="35"/>
        <v>-18660826929.602036</v>
      </c>
      <c r="V688" s="3">
        <f t="shared" si="36"/>
        <v>0.50465373343750131</v>
      </c>
    </row>
    <row r="689" spans="13:22" x14ac:dyDescent="0.25">
      <c r="M689" s="3">
        <v>685</v>
      </c>
      <c r="N689" s="122">
        <f>(_xlfn.GAMMA.INV(T689,IF($O$2="Railway",$D$31,$D$32),IF($O$2="Railway",$F$31,$F$32))*'CBA Result'!$G$89)</f>
        <v>4098955903.4465933</v>
      </c>
      <c r="O689" s="122">
        <f>'CBA Result'!$G$88+'CBA Result'!$G$92+'CBA Result'!$G$93+'CBA Result'!$G$94+'CBA Result'!$G$95</f>
        <v>-1375964005.2877898</v>
      </c>
      <c r="P689" s="122">
        <f>'CBA Result'!$G$90+'CBA Result'!$G$91</f>
        <v>16477753602.776276</v>
      </c>
      <c r="Q689" s="122">
        <f>'CBA Result'!$G$74</f>
        <v>-11300047184.977684</v>
      </c>
      <c r="R689" s="122">
        <v>0.97942806052495535</v>
      </c>
      <c r="S689" s="122">
        <f t="shared" si="34"/>
        <v>29352892881.497116</v>
      </c>
      <c r="T689" s="122">
        <v>0.57411737880948077</v>
      </c>
      <c r="U689" s="122">
        <f t="shared" si="35"/>
        <v>-19973784552.094193</v>
      </c>
      <c r="V689" s="3">
        <f t="shared" si="36"/>
        <v>1.6058992073333873</v>
      </c>
    </row>
    <row r="690" spans="13:22" x14ac:dyDescent="0.25">
      <c r="M690" s="3">
        <v>686</v>
      </c>
      <c r="N690" s="122">
        <f>(_xlfn.GAMMA.INV(T690,IF($O$2="Railway",$D$31,$D$32),IF($O$2="Railway",$F$31,$F$32))*'CBA Result'!$G$89)</f>
        <v>3389353366.2955856</v>
      </c>
      <c r="O690" s="122">
        <f>'CBA Result'!$G$88+'CBA Result'!$G$92+'CBA Result'!$G$93+'CBA Result'!$G$94+'CBA Result'!$G$95</f>
        <v>-1375964005.2877898</v>
      </c>
      <c r="P690" s="122">
        <f>'CBA Result'!$G$90+'CBA Result'!$G$91</f>
        <v>16477753602.776276</v>
      </c>
      <c r="Q690" s="122">
        <f>'CBA Result'!$G$74</f>
        <v>-11300047184.977684</v>
      </c>
      <c r="R690" s="122">
        <v>0.13848246514932605</v>
      </c>
      <c r="S690" s="122">
        <f t="shared" si="34"/>
        <v>6222564466.9666929</v>
      </c>
      <c r="T690" s="122">
        <v>0.24107631803883089</v>
      </c>
      <c r="U690" s="122">
        <f t="shared" si="35"/>
        <v>-16515965407.771135</v>
      </c>
      <c r="V690" s="3">
        <f t="shared" si="36"/>
        <v>0.49866620719000093</v>
      </c>
    </row>
    <row r="691" spans="13:22" x14ac:dyDescent="0.25">
      <c r="M691" s="3">
        <v>687</v>
      </c>
      <c r="N691" s="122">
        <f>(_xlfn.GAMMA.INV(T691,IF($O$2="Railway",$D$31,$D$32),IF($O$2="Railway",$F$31,$F$32))*'CBA Result'!$G$89)</f>
        <v>4233584460.8534918</v>
      </c>
      <c r="O691" s="122">
        <f>'CBA Result'!$G$88+'CBA Result'!$G$92+'CBA Result'!$G$93+'CBA Result'!$G$94+'CBA Result'!$G$95</f>
        <v>-1375964005.2877898</v>
      </c>
      <c r="P691" s="122">
        <f>'CBA Result'!$G$90+'CBA Result'!$G$91</f>
        <v>16477753602.776276</v>
      </c>
      <c r="Q691" s="122">
        <f>'CBA Result'!$G$74</f>
        <v>-11300047184.977684</v>
      </c>
      <c r="R691" s="122">
        <v>0.41381001777655912</v>
      </c>
      <c r="S691" s="122">
        <f t="shared" si="34"/>
        <v>11427242185.200487</v>
      </c>
      <c r="T691" s="122">
        <v>0.63449421988990273</v>
      </c>
      <c r="U691" s="122">
        <f t="shared" si="35"/>
        <v>-20629815469.124443</v>
      </c>
      <c r="V691" s="3">
        <f t="shared" si="36"/>
        <v>0.69243773227858441</v>
      </c>
    </row>
    <row r="692" spans="13:22" x14ac:dyDescent="0.25">
      <c r="M692" s="3">
        <v>688</v>
      </c>
      <c r="N692" s="122">
        <f>(_xlfn.GAMMA.INV(T692,IF($O$2="Railway",$D$31,$D$32),IF($O$2="Railway",$F$31,$F$32))*'CBA Result'!$G$89)</f>
        <v>5024017208.7133512</v>
      </c>
      <c r="O692" s="122">
        <f>'CBA Result'!$G$88+'CBA Result'!$G$92+'CBA Result'!$G$93+'CBA Result'!$G$94+'CBA Result'!$G$95</f>
        <v>-1375964005.2877898</v>
      </c>
      <c r="P692" s="122">
        <f>'CBA Result'!$G$90+'CBA Result'!$G$91</f>
        <v>16477753602.776276</v>
      </c>
      <c r="Q692" s="122">
        <f>'CBA Result'!$G$74</f>
        <v>-11300047184.977684</v>
      </c>
      <c r="R692" s="122">
        <v>0.44853486350877103</v>
      </c>
      <c r="S692" s="122">
        <f t="shared" si="34"/>
        <v>12065590357.470926</v>
      </c>
      <c r="T692" s="122">
        <v>0.88575054975244671</v>
      </c>
      <c r="U692" s="122">
        <f t="shared" si="35"/>
        <v>-24481511798.76717</v>
      </c>
      <c r="V692" s="3">
        <f t="shared" si="36"/>
        <v>0.64185756541749961</v>
      </c>
    </row>
    <row r="693" spans="13:22" x14ac:dyDescent="0.25">
      <c r="M693" s="3">
        <v>689</v>
      </c>
      <c r="N693" s="122">
        <f>(_xlfn.GAMMA.INV(T693,IF($O$2="Railway",$D$31,$D$32),IF($O$2="Railway",$F$31,$F$32))*'CBA Result'!$G$89)</f>
        <v>3375363587.5937786</v>
      </c>
      <c r="O693" s="122">
        <f>'CBA Result'!$G$88+'CBA Result'!$G$92+'CBA Result'!$G$93+'CBA Result'!$G$94+'CBA Result'!$G$95</f>
        <v>-1375964005.2877898</v>
      </c>
      <c r="P693" s="122">
        <f>'CBA Result'!$G$90+'CBA Result'!$G$91</f>
        <v>16477753602.776276</v>
      </c>
      <c r="Q693" s="122">
        <f>'CBA Result'!$G$74</f>
        <v>-11300047184.977684</v>
      </c>
      <c r="R693" s="122">
        <v>0.58050765816392591</v>
      </c>
      <c r="S693" s="122">
        <f t="shared" si="34"/>
        <v>14606190352.184092</v>
      </c>
      <c r="T693" s="122">
        <v>0.23527201635952621</v>
      </c>
      <c r="U693" s="122">
        <f t="shared" si="35"/>
        <v>-16447794675.442345</v>
      </c>
      <c r="V693" s="3">
        <f t="shared" si="36"/>
        <v>1.0095937031171318</v>
      </c>
    </row>
    <row r="694" spans="13:22" x14ac:dyDescent="0.25">
      <c r="M694" s="3">
        <v>690</v>
      </c>
      <c r="N694" s="122">
        <f>(_xlfn.GAMMA.INV(T694,IF($O$2="Railway",$D$31,$D$32),IF($O$2="Railway",$F$31,$F$32))*'CBA Result'!$G$89)</f>
        <v>3293682941.7601476</v>
      </c>
      <c r="O694" s="122">
        <f>'CBA Result'!$G$88+'CBA Result'!$G$92+'CBA Result'!$G$93+'CBA Result'!$G$94+'CBA Result'!$G$95</f>
        <v>-1375964005.2877898</v>
      </c>
      <c r="P694" s="122">
        <f>'CBA Result'!$G$90+'CBA Result'!$G$91</f>
        <v>16477753602.776276</v>
      </c>
      <c r="Q694" s="122">
        <f>'CBA Result'!$G$74</f>
        <v>-11300047184.977684</v>
      </c>
      <c r="R694" s="122">
        <v>0.69990399029832207</v>
      </c>
      <c r="S694" s="122">
        <f t="shared" si="34"/>
        <v>17214650324.362797</v>
      </c>
      <c r="T694" s="122">
        <v>0.20266813525773231</v>
      </c>
      <c r="U694" s="122">
        <f t="shared" si="35"/>
        <v>-16049773408.469202</v>
      </c>
      <c r="V694" s="3">
        <f t="shared" si="36"/>
        <v>1.1920647584182913</v>
      </c>
    </row>
    <row r="695" spans="13:22" x14ac:dyDescent="0.25">
      <c r="M695" s="3">
        <v>691</v>
      </c>
      <c r="N695" s="122">
        <f>(_xlfn.GAMMA.INV(T695,IF($O$2="Railway",$D$31,$D$32),IF($O$2="Railway",$F$31,$F$32))*'CBA Result'!$G$89)</f>
        <v>4431551841.9872293</v>
      </c>
      <c r="O695" s="122">
        <f>'CBA Result'!$G$88+'CBA Result'!$G$92+'CBA Result'!$G$93+'CBA Result'!$G$94+'CBA Result'!$G$95</f>
        <v>-1375964005.2877898</v>
      </c>
      <c r="P695" s="122">
        <f>'CBA Result'!$G$90+'CBA Result'!$G$91</f>
        <v>16477753602.776276</v>
      </c>
      <c r="Q695" s="122">
        <f>'CBA Result'!$G$74</f>
        <v>-11300047184.977684</v>
      </c>
      <c r="R695" s="122">
        <v>0.31509171449932782</v>
      </c>
      <c r="S695" s="122">
        <f t="shared" si="34"/>
        <v>9632302581.6018696</v>
      </c>
      <c r="T695" s="122">
        <v>0.71519119892566274</v>
      </c>
      <c r="U695" s="122">
        <f t="shared" si="35"/>
        <v>-21594489867.25172</v>
      </c>
      <c r="V695" s="3">
        <f t="shared" si="36"/>
        <v>0.58755221801014312</v>
      </c>
    </row>
    <row r="696" spans="13:22" x14ac:dyDescent="0.25">
      <c r="M696" s="3">
        <v>692</v>
      </c>
      <c r="N696" s="122">
        <f>(_xlfn.GAMMA.INV(T696,IF($O$2="Railway",$D$31,$D$32),IF($O$2="Railway",$F$31,$F$32))*'CBA Result'!$G$89)</f>
        <v>5413930686.7631359</v>
      </c>
      <c r="O696" s="122">
        <f>'CBA Result'!$G$88+'CBA Result'!$G$92+'CBA Result'!$G$93+'CBA Result'!$G$94+'CBA Result'!$G$95</f>
        <v>-1375964005.2877898</v>
      </c>
      <c r="P696" s="122">
        <f>'CBA Result'!$G$90+'CBA Result'!$G$91</f>
        <v>16477753602.776276</v>
      </c>
      <c r="Q696" s="122">
        <f>'CBA Result'!$G$74</f>
        <v>-11300047184.977684</v>
      </c>
      <c r="R696" s="122">
        <v>0.43020897273457237</v>
      </c>
      <c r="S696" s="122">
        <f t="shared" si="34"/>
        <v>11727780551.156332</v>
      </c>
      <c r="T696" s="122">
        <v>0.94477160206614952</v>
      </c>
      <c r="U696" s="122">
        <f t="shared" si="35"/>
        <v>-26381519505.113937</v>
      </c>
      <c r="V696" s="3">
        <f t="shared" si="36"/>
        <v>0.59760573038924314</v>
      </c>
    </row>
    <row r="697" spans="13:22" x14ac:dyDescent="0.25">
      <c r="M697" s="3">
        <v>693</v>
      </c>
      <c r="N697" s="122">
        <f>(_xlfn.GAMMA.INV(T697,IF($O$2="Railway",$D$31,$D$32),IF($O$2="Railway",$F$31,$F$32))*'CBA Result'!$G$89)</f>
        <v>3097081314.7592506</v>
      </c>
      <c r="O697" s="122">
        <f>'CBA Result'!$G$88+'CBA Result'!$G$92+'CBA Result'!$G$93+'CBA Result'!$G$94+'CBA Result'!$G$95</f>
        <v>-1375964005.2877898</v>
      </c>
      <c r="P697" s="122">
        <f>'CBA Result'!$G$90+'CBA Result'!$G$91</f>
        <v>16477753602.776276</v>
      </c>
      <c r="Q697" s="122">
        <f>'CBA Result'!$G$74</f>
        <v>-11300047184.977684</v>
      </c>
      <c r="R697" s="122">
        <v>0.62771214475581782</v>
      </c>
      <c r="S697" s="122">
        <f t="shared" si="34"/>
        <v>15588491856.512732</v>
      </c>
      <c r="T697" s="122">
        <v>0.13435753621051938</v>
      </c>
      <c r="U697" s="122">
        <f t="shared" si="35"/>
        <v>-15091754187.768341</v>
      </c>
      <c r="V697" s="3">
        <f t="shared" si="36"/>
        <v>1.1469580640276655</v>
      </c>
    </row>
    <row r="698" spans="13:22" x14ac:dyDescent="0.25">
      <c r="M698" s="3">
        <v>694</v>
      </c>
      <c r="N698" s="122">
        <f>(_xlfn.GAMMA.INV(T698,IF($O$2="Railway",$D$31,$D$32),IF($O$2="Railway",$F$31,$F$32))*'CBA Result'!$G$89)</f>
        <v>3582258064.5972614</v>
      </c>
      <c r="O698" s="122">
        <f>'CBA Result'!$G$88+'CBA Result'!$G$92+'CBA Result'!$G$93+'CBA Result'!$G$94+'CBA Result'!$G$95</f>
        <v>-1375964005.2877898</v>
      </c>
      <c r="P698" s="122">
        <f>'CBA Result'!$G$90+'CBA Result'!$G$91</f>
        <v>16477753602.776276</v>
      </c>
      <c r="Q698" s="122">
        <f>'CBA Result'!$G$74</f>
        <v>-11300047184.977684</v>
      </c>
      <c r="R698" s="122">
        <v>0.86253019204176762</v>
      </c>
      <c r="S698" s="122">
        <f t="shared" si="34"/>
        <v>21973073618.955231</v>
      </c>
      <c r="T698" s="122">
        <v>0.32654454210097594</v>
      </c>
      <c r="U698" s="122">
        <f t="shared" si="35"/>
        <v>-17455969880.550308</v>
      </c>
      <c r="V698" s="3">
        <f t="shared" si="36"/>
        <v>1.3851632331931152</v>
      </c>
    </row>
    <row r="699" spans="13:22" x14ac:dyDescent="0.25">
      <c r="M699" s="3">
        <v>695</v>
      </c>
      <c r="N699" s="122">
        <f>(_xlfn.GAMMA.INV(T699,IF($O$2="Railway",$D$31,$D$32),IF($O$2="Railway",$F$31,$F$32))*'CBA Result'!$G$89)</f>
        <v>4003672431.6233339</v>
      </c>
      <c r="O699" s="122">
        <f>'CBA Result'!$G$88+'CBA Result'!$G$92+'CBA Result'!$G$93+'CBA Result'!$G$94+'CBA Result'!$G$95</f>
        <v>-1375964005.2877898</v>
      </c>
      <c r="P699" s="122">
        <f>'CBA Result'!$G$90+'CBA Result'!$G$91</f>
        <v>16477753602.776276</v>
      </c>
      <c r="Q699" s="122">
        <f>'CBA Result'!$G$74</f>
        <v>-11300047184.977684</v>
      </c>
      <c r="R699" s="122">
        <v>0.49860529088099514</v>
      </c>
      <c r="S699" s="122">
        <f t="shared" si="34"/>
        <v>13003048361.842199</v>
      </c>
      <c r="T699" s="122">
        <v>0.52938620015139815</v>
      </c>
      <c r="U699" s="122">
        <f t="shared" si="35"/>
        <v>-19509478132.995358</v>
      </c>
      <c r="V699" s="3">
        <f t="shared" si="36"/>
        <v>0.80118784734391557</v>
      </c>
    </row>
    <row r="700" spans="13:22" x14ac:dyDescent="0.25">
      <c r="M700" s="3">
        <v>696</v>
      </c>
      <c r="N700" s="122">
        <f>(_xlfn.GAMMA.INV(T700,IF($O$2="Railway",$D$31,$D$32),IF($O$2="Railway",$F$31,$F$32))*'CBA Result'!$G$89)</f>
        <v>2669299389.2374201</v>
      </c>
      <c r="O700" s="122">
        <f>'CBA Result'!$G$88+'CBA Result'!$G$92+'CBA Result'!$G$93+'CBA Result'!$G$94+'CBA Result'!$G$95</f>
        <v>-1375964005.2877898</v>
      </c>
      <c r="P700" s="122">
        <f>'CBA Result'!$G$90+'CBA Result'!$G$91</f>
        <v>16477753602.776276</v>
      </c>
      <c r="Q700" s="122">
        <f>'CBA Result'!$G$74</f>
        <v>-11300047184.977684</v>
      </c>
      <c r="R700" s="122">
        <v>0.61662190137071049</v>
      </c>
      <c r="S700" s="122">
        <f t="shared" si="34"/>
        <v>15352888096.242075</v>
      </c>
      <c r="T700" s="122">
        <v>4.0415026603704329E-2</v>
      </c>
      <c r="U700" s="122">
        <f t="shared" si="35"/>
        <v>-13007217486.978638</v>
      </c>
      <c r="V700" s="3">
        <f t="shared" si="36"/>
        <v>1.2797682130598671</v>
      </c>
    </row>
    <row r="701" spans="13:22" x14ac:dyDescent="0.25">
      <c r="M701" s="3">
        <v>697</v>
      </c>
      <c r="N701" s="122">
        <f>(_xlfn.GAMMA.INV(T701,IF($O$2="Railway",$D$31,$D$32),IF($O$2="Railway",$F$31,$F$32))*'CBA Result'!$G$89)</f>
        <v>2405688058.3022203</v>
      </c>
      <c r="O701" s="122">
        <f>'CBA Result'!$G$88+'CBA Result'!$G$92+'CBA Result'!$G$93+'CBA Result'!$G$94+'CBA Result'!$G$95</f>
        <v>-1375964005.2877898</v>
      </c>
      <c r="P701" s="122">
        <f>'CBA Result'!$G$90+'CBA Result'!$G$91</f>
        <v>16477753602.776276</v>
      </c>
      <c r="Q701" s="122">
        <f>'CBA Result'!$G$74</f>
        <v>-11300047184.977684</v>
      </c>
      <c r="R701" s="122">
        <v>0.46876947255446344</v>
      </c>
      <c r="S701" s="122">
        <f t="shared" si="34"/>
        <v>12441563064.780169</v>
      </c>
      <c r="T701" s="122">
        <v>1.4769797065590118E-2</v>
      </c>
      <c r="U701" s="122">
        <f t="shared" si="35"/>
        <v>-11722666968.842258</v>
      </c>
      <c r="V701" s="3">
        <f t="shared" si="36"/>
        <v>1.1491657276966076</v>
      </c>
    </row>
    <row r="702" spans="13:22" x14ac:dyDescent="0.25">
      <c r="M702" s="3">
        <v>698</v>
      </c>
      <c r="N702" s="122">
        <f>(_xlfn.GAMMA.INV(T702,IF($O$2="Railway",$D$31,$D$32),IF($O$2="Railway",$F$31,$F$32))*'CBA Result'!$G$89)</f>
        <v>4161933655.4004984</v>
      </c>
      <c r="O702" s="122">
        <f>'CBA Result'!$G$88+'CBA Result'!$G$92+'CBA Result'!$G$93+'CBA Result'!$G$94+'CBA Result'!$G$95</f>
        <v>-1375964005.2877898</v>
      </c>
      <c r="P702" s="122">
        <f>'CBA Result'!$G$90+'CBA Result'!$G$91</f>
        <v>16477753602.776276</v>
      </c>
      <c r="Q702" s="122">
        <f>'CBA Result'!$G$74</f>
        <v>-11300047184.977684</v>
      </c>
      <c r="R702" s="122">
        <v>0.16901324934386686</v>
      </c>
      <c r="S702" s="122">
        <f t="shared" si="34"/>
        <v>6860676469.6531801</v>
      </c>
      <c r="T702" s="122">
        <v>0.60283372105800792</v>
      </c>
      <c r="U702" s="122">
        <f t="shared" si="35"/>
        <v>-20280668568.105396</v>
      </c>
      <c r="V702" s="3">
        <f t="shared" si="36"/>
        <v>0.47565720466123024</v>
      </c>
    </row>
    <row r="703" spans="13:22" x14ac:dyDescent="0.25">
      <c r="M703" s="3">
        <v>699</v>
      </c>
      <c r="N703" s="122">
        <f>(_xlfn.GAMMA.INV(T703,IF($O$2="Railway",$D$31,$D$32),IF($O$2="Railway",$F$31,$F$32))*'CBA Result'!$G$89)</f>
        <v>3245473621.7884326</v>
      </c>
      <c r="O703" s="122">
        <f>'CBA Result'!$G$88+'CBA Result'!$G$92+'CBA Result'!$G$93+'CBA Result'!$G$94+'CBA Result'!$G$95</f>
        <v>-1375964005.2877898</v>
      </c>
      <c r="P703" s="122">
        <f>'CBA Result'!$G$90+'CBA Result'!$G$91</f>
        <v>16477753602.776276</v>
      </c>
      <c r="Q703" s="122">
        <f>'CBA Result'!$G$74</f>
        <v>-11300047184.977684</v>
      </c>
      <c r="R703" s="122">
        <v>7.0912663534423159E-2</v>
      </c>
      <c r="S703" s="122">
        <f t="shared" si="34"/>
        <v>4619397586.6130562</v>
      </c>
      <c r="T703" s="122">
        <v>0.18452824998925688</v>
      </c>
      <c r="U703" s="122">
        <f t="shared" si="35"/>
        <v>-15814854421.000141</v>
      </c>
      <c r="V703" s="3">
        <f t="shared" si="36"/>
        <v>0.41030458013557464</v>
      </c>
    </row>
    <row r="704" spans="13:22" x14ac:dyDescent="0.25">
      <c r="M704" s="3">
        <v>700</v>
      </c>
      <c r="N704" s="122">
        <f>(_xlfn.GAMMA.INV(T704,IF($O$2="Railway",$D$31,$D$32),IF($O$2="Railway",$F$31,$F$32))*'CBA Result'!$G$89)</f>
        <v>4630985530.6000004</v>
      </c>
      <c r="O704" s="122">
        <f>'CBA Result'!$G$88+'CBA Result'!$G$92+'CBA Result'!$G$93+'CBA Result'!$G$94+'CBA Result'!$G$95</f>
        <v>-1375964005.2877898</v>
      </c>
      <c r="P704" s="122">
        <f>'CBA Result'!$G$90+'CBA Result'!$G$91</f>
        <v>16477753602.776276</v>
      </c>
      <c r="Q704" s="122">
        <f>'CBA Result'!$G$74</f>
        <v>-11300047184.977684</v>
      </c>
      <c r="R704" s="122">
        <v>0.92651528248433357</v>
      </c>
      <c r="S704" s="122">
        <f t="shared" si="34"/>
        <v>24912265371.889584</v>
      </c>
      <c r="T704" s="122">
        <v>0.78479712251707812</v>
      </c>
      <c r="U704" s="122">
        <f t="shared" si="35"/>
        <v>-22566309428.77261</v>
      </c>
      <c r="V704" s="3">
        <f t="shared" si="36"/>
        <v>1.2482008627111971</v>
      </c>
    </row>
    <row r="705" spans="13:22" x14ac:dyDescent="0.25">
      <c r="M705" s="3">
        <v>701</v>
      </c>
      <c r="N705" s="122">
        <f>(_xlfn.GAMMA.INV(T705,IF($O$2="Railway",$D$31,$D$32),IF($O$2="Railway",$F$31,$F$32))*'CBA Result'!$G$89)</f>
        <v>3392658712.3984804</v>
      </c>
      <c r="O705" s="122">
        <f>'CBA Result'!$G$88+'CBA Result'!$G$92+'CBA Result'!$G$93+'CBA Result'!$G$94+'CBA Result'!$G$95</f>
        <v>-1375964005.2877898</v>
      </c>
      <c r="P705" s="122">
        <f>'CBA Result'!$G$90+'CBA Result'!$G$91</f>
        <v>16477753602.776276</v>
      </c>
      <c r="Q705" s="122">
        <f>'CBA Result'!$G$74</f>
        <v>-11300047184.977684</v>
      </c>
      <c r="R705" s="122">
        <v>0.90481963945719979</v>
      </c>
      <c r="S705" s="122">
        <f t="shared" si="34"/>
        <v>23773261548.550549</v>
      </c>
      <c r="T705" s="122">
        <v>0.24245658632489697</v>
      </c>
      <c r="U705" s="122">
        <f t="shared" si="35"/>
        <v>-16532072014.54722</v>
      </c>
      <c r="V705" s="3">
        <f t="shared" si="36"/>
        <v>1.5599953976106349</v>
      </c>
    </row>
    <row r="706" spans="13:22" x14ac:dyDescent="0.25">
      <c r="M706" s="3">
        <v>702</v>
      </c>
      <c r="N706" s="122">
        <f>(_xlfn.GAMMA.INV(T706,IF($O$2="Railway",$D$31,$D$32),IF($O$2="Railway",$F$31,$F$32))*'CBA Result'!$G$89)</f>
        <v>5488465921.8536625</v>
      </c>
      <c r="O706" s="122">
        <f>'CBA Result'!$G$88+'CBA Result'!$G$92+'CBA Result'!$G$93+'CBA Result'!$G$94+'CBA Result'!$G$95</f>
        <v>-1375964005.2877898</v>
      </c>
      <c r="P706" s="122">
        <f>'CBA Result'!$G$90+'CBA Result'!$G$91</f>
        <v>16477753602.776276</v>
      </c>
      <c r="Q706" s="122">
        <f>'CBA Result'!$G$74</f>
        <v>-11300047184.977684</v>
      </c>
      <c r="R706" s="122">
        <v>0.84075880834447969</v>
      </c>
      <c r="S706" s="122">
        <f t="shared" si="34"/>
        <v>21184786760.877995</v>
      </c>
      <c r="T706" s="122">
        <v>0.95243620660429806</v>
      </c>
      <c r="U706" s="122">
        <f t="shared" si="35"/>
        <v>-26744721930.879501</v>
      </c>
      <c r="V706" s="3">
        <f t="shared" si="36"/>
        <v>0.94587966712922056</v>
      </c>
    </row>
    <row r="707" spans="13:22" x14ac:dyDescent="0.25">
      <c r="M707" s="3">
        <v>703</v>
      </c>
      <c r="N707" s="122">
        <f>(_xlfn.GAMMA.INV(T707,IF($O$2="Railway",$D$31,$D$32),IF($O$2="Railway",$F$31,$F$32))*'CBA Result'!$G$89)</f>
        <v>3742922859.7016726</v>
      </c>
      <c r="O707" s="122">
        <f>'CBA Result'!$G$88+'CBA Result'!$G$92+'CBA Result'!$G$93+'CBA Result'!$G$94+'CBA Result'!$G$95</f>
        <v>-1375964005.2877898</v>
      </c>
      <c r="P707" s="122">
        <f>'CBA Result'!$G$90+'CBA Result'!$G$91</f>
        <v>16477753602.776276</v>
      </c>
      <c r="Q707" s="122">
        <f>'CBA Result'!$G$74</f>
        <v>-11300047184.977684</v>
      </c>
      <c r="R707" s="122">
        <v>0.60649611377244728</v>
      </c>
      <c r="S707" s="122">
        <f t="shared" si="34"/>
        <v>15140493384.491901</v>
      </c>
      <c r="T707" s="122">
        <v>0.40308381994619547</v>
      </c>
      <c r="U707" s="122">
        <f t="shared" si="35"/>
        <v>-18238872668.019558</v>
      </c>
      <c r="V707" s="3">
        <f t="shared" si="36"/>
        <v>0.95989771723138007</v>
      </c>
    </row>
    <row r="708" spans="13:22" x14ac:dyDescent="0.25">
      <c r="M708" s="3">
        <v>704</v>
      </c>
      <c r="N708" s="122">
        <f>(_xlfn.GAMMA.INV(T708,IF($O$2="Railway",$D$31,$D$32),IF($O$2="Railway",$F$31,$F$32))*'CBA Result'!$G$89)</f>
        <v>3194702910.4805884</v>
      </c>
      <c r="O708" s="122">
        <f>'CBA Result'!$G$88+'CBA Result'!$G$92+'CBA Result'!$G$93+'CBA Result'!$G$94+'CBA Result'!$G$95</f>
        <v>-1375964005.2877898</v>
      </c>
      <c r="P708" s="122">
        <f>'CBA Result'!$G$90+'CBA Result'!$G$91</f>
        <v>16477753602.776276</v>
      </c>
      <c r="Q708" s="122">
        <f>'CBA Result'!$G$74</f>
        <v>-11300047184.977684</v>
      </c>
      <c r="R708" s="122">
        <v>0.79192219511144923</v>
      </c>
      <c r="S708" s="122">
        <f t="shared" si="34"/>
        <v>19633445939.136452</v>
      </c>
      <c r="T708" s="122">
        <v>0.1663742927355617</v>
      </c>
      <c r="U708" s="122">
        <f t="shared" si="35"/>
        <v>-15567454040.730921</v>
      </c>
      <c r="V708" s="3">
        <f t="shared" si="36"/>
        <v>1.3780149784416533</v>
      </c>
    </row>
    <row r="709" spans="13:22" x14ac:dyDescent="0.25">
      <c r="M709" s="3">
        <v>705</v>
      </c>
      <c r="N709" s="122">
        <f>(_xlfn.GAMMA.INV(T709,IF($O$2="Railway",$D$31,$D$32),IF($O$2="Railway",$F$31,$F$32))*'CBA Result'!$G$89)</f>
        <v>3750026069.0587201</v>
      </c>
      <c r="O709" s="122">
        <f>'CBA Result'!$G$88+'CBA Result'!$G$92+'CBA Result'!$G$93+'CBA Result'!$G$94+'CBA Result'!$G$95</f>
        <v>-1375964005.2877898</v>
      </c>
      <c r="P709" s="122">
        <f>'CBA Result'!$G$90+'CBA Result'!$G$91</f>
        <v>16477753602.776276</v>
      </c>
      <c r="Q709" s="122">
        <f>'CBA Result'!$G$74</f>
        <v>-11300047184.977684</v>
      </c>
      <c r="R709" s="122">
        <v>0.34602197658500589</v>
      </c>
      <c r="S709" s="122">
        <f t="shared" si="34"/>
        <v>10194555932.420599</v>
      </c>
      <c r="T709" s="122">
        <v>0.4065276749115746</v>
      </c>
      <c r="U709" s="122">
        <f t="shared" si="35"/>
        <v>-18273485866.274944</v>
      </c>
      <c r="V709" s="3">
        <f t="shared" si="36"/>
        <v>0.68780626138704237</v>
      </c>
    </row>
    <row r="710" spans="13:22" x14ac:dyDescent="0.25">
      <c r="M710" s="3">
        <v>706</v>
      </c>
      <c r="N710" s="122">
        <f>(_xlfn.GAMMA.INV(T710,IF($O$2="Railway",$D$31,$D$32),IF($O$2="Railway",$F$31,$F$32))*'CBA Result'!$G$89)</f>
        <v>5642548482.3146009</v>
      </c>
      <c r="O710" s="122">
        <f>'CBA Result'!$G$88+'CBA Result'!$G$92+'CBA Result'!$G$93+'CBA Result'!$G$94+'CBA Result'!$G$95</f>
        <v>-1375964005.2877898</v>
      </c>
      <c r="P710" s="122">
        <f>'CBA Result'!$G$90+'CBA Result'!$G$91</f>
        <v>16477753602.776276</v>
      </c>
      <c r="Q710" s="122">
        <f>'CBA Result'!$G$74</f>
        <v>-11300047184.977684</v>
      </c>
      <c r="R710" s="122">
        <v>6.5490750686321819E-2</v>
      </c>
      <c r="S710" s="122">
        <f t="shared" ref="S710:S773" si="37">_xlfn.BETA.INV(R710,IF($O$2="Railway",$I$30,$J$30),IF($O$2="Railway",$I$31,$J$31),IF($O$2="Railway",$I$27,$J$27),IF($O$2="Railway",$I$29,$J$29))*P710</f>
        <v>4471221559.2318449</v>
      </c>
      <c r="T710" s="122">
        <v>0.96542548313966026</v>
      </c>
      <c r="U710" s="122">
        <f t="shared" ref="U710:U773" si="38">_xlfn.GAMMA.INV(T710,IF($O$2="Railway",$D$31,$D$32),IF($O$2="Railway",$F$31,$F$32))*Q710</f>
        <v>-27495550175.529316</v>
      </c>
      <c r="V710" s="3">
        <f t="shared" ref="V710:V773" si="39">(N710+O710+S710)/-U710</f>
        <v>0.3177898234615138</v>
      </c>
    </row>
    <row r="711" spans="13:22" x14ac:dyDescent="0.25">
      <c r="M711" s="3">
        <v>707</v>
      </c>
      <c r="N711" s="122">
        <f>(_xlfn.GAMMA.INV(T711,IF($O$2="Railway",$D$31,$D$32),IF($O$2="Railway",$F$31,$F$32))*'CBA Result'!$G$89)</f>
        <v>4576483540.9847498</v>
      </c>
      <c r="O711" s="122">
        <f>'CBA Result'!$G$88+'CBA Result'!$G$92+'CBA Result'!$G$93+'CBA Result'!$G$94+'CBA Result'!$G$95</f>
        <v>-1375964005.2877898</v>
      </c>
      <c r="P711" s="122">
        <f>'CBA Result'!$G$90+'CBA Result'!$G$91</f>
        <v>16477753602.776276</v>
      </c>
      <c r="Q711" s="122">
        <f>'CBA Result'!$G$74</f>
        <v>-11300047184.977684</v>
      </c>
      <c r="R711" s="122">
        <v>0.7768918985390908</v>
      </c>
      <c r="S711" s="122">
        <f t="shared" si="37"/>
        <v>19201306800.885742</v>
      </c>
      <c r="T711" s="122">
        <v>0.76701066762632775</v>
      </c>
      <c r="U711" s="122">
        <f t="shared" si="38"/>
        <v>-22300726918.524052</v>
      </c>
      <c r="V711" s="3">
        <f t="shared" si="39"/>
        <v>1.0045334584127243</v>
      </c>
    </row>
    <row r="712" spans="13:22" x14ac:dyDescent="0.25">
      <c r="M712" s="3">
        <v>708</v>
      </c>
      <c r="N712" s="122">
        <f>(_xlfn.GAMMA.INV(T712,IF($O$2="Railway",$D$31,$D$32),IF($O$2="Railway",$F$31,$F$32))*'CBA Result'!$G$89)</f>
        <v>4929430120.8191795</v>
      </c>
      <c r="O712" s="122">
        <f>'CBA Result'!$G$88+'CBA Result'!$G$92+'CBA Result'!$G$93+'CBA Result'!$G$94+'CBA Result'!$G$95</f>
        <v>-1375964005.2877898</v>
      </c>
      <c r="P712" s="122">
        <f>'CBA Result'!$G$90+'CBA Result'!$G$91</f>
        <v>16477753602.776276</v>
      </c>
      <c r="Q712" s="122">
        <f>'CBA Result'!$G$74</f>
        <v>-11300047184.977684</v>
      </c>
      <c r="R712" s="122">
        <v>0.11969669180752796</v>
      </c>
      <c r="S712" s="122">
        <f t="shared" si="37"/>
        <v>5809587049.9568644</v>
      </c>
      <c r="T712" s="122">
        <v>0.86567768093567954</v>
      </c>
      <c r="U712" s="122">
        <f t="shared" si="38"/>
        <v>-24020598785.914406</v>
      </c>
      <c r="V712" s="3">
        <f t="shared" si="39"/>
        <v>0.38979266291141401</v>
      </c>
    </row>
    <row r="713" spans="13:22" x14ac:dyDescent="0.25">
      <c r="M713" s="3">
        <v>709</v>
      </c>
      <c r="N713" s="122">
        <f>(_xlfn.GAMMA.INV(T713,IF($O$2="Railway",$D$31,$D$32),IF($O$2="Railway",$F$31,$F$32))*'CBA Result'!$G$89)</f>
        <v>3987109263.4314213</v>
      </c>
      <c r="O713" s="122">
        <f>'CBA Result'!$G$88+'CBA Result'!$G$92+'CBA Result'!$G$93+'CBA Result'!$G$94+'CBA Result'!$G$95</f>
        <v>-1375964005.2877898</v>
      </c>
      <c r="P713" s="122">
        <f>'CBA Result'!$G$90+'CBA Result'!$G$91</f>
        <v>16477753602.776276</v>
      </c>
      <c r="Q713" s="122">
        <f>'CBA Result'!$G$74</f>
        <v>-11300047184.977684</v>
      </c>
      <c r="R713" s="122">
        <v>0.64948736156196851</v>
      </c>
      <c r="S713" s="122">
        <f t="shared" si="37"/>
        <v>16060969696.010336</v>
      </c>
      <c r="T713" s="122">
        <v>0.52148358365335745</v>
      </c>
      <c r="U713" s="122">
        <f t="shared" si="38"/>
        <v>-19428767542.113617</v>
      </c>
      <c r="V713" s="3">
        <f t="shared" si="39"/>
        <v>0.96105503932148373</v>
      </c>
    </row>
    <row r="714" spans="13:22" x14ac:dyDescent="0.25">
      <c r="M714" s="3">
        <v>710</v>
      </c>
      <c r="N714" s="122">
        <f>(_xlfn.GAMMA.INV(T714,IF($O$2="Railway",$D$31,$D$32),IF($O$2="Railway",$F$31,$F$32))*'CBA Result'!$G$89)</f>
        <v>5144244914.8572607</v>
      </c>
      <c r="O714" s="122">
        <f>'CBA Result'!$G$88+'CBA Result'!$G$92+'CBA Result'!$G$93+'CBA Result'!$G$94+'CBA Result'!$G$95</f>
        <v>-1375964005.2877898</v>
      </c>
      <c r="P714" s="122">
        <f>'CBA Result'!$G$90+'CBA Result'!$G$91</f>
        <v>16477753602.776276</v>
      </c>
      <c r="Q714" s="122">
        <f>'CBA Result'!$G$74</f>
        <v>-11300047184.977684</v>
      </c>
      <c r="R714" s="122">
        <v>0.21812025443537031</v>
      </c>
      <c r="S714" s="122">
        <f t="shared" si="37"/>
        <v>7829002163.0062761</v>
      </c>
      <c r="T714" s="122">
        <v>0.90776732462918119</v>
      </c>
      <c r="U714" s="122">
        <f t="shared" si="38"/>
        <v>-25067368869.757305</v>
      </c>
      <c r="V714" s="3">
        <f t="shared" si="39"/>
        <v>0.46264460912638367</v>
      </c>
    </row>
    <row r="715" spans="13:22" x14ac:dyDescent="0.25">
      <c r="M715" s="3">
        <v>711</v>
      </c>
      <c r="N715" s="122">
        <f>(_xlfn.GAMMA.INV(T715,IF($O$2="Railway",$D$31,$D$32),IF($O$2="Railway",$F$31,$F$32))*'CBA Result'!$G$89)</f>
        <v>3877055487.7919817</v>
      </c>
      <c r="O715" s="122">
        <f>'CBA Result'!$G$88+'CBA Result'!$G$92+'CBA Result'!$G$93+'CBA Result'!$G$94+'CBA Result'!$G$95</f>
        <v>-1375964005.2877898</v>
      </c>
      <c r="P715" s="122">
        <f>'CBA Result'!$G$90+'CBA Result'!$G$91</f>
        <v>16477753602.776276</v>
      </c>
      <c r="Q715" s="122">
        <f>'CBA Result'!$G$74</f>
        <v>-11300047184.977684</v>
      </c>
      <c r="R715" s="122">
        <v>0.98561811064533922</v>
      </c>
      <c r="S715" s="122">
        <f t="shared" si="37"/>
        <v>30329113623.485325</v>
      </c>
      <c r="T715" s="122">
        <v>0.46834484573783564</v>
      </c>
      <c r="U715" s="122">
        <f t="shared" si="38"/>
        <v>-18892486973.22086</v>
      </c>
      <c r="V715" s="3">
        <f t="shared" si="39"/>
        <v>1.7377386657735778</v>
      </c>
    </row>
    <row r="716" spans="13:22" x14ac:dyDescent="0.25">
      <c r="M716" s="3">
        <v>712</v>
      </c>
      <c r="N716" s="122">
        <f>(_xlfn.GAMMA.INV(T716,IF($O$2="Railway",$D$31,$D$32),IF($O$2="Railway",$F$31,$F$32))*'CBA Result'!$G$89)</f>
        <v>4023952513.3980718</v>
      </c>
      <c r="O716" s="122">
        <f>'CBA Result'!$G$88+'CBA Result'!$G$92+'CBA Result'!$G$93+'CBA Result'!$G$94+'CBA Result'!$G$95</f>
        <v>-1375964005.2877898</v>
      </c>
      <c r="P716" s="122">
        <f>'CBA Result'!$G$90+'CBA Result'!$G$91</f>
        <v>16477753602.776276</v>
      </c>
      <c r="Q716" s="122">
        <f>'CBA Result'!$G$74</f>
        <v>-11300047184.977684</v>
      </c>
      <c r="R716" s="122">
        <v>0.67744058514214156</v>
      </c>
      <c r="S716" s="122">
        <f t="shared" si="37"/>
        <v>16689224816.448711</v>
      </c>
      <c r="T716" s="122">
        <v>0.53901663477951323</v>
      </c>
      <c r="U716" s="122">
        <f t="shared" si="38"/>
        <v>-19608300856.051945</v>
      </c>
      <c r="V716" s="3">
        <f t="shared" si="39"/>
        <v>0.98617485862324061</v>
      </c>
    </row>
    <row r="717" spans="13:22" x14ac:dyDescent="0.25">
      <c r="M717" s="3">
        <v>713</v>
      </c>
      <c r="N717" s="122">
        <f>(_xlfn.GAMMA.INV(T717,IF($O$2="Railway",$D$31,$D$32),IF($O$2="Railway",$F$31,$F$32))*'CBA Result'!$G$89)</f>
        <v>3136402627.576406</v>
      </c>
      <c r="O717" s="122">
        <f>'CBA Result'!$G$88+'CBA Result'!$G$92+'CBA Result'!$G$93+'CBA Result'!$G$94+'CBA Result'!$G$95</f>
        <v>-1375964005.2877898</v>
      </c>
      <c r="P717" s="122">
        <f>'CBA Result'!$G$90+'CBA Result'!$G$91</f>
        <v>16477753602.776276</v>
      </c>
      <c r="Q717" s="122">
        <f>'CBA Result'!$G$74</f>
        <v>-11300047184.977684</v>
      </c>
      <c r="R717" s="122">
        <v>0.20581648305393851</v>
      </c>
      <c r="S717" s="122">
        <f t="shared" si="37"/>
        <v>7591498595.7592669</v>
      </c>
      <c r="T717" s="122">
        <v>0.14678564405418848</v>
      </c>
      <c r="U717" s="122">
        <f t="shared" si="38"/>
        <v>-15283362843.48844</v>
      </c>
      <c r="V717" s="3">
        <f t="shared" si="39"/>
        <v>0.61190310756983213</v>
      </c>
    </row>
    <row r="718" spans="13:22" x14ac:dyDescent="0.25">
      <c r="M718" s="3">
        <v>714</v>
      </c>
      <c r="N718" s="122">
        <f>(_xlfn.GAMMA.INV(T718,IF($O$2="Railway",$D$31,$D$32),IF($O$2="Railway",$F$31,$F$32))*'CBA Result'!$G$89)</f>
        <v>3665611505.1720109</v>
      </c>
      <c r="O718" s="122">
        <f>'CBA Result'!$G$88+'CBA Result'!$G$92+'CBA Result'!$G$93+'CBA Result'!$G$94+'CBA Result'!$G$95</f>
        <v>-1375964005.2877898</v>
      </c>
      <c r="P718" s="122">
        <f>'CBA Result'!$G$90+'CBA Result'!$G$91</f>
        <v>16477753602.776276</v>
      </c>
      <c r="Q718" s="122">
        <f>'CBA Result'!$G$74</f>
        <v>-11300047184.977684</v>
      </c>
      <c r="R718" s="122">
        <v>0.64145440381794383</v>
      </c>
      <c r="S718" s="122">
        <f t="shared" si="37"/>
        <v>15885069685.829224</v>
      </c>
      <c r="T718" s="122">
        <v>0.36586099142060069</v>
      </c>
      <c r="U718" s="122">
        <f t="shared" si="38"/>
        <v>-17862142501.806351</v>
      </c>
      <c r="V718" s="3">
        <f t="shared" si="39"/>
        <v>1.0174992828478153</v>
      </c>
    </row>
    <row r="719" spans="13:22" x14ac:dyDescent="0.25">
      <c r="M719" s="3">
        <v>715</v>
      </c>
      <c r="N719" s="122">
        <f>(_xlfn.GAMMA.INV(T719,IF($O$2="Railway",$D$31,$D$32),IF($O$2="Railway",$F$31,$F$32))*'CBA Result'!$G$89)</f>
        <v>5801677282.0918703</v>
      </c>
      <c r="O719" s="122">
        <f>'CBA Result'!$G$88+'CBA Result'!$G$92+'CBA Result'!$G$93+'CBA Result'!$G$94+'CBA Result'!$G$95</f>
        <v>-1375964005.2877898</v>
      </c>
      <c r="P719" s="122">
        <f>'CBA Result'!$G$90+'CBA Result'!$G$91</f>
        <v>16477753602.776276</v>
      </c>
      <c r="Q719" s="122">
        <f>'CBA Result'!$G$74</f>
        <v>-11300047184.977684</v>
      </c>
      <c r="R719" s="122">
        <v>0.45508916233992025</v>
      </c>
      <c r="S719" s="122">
        <f t="shared" si="37"/>
        <v>12187000996.638456</v>
      </c>
      <c r="T719" s="122">
        <v>0.97547013651841208</v>
      </c>
      <c r="U719" s="122">
        <f t="shared" si="38"/>
        <v>-28270968217.990314</v>
      </c>
      <c r="V719" s="3">
        <f t="shared" si="39"/>
        <v>0.5876245251080926</v>
      </c>
    </row>
    <row r="720" spans="13:22" x14ac:dyDescent="0.25">
      <c r="M720" s="3">
        <v>716</v>
      </c>
      <c r="N720" s="122">
        <f>(_xlfn.GAMMA.INV(T720,IF($O$2="Railway",$D$31,$D$32),IF($O$2="Railway",$F$31,$F$32))*'CBA Result'!$G$89)</f>
        <v>5933836137.590683</v>
      </c>
      <c r="O720" s="122">
        <f>'CBA Result'!$G$88+'CBA Result'!$G$92+'CBA Result'!$G$93+'CBA Result'!$G$94+'CBA Result'!$G$95</f>
        <v>-1375964005.2877898</v>
      </c>
      <c r="P720" s="122">
        <f>'CBA Result'!$G$90+'CBA Result'!$G$91</f>
        <v>16477753602.776276</v>
      </c>
      <c r="Q720" s="122">
        <f>'CBA Result'!$G$74</f>
        <v>-11300047184.977684</v>
      </c>
      <c r="R720" s="122">
        <v>6.1741565155009059E-2</v>
      </c>
      <c r="S720" s="122">
        <f t="shared" si="37"/>
        <v>4366060978.5472126</v>
      </c>
      <c r="T720" s="122">
        <v>0.98174283100139292</v>
      </c>
      <c r="U720" s="122">
        <f t="shared" si="38"/>
        <v>-28914964535.239067</v>
      </c>
      <c r="V720" s="3">
        <f t="shared" si="39"/>
        <v>0.30862680464208714</v>
      </c>
    </row>
    <row r="721" spans="13:22" x14ac:dyDescent="0.25">
      <c r="M721" s="3">
        <v>717</v>
      </c>
      <c r="N721" s="122">
        <f>(_xlfn.GAMMA.INV(T721,IF($O$2="Railway",$D$31,$D$32),IF($O$2="Railway",$F$31,$F$32))*'CBA Result'!$G$89)</f>
        <v>1882201306.9197674</v>
      </c>
      <c r="O721" s="122">
        <f>'CBA Result'!$G$88+'CBA Result'!$G$92+'CBA Result'!$G$93+'CBA Result'!$G$94+'CBA Result'!$G$95</f>
        <v>-1375964005.2877898</v>
      </c>
      <c r="P721" s="122">
        <f>'CBA Result'!$G$90+'CBA Result'!$G$91</f>
        <v>16477753602.776276</v>
      </c>
      <c r="Q721" s="122">
        <f>'CBA Result'!$G$74</f>
        <v>-11300047184.977684</v>
      </c>
      <c r="R721" s="122">
        <v>0.89545607110016578</v>
      </c>
      <c r="S721" s="122">
        <f t="shared" si="37"/>
        <v>23335261537.275002</v>
      </c>
      <c r="T721" s="122">
        <v>8.4540430468538208E-4</v>
      </c>
      <c r="U721" s="122">
        <f t="shared" si="38"/>
        <v>-9171770634.681427</v>
      </c>
      <c r="V721" s="3">
        <f t="shared" si="39"/>
        <v>2.5994434213994158</v>
      </c>
    </row>
    <row r="722" spans="13:22" x14ac:dyDescent="0.25">
      <c r="M722" s="3">
        <v>718</v>
      </c>
      <c r="N722" s="122">
        <f>(_xlfn.GAMMA.INV(T722,IF($O$2="Railway",$D$31,$D$32),IF($O$2="Railway",$F$31,$F$32))*'CBA Result'!$G$89)</f>
        <v>4417481846.2923794</v>
      </c>
      <c r="O722" s="122">
        <f>'CBA Result'!$G$88+'CBA Result'!$G$92+'CBA Result'!$G$93+'CBA Result'!$G$94+'CBA Result'!$G$95</f>
        <v>-1375964005.2877898</v>
      </c>
      <c r="P722" s="122">
        <f>'CBA Result'!$G$90+'CBA Result'!$G$91</f>
        <v>16477753602.776276</v>
      </c>
      <c r="Q722" s="122">
        <f>'CBA Result'!$G$74</f>
        <v>-11300047184.977684</v>
      </c>
      <c r="R722" s="122">
        <v>0.85272732717429878</v>
      </c>
      <c r="S722" s="122">
        <f t="shared" si="37"/>
        <v>21609014267.686707</v>
      </c>
      <c r="T722" s="122">
        <v>0.70981945491786458</v>
      </c>
      <c r="U722" s="122">
        <f t="shared" si="38"/>
        <v>-21525928245.883331</v>
      </c>
      <c r="V722" s="3">
        <f t="shared" si="39"/>
        <v>1.1451553599508779</v>
      </c>
    </row>
    <row r="723" spans="13:22" x14ac:dyDescent="0.25">
      <c r="M723" s="3">
        <v>719</v>
      </c>
      <c r="N723" s="122">
        <f>(_xlfn.GAMMA.INV(T723,IF($O$2="Railway",$D$31,$D$32),IF($O$2="Railway",$F$31,$F$32))*'CBA Result'!$G$89)</f>
        <v>3247223322.4994206</v>
      </c>
      <c r="O723" s="122">
        <f>'CBA Result'!$G$88+'CBA Result'!$G$92+'CBA Result'!$G$93+'CBA Result'!$G$94+'CBA Result'!$G$95</f>
        <v>-1375964005.2877898</v>
      </c>
      <c r="P723" s="122">
        <f>'CBA Result'!$G$90+'CBA Result'!$G$91</f>
        <v>16477753602.776276</v>
      </c>
      <c r="Q723" s="122">
        <f>'CBA Result'!$G$74</f>
        <v>-11300047184.977684</v>
      </c>
      <c r="R723" s="122">
        <v>0.77396844264221309</v>
      </c>
      <c r="S723" s="122">
        <f t="shared" si="37"/>
        <v>19119269388.252731</v>
      </c>
      <c r="T723" s="122">
        <v>0.18517152185185226</v>
      </c>
      <c r="U723" s="122">
        <f t="shared" si="38"/>
        <v>-15823380530.05209</v>
      </c>
      <c r="V723" s="3">
        <f t="shared" si="39"/>
        <v>1.32655147018671</v>
      </c>
    </row>
    <row r="724" spans="13:22" x14ac:dyDescent="0.25">
      <c r="M724" s="3">
        <v>720</v>
      </c>
      <c r="N724" s="122">
        <f>(_xlfn.GAMMA.INV(T724,IF($O$2="Railway",$D$31,$D$32),IF($O$2="Railway",$F$31,$F$32))*'CBA Result'!$G$89)</f>
        <v>2713608312.6804118</v>
      </c>
      <c r="O724" s="122">
        <f>'CBA Result'!$G$88+'CBA Result'!$G$92+'CBA Result'!$G$93+'CBA Result'!$G$94+'CBA Result'!$G$95</f>
        <v>-1375964005.2877898</v>
      </c>
      <c r="P724" s="122">
        <f>'CBA Result'!$G$90+'CBA Result'!$G$91</f>
        <v>16477753602.776276</v>
      </c>
      <c r="Q724" s="122">
        <f>'CBA Result'!$G$74</f>
        <v>-11300047184.977684</v>
      </c>
      <c r="R724" s="122">
        <v>0.81271084791435655</v>
      </c>
      <c r="S724" s="122">
        <f t="shared" si="37"/>
        <v>20263163691.176384</v>
      </c>
      <c r="T724" s="122">
        <v>4.6821966711866114E-2</v>
      </c>
      <c r="U724" s="122">
        <f t="shared" si="38"/>
        <v>-13223130249.016743</v>
      </c>
      <c r="V724" s="3">
        <f t="shared" si="39"/>
        <v>1.6335623707688443</v>
      </c>
    </row>
    <row r="725" spans="13:22" x14ac:dyDescent="0.25">
      <c r="M725" s="3">
        <v>721</v>
      </c>
      <c r="N725" s="122">
        <f>(_xlfn.GAMMA.INV(T725,IF($O$2="Railway",$D$31,$D$32),IF($O$2="Railway",$F$31,$F$32))*'CBA Result'!$G$89)</f>
        <v>4537070518.5059824</v>
      </c>
      <c r="O725" s="122">
        <f>'CBA Result'!$G$88+'CBA Result'!$G$92+'CBA Result'!$G$93+'CBA Result'!$G$94+'CBA Result'!$G$95</f>
        <v>-1375964005.2877898</v>
      </c>
      <c r="P725" s="122">
        <f>'CBA Result'!$G$90+'CBA Result'!$G$91</f>
        <v>16477753602.776276</v>
      </c>
      <c r="Q725" s="122">
        <f>'CBA Result'!$G$74</f>
        <v>-11300047184.977684</v>
      </c>
      <c r="R725" s="122">
        <v>0.15292345563258947</v>
      </c>
      <c r="S725" s="122">
        <f t="shared" si="37"/>
        <v>6528792277.3228312</v>
      </c>
      <c r="T725" s="122">
        <v>0.75356392536145855</v>
      </c>
      <c r="U725" s="122">
        <f t="shared" si="38"/>
        <v>-22108671371.189228</v>
      </c>
      <c r="V725" s="3">
        <f t="shared" si="39"/>
        <v>0.43828498908208263</v>
      </c>
    </row>
    <row r="726" spans="13:22" x14ac:dyDescent="0.25">
      <c r="M726" s="3">
        <v>722</v>
      </c>
      <c r="N726" s="122">
        <f>(_xlfn.GAMMA.INV(T726,IF($O$2="Railway",$D$31,$D$32),IF($O$2="Railway",$F$31,$F$32))*'CBA Result'!$G$89)</f>
        <v>4594127361.1038532</v>
      </c>
      <c r="O726" s="122">
        <f>'CBA Result'!$G$88+'CBA Result'!$G$92+'CBA Result'!$G$93+'CBA Result'!$G$94+'CBA Result'!$G$95</f>
        <v>-1375964005.2877898</v>
      </c>
      <c r="P726" s="122">
        <f>'CBA Result'!$G$90+'CBA Result'!$G$91</f>
        <v>16477753602.776276</v>
      </c>
      <c r="Q726" s="122">
        <f>'CBA Result'!$G$74</f>
        <v>-11300047184.977684</v>
      </c>
      <c r="R726" s="122">
        <v>0.63688659650230317</v>
      </c>
      <c r="S726" s="122">
        <f t="shared" si="37"/>
        <v>15785897312.72624</v>
      </c>
      <c r="T726" s="122">
        <v>0.77287162537674015</v>
      </c>
      <c r="U726" s="122">
        <f t="shared" si="38"/>
        <v>-22386703413.523315</v>
      </c>
      <c r="V726" s="3">
        <f t="shared" si="39"/>
        <v>0.8488994702570799</v>
      </c>
    </row>
    <row r="727" spans="13:22" x14ac:dyDescent="0.25">
      <c r="M727" s="3">
        <v>723</v>
      </c>
      <c r="N727" s="122">
        <f>(_xlfn.GAMMA.INV(T727,IF($O$2="Railway",$D$31,$D$32),IF($O$2="Railway",$F$31,$F$32))*'CBA Result'!$G$89)</f>
        <v>5269836795.629303</v>
      </c>
      <c r="O727" s="122">
        <f>'CBA Result'!$G$88+'CBA Result'!$G$92+'CBA Result'!$G$93+'CBA Result'!$G$94+'CBA Result'!$G$95</f>
        <v>-1375964005.2877898</v>
      </c>
      <c r="P727" s="122">
        <f>'CBA Result'!$G$90+'CBA Result'!$G$91</f>
        <v>16477753602.776276</v>
      </c>
      <c r="Q727" s="122">
        <f>'CBA Result'!$G$74</f>
        <v>-11300047184.977684</v>
      </c>
      <c r="R727" s="122">
        <v>0.93620628595971167</v>
      </c>
      <c r="S727" s="122">
        <f t="shared" si="37"/>
        <v>25495596172.792297</v>
      </c>
      <c r="T727" s="122">
        <v>0.92696088074315852</v>
      </c>
      <c r="U727" s="122">
        <f t="shared" si="38"/>
        <v>-25679365004.168941</v>
      </c>
      <c r="V727" s="3">
        <f t="shared" si="39"/>
        <v>1.1444780257752694</v>
      </c>
    </row>
    <row r="728" spans="13:22" x14ac:dyDescent="0.25">
      <c r="M728" s="3">
        <v>724</v>
      </c>
      <c r="N728" s="122">
        <f>(_xlfn.GAMMA.INV(T728,IF($O$2="Railway",$D$31,$D$32),IF($O$2="Railway",$F$31,$F$32))*'CBA Result'!$G$89)</f>
        <v>4629001375.9299736</v>
      </c>
      <c r="O728" s="122">
        <f>'CBA Result'!$G$88+'CBA Result'!$G$92+'CBA Result'!$G$93+'CBA Result'!$G$94+'CBA Result'!$G$95</f>
        <v>-1375964005.2877898</v>
      </c>
      <c r="P728" s="122">
        <f>'CBA Result'!$G$90+'CBA Result'!$G$91</f>
        <v>16477753602.776276</v>
      </c>
      <c r="Q728" s="122">
        <f>'CBA Result'!$G$74</f>
        <v>-11300047184.977684</v>
      </c>
      <c r="R728" s="122">
        <v>0.67559259445434372</v>
      </c>
      <c r="S728" s="122">
        <f t="shared" si="37"/>
        <v>16646859911.177889</v>
      </c>
      <c r="T728" s="122">
        <v>0.78416612196581648</v>
      </c>
      <c r="U728" s="122">
        <f t="shared" si="38"/>
        <v>-22556640850.034348</v>
      </c>
      <c r="V728" s="3">
        <f t="shared" si="39"/>
        <v>0.8822190065498946</v>
      </c>
    </row>
    <row r="729" spans="13:22" x14ac:dyDescent="0.25">
      <c r="M729" s="3">
        <v>725</v>
      </c>
      <c r="N729" s="122">
        <f>(_xlfn.GAMMA.INV(T729,IF($O$2="Railway",$D$31,$D$32),IF($O$2="Railway",$F$31,$F$32))*'CBA Result'!$G$89)</f>
        <v>4945161376.4712963</v>
      </c>
      <c r="O729" s="122">
        <f>'CBA Result'!$G$88+'CBA Result'!$G$92+'CBA Result'!$G$93+'CBA Result'!$G$94+'CBA Result'!$G$95</f>
        <v>-1375964005.2877898</v>
      </c>
      <c r="P729" s="122">
        <f>'CBA Result'!$G$90+'CBA Result'!$G$91</f>
        <v>16477753602.776276</v>
      </c>
      <c r="Q729" s="122">
        <f>'CBA Result'!$G$74</f>
        <v>-11300047184.977684</v>
      </c>
      <c r="R729" s="122">
        <v>0.13954167250257665</v>
      </c>
      <c r="S729" s="122">
        <f t="shared" si="37"/>
        <v>6245328625.9643373</v>
      </c>
      <c r="T729" s="122">
        <v>0.86919215220477164</v>
      </c>
      <c r="U729" s="122">
        <f t="shared" si="38"/>
        <v>-24097255553.767189</v>
      </c>
      <c r="V729" s="3">
        <f t="shared" si="39"/>
        <v>0.40728812354789146</v>
      </c>
    </row>
    <row r="730" spans="13:22" x14ac:dyDescent="0.25">
      <c r="M730" s="3">
        <v>726</v>
      </c>
      <c r="N730" s="122">
        <f>(_xlfn.GAMMA.INV(T730,IF($O$2="Railway",$D$31,$D$32),IF($O$2="Railway",$F$31,$F$32))*'CBA Result'!$G$89)</f>
        <v>4291681807.9934883</v>
      </c>
      <c r="O730" s="122">
        <f>'CBA Result'!$G$88+'CBA Result'!$G$92+'CBA Result'!$G$93+'CBA Result'!$G$94+'CBA Result'!$G$95</f>
        <v>-1375964005.2877898</v>
      </c>
      <c r="P730" s="122">
        <f>'CBA Result'!$G$90+'CBA Result'!$G$91</f>
        <v>16477753602.776276</v>
      </c>
      <c r="Q730" s="122">
        <f>'CBA Result'!$G$74</f>
        <v>-11300047184.977684</v>
      </c>
      <c r="R730" s="122">
        <v>0.30568586274405496</v>
      </c>
      <c r="S730" s="122">
        <f t="shared" si="37"/>
        <v>9460719219.0454445</v>
      </c>
      <c r="T730" s="122">
        <v>0.65926999163063049</v>
      </c>
      <c r="U730" s="122">
        <f t="shared" si="38"/>
        <v>-20912917781.556438</v>
      </c>
      <c r="V730" s="3">
        <f t="shared" si="39"/>
        <v>0.59180823790481274</v>
      </c>
    </row>
    <row r="731" spans="13:22" x14ac:dyDescent="0.25">
      <c r="M731" s="3">
        <v>727</v>
      </c>
      <c r="N731" s="122">
        <f>(_xlfn.GAMMA.INV(T731,IF($O$2="Railway",$D$31,$D$32),IF($O$2="Railway",$F$31,$F$32))*'CBA Result'!$G$89)</f>
        <v>4305804802.5974903</v>
      </c>
      <c r="O731" s="122">
        <f>'CBA Result'!$G$88+'CBA Result'!$G$92+'CBA Result'!$G$93+'CBA Result'!$G$94+'CBA Result'!$G$95</f>
        <v>-1375964005.2877898</v>
      </c>
      <c r="P731" s="122">
        <f>'CBA Result'!$G$90+'CBA Result'!$G$91</f>
        <v>16477753602.776276</v>
      </c>
      <c r="Q731" s="122">
        <f>'CBA Result'!$G$74</f>
        <v>-11300047184.977684</v>
      </c>
      <c r="R731" s="122">
        <v>0.38962957759610495</v>
      </c>
      <c r="S731" s="122">
        <f t="shared" si="37"/>
        <v>10986337195.75322</v>
      </c>
      <c r="T731" s="122">
        <v>0.66516217696269664</v>
      </c>
      <c r="U731" s="122">
        <f t="shared" si="38"/>
        <v>-20981737661.080769</v>
      </c>
      <c r="V731" s="3">
        <f t="shared" si="39"/>
        <v>0.66325192974251013</v>
      </c>
    </row>
    <row r="732" spans="13:22" x14ac:dyDescent="0.25">
      <c r="M732" s="3">
        <v>728</v>
      </c>
      <c r="N732" s="122">
        <f>(_xlfn.GAMMA.INV(T732,IF($O$2="Railway",$D$31,$D$32),IF($O$2="Railway",$F$31,$F$32))*'CBA Result'!$G$89)</f>
        <v>2542322830.4876089</v>
      </c>
      <c r="O732" s="122">
        <f>'CBA Result'!$G$88+'CBA Result'!$G$92+'CBA Result'!$G$93+'CBA Result'!$G$94+'CBA Result'!$G$95</f>
        <v>-1375964005.2877898</v>
      </c>
      <c r="P732" s="122">
        <f>'CBA Result'!$G$90+'CBA Result'!$G$91</f>
        <v>16477753602.776276</v>
      </c>
      <c r="Q732" s="122">
        <f>'CBA Result'!$G$74</f>
        <v>-11300047184.977684</v>
      </c>
      <c r="R732" s="122">
        <v>0.24414785659362526</v>
      </c>
      <c r="S732" s="122">
        <f t="shared" si="37"/>
        <v>8323032921.04564</v>
      </c>
      <c r="T732" s="122">
        <v>2.5629507283924657E-2</v>
      </c>
      <c r="U732" s="122">
        <f t="shared" si="38"/>
        <v>-12388473961.21821</v>
      </c>
      <c r="V732" s="3">
        <f t="shared" si="39"/>
        <v>0.765985526219916</v>
      </c>
    </row>
    <row r="733" spans="13:22" x14ac:dyDescent="0.25">
      <c r="M733" s="3">
        <v>729</v>
      </c>
      <c r="N733" s="122">
        <f>(_xlfn.GAMMA.INV(T733,IF($O$2="Railway",$D$31,$D$32),IF($O$2="Railway",$F$31,$F$32))*'CBA Result'!$G$89)</f>
        <v>3065966052.3958392</v>
      </c>
      <c r="O733" s="122">
        <f>'CBA Result'!$G$88+'CBA Result'!$G$92+'CBA Result'!$G$93+'CBA Result'!$G$94+'CBA Result'!$G$95</f>
        <v>-1375964005.2877898</v>
      </c>
      <c r="P733" s="122">
        <f>'CBA Result'!$G$90+'CBA Result'!$G$91</f>
        <v>16477753602.776276</v>
      </c>
      <c r="Q733" s="122">
        <f>'CBA Result'!$G$74</f>
        <v>-11300047184.977684</v>
      </c>
      <c r="R733" s="122">
        <v>0.30902784968063313</v>
      </c>
      <c r="S733" s="122">
        <f t="shared" si="37"/>
        <v>9521729177.5996876</v>
      </c>
      <c r="T733" s="122">
        <v>0.12497923803080879</v>
      </c>
      <c r="U733" s="122">
        <f t="shared" si="38"/>
        <v>-14940132759.929586</v>
      </c>
      <c r="V733" s="3">
        <f t="shared" si="39"/>
        <v>0.75044388191638656</v>
      </c>
    </row>
    <row r="734" spans="13:22" x14ac:dyDescent="0.25">
      <c r="M734" s="3">
        <v>730</v>
      </c>
      <c r="N734" s="122">
        <f>(_xlfn.GAMMA.INV(T734,IF($O$2="Railway",$D$31,$D$32),IF($O$2="Railway",$F$31,$F$32))*'CBA Result'!$G$89)</f>
        <v>2709186188.7326407</v>
      </c>
      <c r="O734" s="122">
        <f>'CBA Result'!$G$88+'CBA Result'!$G$92+'CBA Result'!$G$93+'CBA Result'!$G$94+'CBA Result'!$G$95</f>
        <v>-1375964005.2877898</v>
      </c>
      <c r="P734" s="122">
        <f>'CBA Result'!$G$90+'CBA Result'!$G$91</f>
        <v>16477753602.776276</v>
      </c>
      <c r="Q734" s="122">
        <f>'CBA Result'!$G$74</f>
        <v>-11300047184.977684</v>
      </c>
      <c r="R734" s="122">
        <v>0.17714918871605956</v>
      </c>
      <c r="S734" s="122">
        <f t="shared" si="37"/>
        <v>7025309049.808177</v>
      </c>
      <c r="T734" s="122">
        <v>4.6151422906036688E-2</v>
      </c>
      <c r="U734" s="122">
        <f t="shared" si="38"/>
        <v>-13201581700.294573</v>
      </c>
      <c r="V734" s="3">
        <f t="shared" si="39"/>
        <v>0.6331461958885215</v>
      </c>
    </row>
    <row r="735" spans="13:22" x14ac:dyDescent="0.25">
      <c r="M735" s="3">
        <v>731</v>
      </c>
      <c r="N735" s="122">
        <f>(_xlfn.GAMMA.INV(T735,IF($O$2="Railway",$D$31,$D$32),IF($O$2="Railway",$F$31,$F$32))*'CBA Result'!$G$89)</f>
        <v>4228588991.8224692</v>
      </c>
      <c r="O735" s="122">
        <f>'CBA Result'!$G$88+'CBA Result'!$G$92+'CBA Result'!$G$93+'CBA Result'!$G$94+'CBA Result'!$G$95</f>
        <v>-1375964005.2877898</v>
      </c>
      <c r="P735" s="122">
        <f>'CBA Result'!$G$90+'CBA Result'!$G$91</f>
        <v>16477753602.776276</v>
      </c>
      <c r="Q735" s="122">
        <f>'CBA Result'!$G$74</f>
        <v>-11300047184.977684</v>
      </c>
      <c r="R735" s="122">
        <v>0.51056319213212731</v>
      </c>
      <c r="S735" s="122">
        <f t="shared" si="37"/>
        <v>13230911046.212479</v>
      </c>
      <c r="T735" s="122">
        <v>0.63232501617886161</v>
      </c>
      <c r="U735" s="122">
        <f t="shared" si="38"/>
        <v>-20605473069.61768</v>
      </c>
      <c r="V735" s="3">
        <f t="shared" si="39"/>
        <v>0.78054679833883456</v>
      </c>
    </row>
    <row r="736" spans="13:22" x14ac:dyDescent="0.25">
      <c r="M736" s="3">
        <v>732</v>
      </c>
      <c r="N736" s="122">
        <f>(_xlfn.GAMMA.INV(T736,IF($O$2="Railway",$D$31,$D$32),IF($O$2="Railway",$F$31,$F$32))*'CBA Result'!$G$89)</f>
        <v>4780144202.2054996</v>
      </c>
      <c r="O736" s="122">
        <f>'CBA Result'!$G$88+'CBA Result'!$G$92+'CBA Result'!$G$93+'CBA Result'!$G$94+'CBA Result'!$G$95</f>
        <v>-1375964005.2877898</v>
      </c>
      <c r="P736" s="122">
        <f>'CBA Result'!$G$90+'CBA Result'!$G$91</f>
        <v>16477753602.776276</v>
      </c>
      <c r="Q736" s="122">
        <f>'CBA Result'!$G$74</f>
        <v>-11300047184.977684</v>
      </c>
      <c r="R736" s="122">
        <v>0.72392673027507959</v>
      </c>
      <c r="S736" s="122">
        <f t="shared" si="37"/>
        <v>17800325237.24192</v>
      </c>
      <c r="T736" s="122">
        <v>0.82866541020930384</v>
      </c>
      <c r="U736" s="122">
        <f t="shared" si="38"/>
        <v>-23293144076.644695</v>
      </c>
      <c r="V736" s="3">
        <f t="shared" si="39"/>
        <v>0.91033247226683844</v>
      </c>
    </row>
    <row r="737" spans="13:22" x14ac:dyDescent="0.25">
      <c r="M737" s="3">
        <v>733</v>
      </c>
      <c r="N737" s="122">
        <f>(_xlfn.GAMMA.INV(T737,IF($O$2="Railway",$D$31,$D$32),IF($O$2="Railway",$F$31,$F$32))*'CBA Result'!$G$89)</f>
        <v>3371992254.0993848</v>
      </c>
      <c r="O737" s="122">
        <f>'CBA Result'!$G$88+'CBA Result'!$G$92+'CBA Result'!$G$93+'CBA Result'!$G$94+'CBA Result'!$G$95</f>
        <v>-1375964005.2877898</v>
      </c>
      <c r="P737" s="122">
        <f>'CBA Result'!$G$90+'CBA Result'!$G$91</f>
        <v>16477753602.776276</v>
      </c>
      <c r="Q737" s="122">
        <f>'CBA Result'!$G$74</f>
        <v>-11300047184.977684</v>
      </c>
      <c r="R737" s="122">
        <v>0.91697362006462657</v>
      </c>
      <c r="S737" s="122">
        <f t="shared" si="37"/>
        <v>24386832409.920662</v>
      </c>
      <c r="T737" s="122">
        <v>0.23388248309764115</v>
      </c>
      <c r="U737" s="122">
        <f t="shared" si="38"/>
        <v>-16431366518.990683</v>
      </c>
      <c r="V737" s="3">
        <f t="shared" si="39"/>
        <v>1.6056400804059758</v>
      </c>
    </row>
    <row r="738" spans="13:22" x14ac:dyDescent="0.25">
      <c r="M738" s="3">
        <v>734</v>
      </c>
      <c r="N738" s="122">
        <f>(_xlfn.GAMMA.INV(T738,IF($O$2="Railway",$D$31,$D$32),IF($O$2="Railway",$F$31,$F$32))*'CBA Result'!$G$89)</f>
        <v>5309919928.5725746</v>
      </c>
      <c r="O738" s="122">
        <f>'CBA Result'!$G$88+'CBA Result'!$G$92+'CBA Result'!$G$93+'CBA Result'!$G$94+'CBA Result'!$G$95</f>
        <v>-1375964005.2877898</v>
      </c>
      <c r="P738" s="122">
        <f>'CBA Result'!$G$90+'CBA Result'!$G$91</f>
        <v>16477753602.776276</v>
      </c>
      <c r="Q738" s="122">
        <f>'CBA Result'!$G$74</f>
        <v>-11300047184.977684</v>
      </c>
      <c r="R738" s="122">
        <v>0.95934692432706992</v>
      </c>
      <c r="S738" s="122">
        <f t="shared" si="37"/>
        <v>27190453760.072689</v>
      </c>
      <c r="T738" s="122">
        <v>0.9323402041173815</v>
      </c>
      <c r="U738" s="122">
        <f t="shared" si="38"/>
        <v>-25874685929.89753</v>
      </c>
      <c r="V738" s="3">
        <f t="shared" si="39"/>
        <v>1.2028903372076887</v>
      </c>
    </row>
    <row r="739" spans="13:22" x14ac:dyDescent="0.25">
      <c r="M739" s="3">
        <v>735</v>
      </c>
      <c r="N739" s="122">
        <f>(_xlfn.GAMMA.INV(T739,IF($O$2="Railway",$D$31,$D$32),IF($O$2="Railway",$F$31,$F$32))*'CBA Result'!$G$89)</f>
        <v>3969089634.9360056</v>
      </c>
      <c r="O739" s="122">
        <f>'CBA Result'!$G$88+'CBA Result'!$G$92+'CBA Result'!$G$93+'CBA Result'!$G$94+'CBA Result'!$G$95</f>
        <v>-1375964005.2877898</v>
      </c>
      <c r="P739" s="122">
        <f>'CBA Result'!$G$90+'CBA Result'!$G$91</f>
        <v>16477753602.776276</v>
      </c>
      <c r="Q739" s="122">
        <f>'CBA Result'!$G$74</f>
        <v>-11300047184.977684</v>
      </c>
      <c r="R739" s="122">
        <v>0.41858925969264427</v>
      </c>
      <c r="S739" s="122">
        <f t="shared" si="37"/>
        <v>11514681323.958048</v>
      </c>
      <c r="T739" s="122">
        <v>0.51285161642685961</v>
      </c>
      <c r="U739" s="122">
        <f t="shared" si="38"/>
        <v>-19340959772.097458</v>
      </c>
      <c r="V739" s="3">
        <f t="shared" si="39"/>
        <v>0.72942641522677254</v>
      </c>
    </row>
    <row r="740" spans="13:22" x14ac:dyDescent="0.25">
      <c r="M740" s="3">
        <v>736</v>
      </c>
      <c r="N740" s="122">
        <f>(_xlfn.GAMMA.INV(T740,IF($O$2="Railway",$D$31,$D$32),IF($O$2="Railway",$F$31,$F$32))*'CBA Result'!$G$89)</f>
        <v>3364576760.0948548</v>
      </c>
      <c r="O740" s="122">
        <f>'CBA Result'!$G$88+'CBA Result'!$G$92+'CBA Result'!$G$93+'CBA Result'!$G$94+'CBA Result'!$G$95</f>
        <v>-1375964005.2877898</v>
      </c>
      <c r="P740" s="122">
        <f>'CBA Result'!$G$90+'CBA Result'!$G$91</f>
        <v>16477753602.776276</v>
      </c>
      <c r="Q740" s="122">
        <f>'CBA Result'!$G$74</f>
        <v>-11300047184.977684</v>
      </c>
      <c r="R740" s="122">
        <v>0.40964417749744197</v>
      </c>
      <c r="S740" s="122">
        <f t="shared" si="37"/>
        <v>11351114971.837872</v>
      </c>
      <c r="T740" s="122">
        <v>0.23083888535064612</v>
      </c>
      <c r="U740" s="122">
        <f t="shared" si="38"/>
        <v>-16395231590.222778</v>
      </c>
      <c r="V740" s="3">
        <f t="shared" si="39"/>
        <v>0.81363460181922787</v>
      </c>
    </row>
    <row r="741" spans="13:22" x14ac:dyDescent="0.25">
      <c r="M741" s="3">
        <v>737</v>
      </c>
      <c r="N741" s="122">
        <f>(_xlfn.GAMMA.INV(T741,IF($O$2="Railway",$D$31,$D$32),IF($O$2="Railway",$F$31,$F$32))*'CBA Result'!$G$89)</f>
        <v>2985496352.4411173</v>
      </c>
      <c r="O741" s="122">
        <f>'CBA Result'!$G$88+'CBA Result'!$G$92+'CBA Result'!$G$93+'CBA Result'!$G$94+'CBA Result'!$G$95</f>
        <v>-1375964005.2877898</v>
      </c>
      <c r="P741" s="122">
        <f>'CBA Result'!$G$90+'CBA Result'!$G$91</f>
        <v>16477753602.776276</v>
      </c>
      <c r="Q741" s="122">
        <f>'CBA Result'!$G$74</f>
        <v>-11300047184.977684</v>
      </c>
      <c r="R741" s="122">
        <v>0.71352966203415469</v>
      </c>
      <c r="S741" s="122">
        <f t="shared" si="37"/>
        <v>17543582145.811729</v>
      </c>
      <c r="T741" s="122">
        <v>0.10261659672046342</v>
      </c>
      <c r="U741" s="122">
        <f t="shared" si="38"/>
        <v>-14548012305.909624</v>
      </c>
      <c r="V741" s="3">
        <f t="shared" si="39"/>
        <v>1.3165451121583649</v>
      </c>
    </row>
    <row r="742" spans="13:22" x14ac:dyDescent="0.25">
      <c r="M742" s="3">
        <v>738</v>
      </c>
      <c r="N742" s="122">
        <f>(_xlfn.GAMMA.INV(T742,IF($O$2="Railway",$D$31,$D$32),IF($O$2="Railway",$F$31,$F$32))*'CBA Result'!$G$89)</f>
        <v>4203313547.5988832</v>
      </c>
      <c r="O742" s="122">
        <f>'CBA Result'!$G$88+'CBA Result'!$G$92+'CBA Result'!$G$93+'CBA Result'!$G$94+'CBA Result'!$G$95</f>
        <v>-1375964005.2877898</v>
      </c>
      <c r="P742" s="122">
        <f>'CBA Result'!$G$90+'CBA Result'!$G$91</f>
        <v>16477753602.776276</v>
      </c>
      <c r="Q742" s="122">
        <f>'CBA Result'!$G$74</f>
        <v>-11300047184.977684</v>
      </c>
      <c r="R742" s="122">
        <v>0.26575100488985415</v>
      </c>
      <c r="S742" s="122">
        <f t="shared" si="37"/>
        <v>8726280253.0578117</v>
      </c>
      <c r="T742" s="122">
        <v>0.62125962235903032</v>
      </c>
      <c r="U742" s="122">
        <f t="shared" si="38"/>
        <v>-20482308466.418148</v>
      </c>
      <c r="V742" s="3">
        <f t="shared" si="39"/>
        <v>0.56407849800288401</v>
      </c>
    </row>
    <row r="743" spans="13:22" x14ac:dyDescent="0.25">
      <c r="M743" s="3">
        <v>739</v>
      </c>
      <c r="N743" s="122">
        <f>(_xlfn.GAMMA.INV(T743,IF($O$2="Railway",$D$31,$D$32),IF($O$2="Railway",$F$31,$F$32))*'CBA Result'!$G$89)</f>
        <v>5209370508.8339481</v>
      </c>
      <c r="O743" s="122">
        <f>'CBA Result'!$G$88+'CBA Result'!$G$92+'CBA Result'!$G$93+'CBA Result'!$G$94+'CBA Result'!$G$95</f>
        <v>-1375964005.2877898</v>
      </c>
      <c r="P743" s="122">
        <f>'CBA Result'!$G$90+'CBA Result'!$G$91</f>
        <v>16477753602.776276</v>
      </c>
      <c r="Q743" s="122">
        <f>'CBA Result'!$G$74</f>
        <v>-11300047184.977684</v>
      </c>
      <c r="R743" s="122">
        <v>0.99712099510433594</v>
      </c>
      <c r="S743" s="122">
        <f t="shared" si="37"/>
        <v>33694708893.78307</v>
      </c>
      <c r="T743" s="122">
        <v>0.91817805201211544</v>
      </c>
      <c r="U743" s="122">
        <f t="shared" si="38"/>
        <v>-25384719095.902393</v>
      </c>
      <c r="V743" s="3">
        <f t="shared" si="39"/>
        <v>1.4783742634909451</v>
      </c>
    </row>
    <row r="744" spans="13:22" x14ac:dyDescent="0.25">
      <c r="M744" s="3">
        <v>740</v>
      </c>
      <c r="N744" s="122">
        <f>(_xlfn.GAMMA.INV(T744,IF($O$2="Railway",$D$31,$D$32),IF($O$2="Railway",$F$31,$F$32))*'CBA Result'!$G$89)</f>
        <v>3296375702.9685817</v>
      </c>
      <c r="O744" s="122">
        <f>'CBA Result'!$G$88+'CBA Result'!$G$92+'CBA Result'!$G$93+'CBA Result'!$G$94+'CBA Result'!$G$95</f>
        <v>-1375964005.2877898</v>
      </c>
      <c r="P744" s="122">
        <f>'CBA Result'!$G$90+'CBA Result'!$G$91</f>
        <v>16477753602.776276</v>
      </c>
      <c r="Q744" s="122">
        <f>'CBA Result'!$G$74</f>
        <v>-11300047184.977684</v>
      </c>
      <c r="R744" s="122">
        <v>0.46077625311964676</v>
      </c>
      <c r="S744" s="122">
        <f t="shared" si="37"/>
        <v>12292629332.509092</v>
      </c>
      <c r="T744" s="122">
        <v>0.20370633403078875</v>
      </c>
      <c r="U744" s="122">
        <f t="shared" si="38"/>
        <v>-16062894952.953806</v>
      </c>
      <c r="V744" s="3">
        <f t="shared" si="39"/>
        <v>0.88483682871724489</v>
      </c>
    </row>
    <row r="745" spans="13:22" x14ac:dyDescent="0.25">
      <c r="M745" s="3">
        <v>741</v>
      </c>
      <c r="N745" s="122">
        <f>(_xlfn.GAMMA.INV(T745,IF($O$2="Railway",$D$31,$D$32),IF($O$2="Railway",$F$31,$F$32))*'CBA Result'!$G$89)</f>
        <v>3696862010.0922871</v>
      </c>
      <c r="O745" s="122">
        <f>'CBA Result'!$G$88+'CBA Result'!$G$92+'CBA Result'!$G$93+'CBA Result'!$G$94+'CBA Result'!$G$95</f>
        <v>-1375964005.2877898</v>
      </c>
      <c r="P745" s="122">
        <f>'CBA Result'!$G$90+'CBA Result'!$G$91</f>
        <v>16477753602.776276</v>
      </c>
      <c r="Q745" s="122">
        <f>'CBA Result'!$G$74</f>
        <v>-11300047184.977684</v>
      </c>
      <c r="R745" s="122">
        <v>0.92115761747113767</v>
      </c>
      <c r="S745" s="122">
        <f t="shared" si="37"/>
        <v>24611937051.117355</v>
      </c>
      <c r="T745" s="122">
        <v>0.38084007124958374</v>
      </c>
      <c r="U745" s="122">
        <f t="shared" si="38"/>
        <v>-18014422952.517448</v>
      </c>
      <c r="V745" s="3">
        <f t="shared" si="39"/>
        <v>1.4950706512726841</v>
      </c>
    </row>
    <row r="746" spans="13:22" x14ac:dyDescent="0.25">
      <c r="M746" s="3">
        <v>742</v>
      </c>
      <c r="N746" s="122">
        <f>(_xlfn.GAMMA.INV(T746,IF($O$2="Railway",$D$31,$D$32),IF($O$2="Railway",$F$31,$F$32))*'CBA Result'!$G$89)</f>
        <v>3570459117.4332876</v>
      </c>
      <c r="O746" s="122">
        <f>'CBA Result'!$G$88+'CBA Result'!$G$92+'CBA Result'!$G$93+'CBA Result'!$G$94+'CBA Result'!$G$95</f>
        <v>-1375964005.2877898</v>
      </c>
      <c r="P746" s="122">
        <f>'CBA Result'!$G$90+'CBA Result'!$G$91</f>
        <v>16477753602.776276</v>
      </c>
      <c r="Q746" s="122">
        <f>'CBA Result'!$G$74</f>
        <v>-11300047184.977684</v>
      </c>
      <c r="R746" s="122">
        <v>1.2307381792899474E-2</v>
      </c>
      <c r="S746" s="122">
        <f t="shared" si="37"/>
        <v>2549206093.4552155</v>
      </c>
      <c r="T746" s="122">
        <v>0.32107156518990265</v>
      </c>
      <c r="U746" s="122">
        <f t="shared" si="38"/>
        <v>-17398474841.777973</v>
      </c>
      <c r="V746" s="3">
        <f t="shared" si="39"/>
        <v>0.27265040463259071</v>
      </c>
    </row>
    <row r="747" spans="13:22" x14ac:dyDescent="0.25">
      <c r="M747" s="3">
        <v>743</v>
      </c>
      <c r="N747" s="122">
        <f>(_xlfn.GAMMA.INV(T747,IF($O$2="Railway",$D$31,$D$32),IF($O$2="Railway",$F$31,$F$32))*'CBA Result'!$G$89)</f>
        <v>3059005339.8793788</v>
      </c>
      <c r="O747" s="122">
        <f>'CBA Result'!$G$88+'CBA Result'!$G$92+'CBA Result'!$G$93+'CBA Result'!$G$94+'CBA Result'!$G$95</f>
        <v>-1375964005.2877898</v>
      </c>
      <c r="P747" s="122">
        <f>'CBA Result'!$G$90+'CBA Result'!$G$91</f>
        <v>16477753602.776276</v>
      </c>
      <c r="Q747" s="122">
        <f>'CBA Result'!$G$74</f>
        <v>-11300047184.977684</v>
      </c>
      <c r="R747" s="122">
        <v>0.90418572115867002</v>
      </c>
      <c r="S747" s="122">
        <f t="shared" si="37"/>
        <v>23742730131.454674</v>
      </c>
      <c r="T747" s="122">
        <v>0.12293685041460112</v>
      </c>
      <c r="U747" s="122">
        <f t="shared" si="38"/>
        <v>-14906213933.914419</v>
      </c>
      <c r="V747" s="3">
        <f t="shared" si="39"/>
        <v>1.7057162589219177</v>
      </c>
    </row>
    <row r="748" spans="13:22" x14ac:dyDescent="0.25">
      <c r="M748" s="3">
        <v>744</v>
      </c>
      <c r="N748" s="122">
        <f>(_xlfn.GAMMA.INV(T748,IF($O$2="Railway",$D$31,$D$32),IF($O$2="Railway",$F$31,$F$32))*'CBA Result'!$G$89)</f>
        <v>3643391050.1401505</v>
      </c>
      <c r="O748" s="122">
        <f>'CBA Result'!$G$88+'CBA Result'!$G$92+'CBA Result'!$G$93+'CBA Result'!$G$94+'CBA Result'!$G$95</f>
        <v>-1375964005.2877898</v>
      </c>
      <c r="P748" s="122">
        <f>'CBA Result'!$G$90+'CBA Result'!$G$91</f>
        <v>16477753602.776276</v>
      </c>
      <c r="Q748" s="122">
        <f>'CBA Result'!$G$74</f>
        <v>-11300047184.977684</v>
      </c>
      <c r="R748" s="122">
        <v>0.70742796096542404</v>
      </c>
      <c r="S748" s="122">
        <f t="shared" si="37"/>
        <v>17395265134.218895</v>
      </c>
      <c r="T748" s="122">
        <v>0.35528037178999383</v>
      </c>
      <c r="U748" s="122">
        <f t="shared" si="38"/>
        <v>-17753864542.269707</v>
      </c>
      <c r="V748" s="3">
        <f t="shared" si="39"/>
        <v>1.1075161766756116</v>
      </c>
    </row>
    <row r="749" spans="13:22" x14ac:dyDescent="0.25">
      <c r="M749" s="3">
        <v>745</v>
      </c>
      <c r="N749" s="122">
        <f>(_xlfn.GAMMA.INV(T749,IF($O$2="Railway",$D$31,$D$32),IF($O$2="Railway",$F$31,$F$32))*'CBA Result'!$G$89)</f>
        <v>4679774873.4899673</v>
      </c>
      <c r="O749" s="122">
        <f>'CBA Result'!$G$88+'CBA Result'!$G$92+'CBA Result'!$G$93+'CBA Result'!$G$94+'CBA Result'!$G$95</f>
        <v>-1375964005.2877898</v>
      </c>
      <c r="P749" s="122">
        <f>'CBA Result'!$G$90+'CBA Result'!$G$91</f>
        <v>16477753602.776276</v>
      </c>
      <c r="Q749" s="122">
        <f>'CBA Result'!$G$74</f>
        <v>-11300047184.977684</v>
      </c>
      <c r="R749" s="122">
        <v>0.10204179608023223</v>
      </c>
      <c r="S749" s="122">
        <f t="shared" si="37"/>
        <v>5402381260.4762535</v>
      </c>
      <c r="T749" s="122">
        <v>0.79991996316296266</v>
      </c>
      <c r="U749" s="122">
        <f t="shared" si="38"/>
        <v>-22804054807.419651</v>
      </c>
      <c r="V749" s="3">
        <f t="shared" si="39"/>
        <v>0.38178263480781222</v>
      </c>
    </row>
    <row r="750" spans="13:22" x14ac:dyDescent="0.25">
      <c r="M750" s="3">
        <v>746</v>
      </c>
      <c r="N750" s="122">
        <f>(_xlfn.GAMMA.INV(T750,IF($O$2="Railway",$D$31,$D$32),IF($O$2="Railway",$F$31,$F$32))*'CBA Result'!$G$89)</f>
        <v>3628940602.9040089</v>
      </c>
      <c r="O750" s="122">
        <f>'CBA Result'!$G$88+'CBA Result'!$G$92+'CBA Result'!$G$93+'CBA Result'!$G$94+'CBA Result'!$G$95</f>
        <v>-1375964005.2877898</v>
      </c>
      <c r="P750" s="122">
        <f>'CBA Result'!$G$90+'CBA Result'!$G$91</f>
        <v>16477753602.776276</v>
      </c>
      <c r="Q750" s="122">
        <f>'CBA Result'!$G$74</f>
        <v>-11300047184.977684</v>
      </c>
      <c r="R750" s="122">
        <v>0.52787232425526132</v>
      </c>
      <c r="S750" s="122">
        <f t="shared" si="37"/>
        <v>13564057842.204323</v>
      </c>
      <c r="T750" s="122">
        <v>0.34843535112496582</v>
      </c>
      <c r="U750" s="122">
        <f t="shared" si="38"/>
        <v>-17683449020.225815</v>
      </c>
      <c r="V750" s="3">
        <f t="shared" si="39"/>
        <v>0.89445415437505871</v>
      </c>
    </row>
    <row r="751" spans="13:22" x14ac:dyDescent="0.25">
      <c r="M751" s="3">
        <v>747</v>
      </c>
      <c r="N751" s="122">
        <f>(_xlfn.GAMMA.INV(T751,IF($O$2="Railway",$D$31,$D$32),IF($O$2="Railway",$F$31,$F$32))*'CBA Result'!$G$89)</f>
        <v>3776480242.1889086</v>
      </c>
      <c r="O751" s="122">
        <f>'CBA Result'!$G$88+'CBA Result'!$G$92+'CBA Result'!$G$93+'CBA Result'!$G$94+'CBA Result'!$G$95</f>
        <v>-1375964005.2877898</v>
      </c>
      <c r="P751" s="122">
        <f>'CBA Result'!$G$90+'CBA Result'!$G$91</f>
        <v>16477753602.776276</v>
      </c>
      <c r="Q751" s="122">
        <f>'CBA Result'!$G$74</f>
        <v>-11300047184.977684</v>
      </c>
      <c r="R751" s="122">
        <v>6.6879239210459795E-2</v>
      </c>
      <c r="S751" s="122">
        <f t="shared" si="37"/>
        <v>4509589440.8577242</v>
      </c>
      <c r="T751" s="122">
        <v>0.41937649571431723</v>
      </c>
      <c r="U751" s="122">
        <f t="shared" si="38"/>
        <v>-18402394292.482185</v>
      </c>
      <c r="V751" s="3">
        <f t="shared" si="39"/>
        <v>0.37550035978643193</v>
      </c>
    </row>
    <row r="752" spans="13:22" x14ac:dyDescent="0.25">
      <c r="M752" s="3">
        <v>748</v>
      </c>
      <c r="N752" s="122">
        <f>(_xlfn.GAMMA.INV(T752,IF($O$2="Railway",$D$31,$D$32),IF($O$2="Railway",$F$31,$F$32))*'CBA Result'!$G$89)</f>
        <v>4870302896.6548176</v>
      </c>
      <c r="O752" s="122">
        <f>'CBA Result'!$G$88+'CBA Result'!$G$92+'CBA Result'!$G$93+'CBA Result'!$G$94+'CBA Result'!$G$95</f>
        <v>-1375964005.2877898</v>
      </c>
      <c r="P752" s="122">
        <f>'CBA Result'!$G$90+'CBA Result'!$G$91</f>
        <v>16477753602.776276</v>
      </c>
      <c r="Q752" s="122">
        <f>'CBA Result'!$G$74</f>
        <v>-11300047184.977684</v>
      </c>
      <c r="R752" s="122">
        <v>0.49626814192936886</v>
      </c>
      <c r="S752" s="122">
        <f t="shared" si="37"/>
        <v>12958715412.857111</v>
      </c>
      <c r="T752" s="122">
        <v>0.85182038023983331</v>
      </c>
      <c r="U752" s="122">
        <f t="shared" si="38"/>
        <v>-23732477990.169983</v>
      </c>
      <c r="V752" s="3">
        <f t="shared" si="39"/>
        <v>0.6932716554520354</v>
      </c>
    </row>
    <row r="753" spans="13:22" x14ac:dyDescent="0.25">
      <c r="M753" s="3">
        <v>749</v>
      </c>
      <c r="N753" s="122">
        <f>(_xlfn.GAMMA.INV(T753,IF($O$2="Railway",$D$31,$D$32),IF($O$2="Railway",$F$31,$F$32))*'CBA Result'!$G$89)</f>
        <v>4335963863.5485153</v>
      </c>
      <c r="O753" s="122">
        <f>'CBA Result'!$G$88+'CBA Result'!$G$92+'CBA Result'!$G$93+'CBA Result'!$G$94+'CBA Result'!$G$95</f>
        <v>-1375964005.2877898</v>
      </c>
      <c r="P753" s="122">
        <f>'CBA Result'!$G$90+'CBA Result'!$G$91</f>
        <v>16477753602.776276</v>
      </c>
      <c r="Q753" s="122">
        <f>'CBA Result'!$G$74</f>
        <v>-11300047184.977684</v>
      </c>
      <c r="R753" s="122">
        <v>0.11722941928351793</v>
      </c>
      <c r="S753" s="122">
        <f t="shared" si="37"/>
        <v>5753907559.0155449</v>
      </c>
      <c r="T753" s="122">
        <v>0.67756599078570823</v>
      </c>
      <c r="U753" s="122">
        <f t="shared" si="38"/>
        <v>-21128699619.179104</v>
      </c>
      <c r="V753" s="3">
        <f t="shared" si="39"/>
        <v>0.41242043165621112</v>
      </c>
    </row>
    <row r="754" spans="13:22" x14ac:dyDescent="0.25">
      <c r="M754" s="3">
        <v>750</v>
      </c>
      <c r="N754" s="122">
        <f>(_xlfn.GAMMA.INV(T754,IF($O$2="Railway",$D$31,$D$32),IF($O$2="Railway",$F$31,$F$32))*'CBA Result'!$G$89)</f>
        <v>4043587610.213747</v>
      </c>
      <c r="O754" s="122">
        <f>'CBA Result'!$G$88+'CBA Result'!$G$92+'CBA Result'!$G$93+'CBA Result'!$G$94+'CBA Result'!$G$95</f>
        <v>-1375964005.2877898</v>
      </c>
      <c r="P754" s="122">
        <f>'CBA Result'!$G$90+'CBA Result'!$G$91</f>
        <v>16477753602.776276</v>
      </c>
      <c r="Q754" s="122">
        <f>'CBA Result'!$G$74</f>
        <v>-11300047184.977684</v>
      </c>
      <c r="R754" s="122">
        <v>0.64220354022045689</v>
      </c>
      <c r="S754" s="122">
        <f t="shared" si="37"/>
        <v>15901392274.967194</v>
      </c>
      <c r="T754" s="122">
        <v>0.54828843267350535</v>
      </c>
      <c r="U754" s="122">
        <f t="shared" si="38"/>
        <v>-19703980634.681919</v>
      </c>
      <c r="V754" s="3">
        <f t="shared" si="39"/>
        <v>0.9423992148677276</v>
      </c>
    </row>
    <row r="755" spans="13:22" x14ac:dyDescent="0.25">
      <c r="M755" s="3">
        <v>751</v>
      </c>
      <c r="N755" s="122">
        <f>(_xlfn.GAMMA.INV(T755,IF($O$2="Railway",$D$31,$D$32),IF($O$2="Railway",$F$31,$F$32))*'CBA Result'!$G$89)</f>
        <v>4847893320.6140671</v>
      </c>
      <c r="O755" s="122">
        <f>'CBA Result'!$G$88+'CBA Result'!$G$92+'CBA Result'!$G$93+'CBA Result'!$G$94+'CBA Result'!$G$95</f>
        <v>-1375964005.2877898</v>
      </c>
      <c r="P755" s="122">
        <f>'CBA Result'!$G$90+'CBA Result'!$G$91</f>
        <v>16477753602.776276</v>
      </c>
      <c r="Q755" s="122">
        <f>'CBA Result'!$G$74</f>
        <v>-11300047184.977684</v>
      </c>
      <c r="R755" s="122">
        <v>0.89712001435889732</v>
      </c>
      <c r="S755" s="122">
        <f t="shared" si="37"/>
        <v>23411144315.152531</v>
      </c>
      <c r="T755" s="122">
        <v>0.84629629883508617</v>
      </c>
      <c r="U755" s="122">
        <f t="shared" si="38"/>
        <v>-23623278463.684383</v>
      </c>
      <c r="V755" s="3">
        <f t="shared" si="39"/>
        <v>1.1379908030888113</v>
      </c>
    </row>
    <row r="756" spans="13:22" x14ac:dyDescent="0.25">
      <c r="M756" s="3">
        <v>752</v>
      </c>
      <c r="N756" s="122">
        <f>(_xlfn.GAMMA.INV(T756,IF($O$2="Railway",$D$31,$D$32),IF($O$2="Railway",$F$31,$F$32))*'CBA Result'!$G$89)</f>
        <v>4437814157.6484451</v>
      </c>
      <c r="O756" s="122">
        <f>'CBA Result'!$G$88+'CBA Result'!$G$92+'CBA Result'!$G$93+'CBA Result'!$G$94+'CBA Result'!$G$95</f>
        <v>-1375964005.2877898</v>
      </c>
      <c r="P756" s="122">
        <f>'CBA Result'!$G$90+'CBA Result'!$G$91</f>
        <v>16477753602.776276</v>
      </c>
      <c r="Q756" s="122">
        <f>'CBA Result'!$G$74</f>
        <v>-11300047184.977684</v>
      </c>
      <c r="R756" s="122">
        <v>0.31822817721844077</v>
      </c>
      <c r="S756" s="122">
        <f t="shared" si="37"/>
        <v>9689437865.5776157</v>
      </c>
      <c r="T756" s="122">
        <v>0.71756312021420732</v>
      </c>
      <c r="U756" s="122">
        <f t="shared" si="38"/>
        <v>-21625005478.241623</v>
      </c>
      <c r="V756" s="3">
        <f t="shared" si="39"/>
        <v>0.58965478786898817</v>
      </c>
    </row>
    <row r="757" spans="13:22" x14ac:dyDescent="0.25">
      <c r="M757" s="3">
        <v>753</v>
      </c>
      <c r="N757" s="122">
        <f>(_xlfn.GAMMA.INV(T757,IF($O$2="Railway",$D$31,$D$32),IF($O$2="Railway",$F$31,$F$32))*'CBA Result'!$G$89)</f>
        <v>4581928259.3883905</v>
      </c>
      <c r="O757" s="122">
        <f>'CBA Result'!$G$88+'CBA Result'!$G$92+'CBA Result'!$G$93+'CBA Result'!$G$94+'CBA Result'!$G$95</f>
        <v>-1375964005.2877898</v>
      </c>
      <c r="P757" s="122">
        <f>'CBA Result'!$G$90+'CBA Result'!$G$91</f>
        <v>16477753602.776276</v>
      </c>
      <c r="Q757" s="122">
        <f>'CBA Result'!$G$74</f>
        <v>-11300047184.977684</v>
      </c>
      <c r="R757" s="122">
        <v>0.85213658567077766</v>
      </c>
      <c r="S757" s="122">
        <f t="shared" si="37"/>
        <v>21587574348.52536</v>
      </c>
      <c r="T757" s="122">
        <v>0.76882980241560628</v>
      </c>
      <c r="U757" s="122">
        <f t="shared" si="38"/>
        <v>-22327258463.362019</v>
      </c>
      <c r="V757" s="3">
        <f t="shared" si="39"/>
        <v>1.1104605002585066</v>
      </c>
    </row>
    <row r="758" spans="13:22" x14ac:dyDescent="0.25">
      <c r="M758" s="3">
        <v>754</v>
      </c>
      <c r="N758" s="122">
        <f>(_xlfn.GAMMA.INV(T758,IF($O$2="Railway",$D$31,$D$32),IF($O$2="Railway",$F$31,$F$32))*'CBA Result'!$G$89)</f>
        <v>5115089491.2743187</v>
      </c>
      <c r="O758" s="122">
        <f>'CBA Result'!$G$88+'CBA Result'!$G$92+'CBA Result'!$G$93+'CBA Result'!$G$94+'CBA Result'!$G$95</f>
        <v>-1375964005.2877898</v>
      </c>
      <c r="P758" s="122">
        <f>'CBA Result'!$G$90+'CBA Result'!$G$91</f>
        <v>16477753602.776276</v>
      </c>
      <c r="Q758" s="122">
        <f>'CBA Result'!$G$74</f>
        <v>-11300047184.977684</v>
      </c>
      <c r="R758" s="122">
        <v>0.30530975946497441</v>
      </c>
      <c r="S758" s="122">
        <f t="shared" si="37"/>
        <v>9453849898.8834324</v>
      </c>
      <c r="T758" s="122">
        <v>0.90277078385294252</v>
      </c>
      <c r="U758" s="122">
        <f t="shared" si="38"/>
        <v>-24925297531.863411</v>
      </c>
      <c r="V758" s="3">
        <f t="shared" si="39"/>
        <v>0.52930061789652205</v>
      </c>
    </row>
    <row r="759" spans="13:22" x14ac:dyDescent="0.25">
      <c r="M759" s="3">
        <v>755</v>
      </c>
      <c r="N759" s="122">
        <f>(_xlfn.GAMMA.INV(T759,IF($O$2="Railway",$D$31,$D$32),IF($O$2="Railway",$F$31,$F$32))*'CBA Result'!$G$89)</f>
        <v>4548466043.8245592</v>
      </c>
      <c r="O759" s="122">
        <f>'CBA Result'!$G$88+'CBA Result'!$G$92+'CBA Result'!$G$93+'CBA Result'!$G$94+'CBA Result'!$G$95</f>
        <v>-1375964005.2877898</v>
      </c>
      <c r="P759" s="122">
        <f>'CBA Result'!$G$90+'CBA Result'!$G$91</f>
        <v>16477753602.776276</v>
      </c>
      <c r="Q759" s="122">
        <f>'CBA Result'!$G$74</f>
        <v>-11300047184.977684</v>
      </c>
      <c r="R759" s="122">
        <v>0.23658820483019882</v>
      </c>
      <c r="S759" s="122">
        <f t="shared" si="37"/>
        <v>8180579478.4694672</v>
      </c>
      <c r="T759" s="122">
        <v>0.7575019599005226</v>
      </c>
      <c r="U759" s="122">
        <f t="shared" si="38"/>
        <v>-22164200577.390202</v>
      </c>
      <c r="V759" s="3">
        <f t="shared" si="39"/>
        <v>0.51222607724402047</v>
      </c>
    </row>
    <row r="760" spans="13:22" x14ac:dyDescent="0.25">
      <c r="M760" s="3">
        <v>756</v>
      </c>
      <c r="N760" s="122">
        <f>(_xlfn.GAMMA.INV(T760,IF($O$2="Railway",$D$31,$D$32),IF($O$2="Railway",$F$31,$F$32))*'CBA Result'!$G$89)</f>
        <v>4765495046.0616198</v>
      </c>
      <c r="O760" s="122">
        <f>'CBA Result'!$G$88+'CBA Result'!$G$92+'CBA Result'!$G$93+'CBA Result'!$G$94+'CBA Result'!$G$95</f>
        <v>-1375964005.2877898</v>
      </c>
      <c r="P760" s="122">
        <f>'CBA Result'!$G$90+'CBA Result'!$G$91</f>
        <v>16477753602.776276</v>
      </c>
      <c r="Q760" s="122">
        <f>'CBA Result'!$G$74</f>
        <v>-11300047184.977684</v>
      </c>
      <c r="R760" s="122">
        <v>0.65246814788933705</v>
      </c>
      <c r="S760" s="122">
        <f t="shared" si="37"/>
        <v>16126741319.373735</v>
      </c>
      <c r="T760" s="122">
        <v>0.82466684642321142</v>
      </c>
      <c r="U760" s="122">
        <f t="shared" si="38"/>
        <v>-23221760266.820877</v>
      </c>
      <c r="V760" s="3">
        <f t="shared" si="39"/>
        <v>0.84043036082980782</v>
      </c>
    </row>
    <row r="761" spans="13:22" x14ac:dyDescent="0.25">
      <c r="M761" s="3">
        <v>757</v>
      </c>
      <c r="N761" s="122">
        <f>(_xlfn.GAMMA.INV(T761,IF($O$2="Railway",$D$31,$D$32),IF($O$2="Railway",$F$31,$F$32))*'CBA Result'!$G$89)</f>
        <v>4190962468.2324839</v>
      </c>
      <c r="O761" s="122">
        <f>'CBA Result'!$G$88+'CBA Result'!$G$92+'CBA Result'!$G$93+'CBA Result'!$G$94+'CBA Result'!$G$95</f>
        <v>-1375964005.2877898</v>
      </c>
      <c r="P761" s="122">
        <f>'CBA Result'!$G$90+'CBA Result'!$G$91</f>
        <v>16477753602.776276</v>
      </c>
      <c r="Q761" s="122">
        <f>'CBA Result'!$G$74</f>
        <v>-11300047184.977684</v>
      </c>
      <c r="R761" s="122">
        <v>0.11230864298572851</v>
      </c>
      <c r="S761" s="122">
        <f t="shared" si="37"/>
        <v>5641730218.9317579</v>
      </c>
      <c r="T761" s="122">
        <v>0.61579917879442925</v>
      </c>
      <c r="U761" s="122">
        <f t="shared" si="38"/>
        <v>-20422122945.01675</v>
      </c>
      <c r="V761" s="3">
        <f t="shared" si="39"/>
        <v>0.41409645337288492</v>
      </c>
    </row>
    <row r="762" spans="13:22" x14ac:dyDescent="0.25">
      <c r="M762" s="3">
        <v>758</v>
      </c>
      <c r="N762" s="122">
        <f>(_xlfn.GAMMA.INV(T762,IF($O$2="Railway",$D$31,$D$32),IF($O$2="Railway",$F$31,$F$32))*'CBA Result'!$G$89)</f>
        <v>4248546719.6963177</v>
      </c>
      <c r="O762" s="122">
        <f>'CBA Result'!$G$88+'CBA Result'!$G$92+'CBA Result'!$G$93+'CBA Result'!$G$94+'CBA Result'!$G$95</f>
        <v>-1375964005.2877898</v>
      </c>
      <c r="P762" s="122">
        <f>'CBA Result'!$G$90+'CBA Result'!$G$91</f>
        <v>16477753602.776276</v>
      </c>
      <c r="Q762" s="122">
        <f>'CBA Result'!$G$74</f>
        <v>-11300047184.977684</v>
      </c>
      <c r="R762" s="122">
        <v>0.95927143750596089</v>
      </c>
      <c r="S762" s="122">
        <f t="shared" si="37"/>
        <v>27183945888.055511</v>
      </c>
      <c r="T762" s="122">
        <v>0.64095533471633248</v>
      </c>
      <c r="U762" s="122">
        <f t="shared" si="38"/>
        <v>-20702724995.740231</v>
      </c>
      <c r="V762" s="3">
        <f t="shared" si="39"/>
        <v>1.4518150923923512</v>
      </c>
    </row>
    <row r="763" spans="13:22" x14ac:dyDescent="0.25">
      <c r="M763" s="3">
        <v>759</v>
      </c>
      <c r="N763" s="122">
        <f>(_xlfn.GAMMA.INV(T763,IF($O$2="Railway",$D$31,$D$32),IF($O$2="Railway",$F$31,$F$32))*'CBA Result'!$G$89)</f>
        <v>4067023839.05408</v>
      </c>
      <c r="O763" s="122">
        <f>'CBA Result'!$G$88+'CBA Result'!$G$92+'CBA Result'!$G$93+'CBA Result'!$G$94+'CBA Result'!$G$95</f>
        <v>-1375964005.2877898</v>
      </c>
      <c r="P763" s="122">
        <f>'CBA Result'!$G$90+'CBA Result'!$G$91</f>
        <v>16477753602.776276</v>
      </c>
      <c r="Q763" s="122">
        <f>'CBA Result'!$G$74</f>
        <v>-11300047184.977684</v>
      </c>
      <c r="R763" s="122">
        <v>0.81485882150678379</v>
      </c>
      <c r="S763" s="122">
        <f t="shared" si="37"/>
        <v>20330601427.6898</v>
      </c>
      <c r="T763" s="122">
        <v>0.55928136181194255</v>
      </c>
      <c r="U763" s="122">
        <f t="shared" si="38"/>
        <v>-19818182933.168903</v>
      </c>
      <c r="V763" s="3">
        <f t="shared" si="39"/>
        <v>1.1616433927918615</v>
      </c>
    </row>
    <row r="764" spans="13:22" x14ac:dyDescent="0.25">
      <c r="M764" s="3">
        <v>760</v>
      </c>
      <c r="N764" s="122">
        <f>(_xlfn.GAMMA.INV(T764,IF($O$2="Railway",$D$31,$D$32),IF($O$2="Railway",$F$31,$F$32))*'CBA Result'!$G$89)</f>
        <v>3368638042.93749</v>
      </c>
      <c r="O764" s="122">
        <f>'CBA Result'!$G$88+'CBA Result'!$G$92+'CBA Result'!$G$93+'CBA Result'!$G$94+'CBA Result'!$G$95</f>
        <v>-1375964005.2877898</v>
      </c>
      <c r="P764" s="122">
        <f>'CBA Result'!$G$90+'CBA Result'!$G$91</f>
        <v>16477753602.776276</v>
      </c>
      <c r="Q764" s="122">
        <f>'CBA Result'!$G$74</f>
        <v>-11300047184.977684</v>
      </c>
      <c r="R764" s="122">
        <v>3.6495887523877335E-2</v>
      </c>
      <c r="S764" s="122">
        <f t="shared" si="37"/>
        <v>3578310810.9498563</v>
      </c>
      <c r="T764" s="122">
        <v>0.23250360347009535</v>
      </c>
      <c r="U764" s="122">
        <f t="shared" si="38"/>
        <v>-16415021797.879246</v>
      </c>
      <c r="V764" s="3">
        <f t="shared" si="39"/>
        <v>0.3393833354104534</v>
      </c>
    </row>
    <row r="765" spans="13:22" x14ac:dyDescent="0.25">
      <c r="M765" s="3">
        <v>761</v>
      </c>
      <c r="N765" s="122">
        <f>(_xlfn.GAMMA.INV(T765,IF($O$2="Railway",$D$31,$D$32),IF($O$2="Railway",$F$31,$F$32))*'CBA Result'!$G$89)</f>
        <v>4882781512.8066216</v>
      </c>
      <c r="O765" s="122">
        <f>'CBA Result'!$G$88+'CBA Result'!$G$92+'CBA Result'!$G$93+'CBA Result'!$G$94+'CBA Result'!$G$95</f>
        <v>-1375964005.2877898</v>
      </c>
      <c r="P765" s="122">
        <f>'CBA Result'!$G$90+'CBA Result'!$G$91</f>
        <v>16477753602.776276</v>
      </c>
      <c r="Q765" s="122">
        <f>'CBA Result'!$G$74</f>
        <v>-11300047184.977684</v>
      </c>
      <c r="R765" s="122">
        <v>0.92665743959826152</v>
      </c>
      <c r="S765" s="122">
        <f t="shared" si="37"/>
        <v>24920432701.818073</v>
      </c>
      <c r="T765" s="122">
        <v>0.85483109382929245</v>
      </c>
      <c r="U765" s="122">
        <f t="shared" si="38"/>
        <v>-23793284985.023193</v>
      </c>
      <c r="V765" s="3">
        <f t="shared" si="39"/>
        <v>1.1947593712776772</v>
      </c>
    </row>
    <row r="766" spans="13:22" x14ac:dyDescent="0.25">
      <c r="M766" s="3">
        <v>762</v>
      </c>
      <c r="N766" s="122">
        <f>(_xlfn.GAMMA.INV(T766,IF($O$2="Railway",$D$31,$D$32),IF($O$2="Railway",$F$31,$F$32))*'CBA Result'!$G$89)</f>
        <v>2768640674.5752883</v>
      </c>
      <c r="O766" s="122">
        <f>'CBA Result'!$G$88+'CBA Result'!$G$92+'CBA Result'!$G$93+'CBA Result'!$G$94+'CBA Result'!$G$95</f>
        <v>-1375964005.2877898</v>
      </c>
      <c r="P766" s="122">
        <f>'CBA Result'!$G$90+'CBA Result'!$G$91</f>
        <v>16477753602.776276</v>
      </c>
      <c r="Q766" s="122">
        <f>'CBA Result'!$G$74</f>
        <v>-11300047184.977684</v>
      </c>
      <c r="R766" s="122">
        <v>0.79406330559322447</v>
      </c>
      <c r="S766" s="122">
        <f t="shared" si="37"/>
        <v>19696499641.089432</v>
      </c>
      <c r="T766" s="122">
        <v>5.5765094249786151E-2</v>
      </c>
      <c r="U766" s="122">
        <f t="shared" si="38"/>
        <v>-13491297208.060356</v>
      </c>
      <c r="V766" s="3">
        <f t="shared" si="39"/>
        <v>1.5631689069733956</v>
      </c>
    </row>
    <row r="767" spans="13:22" x14ac:dyDescent="0.25">
      <c r="M767" s="3">
        <v>763</v>
      </c>
      <c r="N767" s="122">
        <f>(_xlfn.GAMMA.INV(T767,IF($O$2="Railway",$D$31,$D$32),IF($O$2="Railway",$F$31,$F$32))*'CBA Result'!$G$89)</f>
        <v>4256460166.173707</v>
      </c>
      <c r="O767" s="122">
        <f>'CBA Result'!$G$88+'CBA Result'!$G$92+'CBA Result'!$G$93+'CBA Result'!$G$94+'CBA Result'!$G$95</f>
        <v>-1375964005.2877898</v>
      </c>
      <c r="P767" s="122">
        <f>'CBA Result'!$G$90+'CBA Result'!$G$91</f>
        <v>16477753602.776276</v>
      </c>
      <c r="Q767" s="122">
        <f>'CBA Result'!$G$74</f>
        <v>-11300047184.977684</v>
      </c>
      <c r="R767" s="122">
        <v>0.45071434574334479</v>
      </c>
      <c r="S767" s="122">
        <f t="shared" si="37"/>
        <v>12105925418.118658</v>
      </c>
      <c r="T767" s="122">
        <v>0.64435041960020922</v>
      </c>
      <c r="U767" s="122">
        <f t="shared" si="38"/>
        <v>-20741286394.966553</v>
      </c>
      <c r="V767" s="3">
        <f t="shared" si="39"/>
        <v>0.72254060300914824</v>
      </c>
    </row>
    <row r="768" spans="13:22" x14ac:dyDescent="0.25">
      <c r="M768" s="3">
        <v>764</v>
      </c>
      <c r="N768" s="122">
        <f>(_xlfn.GAMMA.INV(T768,IF($O$2="Railway",$D$31,$D$32),IF($O$2="Railway",$F$31,$F$32))*'CBA Result'!$G$89)</f>
        <v>3212798405.4594097</v>
      </c>
      <c r="O768" s="122">
        <f>'CBA Result'!$G$88+'CBA Result'!$G$92+'CBA Result'!$G$93+'CBA Result'!$G$94+'CBA Result'!$G$95</f>
        <v>-1375964005.2877898</v>
      </c>
      <c r="P768" s="122">
        <f>'CBA Result'!$G$90+'CBA Result'!$G$91</f>
        <v>16477753602.776276</v>
      </c>
      <c r="Q768" s="122">
        <f>'CBA Result'!$G$74</f>
        <v>-11300047184.977684</v>
      </c>
      <c r="R768" s="122">
        <v>0.84146298289056587</v>
      </c>
      <c r="S768" s="122">
        <f t="shared" si="37"/>
        <v>21209179127.32233</v>
      </c>
      <c r="T768" s="122">
        <v>0.1727300033741459</v>
      </c>
      <c r="U768" s="122">
        <f t="shared" si="38"/>
        <v>-15655631500.20702</v>
      </c>
      <c r="V768" s="3">
        <f t="shared" si="39"/>
        <v>1.4720590176888875</v>
      </c>
    </row>
    <row r="769" spans="13:22" x14ac:dyDescent="0.25">
      <c r="M769" s="3">
        <v>765</v>
      </c>
      <c r="N769" s="122">
        <f>(_xlfn.GAMMA.INV(T769,IF($O$2="Railway",$D$31,$D$32),IF($O$2="Railway",$F$31,$F$32))*'CBA Result'!$G$89)</f>
        <v>3650932584.751224</v>
      </c>
      <c r="O769" s="122">
        <f>'CBA Result'!$G$88+'CBA Result'!$G$92+'CBA Result'!$G$93+'CBA Result'!$G$94+'CBA Result'!$G$95</f>
        <v>-1375964005.2877898</v>
      </c>
      <c r="P769" s="122">
        <f>'CBA Result'!$G$90+'CBA Result'!$G$91</f>
        <v>16477753602.776276</v>
      </c>
      <c r="Q769" s="122">
        <f>'CBA Result'!$G$74</f>
        <v>-11300047184.977684</v>
      </c>
      <c r="R769" s="122">
        <v>0.34709230891874221</v>
      </c>
      <c r="S769" s="122">
        <f t="shared" si="37"/>
        <v>10213980983.560041</v>
      </c>
      <c r="T769" s="122">
        <v>0.35886421958944958</v>
      </c>
      <c r="U769" s="122">
        <f t="shared" si="38"/>
        <v>-17790613653.765903</v>
      </c>
      <c r="V769" s="3">
        <f t="shared" si="39"/>
        <v>0.70199655875163269</v>
      </c>
    </row>
    <row r="770" spans="13:22" x14ac:dyDescent="0.25">
      <c r="M770" s="3">
        <v>766</v>
      </c>
      <c r="N770" s="122">
        <f>(_xlfn.GAMMA.INV(T770,IF($O$2="Railway",$D$31,$D$32),IF($O$2="Railway",$F$31,$F$32))*'CBA Result'!$G$89)</f>
        <v>4066889401.2825975</v>
      </c>
      <c r="O770" s="122">
        <f>'CBA Result'!$G$88+'CBA Result'!$G$92+'CBA Result'!$G$93+'CBA Result'!$G$94+'CBA Result'!$G$95</f>
        <v>-1375964005.2877898</v>
      </c>
      <c r="P770" s="122">
        <f>'CBA Result'!$G$90+'CBA Result'!$G$91</f>
        <v>16477753602.776276</v>
      </c>
      <c r="Q770" s="122">
        <f>'CBA Result'!$G$74</f>
        <v>-11300047184.977684</v>
      </c>
      <c r="R770" s="122">
        <v>0.56513588641349055</v>
      </c>
      <c r="S770" s="122">
        <f t="shared" si="37"/>
        <v>14296770006.473471</v>
      </c>
      <c r="T770" s="122">
        <v>0.55921854485858846</v>
      </c>
      <c r="U770" s="122">
        <f t="shared" si="38"/>
        <v>-19817527831.931782</v>
      </c>
      <c r="V770" s="3">
        <f t="shared" si="39"/>
        <v>0.85720557813957887</v>
      </c>
    </row>
    <row r="771" spans="13:22" x14ac:dyDescent="0.25">
      <c r="M771" s="3">
        <v>767</v>
      </c>
      <c r="N771" s="122">
        <f>(_xlfn.GAMMA.INV(T771,IF($O$2="Railway",$D$31,$D$32),IF($O$2="Railway",$F$31,$F$32))*'CBA Result'!$G$89)</f>
        <v>6171987974.5252237</v>
      </c>
      <c r="O771" s="122">
        <f>'CBA Result'!$G$88+'CBA Result'!$G$92+'CBA Result'!$G$93+'CBA Result'!$G$94+'CBA Result'!$G$95</f>
        <v>-1375964005.2877898</v>
      </c>
      <c r="P771" s="122">
        <f>'CBA Result'!$G$90+'CBA Result'!$G$91</f>
        <v>16477753602.776276</v>
      </c>
      <c r="Q771" s="122">
        <f>'CBA Result'!$G$74</f>
        <v>-11300047184.977684</v>
      </c>
      <c r="R771" s="122">
        <v>0.27206335037987217</v>
      </c>
      <c r="S771" s="122">
        <f t="shared" si="37"/>
        <v>8843188966.2451019</v>
      </c>
      <c r="T771" s="122">
        <v>0.98951593405242233</v>
      </c>
      <c r="U771" s="122">
        <f t="shared" si="38"/>
        <v>-30075453594.810616</v>
      </c>
      <c r="V771" s="3">
        <f t="shared" si="39"/>
        <v>0.45349982478189194</v>
      </c>
    </row>
    <row r="772" spans="13:22" x14ac:dyDescent="0.25">
      <c r="M772" s="3">
        <v>768</v>
      </c>
      <c r="N772" s="122">
        <f>(_xlfn.GAMMA.INV(T772,IF($O$2="Railway",$D$31,$D$32),IF($O$2="Railway",$F$31,$F$32))*'CBA Result'!$G$89)</f>
        <v>3993824477.1679492</v>
      </c>
      <c r="O772" s="122">
        <f>'CBA Result'!$G$88+'CBA Result'!$G$92+'CBA Result'!$G$93+'CBA Result'!$G$94+'CBA Result'!$G$95</f>
        <v>-1375964005.2877898</v>
      </c>
      <c r="P772" s="122">
        <f>'CBA Result'!$G$90+'CBA Result'!$G$91</f>
        <v>16477753602.776276</v>
      </c>
      <c r="Q772" s="122">
        <f>'CBA Result'!$G$74</f>
        <v>-11300047184.977684</v>
      </c>
      <c r="R772" s="122">
        <v>0.97388388262128789</v>
      </c>
      <c r="S772" s="122">
        <f t="shared" si="37"/>
        <v>28644075443.386425</v>
      </c>
      <c r="T772" s="122">
        <v>0.52469137384414222</v>
      </c>
      <c r="U772" s="122">
        <f t="shared" si="38"/>
        <v>-19461490078.18235</v>
      </c>
      <c r="V772" s="3">
        <f t="shared" si="39"/>
        <v>1.6063485267406803</v>
      </c>
    </row>
    <row r="773" spans="13:22" x14ac:dyDescent="0.25">
      <c r="M773" s="3">
        <v>769</v>
      </c>
      <c r="N773" s="122">
        <f>(_xlfn.GAMMA.INV(T773,IF($O$2="Railway",$D$31,$D$32),IF($O$2="Railway",$F$31,$F$32))*'CBA Result'!$G$89)</f>
        <v>4627977572.687459</v>
      </c>
      <c r="O773" s="122">
        <f>'CBA Result'!$G$88+'CBA Result'!$G$92+'CBA Result'!$G$93+'CBA Result'!$G$94+'CBA Result'!$G$95</f>
        <v>-1375964005.2877898</v>
      </c>
      <c r="P773" s="122">
        <f>'CBA Result'!$G$90+'CBA Result'!$G$91</f>
        <v>16477753602.776276</v>
      </c>
      <c r="Q773" s="122">
        <f>'CBA Result'!$G$74</f>
        <v>-11300047184.977684</v>
      </c>
      <c r="R773" s="122">
        <v>0.66926522564245516</v>
      </c>
      <c r="S773" s="122">
        <f t="shared" si="37"/>
        <v>16502733566.860157</v>
      </c>
      <c r="T773" s="122">
        <v>0.78384004349321046</v>
      </c>
      <c r="U773" s="122">
        <f t="shared" si="38"/>
        <v>-22551651963.627316</v>
      </c>
      <c r="V773" s="3">
        <f t="shared" si="39"/>
        <v>0.87597782930144064</v>
      </c>
    </row>
    <row r="774" spans="13:22" x14ac:dyDescent="0.25">
      <c r="M774" s="3">
        <v>770</v>
      </c>
      <c r="N774" s="122">
        <f>(_xlfn.GAMMA.INV(T774,IF($O$2="Railway",$D$31,$D$32),IF($O$2="Railway",$F$31,$F$32))*'CBA Result'!$G$89)</f>
        <v>5240705431.4086056</v>
      </c>
      <c r="O774" s="122">
        <f>'CBA Result'!$G$88+'CBA Result'!$G$92+'CBA Result'!$G$93+'CBA Result'!$G$94+'CBA Result'!$G$95</f>
        <v>-1375964005.2877898</v>
      </c>
      <c r="P774" s="122">
        <f>'CBA Result'!$G$90+'CBA Result'!$G$91</f>
        <v>16477753602.776276</v>
      </c>
      <c r="Q774" s="122">
        <f>'CBA Result'!$G$74</f>
        <v>-11300047184.977684</v>
      </c>
      <c r="R774" s="122">
        <v>0.98187530378487076</v>
      </c>
      <c r="S774" s="122">
        <f t="shared" ref="S774:S837" si="40">_xlfn.BETA.INV(R774,IF($O$2="Railway",$I$30,$J$30),IF($O$2="Railway",$I$31,$J$31),IF($O$2="Railway",$I$27,$J$27),IF($O$2="Railway",$I$29,$J$29))*P774</f>
        <v>29709742970.963043</v>
      </c>
      <c r="T774" s="122">
        <v>0.92283225377804345</v>
      </c>
      <c r="U774" s="122">
        <f t="shared" ref="U774:U837" si="41">_xlfn.GAMMA.INV(T774,IF($O$2="Railway",$D$31,$D$32),IF($O$2="Railway",$F$31,$F$32))*Q774</f>
        <v>-25537410905.037613</v>
      </c>
      <c r="V774" s="3">
        <f t="shared" ref="V774:V837" si="42">(N774+O774+S774)/-U774</f>
        <v>1.3147176321801997</v>
      </c>
    </row>
    <row r="775" spans="13:22" x14ac:dyDescent="0.25">
      <c r="M775" s="3">
        <v>771</v>
      </c>
      <c r="N775" s="122">
        <f>(_xlfn.GAMMA.INV(T775,IF($O$2="Railway",$D$31,$D$32),IF($O$2="Railway",$F$31,$F$32))*'CBA Result'!$G$89)</f>
        <v>2853604980.7228189</v>
      </c>
      <c r="O775" s="122">
        <f>'CBA Result'!$G$88+'CBA Result'!$G$92+'CBA Result'!$G$93+'CBA Result'!$G$94+'CBA Result'!$G$95</f>
        <v>-1375964005.2877898</v>
      </c>
      <c r="P775" s="122">
        <f>'CBA Result'!$G$90+'CBA Result'!$G$91</f>
        <v>16477753602.776276</v>
      </c>
      <c r="Q775" s="122">
        <f>'CBA Result'!$G$74</f>
        <v>-11300047184.977684</v>
      </c>
      <c r="R775" s="122">
        <v>0.61711549396003773</v>
      </c>
      <c r="S775" s="122">
        <f t="shared" si="40"/>
        <v>15363306468.313745</v>
      </c>
      <c r="T775" s="122">
        <v>7.1846225083537441E-2</v>
      </c>
      <c r="U775" s="122">
        <f t="shared" si="41"/>
        <v>-13905319409.22187</v>
      </c>
      <c r="V775" s="3">
        <f t="shared" si="42"/>
        <v>1.2111154694210062</v>
      </c>
    </row>
    <row r="776" spans="13:22" x14ac:dyDescent="0.25">
      <c r="M776" s="3">
        <v>772</v>
      </c>
      <c r="N776" s="122">
        <f>(_xlfn.GAMMA.INV(T776,IF($O$2="Railway",$D$31,$D$32),IF($O$2="Railway",$F$31,$F$32))*'CBA Result'!$G$89)</f>
        <v>4440910685.4046803</v>
      </c>
      <c r="O776" s="122">
        <f>'CBA Result'!$G$88+'CBA Result'!$G$92+'CBA Result'!$G$93+'CBA Result'!$G$94+'CBA Result'!$G$95</f>
        <v>-1375964005.2877898</v>
      </c>
      <c r="P776" s="122">
        <f>'CBA Result'!$G$90+'CBA Result'!$G$91</f>
        <v>16477753602.776276</v>
      </c>
      <c r="Q776" s="122">
        <f>'CBA Result'!$G$74</f>
        <v>-11300047184.977684</v>
      </c>
      <c r="R776" s="122">
        <v>0.83416044954766544</v>
      </c>
      <c r="S776" s="122">
        <f t="shared" si="40"/>
        <v>20959434869.363335</v>
      </c>
      <c r="T776" s="122">
        <v>0.71873162956390291</v>
      </c>
      <c r="U776" s="122">
        <f t="shared" si="41"/>
        <v>-21640094534.996441</v>
      </c>
      <c r="V776" s="3">
        <f t="shared" si="42"/>
        <v>1.1101791404204777</v>
      </c>
    </row>
    <row r="777" spans="13:22" x14ac:dyDescent="0.25">
      <c r="M777" s="3">
        <v>773</v>
      </c>
      <c r="N777" s="122">
        <f>(_xlfn.GAMMA.INV(T777,IF($O$2="Railway",$D$31,$D$32),IF($O$2="Railway",$F$31,$F$32))*'CBA Result'!$G$89)</f>
        <v>2913423604.3583226</v>
      </c>
      <c r="O777" s="122">
        <f>'CBA Result'!$G$88+'CBA Result'!$G$92+'CBA Result'!$G$93+'CBA Result'!$G$94+'CBA Result'!$G$95</f>
        <v>-1375964005.2877898</v>
      </c>
      <c r="P777" s="122">
        <f>'CBA Result'!$G$90+'CBA Result'!$G$91</f>
        <v>16477753602.776276</v>
      </c>
      <c r="Q777" s="122">
        <f>'CBA Result'!$G$74</f>
        <v>-11300047184.977684</v>
      </c>
      <c r="R777" s="122">
        <v>0.38723733314119491</v>
      </c>
      <c r="S777" s="122">
        <f t="shared" si="40"/>
        <v>10942825543.346371</v>
      </c>
      <c r="T777" s="122">
        <v>8.4906092279691814E-2</v>
      </c>
      <c r="U777" s="122">
        <f t="shared" si="41"/>
        <v>-14196809322.468733</v>
      </c>
      <c r="V777" s="3">
        <f t="shared" si="42"/>
        <v>0.87909084773469814</v>
      </c>
    </row>
    <row r="778" spans="13:22" x14ac:dyDescent="0.25">
      <c r="M778" s="3">
        <v>774</v>
      </c>
      <c r="N778" s="122">
        <f>(_xlfn.GAMMA.INV(T778,IF($O$2="Railway",$D$31,$D$32),IF($O$2="Railway",$F$31,$F$32))*'CBA Result'!$G$89)</f>
        <v>3627273976.2347817</v>
      </c>
      <c r="O778" s="122">
        <f>'CBA Result'!$G$88+'CBA Result'!$G$92+'CBA Result'!$G$93+'CBA Result'!$G$94+'CBA Result'!$G$95</f>
        <v>-1375964005.2877898</v>
      </c>
      <c r="P778" s="122">
        <f>'CBA Result'!$G$90+'CBA Result'!$G$91</f>
        <v>16477753602.776276</v>
      </c>
      <c r="Q778" s="122">
        <f>'CBA Result'!$G$74</f>
        <v>-11300047184.977684</v>
      </c>
      <c r="R778" s="122">
        <v>4.7988697132524183E-2</v>
      </c>
      <c r="S778" s="122">
        <f t="shared" si="40"/>
        <v>3957244591.7988396</v>
      </c>
      <c r="T778" s="122">
        <v>0.34764783028732416</v>
      </c>
      <c r="U778" s="122">
        <f t="shared" si="41"/>
        <v>-17675327722.313843</v>
      </c>
      <c r="V778" s="3">
        <f t="shared" si="42"/>
        <v>0.35125541434278323</v>
      </c>
    </row>
    <row r="779" spans="13:22" x14ac:dyDescent="0.25">
      <c r="M779" s="3">
        <v>775</v>
      </c>
      <c r="N779" s="122">
        <f>(_xlfn.GAMMA.INV(T779,IF($O$2="Railway",$D$31,$D$32),IF($O$2="Railway",$F$31,$F$32))*'CBA Result'!$G$89)</f>
        <v>3963257507.9105864</v>
      </c>
      <c r="O779" s="122">
        <f>'CBA Result'!$G$88+'CBA Result'!$G$92+'CBA Result'!$G$93+'CBA Result'!$G$94+'CBA Result'!$G$95</f>
        <v>-1375964005.2877898</v>
      </c>
      <c r="P779" s="122">
        <f>'CBA Result'!$G$90+'CBA Result'!$G$91</f>
        <v>16477753602.776276</v>
      </c>
      <c r="Q779" s="122">
        <f>'CBA Result'!$G$74</f>
        <v>-11300047184.977684</v>
      </c>
      <c r="R779" s="122">
        <v>2.0086036342779279E-2</v>
      </c>
      <c r="S779" s="122">
        <f t="shared" si="40"/>
        <v>2935451695.3053317</v>
      </c>
      <c r="T779" s="122">
        <v>0.51005075618950535</v>
      </c>
      <c r="U779" s="122">
        <f t="shared" si="41"/>
        <v>-19312540425.456474</v>
      </c>
      <c r="V779" s="3">
        <f t="shared" si="42"/>
        <v>0.2859667902959272</v>
      </c>
    </row>
    <row r="780" spans="13:22" x14ac:dyDescent="0.25">
      <c r="M780" s="3">
        <v>776</v>
      </c>
      <c r="N780" s="122">
        <f>(_xlfn.GAMMA.INV(T780,IF($O$2="Railway",$D$31,$D$32),IF($O$2="Railway",$F$31,$F$32))*'CBA Result'!$G$89)</f>
        <v>4245313109.7473254</v>
      </c>
      <c r="O780" s="122">
        <f>'CBA Result'!$G$88+'CBA Result'!$G$92+'CBA Result'!$G$93+'CBA Result'!$G$94+'CBA Result'!$G$95</f>
        <v>-1375964005.2877898</v>
      </c>
      <c r="P780" s="122">
        <f>'CBA Result'!$G$90+'CBA Result'!$G$91</f>
        <v>16477753602.776276</v>
      </c>
      <c r="Q780" s="122">
        <f>'CBA Result'!$G$74</f>
        <v>-11300047184.977684</v>
      </c>
      <c r="R780" s="122">
        <v>1.0928754025324228E-2</v>
      </c>
      <c r="S780" s="122">
        <f t="shared" si="40"/>
        <v>2470390291.5293303</v>
      </c>
      <c r="T780" s="122">
        <v>0.63956358820695369</v>
      </c>
      <c r="U780" s="122">
        <f t="shared" si="41"/>
        <v>-20686967951.759254</v>
      </c>
      <c r="V780" s="3">
        <f t="shared" si="42"/>
        <v>0.25812092948762777</v>
      </c>
    </row>
    <row r="781" spans="13:22" x14ac:dyDescent="0.25">
      <c r="M781" s="3">
        <v>777</v>
      </c>
      <c r="N781" s="122">
        <f>(_xlfn.GAMMA.INV(T781,IF($O$2="Railway",$D$31,$D$32),IF($O$2="Railway",$F$31,$F$32))*'CBA Result'!$G$89)</f>
        <v>5449228803.1002665</v>
      </c>
      <c r="O781" s="122">
        <f>'CBA Result'!$G$88+'CBA Result'!$G$92+'CBA Result'!$G$93+'CBA Result'!$G$94+'CBA Result'!$G$95</f>
        <v>-1375964005.2877898</v>
      </c>
      <c r="P781" s="122">
        <f>'CBA Result'!$G$90+'CBA Result'!$G$91</f>
        <v>16477753602.776276</v>
      </c>
      <c r="Q781" s="122">
        <f>'CBA Result'!$G$74</f>
        <v>-11300047184.977684</v>
      </c>
      <c r="R781" s="122">
        <v>0.11099934805722378</v>
      </c>
      <c r="S781" s="122">
        <f t="shared" si="40"/>
        <v>5611618137.5352449</v>
      </c>
      <c r="T781" s="122">
        <v>0.94852347329458786</v>
      </c>
      <c r="U781" s="122">
        <f t="shared" si="41"/>
        <v>-26553523544.049751</v>
      </c>
      <c r="V781" s="3">
        <f t="shared" si="42"/>
        <v>0.36473061359564685</v>
      </c>
    </row>
    <row r="782" spans="13:22" x14ac:dyDescent="0.25">
      <c r="M782" s="3">
        <v>778</v>
      </c>
      <c r="N782" s="122">
        <f>(_xlfn.GAMMA.INV(T782,IF($O$2="Railway",$D$31,$D$32),IF($O$2="Railway",$F$31,$F$32))*'CBA Result'!$G$89)</f>
        <v>3521458943.5498352</v>
      </c>
      <c r="O782" s="122">
        <f>'CBA Result'!$G$88+'CBA Result'!$G$92+'CBA Result'!$G$93+'CBA Result'!$G$94+'CBA Result'!$G$95</f>
        <v>-1375964005.2877898</v>
      </c>
      <c r="P782" s="122">
        <f>'CBA Result'!$G$90+'CBA Result'!$G$91</f>
        <v>16477753602.776276</v>
      </c>
      <c r="Q782" s="122">
        <f>'CBA Result'!$G$74</f>
        <v>-11300047184.977684</v>
      </c>
      <c r="R782" s="122">
        <v>0.58959832679082158</v>
      </c>
      <c r="S782" s="122">
        <f t="shared" si="40"/>
        <v>14791410704.90065</v>
      </c>
      <c r="T782" s="122">
        <v>0.29863982399638833</v>
      </c>
      <c r="U782" s="122">
        <f t="shared" si="41"/>
        <v>-17159702105.691628</v>
      </c>
      <c r="V782" s="3">
        <f t="shared" si="42"/>
        <v>0.98701629776806943</v>
      </c>
    </row>
    <row r="783" spans="13:22" x14ac:dyDescent="0.25">
      <c r="M783" s="3">
        <v>779</v>
      </c>
      <c r="N783" s="122">
        <f>(_xlfn.GAMMA.INV(T783,IF($O$2="Railway",$D$31,$D$32),IF($O$2="Railway",$F$31,$F$32))*'CBA Result'!$G$89)</f>
        <v>3781179161.2672734</v>
      </c>
      <c r="O783" s="122">
        <f>'CBA Result'!$G$88+'CBA Result'!$G$92+'CBA Result'!$G$93+'CBA Result'!$G$94+'CBA Result'!$G$95</f>
        <v>-1375964005.2877898</v>
      </c>
      <c r="P783" s="122">
        <f>'CBA Result'!$G$90+'CBA Result'!$G$91</f>
        <v>16477753602.776276</v>
      </c>
      <c r="Q783" s="122">
        <f>'CBA Result'!$G$74</f>
        <v>-11300047184.977684</v>
      </c>
      <c r="R783" s="122">
        <v>0.32377923000148656</v>
      </c>
      <c r="S783" s="122">
        <f t="shared" si="40"/>
        <v>9790474411.1395454</v>
      </c>
      <c r="T783" s="122">
        <v>0.42166186202996425</v>
      </c>
      <c r="U783" s="122">
        <f t="shared" si="41"/>
        <v>-18425291635.003014</v>
      </c>
      <c r="V783" s="3">
        <f t="shared" si="42"/>
        <v>0.66189940483495824</v>
      </c>
    </row>
    <row r="784" spans="13:22" x14ac:dyDescent="0.25">
      <c r="M784" s="3">
        <v>780</v>
      </c>
      <c r="N784" s="122">
        <f>(_xlfn.GAMMA.INV(T784,IF($O$2="Railway",$D$31,$D$32),IF($O$2="Railway",$F$31,$F$32))*'CBA Result'!$G$89)</f>
        <v>5001416657.56248</v>
      </c>
      <c r="O784" s="122">
        <f>'CBA Result'!$G$88+'CBA Result'!$G$92+'CBA Result'!$G$93+'CBA Result'!$G$94+'CBA Result'!$G$95</f>
        <v>-1375964005.2877898</v>
      </c>
      <c r="P784" s="122">
        <f>'CBA Result'!$G$90+'CBA Result'!$G$91</f>
        <v>16477753602.776276</v>
      </c>
      <c r="Q784" s="122">
        <f>'CBA Result'!$G$74</f>
        <v>-11300047184.977684</v>
      </c>
      <c r="R784" s="122">
        <v>0.32131950182497981</v>
      </c>
      <c r="S784" s="122">
        <f t="shared" si="40"/>
        <v>9745716547.0687027</v>
      </c>
      <c r="T784" s="122">
        <v>0.88118242008905256</v>
      </c>
      <c r="U784" s="122">
        <f t="shared" si="41"/>
        <v>-24371381670.490719</v>
      </c>
      <c r="V784" s="3">
        <f t="shared" si="42"/>
        <v>0.54864223047039762</v>
      </c>
    </row>
    <row r="785" spans="13:22" x14ac:dyDescent="0.25">
      <c r="M785" s="3">
        <v>781</v>
      </c>
      <c r="N785" s="122">
        <f>(_xlfn.GAMMA.INV(T785,IF($O$2="Railway",$D$31,$D$32),IF($O$2="Railway",$F$31,$F$32))*'CBA Result'!$G$89)</f>
        <v>3305217447.9095707</v>
      </c>
      <c r="O785" s="122">
        <f>'CBA Result'!$G$88+'CBA Result'!$G$92+'CBA Result'!$G$93+'CBA Result'!$G$94+'CBA Result'!$G$95</f>
        <v>-1375964005.2877898</v>
      </c>
      <c r="P785" s="122">
        <f>'CBA Result'!$G$90+'CBA Result'!$G$91</f>
        <v>16477753602.776276</v>
      </c>
      <c r="Q785" s="122">
        <f>'CBA Result'!$G$74</f>
        <v>-11300047184.977684</v>
      </c>
      <c r="R785" s="122">
        <v>0.56711999359629739</v>
      </c>
      <c r="S785" s="122">
        <f t="shared" si="40"/>
        <v>14336453610.903532</v>
      </c>
      <c r="T785" s="122">
        <v>0.20713343109587612</v>
      </c>
      <c r="U785" s="122">
        <f t="shared" si="41"/>
        <v>-16105979853.761688</v>
      </c>
      <c r="V785" s="3">
        <f t="shared" si="42"/>
        <v>1.009917260620832</v>
      </c>
    </row>
    <row r="786" spans="13:22" x14ac:dyDescent="0.25">
      <c r="M786" s="3">
        <v>782</v>
      </c>
      <c r="N786" s="122">
        <f>(_xlfn.GAMMA.INV(T786,IF($O$2="Railway",$D$31,$D$32),IF($O$2="Railway",$F$31,$F$32))*'CBA Result'!$G$89)</f>
        <v>4069860273.6054387</v>
      </c>
      <c r="O786" s="122">
        <f>'CBA Result'!$G$88+'CBA Result'!$G$92+'CBA Result'!$G$93+'CBA Result'!$G$94+'CBA Result'!$G$95</f>
        <v>-1375964005.2877898</v>
      </c>
      <c r="P786" s="122">
        <f>'CBA Result'!$G$90+'CBA Result'!$G$91</f>
        <v>16477753602.776276</v>
      </c>
      <c r="Q786" s="122">
        <f>'CBA Result'!$G$74</f>
        <v>-11300047184.977684</v>
      </c>
      <c r="R786" s="122">
        <v>9.2296902581705087E-2</v>
      </c>
      <c r="S786" s="122">
        <f t="shared" si="40"/>
        <v>5167629081.3982391</v>
      </c>
      <c r="T786" s="122">
        <v>0.56060603276682064</v>
      </c>
      <c r="U786" s="122">
        <f t="shared" si="41"/>
        <v>-19832004582.866894</v>
      </c>
      <c r="V786" s="3">
        <f t="shared" si="42"/>
        <v>0.39640598694231616</v>
      </c>
    </row>
    <row r="787" spans="13:22" x14ac:dyDescent="0.25">
      <c r="M787" s="3">
        <v>783</v>
      </c>
      <c r="N787" s="122">
        <f>(_xlfn.GAMMA.INV(T787,IF($O$2="Railway",$D$31,$D$32),IF($O$2="Railway",$F$31,$F$32))*'CBA Result'!$G$89)</f>
        <v>3669250702.9094748</v>
      </c>
      <c r="O787" s="122">
        <f>'CBA Result'!$G$88+'CBA Result'!$G$92+'CBA Result'!$G$93+'CBA Result'!$G$94+'CBA Result'!$G$95</f>
        <v>-1375964005.2877898</v>
      </c>
      <c r="P787" s="122">
        <f>'CBA Result'!$G$90+'CBA Result'!$G$91</f>
        <v>16477753602.776276</v>
      </c>
      <c r="Q787" s="122">
        <f>'CBA Result'!$G$74</f>
        <v>-11300047184.977684</v>
      </c>
      <c r="R787" s="122">
        <v>0.23331314541609571</v>
      </c>
      <c r="S787" s="122">
        <f t="shared" si="40"/>
        <v>8118617196.1396933</v>
      </c>
      <c r="T787" s="122">
        <v>0.36759973478122454</v>
      </c>
      <c r="U787" s="122">
        <f t="shared" si="41"/>
        <v>-17879875932.773357</v>
      </c>
      <c r="V787" s="3">
        <f t="shared" si="42"/>
        <v>0.58232528754165591</v>
      </c>
    </row>
    <row r="788" spans="13:22" x14ac:dyDescent="0.25">
      <c r="M788" s="3">
        <v>784</v>
      </c>
      <c r="N788" s="122">
        <f>(_xlfn.GAMMA.INV(T788,IF($O$2="Railway",$D$31,$D$32),IF($O$2="Railway",$F$31,$F$32))*'CBA Result'!$G$89)</f>
        <v>2761186836.4134402</v>
      </c>
      <c r="O788" s="122">
        <f>'CBA Result'!$G$88+'CBA Result'!$G$92+'CBA Result'!$G$93+'CBA Result'!$G$94+'CBA Result'!$G$95</f>
        <v>-1375964005.2877898</v>
      </c>
      <c r="P788" s="122">
        <f>'CBA Result'!$G$90+'CBA Result'!$G$91</f>
        <v>16477753602.776276</v>
      </c>
      <c r="Q788" s="122">
        <f>'CBA Result'!$G$74</f>
        <v>-11300047184.977684</v>
      </c>
      <c r="R788" s="122">
        <v>0.12102063202310842</v>
      </c>
      <c r="S788" s="122">
        <f t="shared" si="40"/>
        <v>5839315351.4266176</v>
      </c>
      <c r="T788" s="122">
        <v>5.4487806607064315E-2</v>
      </c>
      <c r="U788" s="122">
        <f t="shared" si="41"/>
        <v>-13454975432.213549</v>
      </c>
      <c r="V788" s="3">
        <f t="shared" si="42"/>
        <v>0.53694175949630263</v>
      </c>
    </row>
    <row r="789" spans="13:22" x14ac:dyDescent="0.25">
      <c r="M789" s="3">
        <v>785</v>
      </c>
      <c r="N789" s="122">
        <f>(_xlfn.GAMMA.INV(T789,IF($O$2="Railway",$D$31,$D$32),IF($O$2="Railway",$F$31,$F$32))*'CBA Result'!$G$89)</f>
        <v>3737431823.9302216</v>
      </c>
      <c r="O789" s="122">
        <f>'CBA Result'!$G$88+'CBA Result'!$G$92+'CBA Result'!$G$93+'CBA Result'!$G$94+'CBA Result'!$G$95</f>
        <v>-1375964005.2877898</v>
      </c>
      <c r="P789" s="122">
        <f>'CBA Result'!$G$90+'CBA Result'!$G$91</f>
        <v>16477753602.776276</v>
      </c>
      <c r="Q789" s="122">
        <f>'CBA Result'!$G$74</f>
        <v>-11300047184.977684</v>
      </c>
      <c r="R789" s="122">
        <v>7.483244341119144E-2</v>
      </c>
      <c r="S789" s="122">
        <f t="shared" si="40"/>
        <v>4723924243.9579496</v>
      </c>
      <c r="T789" s="122">
        <v>0.40042372826997086</v>
      </c>
      <c r="U789" s="122">
        <f t="shared" si="41"/>
        <v>-18212115423.479652</v>
      </c>
      <c r="V789" s="3">
        <f t="shared" si="42"/>
        <v>0.38904827351718096</v>
      </c>
    </row>
    <row r="790" spans="13:22" x14ac:dyDescent="0.25">
      <c r="M790" s="3">
        <v>786</v>
      </c>
      <c r="N790" s="122">
        <f>(_xlfn.GAMMA.INV(T790,IF($O$2="Railway",$D$31,$D$32),IF($O$2="Railway",$F$31,$F$32))*'CBA Result'!$G$89)</f>
        <v>4686774885.1290512</v>
      </c>
      <c r="O790" s="122">
        <f>'CBA Result'!$G$88+'CBA Result'!$G$92+'CBA Result'!$G$93+'CBA Result'!$G$94+'CBA Result'!$G$95</f>
        <v>-1375964005.2877898</v>
      </c>
      <c r="P790" s="122">
        <f>'CBA Result'!$G$90+'CBA Result'!$G$91</f>
        <v>16477753602.776276</v>
      </c>
      <c r="Q790" s="122">
        <f>'CBA Result'!$G$74</f>
        <v>-11300047184.977684</v>
      </c>
      <c r="R790" s="122">
        <v>0.34070195804298486</v>
      </c>
      <c r="S790" s="122">
        <f t="shared" si="40"/>
        <v>10097987194.868753</v>
      </c>
      <c r="T790" s="122">
        <v>0.80202776536349907</v>
      </c>
      <c r="U790" s="122">
        <f t="shared" si="41"/>
        <v>-22838165133.960041</v>
      </c>
      <c r="V790" s="3">
        <f t="shared" si="42"/>
        <v>0.58712238903865854</v>
      </c>
    </row>
    <row r="791" spans="13:22" x14ac:dyDescent="0.25">
      <c r="M791" s="3">
        <v>787</v>
      </c>
      <c r="N791" s="122">
        <f>(_xlfn.GAMMA.INV(T791,IF($O$2="Railway",$D$31,$D$32),IF($O$2="Railway",$F$31,$F$32))*'CBA Result'!$G$89)</f>
        <v>3636343520.0102291</v>
      </c>
      <c r="O791" s="122">
        <f>'CBA Result'!$G$88+'CBA Result'!$G$92+'CBA Result'!$G$93+'CBA Result'!$G$94+'CBA Result'!$G$95</f>
        <v>-1375964005.2877898</v>
      </c>
      <c r="P791" s="122">
        <f>'CBA Result'!$G$90+'CBA Result'!$G$91</f>
        <v>16477753602.776276</v>
      </c>
      <c r="Q791" s="122">
        <f>'CBA Result'!$G$74</f>
        <v>-11300047184.977684</v>
      </c>
      <c r="R791" s="122">
        <v>0.15414522099498429</v>
      </c>
      <c r="S791" s="122">
        <f t="shared" si="40"/>
        <v>6554315576.6543245</v>
      </c>
      <c r="T791" s="122">
        <v>0.35193831934921338</v>
      </c>
      <c r="U791" s="122">
        <f t="shared" si="41"/>
        <v>-17719522663.080162</v>
      </c>
      <c r="V791" s="3">
        <f t="shared" si="42"/>
        <v>0.49745668994474579</v>
      </c>
    </row>
    <row r="792" spans="13:22" x14ac:dyDescent="0.25">
      <c r="M792" s="3">
        <v>788</v>
      </c>
      <c r="N792" s="122">
        <f>(_xlfn.GAMMA.INV(T792,IF($O$2="Railway",$D$31,$D$32),IF($O$2="Railway",$F$31,$F$32))*'CBA Result'!$G$89)</f>
        <v>3814260213.1987314</v>
      </c>
      <c r="O792" s="122">
        <f>'CBA Result'!$G$88+'CBA Result'!$G$92+'CBA Result'!$G$93+'CBA Result'!$G$94+'CBA Result'!$G$95</f>
        <v>-1375964005.2877898</v>
      </c>
      <c r="P792" s="122">
        <f>'CBA Result'!$G$90+'CBA Result'!$G$91</f>
        <v>16477753602.776276</v>
      </c>
      <c r="Q792" s="122">
        <f>'CBA Result'!$G$74</f>
        <v>-11300047184.977684</v>
      </c>
      <c r="R792" s="122">
        <v>0.92451244152515388</v>
      </c>
      <c r="S792" s="122">
        <f t="shared" si="40"/>
        <v>24798315909.084942</v>
      </c>
      <c r="T792" s="122">
        <v>0.43776761258194374</v>
      </c>
      <c r="U792" s="122">
        <f t="shared" si="41"/>
        <v>-18586492150.353764</v>
      </c>
      <c r="V792" s="3">
        <f t="shared" si="42"/>
        <v>1.4653981986847087</v>
      </c>
    </row>
    <row r="793" spans="13:22" x14ac:dyDescent="0.25">
      <c r="M793" s="3">
        <v>789</v>
      </c>
      <c r="N793" s="122">
        <f>(_xlfn.GAMMA.INV(T793,IF($O$2="Railway",$D$31,$D$32),IF($O$2="Railway",$F$31,$F$32))*'CBA Result'!$G$89)</f>
        <v>4308840033.6198978</v>
      </c>
      <c r="O793" s="122">
        <f>'CBA Result'!$G$88+'CBA Result'!$G$92+'CBA Result'!$G$93+'CBA Result'!$G$94+'CBA Result'!$G$95</f>
        <v>-1375964005.2877898</v>
      </c>
      <c r="P793" s="122">
        <f>'CBA Result'!$G$90+'CBA Result'!$G$91</f>
        <v>16477753602.776276</v>
      </c>
      <c r="Q793" s="122">
        <f>'CBA Result'!$G$74</f>
        <v>-11300047184.977684</v>
      </c>
      <c r="R793" s="122">
        <v>0.9677886529248102</v>
      </c>
      <c r="S793" s="122">
        <f t="shared" si="40"/>
        <v>27978820677.665939</v>
      </c>
      <c r="T793" s="122">
        <v>0.66642159699380088</v>
      </c>
      <c r="U793" s="122">
        <f t="shared" si="41"/>
        <v>-20996528025.24556</v>
      </c>
      <c r="V793" s="3">
        <f t="shared" si="42"/>
        <v>1.4722289641806876</v>
      </c>
    </row>
    <row r="794" spans="13:22" x14ac:dyDescent="0.25">
      <c r="M794" s="3">
        <v>790</v>
      </c>
      <c r="N794" s="122">
        <f>(_xlfn.GAMMA.INV(T794,IF($O$2="Railway",$D$31,$D$32),IF($O$2="Railway",$F$31,$F$32))*'CBA Result'!$G$89)</f>
        <v>6436143476.167284</v>
      </c>
      <c r="O794" s="122">
        <f>'CBA Result'!$G$88+'CBA Result'!$G$92+'CBA Result'!$G$93+'CBA Result'!$G$94+'CBA Result'!$G$95</f>
        <v>-1375964005.2877898</v>
      </c>
      <c r="P794" s="122">
        <f>'CBA Result'!$G$90+'CBA Result'!$G$91</f>
        <v>16477753602.776276</v>
      </c>
      <c r="Q794" s="122">
        <f>'CBA Result'!$G$74</f>
        <v>-11300047184.977684</v>
      </c>
      <c r="R794" s="122">
        <v>0.16231898329759209</v>
      </c>
      <c r="S794" s="122">
        <f t="shared" si="40"/>
        <v>6723671995.1061306</v>
      </c>
      <c r="T794" s="122">
        <v>0.99451230708576444</v>
      </c>
      <c r="U794" s="122">
        <f t="shared" si="41"/>
        <v>-31362655800.038639</v>
      </c>
      <c r="V794" s="3">
        <f t="shared" si="42"/>
        <v>0.37572875017718066</v>
      </c>
    </row>
    <row r="795" spans="13:22" x14ac:dyDescent="0.25">
      <c r="M795" s="3">
        <v>791</v>
      </c>
      <c r="N795" s="122">
        <f>(_xlfn.GAMMA.INV(T795,IF($O$2="Railway",$D$31,$D$32),IF($O$2="Railway",$F$31,$F$32))*'CBA Result'!$G$89)</f>
        <v>4155738431.1313429</v>
      </c>
      <c r="O795" s="122">
        <f>'CBA Result'!$G$88+'CBA Result'!$G$92+'CBA Result'!$G$93+'CBA Result'!$G$94+'CBA Result'!$G$95</f>
        <v>-1375964005.2877898</v>
      </c>
      <c r="P795" s="122">
        <f>'CBA Result'!$G$90+'CBA Result'!$G$91</f>
        <v>16477753602.776276</v>
      </c>
      <c r="Q795" s="122">
        <f>'CBA Result'!$G$74</f>
        <v>-11300047184.977684</v>
      </c>
      <c r="R795" s="122">
        <v>0.36396794508816976</v>
      </c>
      <c r="S795" s="122">
        <f t="shared" si="40"/>
        <v>10520197480.90513</v>
      </c>
      <c r="T795" s="122">
        <v>0.60004353837268209</v>
      </c>
      <c r="U795" s="122">
        <f t="shared" si="41"/>
        <v>-20250479886.47065</v>
      </c>
      <c r="V795" s="3">
        <f t="shared" si="42"/>
        <v>0.6567731718611961</v>
      </c>
    </row>
    <row r="796" spans="13:22" x14ac:dyDescent="0.25">
      <c r="M796" s="3">
        <v>792</v>
      </c>
      <c r="N796" s="122">
        <f>(_xlfn.GAMMA.INV(T796,IF($O$2="Railway",$D$31,$D$32),IF($O$2="Railway",$F$31,$F$32))*'CBA Result'!$G$89)</f>
        <v>3148899781.1986928</v>
      </c>
      <c r="O796" s="122">
        <f>'CBA Result'!$G$88+'CBA Result'!$G$92+'CBA Result'!$G$93+'CBA Result'!$G$94+'CBA Result'!$G$95</f>
        <v>-1375964005.2877898</v>
      </c>
      <c r="P796" s="122">
        <f>'CBA Result'!$G$90+'CBA Result'!$G$91</f>
        <v>16477753602.776276</v>
      </c>
      <c r="Q796" s="122">
        <f>'CBA Result'!$G$74</f>
        <v>-11300047184.977684</v>
      </c>
      <c r="R796" s="122">
        <v>0.78236999766256321</v>
      </c>
      <c r="S796" s="122">
        <f t="shared" si="40"/>
        <v>19356752132.996532</v>
      </c>
      <c r="T796" s="122">
        <v>0.15086885618041079</v>
      </c>
      <c r="U796" s="122">
        <f t="shared" si="41"/>
        <v>-15344260169.501654</v>
      </c>
      <c r="V796" s="3">
        <f t="shared" si="42"/>
        <v>1.3770418172982322</v>
      </c>
    </row>
    <row r="797" spans="13:22" x14ac:dyDescent="0.25">
      <c r="M797" s="3">
        <v>793</v>
      </c>
      <c r="N797" s="122">
        <f>(_xlfn.GAMMA.INV(T797,IF($O$2="Railway",$D$31,$D$32),IF($O$2="Railway",$F$31,$F$32))*'CBA Result'!$G$89)</f>
        <v>2860630717.5340285</v>
      </c>
      <c r="O797" s="122">
        <f>'CBA Result'!$G$88+'CBA Result'!$G$92+'CBA Result'!$G$93+'CBA Result'!$G$94+'CBA Result'!$G$95</f>
        <v>-1375964005.2877898</v>
      </c>
      <c r="P797" s="122">
        <f>'CBA Result'!$G$90+'CBA Result'!$G$91</f>
        <v>16477753602.776276</v>
      </c>
      <c r="Q797" s="122">
        <f>'CBA Result'!$G$74</f>
        <v>-11300047184.977684</v>
      </c>
      <c r="R797" s="122">
        <v>0.58385537442980395</v>
      </c>
      <c r="S797" s="122">
        <f t="shared" si="40"/>
        <v>14674198876.813477</v>
      </c>
      <c r="T797" s="122">
        <v>7.3304315323172164E-2</v>
      </c>
      <c r="U797" s="122">
        <f t="shared" si="41"/>
        <v>-13939555091.842613</v>
      </c>
      <c r="V797" s="3">
        <f t="shared" si="42"/>
        <v>1.1592095646234675</v>
      </c>
    </row>
    <row r="798" spans="13:22" x14ac:dyDescent="0.25">
      <c r="M798" s="3">
        <v>794</v>
      </c>
      <c r="N798" s="122">
        <f>(_xlfn.GAMMA.INV(T798,IF($O$2="Railway",$D$31,$D$32),IF($O$2="Railway",$F$31,$F$32))*'CBA Result'!$G$89)</f>
        <v>4215107924.8180137</v>
      </c>
      <c r="O798" s="122">
        <f>'CBA Result'!$G$88+'CBA Result'!$G$92+'CBA Result'!$G$93+'CBA Result'!$G$94+'CBA Result'!$G$95</f>
        <v>-1375964005.2877898</v>
      </c>
      <c r="P798" s="122">
        <f>'CBA Result'!$G$90+'CBA Result'!$G$91</f>
        <v>16477753602.776276</v>
      </c>
      <c r="Q798" s="122">
        <f>'CBA Result'!$G$74</f>
        <v>-11300047184.977684</v>
      </c>
      <c r="R798" s="122">
        <v>0.4283861920694203</v>
      </c>
      <c r="S798" s="122">
        <f t="shared" si="40"/>
        <v>11694300507.911829</v>
      </c>
      <c r="T798" s="122">
        <v>0.62644159560179014</v>
      </c>
      <c r="U798" s="122">
        <f t="shared" si="41"/>
        <v>-20539781236.325954</v>
      </c>
      <c r="V798" s="3">
        <f t="shared" si="42"/>
        <v>0.70757542450056388</v>
      </c>
    </row>
    <row r="799" spans="13:22" x14ac:dyDescent="0.25">
      <c r="M799" s="3">
        <v>795</v>
      </c>
      <c r="N799" s="122">
        <f>(_xlfn.GAMMA.INV(T799,IF($O$2="Railway",$D$31,$D$32),IF($O$2="Railway",$F$31,$F$32))*'CBA Result'!$G$89)</f>
        <v>4194668854.7770548</v>
      </c>
      <c r="O799" s="122">
        <f>'CBA Result'!$G$88+'CBA Result'!$G$92+'CBA Result'!$G$93+'CBA Result'!$G$94+'CBA Result'!$G$95</f>
        <v>-1375964005.2877898</v>
      </c>
      <c r="P799" s="122">
        <f>'CBA Result'!$G$90+'CBA Result'!$G$91</f>
        <v>16477753602.776276</v>
      </c>
      <c r="Q799" s="122">
        <f>'CBA Result'!$G$74</f>
        <v>-11300047184.977684</v>
      </c>
      <c r="R799" s="122">
        <v>0.21616408685433031</v>
      </c>
      <c r="S799" s="122">
        <f t="shared" si="40"/>
        <v>7791430846.733181</v>
      </c>
      <c r="T799" s="122">
        <v>0.61744137412413913</v>
      </c>
      <c r="U799" s="122">
        <f t="shared" si="41"/>
        <v>-20440183780.032269</v>
      </c>
      <c r="V799" s="3">
        <f t="shared" si="42"/>
        <v>0.51908220642259295</v>
      </c>
    </row>
    <row r="800" spans="13:22" x14ac:dyDescent="0.25">
      <c r="M800" s="3">
        <v>796</v>
      </c>
      <c r="N800" s="122">
        <f>(_xlfn.GAMMA.INV(T800,IF($O$2="Railway",$D$31,$D$32),IF($O$2="Railway",$F$31,$F$32))*'CBA Result'!$G$89)</f>
        <v>4579413310.3159208</v>
      </c>
      <c r="O800" s="122">
        <f>'CBA Result'!$G$88+'CBA Result'!$G$92+'CBA Result'!$G$93+'CBA Result'!$G$94+'CBA Result'!$G$95</f>
        <v>-1375964005.2877898</v>
      </c>
      <c r="P800" s="122">
        <f>'CBA Result'!$G$90+'CBA Result'!$G$91</f>
        <v>16477753602.776276</v>
      </c>
      <c r="Q800" s="122">
        <f>'CBA Result'!$G$74</f>
        <v>-11300047184.977684</v>
      </c>
      <c r="R800" s="122">
        <v>0.36484564686569942</v>
      </c>
      <c r="S800" s="122">
        <f t="shared" si="40"/>
        <v>10536125380.16588</v>
      </c>
      <c r="T800" s="122">
        <v>0.76799069649297402</v>
      </c>
      <c r="U800" s="122">
        <f t="shared" si="41"/>
        <v>-22315003378.86824</v>
      </c>
      <c r="V800" s="3">
        <f t="shared" si="42"/>
        <v>0.61571017722565313</v>
      </c>
    </row>
    <row r="801" spans="13:22" x14ac:dyDescent="0.25">
      <c r="M801" s="3">
        <v>797</v>
      </c>
      <c r="N801" s="122">
        <f>(_xlfn.GAMMA.INV(T801,IF($O$2="Railway",$D$31,$D$32),IF($O$2="Railway",$F$31,$F$32))*'CBA Result'!$G$89)</f>
        <v>2124476250.7405095</v>
      </c>
      <c r="O801" s="122">
        <f>'CBA Result'!$G$88+'CBA Result'!$G$92+'CBA Result'!$G$93+'CBA Result'!$G$94+'CBA Result'!$G$95</f>
        <v>-1375964005.2877898</v>
      </c>
      <c r="P801" s="122">
        <f>'CBA Result'!$G$90+'CBA Result'!$G$91</f>
        <v>16477753602.776276</v>
      </c>
      <c r="Q801" s="122">
        <f>'CBA Result'!$G$74</f>
        <v>-11300047184.977684</v>
      </c>
      <c r="R801" s="122">
        <v>0.10837069907598151</v>
      </c>
      <c r="S801" s="122">
        <f t="shared" si="40"/>
        <v>5550811598.3206816</v>
      </c>
      <c r="T801" s="122">
        <v>3.7574889803675404E-3</v>
      </c>
      <c r="U801" s="122">
        <f t="shared" si="41"/>
        <v>-10352351164.024826</v>
      </c>
      <c r="V801" s="3">
        <f t="shared" si="42"/>
        <v>0.60849209459431886</v>
      </c>
    </row>
    <row r="802" spans="13:22" x14ac:dyDescent="0.25">
      <c r="M802" s="3">
        <v>798</v>
      </c>
      <c r="N802" s="122">
        <f>(_xlfn.GAMMA.INV(T802,IF($O$2="Railway",$D$31,$D$32),IF($O$2="Railway",$F$31,$F$32))*'CBA Result'!$G$89)</f>
        <v>3604307661.6884546</v>
      </c>
      <c r="O802" s="122">
        <f>'CBA Result'!$G$88+'CBA Result'!$G$92+'CBA Result'!$G$93+'CBA Result'!$G$94+'CBA Result'!$G$95</f>
        <v>-1375964005.2877898</v>
      </c>
      <c r="P802" s="122">
        <f>'CBA Result'!$G$90+'CBA Result'!$G$91</f>
        <v>16477753602.776276</v>
      </c>
      <c r="Q802" s="122">
        <f>'CBA Result'!$G$74</f>
        <v>-11300047184.977684</v>
      </c>
      <c r="R802" s="122">
        <v>0.81785682402359494</v>
      </c>
      <c r="S802" s="122">
        <f t="shared" si="40"/>
        <v>20425532009.610058</v>
      </c>
      <c r="T802" s="122">
        <v>0.33683934010284677</v>
      </c>
      <c r="U802" s="122">
        <f t="shared" si="41"/>
        <v>-17563415267.164413</v>
      </c>
      <c r="V802" s="3">
        <f t="shared" si="42"/>
        <v>1.2898331743236267</v>
      </c>
    </row>
    <row r="803" spans="13:22" x14ac:dyDescent="0.25">
      <c r="M803" s="3">
        <v>799</v>
      </c>
      <c r="N803" s="122">
        <f>(_xlfn.GAMMA.INV(T803,IF($O$2="Railway",$D$31,$D$32),IF($O$2="Railway",$F$31,$F$32))*'CBA Result'!$G$89)</f>
        <v>4539985631.3743725</v>
      </c>
      <c r="O803" s="122">
        <f>'CBA Result'!$G$88+'CBA Result'!$G$92+'CBA Result'!$G$93+'CBA Result'!$G$94+'CBA Result'!$G$95</f>
        <v>-1375964005.2877898</v>
      </c>
      <c r="P803" s="122">
        <f>'CBA Result'!$G$90+'CBA Result'!$G$91</f>
        <v>16477753602.776276</v>
      </c>
      <c r="Q803" s="122">
        <f>'CBA Result'!$G$74</f>
        <v>-11300047184.977684</v>
      </c>
      <c r="R803" s="122">
        <v>0.58650546526498415</v>
      </c>
      <c r="S803" s="122">
        <f t="shared" si="40"/>
        <v>14728199893.512741</v>
      </c>
      <c r="T803" s="122">
        <v>0.75457519475761203</v>
      </c>
      <c r="U803" s="122">
        <f t="shared" si="41"/>
        <v>-22122876412.119118</v>
      </c>
      <c r="V803" s="3">
        <f t="shared" si="42"/>
        <v>0.80876560472027037</v>
      </c>
    </row>
    <row r="804" spans="13:22" x14ac:dyDescent="0.25">
      <c r="M804" s="3">
        <v>800</v>
      </c>
      <c r="N804" s="122">
        <f>(_xlfn.GAMMA.INV(T804,IF($O$2="Railway",$D$31,$D$32),IF($O$2="Railway",$F$31,$F$32))*'CBA Result'!$G$89)</f>
        <v>4488464838.8344622</v>
      </c>
      <c r="O804" s="122">
        <f>'CBA Result'!$G$88+'CBA Result'!$G$92+'CBA Result'!$G$93+'CBA Result'!$G$94+'CBA Result'!$G$95</f>
        <v>-1375964005.2877898</v>
      </c>
      <c r="P804" s="122">
        <f>'CBA Result'!$G$90+'CBA Result'!$G$91</f>
        <v>16477753602.776276</v>
      </c>
      <c r="Q804" s="122">
        <f>'CBA Result'!$G$74</f>
        <v>-11300047184.977684</v>
      </c>
      <c r="R804" s="122">
        <v>0.66157487689277905</v>
      </c>
      <c r="S804" s="122">
        <f t="shared" si="40"/>
        <v>16329431360.552349</v>
      </c>
      <c r="T804" s="122">
        <v>0.73631248511305392</v>
      </c>
      <c r="U804" s="122">
        <f t="shared" si="41"/>
        <v>-21871820964.24762</v>
      </c>
      <c r="V804" s="3">
        <f t="shared" si="42"/>
        <v>0.88890322510775066</v>
      </c>
    </row>
    <row r="805" spans="13:22" x14ac:dyDescent="0.25">
      <c r="M805" s="3">
        <v>801</v>
      </c>
      <c r="N805" s="122">
        <f>(_xlfn.GAMMA.INV(T805,IF($O$2="Railway",$D$31,$D$32),IF($O$2="Railway",$F$31,$F$32))*'CBA Result'!$G$89)</f>
        <v>3189815929.8378487</v>
      </c>
      <c r="O805" s="122">
        <f>'CBA Result'!$G$88+'CBA Result'!$G$92+'CBA Result'!$G$93+'CBA Result'!$G$94+'CBA Result'!$G$95</f>
        <v>-1375964005.2877898</v>
      </c>
      <c r="P805" s="122">
        <f>'CBA Result'!$G$90+'CBA Result'!$G$91</f>
        <v>16477753602.776276</v>
      </c>
      <c r="Q805" s="122">
        <f>'CBA Result'!$G$74</f>
        <v>-11300047184.977684</v>
      </c>
      <c r="R805" s="122">
        <v>0.64137830373927929</v>
      </c>
      <c r="S805" s="122">
        <f t="shared" si="40"/>
        <v>15883412498.48341</v>
      </c>
      <c r="T805" s="122">
        <v>0.16467994756635274</v>
      </c>
      <c r="U805" s="122">
        <f t="shared" si="41"/>
        <v>-15543640293.823748</v>
      </c>
      <c r="V805" s="3">
        <f t="shared" si="42"/>
        <v>1.1385533947324722</v>
      </c>
    </row>
    <row r="806" spans="13:22" x14ac:dyDescent="0.25">
      <c r="M806" s="3">
        <v>802</v>
      </c>
      <c r="N806" s="122">
        <f>(_xlfn.GAMMA.INV(T806,IF($O$2="Railway",$D$31,$D$32),IF($O$2="Railway",$F$31,$F$32))*'CBA Result'!$G$89)</f>
        <v>3748299051.6685357</v>
      </c>
      <c r="O806" s="122">
        <f>'CBA Result'!$G$88+'CBA Result'!$G$92+'CBA Result'!$G$93+'CBA Result'!$G$94+'CBA Result'!$G$95</f>
        <v>-1375964005.2877898</v>
      </c>
      <c r="P806" s="122">
        <f>'CBA Result'!$G$90+'CBA Result'!$G$91</f>
        <v>16477753602.776276</v>
      </c>
      <c r="Q806" s="122">
        <f>'CBA Result'!$G$74</f>
        <v>-11300047184.977684</v>
      </c>
      <c r="R806" s="122">
        <v>6.0229260295419085E-4</v>
      </c>
      <c r="S806" s="122">
        <f t="shared" si="40"/>
        <v>1530791571.8915994</v>
      </c>
      <c r="T806" s="122">
        <v>0.40569009006244083</v>
      </c>
      <c r="U806" s="122">
        <f t="shared" si="41"/>
        <v>-18265070290.679153</v>
      </c>
      <c r="V806" s="3">
        <f t="shared" si="42"/>
        <v>0.21369349015120678</v>
      </c>
    </row>
    <row r="807" spans="13:22" x14ac:dyDescent="0.25">
      <c r="M807" s="3">
        <v>803</v>
      </c>
      <c r="N807" s="122">
        <f>(_xlfn.GAMMA.INV(T807,IF($O$2="Railway",$D$31,$D$32),IF($O$2="Railway",$F$31,$F$32))*'CBA Result'!$G$89)</f>
        <v>4031226334.7062135</v>
      </c>
      <c r="O807" s="122">
        <f>'CBA Result'!$G$88+'CBA Result'!$G$92+'CBA Result'!$G$93+'CBA Result'!$G$94+'CBA Result'!$G$95</f>
        <v>-1375964005.2877898</v>
      </c>
      <c r="P807" s="122">
        <f>'CBA Result'!$G$90+'CBA Result'!$G$91</f>
        <v>16477753602.776276</v>
      </c>
      <c r="Q807" s="122">
        <f>'CBA Result'!$G$74</f>
        <v>-11300047184.977684</v>
      </c>
      <c r="R807" s="122">
        <v>0.49503991462703634</v>
      </c>
      <c r="S807" s="122">
        <f t="shared" si="40"/>
        <v>12935442903.113934</v>
      </c>
      <c r="T807" s="122">
        <v>0.54245762764158001</v>
      </c>
      <c r="U807" s="122">
        <f t="shared" si="41"/>
        <v>-19643745428.548344</v>
      </c>
      <c r="V807" s="3">
        <f t="shared" si="42"/>
        <v>0.79367273869647659</v>
      </c>
    </row>
    <row r="808" spans="13:22" x14ac:dyDescent="0.25">
      <c r="M808" s="3">
        <v>804</v>
      </c>
      <c r="N808" s="122">
        <f>(_xlfn.GAMMA.INV(T808,IF($O$2="Railway",$D$31,$D$32),IF($O$2="Railway",$F$31,$F$32))*'CBA Result'!$G$89)</f>
        <v>3836788413.6438661</v>
      </c>
      <c r="O808" s="122">
        <f>'CBA Result'!$G$88+'CBA Result'!$G$92+'CBA Result'!$G$93+'CBA Result'!$G$94+'CBA Result'!$G$95</f>
        <v>-1375964005.2877898</v>
      </c>
      <c r="P808" s="122">
        <f>'CBA Result'!$G$90+'CBA Result'!$G$91</f>
        <v>16477753602.776276</v>
      </c>
      <c r="Q808" s="122">
        <f>'CBA Result'!$G$74</f>
        <v>-11300047184.977684</v>
      </c>
      <c r="R808" s="122">
        <v>0.36362203068476961</v>
      </c>
      <c r="S808" s="122">
        <f t="shared" si="40"/>
        <v>10513920220.01049</v>
      </c>
      <c r="T808" s="122">
        <v>0.44874279850967325</v>
      </c>
      <c r="U808" s="122">
        <f t="shared" si="41"/>
        <v>-18696269721.188118</v>
      </c>
      <c r="V808" s="3">
        <f t="shared" si="42"/>
        <v>0.6939750453890029</v>
      </c>
    </row>
    <row r="809" spans="13:22" x14ac:dyDescent="0.25">
      <c r="M809" s="3">
        <v>805</v>
      </c>
      <c r="N809" s="122">
        <f>(_xlfn.GAMMA.INV(T809,IF($O$2="Railway",$D$31,$D$32),IF($O$2="Railway",$F$31,$F$32))*'CBA Result'!$G$89)</f>
        <v>4410679083.3598213</v>
      </c>
      <c r="O809" s="122">
        <f>'CBA Result'!$G$88+'CBA Result'!$G$92+'CBA Result'!$G$93+'CBA Result'!$G$94+'CBA Result'!$G$95</f>
        <v>-1375964005.2877898</v>
      </c>
      <c r="P809" s="122">
        <f>'CBA Result'!$G$90+'CBA Result'!$G$91</f>
        <v>16477753602.776276</v>
      </c>
      <c r="Q809" s="122">
        <f>'CBA Result'!$G$74</f>
        <v>-11300047184.977684</v>
      </c>
      <c r="R809" s="122">
        <v>0.33325059568185889</v>
      </c>
      <c r="S809" s="122">
        <f t="shared" si="40"/>
        <v>9962660512.3141346</v>
      </c>
      <c r="T809" s="122">
        <v>0.70720124145777286</v>
      </c>
      <c r="U809" s="122">
        <f t="shared" si="41"/>
        <v>-21492779091.714672</v>
      </c>
      <c r="V809" s="3">
        <f t="shared" si="42"/>
        <v>0.60473220028565644</v>
      </c>
    </row>
    <row r="810" spans="13:22" x14ac:dyDescent="0.25">
      <c r="M810" s="3">
        <v>806</v>
      </c>
      <c r="N810" s="122">
        <f>(_xlfn.GAMMA.INV(T810,IF($O$2="Railway",$D$31,$D$32),IF($O$2="Railway",$F$31,$F$32))*'CBA Result'!$G$89)</f>
        <v>4085527874.4450493</v>
      </c>
      <c r="O810" s="122">
        <f>'CBA Result'!$G$88+'CBA Result'!$G$92+'CBA Result'!$G$93+'CBA Result'!$G$94+'CBA Result'!$G$95</f>
        <v>-1375964005.2877898</v>
      </c>
      <c r="P810" s="122">
        <f>'CBA Result'!$G$90+'CBA Result'!$G$91</f>
        <v>16477753602.776276</v>
      </c>
      <c r="Q810" s="122">
        <f>'CBA Result'!$G$74</f>
        <v>-11300047184.977684</v>
      </c>
      <c r="R810" s="122">
        <v>0.92781341145465879</v>
      </c>
      <c r="S810" s="122">
        <f t="shared" si="40"/>
        <v>24987247871.243004</v>
      </c>
      <c r="T810" s="122">
        <v>0.5678994795767599</v>
      </c>
      <c r="U810" s="122">
        <f t="shared" si="41"/>
        <v>-19908351167.458218</v>
      </c>
      <c r="V810" s="3">
        <f t="shared" si="42"/>
        <v>1.3912157519942137</v>
      </c>
    </row>
    <row r="811" spans="13:22" x14ac:dyDescent="0.25">
      <c r="M811" s="3">
        <v>807</v>
      </c>
      <c r="N811" s="122">
        <f>(_xlfn.GAMMA.INV(T811,IF($O$2="Railway",$D$31,$D$32),IF($O$2="Railway",$F$31,$F$32))*'CBA Result'!$G$89)</f>
        <v>7839652719.6476469</v>
      </c>
      <c r="O811" s="122">
        <f>'CBA Result'!$G$88+'CBA Result'!$G$92+'CBA Result'!$G$93+'CBA Result'!$G$94+'CBA Result'!$G$95</f>
        <v>-1375964005.2877898</v>
      </c>
      <c r="P811" s="122">
        <f>'CBA Result'!$G$90+'CBA Result'!$G$91</f>
        <v>16477753602.776276</v>
      </c>
      <c r="Q811" s="122">
        <f>'CBA Result'!$G$74</f>
        <v>-11300047184.977684</v>
      </c>
      <c r="R811" s="122">
        <v>0.55489006258059037</v>
      </c>
      <c r="S811" s="122">
        <f t="shared" si="40"/>
        <v>14092985856.396076</v>
      </c>
      <c r="T811" s="122">
        <v>0.99989153412409471</v>
      </c>
      <c r="U811" s="122">
        <f t="shared" si="41"/>
        <v>-38201809942.335632</v>
      </c>
      <c r="V811" s="3">
        <f t="shared" si="42"/>
        <v>0.53810734626934054</v>
      </c>
    </row>
    <row r="812" spans="13:22" x14ac:dyDescent="0.25">
      <c r="M812" s="3">
        <v>808</v>
      </c>
      <c r="N812" s="122">
        <f>(_xlfn.GAMMA.INV(T812,IF($O$2="Railway",$D$31,$D$32),IF($O$2="Railway",$F$31,$F$32))*'CBA Result'!$G$89)</f>
        <v>4708270055.8074141</v>
      </c>
      <c r="O812" s="122">
        <f>'CBA Result'!$G$88+'CBA Result'!$G$92+'CBA Result'!$G$93+'CBA Result'!$G$94+'CBA Result'!$G$95</f>
        <v>-1375964005.2877898</v>
      </c>
      <c r="P812" s="122">
        <f>'CBA Result'!$G$90+'CBA Result'!$G$91</f>
        <v>16477753602.776276</v>
      </c>
      <c r="Q812" s="122">
        <f>'CBA Result'!$G$74</f>
        <v>-11300047184.977684</v>
      </c>
      <c r="R812" s="122">
        <v>0.47738289651678045</v>
      </c>
      <c r="S812" s="122">
        <f t="shared" si="40"/>
        <v>12602715574.819452</v>
      </c>
      <c r="T812" s="122">
        <v>0.80840333044445922</v>
      </c>
      <c r="U812" s="122">
        <f t="shared" si="41"/>
        <v>-22942908858.497086</v>
      </c>
      <c r="V812" s="3">
        <f t="shared" si="42"/>
        <v>0.69455105817749951</v>
      </c>
    </row>
    <row r="813" spans="13:22" x14ac:dyDescent="0.25">
      <c r="M813" s="3">
        <v>809</v>
      </c>
      <c r="N813" s="122">
        <f>(_xlfn.GAMMA.INV(T813,IF($O$2="Railway",$D$31,$D$32),IF($O$2="Railway",$F$31,$F$32))*'CBA Result'!$G$89)</f>
        <v>4129565675.3701172</v>
      </c>
      <c r="O813" s="122">
        <f>'CBA Result'!$G$88+'CBA Result'!$G$92+'CBA Result'!$G$93+'CBA Result'!$G$94+'CBA Result'!$G$95</f>
        <v>-1375964005.2877898</v>
      </c>
      <c r="P813" s="122">
        <f>'CBA Result'!$G$90+'CBA Result'!$G$91</f>
        <v>16477753602.776276</v>
      </c>
      <c r="Q813" s="122">
        <f>'CBA Result'!$G$74</f>
        <v>-11300047184.977684</v>
      </c>
      <c r="R813" s="122">
        <v>0.48423471369904947</v>
      </c>
      <c r="S813" s="122">
        <f t="shared" si="40"/>
        <v>12731435334.09623</v>
      </c>
      <c r="T813" s="122">
        <v>0.58817024315125899</v>
      </c>
      <c r="U813" s="122">
        <f t="shared" si="41"/>
        <v>-20122942777.74749</v>
      </c>
      <c r="V813" s="3">
        <f t="shared" si="42"/>
        <v>0.76952149470416131</v>
      </c>
    </row>
    <row r="814" spans="13:22" x14ac:dyDescent="0.25">
      <c r="M814" s="3">
        <v>810</v>
      </c>
      <c r="N814" s="122">
        <f>(_xlfn.GAMMA.INV(T814,IF($O$2="Railway",$D$31,$D$32),IF($O$2="Railway",$F$31,$F$32))*'CBA Result'!$G$89)</f>
        <v>3951692328.9386568</v>
      </c>
      <c r="O814" s="122">
        <f>'CBA Result'!$G$88+'CBA Result'!$G$92+'CBA Result'!$G$93+'CBA Result'!$G$94+'CBA Result'!$G$95</f>
        <v>-1375964005.2877898</v>
      </c>
      <c r="P814" s="122">
        <f>'CBA Result'!$G$90+'CBA Result'!$G$91</f>
        <v>16477753602.776276</v>
      </c>
      <c r="Q814" s="122">
        <f>'CBA Result'!$G$74</f>
        <v>-11300047184.977684</v>
      </c>
      <c r="R814" s="122">
        <v>4.2522288949083387E-2</v>
      </c>
      <c r="S814" s="122">
        <f t="shared" si="40"/>
        <v>3782185888.431242</v>
      </c>
      <c r="T814" s="122">
        <v>0.50448713624361563</v>
      </c>
      <c r="U814" s="122">
        <f t="shared" si="41"/>
        <v>-19256184514.699421</v>
      </c>
      <c r="V814" s="3">
        <f t="shared" si="42"/>
        <v>0.33017518123742146</v>
      </c>
    </row>
    <row r="815" spans="13:22" x14ac:dyDescent="0.25">
      <c r="M815" s="3">
        <v>811</v>
      </c>
      <c r="N815" s="122">
        <f>(_xlfn.GAMMA.INV(T815,IF($O$2="Railway",$D$31,$D$32),IF($O$2="Railway",$F$31,$F$32))*'CBA Result'!$G$89)</f>
        <v>3877217491.4361649</v>
      </c>
      <c r="O815" s="122">
        <f>'CBA Result'!$G$88+'CBA Result'!$G$92+'CBA Result'!$G$93+'CBA Result'!$G$94+'CBA Result'!$G$95</f>
        <v>-1375964005.2877898</v>
      </c>
      <c r="P815" s="122">
        <f>'CBA Result'!$G$90+'CBA Result'!$G$91</f>
        <v>16477753602.776276</v>
      </c>
      <c r="Q815" s="122">
        <f>'CBA Result'!$G$74</f>
        <v>-11300047184.977684</v>
      </c>
      <c r="R815" s="122">
        <v>2.4304204982779076E-2</v>
      </c>
      <c r="S815" s="122">
        <f t="shared" si="40"/>
        <v>3117143326.0965495</v>
      </c>
      <c r="T815" s="122">
        <v>0.46842362061157328</v>
      </c>
      <c r="U815" s="122">
        <f t="shared" si="41"/>
        <v>-18893276400.080231</v>
      </c>
      <c r="V815" s="3">
        <f t="shared" si="42"/>
        <v>0.29737546274509941</v>
      </c>
    </row>
    <row r="816" spans="13:22" x14ac:dyDescent="0.25">
      <c r="M816" s="3">
        <v>812</v>
      </c>
      <c r="N816" s="122">
        <f>(_xlfn.GAMMA.INV(T816,IF($O$2="Railway",$D$31,$D$32),IF($O$2="Railway",$F$31,$F$32))*'CBA Result'!$G$89)</f>
        <v>2962587603.1456532</v>
      </c>
      <c r="O816" s="122">
        <f>'CBA Result'!$G$88+'CBA Result'!$G$92+'CBA Result'!$G$93+'CBA Result'!$G$94+'CBA Result'!$G$95</f>
        <v>-1375964005.2877898</v>
      </c>
      <c r="P816" s="122">
        <f>'CBA Result'!$G$90+'CBA Result'!$G$91</f>
        <v>16477753602.776276</v>
      </c>
      <c r="Q816" s="122">
        <f>'CBA Result'!$G$74</f>
        <v>-11300047184.977684</v>
      </c>
      <c r="R816" s="122">
        <v>0.78836919533027983</v>
      </c>
      <c r="S816" s="122">
        <f t="shared" si="40"/>
        <v>19529662709.476807</v>
      </c>
      <c r="T816" s="122">
        <v>9.6750562905079995E-2</v>
      </c>
      <c r="U816" s="122">
        <f t="shared" si="41"/>
        <v>-14436380360.222971</v>
      </c>
      <c r="V816" s="3">
        <f t="shared" si="42"/>
        <v>1.4627133519921007</v>
      </c>
    </row>
    <row r="817" spans="13:22" x14ac:dyDescent="0.25">
      <c r="M817" s="3">
        <v>813</v>
      </c>
      <c r="N817" s="122">
        <f>(_xlfn.GAMMA.INV(T817,IF($O$2="Railway",$D$31,$D$32),IF($O$2="Railway",$F$31,$F$32))*'CBA Result'!$G$89)</f>
        <v>3735666605.6681809</v>
      </c>
      <c r="O817" s="122">
        <f>'CBA Result'!$G$88+'CBA Result'!$G$92+'CBA Result'!$G$93+'CBA Result'!$G$94+'CBA Result'!$G$95</f>
        <v>-1375964005.2877898</v>
      </c>
      <c r="P817" s="122">
        <f>'CBA Result'!$G$90+'CBA Result'!$G$91</f>
        <v>16477753602.776276</v>
      </c>
      <c r="Q817" s="122">
        <f>'CBA Result'!$G$74</f>
        <v>-11300047184.977684</v>
      </c>
      <c r="R817" s="122">
        <v>0.24440588533250229</v>
      </c>
      <c r="S817" s="122">
        <f t="shared" si="40"/>
        <v>8327881762.6490011</v>
      </c>
      <c r="T817" s="122">
        <v>0.3995689992772794</v>
      </c>
      <c r="U817" s="122">
        <f t="shared" si="41"/>
        <v>-18203513699.020073</v>
      </c>
      <c r="V817" s="3">
        <f t="shared" si="42"/>
        <v>0.5871165611068111</v>
      </c>
    </row>
    <row r="818" spans="13:22" x14ac:dyDescent="0.25">
      <c r="M818" s="3">
        <v>814</v>
      </c>
      <c r="N818" s="122">
        <f>(_xlfn.GAMMA.INV(T818,IF($O$2="Railway",$D$31,$D$32),IF($O$2="Railway",$F$31,$F$32))*'CBA Result'!$G$89)</f>
        <v>4543529396.5254631</v>
      </c>
      <c r="O818" s="122">
        <f>'CBA Result'!$G$88+'CBA Result'!$G$92+'CBA Result'!$G$93+'CBA Result'!$G$94+'CBA Result'!$G$95</f>
        <v>-1375964005.2877898</v>
      </c>
      <c r="P818" s="122">
        <f>'CBA Result'!$G$90+'CBA Result'!$G$91</f>
        <v>16477753602.776276</v>
      </c>
      <c r="Q818" s="122">
        <f>'CBA Result'!$G$74</f>
        <v>-11300047184.977684</v>
      </c>
      <c r="R818" s="122">
        <v>0.76386268852261618</v>
      </c>
      <c r="S818" s="122">
        <f t="shared" si="40"/>
        <v>18840364010.125797</v>
      </c>
      <c r="T818" s="122">
        <v>0.75580096327094914</v>
      </c>
      <c r="U818" s="122">
        <f t="shared" si="41"/>
        <v>-22140144810.047375</v>
      </c>
      <c r="V818" s="3">
        <f t="shared" si="42"/>
        <v>0.99402825004902851</v>
      </c>
    </row>
    <row r="819" spans="13:22" x14ac:dyDescent="0.25">
      <c r="M819" s="3">
        <v>815</v>
      </c>
      <c r="N819" s="122">
        <f>(_xlfn.GAMMA.INV(T819,IF($O$2="Railway",$D$31,$D$32),IF($O$2="Railway",$F$31,$F$32))*'CBA Result'!$G$89)</f>
        <v>3512124077.5358582</v>
      </c>
      <c r="O819" s="122">
        <f>'CBA Result'!$G$88+'CBA Result'!$G$92+'CBA Result'!$G$93+'CBA Result'!$G$94+'CBA Result'!$G$95</f>
        <v>-1375964005.2877898</v>
      </c>
      <c r="P819" s="122">
        <f>'CBA Result'!$G$90+'CBA Result'!$G$91</f>
        <v>16477753602.776276</v>
      </c>
      <c r="Q819" s="122">
        <f>'CBA Result'!$G$74</f>
        <v>-11300047184.977684</v>
      </c>
      <c r="R819" s="122">
        <v>0.84912379186705189</v>
      </c>
      <c r="S819" s="122">
        <f t="shared" si="40"/>
        <v>21479065908.714611</v>
      </c>
      <c r="T819" s="122">
        <v>0.29442523443558688</v>
      </c>
      <c r="U819" s="122">
        <f t="shared" si="41"/>
        <v>-17114214277.332932</v>
      </c>
      <c r="V819" s="3">
        <f t="shared" si="42"/>
        <v>1.3798603662594122</v>
      </c>
    </row>
    <row r="820" spans="13:22" x14ac:dyDescent="0.25">
      <c r="M820" s="3">
        <v>816</v>
      </c>
      <c r="N820" s="122">
        <f>(_xlfn.GAMMA.INV(T820,IF($O$2="Railway",$D$31,$D$32),IF($O$2="Railway",$F$31,$F$32))*'CBA Result'!$G$89)</f>
        <v>3508891832.2938814</v>
      </c>
      <c r="O820" s="122">
        <f>'CBA Result'!$G$88+'CBA Result'!$G$92+'CBA Result'!$G$93+'CBA Result'!$G$94+'CBA Result'!$G$95</f>
        <v>-1375964005.2877898</v>
      </c>
      <c r="P820" s="122">
        <f>'CBA Result'!$G$90+'CBA Result'!$G$91</f>
        <v>16477753602.776276</v>
      </c>
      <c r="Q820" s="122">
        <f>'CBA Result'!$G$74</f>
        <v>-11300047184.977684</v>
      </c>
      <c r="R820" s="122">
        <v>0.63648145289866342</v>
      </c>
      <c r="S820" s="122">
        <f t="shared" si="40"/>
        <v>15777130164.815748</v>
      </c>
      <c r="T820" s="122">
        <v>0.29297058773181339</v>
      </c>
      <c r="U820" s="122">
        <f t="shared" si="41"/>
        <v>-17098463883.426889</v>
      </c>
      <c r="V820" s="3">
        <f t="shared" si="42"/>
        <v>1.0474659076937085</v>
      </c>
    </row>
    <row r="821" spans="13:22" x14ac:dyDescent="0.25">
      <c r="M821" s="3">
        <v>817</v>
      </c>
      <c r="N821" s="122">
        <f>(_xlfn.GAMMA.INV(T821,IF($O$2="Railway",$D$31,$D$32),IF($O$2="Railway",$F$31,$F$32))*'CBA Result'!$G$89)</f>
        <v>2851707653.6203918</v>
      </c>
      <c r="O821" s="122">
        <f>'CBA Result'!$G$88+'CBA Result'!$G$92+'CBA Result'!$G$93+'CBA Result'!$G$94+'CBA Result'!$G$95</f>
        <v>-1375964005.2877898</v>
      </c>
      <c r="P821" s="122">
        <f>'CBA Result'!$G$90+'CBA Result'!$G$91</f>
        <v>16477753602.776276</v>
      </c>
      <c r="Q821" s="122">
        <f>'CBA Result'!$G$74</f>
        <v>-11300047184.977684</v>
      </c>
      <c r="R821" s="122">
        <v>6.5766686821889908E-2</v>
      </c>
      <c r="S821" s="122">
        <f t="shared" si="40"/>
        <v>4478870517.6652689</v>
      </c>
      <c r="T821" s="122">
        <v>7.1455885043992695E-2</v>
      </c>
      <c r="U821" s="122">
        <f t="shared" si="41"/>
        <v>-13896073932.163467</v>
      </c>
      <c r="V821" s="3">
        <f t="shared" si="42"/>
        <v>0.42851054154335538</v>
      </c>
    </row>
    <row r="822" spans="13:22" x14ac:dyDescent="0.25">
      <c r="M822" s="3">
        <v>818</v>
      </c>
      <c r="N822" s="122">
        <f>(_xlfn.GAMMA.INV(T822,IF($O$2="Railway",$D$31,$D$32),IF($O$2="Railway",$F$31,$F$32))*'CBA Result'!$G$89)</f>
        <v>4571860661.7658024</v>
      </c>
      <c r="O822" s="122">
        <f>'CBA Result'!$G$88+'CBA Result'!$G$92+'CBA Result'!$G$93+'CBA Result'!$G$94+'CBA Result'!$G$95</f>
        <v>-1375964005.2877898</v>
      </c>
      <c r="P822" s="122">
        <f>'CBA Result'!$G$90+'CBA Result'!$G$91</f>
        <v>16477753602.776276</v>
      </c>
      <c r="Q822" s="122">
        <f>'CBA Result'!$G$74</f>
        <v>-11300047184.977684</v>
      </c>
      <c r="R822" s="122">
        <v>0.6889159300410157</v>
      </c>
      <c r="S822" s="122">
        <f t="shared" si="40"/>
        <v>16955153274.114336</v>
      </c>
      <c r="T822" s="122">
        <v>0.76545877029732257</v>
      </c>
      <c r="U822" s="122">
        <f t="shared" si="41"/>
        <v>-22278200110.306385</v>
      </c>
      <c r="V822" s="3">
        <f t="shared" si="42"/>
        <v>0.90451875963130568</v>
      </c>
    </row>
    <row r="823" spans="13:22" x14ac:dyDescent="0.25">
      <c r="M823" s="3">
        <v>819</v>
      </c>
      <c r="N823" s="122">
        <f>(_xlfn.GAMMA.INV(T823,IF($O$2="Railway",$D$31,$D$32),IF($O$2="Railway",$F$31,$F$32))*'CBA Result'!$G$89)</f>
        <v>3221029620.4146247</v>
      </c>
      <c r="O823" s="122">
        <f>'CBA Result'!$G$88+'CBA Result'!$G$92+'CBA Result'!$G$93+'CBA Result'!$G$94+'CBA Result'!$G$95</f>
        <v>-1375964005.2877898</v>
      </c>
      <c r="P823" s="122">
        <f>'CBA Result'!$G$90+'CBA Result'!$G$91</f>
        <v>16477753602.776276</v>
      </c>
      <c r="Q823" s="122">
        <f>'CBA Result'!$G$74</f>
        <v>-11300047184.977684</v>
      </c>
      <c r="R823" s="122">
        <v>0.75624476137875141</v>
      </c>
      <c r="S823" s="122">
        <f t="shared" si="40"/>
        <v>18634663434.135647</v>
      </c>
      <c r="T823" s="122">
        <v>0.17566338358624189</v>
      </c>
      <c r="U823" s="122">
        <f t="shared" si="41"/>
        <v>-15695741352.079102</v>
      </c>
      <c r="V823" s="3">
        <f t="shared" si="42"/>
        <v>1.304795268338802</v>
      </c>
    </row>
    <row r="824" spans="13:22" x14ac:dyDescent="0.25">
      <c r="M824" s="3">
        <v>820</v>
      </c>
      <c r="N824" s="122">
        <f>(_xlfn.GAMMA.INV(T824,IF($O$2="Railway",$D$31,$D$32),IF($O$2="Railway",$F$31,$F$32))*'CBA Result'!$G$89)</f>
        <v>3841041281.7814064</v>
      </c>
      <c r="O824" s="122">
        <f>'CBA Result'!$G$88+'CBA Result'!$G$92+'CBA Result'!$G$93+'CBA Result'!$G$94+'CBA Result'!$G$95</f>
        <v>-1375964005.2877898</v>
      </c>
      <c r="P824" s="122">
        <f>'CBA Result'!$G$90+'CBA Result'!$G$91</f>
        <v>16477753602.776276</v>
      </c>
      <c r="Q824" s="122">
        <f>'CBA Result'!$G$74</f>
        <v>-11300047184.977684</v>
      </c>
      <c r="R824" s="122">
        <v>0.14810815075885253</v>
      </c>
      <c r="S824" s="122">
        <f t="shared" si="40"/>
        <v>6427637257.443223</v>
      </c>
      <c r="T824" s="122">
        <v>0.45081450799792766</v>
      </c>
      <c r="U824" s="122">
        <f t="shared" si="41"/>
        <v>-18716993504.002239</v>
      </c>
      <c r="V824" s="3">
        <f t="shared" si="42"/>
        <v>0.47511447455678812</v>
      </c>
    </row>
    <row r="825" spans="13:22" x14ac:dyDescent="0.25">
      <c r="M825" s="3">
        <v>821</v>
      </c>
      <c r="N825" s="122">
        <f>(_xlfn.GAMMA.INV(T825,IF($O$2="Railway",$D$31,$D$32),IF($O$2="Railway",$F$31,$F$32))*'CBA Result'!$G$89)</f>
        <v>4558775252.5055761</v>
      </c>
      <c r="O825" s="122">
        <f>'CBA Result'!$G$88+'CBA Result'!$G$92+'CBA Result'!$G$93+'CBA Result'!$G$94+'CBA Result'!$G$95</f>
        <v>-1375964005.2877898</v>
      </c>
      <c r="P825" s="122">
        <f>'CBA Result'!$G$90+'CBA Result'!$G$91</f>
        <v>16477753602.776276</v>
      </c>
      <c r="Q825" s="122">
        <f>'CBA Result'!$G$74</f>
        <v>-11300047184.977684</v>
      </c>
      <c r="R825" s="122">
        <v>0.68444489833229127</v>
      </c>
      <c r="S825" s="122">
        <f t="shared" si="40"/>
        <v>16850945606.379768</v>
      </c>
      <c r="T825" s="122">
        <v>0.76102947897349538</v>
      </c>
      <c r="U825" s="122">
        <f t="shared" si="41"/>
        <v>-22214436275.930912</v>
      </c>
      <c r="V825" s="3">
        <f t="shared" si="42"/>
        <v>0.90183503217247518</v>
      </c>
    </row>
    <row r="826" spans="13:22" x14ac:dyDescent="0.25">
      <c r="M826" s="3">
        <v>822</v>
      </c>
      <c r="N826" s="122">
        <f>(_xlfn.GAMMA.INV(T826,IF($O$2="Railway",$D$31,$D$32),IF($O$2="Railway",$F$31,$F$32))*'CBA Result'!$G$89)</f>
        <v>4882149550.8525076</v>
      </c>
      <c r="O826" s="122">
        <f>'CBA Result'!$G$88+'CBA Result'!$G$92+'CBA Result'!$G$93+'CBA Result'!$G$94+'CBA Result'!$G$95</f>
        <v>-1375964005.2877898</v>
      </c>
      <c r="P826" s="122">
        <f>'CBA Result'!$G$90+'CBA Result'!$G$91</f>
        <v>16477753602.776276</v>
      </c>
      <c r="Q826" s="122">
        <f>'CBA Result'!$G$74</f>
        <v>-11300047184.977684</v>
      </c>
      <c r="R826" s="122">
        <v>0.78678788709207337</v>
      </c>
      <c r="S826" s="122">
        <f t="shared" si="40"/>
        <v>19483806371.460033</v>
      </c>
      <c r="T826" s="122">
        <v>0.85467973781607121</v>
      </c>
      <c r="U826" s="122">
        <f t="shared" si="41"/>
        <v>-23790205500.341259</v>
      </c>
      <c r="V826" s="3">
        <f t="shared" si="42"/>
        <v>0.96636373808099174</v>
      </c>
    </row>
    <row r="827" spans="13:22" x14ac:dyDescent="0.25">
      <c r="M827" s="3">
        <v>823</v>
      </c>
      <c r="N827" s="122">
        <f>(_xlfn.GAMMA.INV(T827,IF($O$2="Railway",$D$31,$D$32),IF($O$2="Railway",$F$31,$F$32))*'CBA Result'!$G$89)</f>
        <v>4698030085.2727013</v>
      </c>
      <c r="O827" s="122">
        <f>'CBA Result'!$G$88+'CBA Result'!$G$92+'CBA Result'!$G$93+'CBA Result'!$G$94+'CBA Result'!$G$95</f>
        <v>-1375964005.2877898</v>
      </c>
      <c r="P827" s="122">
        <f>'CBA Result'!$G$90+'CBA Result'!$G$91</f>
        <v>16477753602.776276</v>
      </c>
      <c r="Q827" s="122">
        <f>'CBA Result'!$G$74</f>
        <v>-11300047184.977684</v>
      </c>
      <c r="R827" s="122">
        <v>0.58623713971225688</v>
      </c>
      <c r="S827" s="122">
        <f t="shared" si="40"/>
        <v>14722725513.598829</v>
      </c>
      <c r="T827" s="122">
        <v>0.805384334855752</v>
      </c>
      <c r="U827" s="122">
        <f t="shared" si="41"/>
        <v>-22893010550.221031</v>
      </c>
      <c r="V827" s="3">
        <f t="shared" si="42"/>
        <v>0.7882227439680064</v>
      </c>
    </row>
    <row r="828" spans="13:22" x14ac:dyDescent="0.25">
      <c r="M828" s="3">
        <v>824</v>
      </c>
      <c r="N828" s="122">
        <f>(_xlfn.GAMMA.INV(T828,IF($O$2="Railway",$D$31,$D$32),IF($O$2="Railway",$F$31,$F$32))*'CBA Result'!$G$89)</f>
        <v>2484500327.2617259</v>
      </c>
      <c r="O828" s="122">
        <f>'CBA Result'!$G$88+'CBA Result'!$G$92+'CBA Result'!$G$93+'CBA Result'!$G$94+'CBA Result'!$G$95</f>
        <v>-1375964005.2877898</v>
      </c>
      <c r="P828" s="122">
        <f>'CBA Result'!$G$90+'CBA Result'!$G$91</f>
        <v>16477753602.776276</v>
      </c>
      <c r="Q828" s="122">
        <f>'CBA Result'!$G$74</f>
        <v>-11300047184.977684</v>
      </c>
      <c r="R828" s="122">
        <v>0.20461895495972715</v>
      </c>
      <c r="S828" s="122">
        <f t="shared" si="40"/>
        <v>7568224293.1281042</v>
      </c>
      <c r="T828" s="122">
        <v>2.0463437238980808E-2</v>
      </c>
      <c r="U828" s="122">
        <f t="shared" si="41"/>
        <v>-12106710934.510496</v>
      </c>
      <c r="V828" s="3">
        <f t="shared" si="42"/>
        <v>0.71669016151766751</v>
      </c>
    </row>
    <row r="829" spans="13:22" x14ac:dyDescent="0.25">
      <c r="M829" s="3">
        <v>825</v>
      </c>
      <c r="N829" s="122">
        <f>(_xlfn.GAMMA.INV(T829,IF($O$2="Railway",$D$31,$D$32),IF($O$2="Railway",$F$31,$F$32))*'CBA Result'!$G$89)</f>
        <v>2666717947.4226313</v>
      </c>
      <c r="O829" s="122">
        <f>'CBA Result'!$G$88+'CBA Result'!$G$92+'CBA Result'!$G$93+'CBA Result'!$G$94+'CBA Result'!$G$95</f>
        <v>-1375964005.2877898</v>
      </c>
      <c r="P829" s="122">
        <f>'CBA Result'!$G$90+'CBA Result'!$G$91</f>
        <v>16477753602.776276</v>
      </c>
      <c r="Q829" s="122">
        <f>'CBA Result'!$G$74</f>
        <v>-11300047184.977684</v>
      </c>
      <c r="R829" s="122">
        <v>0.34078332725274807</v>
      </c>
      <c r="S829" s="122">
        <f t="shared" si="40"/>
        <v>10099464468.716202</v>
      </c>
      <c r="T829" s="122">
        <v>4.0062759541757864E-2</v>
      </c>
      <c r="U829" s="122">
        <f t="shared" si="41"/>
        <v>-12994638390.287451</v>
      </c>
      <c r="V829" s="3">
        <f t="shared" si="42"/>
        <v>0.8765321564749663</v>
      </c>
    </row>
    <row r="830" spans="13:22" x14ac:dyDescent="0.25">
      <c r="M830" s="3">
        <v>826</v>
      </c>
      <c r="N830" s="122">
        <f>(_xlfn.GAMMA.INV(T830,IF($O$2="Railway",$D$31,$D$32),IF($O$2="Railway",$F$31,$F$32))*'CBA Result'!$G$89)</f>
        <v>2764126551.1143098</v>
      </c>
      <c r="O830" s="122">
        <f>'CBA Result'!$G$88+'CBA Result'!$G$92+'CBA Result'!$G$93+'CBA Result'!$G$94+'CBA Result'!$G$95</f>
        <v>-1375964005.2877898</v>
      </c>
      <c r="P830" s="122">
        <f>'CBA Result'!$G$90+'CBA Result'!$G$91</f>
        <v>16477753602.776276</v>
      </c>
      <c r="Q830" s="122">
        <f>'CBA Result'!$G$74</f>
        <v>-11300047184.977684</v>
      </c>
      <c r="R830" s="122">
        <v>6.2168800718294004E-2</v>
      </c>
      <c r="S830" s="122">
        <f t="shared" si="40"/>
        <v>4378163905.8899832</v>
      </c>
      <c r="T830" s="122">
        <v>5.4989046414981591E-2</v>
      </c>
      <c r="U830" s="122">
        <f t="shared" si="41"/>
        <v>-13469300355.30687</v>
      </c>
      <c r="V830" s="3">
        <f t="shared" si="42"/>
        <v>0.42810883264954336</v>
      </c>
    </row>
    <row r="831" spans="13:22" x14ac:dyDescent="0.25">
      <c r="M831" s="3">
        <v>827</v>
      </c>
      <c r="N831" s="122">
        <f>(_xlfn.GAMMA.INV(T831,IF($O$2="Railway",$D$31,$D$32),IF($O$2="Railway",$F$31,$F$32))*'CBA Result'!$G$89)</f>
        <v>4709883748.2668867</v>
      </c>
      <c r="O831" s="122">
        <f>'CBA Result'!$G$88+'CBA Result'!$G$92+'CBA Result'!$G$93+'CBA Result'!$G$94+'CBA Result'!$G$95</f>
        <v>-1375964005.2877898</v>
      </c>
      <c r="P831" s="122">
        <f>'CBA Result'!$G$90+'CBA Result'!$G$91</f>
        <v>16477753602.776276</v>
      </c>
      <c r="Q831" s="122">
        <f>'CBA Result'!$G$74</f>
        <v>-11300047184.977684</v>
      </c>
      <c r="R831" s="122">
        <v>0.85888333129255301</v>
      </c>
      <c r="S831" s="122">
        <f t="shared" si="40"/>
        <v>21835760428.606598</v>
      </c>
      <c r="T831" s="122">
        <v>0.80887606503921539</v>
      </c>
      <c r="U831" s="122">
        <f t="shared" si="41"/>
        <v>-22950772213.526535</v>
      </c>
      <c r="V831" s="3">
        <f t="shared" si="42"/>
        <v>1.0966811895223028</v>
      </c>
    </row>
    <row r="832" spans="13:22" x14ac:dyDescent="0.25">
      <c r="M832" s="3">
        <v>828</v>
      </c>
      <c r="N832" s="122">
        <f>(_xlfn.GAMMA.INV(T832,IF($O$2="Railway",$D$31,$D$32),IF($O$2="Railway",$F$31,$F$32))*'CBA Result'!$G$89)</f>
        <v>2951845095.362422</v>
      </c>
      <c r="O832" s="122">
        <f>'CBA Result'!$G$88+'CBA Result'!$G$92+'CBA Result'!$G$93+'CBA Result'!$G$94+'CBA Result'!$G$95</f>
        <v>-1375964005.2877898</v>
      </c>
      <c r="P832" s="122">
        <f>'CBA Result'!$G$90+'CBA Result'!$G$91</f>
        <v>16477753602.776276</v>
      </c>
      <c r="Q832" s="122">
        <f>'CBA Result'!$G$74</f>
        <v>-11300047184.977684</v>
      </c>
      <c r="R832" s="122">
        <v>0.54485908922382886</v>
      </c>
      <c r="S832" s="122">
        <f t="shared" si="40"/>
        <v>13895241494.340595</v>
      </c>
      <c r="T832" s="122">
        <v>9.4075991483193122E-2</v>
      </c>
      <c r="U832" s="122">
        <f t="shared" si="41"/>
        <v>-14384033240.35495</v>
      </c>
      <c r="V832" s="3">
        <f t="shared" si="42"/>
        <v>1.0755761145636404</v>
      </c>
    </row>
    <row r="833" spans="13:22" x14ac:dyDescent="0.25">
      <c r="M833" s="3">
        <v>829</v>
      </c>
      <c r="N833" s="122">
        <f>(_xlfn.GAMMA.INV(T833,IF($O$2="Railway",$D$31,$D$32),IF($O$2="Railway",$F$31,$F$32))*'CBA Result'!$G$89)</f>
        <v>5550193206.9060297</v>
      </c>
      <c r="O833" s="122">
        <f>'CBA Result'!$G$88+'CBA Result'!$G$92+'CBA Result'!$G$93+'CBA Result'!$G$94+'CBA Result'!$G$95</f>
        <v>-1375964005.2877898</v>
      </c>
      <c r="P833" s="122">
        <f>'CBA Result'!$G$90+'CBA Result'!$G$91</f>
        <v>16477753602.776276</v>
      </c>
      <c r="Q833" s="122">
        <f>'CBA Result'!$G$74</f>
        <v>-11300047184.977684</v>
      </c>
      <c r="R833" s="122">
        <v>0.74771077350999526</v>
      </c>
      <c r="S833" s="122">
        <f t="shared" si="40"/>
        <v>18408561289.022228</v>
      </c>
      <c r="T833" s="122">
        <v>0.95807383646235733</v>
      </c>
      <c r="U833" s="122">
        <f t="shared" si="41"/>
        <v>-27045512552.116722</v>
      </c>
      <c r="V833" s="3">
        <f t="shared" si="42"/>
        <v>0.83499214322980253</v>
      </c>
    </row>
    <row r="834" spans="13:22" x14ac:dyDescent="0.25">
      <c r="M834" s="3">
        <v>830</v>
      </c>
      <c r="N834" s="122">
        <f>(_xlfn.GAMMA.INV(T834,IF($O$2="Railway",$D$31,$D$32),IF($O$2="Railway",$F$31,$F$32))*'CBA Result'!$G$89)</f>
        <v>2922569813.4588451</v>
      </c>
      <c r="O834" s="122">
        <f>'CBA Result'!$G$88+'CBA Result'!$G$92+'CBA Result'!$G$93+'CBA Result'!$G$94+'CBA Result'!$G$95</f>
        <v>-1375964005.2877898</v>
      </c>
      <c r="P834" s="122">
        <f>'CBA Result'!$G$90+'CBA Result'!$G$91</f>
        <v>16477753602.776276</v>
      </c>
      <c r="Q834" s="122">
        <f>'CBA Result'!$G$74</f>
        <v>-11300047184.977684</v>
      </c>
      <c r="R834" s="122">
        <v>0.90590529590209112</v>
      </c>
      <c r="S834" s="122">
        <f t="shared" si="40"/>
        <v>23825865330.534481</v>
      </c>
      <c r="T834" s="122">
        <v>8.7033061784680954E-2</v>
      </c>
      <c r="U834" s="122">
        <f t="shared" si="41"/>
        <v>-14241377845.367121</v>
      </c>
      <c r="V834" s="3">
        <f t="shared" si="42"/>
        <v>1.7816022729120613</v>
      </c>
    </row>
    <row r="835" spans="13:22" x14ac:dyDescent="0.25">
      <c r="M835" s="3">
        <v>831</v>
      </c>
      <c r="N835" s="122">
        <f>(_xlfn.GAMMA.INV(T835,IF($O$2="Railway",$D$31,$D$32),IF($O$2="Railway",$F$31,$F$32))*'CBA Result'!$G$89)</f>
        <v>4500238953.5959358</v>
      </c>
      <c r="O835" s="122">
        <f>'CBA Result'!$G$88+'CBA Result'!$G$92+'CBA Result'!$G$93+'CBA Result'!$G$94+'CBA Result'!$G$95</f>
        <v>-1375964005.2877898</v>
      </c>
      <c r="P835" s="122">
        <f>'CBA Result'!$G$90+'CBA Result'!$G$91</f>
        <v>16477753602.776276</v>
      </c>
      <c r="Q835" s="122">
        <f>'CBA Result'!$G$74</f>
        <v>-11300047184.977684</v>
      </c>
      <c r="R835" s="122">
        <v>0.92433937405747824</v>
      </c>
      <c r="S835" s="122">
        <f t="shared" si="40"/>
        <v>24788565793.010979</v>
      </c>
      <c r="T835" s="122">
        <v>0.74055862930418526</v>
      </c>
      <c r="U835" s="122">
        <f t="shared" si="41"/>
        <v>-21929194997.312855</v>
      </c>
      <c r="V835" s="3">
        <f t="shared" si="42"/>
        <v>1.272862079284693</v>
      </c>
    </row>
    <row r="836" spans="13:22" x14ac:dyDescent="0.25">
      <c r="M836" s="3">
        <v>832</v>
      </c>
      <c r="N836" s="122">
        <f>(_xlfn.GAMMA.INV(T836,IF($O$2="Railway",$D$31,$D$32),IF($O$2="Railway",$F$31,$F$32))*'CBA Result'!$G$89)</f>
        <v>4595464499.3481245</v>
      </c>
      <c r="O836" s="122">
        <f>'CBA Result'!$G$88+'CBA Result'!$G$92+'CBA Result'!$G$93+'CBA Result'!$G$94+'CBA Result'!$G$95</f>
        <v>-1375964005.2877898</v>
      </c>
      <c r="P836" s="122">
        <f>'CBA Result'!$G$90+'CBA Result'!$G$91</f>
        <v>16477753602.776276</v>
      </c>
      <c r="Q836" s="122">
        <f>'CBA Result'!$G$74</f>
        <v>-11300047184.977684</v>
      </c>
      <c r="R836" s="122">
        <v>0.47735097920759106</v>
      </c>
      <c r="S836" s="122">
        <f t="shared" si="40"/>
        <v>12602117086.413324</v>
      </c>
      <c r="T836" s="122">
        <v>0.77331178454875105</v>
      </c>
      <c r="U836" s="122">
        <f t="shared" si="41"/>
        <v>-22393219148.709679</v>
      </c>
      <c r="V836" s="3">
        <f t="shared" si="42"/>
        <v>0.70653609360069691</v>
      </c>
    </row>
    <row r="837" spans="13:22" x14ac:dyDescent="0.25">
      <c r="M837" s="3">
        <v>833</v>
      </c>
      <c r="N837" s="122">
        <f>(_xlfn.GAMMA.INV(T837,IF($O$2="Railway",$D$31,$D$32),IF($O$2="Railway",$F$31,$F$32))*'CBA Result'!$G$89)</f>
        <v>3912309329.6587067</v>
      </c>
      <c r="O837" s="122">
        <f>'CBA Result'!$G$88+'CBA Result'!$G$92+'CBA Result'!$G$93+'CBA Result'!$G$94+'CBA Result'!$G$95</f>
        <v>-1375964005.2877898</v>
      </c>
      <c r="P837" s="122">
        <f>'CBA Result'!$G$90+'CBA Result'!$G$91</f>
        <v>16477753602.776276</v>
      </c>
      <c r="Q837" s="122">
        <f>'CBA Result'!$G$74</f>
        <v>-11300047184.977684</v>
      </c>
      <c r="R837" s="122">
        <v>0.93810290915550121</v>
      </c>
      <c r="S837" s="122">
        <f t="shared" si="40"/>
        <v>25616716161.558952</v>
      </c>
      <c r="T837" s="122">
        <v>0.48545936820916791</v>
      </c>
      <c r="U837" s="122">
        <f t="shared" si="41"/>
        <v>-19064275267.280689</v>
      </c>
      <c r="V837" s="3">
        <f t="shared" si="42"/>
        <v>1.4767443866197174</v>
      </c>
    </row>
    <row r="838" spans="13:22" x14ac:dyDescent="0.25">
      <c r="M838" s="3">
        <v>834</v>
      </c>
      <c r="N838" s="122">
        <f>(_xlfn.GAMMA.INV(T838,IF($O$2="Railway",$D$31,$D$32),IF($O$2="Railway",$F$31,$F$32))*'CBA Result'!$G$89)</f>
        <v>2929787067.6042733</v>
      </c>
      <c r="O838" s="122">
        <f>'CBA Result'!$G$88+'CBA Result'!$G$92+'CBA Result'!$G$93+'CBA Result'!$G$94+'CBA Result'!$G$95</f>
        <v>-1375964005.2877898</v>
      </c>
      <c r="P838" s="122">
        <f>'CBA Result'!$G$90+'CBA Result'!$G$91</f>
        <v>16477753602.776276</v>
      </c>
      <c r="Q838" s="122">
        <f>'CBA Result'!$G$74</f>
        <v>-11300047184.977684</v>
      </c>
      <c r="R838" s="122">
        <v>0.31188281180490707</v>
      </c>
      <c r="S838" s="122">
        <f t="shared" ref="S838:S901" si="43">_xlfn.BETA.INV(R838,IF($O$2="Railway",$I$30,$J$30),IF($O$2="Railway",$I$31,$J$31),IF($O$2="Railway",$I$27,$J$27),IF($O$2="Railway",$I$29,$J$29))*P838</f>
        <v>9573808117.1988144</v>
      </c>
      <c r="T838" s="122">
        <v>8.8736057647427091E-2</v>
      </c>
      <c r="U838" s="122">
        <f t="shared" ref="U838:U901" si="44">_xlfn.GAMMA.INV(T838,IF($O$2="Railway",$D$31,$D$32),IF($O$2="Railway",$F$31,$F$32))*Q838</f>
        <v>-14276546771.980183</v>
      </c>
      <c r="V838" s="3">
        <f t="shared" ref="V838:V901" si="45">(N838+O838+S838)/-U838</f>
        <v>0.77943436583382375</v>
      </c>
    </row>
    <row r="839" spans="13:22" x14ac:dyDescent="0.25">
      <c r="M839" s="3">
        <v>835</v>
      </c>
      <c r="N839" s="122">
        <f>(_xlfn.GAMMA.INV(T839,IF($O$2="Railway",$D$31,$D$32),IF($O$2="Railway",$F$31,$F$32))*'CBA Result'!$G$89)</f>
        <v>4385285806.0140553</v>
      </c>
      <c r="O839" s="122">
        <f>'CBA Result'!$G$88+'CBA Result'!$G$92+'CBA Result'!$G$93+'CBA Result'!$G$94+'CBA Result'!$G$95</f>
        <v>-1375964005.2877898</v>
      </c>
      <c r="P839" s="122">
        <f>'CBA Result'!$G$90+'CBA Result'!$G$91</f>
        <v>16477753602.776276</v>
      </c>
      <c r="Q839" s="122">
        <f>'CBA Result'!$G$74</f>
        <v>-11300047184.977684</v>
      </c>
      <c r="R839" s="122">
        <v>0.49539276304409252</v>
      </c>
      <c r="S839" s="122">
        <f t="shared" si="43"/>
        <v>12942126907.316555</v>
      </c>
      <c r="T839" s="122">
        <v>0.69730839231730068</v>
      </c>
      <c r="U839" s="122">
        <f t="shared" si="44"/>
        <v>-21369040300.002022</v>
      </c>
      <c r="V839" s="3">
        <f t="shared" si="45"/>
        <v>0.74647473560341926</v>
      </c>
    </row>
    <row r="840" spans="13:22" x14ac:dyDescent="0.25">
      <c r="M840" s="3">
        <v>836</v>
      </c>
      <c r="N840" s="122">
        <f>(_xlfn.GAMMA.INV(T840,IF($O$2="Railway",$D$31,$D$32),IF($O$2="Railway",$F$31,$F$32))*'CBA Result'!$G$89)</f>
        <v>4978912783.0372782</v>
      </c>
      <c r="O840" s="122">
        <f>'CBA Result'!$G$88+'CBA Result'!$G$92+'CBA Result'!$G$93+'CBA Result'!$G$94+'CBA Result'!$G$95</f>
        <v>-1375964005.2877898</v>
      </c>
      <c r="P840" s="122">
        <f>'CBA Result'!$G$90+'CBA Result'!$G$91</f>
        <v>16477753602.776276</v>
      </c>
      <c r="Q840" s="122">
        <f>'CBA Result'!$G$74</f>
        <v>-11300047184.977684</v>
      </c>
      <c r="R840" s="122">
        <v>2.9222045331436575E-2</v>
      </c>
      <c r="S840" s="122">
        <f t="shared" si="43"/>
        <v>3312729220.4164081</v>
      </c>
      <c r="T840" s="122">
        <v>0.87649312230055809</v>
      </c>
      <c r="U840" s="122">
        <f t="shared" si="44"/>
        <v>-24261722637.326736</v>
      </c>
      <c r="V840" s="3">
        <f t="shared" si="45"/>
        <v>0.28504480500185525</v>
      </c>
    </row>
    <row r="841" spans="13:22" x14ac:dyDescent="0.25">
      <c r="M841" s="3">
        <v>837</v>
      </c>
      <c r="N841" s="122">
        <f>(_xlfn.GAMMA.INV(T841,IF($O$2="Railway",$D$31,$D$32),IF($O$2="Railway",$F$31,$F$32))*'CBA Result'!$G$89)</f>
        <v>4544314512.6549282</v>
      </c>
      <c r="O841" s="122">
        <f>'CBA Result'!$G$88+'CBA Result'!$G$92+'CBA Result'!$G$93+'CBA Result'!$G$94+'CBA Result'!$G$95</f>
        <v>-1375964005.2877898</v>
      </c>
      <c r="P841" s="122">
        <f>'CBA Result'!$G$90+'CBA Result'!$G$91</f>
        <v>16477753602.776276</v>
      </c>
      <c r="Q841" s="122">
        <f>'CBA Result'!$G$74</f>
        <v>-11300047184.977684</v>
      </c>
      <c r="R841" s="122">
        <v>0.26837102080785213</v>
      </c>
      <c r="S841" s="122">
        <f t="shared" si="43"/>
        <v>8774849567.8260193</v>
      </c>
      <c r="T841" s="122">
        <v>0.75607199801863212</v>
      </c>
      <c r="U841" s="122">
        <f t="shared" si="44"/>
        <v>-22143970599.050159</v>
      </c>
      <c r="V841" s="3">
        <f t="shared" si="45"/>
        <v>0.53934320503954458</v>
      </c>
    </row>
    <row r="842" spans="13:22" x14ac:dyDescent="0.25">
      <c r="M842" s="3">
        <v>838</v>
      </c>
      <c r="N842" s="122">
        <f>(_xlfn.GAMMA.INV(T842,IF($O$2="Railway",$D$31,$D$32),IF($O$2="Railway",$F$31,$F$32))*'CBA Result'!$G$89)</f>
        <v>3700732488.7754455</v>
      </c>
      <c r="O842" s="122">
        <f>'CBA Result'!$G$88+'CBA Result'!$G$92+'CBA Result'!$G$93+'CBA Result'!$G$94+'CBA Result'!$G$95</f>
        <v>-1375964005.2877898</v>
      </c>
      <c r="P842" s="122">
        <f>'CBA Result'!$G$90+'CBA Result'!$G$91</f>
        <v>16477753602.776276</v>
      </c>
      <c r="Q842" s="122">
        <f>'CBA Result'!$G$74</f>
        <v>-11300047184.977684</v>
      </c>
      <c r="R842" s="122">
        <v>8.6776974786727301E-2</v>
      </c>
      <c r="S842" s="122">
        <f t="shared" si="43"/>
        <v>5030880959.6700106</v>
      </c>
      <c r="T842" s="122">
        <v>0.38270232780862434</v>
      </c>
      <c r="U842" s="122">
        <f t="shared" si="44"/>
        <v>-18033283391.407722</v>
      </c>
      <c r="V842" s="3">
        <f t="shared" si="45"/>
        <v>0.40789296566272537</v>
      </c>
    </row>
    <row r="843" spans="13:22" x14ac:dyDescent="0.25">
      <c r="M843" s="3">
        <v>839</v>
      </c>
      <c r="N843" s="122">
        <f>(_xlfn.GAMMA.INV(T843,IF($O$2="Railway",$D$31,$D$32),IF($O$2="Railway",$F$31,$F$32))*'CBA Result'!$G$89)</f>
        <v>4388165412.2206717</v>
      </c>
      <c r="O843" s="122">
        <f>'CBA Result'!$G$88+'CBA Result'!$G$92+'CBA Result'!$G$93+'CBA Result'!$G$94+'CBA Result'!$G$95</f>
        <v>-1375964005.2877898</v>
      </c>
      <c r="P843" s="122">
        <f>'CBA Result'!$G$90+'CBA Result'!$G$91</f>
        <v>16477753602.776276</v>
      </c>
      <c r="Q843" s="122">
        <f>'CBA Result'!$G$74</f>
        <v>-11300047184.977684</v>
      </c>
      <c r="R843" s="122">
        <v>0.76924544305763609</v>
      </c>
      <c r="S843" s="122">
        <f t="shared" si="43"/>
        <v>18988035689.3232</v>
      </c>
      <c r="T843" s="122">
        <v>0.69843965894687465</v>
      </c>
      <c r="U843" s="122">
        <f t="shared" si="44"/>
        <v>-21383072320.672817</v>
      </c>
      <c r="V843" s="3">
        <f t="shared" si="45"/>
        <v>1.0288623059552859</v>
      </c>
    </row>
    <row r="844" spans="13:22" x14ac:dyDescent="0.25">
      <c r="M844" s="3">
        <v>840</v>
      </c>
      <c r="N844" s="122">
        <f>(_xlfn.GAMMA.INV(T844,IF($O$2="Railway",$D$31,$D$32),IF($O$2="Railway",$F$31,$F$32))*'CBA Result'!$G$89)</f>
        <v>5739080623.49792</v>
      </c>
      <c r="O844" s="122">
        <f>'CBA Result'!$G$88+'CBA Result'!$G$92+'CBA Result'!$G$93+'CBA Result'!$G$94+'CBA Result'!$G$95</f>
        <v>-1375964005.2877898</v>
      </c>
      <c r="P844" s="122">
        <f>'CBA Result'!$G$90+'CBA Result'!$G$91</f>
        <v>16477753602.776276</v>
      </c>
      <c r="Q844" s="122">
        <f>'CBA Result'!$G$74</f>
        <v>-11300047184.977684</v>
      </c>
      <c r="R844" s="122">
        <v>0.16714213499711716</v>
      </c>
      <c r="S844" s="122">
        <f t="shared" si="43"/>
        <v>6822528354.1471844</v>
      </c>
      <c r="T844" s="122">
        <v>0.97187815156402158</v>
      </c>
      <c r="U844" s="122">
        <f t="shared" si="44"/>
        <v>-27965941230.170013</v>
      </c>
      <c r="V844" s="3">
        <f t="shared" si="45"/>
        <v>0.39997384247843942</v>
      </c>
    </row>
    <row r="845" spans="13:22" x14ac:dyDescent="0.25">
      <c r="M845" s="3">
        <v>841</v>
      </c>
      <c r="N845" s="122">
        <f>(_xlfn.GAMMA.INV(T845,IF($O$2="Railway",$D$31,$D$32),IF($O$2="Railway",$F$31,$F$32))*'CBA Result'!$G$89)</f>
        <v>3387334568.3913512</v>
      </c>
      <c r="O845" s="122">
        <f>'CBA Result'!$G$88+'CBA Result'!$G$92+'CBA Result'!$G$93+'CBA Result'!$G$94+'CBA Result'!$G$95</f>
        <v>-1375964005.2877898</v>
      </c>
      <c r="P845" s="122">
        <f>'CBA Result'!$G$90+'CBA Result'!$G$91</f>
        <v>16477753602.776276</v>
      </c>
      <c r="Q845" s="122">
        <f>'CBA Result'!$G$74</f>
        <v>-11300047184.977684</v>
      </c>
      <c r="R845" s="122">
        <v>0.55987719269363767</v>
      </c>
      <c r="S845" s="122">
        <f t="shared" si="43"/>
        <v>14191942304.223141</v>
      </c>
      <c r="T845" s="122">
        <v>0.24023495512084714</v>
      </c>
      <c r="U845" s="122">
        <f t="shared" si="44"/>
        <v>-16506128016.166241</v>
      </c>
      <c r="V845" s="3">
        <f t="shared" si="45"/>
        <v>0.98165438020697771</v>
      </c>
    </row>
    <row r="846" spans="13:22" x14ac:dyDescent="0.25">
      <c r="M846" s="3">
        <v>842</v>
      </c>
      <c r="N846" s="122">
        <f>(_xlfn.GAMMA.INV(T846,IF($O$2="Railway",$D$31,$D$32),IF($O$2="Railway",$F$31,$F$32))*'CBA Result'!$G$89)</f>
        <v>4261522155.1202841</v>
      </c>
      <c r="O846" s="122">
        <f>'CBA Result'!$G$88+'CBA Result'!$G$92+'CBA Result'!$G$93+'CBA Result'!$G$94+'CBA Result'!$G$95</f>
        <v>-1375964005.2877898</v>
      </c>
      <c r="P846" s="122">
        <f>'CBA Result'!$G$90+'CBA Result'!$G$91</f>
        <v>16477753602.776276</v>
      </c>
      <c r="Q846" s="122">
        <f>'CBA Result'!$G$74</f>
        <v>-11300047184.977684</v>
      </c>
      <c r="R846" s="122">
        <v>0.40944812874655112</v>
      </c>
      <c r="S846" s="122">
        <f t="shared" si="43"/>
        <v>11347534292.469473</v>
      </c>
      <c r="T846" s="122">
        <v>0.64651399447367908</v>
      </c>
      <c r="U846" s="122">
        <f t="shared" si="44"/>
        <v>-20765952939.083069</v>
      </c>
      <c r="V846" s="3">
        <f t="shared" si="45"/>
        <v>0.68540521516420416</v>
      </c>
    </row>
    <row r="847" spans="13:22" x14ac:dyDescent="0.25">
      <c r="M847" s="3">
        <v>843</v>
      </c>
      <c r="N847" s="122">
        <f>(_xlfn.GAMMA.INV(T847,IF($O$2="Railway",$D$31,$D$32),IF($O$2="Railway",$F$31,$F$32))*'CBA Result'!$G$89)</f>
        <v>4051277587.3101606</v>
      </c>
      <c r="O847" s="122">
        <f>'CBA Result'!$G$88+'CBA Result'!$G$92+'CBA Result'!$G$93+'CBA Result'!$G$94+'CBA Result'!$G$95</f>
        <v>-1375964005.2877898</v>
      </c>
      <c r="P847" s="122">
        <f>'CBA Result'!$G$90+'CBA Result'!$G$91</f>
        <v>16477753602.776276</v>
      </c>
      <c r="Q847" s="122">
        <f>'CBA Result'!$G$74</f>
        <v>-11300047184.977684</v>
      </c>
      <c r="R847" s="122">
        <v>0.9664610940546291</v>
      </c>
      <c r="S847" s="122">
        <f t="shared" si="43"/>
        <v>27845930836.490894</v>
      </c>
      <c r="T847" s="122">
        <v>0.55190464490432489</v>
      </c>
      <c r="U847" s="122">
        <f t="shared" si="44"/>
        <v>-19741453090.925022</v>
      </c>
      <c r="V847" s="3">
        <f t="shared" si="45"/>
        <v>1.5460485242873849</v>
      </c>
    </row>
    <row r="848" spans="13:22" x14ac:dyDescent="0.25">
      <c r="M848" s="3">
        <v>844</v>
      </c>
      <c r="N848" s="122">
        <f>(_xlfn.GAMMA.INV(T848,IF($O$2="Railway",$D$31,$D$32),IF($O$2="Railway",$F$31,$F$32))*'CBA Result'!$G$89)</f>
        <v>5461520676.729413</v>
      </c>
      <c r="O848" s="122">
        <f>'CBA Result'!$G$88+'CBA Result'!$G$92+'CBA Result'!$G$93+'CBA Result'!$G$94+'CBA Result'!$G$95</f>
        <v>-1375964005.2877898</v>
      </c>
      <c r="P848" s="122">
        <f>'CBA Result'!$G$90+'CBA Result'!$G$91</f>
        <v>16477753602.776276</v>
      </c>
      <c r="Q848" s="122">
        <f>'CBA Result'!$G$74</f>
        <v>-11300047184.977684</v>
      </c>
      <c r="R848" s="122">
        <v>0.86246458963820549</v>
      </c>
      <c r="S848" s="122">
        <f t="shared" si="43"/>
        <v>21970583087.636005</v>
      </c>
      <c r="T848" s="122">
        <v>0.94977782694150037</v>
      </c>
      <c r="U848" s="122">
        <f t="shared" si="44"/>
        <v>-26613420562.069313</v>
      </c>
      <c r="V848" s="3">
        <f t="shared" si="45"/>
        <v>0.97906015870105978</v>
      </c>
    </row>
    <row r="849" spans="13:22" x14ac:dyDescent="0.25">
      <c r="M849" s="3">
        <v>845</v>
      </c>
      <c r="N849" s="122">
        <f>(_xlfn.GAMMA.INV(T849,IF($O$2="Railway",$D$31,$D$32),IF($O$2="Railway",$F$31,$F$32))*'CBA Result'!$G$89)</f>
        <v>3838183837.8643131</v>
      </c>
      <c r="O849" s="122">
        <f>'CBA Result'!$G$88+'CBA Result'!$G$92+'CBA Result'!$G$93+'CBA Result'!$G$94+'CBA Result'!$G$95</f>
        <v>-1375964005.2877898</v>
      </c>
      <c r="P849" s="122">
        <f>'CBA Result'!$G$90+'CBA Result'!$G$91</f>
        <v>16477753602.776276</v>
      </c>
      <c r="Q849" s="122">
        <f>'CBA Result'!$G$74</f>
        <v>-11300047184.977684</v>
      </c>
      <c r="R849" s="122">
        <v>0.14598801826419916</v>
      </c>
      <c r="S849" s="122">
        <f t="shared" si="43"/>
        <v>6382806144.6623678</v>
      </c>
      <c r="T849" s="122">
        <v>0.44942257275688491</v>
      </c>
      <c r="U849" s="122">
        <f t="shared" si="44"/>
        <v>-18703069477.856529</v>
      </c>
      <c r="V849" s="3">
        <f t="shared" si="45"/>
        <v>0.47291841522114575</v>
      </c>
    </row>
    <row r="850" spans="13:22" x14ac:dyDescent="0.25">
      <c r="M850" s="3">
        <v>846</v>
      </c>
      <c r="N850" s="122">
        <f>(_xlfn.GAMMA.INV(T850,IF($O$2="Railway",$D$31,$D$32),IF($O$2="Railway",$F$31,$F$32))*'CBA Result'!$G$89)</f>
        <v>4949653912.3197966</v>
      </c>
      <c r="O850" s="122">
        <f>'CBA Result'!$G$88+'CBA Result'!$G$92+'CBA Result'!$G$93+'CBA Result'!$G$94+'CBA Result'!$G$95</f>
        <v>-1375964005.2877898</v>
      </c>
      <c r="P850" s="122">
        <f>'CBA Result'!$G$90+'CBA Result'!$G$91</f>
        <v>16477753602.776276</v>
      </c>
      <c r="Q850" s="122">
        <f>'CBA Result'!$G$74</f>
        <v>-11300047184.977684</v>
      </c>
      <c r="R850" s="122">
        <v>0.58723641637909429</v>
      </c>
      <c r="S850" s="122">
        <f t="shared" si="43"/>
        <v>14743120471.55798</v>
      </c>
      <c r="T850" s="122">
        <v>0.87018271748362419</v>
      </c>
      <c r="U850" s="122">
        <f t="shared" si="44"/>
        <v>-24119147212.336891</v>
      </c>
      <c r="V850" s="3">
        <f t="shared" si="45"/>
        <v>0.75943026581059947</v>
      </c>
    </row>
    <row r="851" spans="13:22" x14ac:dyDescent="0.25">
      <c r="M851" s="3">
        <v>847</v>
      </c>
      <c r="N851" s="122">
        <f>(_xlfn.GAMMA.INV(T851,IF($O$2="Railway",$D$31,$D$32),IF($O$2="Railway",$F$31,$F$32))*'CBA Result'!$G$89)</f>
        <v>3966451112.2580647</v>
      </c>
      <c r="O851" s="122">
        <f>'CBA Result'!$G$88+'CBA Result'!$G$92+'CBA Result'!$G$93+'CBA Result'!$G$94+'CBA Result'!$G$95</f>
        <v>-1375964005.2877898</v>
      </c>
      <c r="P851" s="122">
        <f>'CBA Result'!$G$90+'CBA Result'!$G$91</f>
        <v>16477753602.776276</v>
      </c>
      <c r="Q851" s="122">
        <f>'CBA Result'!$G$74</f>
        <v>-11300047184.977684</v>
      </c>
      <c r="R851" s="122">
        <v>0.42526677440721306</v>
      </c>
      <c r="S851" s="122">
        <f t="shared" si="43"/>
        <v>11637050011.432711</v>
      </c>
      <c r="T851" s="122">
        <v>0.51158488498886656</v>
      </c>
      <c r="U851" s="122">
        <f t="shared" si="44"/>
        <v>-19328102526.314289</v>
      </c>
      <c r="V851" s="3">
        <f t="shared" si="45"/>
        <v>0.73610625249079009</v>
      </c>
    </row>
    <row r="852" spans="13:22" x14ac:dyDescent="0.25">
      <c r="M852" s="3">
        <v>848</v>
      </c>
      <c r="N852" s="122">
        <f>(_xlfn.GAMMA.INV(T852,IF($O$2="Railway",$D$31,$D$32),IF($O$2="Railway",$F$31,$F$32))*'CBA Result'!$G$89)</f>
        <v>4293278591.9334989</v>
      </c>
      <c r="O852" s="122">
        <f>'CBA Result'!$G$88+'CBA Result'!$G$92+'CBA Result'!$G$93+'CBA Result'!$G$94+'CBA Result'!$G$95</f>
        <v>-1375964005.2877898</v>
      </c>
      <c r="P852" s="122">
        <f>'CBA Result'!$G$90+'CBA Result'!$G$91</f>
        <v>16477753602.776276</v>
      </c>
      <c r="Q852" s="122">
        <f>'CBA Result'!$G$74</f>
        <v>-11300047184.977684</v>
      </c>
      <c r="R852" s="122">
        <v>7.1120963274568183E-2</v>
      </c>
      <c r="S852" s="122">
        <f t="shared" si="43"/>
        <v>4625004740.1112709</v>
      </c>
      <c r="T852" s="122">
        <v>0.65993880862675958</v>
      </c>
      <c r="U852" s="122">
        <f t="shared" si="44"/>
        <v>-20920698743.134289</v>
      </c>
      <c r="V852" s="3">
        <f t="shared" si="45"/>
        <v>0.36051947496410475</v>
      </c>
    </row>
    <row r="853" spans="13:22" x14ac:dyDescent="0.25">
      <c r="M853" s="3">
        <v>849</v>
      </c>
      <c r="N853" s="122">
        <f>(_xlfn.GAMMA.INV(T853,IF($O$2="Railway",$D$31,$D$32),IF($O$2="Railway",$F$31,$F$32))*'CBA Result'!$G$89)</f>
        <v>3341888066.3903174</v>
      </c>
      <c r="O853" s="122">
        <f>'CBA Result'!$G$88+'CBA Result'!$G$92+'CBA Result'!$G$93+'CBA Result'!$G$94+'CBA Result'!$G$95</f>
        <v>-1375964005.2877898</v>
      </c>
      <c r="P853" s="122">
        <f>'CBA Result'!$G$90+'CBA Result'!$G$91</f>
        <v>16477753602.776276</v>
      </c>
      <c r="Q853" s="122">
        <f>'CBA Result'!$G$74</f>
        <v>-11300047184.977684</v>
      </c>
      <c r="R853" s="122">
        <v>0.28608642767120818</v>
      </c>
      <c r="S853" s="122">
        <f t="shared" si="43"/>
        <v>9101690800.6759224</v>
      </c>
      <c r="T853" s="122">
        <v>0.22163779116565896</v>
      </c>
      <c r="U853" s="122">
        <f t="shared" si="44"/>
        <v>-16284671952.476536</v>
      </c>
      <c r="V853" s="3">
        <f t="shared" si="45"/>
        <v>0.67963388480142595</v>
      </c>
    </row>
    <row r="854" spans="13:22" x14ac:dyDescent="0.25">
      <c r="M854" s="3">
        <v>850</v>
      </c>
      <c r="N854" s="122">
        <f>(_xlfn.GAMMA.INV(T854,IF($O$2="Railway",$D$31,$D$32),IF($O$2="Railway",$F$31,$F$32))*'CBA Result'!$G$89)</f>
        <v>4554257683.5609474</v>
      </c>
      <c r="O854" s="122">
        <f>'CBA Result'!$G$88+'CBA Result'!$G$92+'CBA Result'!$G$93+'CBA Result'!$G$94+'CBA Result'!$G$95</f>
        <v>-1375964005.2877898</v>
      </c>
      <c r="P854" s="122">
        <f>'CBA Result'!$G$90+'CBA Result'!$G$91</f>
        <v>16477753602.776276</v>
      </c>
      <c r="Q854" s="122">
        <f>'CBA Result'!$G$74</f>
        <v>-11300047184.977684</v>
      </c>
      <c r="R854" s="122">
        <v>0.70688614318599796</v>
      </c>
      <c r="S854" s="122">
        <f t="shared" si="43"/>
        <v>17382175990.405964</v>
      </c>
      <c r="T854" s="122">
        <v>0.75948780606032629</v>
      </c>
      <c r="U854" s="122">
        <f t="shared" si="44"/>
        <v>-22192422633.695004</v>
      </c>
      <c r="V854" s="3">
        <f t="shared" si="45"/>
        <v>0.92646350549677847</v>
      </c>
    </row>
    <row r="855" spans="13:22" x14ac:dyDescent="0.25">
      <c r="M855" s="3">
        <v>851</v>
      </c>
      <c r="N855" s="122">
        <f>(_xlfn.GAMMA.INV(T855,IF($O$2="Railway",$D$31,$D$32),IF($O$2="Railway",$F$31,$F$32))*'CBA Result'!$G$89)</f>
        <v>4000767920.9778261</v>
      </c>
      <c r="O855" s="122">
        <f>'CBA Result'!$G$88+'CBA Result'!$G$92+'CBA Result'!$G$93+'CBA Result'!$G$94+'CBA Result'!$G$95</f>
        <v>-1375964005.2877898</v>
      </c>
      <c r="P855" s="122">
        <f>'CBA Result'!$G$90+'CBA Result'!$G$91</f>
        <v>16477753602.776276</v>
      </c>
      <c r="Q855" s="122">
        <f>'CBA Result'!$G$74</f>
        <v>-11300047184.977684</v>
      </c>
      <c r="R855" s="122">
        <v>0.18825000198334374</v>
      </c>
      <c r="S855" s="122">
        <f t="shared" si="43"/>
        <v>7246934606.2014093</v>
      </c>
      <c r="T855" s="122">
        <v>0.5280027258999398</v>
      </c>
      <c r="U855" s="122">
        <f t="shared" si="44"/>
        <v>-19495324755.591648</v>
      </c>
      <c r="V855" s="3">
        <f t="shared" si="45"/>
        <v>0.50636440508948355</v>
      </c>
    </row>
    <row r="856" spans="13:22" x14ac:dyDescent="0.25">
      <c r="M856" s="3">
        <v>852</v>
      </c>
      <c r="N856" s="122">
        <f>(_xlfn.GAMMA.INV(T856,IF($O$2="Railway",$D$31,$D$32),IF($O$2="Railway",$F$31,$F$32))*'CBA Result'!$G$89)</f>
        <v>4063227342.3248787</v>
      </c>
      <c r="O856" s="122">
        <f>'CBA Result'!$G$88+'CBA Result'!$G$92+'CBA Result'!$G$93+'CBA Result'!$G$94+'CBA Result'!$G$95</f>
        <v>-1375964005.2877898</v>
      </c>
      <c r="P856" s="122">
        <f>'CBA Result'!$G$90+'CBA Result'!$G$91</f>
        <v>16477753602.776276</v>
      </c>
      <c r="Q856" s="122">
        <f>'CBA Result'!$G$74</f>
        <v>-11300047184.977684</v>
      </c>
      <c r="R856" s="122">
        <v>0.28361704020834555</v>
      </c>
      <c r="S856" s="122">
        <f t="shared" si="43"/>
        <v>9056280760.3468533</v>
      </c>
      <c r="T856" s="122">
        <v>0.55750632288524804</v>
      </c>
      <c r="U856" s="122">
        <f t="shared" si="44"/>
        <v>-19799683000.623146</v>
      </c>
      <c r="V856" s="3">
        <f t="shared" si="45"/>
        <v>0.59311778360362344</v>
      </c>
    </row>
    <row r="857" spans="13:22" x14ac:dyDescent="0.25">
      <c r="M857" s="3">
        <v>853</v>
      </c>
      <c r="N857" s="122">
        <f>(_xlfn.GAMMA.INV(T857,IF($O$2="Railway",$D$31,$D$32),IF($O$2="Railway",$F$31,$F$32))*'CBA Result'!$G$89)</f>
        <v>3834244787.4006758</v>
      </c>
      <c r="O857" s="122">
        <f>'CBA Result'!$G$88+'CBA Result'!$G$92+'CBA Result'!$G$93+'CBA Result'!$G$94+'CBA Result'!$G$95</f>
        <v>-1375964005.2877898</v>
      </c>
      <c r="P857" s="122">
        <f>'CBA Result'!$G$90+'CBA Result'!$G$91</f>
        <v>16477753602.776276</v>
      </c>
      <c r="Q857" s="122">
        <f>'CBA Result'!$G$74</f>
        <v>-11300047184.977684</v>
      </c>
      <c r="R857" s="122">
        <v>0.15072218083998512</v>
      </c>
      <c r="S857" s="122">
        <f t="shared" si="43"/>
        <v>6482662740.3326054</v>
      </c>
      <c r="T857" s="122">
        <v>0.44750364610404425</v>
      </c>
      <c r="U857" s="122">
        <f t="shared" si="44"/>
        <v>-18683874895.83276</v>
      </c>
      <c r="V857" s="3">
        <f t="shared" si="45"/>
        <v>0.47853796775526869</v>
      </c>
    </row>
    <row r="858" spans="13:22" x14ac:dyDescent="0.25">
      <c r="M858" s="3">
        <v>854</v>
      </c>
      <c r="N858" s="122">
        <f>(_xlfn.GAMMA.INV(T858,IF($O$2="Railway",$D$31,$D$32),IF($O$2="Railway",$F$31,$F$32))*'CBA Result'!$G$89)</f>
        <v>3671243222.4408245</v>
      </c>
      <c r="O858" s="122">
        <f>'CBA Result'!$G$88+'CBA Result'!$G$92+'CBA Result'!$G$93+'CBA Result'!$G$94+'CBA Result'!$G$95</f>
        <v>-1375964005.2877898</v>
      </c>
      <c r="P858" s="122">
        <f>'CBA Result'!$G$90+'CBA Result'!$G$91</f>
        <v>16477753602.776276</v>
      </c>
      <c r="Q858" s="122">
        <f>'CBA Result'!$G$74</f>
        <v>-11300047184.977684</v>
      </c>
      <c r="R858" s="122">
        <v>6.1426495119056512E-2</v>
      </c>
      <c r="S858" s="122">
        <f t="shared" si="43"/>
        <v>4357115172.7656183</v>
      </c>
      <c r="T858" s="122">
        <v>0.3685523870938795</v>
      </c>
      <c r="U858" s="122">
        <f t="shared" si="44"/>
        <v>-17889585272.608303</v>
      </c>
      <c r="V858" s="3">
        <f t="shared" si="45"/>
        <v>0.37185850250561642</v>
      </c>
    </row>
    <row r="859" spans="13:22" x14ac:dyDescent="0.25">
      <c r="M859" s="3">
        <v>855</v>
      </c>
      <c r="N859" s="122">
        <f>(_xlfn.GAMMA.INV(T859,IF($O$2="Railway",$D$31,$D$32),IF($O$2="Railway",$F$31,$F$32))*'CBA Result'!$G$89)</f>
        <v>3857731365.8447585</v>
      </c>
      <c r="O859" s="122">
        <f>'CBA Result'!$G$88+'CBA Result'!$G$92+'CBA Result'!$G$93+'CBA Result'!$G$94+'CBA Result'!$G$95</f>
        <v>-1375964005.2877898</v>
      </c>
      <c r="P859" s="122">
        <f>'CBA Result'!$G$90+'CBA Result'!$G$91</f>
        <v>16477753602.776276</v>
      </c>
      <c r="Q859" s="122">
        <f>'CBA Result'!$G$74</f>
        <v>-11300047184.977684</v>
      </c>
      <c r="R859" s="122">
        <v>1.0078788996752075E-2</v>
      </c>
      <c r="S859" s="122">
        <f t="shared" si="43"/>
        <v>2419566948.9000478</v>
      </c>
      <c r="T859" s="122">
        <v>0.45894238181736169</v>
      </c>
      <c r="U859" s="122">
        <f t="shared" si="44"/>
        <v>-18798322542.686806</v>
      </c>
      <c r="V859" s="3">
        <f t="shared" si="45"/>
        <v>0.26073253601895474</v>
      </c>
    </row>
    <row r="860" spans="13:22" x14ac:dyDescent="0.25">
      <c r="M860" s="3">
        <v>856</v>
      </c>
      <c r="N860" s="122">
        <f>(_xlfn.GAMMA.INV(T860,IF($O$2="Railway",$D$31,$D$32),IF($O$2="Railway",$F$31,$F$32))*'CBA Result'!$G$89)</f>
        <v>3190630645.327795</v>
      </c>
      <c r="O860" s="122">
        <f>'CBA Result'!$G$88+'CBA Result'!$G$92+'CBA Result'!$G$93+'CBA Result'!$G$94+'CBA Result'!$G$95</f>
        <v>-1375964005.2877898</v>
      </c>
      <c r="P860" s="122">
        <f>'CBA Result'!$G$90+'CBA Result'!$G$91</f>
        <v>16477753602.776276</v>
      </c>
      <c r="Q860" s="122">
        <f>'CBA Result'!$G$74</f>
        <v>-11300047184.977684</v>
      </c>
      <c r="R860" s="122">
        <v>0.38165875907058511</v>
      </c>
      <c r="S860" s="122">
        <f t="shared" si="43"/>
        <v>10841415271.279802</v>
      </c>
      <c r="T860" s="122">
        <v>0.16496175720312234</v>
      </c>
      <c r="U860" s="122">
        <f t="shared" si="44"/>
        <v>-15547610317.422626</v>
      </c>
      <c r="V860" s="3">
        <f t="shared" si="45"/>
        <v>0.81402103943507143</v>
      </c>
    </row>
    <row r="861" spans="13:22" x14ac:dyDescent="0.25">
      <c r="M861" s="3">
        <v>857</v>
      </c>
      <c r="N861" s="122">
        <f>(_xlfn.GAMMA.INV(T861,IF($O$2="Railway",$D$31,$D$32),IF($O$2="Railway",$F$31,$F$32))*'CBA Result'!$G$89)</f>
        <v>4101005026.6502104</v>
      </c>
      <c r="O861" s="122">
        <f>'CBA Result'!$G$88+'CBA Result'!$G$92+'CBA Result'!$G$93+'CBA Result'!$G$94+'CBA Result'!$G$95</f>
        <v>-1375964005.2877898</v>
      </c>
      <c r="P861" s="122">
        <f>'CBA Result'!$G$90+'CBA Result'!$G$91</f>
        <v>16477753602.776276</v>
      </c>
      <c r="Q861" s="122">
        <f>'CBA Result'!$G$74</f>
        <v>-11300047184.977684</v>
      </c>
      <c r="R861" s="122">
        <v>0.12037380860266855</v>
      </c>
      <c r="S861" s="122">
        <f t="shared" si="43"/>
        <v>5824804145.6820259</v>
      </c>
      <c r="T861" s="122">
        <v>0.5750634641042478</v>
      </c>
      <c r="U861" s="122">
        <f t="shared" si="44"/>
        <v>-19983769715.719719</v>
      </c>
      <c r="V861" s="3">
        <f t="shared" si="45"/>
        <v>0.42783945615220592</v>
      </c>
    </row>
    <row r="862" spans="13:22" x14ac:dyDescent="0.25">
      <c r="M862" s="3">
        <v>858</v>
      </c>
      <c r="N862" s="122">
        <f>(_xlfn.GAMMA.INV(T862,IF($O$2="Railway",$D$31,$D$32),IF($O$2="Railway",$F$31,$F$32))*'CBA Result'!$G$89)</f>
        <v>3601314707.9156518</v>
      </c>
      <c r="O862" s="122">
        <f>'CBA Result'!$G$88+'CBA Result'!$G$92+'CBA Result'!$G$93+'CBA Result'!$G$94+'CBA Result'!$G$95</f>
        <v>-1375964005.2877898</v>
      </c>
      <c r="P862" s="122">
        <f>'CBA Result'!$G$90+'CBA Result'!$G$91</f>
        <v>16477753602.776276</v>
      </c>
      <c r="Q862" s="122">
        <f>'CBA Result'!$G$74</f>
        <v>-11300047184.977684</v>
      </c>
      <c r="R862" s="122">
        <v>0.41992021217963049</v>
      </c>
      <c r="S862" s="122">
        <f t="shared" si="43"/>
        <v>11539052533.541582</v>
      </c>
      <c r="T862" s="122">
        <v>0.33543704322604428</v>
      </c>
      <c r="U862" s="122">
        <f t="shared" si="44"/>
        <v>-17548830915.626968</v>
      </c>
      <c r="V862" s="3">
        <f t="shared" si="45"/>
        <v>0.78434872968731228</v>
      </c>
    </row>
    <row r="863" spans="13:22" x14ac:dyDescent="0.25">
      <c r="M863" s="3">
        <v>859</v>
      </c>
      <c r="N863" s="122">
        <f>(_xlfn.GAMMA.INV(T863,IF($O$2="Railway",$D$31,$D$32),IF($O$2="Railway",$F$31,$F$32))*'CBA Result'!$G$89)</f>
        <v>4122233796.1075492</v>
      </c>
      <c r="O863" s="122">
        <f>'CBA Result'!$G$88+'CBA Result'!$G$92+'CBA Result'!$G$93+'CBA Result'!$G$94+'CBA Result'!$G$95</f>
        <v>-1375964005.2877898</v>
      </c>
      <c r="P863" s="122">
        <f>'CBA Result'!$G$90+'CBA Result'!$G$91</f>
        <v>16477753602.776276</v>
      </c>
      <c r="Q863" s="122">
        <f>'CBA Result'!$G$74</f>
        <v>-11300047184.977684</v>
      </c>
      <c r="R863" s="122">
        <v>0.34230494246546539</v>
      </c>
      <c r="S863" s="122">
        <f t="shared" si="43"/>
        <v>10127088042.31348</v>
      </c>
      <c r="T863" s="122">
        <v>0.58482008100347826</v>
      </c>
      <c r="U863" s="122">
        <f t="shared" si="44"/>
        <v>-20087215294.895245</v>
      </c>
      <c r="V863" s="3">
        <f t="shared" si="45"/>
        <v>0.64087319442455226</v>
      </c>
    </row>
    <row r="864" spans="13:22" x14ac:dyDescent="0.25">
      <c r="M864" s="3">
        <v>860</v>
      </c>
      <c r="N864" s="122">
        <f>(_xlfn.GAMMA.INV(T864,IF($O$2="Railway",$D$31,$D$32),IF($O$2="Railway",$F$31,$F$32))*'CBA Result'!$G$89)</f>
        <v>3798504980.2474856</v>
      </c>
      <c r="O864" s="122">
        <f>'CBA Result'!$G$88+'CBA Result'!$G$92+'CBA Result'!$G$93+'CBA Result'!$G$94+'CBA Result'!$G$95</f>
        <v>-1375964005.2877898</v>
      </c>
      <c r="P864" s="122">
        <f>'CBA Result'!$G$90+'CBA Result'!$G$91</f>
        <v>16477753602.776276</v>
      </c>
      <c r="Q864" s="122">
        <f>'CBA Result'!$G$74</f>
        <v>-11300047184.977684</v>
      </c>
      <c r="R864" s="122">
        <v>0.74099460532303651</v>
      </c>
      <c r="S864" s="122">
        <f t="shared" si="43"/>
        <v>18233661196.726429</v>
      </c>
      <c r="T864" s="122">
        <v>0.4300942147318858</v>
      </c>
      <c r="U864" s="122">
        <f t="shared" si="44"/>
        <v>-18509718543.623417</v>
      </c>
      <c r="V864" s="3">
        <f t="shared" si="45"/>
        <v>1.1159652224318761</v>
      </c>
    </row>
    <row r="865" spans="13:22" x14ac:dyDescent="0.25">
      <c r="M865" s="3">
        <v>861</v>
      </c>
      <c r="N865" s="122">
        <f>(_xlfn.GAMMA.INV(T865,IF($O$2="Railway",$D$31,$D$32),IF($O$2="Railway",$F$31,$F$32))*'CBA Result'!$G$89)</f>
        <v>4808042214.9709635</v>
      </c>
      <c r="O865" s="122">
        <f>'CBA Result'!$G$88+'CBA Result'!$G$92+'CBA Result'!$G$93+'CBA Result'!$G$94+'CBA Result'!$G$95</f>
        <v>-1375964005.2877898</v>
      </c>
      <c r="P865" s="122">
        <f>'CBA Result'!$G$90+'CBA Result'!$G$91</f>
        <v>16477753602.776276</v>
      </c>
      <c r="Q865" s="122">
        <f>'CBA Result'!$G$74</f>
        <v>-11300047184.977684</v>
      </c>
      <c r="R865" s="122">
        <v>5.7944925179524653E-2</v>
      </c>
      <c r="S865" s="122">
        <f t="shared" si="43"/>
        <v>4257069535.8030777</v>
      </c>
      <c r="T865" s="122">
        <v>0.83609627386275942</v>
      </c>
      <c r="U865" s="122">
        <f t="shared" si="44"/>
        <v>-23429088182.786552</v>
      </c>
      <c r="V865" s="3">
        <f t="shared" si="45"/>
        <v>0.32818809189234688</v>
      </c>
    </row>
    <row r="866" spans="13:22" x14ac:dyDescent="0.25">
      <c r="M866" s="3">
        <v>862</v>
      </c>
      <c r="N866" s="122">
        <f>(_xlfn.GAMMA.INV(T866,IF($O$2="Railway",$D$31,$D$32),IF($O$2="Railway",$F$31,$F$32))*'CBA Result'!$G$89)</f>
        <v>3431976902.8796825</v>
      </c>
      <c r="O866" s="122">
        <f>'CBA Result'!$G$88+'CBA Result'!$G$92+'CBA Result'!$G$93+'CBA Result'!$G$94+'CBA Result'!$G$95</f>
        <v>-1375964005.2877898</v>
      </c>
      <c r="P866" s="122">
        <f>'CBA Result'!$G$90+'CBA Result'!$G$91</f>
        <v>16477753602.776276</v>
      </c>
      <c r="Q866" s="122">
        <f>'CBA Result'!$G$74</f>
        <v>-11300047184.977684</v>
      </c>
      <c r="R866" s="122">
        <v>0.94908953544233943</v>
      </c>
      <c r="S866" s="122">
        <f t="shared" si="43"/>
        <v>26373686150.41008</v>
      </c>
      <c r="T866" s="122">
        <v>0.25912691823073841</v>
      </c>
      <c r="U866" s="122">
        <f t="shared" si="44"/>
        <v>-16723665455.449911</v>
      </c>
      <c r="V866" s="3">
        <f t="shared" si="45"/>
        <v>1.6999681752625169</v>
      </c>
    </row>
    <row r="867" spans="13:22" x14ac:dyDescent="0.25">
      <c r="M867" s="3">
        <v>863</v>
      </c>
      <c r="N867" s="122">
        <f>(_xlfn.GAMMA.INV(T867,IF($O$2="Railway",$D$31,$D$32),IF($O$2="Railway",$F$31,$F$32))*'CBA Result'!$G$89)</f>
        <v>5072467718.3446617</v>
      </c>
      <c r="O867" s="122">
        <f>'CBA Result'!$G$88+'CBA Result'!$G$92+'CBA Result'!$G$93+'CBA Result'!$G$94+'CBA Result'!$G$95</f>
        <v>-1375964005.2877898</v>
      </c>
      <c r="P867" s="122">
        <f>'CBA Result'!$G$90+'CBA Result'!$G$91</f>
        <v>16477753602.776276</v>
      </c>
      <c r="Q867" s="122">
        <f>'CBA Result'!$G$74</f>
        <v>-11300047184.977684</v>
      </c>
      <c r="R867" s="122">
        <v>0.61583459883584957</v>
      </c>
      <c r="S867" s="122">
        <f t="shared" si="43"/>
        <v>15336283052.418949</v>
      </c>
      <c r="T867" s="122">
        <v>0.8950770625837996</v>
      </c>
      <c r="U867" s="122">
        <f t="shared" si="44"/>
        <v>-24717606078.28875</v>
      </c>
      <c r="V867" s="3">
        <f t="shared" si="45"/>
        <v>0.77000930855491245</v>
      </c>
    </row>
    <row r="868" spans="13:22" x14ac:dyDescent="0.25">
      <c r="M868" s="3">
        <v>864</v>
      </c>
      <c r="N868" s="122">
        <f>(_xlfn.GAMMA.INV(T868,IF($O$2="Railway",$D$31,$D$32),IF($O$2="Railway",$F$31,$F$32))*'CBA Result'!$G$89)</f>
        <v>4188311748.0980754</v>
      </c>
      <c r="O868" s="122">
        <f>'CBA Result'!$G$88+'CBA Result'!$G$92+'CBA Result'!$G$93+'CBA Result'!$G$94+'CBA Result'!$G$95</f>
        <v>-1375964005.2877898</v>
      </c>
      <c r="P868" s="122">
        <f>'CBA Result'!$G$90+'CBA Result'!$G$91</f>
        <v>16477753602.776276</v>
      </c>
      <c r="Q868" s="122">
        <f>'CBA Result'!$G$74</f>
        <v>-11300047184.977684</v>
      </c>
      <c r="R868" s="122">
        <v>0.23629764952881849</v>
      </c>
      <c r="S868" s="122">
        <f t="shared" si="43"/>
        <v>8175088575.1495018</v>
      </c>
      <c r="T868" s="122">
        <v>0.61462284871075756</v>
      </c>
      <c r="U868" s="122">
        <f t="shared" si="44"/>
        <v>-20409206262.300533</v>
      </c>
      <c r="V868" s="3">
        <f t="shared" si="45"/>
        <v>0.53835686585497222</v>
      </c>
    </row>
    <row r="869" spans="13:22" x14ac:dyDescent="0.25">
      <c r="M869" s="3">
        <v>865</v>
      </c>
      <c r="N869" s="122">
        <f>(_xlfn.GAMMA.INV(T869,IF($O$2="Railway",$D$31,$D$32),IF($O$2="Railway",$F$31,$F$32))*'CBA Result'!$G$89)</f>
        <v>4325047688.5002909</v>
      </c>
      <c r="O869" s="122">
        <f>'CBA Result'!$G$88+'CBA Result'!$G$92+'CBA Result'!$G$93+'CBA Result'!$G$94+'CBA Result'!$G$95</f>
        <v>-1375964005.2877898</v>
      </c>
      <c r="P869" s="122">
        <f>'CBA Result'!$G$90+'CBA Result'!$G$91</f>
        <v>16477753602.776276</v>
      </c>
      <c r="Q869" s="122">
        <f>'CBA Result'!$G$74</f>
        <v>-11300047184.977684</v>
      </c>
      <c r="R869" s="122">
        <v>0.62701513390427577</v>
      </c>
      <c r="S869" s="122">
        <f t="shared" si="43"/>
        <v>15573588858.91468</v>
      </c>
      <c r="T869" s="122">
        <v>0.67310486120272062</v>
      </c>
      <c r="U869" s="122">
        <f t="shared" si="44"/>
        <v>-21075506236.844147</v>
      </c>
      <c r="V869" s="3">
        <f t="shared" si="45"/>
        <v>0.87887201066353948</v>
      </c>
    </row>
    <row r="870" spans="13:22" x14ac:dyDescent="0.25">
      <c r="M870" s="3">
        <v>866</v>
      </c>
      <c r="N870" s="122">
        <f>(_xlfn.GAMMA.INV(T870,IF($O$2="Railway",$D$31,$D$32),IF($O$2="Railway",$F$31,$F$32))*'CBA Result'!$G$89)</f>
        <v>3885672347.3382215</v>
      </c>
      <c r="O870" s="122">
        <f>'CBA Result'!$G$88+'CBA Result'!$G$92+'CBA Result'!$G$93+'CBA Result'!$G$94+'CBA Result'!$G$95</f>
        <v>-1375964005.2877898</v>
      </c>
      <c r="P870" s="122">
        <f>'CBA Result'!$G$90+'CBA Result'!$G$91</f>
        <v>16477753602.776276</v>
      </c>
      <c r="Q870" s="122">
        <f>'CBA Result'!$G$74</f>
        <v>-11300047184.977684</v>
      </c>
      <c r="R870" s="122">
        <v>0.41096463956358098</v>
      </c>
      <c r="S870" s="122">
        <f t="shared" si="43"/>
        <v>11375236674.465708</v>
      </c>
      <c r="T870" s="122">
        <v>0.47253341653799585</v>
      </c>
      <c r="U870" s="122">
        <f t="shared" si="44"/>
        <v>-18934476030.958107</v>
      </c>
      <c r="V870" s="3">
        <f t="shared" si="45"/>
        <v>0.73331551365953196</v>
      </c>
    </row>
    <row r="871" spans="13:22" x14ac:dyDescent="0.25">
      <c r="M871" s="3">
        <v>867</v>
      </c>
      <c r="N871" s="122">
        <f>(_xlfn.GAMMA.INV(T871,IF($O$2="Railway",$D$31,$D$32),IF($O$2="Railway",$F$31,$F$32))*'CBA Result'!$G$89)</f>
        <v>4384490008.6844063</v>
      </c>
      <c r="O871" s="122">
        <f>'CBA Result'!$G$88+'CBA Result'!$G$92+'CBA Result'!$G$93+'CBA Result'!$G$94+'CBA Result'!$G$95</f>
        <v>-1375964005.2877898</v>
      </c>
      <c r="P871" s="122">
        <f>'CBA Result'!$G$90+'CBA Result'!$G$91</f>
        <v>16477753602.776276</v>
      </c>
      <c r="Q871" s="122">
        <f>'CBA Result'!$G$74</f>
        <v>-11300047184.977684</v>
      </c>
      <c r="R871" s="122">
        <v>0.72747996917896574</v>
      </c>
      <c r="S871" s="122">
        <f t="shared" si="43"/>
        <v>17889283182.850769</v>
      </c>
      <c r="T871" s="122">
        <v>0.69699533787913093</v>
      </c>
      <c r="U871" s="122">
        <f t="shared" si="44"/>
        <v>-21365162462.624908</v>
      </c>
      <c r="V871" s="3">
        <f t="shared" si="45"/>
        <v>0.97812545178651999</v>
      </c>
    </row>
    <row r="872" spans="13:22" x14ac:dyDescent="0.25">
      <c r="M872" s="3">
        <v>868</v>
      </c>
      <c r="N872" s="122">
        <f>(_xlfn.GAMMA.INV(T872,IF($O$2="Railway",$D$31,$D$32),IF($O$2="Railway",$F$31,$F$32))*'CBA Result'!$G$89)</f>
        <v>2592294776.450201</v>
      </c>
      <c r="O872" s="122">
        <f>'CBA Result'!$G$88+'CBA Result'!$G$92+'CBA Result'!$G$93+'CBA Result'!$G$94+'CBA Result'!$G$95</f>
        <v>-1375964005.2877898</v>
      </c>
      <c r="P872" s="122">
        <f>'CBA Result'!$G$90+'CBA Result'!$G$91</f>
        <v>16477753602.776276</v>
      </c>
      <c r="Q872" s="122">
        <f>'CBA Result'!$G$74</f>
        <v>-11300047184.977684</v>
      </c>
      <c r="R872" s="122">
        <v>0.83063059874705658</v>
      </c>
      <c r="S872" s="122">
        <f t="shared" si="43"/>
        <v>20841172973.109825</v>
      </c>
      <c r="T872" s="122">
        <v>3.085103105676601E-2</v>
      </c>
      <c r="U872" s="122">
        <f t="shared" si="44"/>
        <v>-12631982041.279875</v>
      </c>
      <c r="V872" s="3">
        <f t="shared" si="45"/>
        <v>1.7461633235537253</v>
      </c>
    </row>
    <row r="873" spans="13:22" x14ac:dyDescent="0.25">
      <c r="M873" s="3">
        <v>869</v>
      </c>
      <c r="N873" s="122">
        <f>(_xlfn.GAMMA.INV(T873,IF($O$2="Railway",$D$31,$D$32),IF($O$2="Railway",$F$31,$F$32))*'CBA Result'!$G$89)</f>
        <v>4166446429.0647821</v>
      </c>
      <c r="O873" s="122">
        <f>'CBA Result'!$G$88+'CBA Result'!$G$92+'CBA Result'!$G$93+'CBA Result'!$G$94+'CBA Result'!$G$95</f>
        <v>-1375964005.2877898</v>
      </c>
      <c r="P873" s="122">
        <f>'CBA Result'!$G$90+'CBA Result'!$G$91</f>
        <v>16477753602.776276</v>
      </c>
      <c r="Q873" s="122">
        <f>'CBA Result'!$G$74</f>
        <v>-11300047184.977684</v>
      </c>
      <c r="R873" s="122">
        <v>0.97556616881795344</v>
      </c>
      <c r="S873" s="122">
        <f t="shared" si="43"/>
        <v>28846823026.121395</v>
      </c>
      <c r="T873" s="122">
        <v>0.60486113556262167</v>
      </c>
      <c r="U873" s="122">
        <f t="shared" si="44"/>
        <v>-20302658843.440388</v>
      </c>
      <c r="V873" s="3">
        <f t="shared" si="45"/>
        <v>1.5582838530589862</v>
      </c>
    </row>
    <row r="874" spans="13:22" x14ac:dyDescent="0.25">
      <c r="M874" s="3">
        <v>870</v>
      </c>
      <c r="N874" s="122">
        <f>(_xlfn.GAMMA.INV(T874,IF($O$2="Railway",$D$31,$D$32),IF($O$2="Railway",$F$31,$F$32))*'CBA Result'!$G$89)</f>
        <v>4711953200.5047197</v>
      </c>
      <c r="O874" s="122">
        <f>'CBA Result'!$G$88+'CBA Result'!$G$92+'CBA Result'!$G$93+'CBA Result'!$G$94+'CBA Result'!$G$95</f>
        <v>-1375964005.2877898</v>
      </c>
      <c r="P874" s="122">
        <f>'CBA Result'!$G$90+'CBA Result'!$G$91</f>
        <v>16477753602.776276</v>
      </c>
      <c r="Q874" s="122">
        <f>'CBA Result'!$G$74</f>
        <v>-11300047184.977684</v>
      </c>
      <c r="R874" s="122">
        <v>5.8225938641370489E-2</v>
      </c>
      <c r="S874" s="122">
        <f t="shared" si="43"/>
        <v>4265228384.103416</v>
      </c>
      <c r="T874" s="122">
        <v>0.80948111220196195</v>
      </c>
      <c r="U874" s="122">
        <f t="shared" si="44"/>
        <v>-22960856438.415264</v>
      </c>
      <c r="V874" s="3">
        <f t="shared" si="45"/>
        <v>0.331051134774003</v>
      </c>
    </row>
    <row r="875" spans="13:22" x14ac:dyDescent="0.25">
      <c r="M875" s="3">
        <v>871</v>
      </c>
      <c r="N875" s="122">
        <f>(_xlfn.GAMMA.INV(T875,IF($O$2="Railway",$D$31,$D$32),IF($O$2="Railway",$F$31,$F$32))*'CBA Result'!$G$89)</f>
        <v>2744997269.1906657</v>
      </c>
      <c r="O875" s="122">
        <f>'CBA Result'!$G$88+'CBA Result'!$G$92+'CBA Result'!$G$93+'CBA Result'!$G$94+'CBA Result'!$G$95</f>
        <v>-1375964005.2877898</v>
      </c>
      <c r="P875" s="122">
        <f>'CBA Result'!$G$90+'CBA Result'!$G$91</f>
        <v>16477753602.776276</v>
      </c>
      <c r="Q875" s="122">
        <f>'CBA Result'!$G$74</f>
        <v>-11300047184.977684</v>
      </c>
      <c r="R875" s="122">
        <v>0.5166904068286422</v>
      </c>
      <c r="S875" s="122">
        <f t="shared" si="43"/>
        <v>13348373270.784563</v>
      </c>
      <c r="T875" s="122">
        <v>5.1785511534269357E-2</v>
      </c>
      <c r="U875" s="122">
        <f t="shared" si="44"/>
        <v>-13376085359.883801</v>
      </c>
      <c r="V875" s="3">
        <f t="shared" si="45"/>
        <v>1.1002775579487847</v>
      </c>
    </row>
    <row r="876" spans="13:22" x14ac:dyDescent="0.25">
      <c r="M876" s="3">
        <v>872</v>
      </c>
      <c r="N876" s="122">
        <f>(_xlfn.GAMMA.INV(T876,IF($O$2="Railway",$D$31,$D$32),IF($O$2="Railway",$F$31,$F$32))*'CBA Result'!$G$89)</f>
        <v>3453110045.0314198</v>
      </c>
      <c r="O876" s="122">
        <f>'CBA Result'!$G$88+'CBA Result'!$G$92+'CBA Result'!$G$93+'CBA Result'!$G$94+'CBA Result'!$G$95</f>
        <v>-1375964005.2877898</v>
      </c>
      <c r="P876" s="122">
        <f>'CBA Result'!$G$90+'CBA Result'!$G$91</f>
        <v>16477753602.776276</v>
      </c>
      <c r="Q876" s="122">
        <f>'CBA Result'!$G$74</f>
        <v>-11300047184.977684</v>
      </c>
      <c r="R876" s="122">
        <v>5.9576778119996954E-2</v>
      </c>
      <c r="S876" s="122">
        <f t="shared" si="43"/>
        <v>4304239710.5324736</v>
      </c>
      <c r="T876" s="122">
        <v>0.2682707038008304</v>
      </c>
      <c r="U876" s="122">
        <f t="shared" si="44"/>
        <v>-16826645052.740198</v>
      </c>
      <c r="V876" s="3">
        <f t="shared" si="45"/>
        <v>0.3792429049447919</v>
      </c>
    </row>
    <row r="877" spans="13:22" x14ac:dyDescent="0.25">
      <c r="M877" s="3">
        <v>873</v>
      </c>
      <c r="N877" s="122">
        <f>(_xlfn.GAMMA.INV(T877,IF($O$2="Railway",$D$31,$D$32),IF($O$2="Railway",$F$31,$F$32))*'CBA Result'!$G$89)</f>
        <v>3947430832.9107332</v>
      </c>
      <c r="O877" s="122">
        <f>'CBA Result'!$G$88+'CBA Result'!$G$92+'CBA Result'!$G$93+'CBA Result'!$G$94+'CBA Result'!$G$95</f>
        <v>-1375964005.2877898</v>
      </c>
      <c r="P877" s="122">
        <f>'CBA Result'!$G$90+'CBA Result'!$G$91</f>
        <v>16477753602.776276</v>
      </c>
      <c r="Q877" s="122">
        <f>'CBA Result'!$G$74</f>
        <v>-11300047184.977684</v>
      </c>
      <c r="R877" s="122">
        <v>0.99383046178923939</v>
      </c>
      <c r="S877" s="122">
        <f t="shared" si="43"/>
        <v>32282675498.341888</v>
      </c>
      <c r="T877" s="122">
        <v>0.502434055762638</v>
      </c>
      <c r="U877" s="122">
        <f t="shared" si="44"/>
        <v>-19235418689.075439</v>
      </c>
      <c r="V877" s="3">
        <f t="shared" si="45"/>
        <v>1.8119773158751094</v>
      </c>
    </row>
    <row r="878" spans="13:22" x14ac:dyDescent="0.25">
      <c r="M878" s="3">
        <v>874</v>
      </c>
      <c r="N878" s="122">
        <f>(_xlfn.GAMMA.INV(T878,IF($O$2="Railway",$D$31,$D$32),IF($O$2="Railway",$F$31,$F$32))*'CBA Result'!$G$89)</f>
        <v>2669110837.9228544</v>
      </c>
      <c r="O878" s="122">
        <f>'CBA Result'!$G$88+'CBA Result'!$G$92+'CBA Result'!$G$93+'CBA Result'!$G$94+'CBA Result'!$G$95</f>
        <v>-1375964005.2877898</v>
      </c>
      <c r="P878" s="122">
        <f>'CBA Result'!$G$90+'CBA Result'!$G$91</f>
        <v>16477753602.776276</v>
      </c>
      <c r="Q878" s="122">
        <f>'CBA Result'!$G$74</f>
        <v>-11300047184.977684</v>
      </c>
      <c r="R878" s="122">
        <v>0.10709909008141472</v>
      </c>
      <c r="S878" s="122">
        <f t="shared" si="43"/>
        <v>5521223672.2964449</v>
      </c>
      <c r="T878" s="122">
        <v>4.0389219756828521E-2</v>
      </c>
      <c r="U878" s="122">
        <f t="shared" si="44"/>
        <v>-13006298696.090696</v>
      </c>
      <c r="V878" s="3">
        <f t="shared" si="45"/>
        <v>0.52392849527434771</v>
      </c>
    </row>
    <row r="879" spans="13:22" x14ac:dyDescent="0.25">
      <c r="M879" s="3">
        <v>875</v>
      </c>
      <c r="N879" s="122">
        <f>(_xlfn.GAMMA.INV(T879,IF($O$2="Railway",$D$31,$D$32),IF($O$2="Railway",$F$31,$F$32))*'CBA Result'!$G$89)</f>
        <v>2372659805.6576438</v>
      </c>
      <c r="O879" s="122">
        <f>'CBA Result'!$G$88+'CBA Result'!$G$92+'CBA Result'!$G$93+'CBA Result'!$G$94+'CBA Result'!$G$95</f>
        <v>-1375964005.2877898</v>
      </c>
      <c r="P879" s="122">
        <f>'CBA Result'!$G$90+'CBA Result'!$G$91</f>
        <v>16477753602.776276</v>
      </c>
      <c r="Q879" s="122">
        <f>'CBA Result'!$G$74</f>
        <v>-11300047184.977684</v>
      </c>
      <c r="R879" s="122">
        <v>0.64360244984234294</v>
      </c>
      <c r="S879" s="122">
        <f t="shared" si="43"/>
        <v>15931916805.497932</v>
      </c>
      <c r="T879" s="122">
        <v>1.2794396612495373E-2</v>
      </c>
      <c r="U879" s="122">
        <f t="shared" si="44"/>
        <v>-11561723738.908949</v>
      </c>
      <c r="V879" s="3">
        <f t="shared" si="45"/>
        <v>1.464194525674188</v>
      </c>
    </row>
    <row r="880" spans="13:22" x14ac:dyDescent="0.25">
      <c r="M880" s="3">
        <v>876</v>
      </c>
      <c r="N880" s="122">
        <f>(_xlfn.GAMMA.INV(T880,IF($O$2="Railway",$D$31,$D$32),IF($O$2="Railway",$F$31,$F$32))*'CBA Result'!$G$89)</f>
        <v>4171019470.4395962</v>
      </c>
      <c r="O880" s="122">
        <f>'CBA Result'!$G$88+'CBA Result'!$G$92+'CBA Result'!$G$93+'CBA Result'!$G$94+'CBA Result'!$G$95</f>
        <v>-1375964005.2877898</v>
      </c>
      <c r="P880" s="122">
        <f>'CBA Result'!$G$90+'CBA Result'!$G$91</f>
        <v>16477753602.776276</v>
      </c>
      <c r="Q880" s="122">
        <f>'CBA Result'!$G$74</f>
        <v>-11300047184.977684</v>
      </c>
      <c r="R880" s="122">
        <v>0.94548791069046501</v>
      </c>
      <c r="S880" s="122">
        <f t="shared" si="43"/>
        <v>26114132265.777866</v>
      </c>
      <c r="T880" s="122">
        <v>0.60691124915242023</v>
      </c>
      <c r="U880" s="122">
        <f t="shared" si="44"/>
        <v>-20324942797.042213</v>
      </c>
      <c r="V880" s="3">
        <f t="shared" si="45"/>
        <v>1.4223502629063576</v>
      </c>
    </row>
    <row r="881" spans="13:22" x14ac:dyDescent="0.25">
      <c r="M881" s="3">
        <v>877</v>
      </c>
      <c r="N881" s="122">
        <f>(_xlfn.GAMMA.INV(T881,IF($O$2="Railway",$D$31,$D$32),IF($O$2="Railway",$F$31,$F$32))*'CBA Result'!$G$89)</f>
        <v>3645313533.1351061</v>
      </c>
      <c r="O881" s="122">
        <f>'CBA Result'!$G$88+'CBA Result'!$G$92+'CBA Result'!$G$93+'CBA Result'!$G$94+'CBA Result'!$G$95</f>
        <v>-1375964005.2877898</v>
      </c>
      <c r="P881" s="122">
        <f>'CBA Result'!$G$90+'CBA Result'!$G$91</f>
        <v>16477753602.776276</v>
      </c>
      <c r="Q881" s="122">
        <f>'CBA Result'!$G$74</f>
        <v>-11300047184.977684</v>
      </c>
      <c r="R881" s="122">
        <v>0.35121317696733168</v>
      </c>
      <c r="S881" s="122">
        <f t="shared" si="43"/>
        <v>10288761253.868382</v>
      </c>
      <c r="T881" s="122">
        <v>0.35619323659308422</v>
      </c>
      <c r="U881" s="122">
        <f t="shared" si="44"/>
        <v>-17763232601.368374</v>
      </c>
      <c r="V881" s="3">
        <f t="shared" si="45"/>
        <v>0.70697215217168841</v>
      </c>
    </row>
    <row r="882" spans="13:22" x14ac:dyDescent="0.25">
      <c r="M882" s="3">
        <v>878</v>
      </c>
      <c r="N882" s="122">
        <f>(_xlfn.GAMMA.INV(T882,IF($O$2="Railway",$D$31,$D$32),IF($O$2="Railway",$F$31,$F$32))*'CBA Result'!$G$89)</f>
        <v>4331254730.7970743</v>
      </c>
      <c r="O882" s="122">
        <f>'CBA Result'!$G$88+'CBA Result'!$G$92+'CBA Result'!$G$93+'CBA Result'!$G$94+'CBA Result'!$G$95</f>
        <v>-1375964005.2877898</v>
      </c>
      <c r="P882" s="122">
        <f>'CBA Result'!$G$90+'CBA Result'!$G$91</f>
        <v>16477753602.776276</v>
      </c>
      <c r="Q882" s="122">
        <f>'CBA Result'!$G$74</f>
        <v>-11300047184.977684</v>
      </c>
      <c r="R882" s="122">
        <v>0.31926101375718507</v>
      </c>
      <c r="S882" s="122">
        <f t="shared" si="43"/>
        <v>9708244671.9663448</v>
      </c>
      <c r="T882" s="122">
        <v>0.67564550203889129</v>
      </c>
      <c r="U882" s="122">
        <f t="shared" si="44"/>
        <v>-21105752506.494774</v>
      </c>
      <c r="V882" s="3">
        <f t="shared" si="45"/>
        <v>0.60000397491530988</v>
      </c>
    </row>
    <row r="883" spans="13:22" x14ac:dyDescent="0.25">
      <c r="M883" s="3">
        <v>879</v>
      </c>
      <c r="N883" s="122">
        <f>(_xlfn.GAMMA.INV(T883,IF($O$2="Railway",$D$31,$D$32),IF($O$2="Railway",$F$31,$F$32))*'CBA Result'!$G$89)</f>
        <v>5432700602.8982449</v>
      </c>
      <c r="O883" s="122">
        <f>'CBA Result'!$G$88+'CBA Result'!$G$92+'CBA Result'!$G$93+'CBA Result'!$G$94+'CBA Result'!$G$95</f>
        <v>-1375964005.2877898</v>
      </c>
      <c r="P883" s="122">
        <f>'CBA Result'!$G$90+'CBA Result'!$G$91</f>
        <v>16477753602.776276</v>
      </c>
      <c r="Q883" s="122">
        <f>'CBA Result'!$G$74</f>
        <v>-11300047184.977684</v>
      </c>
      <c r="R883" s="122">
        <v>0.88472994407607108</v>
      </c>
      <c r="S883" s="122">
        <f t="shared" si="43"/>
        <v>22864205890.599716</v>
      </c>
      <c r="T883" s="122">
        <v>0.94679467629574288</v>
      </c>
      <c r="U883" s="122">
        <f t="shared" si="44"/>
        <v>-26472983348.53521</v>
      </c>
      <c r="V883" s="3">
        <f t="shared" si="45"/>
        <v>1.0169213697518436</v>
      </c>
    </row>
    <row r="884" spans="13:22" x14ac:dyDescent="0.25">
      <c r="M884" s="3">
        <v>880</v>
      </c>
      <c r="N884" s="122">
        <f>(_xlfn.GAMMA.INV(T884,IF($O$2="Railway",$D$31,$D$32),IF($O$2="Railway",$F$31,$F$32))*'CBA Result'!$G$89)</f>
        <v>2072498872.5729163</v>
      </c>
      <c r="O884" s="122">
        <f>'CBA Result'!$G$88+'CBA Result'!$G$92+'CBA Result'!$G$93+'CBA Result'!$G$94+'CBA Result'!$G$95</f>
        <v>-1375964005.2877898</v>
      </c>
      <c r="P884" s="122">
        <f>'CBA Result'!$G$90+'CBA Result'!$G$91</f>
        <v>16477753602.776276</v>
      </c>
      <c r="Q884" s="122">
        <f>'CBA Result'!$G$74</f>
        <v>-11300047184.977684</v>
      </c>
      <c r="R884" s="122">
        <v>9.0951420123797311E-2</v>
      </c>
      <c r="S884" s="122">
        <f t="shared" si="43"/>
        <v>5134564947.0795403</v>
      </c>
      <c r="T884" s="122">
        <v>2.8033157419140586E-3</v>
      </c>
      <c r="U884" s="122">
        <f t="shared" si="44"/>
        <v>-10099070822.016445</v>
      </c>
      <c r="V884" s="3">
        <f t="shared" si="45"/>
        <v>0.57738973388052661</v>
      </c>
    </row>
    <row r="885" spans="13:22" x14ac:dyDescent="0.25">
      <c r="M885" s="3">
        <v>881</v>
      </c>
      <c r="N885" s="122">
        <f>(_xlfn.GAMMA.INV(T885,IF($O$2="Railway",$D$31,$D$32),IF($O$2="Railway",$F$31,$F$32))*'CBA Result'!$G$89)</f>
        <v>3033393319.7956128</v>
      </c>
      <c r="O885" s="122">
        <f>'CBA Result'!$G$88+'CBA Result'!$G$92+'CBA Result'!$G$93+'CBA Result'!$G$94+'CBA Result'!$G$95</f>
        <v>-1375964005.2877898</v>
      </c>
      <c r="P885" s="122">
        <f>'CBA Result'!$G$90+'CBA Result'!$G$91</f>
        <v>16477753602.776276</v>
      </c>
      <c r="Q885" s="122">
        <f>'CBA Result'!$G$74</f>
        <v>-11300047184.977684</v>
      </c>
      <c r="R885" s="122">
        <v>0.80916591594950749</v>
      </c>
      <c r="S885" s="122">
        <f t="shared" si="43"/>
        <v>20152891536.68544</v>
      </c>
      <c r="T885" s="122">
        <v>0.11559766675564331</v>
      </c>
      <c r="U885" s="122">
        <f t="shared" si="44"/>
        <v>-14781409231.656729</v>
      </c>
      <c r="V885" s="3">
        <f t="shared" si="45"/>
        <v>1.4755237818923927</v>
      </c>
    </row>
    <row r="886" spans="13:22" x14ac:dyDescent="0.25">
      <c r="M886" s="3">
        <v>882</v>
      </c>
      <c r="N886" s="122">
        <f>(_xlfn.GAMMA.INV(T886,IF($O$2="Railway",$D$31,$D$32),IF($O$2="Railway",$F$31,$F$32))*'CBA Result'!$G$89)</f>
        <v>2127127468.2354846</v>
      </c>
      <c r="O886" s="122">
        <f>'CBA Result'!$G$88+'CBA Result'!$G$92+'CBA Result'!$G$93+'CBA Result'!$G$94+'CBA Result'!$G$95</f>
        <v>-1375964005.2877898</v>
      </c>
      <c r="P886" s="122">
        <f>'CBA Result'!$G$90+'CBA Result'!$G$91</f>
        <v>16477753602.776276</v>
      </c>
      <c r="Q886" s="122">
        <f>'CBA Result'!$G$74</f>
        <v>-11300047184.977684</v>
      </c>
      <c r="R886" s="122">
        <v>0.19380442591583946</v>
      </c>
      <c r="S886" s="122">
        <f t="shared" si="43"/>
        <v>7356646642.6694326</v>
      </c>
      <c r="T886" s="122">
        <v>3.8126668073249492E-3</v>
      </c>
      <c r="U886" s="122">
        <f t="shared" si="44"/>
        <v>-10365270270.327202</v>
      </c>
      <c r="V886" s="3">
        <f t="shared" si="45"/>
        <v>0.7822092327710416</v>
      </c>
    </row>
    <row r="887" spans="13:22" x14ac:dyDescent="0.25">
      <c r="M887" s="3">
        <v>883</v>
      </c>
      <c r="N887" s="122">
        <f>(_xlfn.GAMMA.INV(T887,IF($O$2="Railway",$D$31,$D$32),IF($O$2="Railway",$F$31,$F$32))*'CBA Result'!$G$89)</f>
        <v>3764144148.1935053</v>
      </c>
      <c r="O887" s="122">
        <f>'CBA Result'!$G$88+'CBA Result'!$G$92+'CBA Result'!$G$93+'CBA Result'!$G$94+'CBA Result'!$G$95</f>
        <v>-1375964005.2877898</v>
      </c>
      <c r="P887" s="122">
        <f>'CBA Result'!$G$90+'CBA Result'!$G$91</f>
        <v>16477753602.776276</v>
      </c>
      <c r="Q887" s="122">
        <f>'CBA Result'!$G$74</f>
        <v>-11300047184.977684</v>
      </c>
      <c r="R887" s="122">
        <v>0.18153385655978027</v>
      </c>
      <c r="S887" s="122">
        <f t="shared" si="43"/>
        <v>7113242077.5368271</v>
      </c>
      <c r="T887" s="122">
        <v>0.41338078729942829</v>
      </c>
      <c r="U887" s="122">
        <f t="shared" si="44"/>
        <v>-18342281793.230515</v>
      </c>
      <c r="V887" s="3">
        <f t="shared" si="45"/>
        <v>0.5180065559754502</v>
      </c>
    </row>
    <row r="888" spans="13:22" x14ac:dyDescent="0.25">
      <c r="M888" s="3">
        <v>884</v>
      </c>
      <c r="N888" s="122">
        <f>(_xlfn.GAMMA.INV(T888,IF($O$2="Railway",$D$31,$D$32),IF($O$2="Railway",$F$31,$F$32))*'CBA Result'!$G$89)</f>
        <v>4761420622.0590124</v>
      </c>
      <c r="O888" s="122">
        <f>'CBA Result'!$G$88+'CBA Result'!$G$92+'CBA Result'!$G$93+'CBA Result'!$G$94+'CBA Result'!$G$95</f>
        <v>-1375964005.2877898</v>
      </c>
      <c r="P888" s="122">
        <f>'CBA Result'!$G$90+'CBA Result'!$G$91</f>
        <v>16477753602.776276</v>
      </c>
      <c r="Q888" s="122">
        <f>'CBA Result'!$G$74</f>
        <v>-11300047184.977684</v>
      </c>
      <c r="R888" s="122">
        <v>0.94614269464159895</v>
      </c>
      <c r="S888" s="122">
        <f t="shared" si="43"/>
        <v>26160421595.028687</v>
      </c>
      <c r="T888" s="122">
        <v>0.8235428262250496</v>
      </c>
      <c r="U888" s="122">
        <f t="shared" si="44"/>
        <v>-23201906023.662632</v>
      </c>
      <c r="V888" s="3">
        <f t="shared" si="45"/>
        <v>1.2734246135497371</v>
      </c>
    </row>
    <row r="889" spans="13:22" x14ac:dyDescent="0.25">
      <c r="M889" s="3">
        <v>885</v>
      </c>
      <c r="N889" s="122">
        <f>(_xlfn.GAMMA.INV(T889,IF($O$2="Railway",$D$31,$D$32),IF($O$2="Railway",$F$31,$F$32))*'CBA Result'!$G$89)</f>
        <v>5101222883.9672785</v>
      </c>
      <c r="O889" s="122">
        <f>'CBA Result'!$G$88+'CBA Result'!$G$92+'CBA Result'!$G$93+'CBA Result'!$G$94+'CBA Result'!$G$95</f>
        <v>-1375964005.2877898</v>
      </c>
      <c r="P889" s="122">
        <f>'CBA Result'!$G$90+'CBA Result'!$G$91</f>
        <v>16477753602.776276</v>
      </c>
      <c r="Q889" s="122">
        <f>'CBA Result'!$G$74</f>
        <v>-11300047184.977684</v>
      </c>
      <c r="R889" s="122">
        <v>4.3454813939572179E-2</v>
      </c>
      <c r="S889" s="122">
        <f t="shared" si="43"/>
        <v>3812658835.9739747</v>
      </c>
      <c r="T889" s="122">
        <v>0.90031907691913649</v>
      </c>
      <c r="U889" s="122">
        <f t="shared" si="44"/>
        <v>-24857727000.893211</v>
      </c>
      <c r="V889" s="3">
        <f t="shared" si="45"/>
        <v>0.30324243702501857</v>
      </c>
    </row>
    <row r="890" spans="13:22" x14ac:dyDescent="0.25">
      <c r="M890" s="3">
        <v>886</v>
      </c>
      <c r="N890" s="122">
        <f>(_xlfn.GAMMA.INV(T890,IF($O$2="Railway",$D$31,$D$32),IF($O$2="Railway",$F$31,$F$32))*'CBA Result'!$G$89)</f>
        <v>3228836343.8128252</v>
      </c>
      <c r="O890" s="122">
        <f>'CBA Result'!$G$88+'CBA Result'!$G$92+'CBA Result'!$G$93+'CBA Result'!$G$94+'CBA Result'!$G$95</f>
        <v>-1375964005.2877898</v>
      </c>
      <c r="P890" s="122">
        <f>'CBA Result'!$G$90+'CBA Result'!$G$91</f>
        <v>16477753602.776276</v>
      </c>
      <c r="Q890" s="122">
        <f>'CBA Result'!$G$74</f>
        <v>-11300047184.977684</v>
      </c>
      <c r="R890" s="122">
        <v>0.32674076766772486</v>
      </c>
      <c r="S890" s="122">
        <f t="shared" si="43"/>
        <v>9844339277.018177</v>
      </c>
      <c r="T890" s="122">
        <v>0.17846970050598099</v>
      </c>
      <c r="U890" s="122">
        <f t="shared" si="44"/>
        <v>-15733782700.87291</v>
      </c>
      <c r="V890" s="3">
        <f t="shared" si="45"/>
        <v>0.74344560605214483</v>
      </c>
    </row>
    <row r="891" spans="13:22" x14ac:dyDescent="0.25">
      <c r="M891" s="3">
        <v>887</v>
      </c>
      <c r="N891" s="122">
        <f>(_xlfn.GAMMA.INV(T891,IF($O$2="Railway",$D$31,$D$32),IF($O$2="Railway",$F$31,$F$32))*'CBA Result'!$G$89)</f>
        <v>4091741760.883482</v>
      </c>
      <c r="O891" s="122">
        <f>'CBA Result'!$G$88+'CBA Result'!$G$92+'CBA Result'!$G$93+'CBA Result'!$G$94+'CBA Result'!$G$95</f>
        <v>-1375964005.2877898</v>
      </c>
      <c r="P891" s="122">
        <f>'CBA Result'!$G$90+'CBA Result'!$G$91</f>
        <v>16477753602.776276</v>
      </c>
      <c r="Q891" s="122">
        <f>'CBA Result'!$G$74</f>
        <v>-11300047184.977684</v>
      </c>
      <c r="R891" s="122">
        <v>0.56960954488336724</v>
      </c>
      <c r="S891" s="122">
        <f t="shared" si="43"/>
        <v>14386350900.493343</v>
      </c>
      <c r="T891" s="122">
        <v>0.5707807192999087</v>
      </c>
      <c r="U891" s="122">
        <f t="shared" si="44"/>
        <v>-19938630787.897186</v>
      </c>
      <c r="V891" s="3">
        <f t="shared" si="45"/>
        <v>0.85773836919985913</v>
      </c>
    </row>
    <row r="892" spans="13:22" x14ac:dyDescent="0.25">
      <c r="M892" s="3">
        <v>888</v>
      </c>
      <c r="N892" s="122">
        <f>(_xlfn.GAMMA.INV(T892,IF($O$2="Railway",$D$31,$D$32),IF($O$2="Railway",$F$31,$F$32))*'CBA Result'!$G$89)</f>
        <v>4522935147.3847532</v>
      </c>
      <c r="O892" s="122">
        <f>'CBA Result'!$G$88+'CBA Result'!$G$92+'CBA Result'!$G$93+'CBA Result'!$G$94+'CBA Result'!$G$95</f>
        <v>-1375964005.2877898</v>
      </c>
      <c r="P892" s="122">
        <f>'CBA Result'!$G$90+'CBA Result'!$G$91</f>
        <v>16477753602.776276</v>
      </c>
      <c r="Q892" s="122">
        <f>'CBA Result'!$G$74</f>
        <v>-11300047184.977684</v>
      </c>
      <c r="R892" s="122">
        <v>0.51901529921987377</v>
      </c>
      <c r="S892" s="122">
        <f t="shared" si="43"/>
        <v>13393074131.097958</v>
      </c>
      <c r="T892" s="122">
        <v>0.74862262015389969</v>
      </c>
      <c r="U892" s="122">
        <f t="shared" si="44"/>
        <v>-22039791182.187458</v>
      </c>
      <c r="V892" s="3">
        <f t="shared" si="45"/>
        <v>0.75046288490076862</v>
      </c>
    </row>
    <row r="893" spans="13:22" x14ac:dyDescent="0.25">
      <c r="M893" s="3">
        <v>889</v>
      </c>
      <c r="N893" s="122">
        <f>(_xlfn.GAMMA.INV(T893,IF($O$2="Railway",$D$31,$D$32),IF($O$2="Railway",$F$31,$F$32))*'CBA Result'!$G$89)</f>
        <v>3760965035.5120206</v>
      </c>
      <c r="O893" s="122">
        <f>'CBA Result'!$G$88+'CBA Result'!$G$92+'CBA Result'!$G$93+'CBA Result'!$G$94+'CBA Result'!$G$95</f>
        <v>-1375964005.2877898</v>
      </c>
      <c r="P893" s="122">
        <f>'CBA Result'!$G$90+'CBA Result'!$G$91</f>
        <v>16477753602.776276</v>
      </c>
      <c r="Q893" s="122">
        <f>'CBA Result'!$G$74</f>
        <v>-11300047184.977684</v>
      </c>
      <c r="R893" s="122">
        <v>0.98449158012780491</v>
      </c>
      <c r="S893" s="122">
        <f t="shared" si="43"/>
        <v>30131625150.163559</v>
      </c>
      <c r="T893" s="122">
        <v>0.41183672473429245</v>
      </c>
      <c r="U893" s="122">
        <f t="shared" si="44"/>
        <v>-18326790308.749451</v>
      </c>
      <c r="V893" s="3">
        <f t="shared" si="45"/>
        <v>1.7742673775704154</v>
      </c>
    </row>
    <row r="894" spans="13:22" x14ac:dyDescent="0.25">
      <c r="M894" s="3">
        <v>890</v>
      </c>
      <c r="N894" s="122">
        <f>(_xlfn.GAMMA.INV(T894,IF($O$2="Railway",$D$31,$D$32),IF($O$2="Railway",$F$31,$F$32))*'CBA Result'!$G$89)</f>
        <v>3933401997.0204768</v>
      </c>
      <c r="O894" s="122">
        <f>'CBA Result'!$G$88+'CBA Result'!$G$92+'CBA Result'!$G$93+'CBA Result'!$G$94+'CBA Result'!$G$95</f>
        <v>-1375964005.2877898</v>
      </c>
      <c r="P894" s="122">
        <f>'CBA Result'!$G$90+'CBA Result'!$G$91</f>
        <v>16477753602.776276</v>
      </c>
      <c r="Q894" s="122">
        <f>'CBA Result'!$G$74</f>
        <v>-11300047184.977684</v>
      </c>
      <c r="R894" s="122">
        <v>0.10520289440052089</v>
      </c>
      <c r="S894" s="122">
        <f t="shared" si="43"/>
        <v>5476887141.8257904</v>
      </c>
      <c r="T894" s="122">
        <v>0.49566468717636814</v>
      </c>
      <c r="U894" s="122">
        <f t="shared" si="44"/>
        <v>-19167057635.141426</v>
      </c>
      <c r="V894" s="3">
        <f t="shared" si="45"/>
        <v>0.41917363042870587</v>
      </c>
    </row>
    <row r="895" spans="13:22" x14ac:dyDescent="0.25">
      <c r="M895" s="3">
        <v>891</v>
      </c>
      <c r="N895" s="122">
        <f>(_xlfn.GAMMA.INV(T895,IF($O$2="Railway",$D$31,$D$32),IF($O$2="Railway",$F$31,$F$32))*'CBA Result'!$G$89)</f>
        <v>5726941860.9858904</v>
      </c>
      <c r="O895" s="122">
        <f>'CBA Result'!$G$88+'CBA Result'!$G$92+'CBA Result'!$G$93+'CBA Result'!$G$94+'CBA Result'!$G$95</f>
        <v>-1375964005.2877898</v>
      </c>
      <c r="P895" s="122">
        <f>'CBA Result'!$G$90+'CBA Result'!$G$91</f>
        <v>16477753602.776276</v>
      </c>
      <c r="Q895" s="122">
        <f>'CBA Result'!$G$74</f>
        <v>-11300047184.977684</v>
      </c>
      <c r="R895" s="122">
        <v>0.19948739616338151</v>
      </c>
      <c r="S895" s="122">
        <f t="shared" si="43"/>
        <v>7468150057.4027843</v>
      </c>
      <c r="T895" s="122">
        <v>0.97113001259845388</v>
      </c>
      <c r="U895" s="122">
        <f t="shared" si="44"/>
        <v>-27906790306.653011</v>
      </c>
      <c r="V895" s="3">
        <f t="shared" si="45"/>
        <v>0.42352157963086107</v>
      </c>
    </row>
    <row r="896" spans="13:22" x14ac:dyDescent="0.25">
      <c r="M896" s="3">
        <v>892</v>
      </c>
      <c r="N896" s="122">
        <f>(_xlfn.GAMMA.INV(T896,IF($O$2="Railway",$D$31,$D$32),IF($O$2="Railway",$F$31,$F$32))*'CBA Result'!$G$89)</f>
        <v>4792729832.0566149</v>
      </c>
      <c r="O896" s="122">
        <f>'CBA Result'!$G$88+'CBA Result'!$G$92+'CBA Result'!$G$93+'CBA Result'!$G$94+'CBA Result'!$G$95</f>
        <v>-1375964005.2877898</v>
      </c>
      <c r="P896" s="122">
        <f>'CBA Result'!$G$90+'CBA Result'!$G$91</f>
        <v>16477753602.776276</v>
      </c>
      <c r="Q896" s="122">
        <f>'CBA Result'!$G$74</f>
        <v>-11300047184.977684</v>
      </c>
      <c r="R896" s="122">
        <v>0.36118610854994115</v>
      </c>
      <c r="S896" s="122">
        <f t="shared" si="43"/>
        <v>10469717832.723349</v>
      </c>
      <c r="T896" s="122">
        <v>0.83204748968139541</v>
      </c>
      <c r="U896" s="122">
        <f t="shared" si="44"/>
        <v>-23354472538.091965</v>
      </c>
      <c r="V896" s="3">
        <f t="shared" si="45"/>
        <v>0.59459632996818201</v>
      </c>
    </row>
    <row r="897" spans="13:22" x14ac:dyDescent="0.25">
      <c r="M897" s="3">
        <v>893</v>
      </c>
      <c r="N897" s="122">
        <f>(_xlfn.GAMMA.INV(T897,IF($O$2="Railway",$D$31,$D$32),IF($O$2="Railway",$F$31,$F$32))*'CBA Result'!$G$89)</f>
        <v>3695166573.6190758</v>
      </c>
      <c r="O897" s="122">
        <f>'CBA Result'!$G$88+'CBA Result'!$G$92+'CBA Result'!$G$93+'CBA Result'!$G$94+'CBA Result'!$G$95</f>
        <v>-1375964005.2877898</v>
      </c>
      <c r="P897" s="122">
        <f>'CBA Result'!$G$90+'CBA Result'!$G$91</f>
        <v>16477753602.776276</v>
      </c>
      <c r="Q897" s="122">
        <f>'CBA Result'!$G$74</f>
        <v>-11300047184.977684</v>
      </c>
      <c r="R897" s="122">
        <v>5.2099234595009536E-2</v>
      </c>
      <c r="S897" s="122">
        <f t="shared" si="43"/>
        <v>4083718868.1693959</v>
      </c>
      <c r="T897" s="122">
        <v>0.38002477682084512</v>
      </c>
      <c r="U897" s="122">
        <f t="shared" si="44"/>
        <v>-18006161267.435837</v>
      </c>
      <c r="V897" s="3">
        <f t="shared" si="45"/>
        <v>0.35559613964362147</v>
      </c>
    </row>
    <row r="898" spans="13:22" x14ac:dyDescent="0.25">
      <c r="M898" s="3">
        <v>894</v>
      </c>
      <c r="N898" s="122">
        <f>(_xlfn.GAMMA.INV(T898,IF($O$2="Railway",$D$31,$D$32),IF($O$2="Railway",$F$31,$F$32))*'CBA Result'!$G$89)</f>
        <v>3507029522.7838287</v>
      </c>
      <c r="O898" s="122">
        <f>'CBA Result'!$G$88+'CBA Result'!$G$92+'CBA Result'!$G$93+'CBA Result'!$G$94+'CBA Result'!$G$95</f>
        <v>-1375964005.2877898</v>
      </c>
      <c r="P898" s="122">
        <f>'CBA Result'!$G$90+'CBA Result'!$G$91</f>
        <v>16477753602.776276</v>
      </c>
      <c r="Q898" s="122">
        <f>'CBA Result'!$G$74</f>
        <v>-11300047184.977684</v>
      </c>
      <c r="R898" s="122">
        <v>0.35766500607118468</v>
      </c>
      <c r="S898" s="122">
        <f t="shared" si="43"/>
        <v>10405827842.593372</v>
      </c>
      <c r="T898" s="122">
        <v>0.29213357781532578</v>
      </c>
      <c r="U898" s="122">
        <f t="shared" si="44"/>
        <v>-17089389043.443413</v>
      </c>
      <c r="V898" s="3">
        <f t="shared" si="45"/>
        <v>0.7336068789948561</v>
      </c>
    </row>
    <row r="899" spans="13:22" x14ac:dyDescent="0.25">
      <c r="M899" s="3">
        <v>895</v>
      </c>
      <c r="N899" s="122">
        <f>(_xlfn.GAMMA.INV(T899,IF($O$2="Railway",$D$31,$D$32),IF($O$2="Railway",$F$31,$F$32))*'CBA Result'!$G$89)</f>
        <v>2730386793.4202676</v>
      </c>
      <c r="O899" s="122">
        <f>'CBA Result'!$G$88+'CBA Result'!$G$92+'CBA Result'!$G$93+'CBA Result'!$G$94+'CBA Result'!$G$95</f>
        <v>-1375964005.2877898</v>
      </c>
      <c r="P899" s="122">
        <f>'CBA Result'!$G$90+'CBA Result'!$G$91</f>
        <v>16477753602.776276</v>
      </c>
      <c r="Q899" s="122">
        <f>'CBA Result'!$G$74</f>
        <v>-11300047184.977684</v>
      </c>
      <c r="R899" s="122">
        <v>0.54741859295286566</v>
      </c>
      <c r="S899" s="122">
        <f t="shared" si="43"/>
        <v>13945537997.651743</v>
      </c>
      <c r="T899" s="122">
        <v>4.9430351401709371E-2</v>
      </c>
      <c r="U899" s="122">
        <f t="shared" si="44"/>
        <v>-13304890035.485182</v>
      </c>
      <c r="V899" s="3">
        <f t="shared" si="45"/>
        <v>1.1499501871100046</v>
      </c>
    </row>
    <row r="900" spans="13:22" x14ac:dyDescent="0.25">
      <c r="M900" s="3">
        <v>896</v>
      </c>
      <c r="N900" s="122">
        <f>(_xlfn.GAMMA.INV(T900,IF($O$2="Railway",$D$31,$D$32),IF($O$2="Railway",$F$31,$F$32))*'CBA Result'!$G$89)</f>
        <v>4281997119.7176075</v>
      </c>
      <c r="O900" s="122">
        <f>'CBA Result'!$G$88+'CBA Result'!$G$92+'CBA Result'!$G$93+'CBA Result'!$G$94+'CBA Result'!$G$95</f>
        <v>-1375964005.2877898</v>
      </c>
      <c r="P900" s="122">
        <f>'CBA Result'!$G$90+'CBA Result'!$G$91</f>
        <v>16477753602.776276</v>
      </c>
      <c r="Q900" s="122">
        <f>'CBA Result'!$G$74</f>
        <v>-11300047184.977684</v>
      </c>
      <c r="R900" s="122">
        <v>0.43940316927350498</v>
      </c>
      <c r="S900" s="122">
        <f t="shared" si="43"/>
        <v>11896974447.32259</v>
      </c>
      <c r="T900" s="122">
        <v>0.65519931165501988</v>
      </c>
      <c r="U900" s="122">
        <f t="shared" si="44"/>
        <v>-20865725305.805729</v>
      </c>
      <c r="V900" s="3">
        <f t="shared" si="45"/>
        <v>0.7094413131966989</v>
      </c>
    </row>
    <row r="901" spans="13:22" x14ac:dyDescent="0.25">
      <c r="M901" s="3">
        <v>897</v>
      </c>
      <c r="N901" s="122">
        <f>(_xlfn.GAMMA.INV(T901,IF($O$2="Railway",$D$31,$D$32),IF($O$2="Railway",$F$31,$F$32))*'CBA Result'!$G$89)</f>
        <v>4772102890.3110018</v>
      </c>
      <c r="O901" s="122">
        <f>'CBA Result'!$G$88+'CBA Result'!$G$92+'CBA Result'!$G$93+'CBA Result'!$G$94+'CBA Result'!$G$95</f>
        <v>-1375964005.2877898</v>
      </c>
      <c r="P901" s="122">
        <f>'CBA Result'!$G$90+'CBA Result'!$G$91</f>
        <v>16477753602.776276</v>
      </c>
      <c r="Q901" s="122">
        <f>'CBA Result'!$G$74</f>
        <v>-11300047184.977684</v>
      </c>
      <c r="R901" s="122">
        <v>0.57511814888826895</v>
      </c>
      <c r="S901" s="122">
        <f t="shared" si="43"/>
        <v>14497179794.465261</v>
      </c>
      <c r="T901" s="122">
        <v>0.82647876161244183</v>
      </c>
      <c r="U901" s="122">
        <f t="shared" si="44"/>
        <v>-23253959602.578545</v>
      </c>
      <c r="V901" s="3">
        <f t="shared" si="45"/>
        <v>0.76947405883961151</v>
      </c>
    </row>
    <row r="902" spans="13:22" x14ac:dyDescent="0.25">
      <c r="M902" s="3">
        <v>898</v>
      </c>
      <c r="N902" s="122">
        <f>(_xlfn.GAMMA.INV(T902,IF($O$2="Railway",$D$31,$D$32),IF($O$2="Railway",$F$31,$F$32))*'CBA Result'!$G$89)</f>
        <v>4472633953.9660807</v>
      </c>
      <c r="O902" s="122">
        <f>'CBA Result'!$G$88+'CBA Result'!$G$92+'CBA Result'!$G$93+'CBA Result'!$G$94+'CBA Result'!$G$95</f>
        <v>-1375964005.2877898</v>
      </c>
      <c r="P902" s="122">
        <f>'CBA Result'!$G$90+'CBA Result'!$G$91</f>
        <v>16477753602.776276</v>
      </c>
      <c r="Q902" s="122">
        <f>'CBA Result'!$G$74</f>
        <v>-11300047184.977684</v>
      </c>
      <c r="R902" s="122">
        <v>2.2426752724364341E-2</v>
      </c>
      <c r="S902" s="122">
        <f t="shared" ref="S902:S965" si="46">_xlfn.BETA.INV(R902,IF($O$2="Railway",$I$30,$J$30),IF($O$2="Railway",$I$31,$J$31),IF($O$2="Railway",$I$27,$J$27),IF($O$2="Railway",$I$29,$J$29))*P902</f>
        <v>3038098273.5158944</v>
      </c>
      <c r="T902" s="122">
        <v>0.73053619698985517</v>
      </c>
      <c r="U902" s="122">
        <f t="shared" ref="U902:U965" si="47">_xlfn.GAMMA.INV(T902,IF($O$2="Railway",$D$31,$D$32),IF($O$2="Railway",$F$31,$F$32))*Q902</f>
        <v>-21794678713.616383</v>
      </c>
      <c r="V902" s="3">
        <f t="shared" ref="V902:V965" si="48">(N902+O902+S902)/-U902</f>
        <v>0.28148009442146282</v>
      </c>
    </row>
    <row r="903" spans="13:22" x14ac:dyDescent="0.25">
      <c r="M903" s="3">
        <v>899</v>
      </c>
      <c r="N903" s="122">
        <f>(_xlfn.GAMMA.INV(T903,IF($O$2="Railway",$D$31,$D$32),IF($O$2="Railway",$F$31,$F$32))*'CBA Result'!$G$89)</f>
        <v>4596473042.0081787</v>
      </c>
      <c r="O903" s="122">
        <f>'CBA Result'!$G$88+'CBA Result'!$G$92+'CBA Result'!$G$93+'CBA Result'!$G$94+'CBA Result'!$G$95</f>
        <v>-1375964005.2877898</v>
      </c>
      <c r="P903" s="122">
        <f>'CBA Result'!$G$90+'CBA Result'!$G$91</f>
        <v>16477753602.776276</v>
      </c>
      <c r="Q903" s="122">
        <f>'CBA Result'!$G$74</f>
        <v>-11300047184.977684</v>
      </c>
      <c r="R903" s="122">
        <v>0.81609626430548121</v>
      </c>
      <c r="S903" s="122">
        <f t="shared" si="46"/>
        <v>20369669593.403847</v>
      </c>
      <c r="T903" s="122">
        <v>0.77364340214702043</v>
      </c>
      <c r="U903" s="122">
        <f t="shared" si="47"/>
        <v>-22398133671.890224</v>
      </c>
      <c r="V903" s="3">
        <f t="shared" si="48"/>
        <v>1.0532207270345044</v>
      </c>
    </row>
    <row r="904" spans="13:22" x14ac:dyDescent="0.25">
      <c r="M904" s="3">
        <v>900</v>
      </c>
      <c r="N904" s="122">
        <f>(_xlfn.GAMMA.INV(T904,IF($O$2="Railway",$D$31,$D$32),IF($O$2="Railway",$F$31,$F$32))*'CBA Result'!$G$89)</f>
        <v>4390158655.3676205</v>
      </c>
      <c r="O904" s="122">
        <f>'CBA Result'!$G$88+'CBA Result'!$G$92+'CBA Result'!$G$93+'CBA Result'!$G$94+'CBA Result'!$G$95</f>
        <v>-1375964005.2877898</v>
      </c>
      <c r="P904" s="122">
        <f>'CBA Result'!$G$90+'CBA Result'!$G$91</f>
        <v>16477753602.776276</v>
      </c>
      <c r="Q904" s="122">
        <f>'CBA Result'!$G$74</f>
        <v>-11300047184.977684</v>
      </c>
      <c r="R904" s="122">
        <v>0.8302957936300327</v>
      </c>
      <c r="S904" s="122">
        <f t="shared" si="46"/>
        <v>20830035764.77335</v>
      </c>
      <c r="T904" s="122">
        <v>0.69922131097027218</v>
      </c>
      <c r="U904" s="122">
        <f t="shared" si="47"/>
        <v>-21392785186.611095</v>
      </c>
      <c r="V904" s="3">
        <f t="shared" si="48"/>
        <v>1.1145921490286523</v>
      </c>
    </row>
    <row r="905" spans="13:22" x14ac:dyDescent="0.25">
      <c r="M905" s="3">
        <v>901</v>
      </c>
      <c r="N905" s="122">
        <f>(_xlfn.GAMMA.INV(T905,IF($O$2="Railway",$D$31,$D$32),IF($O$2="Railway",$F$31,$F$32))*'CBA Result'!$G$89)</f>
        <v>4075238898.4669209</v>
      </c>
      <c r="O905" s="122">
        <f>'CBA Result'!$G$88+'CBA Result'!$G$92+'CBA Result'!$G$93+'CBA Result'!$G$94+'CBA Result'!$G$95</f>
        <v>-1375964005.2877898</v>
      </c>
      <c r="P905" s="122">
        <f>'CBA Result'!$G$90+'CBA Result'!$G$91</f>
        <v>16477753602.776276</v>
      </c>
      <c r="Q905" s="122">
        <f>'CBA Result'!$G$74</f>
        <v>-11300047184.977684</v>
      </c>
      <c r="R905" s="122">
        <v>0.27179953185167782</v>
      </c>
      <c r="S905" s="122">
        <f t="shared" si="46"/>
        <v>8838310165.9625969</v>
      </c>
      <c r="T905" s="122">
        <v>0.56311439749067127</v>
      </c>
      <c r="U905" s="122">
        <f t="shared" si="47"/>
        <v>-19858214060.768192</v>
      </c>
      <c r="V905" s="3">
        <f t="shared" si="48"/>
        <v>0.58099812117220218</v>
      </c>
    </row>
    <row r="906" spans="13:22" x14ac:dyDescent="0.25">
      <c r="M906" s="3">
        <v>902</v>
      </c>
      <c r="N906" s="122">
        <f>(_xlfn.GAMMA.INV(T906,IF($O$2="Railway",$D$31,$D$32),IF($O$2="Railway",$F$31,$F$32))*'CBA Result'!$G$89)</f>
        <v>3731959606.2500429</v>
      </c>
      <c r="O906" s="122">
        <f>'CBA Result'!$G$88+'CBA Result'!$G$92+'CBA Result'!$G$93+'CBA Result'!$G$94+'CBA Result'!$G$95</f>
        <v>-1375964005.2877898</v>
      </c>
      <c r="P906" s="122">
        <f>'CBA Result'!$G$90+'CBA Result'!$G$91</f>
        <v>16477753602.776276</v>
      </c>
      <c r="Q906" s="122">
        <f>'CBA Result'!$G$74</f>
        <v>-11300047184.977684</v>
      </c>
      <c r="R906" s="122">
        <v>0.43481909605743574</v>
      </c>
      <c r="S906" s="122">
        <f t="shared" si="46"/>
        <v>11812548832.722784</v>
      </c>
      <c r="T906" s="122">
        <v>0.39777473834092081</v>
      </c>
      <c r="U906" s="122">
        <f t="shared" si="47"/>
        <v>-18185449877.535591</v>
      </c>
      <c r="V906" s="3">
        <f t="shared" si="48"/>
        <v>0.77911432101481193</v>
      </c>
    </row>
    <row r="907" spans="13:22" x14ac:dyDescent="0.25">
      <c r="M907" s="3">
        <v>903</v>
      </c>
      <c r="N907" s="122">
        <f>(_xlfn.GAMMA.INV(T907,IF($O$2="Railway",$D$31,$D$32),IF($O$2="Railway",$F$31,$F$32))*'CBA Result'!$G$89)</f>
        <v>4589165406.5155706</v>
      </c>
      <c r="O907" s="122">
        <f>'CBA Result'!$G$88+'CBA Result'!$G$92+'CBA Result'!$G$93+'CBA Result'!$G$94+'CBA Result'!$G$95</f>
        <v>-1375964005.2877898</v>
      </c>
      <c r="P907" s="122">
        <f>'CBA Result'!$G$90+'CBA Result'!$G$91</f>
        <v>16477753602.776276</v>
      </c>
      <c r="Q907" s="122">
        <f>'CBA Result'!$G$74</f>
        <v>-11300047184.977684</v>
      </c>
      <c r="R907" s="122">
        <v>0.24978105399509276</v>
      </c>
      <c r="S907" s="122">
        <f t="shared" si="46"/>
        <v>8428700475.6311703</v>
      </c>
      <c r="T907" s="122">
        <v>0.77123330305425175</v>
      </c>
      <c r="U907" s="122">
        <f t="shared" si="47"/>
        <v>-22362524326.400108</v>
      </c>
      <c r="V907" s="3">
        <f t="shared" si="48"/>
        <v>0.52059873505045617</v>
      </c>
    </row>
    <row r="908" spans="13:22" x14ac:dyDescent="0.25">
      <c r="M908" s="3">
        <v>904</v>
      </c>
      <c r="N908" s="122">
        <f>(_xlfn.GAMMA.INV(T908,IF($O$2="Railway",$D$31,$D$32),IF($O$2="Railway",$F$31,$F$32))*'CBA Result'!$G$89)</f>
        <v>4981500789.7916651</v>
      </c>
      <c r="O908" s="122">
        <f>'CBA Result'!$G$88+'CBA Result'!$G$92+'CBA Result'!$G$93+'CBA Result'!$G$94+'CBA Result'!$G$95</f>
        <v>-1375964005.2877898</v>
      </c>
      <c r="P908" s="122">
        <f>'CBA Result'!$G$90+'CBA Result'!$G$91</f>
        <v>16477753602.776276</v>
      </c>
      <c r="Q908" s="122">
        <f>'CBA Result'!$G$74</f>
        <v>-11300047184.977684</v>
      </c>
      <c r="R908" s="122">
        <v>0.88957666880874731</v>
      </c>
      <c r="S908" s="122">
        <f t="shared" si="46"/>
        <v>23073332764.519688</v>
      </c>
      <c r="T908" s="122">
        <v>0.87703961973846378</v>
      </c>
      <c r="U908" s="122">
        <f t="shared" si="47"/>
        <v>-24274333724.283791</v>
      </c>
      <c r="V908" s="3">
        <f t="shared" si="48"/>
        <v>1.0990567177682946</v>
      </c>
    </row>
    <row r="909" spans="13:22" x14ac:dyDescent="0.25">
      <c r="M909" s="3">
        <v>905</v>
      </c>
      <c r="N909" s="122">
        <f>(_xlfn.GAMMA.INV(T909,IF($O$2="Railway",$D$31,$D$32),IF($O$2="Railway",$F$31,$F$32))*'CBA Result'!$G$89)</f>
        <v>3846333472.7786064</v>
      </c>
      <c r="O909" s="122">
        <f>'CBA Result'!$G$88+'CBA Result'!$G$92+'CBA Result'!$G$93+'CBA Result'!$G$94+'CBA Result'!$G$95</f>
        <v>-1375964005.2877898</v>
      </c>
      <c r="P909" s="122">
        <f>'CBA Result'!$G$90+'CBA Result'!$G$91</f>
        <v>16477753602.776276</v>
      </c>
      <c r="Q909" s="122">
        <f>'CBA Result'!$G$74</f>
        <v>-11300047184.977684</v>
      </c>
      <c r="R909" s="122">
        <v>0.99724264693294917</v>
      </c>
      <c r="S909" s="122">
        <f t="shared" si="46"/>
        <v>33766388850.777294</v>
      </c>
      <c r="T909" s="122">
        <v>0.45339222710368077</v>
      </c>
      <c r="U909" s="122">
        <f t="shared" si="47"/>
        <v>-18742781798.698879</v>
      </c>
      <c r="V909" s="3">
        <f t="shared" si="48"/>
        <v>1.9333714017192294</v>
      </c>
    </row>
    <row r="910" spans="13:22" x14ac:dyDescent="0.25">
      <c r="M910" s="3">
        <v>906</v>
      </c>
      <c r="N910" s="122">
        <f>(_xlfn.GAMMA.INV(T910,IF($O$2="Railway",$D$31,$D$32),IF($O$2="Railway",$F$31,$F$32))*'CBA Result'!$G$89)</f>
        <v>4665579310.5118952</v>
      </c>
      <c r="O910" s="122">
        <f>'CBA Result'!$G$88+'CBA Result'!$G$92+'CBA Result'!$G$93+'CBA Result'!$G$94+'CBA Result'!$G$95</f>
        <v>-1375964005.2877898</v>
      </c>
      <c r="P910" s="122">
        <f>'CBA Result'!$G$90+'CBA Result'!$G$91</f>
        <v>16477753602.776276</v>
      </c>
      <c r="Q910" s="122">
        <f>'CBA Result'!$G$74</f>
        <v>-11300047184.977684</v>
      </c>
      <c r="R910" s="122">
        <v>0.55082988467456817</v>
      </c>
      <c r="S910" s="122">
        <f t="shared" si="46"/>
        <v>14012741784.873079</v>
      </c>
      <c r="T910" s="122">
        <v>0.79559779231732397</v>
      </c>
      <c r="U910" s="122">
        <f t="shared" si="47"/>
        <v>-22734881309.778152</v>
      </c>
      <c r="V910" s="3">
        <f t="shared" si="48"/>
        <v>0.76104892980705952</v>
      </c>
    </row>
    <row r="911" spans="13:22" x14ac:dyDescent="0.25">
      <c r="M911" s="3">
        <v>907</v>
      </c>
      <c r="N911" s="122">
        <f>(_xlfn.GAMMA.INV(T911,IF($O$2="Railway",$D$31,$D$32),IF($O$2="Railway",$F$31,$F$32))*'CBA Result'!$G$89)</f>
        <v>4401052889.9561701</v>
      </c>
      <c r="O911" s="122">
        <f>'CBA Result'!$G$88+'CBA Result'!$G$92+'CBA Result'!$G$93+'CBA Result'!$G$94+'CBA Result'!$G$95</f>
        <v>-1375964005.2877898</v>
      </c>
      <c r="P911" s="122">
        <f>'CBA Result'!$G$90+'CBA Result'!$G$91</f>
        <v>16477753602.776276</v>
      </c>
      <c r="Q911" s="122">
        <f>'CBA Result'!$G$74</f>
        <v>-11300047184.977684</v>
      </c>
      <c r="R911" s="122">
        <v>0.95596725385219627</v>
      </c>
      <c r="S911" s="122">
        <f t="shared" si="46"/>
        <v>26906961394.048573</v>
      </c>
      <c r="T911" s="122">
        <v>0.7034731314251641</v>
      </c>
      <c r="U911" s="122">
        <f t="shared" si="47"/>
        <v>-21445871655.374687</v>
      </c>
      <c r="V911" s="3">
        <f t="shared" si="48"/>
        <v>1.3957022013239313</v>
      </c>
    </row>
    <row r="912" spans="13:22" x14ac:dyDescent="0.25">
      <c r="M912" s="3">
        <v>908</v>
      </c>
      <c r="N912" s="122">
        <f>(_xlfn.GAMMA.INV(T912,IF($O$2="Railway",$D$31,$D$32),IF($O$2="Railway",$F$31,$F$32))*'CBA Result'!$G$89)</f>
        <v>3870152868.3021312</v>
      </c>
      <c r="O912" s="122">
        <f>'CBA Result'!$G$88+'CBA Result'!$G$92+'CBA Result'!$G$93+'CBA Result'!$G$94+'CBA Result'!$G$95</f>
        <v>-1375964005.2877898</v>
      </c>
      <c r="P912" s="122">
        <f>'CBA Result'!$G$90+'CBA Result'!$G$91</f>
        <v>16477753602.776276</v>
      </c>
      <c r="Q912" s="122">
        <f>'CBA Result'!$G$74</f>
        <v>-11300047184.977684</v>
      </c>
      <c r="R912" s="122">
        <v>0.31553004668029971</v>
      </c>
      <c r="S912" s="122">
        <f t="shared" si="46"/>
        <v>9640289672.6859589</v>
      </c>
      <c r="T912" s="122">
        <v>0.46498756754784443</v>
      </c>
      <c r="U912" s="122">
        <f t="shared" si="47"/>
        <v>-18858851228.46463</v>
      </c>
      <c r="V912" s="3">
        <f t="shared" si="48"/>
        <v>0.64343678141885496</v>
      </c>
    </row>
    <row r="913" spans="13:22" x14ac:dyDescent="0.25">
      <c r="M913" s="3">
        <v>909</v>
      </c>
      <c r="N913" s="122">
        <f>(_xlfn.GAMMA.INV(T913,IF($O$2="Railway",$D$31,$D$32),IF($O$2="Railway",$F$31,$F$32))*'CBA Result'!$G$89)</f>
        <v>5061457178.0072317</v>
      </c>
      <c r="O913" s="122">
        <f>'CBA Result'!$G$88+'CBA Result'!$G$92+'CBA Result'!$G$93+'CBA Result'!$G$94+'CBA Result'!$G$95</f>
        <v>-1375964005.2877898</v>
      </c>
      <c r="P913" s="122">
        <f>'CBA Result'!$G$90+'CBA Result'!$G$91</f>
        <v>16477753602.776276</v>
      </c>
      <c r="Q913" s="122">
        <f>'CBA Result'!$G$74</f>
        <v>-11300047184.977684</v>
      </c>
      <c r="R913" s="122">
        <v>0.48413273626837772</v>
      </c>
      <c r="S913" s="122">
        <f t="shared" si="46"/>
        <v>12729515996.528805</v>
      </c>
      <c r="T913" s="122">
        <v>0.89301260492168666</v>
      </c>
      <c r="U913" s="122">
        <f t="shared" si="47"/>
        <v>-24663952863.742809</v>
      </c>
      <c r="V913" s="3">
        <f t="shared" si="48"/>
        <v>0.66554656749198937</v>
      </c>
    </row>
    <row r="914" spans="13:22" x14ac:dyDescent="0.25">
      <c r="M914" s="3">
        <v>910</v>
      </c>
      <c r="N914" s="122">
        <f>(_xlfn.GAMMA.INV(T914,IF($O$2="Railway",$D$31,$D$32),IF($O$2="Railway",$F$31,$F$32))*'CBA Result'!$G$89)</f>
        <v>3177372524.0896921</v>
      </c>
      <c r="O914" s="122">
        <f>'CBA Result'!$G$88+'CBA Result'!$G$92+'CBA Result'!$G$93+'CBA Result'!$G$94+'CBA Result'!$G$95</f>
        <v>-1375964005.2877898</v>
      </c>
      <c r="P914" s="122">
        <f>'CBA Result'!$G$90+'CBA Result'!$G$91</f>
        <v>16477753602.776276</v>
      </c>
      <c r="Q914" s="122">
        <f>'CBA Result'!$G$74</f>
        <v>-11300047184.977684</v>
      </c>
      <c r="R914" s="122">
        <v>0.96278427555829393</v>
      </c>
      <c r="S914" s="122">
        <f t="shared" si="46"/>
        <v>27496180751.418533</v>
      </c>
      <c r="T914" s="122">
        <v>0.16040859090658977</v>
      </c>
      <c r="U914" s="122">
        <f t="shared" si="47"/>
        <v>-15483004875.594687</v>
      </c>
      <c r="V914" s="3">
        <f t="shared" si="48"/>
        <v>1.8922418164707286</v>
      </c>
    </row>
    <row r="915" spans="13:22" x14ac:dyDescent="0.25">
      <c r="M915" s="3">
        <v>911</v>
      </c>
      <c r="N915" s="122">
        <f>(_xlfn.GAMMA.INV(T915,IF($O$2="Railway",$D$31,$D$32),IF($O$2="Railway",$F$31,$F$32))*'CBA Result'!$G$89)</f>
        <v>3158898607.186419</v>
      </c>
      <c r="O915" s="122">
        <f>'CBA Result'!$G$88+'CBA Result'!$G$92+'CBA Result'!$G$93+'CBA Result'!$G$94+'CBA Result'!$G$95</f>
        <v>-1375964005.2877898</v>
      </c>
      <c r="P915" s="122">
        <f>'CBA Result'!$G$90+'CBA Result'!$G$91</f>
        <v>16477753602.776276</v>
      </c>
      <c r="Q915" s="122">
        <f>'CBA Result'!$G$74</f>
        <v>-11300047184.977684</v>
      </c>
      <c r="R915" s="122">
        <v>0.21312774055073991</v>
      </c>
      <c r="S915" s="122">
        <f t="shared" si="46"/>
        <v>7732975297.1162148</v>
      </c>
      <c r="T915" s="122">
        <v>0.15418161057141377</v>
      </c>
      <c r="U915" s="122">
        <f t="shared" si="47"/>
        <v>-15392983405.55423</v>
      </c>
      <c r="V915" s="3">
        <f t="shared" si="48"/>
        <v>0.61819789239694956</v>
      </c>
    </row>
    <row r="916" spans="13:22" x14ac:dyDescent="0.25">
      <c r="M916" s="3">
        <v>912</v>
      </c>
      <c r="N916" s="122">
        <f>(_xlfn.GAMMA.INV(T916,IF($O$2="Railway",$D$31,$D$32),IF($O$2="Railway",$F$31,$F$32))*'CBA Result'!$G$89)</f>
        <v>4304737560.2801838</v>
      </c>
      <c r="O916" s="122">
        <f>'CBA Result'!$G$88+'CBA Result'!$G$92+'CBA Result'!$G$93+'CBA Result'!$G$94+'CBA Result'!$G$95</f>
        <v>-1375964005.2877898</v>
      </c>
      <c r="P916" s="122">
        <f>'CBA Result'!$G$90+'CBA Result'!$G$91</f>
        <v>16477753602.776276</v>
      </c>
      <c r="Q916" s="122">
        <f>'CBA Result'!$G$74</f>
        <v>-11300047184.977684</v>
      </c>
      <c r="R916" s="122">
        <v>0.8401987587250066</v>
      </c>
      <c r="S916" s="122">
        <f t="shared" si="46"/>
        <v>21165435099.470783</v>
      </c>
      <c r="T916" s="122">
        <v>0.66471875934878721</v>
      </c>
      <c r="U916" s="122">
        <f t="shared" si="47"/>
        <v>-20976537100.593441</v>
      </c>
      <c r="V916" s="3">
        <f t="shared" si="48"/>
        <v>1.1486266078580498</v>
      </c>
    </row>
    <row r="917" spans="13:22" x14ac:dyDescent="0.25">
      <c r="M917" s="3">
        <v>913</v>
      </c>
      <c r="N917" s="122">
        <f>(_xlfn.GAMMA.INV(T917,IF($O$2="Railway",$D$31,$D$32),IF($O$2="Railway",$F$31,$F$32))*'CBA Result'!$G$89)</f>
        <v>3537789759.0575104</v>
      </c>
      <c r="O917" s="122">
        <f>'CBA Result'!$G$88+'CBA Result'!$G$92+'CBA Result'!$G$93+'CBA Result'!$G$94+'CBA Result'!$G$95</f>
        <v>-1375964005.2877898</v>
      </c>
      <c r="P917" s="122">
        <f>'CBA Result'!$G$90+'CBA Result'!$G$91</f>
        <v>16477753602.776276</v>
      </c>
      <c r="Q917" s="122">
        <f>'CBA Result'!$G$74</f>
        <v>-11300047184.977684</v>
      </c>
      <c r="R917" s="122">
        <v>0.58947145059025441</v>
      </c>
      <c r="S917" s="122">
        <f t="shared" si="46"/>
        <v>14788813637.751375</v>
      </c>
      <c r="T917" s="122">
        <v>0.30605987101751675</v>
      </c>
      <c r="U917" s="122">
        <f t="shared" si="47"/>
        <v>-17239280466.179974</v>
      </c>
      <c r="V917" s="3">
        <f t="shared" si="48"/>
        <v>0.98325677946796364</v>
      </c>
    </row>
    <row r="918" spans="13:22" x14ac:dyDescent="0.25">
      <c r="M918" s="3">
        <v>914</v>
      </c>
      <c r="N918" s="122">
        <f>(_xlfn.GAMMA.INV(T918,IF($O$2="Railway",$D$31,$D$32),IF($O$2="Railway",$F$31,$F$32))*'CBA Result'!$G$89)</f>
        <v>3769988604.9280815</v>
      </c>
      <c r="O918" s="122">
        <f>'CBA Result'!$G$88+'CBA Result'!$G$92+'CBA Result'!$G$93+'CBA Result'!$G$94+'CBA Result'!$G$95</f>
        <v>-1375964005.2877898</v>
      </c>
      <c r="P918" s="122">
        <f>'CBA Result'!$G$90+'CBA Result'!$G$91</f>
        <v>16477753602.776276</v>
      </c>
      <c r="Q918" s="122">
        <f>'CBA Result'!$G$74</f>
        <v>-11300047184.977684</v>
      </c>
      <c r="R918" s="122">
        <v>0.92176927789831653</v>
      </c>
      <c r="S918" s="122">
        <f t="shared" si="46"/>
        <v>24645513875.816525</v>
      </c>
      <c r="T918" s="122">
        <v>0.41622057849212224</v>
      </c>
      <c r="U918" s="122">
        <f t="shared" si="47"/>
        <v>-18370761221.258102</v>
      </c>
      <c r="V918" s="3">
        <f t="shared" si="48"/>
        <v>1.4718790446292156</v>
      </c>
    </row>
    <row r="919" spans="13:22" x14ac:dyDescent="0.25">
      <c r="M919" s="3">
        <v>915</v>
      </c>
      <c r="N919" s="122">
        <f>(_xlfn.GAMMA.INV(T919,IF($O$2="Railway",$D$31,$D$32),IF($O$2="Railway",$F$31,$F$32))*'CBA Result'!$G$89)</f>
        <v>4130319768.0040374</v>
      </c>
      <c r="O919" s="122">
        <f>'CBA Result'!$G$88+'CBA Result'!$G$92+'CBA Result'!$G$93+'CBA Result'!$G$94+'CBA Result'!$G$95</f>
        <v>-1375964005.2877898</v>
      </c>
      <c r="P919" s="122">
        <f>'CBA Result'!$G$90+'CBA Result'!$G$91</f>
        <v>16477753602.776276</v>
      </c>
      <c r="Q919" s="122">
        <f>'CBA Result'!$G$74</f>
        <v>-11300047184.977684</v>
      </c>
      <c r="R919" s="122">
        <v>0.92576035784085176</v>
      </c>
      <c r="S919" s="122">
        <f t="shared" si="46"/>
        <v>24869070995.99892</v>
      </c>
      <c r="T919" s="122">
        <v>0.58851422742321413</v>
      </c>
      <c r="U919" s="122">
        <f t="shared" si="47"/>
        <v>-20126617392.492573</v>
      </c>
      <c r="V919" s="3">
        <f t="shared" si="48"/>
        <v>1.3724823312346057</v>
      </c>
    </row>
    <row r="920" spans="13:22" x14ac:dyDescent="0.25">
      <c r="M920" s="3">
        <v>916</v>
      </c>
      <c r="N920" s="122">
        <f>(_xlfn.GAMMA.INV(T920,IF($O$2="Railway",$D$31,$D$32),IF($O$2="Railway",$F$31,$F$32))*'CBA Result'!$G$89)</f>
        <v>1902887992.3985693</v>
      </c>
      <c r="O920" s="122">
        <f>'CBA Result'!$G$88+'CBA Result'!$G$92+'CBA Result'!$G$93+'CBA Result'!$G$94+'CBA Result'!$G$95</f>
        <v>-1375964005.2877898</v>
      </c>
      <c r="P920" s="122">
        <f>'CBA Result'!$G$90+'CBA Result'!$G$91</f>
        <v>16477753602.776276</v>
      </c>
      <c r="Q920" s="122">
        <f>'CBA Result'!$G$74</f>
        <v>-11300047184.977684</v>
      </c>
      <c r="R920" s="122">
        <v>0.61113121340756094</v>
      </c>
      <c r="S920" s="122">
        <f t="shared" si="46"/>
        <v>15237405844.964218</v>
      </c>
      <c r="T920" s="122">
        <v>9.7310697052754858E-4</v>
      </c>
      <c r="U920" s="122">
        <f t="shared" si="47"/>
        <v>-9272574695.1747589</v>
      </c>
      <c r="V920" s="3">
        <f t="shared" si="48"/>
        <v>1.7001027600541629</v>
      </c>
    </row>
    <row r="921" spans="13:22" x14ac:dyDescent="0.25">
      <c r="M921" s="3">
        <v>917</v>
      </c>
      <c r="N921" s="122">
        <f>(_xlfn.GAMMA.INV(T921,IF($O$2="Railway",$D$31,$D$32),IF($O$2="Railway",$F$31,$F$32))*'CBA Result'!$G$89)</f>
        <v>2602232096.8169169</v>
      </c>
      <c r="O921" s="122">
        <f>'CBA Result'!$G$88+'CBA Result'!$G$92+'CBA Result'!$G$93+'CBA Result'!$G$94+'CBA Result'!$G$95</f>
        <v>-1375964005.2877898</v>
      </c>
      <c r="P921" s="122">
        <f>'CBA Result'!$G$90+'CBA Result'!$G$91</f>
        <v>16477753602.776276</v>
      </c>
      <c r="Q921" s="122">
        <f>'CBA Result'!$G$74</f>
        <v>-11300047184.977684</v>
      </c>
      <c r="R921" s="122">
        <v>0.53851603522438296</v>
      </c>
      <c r="S921" s="122">
        <f t="shared" si="46"/>
        <v>13771050984.268732</v>
      </c>
      <c r="T921" s="122">
        <v>3.1978681032111322E-2</v>
      </c>
      <c r="U921" s="122">
        <f t="shared" si="47"/>
        <v>-12680405566.856968</v>
      </c>
      <c r="V921" s="3">
        <f t="shared" si="48"/>
        <v>1.1827160414329849</v>
      </c>
    </row>
    <row r="922" spans="13:22" x14ac:dyDescent="0.25">
      <c r="M922" s="3">
        <v>918</v>
      </c>
      <c r="N922" s="122">
        <f>(_xlfn.GAMMA.INV(T922,IF($O$2="Railway",$D$31,$D$32),IF($O$2="Railway",$F$31,$F$32))*'CBA Result'!$G$89)</f>
        <v>4663789675.3274145</v>
      </c>
      <c r="O922" s="122">
        <f>'CBA Result'!$G$88+'CBA Result'!$G$92+'CBA Result'!$G$93+'CBA Result'!$G$94+'CBA Result'!$G$95</f>
        <v>-1375964005.2877898</v>
      </c>
      <c r="P922" s="122">
        <f>'CBA Result'!$G$90+'CBA Result'!$G$91</f>
        <v>16477753602.776276</v>
      </c>
      <c r="Q922" s="122">
        <f>'CBA Result'!$G$74</f>
        <v>-11300047184.977684</v>
      </c>
      <c r="R922" s="122">
        <v>0.26845986270832845</v>
      </c>
      <c r="S922" s="122">
        <f t="shared" si="46"/>
        <v>8776495363.5389309</v>
      </c>
      <c r="T922" s="122">
        <v>0.79504835938793295</v>
      </c>
      <c r="U922" s="122">
        <f t="shared" si="47"/>
        <v>-22726160604.202465</v>
      </c>
      <c r="V922" s="3">
        <f t="shared" si="48"/>
        <v>0.53085610207945344</v>
      </c>
    </row>
    <row r="923" spans="13:22" x14ac:dyDescent="0.25">
      <c r="M923" s="3">
        <v>919</v>
      </c>
      <c r="N923" s="122">
        <f>(_xlfn.GAMMA.INV(T923,IF($O$2="Railway",$D$31,$D$32),IF($O$2="Railway",$F$31,$F$32))*'CBA Result'!$G$89)</f>
        <v>3664532521.1671505</v>
      </c>
      <c r="O923" s="122">
        <f>'CBA Result'!$G$88+'CBA Result'!$G$92+'CBA Result'!$G$93+'CBA Result'!$G$94+'CBA Result'!$G$95</f>
        <v>-1375964005.2877898</v>
      </c>
      <c r="P923" s="122">
        <f>'CBA Result'!$G$90+'CBA Result'!$G$91</f>
        <v>16477753602.776276</v>
      </c>
      <c r="Q923" s="122">
        <f>'CBA Result'!$G$74</f>
        <v>-11300047184.977684</v>
      </c>
      <c r="R923" s="122">
        <v>0.93592315504990453</v>
      </c>
      <c r="S923" s="122">
        <f t="shared" si="46"/>
        <v>25477726995.978745</v>
      </c>
      <c r="T923" s="122">
        <v>0.3653457769547267</v>
      </c>
      <c r="U923" s="122">
        <f t="shared" si="47"/>
        <v>-17856884725.300362</v>
      </c>
      <c r="V923" s="3">
        <f t="shared" si="48"/>
        <v>1.554935025845672</v>
      </c>
    </row>
    <row r="924" spans="13:22" x14ac:dyDescent="0.25">
      <c r="M924" s="3">
        <v>920</v>
      </c>
      <c r="N924" s="122">
        <f>(_xlfn.GAMMA.INV(T924,IF($O$2="Railway",$D$31,$D$32),IF($O$2="Railway",$F$31,$F$32))*'CBA Result'!$G$89)</f>
        <v>5466489596.3003721</v>
      </c>
      <c r="O924" s="122">
        <f>'CBA Result'!$G$88+'CBA Result'!$G$92+'CBA Result'!$G$93+'CBA Result'!$G$94+'CBA Result'!$G$95</f>
        <v>-1375964005.2877898</v>
      </c>
      <c r="P924" s="122">
        <f>'CBA Result'!$G$90+'CBA Result'!$G$91</f>
        <v>16477753602.776276</v>
      </c>
      <c r="Q924" s="122">
        <f>'CBA Result'!$G$74</f>
        <v>-11300047184.977684</v>
      </c>
      <c r="R924" s="122">
        <v>0.80888507635385209</v>
      </c>
      <c r="S924" s="122">
        <f t="shared" si="46"/>
        <v>20144208976.514225</v>
      </c>
      <c r="T924" s="122">
        <v>0.95027741425628098</v>
      </c>
      <c r="U924" s="122">
        <f t="shared" si="47"/>
        <v>-26637633588.826584</v>
      </c>
      <c r="V924" s="3">
        <f t="shared" si="48"/>
        <v>0.9097930747756926</v>
      </c>
    </row>
    <row r="925" spans="13:22" x14ac:dyDescent="0.25">
      <c r="M925" s="3">
        <v>921</v>
      </c>
      <c r="N925" s="122">
        <f>(_xlfn.GAMMA.INV(T925,IF($O$2="Railway",$D$31,$D$32),IF($O$2="Railway",$F$31,$F$32))*'CBA Result'!$G$89)</f>
        <v>3180469148.1167064</v>
      </c>
      <c r="O925" s="122">
        <f>'CBA Result'!$G$88+'CBA Result'!$G$92+'CBA Result'!$G$93+'CBA Result'!$G$94+'CBA Result'!$G$95</f>
        <v>-1375964005.2877898</v>
      </c>
      <c r="P925" s="122">
        <f>'CBA Result'!$G$90+'CBA Result'!$G$91</f>
        <v>16477753602.776276</v>
      </c>
      <c r="Q925" s="122">
        <f>'CBA Result'!$G$74</f>
        <v>-11300047184.977684</v>
      </c>
      <c r="R925" s="122">
        <v>0.56913985259162991</v>
      </c>
      <c r="S925" s="122">
        <f t="shared" si="46"/>
        <v>14376928037.208115</v>
      </c>
      <c r="T925" s="122">
        <v>0.16146577611975765</v>
      </c>
      <c r="U925" s="122">
        <f t="shared" si="47"/>
        <v>-15498094401.46697</v>
      </c>
      <c r="V925" s="3">
        <f t="shared" si="48"/>
        <v>1.0440917935372351</v>
      </c>
    </row>
    <row r="926" spans="13:22" x14ac:dyDescent="0.25">
      <c r="M926" s="3">
        <v>922</v>
      </c>
      <c r="N926" s="122">
        <f>(_xlfn.GAMMA.INV(T926,IF($O$2="Railway",$D$31,$D$32),IF($O$2="Railway",$F$31,$F$32))*'CBA Result'!$G$89)</f>
        <v>4262092027.1480989</v>
      </c>
      <c r="O926" s="122">
        <f>'CBA Result'!$G$88+'CBA Result'!$G$92+'CBA Result'!$G$93+'CBA Result'!$G$94+'CBA Result'!$G$95</f>
        <v>-1375964005.2877898</v>
      </c>
      <c r="P926" s="122">
        <f>'CBA Result'!$G$90+'CBA Result'!$G$91</f>
        <v>16477753602.776276</v>
      </c>
      <c r="Q926" s="122">
        <f>'CBA Result'!$G$74</f>
        <v>-11300047184.977684</v>
      </c>
      <c r="R926" s="122">
        <v>0.32587909693180905</v>
      </c>
      <c r="S926" s="122">
        <f t="shared" si="46"/>
        <v>9828669663.9104576</v>
      </c>
      <c r="T926" s="122">
        <v>0.6467571655910952</v>
      </c>
      <c r="U926" s="122">
        <f t="shared" si="47"/>
        <v>-20768729866.0308</v>
      </c>
      <c r="V926" s="3">
        <f t="shared" si="48"/>
        <v>0.61220872762984935</v>
      </c>
    </row>
    <row r="927" spans="13:22" x14ac:dyDescent="0.25">
      <c r="M927" s="3">
        <v>923</v>
      </c>
      <c r="N927" s="122">
        <f>(_xlfn.GAMMA.INV(T927,IF($O$2="Railway",$D$31,$D$32),IF($O$2="Railway",$F$31,$F$32))*'CBA Result'!$G$89)</f>
        <v>4887861528.9543209</v>
      </c>
      <c r="O927" s="122">
        <f>'CBA Result'!$G$88+'CBA Result'!$G$92+'CBA Result'!$G$93+'CBA Result'!$G$94+'CBA Result'!$G$95</f>
        <v>-1375964005.2877898</v>
      </c>
      <c r="P927" s="122">
        <f>'CBA Result'!$G$90+'CBA Result'!$G$91</f>
        <v>16477753602.776276</v>
      </c>
      <c r="Q927" s="122">
        <f>'CBA Result'!$G$74</f>
        <v>-11300047184.977684</v>
      </c>
      <c r="R927" s="122">
        <v>0.81805345971182897</v>
      </c>
      <c r="S927" s="122">
        <f t="shared" si="46"/>
        <v>20431791768.013428</v>
      </c>
      <c r="T927" s="122">
        <v>0.85604344874794491</v>
      </c>
      <c r="U927" s="122">
        <f t="shared" si="47"/>
        <v>-23818039373.810345</v>
      </c>
      <c r="V927" s="3">
        <f t="shared" si="48"/>
        <v>1.0052754097806964</v>
      </c>
    </row>
    <row r="928" spans="13:22" x14ac:dyDescent="0.25">
      <c r="M928" s="3">
        <v>924</v>
      </c>
      <c r="N928" s="122">
        <f>(_xlfn.GAMMA.INV(T928,IF($O$2="Railway",$D$31,$D$32),IF($O$2="Railway",$F$31,$F$32))*'CBA Result'!$G$89)</f>
        <v>4882964032.3835173</v>
      </c>
      <c r="O928" s="122">
        <f>'CBA Result'!$G$88+'CBA Result'!$G$92+'CBA Result'!$G$93+'CBA Result'!$G$94+'CBA Result'!$G$95</f>
        <v>-1375964005.2877898</v>
      </c>
      <c r="P928" s="122">
        <f>'CBA Result'!$G$90+'CBA Result'!$G$91</f>
        <v>16477753602.776276</v>
      </c>
      <c r="Q928" s="122">
        <f>'CBA Result'!$G$74</f>
        <v>-11300047184.977684</v>
      </c>
      <c r="R928" s="122">
        <v>0.31152572979498283</v>
      </c>
      <c r="S928" s="122">
        <f t="shared" si="46"/>
        <v>9567296317.1334</v>
      </c>
      <c r="T928" s="122">
        <v>0.85487478545288564</v>
      </c>
      <c r="U928" s="122">
        <f t="shared" si="47"/>
        <v>-23794174383.882641</v>
      </c>
      <c r="V928" s="3">
        <f t="shared" si="48"/>
        <v>0.54947467952849871</v>
      </c>
    </row>
    <row r="929" spans="13:22" x14ac:dyDescent="0.25">
      <c r="M929" s="3">
        <v>925</v>
      </c>
      <c r="N929" s="122">
        <f>(_xlfn.GAMMA.INV(T929,IF($O$2="Railway",$D$31,$D$32),IF($O$2="Railway",$F$31,$F$32))*'CBA Result'!$G$89)</f>
        <v>4013015156.8459806</v>
      </c>
      <c r="O929" s="122">
        <f>'CBA Result'!$G$88+'CBA Result'!$G$92+'CBA Result'!$G$93+'CBA Result'!$G$94+'CBA Result'!$G$95</f>
        <v>-1375964005.2877898</v>
      </c>
      <c r="P929" s="122">
        <f>'CBA Result'!$G$90+'CBA Result'!$G$91</f>
        <v>16477753602.776276</v>
      </c>
      <c r="Q929" s="122">
        <f>'CBA Result'!$G$74</f>
        <v>-11300047184.977684</v>
      </c>
      <c r="R929" s="122">
        <v>0.81925518694007138</v>
      </c>
      <c r="S929" s="122">
        <f t="shared" si="46"/>
        <v>20470138457.703167</v>
      </c>
      <c r="T929" s="122">
        <v>0.53382930398363371</v>
      </c>
      <c r="U929" s="122">
        <f t="shared" si="47"/>
        <v>-19555004258.458099</v>
      </c>
      <c r="V929" s="3">
        <f t="shared" si="48"/>
        <v>1.1816509627844665</v>
      </c>
    </row>
    <row r="930" spans="13:22" x14ac:dyDescent="0.25">
      <c r="M930" s="3">
        <v>926</v>
      </c>
      <c r="N930" s="122">
        <f>(_xlfn.GAMMA.INV(T930,IF($O$2="Railway",$D$31,$D$32),IF($O$2="Railway",$F$31,$F$32))*'CBA Result'!$G$89)</f>
        <v>4221223069.3782701</v>
      </c>
      <c r="O930" s="122">
        <f>'CBA Result'!$G$88+'CBA Result'!$G$92+'CBA Result'!$G$93+'CBA Result'!$G$94+'CBA Result'!$G$95</f>
        <v>-1375964005.2877898</v>
      </c>
      <c r="P930" s="122">
        <f>'CBA Result'!$G$90+'CBA Result'!$G$91</f>
        <v>16477753602.776276</v>
      </c>
      <c r="Q930" s="122">
        <f>'CBA Result'!$G$74</f>
        <v>-11300047184.977684</v>
      </c>
      <c r="R930" s="122">
        <v>0.19334634095140979</v>
      </c>
      <c r="S930" s="122">
        <f t="shared" si="46"/>
        <v>7347626440.0906811</v>
      </c>
      <c r="T930" s="122">
        <v>0.62911566610247416</v>
      </c>
      <c r="U930" s="122">
        <f t="shared" si="47"/>
        <v>-20569579697.892418</v>
      </c>
      <c r="V930" s="3">
        <f t="shared" si="48"/>
        <v>0.49553202612231967</v>
      </c>
    </row>
    <row r="931" spans="13:22" x14ac:dyDescent="0.25">
      <c r="M931" s="3">
        <v>927</v>
      </c>
      <c r="N931" s="122">
        <f>(_xlfn.GAMMA.INV(T931,IF($O$2="Railway",$D$31,$D$32),IF($O$2="Railway",$F$31,$F$32))*'CBA Result'!$G$89)</f>
        <v>4883979455.2830534</v>
      </c>
      <c r="O931" s="122">
        <f>'CBA Result'!$G$88+'CBA Result'!$G$92+'CBA Result'!$G$93+'CBA Result'!$G$94+'CBA Result'!$G$95</f>
        <v>-1375964005.2877898</v>
      </c>
      <c r="P931" s="122">
        <f>'CBA Result'!$G$90+'CBA Result'!$G$91</f>
        <v>16477753602.776276</v>
      </c>
      <c r="Q931" s="122">
        <f>'CBA Result'!$G$74</f>
        <v>-11300047184.977684</v>
      </c>
      <c r="R931" s="122">
        <v>0.56345259774309442</v>
      </c>
      <c r="S931" s="122">
        <f t="shared" si="46"/>
        <v>14263160148.267124</v>
      </c>
      <c r="T931" s="122">
        <v>0.85511767676411199</v>
      </c>
      <c r="U931" s="122">
        <f t="shared" si="47"/>
        <v>-23799122433.752499</v>
      </c>
      <c r="V931" s="3">
        <f t="shared" si="48"/>
        <v>0.74671558364096946</v>
      </c>
    </row>
    <row r="932" spans="13:22" x14ac:dyDescent="0.25">
      <c r="M932" s="3">
        <v>928</v>
      </c>
      <c r="N932" s="122">
        <f>(_xlfn.GAMMA.INV(T932,IF($O$2="Railway",$D$31,$D$32),IF($O$2="Railway",$F$31,$F$32))*'CBA Result'!$G$89)</f>
        <v>3679842214.4006352</v>
      </c>
      <c r="O932" s="122">
        <f>'CBA Result'!$G$88+'CBA Result'!$G$92+'CBA Result'!$G$93+'CBA Result'!$G$94+'CBA Result'!$G$95</f>
        <v>-1375964005.2877898</v>
      </c>
      <c r="P932" s="122">
        <f>'CBA Result'!$G$90+'CBA Result'!$G$91</f>
        <v>16477753602.776276</v>
      </c>
      <c r="Q932" s="122">
        <f>'CBA Result'!$G$74</f>
        <v>-11300047184.977684</v>
      </c>
      <c r="R932" s="122">
        <v>0.48369299967484136</v>
      </c>
      <c r="S932" s="122">
        <f t="shared" si="46"/>
        <v>12721240882.314508</v>
      </c>
      <c r="T932" s="122">
        <v>0.37266890159423216</v>
      </c>
      <c r="U932" s="122">
        <f t="shared" si="47"/>
        <v>-17931487263.460663</v>
      </c>
      <c r="V932" s="3">
        <f t="shared" si="48"/>
        <v>0.83791817547919334</v>
      </c>
    </row>
    <row r="933" spans="13:22" x14ac:dyDescent="0.25">
      <c r="M933" s="3">
        <v>929</v>
      </c>
      <c r="N933" s="122">
        <f>(_xlfn.GAMMA.INV(T933,IF($O$2="Railway",$D$31,$D$32),IF($O$2="Railway",$F$31,$F$32))*'CBA Result'!$G$89)</f>
        <v>2748242744.4909105</v>
      </c>
      <c r="O933" s="122">
        <f>'CBA Result'!$G$88+'CBA Result'!$G$92+'CBA Result'!$G$93+'CBA Result'!$G$94+'CBA Result'!$G$95</f>
        <v>-1375964005.2877898</v>
      </c>
      <c r="P933" s="122">
        <f>'CBA Result'!$G$90+'CBA Result'!$G$91</f>
        <v>16477753602.776276</v>
      </c>
      <c r="Q933" s="122">
        <f>'CBA Result'!$G$74</f>
        <v>-11300047184.977684</v>
      </c>
      <c r="R933" s="122">
        <v>0.31507394682655498</v>
      </c>
      <c r="S933" s="122">
        <f t="shared" si="46"/>
        <v>9631978811.4083977</v>
      </c>
      <c r="T933" s="122">
        <v>5.2319386971847237E-2</v>
      </c>
      <c r="U933" s="122">
        <f t="shared" si="47"/>
        <v>-13391900222.483746</v>
      </c>
      <c r="V933" s="3">
        <f t="shared" si="48"/>
        <v>0.8217099416658139</v>
      </c>
    </row>
    <row r="934" spans="13:22" x14ac:dyDescent="0.25">
      <c r="M934" s="3">
        <v>930</v>
      </c>
      <c r="N934" s="122">
        <f>(_xlfn.GAMMA.INV(T934,IF($O$2="Railway",$D$31,$D$32),IF($O$2="Railway",$F$31,$F$32))*'CBA Result'!$G$89)</f>
        <v>4529471182.6002321</v>
      </c>
      <c r="O934" s="122">
        <f>'CBA Result'!$G$88+'CBA Result'!$G$92+'CBA Result'!$G$93+'CBA Result'!$G$94+'CBA Result'!$G$95</f>
        <v>-1375964005.2877898</v>
      </c>
      <c r="P934" s="122">
        <f>'CBA Result'!$G$90+'CBA Result'!$G$91</f>
        <v>16477753602.776276</v>
      </c>
      <c r="Q934" s="122">
        <f>'CBA Result'!$G$74</f>
        <v>-11300047184.977684</v>
      </c>
      <c r="R934" s="122">
        <v>0.35064763676975363</v>
      </c>
      <c r="S934" s="122">
        <f t="shared" si="46"/>
        <v>10278499142.328962</v>
      </c>
      <c r="T934" s="122">
        <v>0.75091517739284519</v>
      </c>
      <c r="U934" s="122">
        <f t="shared" si="47"/>
        <v>-22071640600.013374</v>
      </c>
      <c r="V934" s="3">
        <f t="shared" si="48"/>
        <v>0.60856401946093963</v>
      </c>
    </row>
    <row r="935" spans="13:22" x14ac:dyDescent="0.25">
      <c r="M935" s="3">
        <v>931</v>
      </c>
      <c r="N935" s="122">
        <f>(_xlfn.GAMMA.INV(T935,IF($O$2="Railway",$D$31,$D$32),IF($O$2="Railway",$F$31,$F$32))*'CBA Result'!$G$89)</f>
        <v>5261700409.2224255</v>
      </c>
      <c r="O935" s="122">
        <f>'CBA Result'!$G$88+'CBA Result'!$G$92+'CBA Result'!$G$93+'CBA Result'!$G$94+'CBA Result'!$G$95</f>
        <v>-1375964005.2877898</v>
      </c>
      <c r="P935" s="122">
        <f>'CBA Result'!$G$90+'CBA Result'!$G$91</f>
        <v>16477753602.776276</v>
      </c>
      <c r="Q935" s="122">
        <f>'CBA Result'!$G$74</f>
        <v>-11300047184.977684</v>
      </c>
      <c r="R935" s="122">
        <v>0.57312024656680649</v>
      </c>
      <c r="S935" s="122">
        <f t="shared" si="46"/>
        <v>14456915571.037949</v>
      </c>
      <c r="T935" s="122">
        <v>0.92582663706386714</v>
      </c>
      <c r="U935" s="122">
        <f t="shared" si="47"/>
        <v>-25639717241.921265</v>
      </c>
      <c r="V935" s="3">
        <f t="shared" si="48"/>
        <v>0.71539993214051967</v>
      </c>
    </row>
    <row r="936" spans="13:22" x14ac:dyDescent="0.25">
      <c r="M936" s="3">
        <v>932</v>
      </c>
      <c r="N936" s="122">
        <f>(_xlfn.GAMMA.INV(T936,IF($O$2="Railway",$D$31,$D$32),IF($O$2="Railway",$F$31,$F$32))*'CBA Result'!$G$89)</f>
        <v>4723121451.4613276</v>
      </c>
      <c r="O936" s="122">
        <f>'CBA Result'!$G$88+'CBA Result'!$G$92+'CBA Result'!$G$93+'CBA Result'!$G$94+'CBA Result'!$G$95</f>
        <v>-1375964005.2877898</v>
      </c>
      <c r="P936" s="122">
        <f>'CBA Result'!$G$90+'CBA Result'!$G$91</f>
        <v>16477753602.776276</v>
      </c>
      <c r="Q936" s="122">
        <f>'CBA Result'!$G$74</f>
        <v>-11300047184.977684</v>
      </c>
      <c r="R936" s="122">
        <v>0.75729614178105731</v>
      </c>
      <c r="S936" s="122">
        <f t="shared" si="46"/>
        <v>18662830590.117085</v>
      </c>
      <c r="T936" s="122">
        <v>0.81272306242580283</v>
      </c>
      <c r="U936" s="122">
        <f t="shared" si="47"/>
        <v>-23015278160.357533</v>
      </c>
      <c r="V936" s="3">
        <f t="shared" si="48"/>
        <v>0.95632074845836701</v>
      </c>
    </row>
    <row r="937" spans="13:22" x14ac:dyDescent="0.25">
      <c r="M937" s="3">
        <v>933</v>
      </c>
      <c r="N937" s="122">
        <f>(_xlfn.GAMMA.INV(T937,IF($O$2="Railway",$D$31,$D$32),IF($O$2="Railway",$F$31,$F$32))*'CBA Result'!$G$89)</f>
        <v>5154009109.4141369</v>
      </c>
      <c r="O937" s="122">
        <f>'CBA Result'!$G$88+'CBA Result'!$G$92+'CBA Result'!$G$93+'CBA Result'!$G$94+'CBA Result'!$G$95</f>
        <v>-1375964005.2877898</v>
      </c>
      <c r="P937" s="122">
        <f>'CBA Result'!$G$90+'CBA Result'!$G$91</f>
        <v>16477753602.776276</v>
      </c>
      <c r="Q937" s="122">
        <f>'CBA Result'!$G$74</f>
        <v>-11300047184.977684</v>
      </c>
      <c r="R937" s="122">
        <v>0.34096639751374902</v>
      </c>
      <c r="S937" s="122">
        <f t="shared" si="46"/>
        <v>10102788111.271231</v>
      </c>
      <c r="T937" s="122">
        <v>0.90939344828754509</v>
      </c>
      <c r="U937" s="122">
        <f t="shared" si="47"/>
        <v>-25114948771.321941</v>
      </c>
      <c r="V937" s="3">
        <f t="shared" si="48"/>
        <v>0.55269207760629446</v>
      </c>
    </row>
    <row r="938" spans="13:22" x14ac:dyDescent="0.25">
      <c r="M938" s="3">
        <v>934</v>
      </c>
      <c r="N938" s="122">
        <f>(_xlfn.GAMMA.INV(T938,IF($O$2="Railway",$D$31,$D$32),IF($O$2="Railway",$F$31,$F$32))*'CBA Result'!$G$89)</f>
        <v>3654800420.0058107</v>
      </c>
      <c r="O938" s="122">
        <f>'CBA Result'!$G$88+'CBA Result'!$G$92+'CBA Result'!$G$93+'CBA Result'!$G$94+'CBA Result'!$G$95</f>
        <v>-1375964005.2877898</v>
      </c>
      <c r="P938" s="122">
        <f>'CBA Result'!$G$90+'CBA Result'!$G$91</f>
        <v>16477753602.776276</v>
      </c>
      <c r="Q938" s="122">
        <f>'CBA Result'!$G$74</f>
        <v>-11300047184.977684</v>
      </c>
      <c r="R938" s="122">
        <v>0.66904376112596531</v>
      </c>
      <c r="S938" s="122">
        <f t="shared" si="46"/>
        <v>16497714549.466438</v>
      </c>
      <c r="T938" s="122">
        <v>0.36070519047737071</v>
      </c>
      <c r="U938" s="122">
        <f t="shared" si="47"/>
        <v>-17809461211.504486</v>
      </c>
      <c r="V938" s="3">
        <f t="shared" si="48"/>
        <v>1.0543020218969485</v>
      </c>
    </row>
    <row r="939" spans="13:22" x14ac:dyDescent="0.25">
      <c r="M939" s="3">
        <v>935</v>
      </c>
      <c r="N939" s="122">
        <f>(_xlfn.GAMMA.INV(T939,IF($O$2="Railway",$D$31,$D$32),IF($O$2="Railway",$F$31,$F$32))*'CBA Result'!$G$89)</f>
        <v>3457519474.8409038</v>
      </c>
      <c r="O939" s="122">
        <f>'CBA Result'!$G$88+'CBA Result'!$G$92+'CBA Result'!$G$93+'CBA Result'!$G$94+'CBA Result'!$G$95</f>
        <v>-1375964005.2877898</v>
      </c>
      <c r="P939" s="122">
        <f>'CBA Result'!$G$90+'CBA Result'!$G$91</f>
        <v>16477753602.776276</v>
      </c>
      <c r="Q939" s="122">
        <f>'CBA Result'!$G$74</f>
        <v>-11300047184.977684</v>
      </c>
      <c r="R939" s="122">
        <v>0.95408367660887305</v>
      </c>
      <c r="S939" s="122">
        <f t="shared" si="46"/>
        <v>26755484879.611557</v>
      </c>
      <c r="T939" s="122">
        <v>0.27019399403725697</v>
      </c>
      <c r="U939" s="122">
        <f t="shared" si="47"/>
        <v>-16848131744.250629</v>
      </c>
      <c r="V939" s="3">
        <f t="shared" si="48"/>
        <v>1.7115868267711771</v>
      </c>
    </row>
    <row r="940" spans="13:22" x14ac:dyDescent="0.25">
      <c r="M940" s="3">
        <v>936</v>
      </c>
      <c r="N940" s="122">
        <f>(_xlfn.GAMMA.INV(T940,IF($O$2="Railway",$D$31,$D$32),IF($O$2="Railway",$F$31,$F$32))*'CBA Result'!$G$89)</f>
        <v>3943709456.8599505</v>
      </c>
      <c r="O940" s="122">
        <f>'CBA Result'!$G$88+'CBA Result'!$G$92+'CBA Result'!$G$93+'CBA Result'!$G$94+'CBA Result'!$G$95</f>
        <v>-1375964005.2877898</v>
      </c>
      <c r="P940" s="122">
        <f>'CBA Result'!$G$90+'CBA Result'!$G$91</f>
        <v>16477753602.776276</v>
      </c>
      <c r="Q940" s="122">
        <f>'CBA Result'!$G$74</f>
        <v>-11300047184.977684</v>
      </c>
      <c r="R940" s="122">
        <v>0.99102065853504451</v>
      </c>
      <c r="S940" s="122">
        <f t="shared" si="46"/>
        <v>31472508506.642612</v>
      </c>
      <c r="T940" s="122">
        <v>0.50063992634630483</v>
      </c>
      <c r="U940" s="122">
        <f t="shared" si="47"/>
        <v>-19217284811.75972</v>
      </c>
      <c r="V940" s="3">
        <f t="shared" si="48"/>
        <v>1.771335248015077</v>
      </c>
    </row>
    <row r="941" spans="13:22" x14ac:dyDescent="0.25">
      <c r="M941" s="3">
        <v>937</v>
      </c>
      <c r="N941" s="122">
        <f>(_xlfn.GAMMA.INV(T941,IF($O$2="Railway",$D$31,$D$32),IF($O$2="Railway",$F$31,$F$32))*'CBA Result'!$G$89)</f>
        <v>5034401132.0720129</v>
      </c>
      <c r="O941" s="122">
        <f>'CBA Result'!$G$88+'CBA Result'!$G$92+'CBA Result'!$G$93+'CBA Result'!$G$94+'CBA Result'!$G$95</f>
        <v>-1375964005.2877898</v>
      </c>
      <c r="P941" s="122">
        <f>'CBA Result'!$G$90+'CBA Result'!$G$91</f>
        <v>16477753602.776276</v>
      </c>
      <c r="Q941" s="122">
        <f>'CBA Result'!$G$74</f>
        <v>-11300047184.977684</v>
      </c>
      <c r="R941" s="122">
        <v>4.466143754039964E-2</v>
      </c>
      <c r="S941" s="122">
        <f t="shared" si="46"/>
        <v>3851702546.2402935</v>
      </c>
      <c r="T941" s="122">
        <v>0.88780253879143056</v>
      </c>
      <c r="U941" s="122">
        <f t="shared" si="47"/>
        <v>-24532111574.138493</v>
      </c>
      <c r="V941" s="3">
        <f t="shared" si="48"/>
        <v>0.30613506914511313</v>
      </c>
    </row>
    <row r="942" spans="13:22" x14ac:dyDescent="0.25">
      <c r="M942" s="3">
        <v>938</v>
      </c>
      <c r="N942" s="122">
        <f>(_xlfn.GAMMA.INV(T942,IF($O$2="Railway",$D$31,$D$32),IF($O$2="Railway",$F$31,$F$32))*'CBA Result'!$G$89)</f>
        <v>4085473723.1697249</v>
      </c>
      <c r="O942" s="122">
        <f>'CBA Result'!$G$88+'CBA Result'!$G$92+'CBA Result'!$G$93+'CBA Result'!$G$94+'CBA Result'!$G$95</f>
        <v>-1375964005.2877898</v>
      </c>
      <c r="P942" s="122">
        <f>'CBA Result'!$G$90+'CBA Result'!$G$91</f>
        <v>16477753602.776276</v>
      </c>
      <c r="Q942" s="122">
        <f>'CBA Result'!$G$74</f>
        <v>-11300047184.977684</v>
      </c>
      <c r="R942" s="122">
        <v>4.3634157562161269E-3</v>
      </c>
      <c r="S942" s="122">
        <f t="shared" si="46"/>
        <v>2007149618.6897295</v>
      </c>
      <c r="T942" s="122">
        <v>0.56787434191135167</v>
      </c>
      <c r="U942" s="122">
        <f t="shared" si="47"/>
        <v>-19908087293.942127</v>
      </c>
      <c r="V942" s="3">
        <f t="shared" si="48"/>
        <v>0.23692177289211036</v>
      </c>
    </row>
    <row r="943" spans="13:22" x14ac:dyDescent="0.25">
      <c r="M943" s="3">
        <v>939</v>
      </c>
      <c r="N943" s="122">
        <f>(_xlfn.GAMMA.INV(T943,IF($O$2="Railway",$D$31,$D$32),IF($O$2="Railway",$F$31,$F$32))*'CBA Result'!$G$89)</f>
        <v>3132077719.9083233</v>
      </c>
      <c r="O943" s="122">
        <f>'CBA Result'!$G$88+'CBA Result'!$G$92+'CBA Result'!$G$93+'CBA Result'!$G$94+'CBA Result'!$G$95</f>
        <v>-1375964005.2877898</v>
      </c>
      <c r="P943" s="122">
        <f>'CBA Result'!$G$90+'CBA Result'!$G$91</f>
        <v>16477753602.776276</v>
      </c>
      <c r="Q943" s="122">
        <f>'CBA Result'!$G$74</f>
        <v>-11300047184.977684</v>
      </c>
      <c r="R943" s="122">
        <v>0.11085766424135768</v>
      </c>
      <c r="S943" s="122">
        <f t="shared" si="46"/>
        <v>5608352711.150527</v>
      </c>
      <c r="T943" s="122">
        <v>0.14538745395463348</v>
      </c>
      <c r="U943" s="122">
        <f t="shared" si="47"/>
        <v>-15262288019.556484</v>
      </c>
      <c r="V943" s="3">
        <f t="shared" si="48"/>
        <v>0.48252702454144025</v>
      </c>
    </row>
    <row r="944" spans="13:22" x14ac:dyDescent="0.25">
      <c r="M944" s="3">
        <v>940</v>
      </c>
      <c r="N944" s="122">
        <f>(_xlfn.GAMMA.INV(T944,IF($O$2="Railway",$D$31,$D$32),IF($O$2="Railway",$F$31,$F$32))*'CBA Result'!$G$89)</f>
        <v>3799488672.5829258</v>
      </c>
      <c r="O944" s="122">
        <f>'CBA Result'!$G$88+'CBA Result'!$G$92+'CBA Result'!$G$93+'CBA Result'!$G$94+'CBA Result'!$G$95</f>
        <v>-1375964005.2877898</v>
      </c>
      <c r="P944" s="122">
        <f>'CBA Result'!$G$90+'CBA Result'!$G$91</f>
        <v>16477753602.776276</v>
      </c>
      <c r="Q944" s="122">
        <f>'CBA Result'!$G$74</f>
        <v>-11300047184.977684</v>
      </c>
      <c r="R944" s="122">
        <v>0.53902408286208159</v>
      </c>
      <c r="S944" s="122">
        <f t="shared" si="46"/>
        <v>13780974524.638329</v>
      </c>
      <c r="T944" s="122">
        <v>0.43057319159252672</v>
      </c>
      <c r="U944" s="122">
        <f t="shared" si="47"/>
        <v>-18514511973.764275</v>
      </c>
      <c r="V944" s="3">
        <f t="shared" si="48"/>
        <v>0.87523231586637651</v>
      </c>
    </row>
    <row r="945" spans="13:22" x14ac:dyDescent="0.25">
      <c r="M945" s="3">
        <v>941</v>
      </c>
      <c r="N945" s="122">
        <f>(_xlfn.GAMMA.INV(T945,IF($O$2="Railway",$D$31,$D$32),IF($O$2="Railway",$F$31,$F$32))*'CBA Result'!$G$89)</f>
        <v>3001214953.1804681</v>
      </c>
      <c r="O945" s="122">
        <f>'CBA Result'!$G$88+'CBA Result'!$G$92+'CBA Result'!$G$93+'CBA Result'!$G$94+'CBA Result'!$G$95</f>
        <v>-1375964005.2877898</v>
      </c>
      <c r="P945" s="122">
        <f>'CBA Result'!$G$90+'CBA Result'!$G$91</f>
        <v>16477753602.776276</v>
      </c>
      <c r="Q945" s="122">
        <f>'CBA Result'!$G$74</f>
        <v>-11300047184.977684</v>
      </c>
      <c r="R945" s="122">
        <v>0.5907360985690675</v>
      </c>
      <c r="S945" s="122">
        <f t="shared" si="46"/>
        <v>14814715585.449463</v>
      </c>
      <c r="T945" s="122">
        <v>0.10676972013830044</v>
      </c>
      <c r="U945" s="122">
        <f t="shared" si="47"/>
        <v>-14624607407.692541</v>
      </c>
      <c r="V945" s="3">
        <f t="shared" si="48"/>
        <v>1.1241304518502644</v>
      </c>
    </row>
    <row r="946" spans="13:22" x14ac:dyDescent="0.25">
      <c r="M946" s="3">
        <v>942</v>
      </c>
      <c r="N946" s="122">
        <f>(_xlfn.GAMMA.INV(T946,IF($O$2="Railway",$D$31,$D$32),IF($O$2="Railway",$F$31,$F$32))*'CBA Result'!$G$89)</f>
        <v>2737936525.1136785</v>
      </c>
      <c r="O946" s="122">
        <f>'CBA Result'!$G$88+'CBA Result'!$G$92+'CBA Result'!$G$93+'CBA Result'!$G$94+'CBA Result'!$G$95</f>
        <v>-1375964005.2877898</v>
      </c>
      <c r="P946" s="122">
        <f>'CBA Result'!$G$90+'CBA Result'!$G$91</f>
        <v>16477753602.776276</v>
      </c>
      <c r="Q946" s="122">
        <f>'CBA Result'!$G$74</f>
        <v>-11300047184.977684</v>
      </c>
      <c r="R946" s="122">
        <v>9.8256684453625343E-2</v>
      </c>
      <c r="S946" s="122">
        <f t="shared" si="46"/>
        <v>5312143396.7405844</v>
      </c>
      <c r="T946" s="122">
        <v>5.0637519804548781E-2</v>
      </c>
      <c r="U946" s="122">
        <f t="shared" si="47"/>
        <v>-13341679090.508562</v>
      </c>
      <c r="V946" s="3">
        <f t="shared" si="48"/>
        <v>0.50024557413575643</v>
      </c>
    </row>
    <row r="947" spans="13:22" x14ac:dyDescent="0.25">
      <c r="M947" s="3">
        <v>943</v>
      </c>
      <c r="N947" s="122">
        <f>(_xlfn.GAMMA.INV(T947,IF($O$2="Railway",$D$31,$D$32),IF($O$2="Railway",$F$31,$F$32))*'CBA Result'!$G$89)</f>
        <v>3144218816.0274706</v>
      </c>
      <c r="O947" s="122">
        <f>'CBA Result'!$G$88+'CBA Result'!$G$92+'CBA Result'!$G$93+'CBA Result'!$G$94+'CBA Result'!$G$95</f>
        <v>-1375964005.2877898</v>
      </c>
      <c r="P947" s="122">
        <f>'CBA Result'!$G$90+'CBA Result'!$G$91</f>
        <v>16477753602.776276</v>
      </c>
      <c r="Q947" s="122">
        <f>'CBA Result'!$G$74</f>
        <v>-11300047184.977684</v>
      </c>
      <c r="R947" s="122">
        <v>0.77738628591507852</v>
      </c>
      <c r="S947" s="122">
        <f t="shared" si="46"/>
        <v>19215242481.16925</v>
      </c>
      <c r="T947" s="122">
        <v>0.1493319642679678</v>
      </c>
      <c r="U947" s="122">
        <f t="shared" si="47"/>
        <v>-15321450314.497545</v>
      </c>
      <c r="V947" s="3">
        <f t="shared" si="48"/>
        <v>1.3695503272333047</v>
      </c>
    </row>
    <row r="948" spans="13:22" x14ac:dyDescent="0.25">
      <c r="M948" s="3">
        <v>944</v>
      </c>
      <c r="N948" s="122">
        <f>(_xlfn.GAMMA.INV(T948,IF($O$2="Railway",$D$31,$D$32),IF($O$2="Railway",$F$31,$F$32))*'CBA Result'!$G$89)</f>
        <v>3686871437.9767284</v>
      </c>
      <c r="O948" s="122">
        <f>'CBA Result'!$G$88+'CBA Result'!$G$92+'CBA Result'!$G$93+'CBA Result'!$G$94+'CBA Result'!$G$95</f>
        <v>-1375964005.2877898</v>
      </c>
      <c r="P948" s="122">
        <f>'CBA Result'!$G$90+'CBA Result'!$G$91</f>
        <v>16477753602.776276</v>
      </c>
      <c r="Q948" s="122">
        <f>'CBA Result'!$G$74</f>
        <v>-11300047184.977684</v>
      </c>
      <c r="R948" s="122">
        <v>0.31510685015431061</v>
      </c>
      <c r="S948" s="122">
        <f t="shared" si="46"/>
        <v>9632578389.0650654</v>
      </c>
      <c r="T948" s="122">
        <v>0.37603997986022331</v>
      </c>
      <c r="U948" s="122">
        <f t="shared" si="47"/>
        <v>-17965739936.722977</v>
      </c>
      <c r="V948" s="3">
        <f t="shared" si="48"/>
        <v>0.66479231380505799</v>
      </c>
    </row>
    <row r="949" spans="13:22" x14ac:dyDescent="0.25">
      <c r="M949" s="3">
        <v>945</v>
      </c>
      <c r="N949" s="122">
        <f>(_xlfn.GAMMA.INV(T949,IF($O$2="Railway",$D$31,$D$32),IF($O$2="Railway",$F$31,$F$32))*'CBA Result'!$G$89)</f>
        <v>4390551557.568037</v>
      </c>
      <c r="O949" s="122">
        <f>'CBA Result'!$G$88+'CBA Result'!$G$92+'CBA Result'!$G$93+'CBA Result'!$G$94+'CBA Result'!$G$95</f>
        <v>-1375964005.2877898</v>
      </c>
      <c r="P949" s="122">
        <f>'CBA Result'!$G$90+'CBA Result'!$G$91</f>
        <v>16477753602.776276</v>
      </c>
      <c r="Q949" s="122">
        <f>'CBA Result'!$G$74</f>
        <v>-11300047184.977684</v>
      </c>
      <c r="R949" s="122">
        <v>8.5891943555131189E-2</v>
      </c>
      <c r="S949" s="122">
        <f t="shared" si="46"/>
        <v>5008676377.7640858</v>
      </c>
      <c r="T949" s="122">
        <v>0.69937525231199571</v>
      </c>
      <c r="U949" s="122">
        <f t="shared" si="47"/>
        <v>-21394699758.049782</v>
      </c>
      <c r="V949" s="3">
        <f t="shared" si="48"/>
        <v>0.37501175621899391</v>
      </c>
    </row>
    <row r="950" spans="13:22" x14ac:dyDescent="0.25">
      <c r="M950" s="3">
        <v>946</v>
      </c>
      <c r="N950" s="122">
        <f>(_xlfn.GAMMA.INV(T950,IF($O$2="Railway",$D$31,$D$32),IF($O$2="Railway",$F$31,$F$32))*'CBA Result'!$G$89)</f>
        <v>2904861237.2469978</v>
      </c>
      <c r="O950" s="122">
        <f>'CBA Result'!$G$88+'CBA Result'!$G$92+'CBA Result'!$G$93+'CBA Result'!$G$94+'CBA Result'!$G$95</f>
        <v>-1375964005.2877898</v>
      </c>
      <c r="P950" s="122">
        <f>'CBA Result'!$G$90+'CBA Result'!$G$91</f>
        <v>16477753602.776276</v>
      </c>
      <c r="Q950" s="122">
        <f>'CBA Result'!$G$74</f>
        <v>-11300047184.977684</v>
      </c>
      <c r="R950" s="122">
        <v>0.33320179444735143</v>
      </c>
      <c r="S950" s="122">
        <f t="shared" si="46"/>
        <v>9961773875.2438183</v>
      </c>
      <c r="T950" s="122">
        <v>8.2946400499933737E-2</v>
      </c>
      <c r="U950" s="122">
        <f t="shared" si="47"/>
        <v>-14155085800.682676</v>
      </c>
      <c r="V950" s="3">
        <f t="shared" si="48"/>
        <v>0.8117697956058203</v>
      </c>
    </row>
    <row r="951" spans="13:22" x14ac:dyDescent="0.25">
      <c r="M951" s="3">
        <v>947</v>
      </c>
      <c r="N951" s="122">
        <f>(_xlfn.GAMMA.INV(T951,IF($O$2="Railway",$D$31,$D$32),IF($O$2="Railway",$F$31,$F$32))*'CBA Result'!$G$89)</f>
        <v>4261857294.2261548</v>
      </c>
      <c r="O951" s="122">
        <f>'CBA Result'!$G$88+'CBA Result'!$G$92+'CBA Result'!$G$93+'CBA Result'!$G$94+'CBA Result'!$G$95</f>
        <v>-1375964005.2877898</v>
      </c>
      <c r="P951" s="122">
        <f>'CBA Result'!$G$90+'CBA Result'!$G$91</f>
        <v>16477753602.776276</v>
      </c>
      <c r="Q951" s="122">
        <f>'CBA Result'!$G$74</f>
        <v>-11300047184.977684</v>
      </c>
      <c r="R951" s="122">
        <v>0.54668636825833516</v>
      </c>
      <c r="S951" s="122">
        <f t="shared" si="46"/>
        <v>13931138140.18881</v>
      </c>
      <c r="T951" s="122">
        <v>0.6466570121463121</v>
      </c>
      <c r="U951" s="122">
        <f t="shared" si="47"/>
        <v>-20767586036.987347</v>
      </c>
      <c r="V951" s="3">
        <f t="shared" si="48"/>
        <v>0.80977304724659949</v>
      </c>
    </row>
    <row r="952" spans="13:22" x14ac:dyDescent="0.25">
      <c r="M952" s="3">
        <v>948</v>
      </c>
      <c r="N952" s="122">
        <f>(_xlfn.GAMMA.INV(T952,IF($O$2="Railway",$D$31,$D$32),IF($O$2="Railway",$F$31,$F$32))*'CBA Result'!$G$89)</f>
        <v>2530908408.2177467</v>
      </c>
      <c r="O952" s="122">
        <f>'CBA Result'!$G$88+'CBA Result'!$G$92+'CBA Result'!$G$93+'CBA Result'!$G$94+'CBA Result'!$G$95</f>
        <v>-1375964005.2877898</v>
      </c>
      <c r="P952" s="122">
        <f>'CBA Result'!$G$90+'CBA Result'!$G$91</f>
        <v>16477753602.776276</v>
      </c>
      <c r="Q952" s="122">
        <f>'CBA Result'!$G$74</f>
        <v>-11300047184.977684</v>
      </c>
      <c r="R952" s="122">
        <v>0.33208597199483092</v>
      </c>
      <c r="S952" s="122">
        <f t="shared" si="46"/>
        <v>9941499853.1848698</v>
      </c>
      <c r="T952" s="122">
        <v>2.4537926856354808E-2</v>
      </c>
      <c r="U952" s="122">
        <f t="shared" si="47"/>
        <v>-12332852672.144777</v>
      </c>
      <c r="V952" s="3">
        <f t="shared" si="48"/>
        <v>0.89974676184833313</v>
      </c>
    </row>
    <row r="953" spans="13:22" x14ac:dyDescent="0.25">
      <c r="M953" s="3">
        <v>949</v>
      </c>
      <c r="N953" s="122">
        <f>(_xlfn.GAMMA.INV(T953,IF($O$2="Railway",$D$31,$D$32),IF($O$2="Railway",$F$31,$F$32))*'CBA Result'!$G$89)</f>
        <v>4925614961.1225977</v>
      </c>
      <c r="O953" s="122">
        <f>'CBA Result'!$G$88+'CBA Result'!$G$92+'CBA Result'!$G$93+'CBA Result'!$G$94+'CBA Result'!$G$95</f>
        <v>-1375964005.2877898</v>
      </c>
      <c r="P953" s="122">
        <f>'CBA Result'!$G$90+'CBA Result'!$G$91</f>
        <v>16477753602.776276</v>
      </c>
      <c r="Q953" s="122">
        <f>'CBA Result'!$G$74</f>
        <v>-11300047184.977684</v>
      </c>
      <c r="R953" s="122">
        <v>0.6902894928952763</v>
      </c>
      <c r="S953" s="122">
        <f t="shared" si="46"/>
        <v>16987324444.707758</v>
      </c>
      <c r="T953" s="122">
        <v>0.86481454558627258</v>
      </c>
      <c r="U953" s="122">
        <f t="shared" si="47"/>
        <v>-24002007910.675354</v>
      </c>
      <c r="V953" s="3">
        <f t="shared" si="48"/>
        <v>0.85563572335164306</v>
      </c>
    </row>
    <row r="954" spans="13:22" x14ac:dyDescent="0.25">
      <c r="M954" s="3">
        <v>950</v>
      </c>
      <c r="N954" s="122">
        <f>(_xlfn.GAMMA.INV(T954,IF($O$2="Railway",$D$31,$D$32),IF($O$2="Railway",$F$31,$F$32))*'CBA Result'!$G$89)</f>
        <v>5415773607.1634436</v>
      </c>
      <c r="O954" s="122">
        <f>'CBA Result'!$G$88+'CBA Result'!$G$92+'CBA Result'!$G$93+'CBA Result'!$G$94+'CBA Result'!$G$95</f>
        <v>-1375964005.2877898</v>
      </c>
      <c r="P954" s="122">
        <f>'CBA Result'!$G$90+'CBA Result'!$G$91</f>
        <v>16477753602.776276</v>
      </c>
      <c r="Q954" s="122">
        <f>'CBA Result'!$G$74</f>
        <v>-11300047184.977684</v>
      </c>
      <c r="R954" s="122">
        <v>0.3284688612851504</v>
      </c>
      <c r="S954" s="122">
        <f t="shared" si="46"/>
        <v>9875758890.8834038</v>
      </c>
      <c r="T954" s="122">
        <v>0.94497309250948858</v>
      </c>
      <c r="U954" s="122">
        <f t="shared" si="47"/>
        <v>-26390499863.988125</v>
      </c>
      <c r="V954" s="3">
        <f t="shared" si="48"/>
        <v>0.52729461603521677</v>
      </c>
    </row>
    <row r="955" spans="13:22" x14ac:dyDescent="0.25">
      <c r="M955" s="3">
        <v>951</v>
      </c>
      <c r="N955" s="122">
        <f>(_xlfn.GAMMA.INV(T955,IF($O$2="Railway",$D$31,$D$32),IF($O$2="Railway",$F$31,$F$32))*'CBA Result'!$G$89)</f>
        <v>3794894016.7614913</v>
      </c>
      <c r="O955" s="122">
        <f>'CBA Result'!$G$88+'CBA Result'!$G$92+'CBA Result'!$G$93+'CBA Result'!$G$94+'CBA Result'!$G$95</f>
        <v>-1375964005.2877898</v>
      </c>
      <c r="P955" s="122">
        <f>'CBA Result'!$G$90+'CBA Result'!$G$91</f>
        <v>16477753602.776276</v>
      </c>
      <c r="Q955" s="122">
        <f>'CBA Result'!$G$74</f>
        <v>-11300047184.977684</v>
      </c>
      <c r="R955" s="122">
        <v>0.58463660576256593</v>
      </c>
      <c r="S955" s="122">
        <f t="shared" si="46"/>
        <v>14690102808.475506</v>
      </c>
      <c r="T955" s="122">
        <v>0.42833614920112117</v>
      </c>
      <c r="U955" s="122">
        <f t="shared" si="47"/>
        <v>-18492122695.218681</v>
      </c>
      <c r="V955" s="3">
        <f t="shared" si="48"/>
        <v>0.92520653804513819</v>
      </c>
    </row>
    <row r="956" spans="13:22" x14ac:dyDescent="0.25">
      <c r="M956" s="3">
        <v>952</v>
      </c>
      <c r="N956" s="122">
        <f>(_xlfn.GAMMA.INV(T956,IF($O$2="Railway",$D$31,$D$32),IF($O$2="Railway",$F$31,$F$32))*'CBA Result'!$G$89)</f>
        <v>3610188594.3746424</v>
      </c>
      <c r="O956" s="122">
        <f>'CBA Result'!$G$88+'CBA Result'!$G$92+'CBA Result'!$G$93+'CBA Result'!$G$94+'CBA Result'!$G$95</f>
        <v>-1375964005.2877898</v>
      </c>
      <c r="P956" s="122">
        <f>'CBA Result'!$G$90+'CBA Result'!$G$91</f>
        <v>16477753602.776276</v>
      </c>
      <c r="Q956" s="122">
        <f>'CBA Result'!$G$74</f>
        <v>-11300047184.977684</v>
      </c>
      <c r="R956" s="122">
        <v>0.10475091057146801</v>
      </c>
      <c r="S956" s="122">
        <f t="shared" si="46"/>
        <v>5466280092.4888859</v>
      </c>
      <c r="T956" s="122">
        <v>0.33959906262411432</v>
      </c>
      <c r="U956" s="122">
        <f t="shared" si="47"/>
        <v>-17592072438.699368</v>
      </c>
      <c r="V956" s="3">
        <f t="shared" si="48"/>
        <v>0.43772583977292101</v>
      </c>
    </row>
    <row r="957" spans="13:22" x14ac:dyDescent="0.25">
      <c r="M957" s="3">
        <v>953</v>
      </c>
      <c r="N957" s="122">
        <f>(_xlfn.GAMMA.INV(T957,IF($O$2="Railway",$D$31,$D$32),IF($O$2="Railway",$F$31,$F$32))*'CBA Result'!$G$89)</f>
        <v>2936333423.5914454</v>
      </c>
      <c r="O957" s="122">
        <f>'CBA Result'!$G$88+'CBA Result'!$G$92+'CBA Result'!$G$93+'CBA Result'!$G$94+'CBA Result'!$G$95</f>
        <v>-1375964005.2877898</v>
      </c>
      <c r="P957" s="122">
        <f>'CBA Result'!$G$90+'CBA Result'!$G$91</f>
        <v>16477753602.776276</v>
      </c>
      <c r="Q957" s="122">
        <f>'CBA Result'!$G$74</f>
        <v>-11300047184.977684</v>
      </c>
      <c r="R957" s="122">
        <v>0.44352850707506408</v>
      </c>
      <c r="S957" s="122">
        <f t="shared" si="46"/>
        <v>11973074111.564716</v>
      </c>
      <c r="T957" s="122">
        <v>9.0299567655549695E-2</v>
      </c>
      <c r="U957" s="122">
        <f t="shared" si="47"/>
        <v>-14308446481.849991</v>
      </c>
      <c r="V957" s="3">
        <f t="shared" si="48"/>
        <v>0.94583598205684338</v>
      </c>
    </row>
    <row r="958" spans="13:22" x14ac:dyDescent="0.25">
      <c r="M958" s="3">
        <v>954</v>
      </c>
      <c r="N958" s="122">
        <f>(_xlfn.GAMMA.INV(T958,IF($O$2="Railway",$D$31,$D$32),IF($O$2="Railway",$F$31,$F$32))*'CBA Result'!$G$89)</f>
        <v>4944657893.6892357</v>
      </c>
      <c r="O958" s="122">
        <f>'CBA Result'!$G$88+'CBA Result'!$G$92+'CBA Result'!$G$93+'CBA Result'!$G$94+'CBA Result'!$G$95</f>
        <v>-1375964005.2877898</v>
      </c>
      <c r="P958" s="122">
        <f>'CBA Result'!$G$90+'CBA Result'!$G$91</f>
        <v>16477753602.776276</v>
      </c>
      <c r="Q958" s="122">
        <f>'CBA Result'!$G$74</f>
        <v>-11300047184.977684</v>
      </c>
      <c r="R958" s="122">
        <v>0.73231778940439707</v>
      </c>
      <c r="S958" s="122">
        <f t="shared" si="46"/>
        <v>18011440800.734196</v>
      </c>
      <c r="T958" s="122">
        <v>0.86908077708582765</v>
      </c>
      <c r="U958" s="122">
        <f t="shared" si="47"/>
        <v>-24094802134.688904</v>
      </c>
      <c r="V958" s="3">
        <f t="shared" si="48"/>
        <v>0.89563444300159101</v>
      </c>
    </row>
    <row r="959" spans="13:22" x14ac:dyDescent="0.25">
      <c r="M959" s="3">
        <v>955</v>
      </c>
      <c r="N959" s="122">
        <f>(_xlfn.GAMMA.INV(T959,IF($O$2="Railway",$D$31,$D$32),IF($O$2="Railway",$F$31,$F$32))*'CBA Result'!$G$89)</f>
        <v>4053078988.6462488</v>
      </c>
      <c r="O959" s="122">
        <f>'CBA Result'!$G$88+'CBA Result'!$G$92+'CBA Result'!$G$93+'CBA Result'!$G$94+'CBA Result'!$G$95</f>
        <v>-1375964005.2877898</v>
      </c>
      <c r="P959" s="122">
        <f>'CBA Result'!$G$90+'CBA Result'!$G$91</f>
        <v>16477753602.776276</v>
      </c>
      <c r="Q959" s="122">
        <f>'CBA Result'!$G$74</f>
        <v>-11300047184.977684</v>
      </c>
      <c r="R959" s="122">
        <v>0.79059113227662914</v>
      </c>
      <c r="S959" s="122">
        <f t="shared" si="46"/>
        <v>19594442648.632214</v>
      </c>
      <c r="T959" s="122">
        <v>0.55275048164780194</v>
      </c>
      <c r="U959" s="122">
        <f t="shared" si="47"/>
        <v>-19750231131.730148</v>
      </c>
      <c r="V959" s="3">
        <f t="shared" si="48"/>
        <v>1.1276606072832147</v>
      </c>
    </row>
    <row r="960" spans="13:22" x14ac:dyDescent="0.25">
      <c r="M960" s="3">
        <v>956</v>
      </c>
      <c r="N960" s="122">
        <f>(_xlfn.GAMMA.INV(T960,IF($O$2="Railway",$D$31,$D$32),IF($O$2="Railway",$F$31,$F$32))*'CBA Result'!$G$89)</f>
        <v>4232871827.5041766</v>
      </c>
      <c r="O960" s="122">
        <f>'CBA Result'!$G$88+'CBA Result'!$G$92+'CBA Result'!$G$93+'CBA Result'!$G$94+'CBA Result'!$G$95</f>
        <v>-1375964005.2877898</v>
      </c>
      <c r="P960" s="122">
        <f>'CBA Result'!$G$90+'CBA Result'!$G$91</f>
        <v>16477753602.776276</v>
      </c>
      <c r="Q960" s="122">
        <f>'CBA Result'!$G$74</f>
        <v>-11300047184.977684</v>
      </c>
      <c r="R960" s="122">
        <v>9.692936929026541E-2</v>
      </c>
      <c r="S960" s="122">
        <f t="shared" si="46"/>
        <v>5280223259.982007</v>
      </c>
      <c r="T960" s="122">
        <v>0.63418513497864226</v>
      </c>
      <c r="U960" s="122">
        <f t="shared" si="47"/>
        <v>-20626342881.14859</v>
      </c>
      <c r="V960" s="3">
        <f t="shared" si="48"/>
        <v>0.39450188184524509</v>
      </c>
    </row>
    <row r="961" spans="13:22" x14ac:dyDescent="0.25">
      <c r="M961" s="3">
        <v>957</v>
      </c>
      <c r="N961" s="122">
        <f>(_xlfn.GAMMA.INV(T961,IF($O$2="Railway",$D$31,$D$32),IF($O$2="Railway",$F$31,$F$32))*'CBA Result'!$G$89)</f>
        <v>4719505920.8636131</v>
      </c>
      <c r="O961" s="122">
        <f>'CBA Result'!$G$88+'CBA Result'!$G$92+'CBA Result'!$G$93+'CBA Result'!$G$94+'CBA Result'!$G$95</f>
        <v>-1375964005.2877898</v>
      </c>
      <c r="P961" s="122">
        <f>'CBA Result'!$G$90+'CBA Result'!$G$91</f>
        <v>16477753602.776276</v>
      </c>
      <c r="Q961" s="122">
        <f>'CBA Result'!$G$74</f>
        <v>-11300047184.977684</v>
      </c>
      <c r="R961" s="122">
        <v>8.2751937041872115E-2</v>
      </c>
      <c r="S961" s="122">
        <f t="shared" si="46"/>
        <v>4929236041.9979582</v>
      </c>
      <c r="T961" s="122">
        <v>0.81167784110529073</v>
      </c>
      <c r="U961" s="122">
        <f t="shared" si="47"/>
        <v>-22997660056.893787</v>
      </c>
      <c r="V961" s="3">
        <f t="shared" si="48"/>
        <v>0.35972259512958282</v>
      </c>
    </row>
    <row r="962" spans="13:22" x14ac:dyDescent="0.25">
      <c r="M962" s="3">
        <v>958</v>
      </c>
      <c r="N962" s="122">
        <f>(_xlfn.GAMMA.INV(T962,IF($O$2="Railway",$D$31,$D$32),IF($O$2="Railway",$F$31,$F$32))*'CBA Result'!$G$89)</f>
        <v>2921870146.6715975</v>
      </c>
      <c r="O962" s="122">
        <f>'CBA Result'!$G$88+'CBA Result'!$G$92+'CBA Result'!$G$93+'CBA Result'!$G$94+'CBA Result'!$G$95</f>
        <v>-1375964005.2877898</v>
      </c>
      <c r="P962" s="122">
        <f>'CBA Result'!$G$90+'CBA Result'!$G$91</f>
        <v>16477753602.776276</v>
      </c>
      <c r="Q962" s="122">
        <f>'CBA Result'!$G$74</f>
        <v>-11300047184.977684</v>
      </c>
      <c r="R962" s="122">
        <v>0.33920896066875794</v>
      </c>
      <c r="S962" s="122">
        <f t="shared" si="46"/>
        <v>10070879837.955381</v>
      </c>
      <c r="T962" s="122">
        <v>8.6869122491694872E-2</v>
      </c>
      <c r="U962" s="122">
        <f t="shared" si="47"/>
        <v>-14237968442.095669</v>
      </c>
      <c r="V962" s="3">
        <f t="shared" si="48"/>
        <v>0.81590193338210049</v>
      </c>
    </row>
    <row r="963" spans="13:22" x14ac:dyDescent="0.25">
      <c r="M963" s="3">
        <v>959</v>
      </c>
      <c r="N963" s="122">
        <f>(_xlfn.GAMMA.INV(T963,IF($O$2="Railway",$D$31,$D$32),IF($O$2="Railway",$F$31,$F$32))*'CBA Result'!$G$89)</f>
        <v>4183311062.7637091</v>
      </c>
      <c r="O963" s="122">
        <f>'CBA Result'!$G$88+'CBA Result'!$G$92+'CBA Result'!$G$93+'CBA Result'!$G$94+'CBA Result'!$G$95</f>
        <v>-1375964005.2877898</v>
      </c>
      <c r="P963" s="122">
        <f>'CBA Result'!$G$90+'CBA Result'!$G$91</f>
        <v>16477753602.776276</v>
      </c>
      <c r="Q963" s="122">
        <f>'CBA Result'!$G$74</f>
        <v>-11300047184.977684</v>
      </c>
      <c r="R963" s="122">
        <v>0.6431134157438293</v>
      </c>
      <c r="S963" s="122">
        <f t="shared" si="46"/>
        <v>15921239382.266823</v>
      </c>
      <c r="T963" s="122">
        <v>0.61239944132922164</v>
      </c>
      <c r="U963" s="122">
        <f t="shared" si="47"/>
        <v>-20384838444.291695</v>
      </c>
      <c r="V963" s="3">
        <f t="shared" si="48"/>
        <v>0.91875079073718391</v>
      </c>
    </row>
    <row r="964" spans="13:22" x14ac:dyDescent="0.25">
      <c r="M964" s="3">
        <v>960</v>
      </c>
      <c r="N964" s="122">
        <f>(_xlfn.GAMMA.INV(T964,IF($O$2="Railway",$D$31,$D$32),IF($O$2="Railway",$F$31,$F$32))*'CBA Result'!$G$89)</f>
        <v>3455786725.2099814</v>
      </c>
      <c r="O964" s="122">
        <f>'CBA Result'!$G$88+'CBA Result'!$G$92+'CBA Result'!$G$93+'CBA Result'!$G$94+'CBA Result'!$G$95</f>
        <v>-1375964005.2877898</v>
      </c>
      <c r="P964" s="122">
        <f>'CBA Result'!$G$90+'CBA Result'!$G$91</f>
        <v>16477753602.776276</v>
      </c>
      <c r="Q964" s="122">
        <f>'CBA Result'!$G$74</f>
        <v>-11300047184.977684</v>
      </c>
      <c r="R964" s="122">
        <v>0.51854236555601541</v>
      </c>
      <c r="S964" s="122">
        <f t="shared" si="46"/>
        <v>13383975040.3102</v>
      </c>
      <c r="T964" s="122">
        <v>0.26943758497965731</v>
      </c>
      <c r="U964" s="122">
        <f t="shared" si="47"/>
        <v>-16839688236.043659</v>
      </c>
      <c r="V964" s="3">
        <f t="shared" si="48"/>
        <v>0.91829477740173882</v>
      </c>
    </row>
    <row r="965" spans="13:22" x14ac:dyDescent="0.25">
      <c r="M965" s="3">
        <v>961</v>
      </c>
      <c r="N965" s="122">
        <f>(_xlfn.GAMMA.INV(T965,IF($O$2="Railway",$D$31,$D$32),IF($O$2="Railway",$F$31,$F$32))*'CBA Result'!$G$89)</f>
        <v>5398872798.7359457</v>
      </c>
      <c r="O965" s="122">
        <f>'CBA Result'!$G$88+'CBA Result'!$G$92+'CBA Result'!$G$93+'CBA Result'!$G$94+'CBA Result'!$G$95</f>
        <v>-1375964005.2877898</v>
      </c>
      <c r="P965" s="122">
        <f>'CBA Result'!$G$90+'CBA Result'!$G$91</f>
        <v>16477753602.776276</v>
      </c>
      <c r="Q965" s="122">
        <f>'CBA Result'!$G$74</f>
        <v>-11300047184.977684</v>
      </c>
      <c r="R965" s="122">
        <v>0.95657118751876824</v>
      </c>
      <c r="S965" s="122">
        <f t="shared" si="46"/>
        <v>26956481123.734344</v>
      </c>
      <c r="T965" s="122">
        <v>0.94310166856348865</v>
      </c>
      <c r="U965" s="122">
        <f t="shared" si="47"/>
        <v>-26308143987.457901</v>
      </c>
      <c r="V965" s="3">
        <f t="shared" si="48"/>
        <v>1.1775589312553389</v>
      </c>
    </row>
    <row r="966" spans="13:22" x14ac:dyDescent="0.25">
      <c r="M966" s="3">
        <v>962</v>
      </c>
      <c r="N966" s="122">
        <f>(_xlfn.GAMMA.INV(T966,IF($O$2="Railway",$D$31,$D$32),IF($O$2="Railway",$F$31,$F$32))*'CBA Result'!$G$89)</f>
        <v>3668489505.0402236</v>
      </c>
      <c r="O966" s="122">
        <f>'CBA Result'!$G$88+'CBA Result'!$G$92+'CBA Result'!$G$93+'CBA Result'!$G$94+'CBA Result'!$G$95</f>
        <v>-1375964005.2877898</v>
      </c>
      <c r="P966" s="122">
        <f>'CBA Result'!$G$90+'CBA Result'!$G$91</f>
        <v>16477753602.776276</v>
      </c>
      <c r="Q966" s="122">
        <f>'CBA Result'!$G$74</f>
        <v>-11300047184.977684</v>
      </c>
      <c r="R966" s="122">
        <v>0.91420074048322297</v>
      </c>
      <c r="S966" s="122">
        <f t="shared" ref="S966:S1029" si="49">_xlfn.BETA.INV(R966,IF($O$2="Railway",$I$30,$J$30),IF($O$2="Railway",$I$31,$J$31),IF($O$2="Railway",$I$27,$J$27),IF($O$2="Railway",$I$29,$J$29))*P966</f>
        <v>24241815018.099079</v>
      </c>
      <c r="T966" s="122">
        <v>0.36723591805626887</v>
      </c>
      <c r="U966" s="122">
        <f t="shared" ref="U966:U1029" si="50">_xlfn.GAMMA.INV(T966,IF($O$2="Railway",$D$31,$D$32),IF($O$2="Railway",$F$31,$F$32))*Q966</f>
        <v>-17876166694.957661</v>
      </c>
      <c r="V966" s="3">
        <f t="shared" ref="V966:V1029" si="51">(N966+O966+S966)/-U966</f>
        <v>1.484341747905946</v>
      </c>
    </row>
    <row r="967" spans="13:22" x14ac:dyDescent="0.25">
      <c r="M967" s="3">
        <v>963</v>
      </c>
      <c r="N967" s="122">
        <f>(_xlfn.GAMMA.INV(T967,IF($O$2="Railway",$D$31,$D$32),IF($O$2="Railway",$F$31,$F$32))*'CBA Result'!$G$89)</f>
        <v>3664980449.5461807</v>
      </c>
      <c r="O967" s="122">
        <f>'CBA Result'!$G$88+'CBA Result'!$G$92+'CBA Result'!$G$93+'CBA Result'!$G$94+'CBA Result'!$G$95</f>
        <v>-1375964005.2877898</v>
      </c>
      <c r="P967" s="122">
        <f>'CBA Result'!$G$90+'CBA Result'!$G$91</f>
        <v>16477753602.776276</v>
      </c>
      <c r="Q967" s="122">
        <f>'CBA Result'!$G$74</f>
        <v>-11300047184.977684</v>
      </c>
      <c r="R967" s="122">
        <v>0.55165294217171368</v>
      </c>
      <c r="S967" s="122">
        <f t="shared" si="49"/>
        <v>14028985660.909447</v>
      </c>
      <c r="T967" s="122">
        <v>0.36555964552011433</v>
      </c>
      <c r="U967" s="122">
        <f t="shared" si="50"/>
        <v>-17859067433.567604</v>
      </c>
      <c r="V967" s="3">
        <f t="shared" si="51"/>
        <v>0.91370964166341595</v>
      </c>
    </row>
    <row r="968" spans="13:22" x14ac:dyDescent="0.25">
      <c r="M968" s="3">
        <v>964</v>
      </c>
      <c r="N968" s="122">
        <f>(_xlfn.GAMMA.INV(T968,IF($O$2="Railway",$D$31,$D$32),IF($O$2="Railway",$F$31,$F$32))*'CBA Result'!$G$89)</f>
        <v>3727053625.8565326</v>
      </c>
      <c r="O968" s="122">
        <f>'CBA Result'!$G$88+'CBA Result'!$G$92+'CBA Result'!$G$93+'CBA Result'!$G$94+'CBA Result'!$G$95</f>
        <v>-1375964005.2877898</v>
      </c>
      <c r="P968" s="122">
        <f>'CBA Result'!$G$90+'CBA Result'!$G$91</f>
        <v>16477753602.776276</v>
      </c>
      <c r="Q968" s="122">
        <f>'CBA Result'!$G$74</f>
        <v>-11300047184.977684</v>
      </c>
      <c r="R968" s="122">
        <v>0.74869051394643071</v>
      </c>
      <c r="S968" s="122">
        <f t="shared" si="49"/>
        <v>18434294945.020584</v>
      </c>
      <c r="T968" s="122">
        <v>0.39540163898030078</v>
      </c>
      <c r="U968" s="122">
        <f t="shared" si="50"/>
        <v>-18161543546.824791</v>
      </c>
      <c r="V968" s="3">
        <f t="shared" si="51"/>
        <v>1.1444723578697837</v>
      </c>
    </row>
    <row r="969" spans="13:22" x14ac:dyDescent="0.25">
      <c r="M969" s="3">
        <v>965</v>
      </c>
      <c r="N969" s="122">
        <f>(_xlfn.GAMMA.INV(T969,IF($O$2="Railway",$D$31,$D$32),IF($O$2="Railway",$F$31,$F$32))*'CBA Result'!$G$89)</f>
        <v>3832786274.0263181</v>
      </c>
      <c r="O969" s="122">
        <f>'CBA Result'!$G$88+'CBA Result'!$G$92+'CBA Result'!$G$93+'CBA Result'!$G$94+'CBA Result'!$G$95</f>
        <v>-1375964005.2877898</v>
      </c>
      <c r="P969" s="122">
        <f>'CBA Result'!$G$90+'CBA Result'!$G$91</f>
        <v>16477753602.776276</v>
      </c>
      <c r="Q969" s="122">
        <f>'CBA Result'!$G$74</f>
        <v>-11300047184.977684</v>
      </c>
      <c r="R969" s="122">
        <v>0.85863612705641523</v>
      </c>
      <c r="S969" s="122">
        <f t="shared" si="49"/>
        <v>21826534998.850441</v>
      </c>
      <c r="T969" s="122">
        <v>0.44679309930204703</v>
      </c>
      <c r="U969" s="122">
        <f t="shared" si="50"/>
        <v>-18676767712.298225</v>
      </c>
      <c r="V969" s="3">
        <f t="shared" si="51"/>
        <v>1.3001905705342651</v>
      </c>
    </row>
    <row r="970" spans="13:22" x14ac:dyDescent="0.25">
      <c r="M970" s="3">
        <v>966</v>
      </c>
      <c r="N970" s="122">
        <f>(_xlfn.GAMMA.INV(T970,IF($O$2="Railway",$D$31,$D$32),IF($O$2="Railway",$F$31,$F$32))*'CBA Result'!$G$89)</f>
        <v>2057809819.2893085</v>
      </c>
      <c r="O970" s="122">
        <f>'CBA Result'!$G$88+'CBA Result'!$G$92+'CBA Result'!$G$93+'CBA Result'!$G$94+'CBA Result'!$G$95</f>
        <v>-1375964005.2877898</v>
      </c>
      <c r="P970" s="122">
        <f>'CBA Result'!$G$90+'CBA Result'!$G$91</f>
        <v>16477753602.776276</v>
      </c>
      <c r="Q970" s="122">
        <f>'CBA Result'!$G$74</f>
        <v>-11300047184.977684</v>
      </c>
      <c r="R970" s="122">
        <v>0.78352209446580723</v>
      </c>
      <c r="S970" s="122">
        <f t="shared" si="49"/>
        <v>19389736893.118324</v>
      </c>
      <c r="T970" s="122">
        <v>2.5740814299258785E-3</v>
      </c>
      <c r="U970" s="122">
        <f t="shared" si="50"/>
        <v>-10027492597.592436</v>
      </c>
      <c r="V970" s="3">
        <f t="shared" si="51"/>
        <v>2.0016552006170474</v>
      </c>
    </row>
    <row r="971" spans="13:22" x14ac:dyDescent="0.25">
      <c r="M971" s="3">
        <v>967</v>
      </c>
      <c r="N971" s="122">
        <f>(_xlfn.GAMMA.INV(T971,IF($O$2="Railway",$D$31,$D$32),IF($O$2="Railway",$F$31,$F$32))*'CBA Result'!$G$89)</f>
        <v>4455307981.8382015</v>
      </c>
      <c r="O971" s="122">
        <f>'CBA Result'!$G$88+'CBA Result'!$G$92+'CBA Result'!$G$93+'CBA Result'!$G$94+'CBA Result'!$G$95</f>
        <v>-1375964005.2877898</v>
      </c>
      <c r="P971" s="122">
        <f>'CBA Result'!$G$90+'CBA Result'!$G$91</f>
        <v>16477753602.776276</v>
      </c>
      <c r="Q971" s="122">
        <f>'CBA Result'!$G$74</f>
        <v>-11300047184.977684</v>
      </c>
      <c r="R971" s="122">
        <v>5.3868724414735891E-2</v>
      </c>
      <c r="S971" s="122">
        <f t="shared" si="49"/>
        <v>4136953117.7688789</v>
      </c>
      <c r="T971" s="122">
        <v>0.72412675607475152</v>
      </c>
      <c r="U971" s="122">
        <f t="shared" si="50"/>
        <v>-21710251058.72337</v>
      </c>
      <c r="V971" s="3">
        <f t="shared" si="51"/>
        <v>0.33239123190239289</v>
      </c>
    </row>
    <row r="972" spans="13:22" x14ac:dyDescent="0.25">
      <c r="M972" s="3">
        <v>968</v>
      </c>
      <c r="N972" s="122">
        <f>(_xlfn.GAMMA.INV(T972,IF($O$2="Railway",$D$31,$D$32),IF($O$2="Railway",$F$31,$F$32))*'CBA Result'!$G$89)</f>
        <v>2029266474.8587046</v>
      </c>
      <c r="O972" s="122">
        <f>'CBA Result'!$G$88+'CBA Result'!$G$92+'CBA Result'!$G$93+'CBA Result'!$G$94+'CBA Result'!$G$95</f>
        <v>-1375964005.2877898</v>
      </c>
      <c r="P972" s="122">
        <f>'CBA Result'!$G$90+'CBA Result'!$G$91</f>
        <v>16477753602.776276</v>
      </c>
      <c r="Q972" s="122">
        <f>'CBA Result'!$G$74</f>
        <v>-11300047184.977684</v>
      </c>
      <c r="R972" s="122">
        <v>0.16365217989350578</v>
      </c>
      <c r="S972" s="122">
        <f t="shared" si="49"/>
        <v>6751074379.7877369</v>
      </c>
      <c r="T972" s="122">
        <v>2.1737199246804062E-3</v>
      </c>
      <c r="U972" s="122">
        <f t="shared" si="50"/>
        <v>-9888403857.5614147</v>
      </c>
      <c r="V972" s="3">
        <f t="shared" si="51"/>
        <v>0.74879393641439018</v>
      </c>
    </row>
    <row r="973" spans="13:22" x14ac:dyDescent="0.25">
      <c r="M973" s="3">
        <v>969</v>
      </c>
      <c r="N973" s="122">
        <f>(_xlfn.GAMMA.INV(T973,IF($O$2="Railway",$D$31,$D$32),IF($O$2="Railway",$F$31,$F$32))*'CBA Result'!$G$89)</f>
        <v>4791724360.6467724</v>
      </c>
      <c r="O973" s="122">
        <f>'CBA Result'!$G$88+'CBA Result'!$G$92+'CBA Result'!$G$93+'CBA Result'!$G$94+'CBA Result'!$G$95</f>
        <v>-1375964005.2877898</v>
      </c>
      <c r="P973" s="122">
        <f>'CBA Result'!$G$90+'CBA Result'!$G$91</f>
        <v>16477753602.776276</v>
      </c>
      <c r="Q973" s="122">
        <f>'CBA Result'!$G$74</f>
        <v>-11300047184.977684</v>
      </c>
      <c r="R973" s="122">
        <v>0.76168524471625021</v>
      </c>
      <c r="S973" s="122">
        <f t="shared" si="49"/>
        <v>18781182347.265831</v>
      </c>
      <c r="T973" s="122">
        <v>0.83177909726473143</v>
      </c>
      <c r="U973" s="122">
        <f t="shared" si="50"/>
        <v>-23349572980.793339</v>
      </c>
      <c r="V973" s="3">
        <f t="shared" si="51"/>
        <v>0.95063591616357845</v>
      </c>
    </row>
    <row r="974" spans="13:22" x14ac:dyDescent="0.25">
      <c r="M974" s="3">
        <v>970</v>
      </c>
      <c r="N974" s="122">
        <f>(_xlfn.GAMMA.INV(T974,IF($O$2="Railway",$D$31,$D$32),IF($O$2="Railway",$F$31,$F$32))*'CBA Result'!$G$89)</f>
        <v>4492624001.7359314</v>
      </c>
      <c r="O974" s="122">
        <f>'CBA Result'!$G$88+'CBA Result'!$G$92+'CBA Result'!$G$93+'CBA Result'!$G$94+'CBA Result'!$G$95</f>
        <v>-1375964005.2877898</v>
      </c>
      <c r="P974" s="122">
        <f>'CBA Result'!$G$90+'CBA Result'!$G$91</f>
        <v>16477753602.776276</v>
      </c>
      <c r="Q974" s="122">
        <f>'CBA Result'!$G$74</f>
        <v>-11300047184.977684</v>
      </c>
      <c r="R974" s="122">
        <v>0.54540053900441399</v>
      </c>
      <c r="S974" s="122">
        <f t="shared" si="49"/>
        <v>13905872503.340727</v>
      </c>
      <c r="T974" s="122">
        <v>0.73781729978042199</v>
      </c>
      <c r="U974" s="122">
        <f t="shared" si="50"/>
        <v>-21892088131.220837</v>
      </c>
      <c r="V974" s="3">
        <f t="shared" si="51"/>
        <v>0.77756550210085362</v>
      </c>
    </row>
    <row r="975" spans="13:22" x14ac:dyDescent="0.25">
      <c r="M975" s="3">
        <v>971</v>
      </c>
      <c r="N975" s="122">
        <f>(_xlfn.GAMMA.INV(T975,IF($O$2="Railway",$D$31,$D$32),IF($O$2="Railway",$F$31,$F$32))*'CBA Result'!$G$89)</f>
        <v>4765980548.5495224</v>
      </c>
      <c r="O975" s="122">
        <f>'CBA Result'!$G$88+'CBA Result'!$G$92+'CBA Result'!$G$93+'CBA Result'!$G$94+'CBA Result'!$G$95</f>
        <v>-1375964005.2877898</v>
      </c>
      <c r="P975" s="122">
        <f>'CBA Result'!$G$90+'CBA Result'!$G$91</f>
        <v>16477753602.776276</v>
      </c>
      <c r="Q975" s="122">
        <f>'CBA Result'!$G$74</f>
        <v>-11300047184.977684</v>
      </c>
      <c r="R975" s="122">
        <v>5.7322375101868106E-3</v>
      </c>
      <c r="S975" s="122">
        <f t="shared" si="49"/>
        <v>2121579994.901191</v>
      </c>
      <c r="T975" s="122">
        <v>0.82480043769044664</v>
      </c>
      <c r="U975" s="122">
        <f t="shared" si="50"/>
        <v>-23224126069.801273</v>
      </c>
      <c r="V975" s="3">
        <f t="shared" si="51"/>
        <v>0.23732202114290735</v>
      </c>
    </row>
    <row r="976" spans="13:22" x14ac:dyDescent="0.25">
      <c r="M976" s="3">
        <v>972</v>
      </c>
      <c r="N976" s="122">
        <f>(_xlfn.GAMMA.INV(T976,IF($O$2="Railway",$D$31,$D$32),IF($O$2="Railway",$F$31,$F$32))*'CBA Result'!$G$89)</f>
        <v>3623626507.8237081</v>
      </c>
      <c r="O976" s="122">
        <f>'CBA Result'!$G$88+'CBA Result'!$G$92+'CBA Result'!$G$93+'CBA Result'!$G$94+'CBA Result'!$G$95</f>
        <v>-1375964005.2877898</v>
      </c>
      <c r="P976" s="122">
        <f>'CBA Result'!$G$90+'CBA Result'!$G$91</f>
        <v>16477753602.776276</v>
      </c>
      <c r="Q976" s="122">
        <f>'CBA Result'!$G$74</f>
        <v>-11300047184.977684</v>
      </c>
      <c r="R976" s="122">
        <v>0.56522869265976927</v>
      </c>
      <c r="S976" s="122">
        <f t="shared" si="49"/>
        <v>14298624568.701159</v>
      </c>
      <c r="T976" s="122">
        <v>0.34592576348784931</v>
      </c>
      <c r="U976" s="122">
        <f t="shared" si="50"/>
        <v>-17657553989.21706</v>
      </c>
      <c r="V976" s="3">
        <f t="shared" si="51"/>
        <v>0.93706563668679133</v>
      </c>
    </row>
    <row r="977" spans="13:22" x14ac:dyDescent="0.25">
      <c r="M977" s="3">
        <v>973</v>
      </c>
      <c r="N977" s="122">
        <f>(_xlfn.GAMMA.INV(T977,IF($O$2="Railway",$D$31,$D$32),IF($O$2="Railway",$F$31,$F$32))*'CBA Result'!$G$89)</f>
        <v>4575514722.8744926</v>
      </c>
      <c r="O977" s="122">
        <f>'CBA Result'!$G$88+'CBA Result'!$G$92+'CBA Result'!$G$93+'CBA Result'!$G$94+'CBA Result'!$G$95</f>
        <v>-1375964005.2877898</v>
      </c>
      <c r="P977" s="122">
        <f>'CBA Result'!$G$90+'CBA Result'!$G$91</f>
        <v>16477753602.776276</v>
      </c>
      <c r="Q977" s="122">
        <f>'CBA Result'!$G$74</f>
        <v>-11300047184.977684</v>
      </c>
      <c r="R977" s="122">
        <v>0.57037932009890213</v>
      </c>
      <c r="S977" s="122">
        <f t="shared" si="49"/>
        <v>14401803041.967421</v>
      </c>
      <c r="T977" s="122">
        <v>0.76668599471642596</v>
      </c>
      <c r="U977" s="122">
        <f t="shared" si="50"/>
        <v>-22296005968.930965</v>
      </c>
      <c r="V977" s="3">
        <f t="shared" si="51"/>
        <v>0.78943976710812036</v>
      </c>
    </row>
    <row r="978" spans="13:22" x14ac:dyDescent="0.25">
      <c r="M978" s="3">
        <v>974</v>
      </c>
      <c r="N978" s="122">
        <f>(_xlfn.GAMMA.INV(T978,IF($O$2="Railway",$D$31,$D$32),IF($O$2="Railway",$F$31,$F$32))*'CBA Result'!$G$89)</f>
        <v>3572978613.2717557</v>
      </c>
      <c r="O978" s="122">
        <f>'CBA Result'!$G$88+'CBA Result'!$G$92+'CBA Result'!$G$93+'CBA Result'!$G$94+'CBA Result'!$G$95</f>
        <v>-1375964005.2877898</v>
      </c>
      <c r="P978" s="122">
        <f>'CBA Result'!$G$90+'CBA Result'!$G$91</f>
        <v>16477753602.776276</v>
      </c>
      <c r="Q978" s="122">
        <f>'CBA Result'!$G$74</f>
        <v>-11300047184.977684</v>
      </c>
      <c r="R978" s="122">
        <v>0.13713706492317868</v>
      </c>
      <c r="S978" s="122">
        <f t="shared" si="49"/>
        <v>6193575526.4336634</v>
      </c>
      <c r="T978" s="122">
        <v>0.32223805263596361</v>
      </c>
      <c r="U978" s="122">
        <f t="shared" si="50"/>
        <v>-17410752082.188183</v>
      </c>
      <c r="V978" s="3">
        <f t="shared" si="51"/>
        <v>0.48192002819921265</v>
      </c>
    </row>
    <row r="979" spans="13:22" x14ac:dyDescent="0.25">
      <c r="M979" s="3">
        <v>975</v>
      </c>
      <c r="N979" s="122">
        <f>(_xlfn.GAMMA.INV(T979,IF($O$2="Railway",$D$31,$D$32),IF($O$2="Railway",$F$31,$F$32))*'CBA Result'!$G$89)</f>
        <v>3008633315.1111689</v>
      </c>
      <c r="O979" s="122">
        <f>'CBA Result'!$G$88+'CBA Result'!$G$92+'CBA Result'!$G$93+'CBA Result'!$G$94+'CBA Result'!$G$95</f>
        <v>-1375964005.2877898</v>
      </c>
      <c r="P979" s="122">
        <f>'CBA Result'!$G$90+'CBA Result'!$G$91</f>
        <v>16477753602.776276</v>
      </c>
      <c r="Q979" s="122">
        <f>'CBA Result'!$G$74</f>
        <v>-11300047184.977684</v>
      </c>
      <c r="R979" s="122">
        <v>0.52701689657203865</v>
      </c>
      <c r="S979" s="122">
        <f t="shared" si="49"/>
        <v>13547495161.865669</v>
      </c>
      <c r="T979" s="122">
        <v>0.10876606469420691</v>
      </c>
      <c r="U979" s="122">
        <f t="shared" si="50"/>
        <v>-14660756311.565523</v>
      </c>
      <c r="V979" s="3">
        <f t="shared" si="51"/>
        <v>1.0354284696563558</v>
      </c>
    </row>
    <row r="980" spans="13:22" x14ac:dyDescent="0.25">
      <c r="M980" s="3">
        <v>976</v>
      </c>
      <c r="N980" s="122">
        <f>(_xlfn.GAMMA.INV(T980,IF($O$2="Railway",$D$31,$D$32),IF($O$2="Railway",$F$31,$F$32))*'CBA Result'!$G$89)</f>
        <v>5121867292.5868111</v>
      </c>
      <c r="O980" s="122">
        <f>'CBA Result'!$G$88+'CBA Result'!$G$92+'CBA Result'!$G$93+'CBA Result'!$G$94+'CBA Result'!$G$95</f>
        <v>-1375964005.2877898</v>
      </c>
      <c r="P980" s="122">
        <f>'CBA Result'!$G$90+'CBA Result'!$G$91</f>
        <v>16477753602.776276</v>
      </c>
      <c r="Q980" s="122">
        <f>'CBA Result'!$G$74</f>
        <v>-11300047184.977684</v>
      </c>
      <c r="R980" s="122">
        <v>0.40945692799465472</v>
      </c>
      <c r="S980" s="122">
        <f t="shared" si="49"/>
        <v>11347695000.302591</v>
      </c>
      <c r="T980" s="122">
        <v>0.90395136607018278</v>
      </c>
      <c r="U980" s="122">
        <f t="shared" si="50"/>
        <v>-24958325050.661259</v>
      </c>
      <c r="V980" s="3">
        <f t="shared" si="51"/>
        <v>0.6047520519491637</v>
      </c>
    </row>
    <row r="981" spans="13:22" x14ac:dyDescent="0.25">
      <c r="M981" s="3">
        <v>977</v>
      </c>
      <c r="N981" s="122">
        <f>(_xlfn.GAMMA.INV(T981,IF($O$2="Railway",$D$31,$D$32),IF($O$2="Railway",$F$31,$F$32))*'CBA Result'!$G$89)</f>
        <v>5151605230.302043</v>
      </c>
      <c r="O981" s="122">
        <f>'CBA Result'!$G$88+'CBA Result'!$G$92+'CBA Result'!$G$93+'CBA Result'!$G$94+'CBA Result'!$G$95</f>
        <v>-1375964005.2877898</v>
      </c>
      <c r="P981" s="122">
        <f>'CBA Result'!$G$90+'CBA Result'!$G$91</f>
        <v>16477753602.776276</v>
      </c>
      <c r="Q981" s="122">
        <f>'CBA Result'!$G$74</f>
        <v>-11300047184.977684</v>
      </c>
      <c r="R981" s="122">
        <v>0.40199382314219545</v>
      </c>
      <c r="S981" s="122">
        <f t="shared" si="49"/>
        <v>11211507863.244127</v>
      </c>
      <c r="T981" s="122">
        <v>0.90899528219593217</v>
      </c>
      <c r="U981" s="122">
        <f t="shared" si="50"/>
        <v>-25103234919.159275</v>
      </c>
      <c r="V981" s="3">
        <f t="shared" si="51"/>
        <v>0.59702062847764292</v>
      </c>
    </row>
    <row r="982" spans="13:22" x14ac:dyDescent="0.25">
      <c r="M982" s="3">
        <v>978</v>
      </c>
      <c r="N982" s="122">
        <f>(_xlfn.GAMMA.INV(T982,IF($O$2="Railway",$D$31,$D$32),IF($O$2="Railway",$F$31,$F$32))*'CBA Result'!$G$89)</f>
        <v>3106449479.0410495</v>
      </c>
      <c r="O982" s="122">
        <f>'CBA Result'!$G$88+'CBA Result'!$G$92+'CBA Result'!$G$93+'CBA Result'!$G$94+'CBA Result'!$G$95</f>
        <v>-1375964005.2877898</v>
      </c>
      <c r="P982" s="122">
        <f>'CBA Result'!$G$90+'CBA Result'!$G$91</f>
        <v>16477753602.776276</v>
      </c>
      <c r="Q982" s="122">
        <f>'CBA Result'!$G$74</f>
        <v>-11300047184.977684</v>
      </c>
      <c r="R982" s="122">
        <v>0.47308818256010077</v>
      </c>
      <c r="S982" s="122">
        <f t="shared" si="49"/>
        <v>12522274657.707371</v>
      </c>
      <c r="T982" s="122">
        <v>0.13726036744686021</v>
      </c>
      <c r="U982" s="122">
        <f t="shared" si="50"/>
        <v>-15137404275.112764</v>
      </c>
      <c r="V982" s="3">
        <f t="shared" si="51"/>
        <v>0.9415590594282689</v>
      </c>
    </row>
    <row r="983" spans="13:22" x14ac:dyDescent="0.25">
      <c r="M983" s="3">
        <v>979</v>
      </c>
      <c r="N983" s="122">
        <f>(_xlfn.GAMMA.INV(T983,IF($O$2="Railway",$D$31,$D$32),IF($O$2="Railway",$F$31,$F$32))*'CBA Result'!$G$89)</f>
        <v>5332966575.3327417</v>
      </c>
      <c r="O983" s="122">
        <f>'CBA Result'!$G$88+'CBA Result'!$G$92+'CBA Result'!$G$93+'CBA Result'!$G$94+'CBA Result'!$G$95</f>
        <v>-1375964005.2877898</v>
      </c>
      <c r="P983" s="122">
        <f>'CBA Result'!$G$90+'CBA Result'!$G$91</f>
        <v>16477753602.776276</v>
      </c>
      <c r="Q983" s="122">
        <f>'CBA Result'!$G$74</f>
        <v>-11300047184.977684</v>
      </c>
      <c r="R983" s="122">
        <v>0.9107247513281056</v>
      </c>
      <c r="S983" s="122">
        <f t="shared" si="49"/>
        <v>24064391827.400238</v>
      </c>
      <c r="T983" s="122">
        <v>0.93528031382919408</v>
      </c>
      <c r="U983" s="122">
        <f t="shared" si="50"/>
        <v>-25986989835.545483</v>
      </c>
      <c r="V983" s="3">
        <f t="shared" si="51"/>
        <v>1.078285502660143</v>
      </c>
    </row>
    <row r="984" spans="13:22" x14ac:dyDescent="0.25">
      <c r="M984" s="3">
        <v>980</v>
      </c>
      <c r="N984" s="122">
        <f>(_xlfn.GAMMA.INV(T984,IF($O$2="Railway",$D$31,$D$32),IF($O$2="Railway",$F$31,$F$32))*'CBA Result'!$G$89)</f>
        <v>5307181443.8553591</v>
      </c>
      <c r="O984" s="122">
        <f>'CBA Result'!$G$88+'CBA Result'!$G$92+'CBA Result'!$G$93+'CBA Result'!$G$94+'CBA Result'!$G$95</f>
        <v>-1375964005.2877898</v>
      </c>
      <c r="P984" s="122">
        <f>'CBA Result'!$G$90+'CBA Result'!$G$91</f>
        <v>16477753602.776276</v>
      </c>
      <c r="Q984" s="122">
        <f>'CBA Result'!$G$74</f>
        <v>-11300047184.977684</v>
      </c>
      <c r="R984" s="122">
        <v>0.45397715372238967</v>
      </c>
      <c r="S984" s="122">
        <f t="shared" si="49"/>
        <v>12166378425.423794</v>
      </c>
      <c r="T984" s="122">
        <v>0.93198353455434002</v>
      </c>
      <c r="U984" s="122">
        <f t="shared" si="50"/>
        <v>-25861341579.52409</v>
      </c>
      <c r="V984" s="3">
        <f t="shared" si="51"/>
        <v>0.62245788040388261</v>
      </c>
    </row>
    <row r="985" spans="13:22" x14ac:dyDescent="0.25">
      <c r="M985" s="3">
        <v>981</v>
      </c>
      <c r="N985" s="122">
        <f>(_xlfn.GAMMA.INV(T985,IF($O$2="Railway",$D$31,$D$32),IF($O$2="Railway",$F$31,$F$32))*'CBA Result'!$G$89)</f>
        <v>3078530988.0081105</v>
      </c>
      <c r="O985" s="122">
        <f>'CBA Result'!$G$88+'CBA Result'!$G$92+'CBA Result'!$G$93+'CBA Result'!$G$94+'CBA Result'!$G$95</f>
        <v>-1375964005.2877898</v>
      </c>
      <c r="P985" s="122">
        <f>'CBA Result'!$G$90+'CBA Result'!$G$91</f>
        <v>16477753602.776276</v>
      </c>
      <c r="Q985" s="122">
        <f>'CBA Result'!$G$74</f>
        <v>-11300047184.977684</v>
      </c>
      <c r="R985" s="122">
        <v>0.18257654076437491</v>
      </c>
      <c r="S985" s="122">
        <f t="shared" si="49"/>
        <v>7134075378.9260817</v>
      </c>
      <c r="T985" s="122">
        <v>0.12871755100674875</v>
      </c>
      <c r="U985" s="122">
        <f t="shared" si="50"/>
        <v>-15001360380.509602</v>
      </c>
      <c r="V985" s="3">
        <f t="shared" si="51"/>
        <v>0.58905606808348798</v>
      </c>
    </row>
    <row r="986" spans="13:22" x14ac:dyDescent="0.25">
      <c r="M986" s="3">
        <v>982</v>
      </c>
      <c r="N986" s="122">
        <f>(_xlfn.GAMMA.INV(T986,IF($O$2="Railway",$D$31,$D$32),IF($O$2="Railway",$F$31,$F$32))*'CBA Result'!$G$89)</f>
        <v>4918957519.632411</v>
      </c>
      <c r="O986" s="122">
        <f>'CBA Result'!$G$88+'CBA Result'!$G$92+'CBA Result'!$G$93+'CBA Result'!$G$94+'CBA Result'!$G$95</f>
        <v>-1375964005.2877898</v>
      </c>
      <c r="P986" s="122">
        <f>'CBA Result'!$G$90+'CBA Result'!$G$91</f>
        <v>16477753602.776276</v>
      </c>
      <c r="Q986" s="122">
        <f>'CBA Result'!$G$74</f>
        <v>-11300047184.977684</v>
      </c>
      <c r="R986" s="122">
        <v>0.41783712674853746</v>
      </c>
      <c r="S986" s="122">
        <f t="shared" si="49"/>
        <v>11500912997.192354</v>
      </c>
      <c r="T986" s="122">
        <v>0.86329822609970741</v>
      </c>
      <c r="U986" s="122">
        <f t="shared" si="50"/>
        <v>-23969566892.736771</v>
      </c>
      <c r="V986" s="3">
        <f t="shared" si="51"/>
        <v>0.6276252958118973</v>
      </c>
    </row>
    <row r="987" spans="13:22" x14ac:dyDescent="0.25">
      <c r="M987" s="3">
        <v>983</v>
      </c>
      <c r="N987" s="122">
        <f>(_xlfn.GAMMA.INV(T987,IF($O$2="Railway",$D$31,$D$32),IF($O$2="Railway",$F$31,$F$32))*'CBA Result'!$G$89)</f>
        <v>5493965448.4323597</v>
      </c>
      <c r="O987" s="122">
        <f>'CBA Result'!$G$88+'CBA Result'!$G$92+'CBA Result'!$G$93+'CBA Result'!$G$94+'CBA Result'!$G$95</f>
        <v>-1375964005.2877898</v>
      </c>
      <c r="P987" s="122">
        <f>'CBA Result'!$G$90+'CBA Result'!$G$91</f>
        <v>16477753602.776276</v>
      </c>
      <c r="Q987" s="122">
        <f>'CBA Result'!$G$74</f>
        <v>-11300047184.977684</v>
      </c>
      <c r="R987" s="122">
        <v>0.40061171533884465</v>
      </c>
      <c r="S987" s="122">
        <f t="shared" si="49"/>
        <v>11186311478.689104</v>
      </c>
      <c r="T987" s="122">
        <v>0.95296366883169392</v>
      </c>
      <c r="U987" s="122">
        <f t="shared" si="50"/>
        <v>-26771520550.237431</v>
      </c>
      <c r="V987" s="3">
        <f t="shared" si="51"/>
        <v>0.57166394016039346</v>
      </c>
    </row>
    <row r="988" spans="13:22" x14ac:dyDescent="0.25">
      <c r="M988" s="3">
        <v>984</v>
      </c>
      <c r="N988" s="122">
        <f>(_xlfn.GAMMA.INV(T988,IF($O$2="Railway",$D$31,$D$32),IF($O$2="Railway",$F$31,$F$32))*'CBA Result'!$G$89)</f>
        <v>4077431497.5027785</v>
      </c>
      <c r="O988" s="122">
        <f>'CBA Result'!$G$88+'CBA Result'!$G$92+'CBA Result'!$G$93+'CBA Result'!$G$94+'CBA Result'!$G$95</f>
        <v>-1375964005.2877898</v>
      </c>
      <c r="P988" s="122">
        <f>'CBA Result'!$G$90+'CBA Result'!$G$91</f>
        <v>16477753602.776276</v>
      </c>
      <c r="Q988" s="122">
        <f>'CBA Result'!$G$74</f>
        <v>-11300047184.977684</v>
      </c>
      <c r="R988" s="122">
        <v>0.25447413502930694</v>
      </c>
      <c r="S988" s="122">
        <f t="shared" si="49"/>
        <v>8516440821.2055187</v>
      </c>
      <c r="T988" s="122">
        <v>0.56413558015330434</v>
      </c>
      <c r="U988" s="122">
        <f t="shared" si="50"/>
        <v>-19868898367.15815</v>
      </c>
      <c r="V988" s="3">
        <f t="shared" si="51"/>
        <v>0.56459639110957949</v>
      </c>
    </row>
    <row r="989" spans="13:22" x14ac:dyDescent="0.25">
      <c r="M989" s="3">
        <v>985</v>
      </c>
      <c r="N989" s="122">
        <f>(_xlfn.GAMMA.INV(T989,IF($O$2="Railway",$D$31,$D$32),IF($O$2="Railway",$F$31,$F$32))*'CBA Result'!$G$89)</f>
        <v>3708054653.9219756</v>
      </c>
      <c r="O989" s="122">
        <f>'CBA Result'!$G$88+'CBA Result'!$G$92+'CBA Result'!$G$93+'CBA Result'!$G$94+'CBA Result'!$G$95</f>
        <v>-1375964005.2877898</v>
      </c>
      <c r="P989" s="122">
        <f>'CBA Result'!$G$90+'CBA Result'!$G$91</f>
        <v>16477753602.776276</v>
      </c>
      <c r="Q989" s="122">
        <f>'CBA Result'!$G$74</f>
        <v>-11300047184.977684</v>
      </c>
      <c r="R989" s="122">
        <v>0.95811712063113652</v>
      </c>
      <c r="S989" s="122">
        <f t="shared" si="49"/>
        <v>27085460862.361443</v>
      </c>
      <c r="T989" s="122">
        <v>0.38622915340778052</v>
      </c>
      <c r="U989" s="122">
        <f t="shared" si="50"/>
        <v>-18068963538.385803</v>
      </c>
      <c r="V989" s="3">
        <f t="shared" si="51"/>
        <v>1.6280707771921075</v>
      </c>
    </row>
    <row r="990" spans="13:22" x14ac:dyDescent="0.25">
      <c r="M990" s="3">
        <v>986</v>
      </c>
      <c r="N990" s="122">
        <f>(_xlfn.GAMMA.INV(T990,IF($O$2="Railway",$D$31,$D$32),IF($O$2="Railway",$F$31,$F$32))*'CBA Result'!$G$89)</f>
        <v>4569600245.7354059</v>
      </c>
      <c r="O990" s="122">
        <f>'CBA Result'!$G$88+'CBA Result'!$G$92+'CBA Result'!$G$93+'CBA Result'!$G$94+'CBA Result'!$G$95</f>
        <v>-1375964005.2877898</v>
      </c>
      <c r="P990" s="122">
        <f>'CBA Result'!$G$90+'CBA Result'!$G$91</f>
        <v>16477753602.776276</v>
      </c>
      <c r="Q990" s="122">
        <f>'CBA Result'!$G$74</f>
        <v>-11300047184.977684</v>
      </c>
      <c r="R990" s="122">
        <v>0.98276447187796889</v>
      </c>
      <c r="S990" s="122">
        <f t="shared" si="49"/>
        <v>29847924293.277584</v>
      </c>
      <c r="T990" s="122">
        <v>0.76469749575877533</v>
      </c>
      <c r="U990" s="122">
        <f t="shared" si="50"/>
        <v>-22267185338.776089</v>
      </c>
      <c r="V990" s="3">
        <f t="shared" si="51"/>
        <v>1.4838678544695367</v>
      </c>
    </row>
    <row r="991" spans="13:22" x14ac:dyDescent="0.25">
      <c r="M991" s="3">
        <v>987</v>
      </c>
      <c r="N991" s="122">
        <f>(_xlfn.GAMMA.INV(T991,IF($O$2="Railway",$D$31,$D$32),IF($O$2="Railway",$F$31,$F$32))*'CBA Result'!$G$89)</f>
        <v>4185647633.5959516</v>
      </c>
      <c r="O991" s="122">
        <f>'CBA Result'!$G$88+'CBA Result'!$G$92+'CBA Result'!$G$93+'CBA Result'!$G$94+'CBA Result'!$G$95</f>
        <v>-1375964005.2877898</v>
      </c>
      <c r="P991" s="122">
        <f>'CBA Result'!$G$90+'CBA Result'!$G$91</f>
        <v>16477753602.776276</v>
      </c>
      <c r="Q991" s="122">
        <f>'CBA Result'!$G$74</f>
        <v>-11300047184.977684</v>
      </c>
      <c r="R991" s="122">
        <v>8.8034544208189458E-2</v>
      </c>
      <c r="S991" s="122">
        <f t="shared" si="49"/>
        <v>5062295954.0754099</v>
      </c>
      <c r="T991" s="122">
        <v>0.61343901204641815</v>
      </c>
      <c r="U991" s="122">
        <f t="shared" si="50"/>
        <v>-20396224310.227619</v>
      </c>
      <c r="V991" s="3">
        <f t="shared" si="51"/>
        <v>0.385952785312142</v>
      </c>
    </row>
    <row r="992" spans="13:22" x14ac:dyDescent="0.25">
      <c r="M992" s="3">
        <v>988</v>
      </c>
      <c r="N992" s="122">
        <f>(_xlfn.GAMMA.INV(T992,IF($O$2="Railway",$D$31,$D$32),IF($O$2="Railway",$F$31,$F$32))*'CBA Result'!$G$89)</f>
        <v>4291708172.0921621</v>
      </c>
      <c r="O992" s="122">
        <f>'CBA Result'!$G$88+'CBA Result'!$G$92+'CBA Result'!$G$93+'CBA Result'!$G$94+'CBA Result'!$G$95</f>
        <v>-1375964005.2877898</v>
      </c>
      <c r="P992" s="122">
        <f>'CBA Result'!$G$90+'CBA Result'!$G$91</f>
        <v>16477753602.776276</v>
      </c>
      <c r="Q992" s="122">
        <f>'CBA Result'!$G$74</f>
        <v>-11300047184.977684</v>
      </c>
      <c r="R992" s="122">
        <v>0.81339440325988255</v>
      </c>
      <c r="S992" s="122">
        <f t="shared" si="49"/>
        <v>20284573077.160088</v>
      </c>
      <c r="T992" s="122">
        <v>0.65928103971291996</v>
      </c>
      <c r="U992" s="122">
        <f t="shared" si="50"/>
        <v>-20913046251.059216</v>
      </c>
      <c r="V992" s="3">
        <f t="shared" si="51"/>
        <v>1.1093705319371823</v>
      </c>
    </row>
    <row r="993" spans="13:22" x14ac:dyDescent="0.25">
      <c r="M993" s="3">
        <v>989</v>
      </c>
      <c r="N993" s="122">
        <f>(_xlfn.GAMMA.INV(T993,IF($O$2="Railway",$D$31,$D$32),IF($O$2="Railway",$F$31,$F$32))*'CBA Result'!$G$89)</f>
        <v>3438094392.3617015</v>
      </c>
      <c r="O993" s="122">
        <f>'CBA Result'!$G$88+'CBA Result'!$G$92+'CBA Result'!$G$93+'CBA Result'!$G$94+'CBA Result'!$G$95</f>
        <v>-1375964005.2877898</v>
      </c>
      <c r="P993" s="122">
        <f>'CBA Result'!$G$90+'CBA Result'!$G$91</f>
        <v>16477753602.776276</v>
      </c>
      <c r="Q993" s="122">
        <f>'CBA Result'!$G$74</f>
        <v>-11300047184.977684</v>
      </c>
      <c r="R993" s="122">
        <v>0.22905365850038995</v>
      </c>
      <c r="S993" s="122">
        <f t="shared" si="49"/>
        <v>8037792281.5036364</v>
      </c>
      <c r="T993" s="122">
        <v>0.26176102492567621</v>
      </c>
      <c r="U993" s="122">
        <f t="shared" si="50"/>
        <v>-16753475343.57552</v>
      </c>
      <c r="V993" s="3">
        <f t="shared" si="51"/>
        <v>0.60285537546396795</v>
      </c>
    </row>
    <row r="994" spans="13:22" x14ac:dyDescent="0.25">
      <c r="M994" s="3">
        <v>990</v>
      </c>
      <c r="N994" s="122">
        <f>(_xlfn.GAMMA.INV(T994,IF($O$2="Railway",$D$31,$D$32),IF($O$2="Railway",$F$31,$F$32))*'CBA Result'!$G$89)</f>
        <v>2438963256.7373729</v>
      </c>
      <c r="O994" s="122">
        <f>'CBA Result'!$G$88+'CBA Result'!$G$92+'CBA Result'!$G$93+'CBA Result'!$G$94+'CBA Result'!$G$95</f>
        <v>-1375964005.2877898</v>
      </c>
      <c r="P994" s="122">
        <f>'CBA Result'!$G$90+'CBA Result'!$G$91</f>
        <v>16477753602.776276</v>
      </c>
      <c r="Q994" s="122">
        <f>'CBA Result'!$G$74</f>
        <v>-11300047184.977684</v>
      </c>
      <c r="R994" s="122">
        <v>5.2959885487954494E-2</v>
      </c>
      <c r="S994" s="122">
        <f t="shared" si="49"/>
        <v>4109697640.3987975</v>
      </c>
      <c r="T994" s="122">
        <v>1.6997002599511202E-2</v>
      </c>
      <c r="U994" s="122">
        <f t="shared" si="50"/>
        <v>-11884813539.853931</v>
      </c>
      <c r="V994" s="3">
        <f t="shared" si="51"/>
        <v>0.43523584736963028</v>
      </c>
    </row>
    <row r="995" spans="13:22" x14ac:dyDescent="0.25">
      <c r="M995" s="3">
        <v>991</v>
      </c>
      <c r="N995" s="122">
        <f>(_xlfn.GAMMA.INV(T995,IF($O$2="Railway",$D$31,$D$32),IF($O$2="Railway",$F$31,$F$32))*'CBA Result'!$G$89)</f>
        <v>4748312296.9091873</v>
      </c>
      <c r="O995" s="122">
        <f>'CBA Result'!$G$88+'CBA Result'!$G$92+'CBA Result'!$G$93+'CBA Result'!$G$94+'CBA Result'!$G$95</f>
        <v>-1375964005.2877898</v>
      </c>
      <c r="P995" s="122">
        <f>'CBA Result'!$G$90+'CBA Result'!$G$91</f>
        <v>16477753602.776276</v>
      </c>
      <c r="Q995" s="122">
        <f>'CBA Result'!$G$74</f>
        <v>-11300047184.977684</v>
      </c>
      <c r="R995" s="122">
        <v>0.43340629192218549</v>
      </c>
      <c r="S995" s="122">
        <f t="shared" si="49"/>
        <v>11786556760.038441</v>
      </c>
      <c r="T995" s="122">
        <v>0.81989141199459892</v>
      </c>
      <c r="U995" s="122">
        <f t="shared" si="50"/>
        <v>-23138030522.547516</v>
      </c>
      <c r="V995" s="3">
        <f t="shared" si="51"/>
        <v>0.65515105258798101</v>
      </c>
    </row>
    <row r="996" spans="13:22" x14ac:dyDescent="0.25">
      <c r="M996" s="3">
        <v>992</v>
      </c>
      <c r="N996" s="122">
        <f>(_xlfn.GAMMA.INV(T996,IF($O$2="Railway",$D$31,$D$32),IF($O$2="Railway",$F$31,$F$32))*'CBA Result'!$G$89)</f>
        <v>4913352787.3999977</v>
      </c>
      <c r="O996" s="122">
        <f>'CBA Result'!$G$88+'CBA Result'!$G$92+'CBA Result'!$G$93+'CBA Result'!$G$94+'CBA Result'!$G$95</f>
        <v>-1375964005.2877898</v>
      </c>
      <c r="P996" s="122">
        <f>'CBA Result'!$G$90+'CBA Result'!$G$91</f>
        <v>16477753602.776276</v>
      </c>
      <c r="Q996" s="122">
        <f>'CBA Result'!$G$74</f>
        <v>-11300047184.977684</v>
      </c>
      <c r="R996" s="122">
        <v>0.54893747692966166</v>
      </c>
      <c r="S996" s="122">
        <f t="shared" si="49"/>
        <v>13975436566.243849</v>
      </c>
      <c r="T996" s="122">
        <v>0.86201163804800118</v>
      </c>
      <c r="U996" s="122">
        <f t="shared" si="50"/>
        <v>-23942255617.20237</v>
      </c>
      <c r="V996" s="3">
        <f t="shared" si="51"/>
        <v>0.73146096292503016</v>
      </c>
    </row>
    <row r="997" spans="13:22" x14ac:dyDescent="0.25">
      <c r="M997" s="3">
        <v>993</v>
      </c>
      <c r="N997" s="122">
        <f>(_xlfn.GAMMA.INV(T997,IF($O$2="Railway",$D$31,$D$32),IF($O$2="Railway",$F$31,$F$32))*'CBA Result'!$G$89)</f>
        <v>4971399105.1825066</v>
      </c>
      <c r="O997" s="122">
        <f>'CBA Result'!$G$88+'CBA Result'!$G$92+'CBA Result'!$G$93+'CBA Result'!$G$94+'CBA Result'!$G$95</f>
        <v>-1375964005.2877898</v>
      </c>
      <c r="P997" s="122">
        <f>'CBA Result'!$G$90+'CBA Result'!$G$91</f>
        <v>16477753602.776276</v>
      </c>
      <c r="Q997" s="122">
        <f>'CBA Result'!$G$74</f>
        <v>-11300047184.977684</v>
      </c>
      <c r="R997" s="122">
        <v>0.21263916778849945</v>
      </c>
      <c r="S997" s="122">
        <f t="shared" si="49"/>
        <v>7723553347.5665226</v>
      </c>
      <c r="T997" s="122">
        <v>0.87489579668936546</v>
      </c>
      <c r="U997" s="122">
        <f t="shared" si="50"/>
        <v>-24225109268.898243</v>
      </c>
      <c r="V997" s="3">
        <f t="shared" si="51"/>
        <v>0.46724199762406382</v>
      </c>
    </row>
    <row r="998" spans="13:22" x14ac:dyDescent="0.25">
      <c r="M998" s="3">
        <v>994</v>
      </c>
      <c r="N998" s="122">
        <f>(_xlfn.GAMMA.INV(T998,IF($O$2="Railway",$D$31,$D$32),IF($O$2="Railway",$F$31,$F$32))*'CBA Result'!$G$89)</f>
        <v>3210418141.0875978</v>
      </c>
      <c r="O998" s="122">
        <f>'CBA Result'!$G$88+'CBA Result'!$G$92+'CBA Result'!$G$93+'CBA Result'!$G$94+'CBA Result'!$G$95</f>
        <v>-1375964005.2877898</v>
      </c>
      <c r="P998" s="122">
        <f>'CBA Result'!$G$90+'CBA Result'!$G$91</f>
        <v>16477753602.776276</v>
      </c>
      <c r="Q998" s="122">
        <f>'CBA Result'!$G$74</f>
        <v>-11300047184.977684</v>
      </c>
      <c r="R998" s="122">
        <v>3.3367308991256617E-2</v>
      </c>
      <c r="S998" s="122">
        <f t="shared" si="49"/>
        <v>3467050256.1018496</v>
      </c>
      <c r="T998" s="122">
        <v>0.17188665310475748</v>
      </c>
      <c r="U998" s="122">
        <f t="shared" si="50"/>
        <v>-15644032720.21048</v>
      </c>
      <c r="V998" s="3">
        <f t="shared" si="51"/>
        <v>0.33888348910525218</v>
      </c>
    </row>
    <row r="999" spans="13:22" x14ac:dyDescent="0.25">
      <c r="M999" s="3">
        <v>995</v>
      </c>
      <c r="N999" s="122">
        <f>(_xlfn.GAMMA.INV(T999,IF($O$2="Railway",$D$31,$D$32),IF($O$2="Railway",$F$31,$F$32))*'CBA Result'!$G$89)</f>
        <v>4728699715.038743</v>
      </c>
      <c r="O999" s="122">
        <f>'CBA Result'!$G$88+'CBA Result'!$G$92+'CBA Result'!$G$93+'CBA Result'!$G$94+'CBA Result'!$G$95</f>
        <v>-1375964005.2877898</v>
      </c>
      <c r="P999" s="122">
        <f>'CBA Result'!$G$90+'CBA Result'!$G$91</f>
        <v>16477753602.776276</v>
      </c>
      <c r="Q999" s="122">
        <f>'CBA Result'!$G$74</f>
        <v>-11300047184.977684</v>
      </c>
      <c r="R999" s="122">
        <v>0.16953839581295937</v>
      </c>
      <c r="S999" s="122">
        <f t="shared" si="49"/>
        <v>6871363330.0868158</v>
      </c>
      <c r="T999" s="122">
        <v>0.81432761791965358</v>
      </c>
      <c r="U999" s="122">
        <f t="shared" si="50"/>
        <v>-23042460456.897099</v>
      </c>
      <c r="V999" s="3">
        <f t="shared" si="51"/>
        <v>0.44370691484803992</v>
      </c>
    </row>
    <row r="1000" spans="13:22" x14ac:dyDescent="0.25">
      <c r="M1000" s="3">
        <v>996</v>
      </c>
      <c r="N1000" s="122">
        <f>(_xlfn.GAMMA.INV(T1000,IF($O$2="Railway",$D$31,$D$32),IF($O$2="Railway",$F$31,$F$32))*'CBA Result'!$G$89)</f>
        <v>3743487421.7358975</v>
      </c>
      <c r="O1000" s="122">
        <f>'CBA Result'!$G$88+'CBA Result'!$G$92+'CBA Result'!$G$93+'CBA Result'!$G$94+'CBA Result'!$G$95</f>
        <v>-1375964005.2877898</v>
      </c>
      <c r="P1000" s="122">
        <f>'CBA Result'!$G$90+'CBA Result'!$G$91</f>
        <v>16477753602.776276</v>
      </c>
      <c r="Q1000" s="122">
        <f>'CBA Result'!$G$74</f>
        <v>-11300047184.977684</v>
      </c>
      <c r="R1000" s="122">
        <v>0.53148513241860251</v>
      </c>
      <c r="S1000" s="122">
        <f t="shared" si="49"/>
        <v>13634126840.46125</v>
      </c>
      <c r="T1000" s="122">
        <v>0.40335742604261782</v>
      </c>
      <c r="U1000" s="122">
        <f t="shared" si="50"/>
        <v>-18241623719.922413</v>
      </c>
      <c r="V1000" s="3">
        <f t="shared" si="51"/>
        <v>0.8772053684800718</v>
      </c>
    </row>
    <row r="1001" spans="13:22" x14ac:dyDescent="0.25">
      <c r="M1001" s="3">
        <v>997</v>
      </c>
      <c r="N1001" s="122">
        <f>(_xlfn.GAMMA.INV(T1001,IF($O$2="Railway",$D$31,$D$32),IF($O$2="Railway",$F$31,$F$32))*'CBA Result'!$G$89)</f>
        <v>3890075093.4578991</v>
      </c>
      <c r="O1001" s="122">
        <f>'CBA Result'!$G$88+'CBA Result'!$G$92+'CBA Result'!$G$93+'CBA Result'!$G$94+'CBA Result'!$G$95</f>
        <v>-1375964005.2877898</v>
      </c>
      <c r="P1001" s="122">
        <f>'CBA Result'!$G$90+'CBA Result'!$G$91</f>
        <v>16477753602.776276</v>
      </c>
      <c r="Q1001" s="122">
        <f>'CBA Result'!$G$74</f>
        <v>-11300047184.977684</v>
      </c>
      <c r="R1001" s="122">
        <v>0.16484839057198031</v>
      </c>
      <c r="S1001" s="122">
        <f t="shared" si="49"/>
        <v>6775610704.1052656</v>
      </c>
      <c r="T1001" s="122">
        <v>0.47467235273219122</v>
      </c>
      <c r="U1001" s="122">
        <f t="shared" si="50"/>
        <v>-18955930153.545292</v>
      </c>
      <c r="V1001" s="3">
        <f t="shared" si="51"/>
        <v>0.49006942508373486</v>
      </c>
    </row>
    <row r="1002" spans="13:22" x14ac:dyDescent="0.25">
      <c r="M1002" s="3">
        <v>998</v>
      </c>
      <c r="N1002" s="122">
        <f>(_xlfn.GAMMA.INV(T1002,IF($O$2="Railway",$D$31,$D$32),IF($O$2="Railway",$F$31,$F$32))*'CBA Result'!$G$89)</f>
        <v>3903226663.8563733</v>
      </c>
      <c r="O1002" s="122">
        <f>'CBA Result'!$G$88+'CBA Result'!$G$92+'CBA Result'!$G$93+'CBA Result'!$G$94+'CBA Result'!$G$95</f>
        <v>-1375964005.2877898</v>
      </c>
      <c r="P1002" s="122">
        <f>'CBA Result'!$G$90+'CBA Result'!$G$91</f>
        <v>16477753602.776276</v>
      </c>
      <c r="Q1002" s="122">
        <f>'CBA Result'!$G$74</f>
        <v>-11300047184.977684</v>
      </c>
      <c r="R1002" s="122">
        <v>0.75661878032611674</v>
      </c>
      <c r="S1002" s="122">
        <f t="shared" si="49"/>
        <v>18644675631.911079</v>
      </c>
      <c r="T1002" s="122">
        <v>0.48105610889067485</v>
      </c>
      <c r="U1002" s="122">
        <f t="shared" si="50"/>
        <v>-19020016384.246124</v>
      </c>
      <c r="V1002" s="3">
        <f t="shared" si="51"/>
        <v>1.1131398555479652</v>
      </c>
    </row>
    <row r="1003" spans="13:22" x14ac:dyDescent="0.25">
      <c r="M1003" s="3">
        <v>999</v>
      </c>
      <c r="N1003" s="122">
        <f>(_xlfn.GAMMA.INV(T1003,IF($O$2="Railway",$D$31,$D$32),IF($O$2="Railway",$F$31,$F$32))*'CBA Result'!$G$89)</f>
        <v>3226665605.4539628</v>
      </c>
      <c r="O1003" s="122">
        <f>'CBA Result'!$G$88+'CBA Result'!$G$92+'CBA Result'!$G$93+'CBA Result'!$G$94+'CBA Result'!$G$95</f>
        <v>-1375964005.2877898</v>
      </c>
      <c r="P1003" s="122">
        <f>'CBA Result'!$G$90+'CBA Result'!$G$91</f>
        <v>16477753602.776276</v>
      </c>
      <c r="Q1003" s="122">
        <f>'CBA Result'!$G$74</f>
        <v>-11300047184.977684</v>
      </c>
      <c r="R1003" s="122">
        <v>0.45397747953258738</v>
      </c>
      <c r="S1003" s="122">
        <f t="shared" si="49"/>
        <v>12166384466.223907</v>
      </c>
      <c r="T1003" s="122">
        <v>0.1776870193670036</v>
      </c>
      <c r="U1003" s="122">
        <f t="shared" si="50"/>
        <v>-15723204919.281645</v>
      </c>
      <c r="V1003" s="3">
        <f t="shared" si="51"/>
        <v>0.89149038878204012</v>
      </c>
    </row>
    <row r="1004" spans="13:22" x14ac:dyDescent="0.25">
      <c r="M1004" s="3">
        <v>1000</v>
      </c>
      <c r="N1004" s="122">
        <f>(_xlfn.GAMMA.INV(T1004,IF($O$2="Railway",$D$31,$D$32),IF($O$2="Railway",$F$31,$F$32))*'CBA Result'!$G$89)</f>
        <v>3299905547.9722714</v>
      </c>
      <c r="O1004" s="122">
        <f>'CBA Result'!$G$88+'CBA Result'!$G$92+'CBA Result'!$G$93+'CBA Result'!$G$94+'CBA Result'!$G$95</f>
        <v>-1375964005.2877898</v>
      </c>
      <c r="P1004" s="122">
        <f>'CBA Result'!$G$90+'CBA Result'!$G$91</f>
        <v>16477753602.776276</v>
      </c>
      <c r="Q1004" s="122">
        <f>'CBA Result'!$G$74</f>
        <v>-11300047184.977684</v>
      </c>
      <c r="R1004" s="122">
        <v>0.80123484085240271</v>
      </c>
      <c r="S1004" s="122">
        <f t="shared" si="49"/>
        <v>19910606623.339619</v>
      </c>
      <c r="T1004" s="122">
        <v>0.20507118912026745</v>
      </c>
      <c r="U1004" s="122">
        <f t="shared" si="50"/>
        <v>-16080095519.455801</v>
      </c>
      <c r="V1004" s="3">
        <f t="shared" si="51"/>
        <v>1.357861844763659</v>
      </c>
    </row>
    <row r="1005" spans="13:22" x14ac:dyDescent="0.25">
      <c r="M1005" s="3">
        <v>1001</v>
      </c>
      <c r="N1005" s="122">
        <f>(_xlfn.GAMMA.INV(T1005,IF($O$2="Railway",$D$31,$D$32),IF($O$2="Railway",$F$31,$F$32))*'CBA Result'!$G$89)</f>
        <v>4236643463.6937146</v>
      </c>
      <c r="O1005" s="122">
        <f>'CBA Result'!$G$88+'CBA Result'!$G$92+'CBA Result'!$G$93+'CBA Result'!$G$94+'CBA Result'!$G$95</f>
        <v>-1375964005.2877898</v>
      </c>
      <c r="P1005" s="122">
        <f>'CBA Result'!$G$90+'CBA Result'!$G$91</f>
        <v>16477753602.776276</v>
      </c>
      <c r="Q1005" s="122">
        <f>'CBA Result'!$G$74</f>
        <v>-11300047184.977684</v>
      </c>
      <c r="R1005" s="3">
        <v>0.70337427165428679</v>
      </c>
      <c r="S1005" s="122">
        <f t="shared" si="49"/>
        <v>17297650269.156219</v>
      </c>
      <c r="T1005" s="3">
        <v>0.63581959180877012</v>
      </c>
      <c r="U1005" s="122">
        <f t="shared" si="50"/>
        <v>-20644721670.877792</v>
      </c>
      <c r="V1005" s="3">
        <f t="shared" si="51"/>
        <v>0.97643988855506003</v>
      </c>
    </row>
    <row r="1006" spans="13:22" x14ac:dyDescent="0.25">
      <c r="M1006" s="3">
        <v>1002</v>
      </c>
      <c r="N1006" s="122">
        <f>(_xlfn.GAMMA.INV(T1006,IF($O$2="Railway",$D$31,$D$32),IF($O$2="Railway",$F$31,$F$32))*'CBA Result'!$G$89)</f>
        <v>2539372219.1112247</v>
      </c>
      <c r="O1006" s="122">
        <f>'CBA Result'!$G$88+'CBA Result'!$G$92+'CBA Result'!$G$93+'CBA Result'!$G$94+'CBA Result'!$G$95</f>
        <v>-1375964005.2877898</v>
      </c>
      <c r="P1006" s="122">
        <f>'CBA Result'!$G$90+'CBA Result'!$G$91</f>
        <v>16477753602.776276</v>
      </c>
      <c r="Q1006" s="122">
        <f>'CBA Result'!$G$74</f>
        <v>-11300047184.977684</v>
      </c>
      <c r="R1006" s="3">
        <v>0.29322514950501177</v>
      </c>
      <c r="S1006" s="122">
        <f t="shared" si="49"/>
        <v>9232729349.4718571</v>
      </c>
      <c r="T1006" s="3">
        <v>2.5343839082527797E-2</v>
      </c>
      <c r="U1006" s="122">
        <f t="shared" si="50"/>
        <v>-12374095939.761745</v>
      </c>
      <c r="V1006" s="3">
        <f t="shared" si="51"/>
        <v>0.84015330201936855</v>
      </c>
    </row>
    <row r="1007" spans="13:22" x14ac:dyDescent="0.25">
      <c r="M1007" s="3">
        <v>1003</v>
      </c>
      <c r="N1007" s="122">
        <f>(_xlfn.GAMMA.INV(T1007,IF($O$2="Railway",$D$31,$D$32),IF($O$2="Railway",$F$31,$F$32))*'CBA Result'!$G$89)</f>
        <v>4556274126.3009977</v>
      </c>
      <c r="O1007" s="122">
        <f>'CBA Result'!$G$88+'CBA Result'!$G$92+'CBA Result'!$G$93+'CBA Result'!$G$94+'CBA Result'!$G$95</f>
        <v>-1375964005.2877898</v>
      </c>
      <c r="P1007" s="122">
        <f>'CBA Result'!$G$90+'CBA Result'!$G$91</f>
        <v>16477753602.776276</v>
      </c>
      <c r="Q1007" s="122">
        <f>'CBA Result'!$G$74</f>
        <v>-11300047184.977684</v>
      </c>
      <c r="R1007" s="3">
        <v>0.67104475421290166</v>
      </c>
      <c r="S1007" s="122">
        <f t="shared" si="49"/>
        <v>16543124905.665573</v>
      </c>
      <c r="T1007" s="3">
        <v>0.76017673353219073</v>
      </c>
      <c r="U1007" s="122">
        <f t="shared" si="50"/>
        <v>-22202248548.830498</v>
      </c>
      <c r="V1007" s="3">
        <f t="shared" si="51"/>
        <v>0.88835304150838856</v>
      </c>
    </row>
    <row r="1008" spans="13:22" x14ac:dyDescent="0.25">
      <c r="M1008" s="3">
        <v>1004</v>
      </c>
      <c r="N1008" s="122">
        <f>(_xlfn.GAMMA.INV(T1008,IF($O$2="Railway",$D$31,$D$32),IF($O$2="Railway",$F$31,$F$32))*'CBA Result'!$G$89)</f>
        <v>4427257600.801548</v>
      </c>
      <c r="O1008" s="122">
        <f>'CBA Result'!$G$88+'CBA Result'!$G$92+'CBA Result'!$G$93+'CBA Result'!$G$94+'CBA Result'!$G$95</f>
        <v>-1375964005.2877898</v>
      </c>
      <c r="P1008" s="122">
        <f>'CBA Result'!$G$90+'CBA Result'!$G$91</f>
        <v>16477753602.776276</v>
      </c>
      <c r="Q1008" s="122">
        <f>'CBA Result'!$G$74</f>
        <v>-11300047184.977684</v>
      </c>
      <c r="R1008" s="3">
        <v>5.5549596416268665E-2</v>
      </c>
      <c r="S1008" s="122">
        <f t="shared" si="49"/>
        <v>4186895676.3054175</v>
      </c>
      <c r="T1008" s="3">
        <v>0.71355794628008185</v>
      </c>
      <c r="U1008" s="122">
        <f t="shared" si="50"/>
        <v>-21573564477.88966</v>
      </c>
      <c r="V1008" s="3">
        <f t="shared" si="51"/>
        <v>0.33551197713467606</v>
      </c>
    </row>
    <row r="1009" spans="13:22" x14ac:dyDescent="0.25">
      <c r="M1009" s="3">
        <v>1005</v>
      </c>
      <c r="N1009" s="122">
        <f>(_xlfn.GAMMA.INV(T1009,IF($O$2="Railway",$D$31,$D$32),IF($O$2="Railway",$F$31,$F$32))*'CBA Result'!$G$89)</f>
        <v>4078946268.7877989</v>
      </c>
      <c r="O1009" s="122">
        <f>'CBA Result'!$G$88+'CBA Result'!$G$92+'CBA Result'!$G$93+'CBA Result'!$G$94+'CBA Result'!$G$95</f>
        <v>-1375964005.2877898</v>
      </c>
      <c r="P1009" s="122">
        <f>'CBA Result'!$G$90+'CBA Result'!$G$91</f>
        <v>16477753602.776276</v>
      </c>
      <c r="Q1009" s="122">
        <f>'CBA Result'!$G$74</f>
        <v>-11300047184.977684</v>
      </c>
      <c r="R1009" s="3">
        <v>0.3318353219807878</v>
      </c>
      <c r="S1009" s="122">
        <f t="shared" si="49"/>
        <v>9936945274.8323441</v>
      </c>
      <c r="T1009" s="3">
        <v>0.56484060821758475</v>
      </c>
      <c r="U1009" s="122">
        <f t="shared" si="50"/>
        <v>-19876279689.623039</v>
      </c>
      <c r="V1009" s="3">
        <f t="shared" si="51"/>
        <v>0.63593025132018932</v>
      </c>
    </row>
    <row r="1010" spans="13:22" x14ac:dyDescent="0.25">
      <c r="M1010" s="3">
        <v>1006</v>
      </c>
      <c r="N1010" s="122">
        <f>(_xlfn.GAMMA.INV(T1010,IF($O$2="Railway",$D$31,$D$32),IF($O$2="Railway",$F$31,$F$32))*'CBA Result'!$G$89)</f>
        <v>3886909367.3263693</v>
      </c>
      <c r="O1010" s="122">
        <f>'CBA Result'!$G$88+'CBA Result'!$G$92+'CBA Result'!$G$93+'CBA Result'!$G$94+'CBA Result'!$G$95</f>
        <v>-1375964005.2877898</v>
      </c>
      <c r="P1010" s="122">
        <f>'CBA Result'!$G$90+'CBA Result'!$G$91</f>
        <v>16477753602.776276</v>
      </c>
      <c r="Q1010" s="122">
        <f>'CBA Result'!$G$74</f>
        <v>-11300047184.977684</v>
      </c>
      <c r="R1010" s="3">
        <v>0.36381441550555116</v>
      </c>
      <c r="S1010" s="122">
        <f t="shared" si="49"/>
        <v>10517411391.139095</v>
      </c>
      <c r="T1010" s="3">
        <v>0.47313447012571275</v>
      </c>
      <c r="U1010" s="122">
        <f t="shared" si="50"/>
        <v>-18940503900.325794</v>
      </c>
      <c r="V1010" s="3">
        <f t="shared" si="51"/>
        <v>0.68785692406808541</v>
      </c>
    </row>
    <row r="1011" spans="13:22" x14ac:dyDescent="0.25">
      <c r="M1011" s="3">
        <v>1007</v>
      </c>
      <c r="N1011" s="122">
        <f>(_xlfn.GAMMA.INV(T1011,IF($O$2="Railway",$D$31,$D$32),IF($O$2="Railway",$F$31,$F$32))*'CBA Result'!$G$89)</f>
        <v>4714263033.7895947</v>
      </c>
      <c r="O1011" s="122">
        <f>'CBA Result'!$G$88+'CBA Result'!$G$92+'CBA Result'!$G$93+'CBA Result'!$G$94+'CBA Result'!$G$95</f>
        <v>-1375964005.2877898</v>
      </c>
      <c r="P1011" s="122">
        <f>'CBA Result'!$G$90+'CBA Result'!$G$91</f>
        <v>16477753602.776276</v>
      </c>
      <c r="Q1011" s="122">
        <f>'CBA Result'!$G$74</f>
        <v>-11300047184.977684</v>
      </c>
      <c r="R1011" s="3">
        <v>0.76296641240328167</v>
      </c>
      <c r="S1011" s="122">
        <f t="shared" si="49"/>
        <v>18815965678.124462</v>
      </c>
      <c r="T1011" s="3">
        <v>0.81015484344149713</v>
      </c>
      <c r="U1011" s="122">
        <f t="shared" si="50"/>
        <v>-22972112015.07188</v>
      </c>
      <c r="V1011" s="3">
        <f t="shared" si="51"/>
        <v>0.9643982535036818</v>
      </c>
    </row>
    <row r="1012" spans="13:22" x14ac:dyDescent="0.25">
      <c r="M1012" s="3">
        <v>1008</v>
      </c>
      <c r="N1012" s="122">
        <f>(_xlfn.GAMMA.INV(T1012,IF($O$2="Railway",$D$31,$D$32),IF($O$2="Railway",$F$31,$F$32))*'CBA Result'!$G$89)</f>
        <v>3620273870.0944204</v>
      </c>
      <c r="O1012" s="122">
        <f>'CBA Result'!$G$88+'CBA Result'!$G$92+'CBA Result'!$G$93+'CBA Result'!$G$94+'CBA Result'!$G$95</f>
        <v>-1375964005.2877898</v>
      </c>
      <c r="P1012" s="122">
        <f>'CBA Result'!$G$90+'CBA Result'!$G$91</f>
        <v>16477753602.776276</v>
      </c>
      <c r="Q1012" s="122">
        <f>'CBA Result'!$G$74</f>
        <v>-11300047184.977684</v>
      </c>
      <c r="R1012" s="3">
        <v>0.32295638748006639</v>
      </c>
      <c r="S1012" s="122">
        <f t="shared" si="49"/>
        <v>9775503852.9045086</v>
      </c>
      <c r="T1012" s="3">
        <v>0.34434467367959065</v>
      </c>
      <c r="U1012" s="122">
        <f t="shared" si="50"/>
        <v>-17641216935.278587</v>
      </c>
      <c r="V1012" s="3">
        <f t="shared" si="51"/>
        <v>0.68134833111621307</v>
      </c>
    </row>
    <row r="1013" spans="13:22" x14ac:dyDescent="0.25">
      <c r="M1013" s="3">
        <v>1009</v>
      </c>
      <c r="N1013" s="122">
        <f>(_xlfn.GAMMA.INV(T1013,IF($O$2="Railway",$D$31,$D$32),IF($O$2="Railway",$F$31,$F$32))*'CBA Result'!$G$89)</f>
        <v>4112484620.490294</v>
      </c>
      <c r="O1013" s="122">
        <f>'CBA Result'!$G$88+'CBA Result'!$G$92+'CBA Result'!$G$93+'CBA Result'!$G$94+'CBA Result'!$G$95</f>
        <v>-1375964005.2877898</v>
      </c>
      <c r="P1013" s="122">
        <f>'CBA Result'!$G$90+'CBA Result'!$G$91</f>
        <v>16477753602.776276</v>
      </c>
      <c r="Q1013" s="122">
        <f>'CBA Result'!$G$74</f>
        <v>-11300047184.977684</v>
      </c>
      <c r="R1013" s="3">
        <v>0.37188891596439622</v>
      </c>
      <c r="S1013" s="122">
        <f t="shared" si="49"/>
        <v>10663967166.915287</v>
      </c>
      <c r="T1013" s="3">
        <v>0.58034968764254335</v>
      </c>
      <c r="U1013" s="122">
        <f t="shared" si="50"/>
        <v>-20039708579.056744</v>
      </c>
      <c r="V1013" s="3">
        <f t="shared" si="51"/>
        <v>0.66869673923913631</v>
      </c>
    </row>
    <row r="1014" spans="13:22" x14ac:dyDescent="0.25">
      <c r="M1014" s="3">
        <v>1010</v>
      </c>
      <c r="N1014" s="122">
        <f>(_xlfn.GAMMA.INV(T1014,IF($O$2="Railway",$D$31,$D$32),IF($O$2="Railway",$F$31,$F$32))*'CBA Result'!$G$89)</f>
        <v>3414363227.9249005</v>
      </c>
      <c r="O1014" s="122">
        <f>'CBA Result'!$G$88+'CBA Result'!$G$92+'CBA Result'!$G$93+'CBA Result'!$G$94+'CBA Result'!$G$95</f>
        <v>-1375964005.2877898</v>
      </c>
      <c r="P1014" s="122">
        <f>'CBA Result'!$G$90+'CBA Result'!$G$91</f>
        <v>16477753602.776276</v>
      </c>
      <c r="Q1014" s="122">
        <f>'CBA Result'!$G$74</f>
        <v>-11300047184.977684</v>
      </c>
      <c r="R1014" s="3">
        <v>7.8982465580158423E-2</v>
      </c>
      <c r="S1014" s="122">
        <f t="shared" si="49"/>
        <v>4832438805.7174168</v>
      </c>
      <c r="T1014" s="3">
        <v>0.25160252905600511</v>
      </c>
      <c r="U1014" s="122">
        <f t="shared" si="50"/>
        <v>-16637835854.691917</v>
      </c>
      <c r="V1014" s="3">
        <f t="shared" si="51"/>
        <v>0.41296464806851257</v>
      </c>
    </row>
    <row r="1015" spans="13:22" x14ac:dyDescent="0.25">
      <c r="M1015" s="3">
        <v>1011</v>
      </c>
      <c r="N1015" s="122">
        <f>(_xlfn.GAMMA.INV(T1015,IF($O$2="Railway",$D$31,$D$32),IF($O$2="Railway",$F$31,$F$32))*'CBA Result'!$G$89)</f>
        <v>5435190792.0852356</v>
      </c>
      <c r="O1015" s="122">
        <f>'CBA Result'!$G$88+'CBA Result'!$G$92+'CBA Result'!$G$93+'CBA Result'!$G$94+'CBA Result'!$G$95</f>
        <v>-1375964005.2877898</v>
      </c>
      <c r="P1015" s="122">
        <f>'CBA Result'!$G$90+'CBA Result'!$G$91</f>
        <v>16477753602.776276</v>
      </c>
      <c r="Q1015" s="122">
        <f>'CBA Result'!$G$74</f>
        <v>-11300047184.977684</v>
      </c>
      <c r="R1015" s="3">
        <v>0.94621743462055696</v>
      </c>
      <c r="S1015" s="122">
        <f t="shared" si="49"/>
        <v>26165729859.226154</v>
      </c>
      <c r="T1015" s="3">
        <v>0.94705826919004388</v>
      </c>
      <c r="U1015" s="122">
        <f t="shared" si="50"/>
        <v>-26485117780.68977</v>
      </c>
      <c r="V1015" s="3">
        <f t="shared" si="51"/>
        <v>1.1412052948490392</v>
      </c>
    </row>
    <row r="1016" spans="13:22" x14ac:dyDescent="0.25">
      <c r="M1016" s="3">
        <v>1012</v>
      </c>
      <c r="N1016" s="122">
        <f>(_xlfn.GAMMA.INV(T1016,IF($O$2="Railway",$D$31,$D$32),IF($O$2="Railway",$F$31,$F$32))*'CBA Result'!$G$89)</f>
        <v>2986579481.6326132</v>
      </c>
      <c r="O1016" s="122">
        <f>'CBA Result'!$G$88+'CBA Result'!$G$92+'CBA Result'!$G$93+'CBA Result'!$G$94+'CBA Result'!$G$95</f>
        <v>-1375964005.2877898</v>
      </c>
      <c r="P1016" s="122">
        <f>'CBA Result'!$G$90+'CBA Result'!$G$91</f>
        <v>16477753602.776276</v>
      </c>
      <c r="Q1016" s="122">
        <f>'CBA Result'!$G$74</f>
        <v>-11300047184.977684</v>
      </c>
      <c r="R1016" s="3">
        <v>0.67886519078418384</v>
      </c>
      <c r="S1016" s="122">
        <f t="shared" si="49"/>
        <v>16721968985.121481</v>
      </c>
      <c r="T1016" s="3">
        <v>0.10289942808612729</v>
      </c>
      <c r="U1016" s="122">
        <f t="shared" si="50"/>
        <v>-14553290281.477703</v>
      </c>
      <c r="V1016" s="3">
        <f t="shared" si="51"/>
        <v>1.2596865799343393</v>
      </c>
    </row>
    <row r="1017" spans="13:22" x14ac:dyDescent="0.25">
      <c r="M1017" s="3">
        <v>1013</v>
      </c>
      <c r="N1017" s="122">
        <f>(_xlfn.GAMMA.INV(T1017,IF($O$2="Railway",$D$31,$D$32),IF($O$2="Railway",$F$31,$F$32))*'CBA Result'!$G$89)</f>
        <v>6176074547.8028231</v>
      </c>
      <c r="O1017" s="122">
        <f>'CBA Result'!$G$88+'CBA Result'!$G$92+'CBA Result'!$G$93+'CBA Result'!$G$94+'CBA Result'!$G$95</f>
        <v>-1375964005.2877898</v>
      </c>
      <c r="P1017" s="122">
        <f>'CBA Result'!$G$90+'CBA Result'!$G$91</f>
        <v>16477753602.776276</v>
      </c>
      <c r="Q1017" s="122">
        <f>'CBA Result'!$G$74</f>
        <v>-11300047184.977684</v>
      </c>
      <c r="R1017" s="3">
        <v>0.22996087552564881</v>
      </c>
      <c r="S1017" s="122">
        <f t="shared" si="49"/>
        <v>8055030112.0836172</v>
      </c>
      <c r="T1017" s="3">
        <v>0.98961779256491988</v>
      </c>
      <c r="U1017" s="122">
        <f t="shared" si="50"/>
        <v>-30095367040.118595</v>
      </c>
      <c r="V1017" s="3">
        <f t="shared" si="51"/>
        <v>0.42714683085479971</v>
      </c>
    </row>
    <row r="1018" spans="13:22" x14ac:dyDescent="0.25">
      <c r="M1018" s="3">
        <v>1014</v>
      </c>
      <c r="N1018" s="122">
        <f>(_xlfn.GAMMA.INV(T1018,IF($O$2="Railway",$D$31,$D$32),IF($O$2="Railway",$F$31,$F$32))*'CBA Result'!$G$89)</f>
        <v>4117604826.5762186</v>
      </c>
      <c r="O1018" s="122">
        <f>'CBA Result'!$G$88+'CBA Result'!$G$92+'CBA Result'!$G$93+'CBA Result'!$G$94+'CBA Result'!$G$95</f>
        <v>-1375964005.2877898</v>
      </c>
      <c r="P1018" s="122">
        <f>'CBA Result'!$G$90+'CBA Result'!$G$91</f>
        <v>16477753602.776276</v>
      </c>
      <c r="Q1018" s="122">
        <f>'CBA Result'!$G$74</f>
        <v>-11300047184.977684</v>
      </c>
      <c r="R1018" s="3">
        <v>0.55925577986070762</v>
      </c>
      <c r="S1018" s="122">
        <f t="shared" si="49"/>
        <v>14179587993.064253</v>
      </c>
      <c r="T1018" s="3">
        <v>0.58269971956274247</v>
      </c>
      <c r="U1018" s="122">
        <f t="shared" si="50"/>
        <v>-20064658809.220623</v>
      </c>
      <c r="V1018" s="3">
        <f t="shared" si="51"/>
        <v>0.84333498890978442</v>
      </c>
    </row>
    <row r="1019" spans="13:22" x14ac:dyDescent="0.25">
      <c r="M1019" s="3">
        <v>1015</v>
      </c>
      <c r="N1019" s="122">
        <f>(_xlfn.GAMMA.INV(T1019,IF($O$2="Railway",$D$31,$D$32),IF($O$2="Railway",$F$31,$F$32))*'CBA Result'!$G$89)</f>
        <v>5621343052.3398685</v>
      </c>
      <c r="O1019" s="122">
        <f>'CBA Result'!$G$88+'CBA Result'!$G$92+'CBA Result'!$G$93+'CBA Result'!$G$94+'CBA Result'!$G$95</f>
        <v>-1375964005.2877898</v>
      </c>
      <c r="P1019" s="122">
        <f>'CBA Result'!$G$90+'CBA Result'!$G$91</f>
        <v>16477753602.776276</v>
      </c>
      <c r="Q1019" s="122">
        <f>'CBA Result'!$G$74</f>
        <v>-11300047184.977684</v>
      </c>
      <c r="R1019" s="3">
        <v>0.24992358641347545</v>
      </c>
      <c r="S1019" s="122">
        <f t="shared" si="49"/>
        <v>8431369033.9821205</v>
      </c>
      <c r="T1019" s="3">
        <v>0.96384532397678535</v>
      </c>
      <c r="U1019" s="122">
        <f t="shared" si="50"/>
        <v>-27392218327.217972</v>
      </c>
      <c r="V1019" s="3">
        <f t="shared" si="51"/>
        <v>0.46278647204115225</v>
      </c>
    </row>
    <row r="1020" spans="13:22" x14ac:dyDescent="0.25">
      <c r="M1020" s="3">
        <v>1016</v>
      </c>
      <c r="N1020" s="122">
        <f>(_xlfn.GAMMA.INV(T1020,IF($O$2="Railway",$D$31,$D$32),IF($O$2="Railway",$F$31,$F$32))*'CBA Result'!$G$89)</f>
        <v>3678309513.320466</v>
      </c>
      <c r="O1020" s="122">
        <f>'CBA Result'!$G$88+'CBA Result'!$G$92+'CBA Result'!$G$93+'CBA Result'!$G$94+'CBA Result'!$G$95</f>
        <v>-1375964005.2877898</v>
      </c>
      <c r="P1020" s="122">
        <f>'CBA Result'!$G$90+'CBA Result'!$G$91</f>
        <v>16477753602.776276</v>
      </c>
      <c r="Q1020" s="122">
        <f>'CBA Result'!$G$74</f>
        <v>-11300047184.977684</v>
      </c>
      <c r="R1020" s="3">
        <v>2.7058177190279697E-2</v>
      </c>
      <c r="S1020" s="122">
        <f t="shared" si="49"/>
        <v>3228534578.8883233</v>
      </c>
      <c r="T1020" s="3">
        <v>0.37193455848842949</v>
      </c>
      <c r="U1020" s="122">
        <f t="shared" si="50"/>
        <v>-17924018570.974289</v>
      </c>
      <c r="V1020" s="3">
        <f t="shared" si="51"/>
        <v>0.30857366416019955</v>
      </c>
    </row>
    <row r="1021" spans="13:22" x14ac:dyDescent="0.25">
      <c r="M1021" s="3">
        <v>1017</v>
      </c>
      <c r="N1021" s="122">
        <f>(_xlfn.GAMMA.INV(T1021,IF($O$2="Railway",$D$31,$D$32),IF($O$2="Railway",$F$31,$F$32))*'CBA Result'!$G$89)</f>
        <v>3143357302.4198432</v>
      </c>
      <c r="O1021" s="122">
        <f>'CBA Result'!$G$88+'CBA Result'!$G$92+'CBA Result'!$G$93+'CBA Result'!$G$94+'CBA Result'!$G$95</f>
        <v>-1375964005.2877898</v>
      </c>
      <c r="P1021" s="122">
        <f>'CBA Result'!$G$90+'CBA Result'!$G$91</f>
        <v>16477753602.776276</v>
      </c>
      <c r="Q1021" s="122">
        <f>'CBA Result'!$G$74</f>
        <v>-11300047184.977684</v>
      </c>
      <c r="R1021" s="3">
        <v>0.96846088338321534</v>
      </c>
      <c r="S1021" s="122">
        <f t="shared" si="49"/>
        <v>28047584408.540306</v>
      </c>
      <c r="T1021" s="3">
        <v>0.1490500794083911</v>
      </c>
      <c r="U1021" s="122">
        <f t="shared" si="50"/>
        <v>-15317252248.552759</v>
      </c>
      <c r="V1021" s="3">
        <f t="shared" si="51"/>
        <v>1.946496487872974</v>
      </c>
    </row>
    <row r="1022" spans="13:22" x14ac:dyDescent="0.25">
      <c r="M1022" s="3">
        <v>1018</v>
      </c>
      <c r="N1022" s="122">
        <f>(_xlfn.GAMMA.INV(T1022,IF($O$2="Railway",$D$31,$D$32),IF($O$2="Railway",$F$31,$F$32))*'CBA Result'!$G$89)</f>
        <v>3103996142.1488771</v>
      </c>
      <c r="O1022" s="122">
        <f>'CBA Result'!$G$88+'CBA Result'!$G$92+'CBA Result'!$G$93+'CBA Result'!$G$94+'CBA Result'!$G$95</f>
        <v>-1375964005.2877898</v>
      </c>
      <c r="P1022" s="122">
        <f>'CBA Result'!$G$90+'CBA Result'!$G$91</f>
        <v>16477753602.776276</v>
      </c>
      <c r="Q1022" s="122">
        <f>'CBA Result'!$G$74</f>
        <v>-11300047184.977684</v>
      </c>
      <c r="R1022" s="3">
        <v>0.77461044881754337</v>
      </c>
      <c r="S1022" s="122">
        <f t="shared" si="49"/>
        <v>19137231650.886665</v>
      </c>
      <c r="T1022" s="3">
        <v>0.13649664445070653</v>
      </c>
      <c r="U1022" s="122">
        <f t="shared" si="50"/>
        <v>-15125449420.346762</v>
      </c>
      <c r="V1022" s="3">
        <f t="shared" si="51"/>
        <v>1.3794805832135997</v>
      </c>
    </row>
    <row r="1023" spans="13:22" x14ac:dyDescent="0.25">
      <c r="M1023" s="3">
        <v>1019</v>
      </c>
      <c r="N1023" s="122">
        <f>(_xlfn.GAMMA.INV(T1023,IF($O$2="Railway",$D$31,$D$32),IF($O$2="Railway",$F$31,$F$32))*'CBA Result'!$G$89)</f>
        <v>5102485234.0655766</v>
      </c>
      <c r="O1023" s="122">
        <f>'CBA Result'!$G$88+'CBA Result'!$G$92+'CBA Result'!$G$93+'CBA Result'!$G$94+'CBA Result'!$G$95</f>
        <v>-1375964005.2877898</v>
      </c>
      <c r="P1023" s="122">
        <f>'CBA Result'!$G$90+'CBA Result'!$G$91</f>
        <v>16477753602.776276</v>
      </c>
      <c r="Q1023" s="122">
        <f>'CBA Result'!$G$74</f>
        <v>-11300047184.977684</v>
      </c>
      <c r="R1023" s="3">
        <v>0.33466642733372964</v>
      </c>
      <c r="S1023" s="122">
        <f t="shared" si="49"/>
        <v>9988381681.9786224</v>
      </c>
      <c r="T1023" s="3">
        <v>0.90054430145665632</v>
      </c>
      <c r="U1023" s="122">
        <f t="shared" si="50"/>
        <v>-24863878301.245461</v>
      </c>
      <c r="V1023" s="3">
        <f t="shared" si="51"/>
        <v>0.55159950288485016</v>
      </c>
    </row>
    <row r="1024" spans="13:22" x14ac:dyDescent="0.25">
      <c r="M1024" s="3">
        <v>1020</v>
      </c>
      <c r="N1024" s="122">
        <f>(_xlfn.GAMMA.INV(T1024,IF($O$2="Railway",$D$31,$D$32),IF($O$2="Railway",$F$31,$F$32))*'CBA Result'!$G$89)</f>
        <v>2939636225.5334601</v>
      </c>
      <c r="O1024" s="122">
        <f>'CBA Result'!$G$88+'CBA Result'!$G$92+'CBA Result'!$G$93+'CBA Result'!$G$94+'CBA Result'!$G$95</f>
        <v>-1375964005.2877898</v>
      </c>
      <c r="P1024" s="122">
        <f>'CBA Result'!$G$90+'CBA Result'!$G$91</f>
        <v>16477753602.776276</v>
      </c>
      <c r="Q1024" s="122">
        <f>'CBA Result'!$G$74</f>
        <v>-11300047184.977684</v>
      </c>
      <c r="R1024" s="3">
        <v>0.70990636760219283</v>
      </c>
      <c r="S1024" s="122">
        <f t="shared" si="49"/>
        <v>17455305315.23119</v>
      </c>
      <c r="T1024" s="3">
        <v>9.1095204167036203E-2</v>
      </c>
      <c r="U1024" s="122">
        <f t="shared" si="50"/>
        <v>-14324540691.195492</v>
      </c>
      <c r="V1024" s="3">
        <f t="shared" si="51"/>
        <v>1.3277198861368575</v>
      </c>
    </row>
    <row r="1025" spans="13:22" x14ac:dyDescent="0.25">
      <c r="M1025" s="3">
        <v>1021</v>
      </c>
      <c r="N1025" s="122">
        <f>(_xlfn.GAMMA.INV(T1025,IF($O$2="Railway",$D$31,$D$32),IF($O$2="Railway",$F$31,$F$32))*'CBA Result'!$G$89)</f>
        <v>4011109349.8753633</v>
      </c>
      <c r="O1025" s="122">
        <f>'CBA Result'!$G$88+'CBA Result'!$G$92+'CBA Result'!$G$93+'CBA Result'!$G$94+'CBA Result'!$G$95</f>
        <v>-1375964005.2877898</v>
      </c>
      <c r="P1025" s="122">
        <f>'CBA Result'!$G$90+'CBA Result'!$G$91</f>
        <v>16477753602.776276</v>
      </c>
      <c r="Q1025" s="122">
        <f>'CBA Result'!$G$74</f>
        <v>-11300047184.977684</v>
      </c>
      <c r="R1025" s="3">
        <v>0.50958876429117284</v>
      </c>
      <c r="S1025" s="122">
        <f t="shared" si="49"/>
        <v>13212275939.185833</v>
      </c>
      <c r="T1025" s="3">
        <v>0.53292384679913007</v>
      </c>
      <c r="U1025" s="122">
        <f t="shared" si="50"/>
        <v>-19545717459.886547</v>
      </c>
      <c r="V1025" s="3">
        <f t="shared" si="51"/>
        <v>0.81078739198481142</v>
      </c>
    </row>
    <row r="1026" spans="13:22" x14ac:dyDescent="0.25">
      <c r="M1026" s="3">
        <v>1022</v>
      </c>
      <c r="N1026" s="122">
        <f>(_xlfn.GAMMA.INV(T1026,IF($O$2="Railway",$D$31,$D$32),IF($O$2="Railway",$F$31,$F$32))*'CBA Result'!$G$89)</f>
        <v>3422351383.5370445</v>
      </c>
      <c r="O1026" s="122">
        <f>'CBA Result'!$G$88+'CBA Result'!$G$92+'CBA Result'!$G$93+'CBA Result'!$G$94+'CBA Result'!$G$95</f>
        <v>-1375964005.2877898</v>
      </c>
      <c r="P1026" s="122">
        <f>'CBA Result'!$G$90+'CBA Result'!$G$91</f>
        <v>16477753602.776276</v>
      </c>
      <c r="Q1026" s="122">
        <f>'CBA Result'!$G$74</f>
        <v>-11300047184.977684</v>
      </c>
      <c r="R1026" s="3">
        <v>0.6689101747959505</v>
      </c>
      <c r="S1026" s="122">
        <f t="shared" si="49"/>
        <v>16494687926.469751</v>
      </c>
      <c r="T1026" s="3">
        <v>0.25500386444876977</v>
      </c>
      <c r="U1026" s="122">
        <f t="shared" si="50"/>
        <v>-16676761303.738932</v>
      </c>
      <c r="V1026" s="3">
        <f t="shared" si="51"/>
        <v>1.111791130605323</v>
      </c>
    </row>
    <row r="1027" spans="13:22" x14ac:dyDescent="0.25">
      <c r="M1027" s="3">
        <v>1023</v>
      </c>
      <c r="N1027" s="122">
        <f>(_xlfn.GAMMA.INV(T1027,IF($O$2="Railway",$D$31,$D$32),IF($O$2="Railway",$F$31,$F$32))*'CBA Result'!$G$89)</f>
        <v>2838160556.5209556</v>
      </c>
      <c r="O1027" s="122">
        <f>'CBA Result'!$G$88+'CBA Result'!$G$92+'CBA Result'!$G$93+'CBA Result'!$G$94+'CBA Result'!$G$95</f>
        <v>-1375964005.2877898</v>
      </c>
      <c r="P1027" s="122">
        <f>'CBA Result'!$G$90+'CBA Result'!$G$91</f>
        <v>16477753602.776276</v>
      </c>
      <c r="Q1027" s="122">
        <f>'CBA Result'!$G$74</f>
        <v>-11300047184.977684</v>
      </c>
      <c r="R1027" s="3">
        <v>0.36745016616302295</v>
      </c>
      <c r="S1027" s="122">
        <f t="shared" si="49"/>
        <v>10583393909.913939</v>
      </c>
      <c r="T1027" s="3">
        <v>6.8710933508515426E-2</v>
      </c>
      <c r="U1027" s="122">
        <f t="shared" si="50"/>
        <v>-13830060341.106554</v>
      </c>
      <c r="V1027" s="3">
        <f t="shared" si="51"/>
        <v>0.8709716490060756</v>
      </c>
    </row>
    <row r="1028" spans="13:22" x14ac:dyDescent="0.25">
      <c r="M1028" s="3">
        <v>1024</v>
      </c>
      <c r="N1028" s="122">
        <f>(_xlfn.GAMMA.INV(T1028,IF($O$2="Railway",$D$31,$D$32),IF($O$2="Railway",$F$31,$F$32))*'CBA Result'!$G$89)</f>
        <v>3040515972.1607413</v>
      </c>
      <c r="O1028" s="122">
        <f>'CBA Result'!$G$88+'CBA Result'!$G$92+'CBA Result'!$G$93+'CBA Result'!$G$94+'CBA Result'!$G$95</f>
        <v>-1375964005.2877898</v>
      </c>
      <c r="P1028" s="122">
        <f>'CBA Result'!$G$90+'CBA Result'!$G$91</f>
        <v>16477753602.776276</v>
      </c>
      <c r="Q1028" s="122">
        <f>'CBA Result'!$G$74</f>
        <v>-11300047184.977684</v>
      </c>
      <c r="R1028" s="3">
        <v>0.45689571388209682</v>
      </c>
      <c r="S1028" s="122">
        <f t="shared" si="49"/>
        <v>12220525544.863472</v>
      </c>
      <c r="T1028" s="3">
        <v>0.11761089147179726</v>
      </c>
      <c r="U1028" s="122">
        <f t="shared" si="50"/>
        <v>-14816117173.66238</v>
      </c>
      <c r="V1028" s="3">
        <f t="shared" si="51"/>
        <v>0.93716034700501671</v>
      </c>
    </row>
    <row r="1029" spans="13:22" x14ac:dyDescent="0.25">
      <c r="M1029" s="3">
        <v>1025</v>
      </c>
      <c r="N1029" s="122">
        <f>(_xlfn.GAMMA.INV(T1029,IF($O$2="Railway",$D$31,$D$32),IF($O$2="Railway",$F$31,$F$32))*'CBA Result'!$G$89)</f>
        <v>3974596026.9482241</v>
      </c>
      <c r="O1029" s="122">
        <f>'CBA Result'!$G$88+'CBA Result'!$G$92+'CBA Result'!$G$93+'CBA Result'!$G$94+'CBA Result'!$G$95</f>
        <v>-1375964005.2877898</v>
      </c>
      <c r="P1029" s="122">
        <f>'CBA Result'!$G$90+'CBA Result'!$G$91</f>
        <v>16477753602.776276</v>
      </c>
      <c r="Q1029" s="122">
        <f>'CBA Result'!$G$74</f>
        <v>-11300047184.977684</v>
      </c>
      <c r="R1029" s="3">
        <v>0.29456481124131939</v>
      </c>
      <c r="S1029" s="122">
        <f t="shared" si="49"/>
        <v>9257283436.2377834</v>
      </c>
      <c r="T1029" s="3">
        <v>0.51549294615997387</v>
      </c>
      <c r="U1029" s="122">
        <f t="shared" si="50"/>
        <v>-19367791845.996803</v>
      </c>
      <c r="V1029" s="3">
        <f t="shared" si="51"/>
        <v>0.61214595614051681</v>
      </c>
    </row>
    <row r="1030" spans="13:22" x14ac:dyDescent="0.25">
      <c r="M1030" s="3">
        <v>1026</v>
      </c>
      <c r="N1030" s="122">
        <f>(_xlfn.GAMMA.INV(T1030,IF($O$2="Railway",$D$31,$D$32),IF($O$2="Railway",$F$31,$F$32))*'CBA Result'!$G$89)</f>
        <v>4010867302.6927629</v>
      </c>
      <c r="O1030" s="122">
        <f>'CBA Result'!$G$88+'CBA Result'!$G$92+'CBA Result'!$G$93+'CBA Result'!$G$94+'CBA Result'!$G$95</f>
        <v>-1375964005.2877898</v>
      </c>
      <c r="P1030" s="122">
        <f>'CBA Result'!$G$90+'CBA Result'!$G$91</f>
        <v>16477753602.776276</v>
      </c>
      <c r="Q1030" s="122">
        <f>'CBA Result'!$G$74</f>
        <v>-11300047184.977684</v>
      </c>
      <c r="R1030" s="3">
        <v>5.2349599501639865E-3</v>
      </c>
      <c r="S1030" s="122">
        <f t="shared" ref="S1030:S1093" si="52">_xlfn.BETA.INV(R1030,IF($O$2="Railway",$I$30,$J$30),IF($O$2="Railway",$I$31,$J$31),IF($O$2="Railway",$I$27,$J$27),IF($O$2="Railway",$I$29,$J$29))*P1030</f>
        <v>2081636135.0382452</v>
      </c>
      <c r="T1030" s="3">
        <v>0.53280881631268917</v>
      </c>
      <c r="U1030" s="122">
        <f t="shared" ref="U1030:U1093" si="53">_xlfn.GAMMA.INV(T1030,IF($O$2="Railway",$D$31,$D$32),IF($O$2="Railway",$F$31,$F$32))*Q1030</f>
        <v>-19544537989.213871</v>
      </c>
      <c r="V1030" s="3">
        <f t="shared" ref="V1030:V1093" si="54">(N1030+O1030+S1030)/-U1030</f>
        <v>0.24132263628058925</v>
      </c>
    </row>
    <row r="1031" spans="13:22" x14ac:dyDescent="0.25">
      <c r="M1031" s="3">
        <v>1027</v>
      </c>
      <c r="N1031" s="122">
        <f>(_xlfn.GAMMA.INV(T1031,IF($O$2="Railway",$D$31,$D$32),IF($O$2="Railway",$F$31,$F$32))*'CBA Result'!$G$89)</f>
        <v>3345250860.4294748</v>
      </c>
      <c r="O1031" s="122">
        <f>'CBA Result'!$G$88+'CBA Result'!$G$92+'CBA Result'!$G$93+'CBA Result'!$G$94+'CBA Result'!$G$95</f>
        <v>-1375964005.2877898</v>
      </c>
      <c r="P1031" s="122">
        <f>'CBA Result'!$G$90+'CBA Result'!$G$91</f>
        <v>16477753602.776276</v>
      </c>
      <c r="Q1031" s="122">
        <f>'CBA Result'!$G$74</f>
        <v>-11300047184.977684</v>
      </c>
      <c r="R1031" s="3">
        <v>0.89269752370398814</v>
      </c>
      <c r="S1031" s="122">
        <f t="shared" si="52"/>
        <v>23211193788.883171</v>
      </c>
      <c r="T1031" s="3">
        <v>0.222990793008772</v>
      </c>
      <c r="U1031" s="122">
        <f t="shared" si="53"/>
        <v>-16301058497.053585</v>
      </c>
      <c r="V1031" s="3">
        <f t="shared" si="54"/>
        <v>1.5447144520447078</v>
      </c>
    </row>
    <row r="1032" spans="13:22" x14ac:dyDescent="0.25">
      <c r="M1032" s="3">
        <v>1028</v>
      </c>
      <c r="N1032" s="122">
        <f>(_xlfn.GAMMA.INV(T1032,IF($O$2="Railway",$D$31,$D$32),IF($O$2="Railway",$F$31,$F$32))*'CBA Result'!$G$89)</f>
        <v>4915474760.5207844</v>
      </c>
      <c r="O1032" s="122">
        <f>'CBA Result'!$G$88+'CBA Result'!$G$92+'CBA Result'!$G$93+'CBA Result'!$G$94+'CBA Result'!$G$95</f>
        <v>-1375964005.2877898</v>
      </c>
      <c r="P1032" s="122">
        <f>'CBA Result'!$G$90+'CBA Result'!$G$91</f>
        <v>16477753602.776276</v>
      </c>
      <c r="Q1032" s="122">
        <f>'CBA Result'!$G$74</f>
        <v>-11300047184.977684</v>
      </c>
      <c r="R1032" s="3">
        <v>9.3116073534850297E-2</v>
      </c>
      <c r="S1032" s="122">
        <f t="shared" si="52"/>
        <v>5187678039.1087809</v>
      </c>
      <c r="T1032" s="3">
        <v>0.86249982657331192</v>
      </c>
      <c r="U1032" s="122">
        <f t="shared" si="53"/>
        <v>-23952595770.875233</v>
      </c>
      <c r="V1032" s="3">
        <f t="shared" si="54"/>
        <v>0.36435252687533176</v>
      </c>
    </row>
    <row r="1033" spans="13:22" x14ac:dyDescent="0.25">
      <c r="M1033" s="3">
        <v>1029</v>
      </c>
      <c r="N1033" s="122">
        <f>(_xlfn.GAMMA.INV(T1033,IF($O$2="Railway",$D$31,$D$32),IF($O$2="Railway",$F$31,$F$32))*'CBA Result'!$G$89)</f>
        <v>3781014111.0708075</v>
      </c>
      <c r="O1033" s="122">
        <f>'CBA Result'!$G$88+'CBA Result'!$G$92+'CBA Result'!$G$93+'CBA Result'!$G$94+'CBA Result'!$G$95</f>
        <v>-1375964005.2877898</v>
      </c>
      <c r="P1033" s="122">
        <f>'CBA Result'!$G$90+'CBA Result'!$G$91</f>
        <v>16477753602.776276</v>
      </c>
      <c r="Q1033" s="122">
        <f>'CBA Result'!$G$74</f>
        <v>-11300047184.977684</v>
      </c>
      <c r="R1033" s="3">
        <v>0.89892038379856853</v>
      </c>
      <c r="S1033" s="122">
        <f t="shared" si="52"/>
        <v>23494166421.444901</v>
      </c>
      <c r="T1033" s="3">
        <v>0.42158157527946694</v>
      </c>
      <c r="U1033" s="122">
        <f t="shared" si="53"/>
        <v>-18424487362.612156</v>
      </c>
      <c r="V1033" s="3">
        <f t="shared" si="54"/>
        <v>1.4056953671223351</v>
      </c>
    </row>
    <row r="1034" spans="13:22" x14ac:dyDescent="0.25">
      <c r="M1034" s="3">
        <v>1030</v>
      </c>
      <c r="N1034" s="122">
        <f>(_xlfn.GAMMA.INV(T1034,IF($O$2="Railway",$D$31,$D$32),IF($O$2="Railway",$F$31,$F$32))*'CBA Result'!$G$89)</f>
        <v>3220430441.6521635</v>
      </c>
      <c r="O1034" s="122">
        <f>'CBA Result'!$G$88+'CBA Result'!$G$92+'CBA Result'!$G$93+'CBA Result'!$G$94+'CBA Result'!$G$95</f>
        <v>-1375964005.2877898</v>
      </c>
      <c r="P1034" s="122">
        <f>'CBA Result'!$G$90+'CBA Result'!$G$91</f>
        <v>16477753602.776276</v>
      </c>
      <c r="Q1034" s="122">
        <f>'CBA Result'!$G$74</f>
        <v>-11300047184.977684</v>
      </c>
      <c r="R1034" s="3">
        <v>0.68115320516526978</v>
      </c>
      <c r="S1034" s="122">
        <f t="shared" si="52"/>
        <v>16774715619.175665</v>
      </c>
      <c r="T1034" s="3">
        <v>0.17544896606459337</v>
      </c>
      <c r="U1034" s="122">
        <f t="shared" si="53"/>
        <v>-15692821616.470449</v>
      </c>
      <c r="V1034" s="3">
        <f t="shared" si="54"/>
        <v>1.1864776463143007</v>
      </c>
    </row>
    <row r="1035" spans="13:22" x14ac:dyDescent="0.25">
      <c r="M1035" s="3">
        <v>1031</v>
      </c>
      <c r="N1035" s="122">
        <f>(_xlfn.GAMMA.INV(T1035,IF($O$2="Railway",$D$31,$D$32),IF($O$2="Railway",$F$31,$F$32))*'CBA Result'!$G$89)</f>
        <v>4143199155.1645613</v>
      </c>
      <c r="O1035" s="122">
        <f>'CBA Result'!$G$88+'CBA Result'!$G$92+'CBA Result'!$G$93+'CBA Result'!$G$94+'CBA Result'!$G$95</f>
        <v>-1375964005.2877898</v>
      </c>
      <c r="P1035" s="122">
        <f>'CBA Result'!$G$90+'CBA Result'!$G$91</f>
        <v>16477753602.776276</v>
      </c>
      <c r="Q1035" s="122">
        <f>'CBA Result'!$G$74</f>
        <v>-11300047184.977684</v>
      </c>
      <c r="R1035" s="3">
        <v>0.19271341810203679</v>
      </c>
      <c r="S1035" s="122">
        <f t="shared" si="52"/>
        <v>7335155351.0293703</v>
      </c>
      <c r="T1035" s="3">
        <v>0.59437211782320654</v>
      </c>
      <c r="U1035" s="122">
        <f t="shared" si="53"/>
        <v>-20189377302.666527</v>
      </c>
      <c r="V1035" s="3">
        <f t="shared" si="54"/>
        <v>0.50038148029319662</v>
      </c>
    </row>
    <row r="1036" spans="13:22" x14ac:dyDescent="0.25">
      <c r="M1036" s="3">
        <v>1032</v>
      </c>
      <c r="N1036" s="122">
        <f>(_xlfn.GAMMA.INV(T1036,IF($O$2="Railway",$D$31,$D$32),IF($O$2="Railway",$F$31,$F$32))*'CBA Result'!$G$89)</f>
        <v>4265590163.641726</v>
      </c>
      <c r="O1036" s="122">
        <f>'CBA Result'!$G$88+'CBA Result'!$G$92+'CBA Result'!$G$93+'CBA Result'!$G$94+'CBA Result'!$G$95</f>
        <v>-1375964005.2877898</v>
      </c>
      <c r="P1036" s="122">
        <f>'CBA Result'!$G$90+'CBA Result'!$G$91</f>
        <v>16477753602.776276</v>
      </c>
      <c r="Q1036" s="122">
        <f>'CBA Result'!$G$74</f>
        <v>-11300047184.977684</v>
      </c>
      <c r="R1036" s="3">
        <v>0.11199500425141484</v>
      </c>
      <c r="S1036" s="122">
        <f t="shared" si="52"/>
        <v>5634527330.3581381</v>
      </c>
      <c r="T1036" s="3">
        <v>0.64824807442728472</v>
      </c>
      <c r="U1036" s="122">
        <f t="shared" si="53"/>
        <v>-20785775920.270802</v>
      </c>
      <c r="V1036" s="3">
        <f t="shared" si="54"/>
        <v>0.41009551538555311</v>
      </c>
    </row>
    <row r="1037" spans="13:22" x14ac:dyDescent="0.25">
      <c r="M1037" s="3">
        <v>1033</v>
      </c>
      <c r="N1037" s="122">
        <f>(_xlfn.GAMMA.INV(T1037,IF($O$2="Railway",$D$31,$D$32),IF($O$2="Railway",$F$31,$F$32))*'CBA Result'!$G$89)</f>
        <v>3391014030.2628913</v>
      </c>
      <c r="O1037" s="122">
        <f>'CBA Result'!$G$88+'CBA Result'!$G$92+'CBA Result'!$G$93+'CBA Result'!$G$94+'CBA Result'!$G$95</f>
        <v>-1375964005.2877898</v>
      </c>
      <c r="P1037" s="122">
        <f>'CBA Result'!$G$90+'CBA Result'!$G$91</f>
        <v>16477753602.776276</v>
      </c>
      <c r="Q1037" s="122">
        <f>'CBA Result'!$G$74</f>
        <v>-11300047184.977684</v>
      </c>
      <c r="R1037" s="3">
        <v>0.46845507369600414</v>
      </c>
      <c r="S1037" s="122">
        <f t="shared" si="52"/>
        <v>12435694139.227797</v>
      </c>
      <c r="T1037" s="3">
        <v>0.24176936819895378</v>
      </c>
      <c r="U1037" s="122">
        <f t="shared" si="53"/>
        <v>-16524057650.058615</v>
      </c>
      <c r="V1037" s="3">
        <f t="shared" si="54"/>
        <v>0.87452758095113747</v>
      </c>
    </row>
    <row r="1038" spans="13:22" x14ac:dyDescent="0.25">
      <c r="M1038" s="3">
        <v>1034</v>
      </c>
      <c r="N1038" s="122">
        <f>(_xlfn.GAMMA.INV(T1038,IF($O$2="Railway",$D$31,$D$32),IF($O$2="Railway",$F$31,$F$32))*'CBA Result'!$G$89)</f>
        <v>3137955246.8907251</v>
      </c>
      <c r="O1038" s="122">
        <f>'CBA Result'!$G$88+'CBA Result'!$G$92+'CBA Result'!$G$93+'CBA Result'!$G$94+'CBA Result'!$G$95</f>
        <v>-1375964005.2877898</v>
      </c>
      <c r="P1038" s="122">
        <f>'CBA Result'!$G$90+'CBA Result'!$G$91</f>
        <v>16477753602.776276</v>
      </c>
      <c r="Q1038" s="122">
        <f>'CBA Result'!$G$74</f>
        <v>-11300047184.977684</v>
      </c>
      <c r="R1038" s="3">
        <v>0.3170823829310252</v>
      </c>
      <c r="S1038" s="122">
        <f t="shared" si="52"/>
        <v>9668569768.3082943</v>
      </c>
      <c r="T1038" s="3">
        <v>0.14728945854351505</v>
      </c>
      <c r="U1038" s="122">
        <f t="shared" si="53"/>
        <v>-15290928595.452143</v>
      </c>
      <c r="V1038" s="3">
        <f t="shared" si="54"/>
        <v>0.74753870823194668</v>
      </c>
    </row>
    <row r="1039" spans="13:22" x14ac:dyDescent="0.25">
      <c r="M1039" s="3">
        <v>1035</v>
      </c>
      <c r="N1039" s="122">
        <f>(_xlfn.GAMMA.INV(T1039,IF($O$2="Railway",$D$31,$D$32),IF($O$2="Railway",$F$31,$F$32))*'CBA Result'!$G$89)</f>
        <v>3310171687.1423335</v>
      </c>
      <c r="O1039" s="122">
        <f>'CBA Result'!$G$88+'CBA Result'!$G$92+'CBA Result'!$G$93+'CBA Result'!$G$94+'CBA Result'!$G$95</f>
        <v>-1375964005.2877898</v>
      </c>
      <c r="P1039" s="122">
        <f>'CBA Result'!$G$90+'CBA Result'!$G$91</f>
        <v>16477753602.776276</v>
      </c>
      <c r="Q1039" s="122">
        <f>'CBA Result'!$G$74</f>
        <v>-11300047184.977684</v>
      </c>
      <c r="R1039" s="3">
        <v>0.62822147363013159</v>
      </c>
      <c r="S1039" s="122">
        <f t="shared" si="52"/>
        <v>15599390261.619566</v>
      </c>
      <c r="T1039" s="3">
        <v>0.20906579037646078</v>
      </c>
      <c r="U1039" s="122">
        <f t="shared" si="53"/>
        <v>-16130121344.762245</v>
      </c>
      <c r="V1039" s="3">
        <f t="shared" si="54"/>
        <v>1.0870096739332715</v>
      </c>
    </row>
    <row r="1040" spans="13:22" x14ac:dyDescent="0.25">
      <c r="M1040" s="3">
        <v>1036</v>
      </c>
      <c r="N1040" s="122">
        <f>(_xlfn.GAMMA.INV(T1040,IF($O$2="Railway",$D$31,$D$32),IF($O$2="Railway",$F$31,$F$32))*'CBA Result'!$G$89)</f>
        <v>3644520855.06565</v>
      </c>
      <c r="O1040" s="122">
        <f>'CBA Result'!$G$88+'CBA Result'!$G$92+'CBA Result'!$G$93+'CBA Result'!$G$94+'CBA Result'!$G$95</f>
        <v>-1375964005.2877898</v>
      </c>
      <c r="P1040" s="122">
        <f>'CBA Result'!$G$90+'CBA Result'!$G$91</f>
        <v>16477753602.776276</v>
      </c>
      <c r="Q1040" s="122">
        <f>'CBA Result'!$G$74</f>
        <v>-11300047184.977684</v>
      </c>
      <c r="R1040" s="3">
        <v>0.24895519089076201</v>
      </c>
      <c r="S1040" s="122">
        <f t="shared" si="52"/>
        <v>8413233461.1301565</v>
      </c>
      <c r="T1040" s="3">
        <v>0.35581678322249333</v>
      </c>
      <c r="U1040" s="122">
        <f t="shared" si="53"/>
        <v>-17759369963.820805</v>
      </c>
      <c r="V1040" s="3">
        <f t="shared" si="54"/>
        <v>0.60147349442400511</v>
      </c>
    </row>
    <row r="1041" spans="13:22" x14ac:dyDescent="0.25">
      <c r="M1041" s="3">
        <v>1037</v>
      </c>
      <c r="N1041" s="122">
        <f>(_xlfn.GAMMA.INV(T1041,IF($O$2="Railway",$D$31,$D$32),IF($O$2="Railway",$F$31,$F$32))*'CBA Result'!$G$89)</f>
        <v>3214370088.5310335</v>
      </c>
      <c r="O1041" s="122">
        <f>'CBA Result'!$G$88+'CBA Result'!$G$92+'CBA Result'!$G$93+'CBA Result'!$G$94+'CBA Result'!$G$95</f>
        <v>-1375964005.2877898</v>
      </c>
      <c r="P1041" s="122">
        <f>'CBA Result'!$G$90+'CBA Result'!$G$91</f>
        <v>16477753602.776276</v>
      </c>
      <c r="Q1041" s="122">
        <f>'CBA Result'!$G$74</f>
        <v>-11300047184.977684</v>
      </c>
      <c r="R1041" s="3">
        <v>0.2260999654304755</v>
      </c>
      <c r="S1041" s="122">
        <f t="shared" si="52"/>
        <v>7981580496.4610319</v>
      </c>
      <c r="T1041" s="3">
        <v>0.17328807554287651</v>
      </c>
      <c r="U1041" s="122">
        <f t="shared" si="53"/>
        <v>-15663290147.871511</v>
      </c>
      <c r="V1041" s="3">
        <f t="shared" si="54"/>
        <v>0.62694277428288048</v>
      </c>
    </row>
    <row r="1042" spans="13:22" x14ac:dyDescent="0.25">
      <c r="M1042" s="3">
        <v>1038</v>
      </c>
      <c r="N1042" s="122">
        <f>(_xlfn.GAMMA.INV(T1042,IF($O$2="Railway",$D$31,$D$32),IF($O$2="Railway",$F$31,$F$32))*'CBA Result'!$G$89)</f>
        <v>5064021123.8778067</v>
      </c>
      <c r="O1042" s="122">
        <f>'CBA Result'!$G$88+'CBA Result'!$G$92+'CBA Result'!$G$93+'CBA Result'!$G$94+'CBA Result'!$G$95</f>
        <v>-1375964005.2877898</v>
      </c>
      <c r="P1042" s="122">
        <f>'CBA Result'!$G$90+'CBA Result'!$G$91</f>
        <v>16477753602.776276</v>
      </c>
      <c r="Q1042" s="122">
        <f>'CBA Result'!$G$74</f>
        <v>-11300047184.977684</v>
      </c>
      <c r="R1042" s="3">
        <v>0.50336559725811836</v>
      </c>
      <c r="S1042" s="122">
        <f t="shared" si="52"/>
        <v>13093546733.717155</v>
      </c>
      <c r="T1042" s="3">
        <v>0.89349620099463856</v>
      </c>
      <c r="U1042" s="122">
        <f t="shared" si="53"/>
        <v>-24676446704.522858</v>
      </c>
      <c r="V1042" s="3">
        <f t="shared" si="54"/>
        <v>0.68006565342453995</v>
      </c>
    </row>
    <row r="1043" spans="13:22" x14ac:dyDescent="0.25">
      <c r="M1043" s="3">
        <v>1039</v>
      </c>
      <c r="N1043" s="122">
        <f>(_xlfn.GAMMA.INV(T1043,IF($O$2="Railway",$D$31,$D$32),IF($O$2="Railway",$F$31,$F$32))*'CBA Result'!$G$89)</f>
        <v>3109709617.3346524</v>
      </c>
      <c r="O1043" s="122">
        <f>'CBA Result'!$G$88+'CBA Result'!$G$92+'CBA Result'!$G$93+'CBA Result'!$G$94+'CBA Result'!$G$95</f>
        <v>-1375964005.2877898</v>
      </c>
      <c r="P1043" s="122">
        <f>'CBA Result'!$G$90+'CBA Result'!$G$91</f>
        <v>16477753602.776276</v>
      </c>
      <c r="Q1043" s="122">
        <f>'CBA Result'!$G$74</f>
        <v>-11300047184.977684</v>
      </c>
      <c r="R1043" s="3">
        <v>0.3065981400572626</v>
      </c>
      <c r="S1043" s="122">
        <f t="shared" si="52"/>
        <v>9477378613.2603722</v>
      </c>
      <c r="T1043" s="3">
        <v>0.13827911614950839</v>
      </c>
      <c r="U1043" s="122">
        <f t="shared" si="53"/>
        <v>-15153290588.949833</v>
      </c>
      <c r="V1043" s="3">
        <f t="shared" si="54"/>
        <v>0.73984750437523283</v>
      </c>
    </row>
    <row r="1044" spans="13:22" x14ac:dyDescent="0.25">
      <c r="M1044" s="3">
        <v>1040</v>
      </c>
      <c r="N1044" s="122">
        <f>(_xlfn.GAMMA.INV(T1044,IF($O$2="Railway",$D$31,$D$32),IF($O$2="Railway",$F$31,$F$32))*'CBA Result'!$G$89)</f>
        <v>3896072077.4703584</v>
      </c>
      <c r="O1044" s="122">
        <f>'CBA Result'!$G$88+'CBA Result'!$G$92+'CBA Result'!$G$93+'CBA Result'!$G$94+'CBA Result'!$G$95</f>
        <v>-1375964005.2877898</v>
      </c>
      <c r="P1044" s="122">
        <f>'CBA Result'!$G$90+'CBA Result'!$G$91</f>
        <v>16477753602.776276</v>
      </c>
      <c r="Q1044" s="122">
        <f>'CBA Result'!$G$74</f>
        <v>-11300047184.977684</v>
      </c>
      <c r="R1044" s="3">
        <v>0.20671349333859246</v>
      </c>
      <c r="S1044" s="122">
        <f t="shared" si="52"/>
        <v>7608913069.1568079</v>
      </c>
      <c r="T1044" s="3">
        <v>0.47758435972299385</v>
      </c>
      <c r="U1044" s="122">
        <f t="shared" si="53"/>
        <v>-18985152831.087757</v>
      </c>
      <c r="V1044" s="3">
        <f t="shared" si="54"/>
        <v>0.53352328693152973</v>
      </c>
    </row>
    <row r="1045" spans="13:22" x14ac:dyDescent="0.25">
      <c r="M1045" s="3">
        <v>1041</v>
      </c>
      <c r="N1045" s="122">
        <f>(_xlfn.GAMMA.INV(T1045,IF($O$2="Railway",$D$31,$D$32),IF($O$2="Railway",$F$31,$F$32))*'CBA Result'!$G$89)</f>
        <v>4639258410.8802643</v>
      </c>
      <c r="O1045" s="122">
        <f>'CBA Result'!$G$88+'CBA Result'!$G$92+'CBA Result'!$G$93+'CBA Result'!$G$94+'CBA Result'!$G$95</f>
        <v>-1375964005.2877898</v>
      </c>
      <c r="P1045" s="122">
        <f>'CBA Result'!$G$90+'CBA Result'!$G$91</f>
        <v>16477753602.776276</v>
      </c>
      <c r="Q1045" s="122">
        <f>'CBA Result'!$G$74</f>
        <v>-11300047184.977684</v>
      </c>
      <c r="R1045" s="3">
        <v>0.60770644571916899</v>
      </c>
      <c r="S1045" s="122">
        <f t="shared" si="52"/>
        <v>15165749613.491453</v>
      </c>
      <c r="T1045" s="3">
        <v>0.78741459467316699</v>
      </c>
      <c r="U1045" s="122">
        <f t="shared" si="53"/>
        <v>-22606622311.427513</v>
      </c>
      <c r="V1045" s="3">
        <f t="shared" si="54"/>
        <v>0.81520555194873823</v>
      </c>
    </row>
    <row r="1046" spans="13:22" x14ac:dyDescent="0.25">
      <c r="M1046" s="3">
        <v>1042</v>
      </c>
      <c r="N1046" s="122">
        <f>(_xlfn.GAMMA.INV(T1046,IF($O$2="Railway",$D$31,$D$32),IF($O$2="Railway",$F$31,$F$32))*'CBA Result'!$G$89)</f>
        <v>2663620781.5147057</v>
      </c>
      <c r="O1046" s="122">
        <f>'CBA Result'!$G$88+'CBA Result'!$G$92+'CBA Result'!$G$93+'CBA Result'!$G$94+'CBA Result'!$G$95</f>
        <v>-1375964005.2877898</v>
      </c>
      <c r="P1046" s="122">
        <f>'CBA Result'!$G$90+'CBA Result'!$G$91</f>
        <v>16477753602.776276</v>
      </c>
      <c r="Q1046" s="122">
        <f>'CBA Result'!$G$74</f>
        <v>-11300047184.977684</v>
      </c>
      <c r="R1046" s="3">
        <v>0.73359617396264221</v>
      </c>
      <c r="S1046" s="122">
        <f t="shared" si="52"/>
        <v>18043925478.290588</v>
      </c>
      <c r="T1046" s="3">
        <v>3.9643105950322943E-2</v>
      </c>
      <c r="U1046" s="122">
        <f t="shared" si="53"/>
        <v>-12979546223.886007</v>
      </c>
      <c r="V1046" s="3">
        <f t="shared" si="54"/>
        <v>1.4893881435501937</v>
      </c>
    </row>
    <row r="1047" spans="13:22" x14ac:dyDescent="0.25">
      <c r="M1047" s="3">
        <v>1043</v>
      </c>
      <c r="N1047" s="122">
        <f>(_xlfn.GAMMA.INV(T1047,IF($O$2="Railway",$D$31,$D$32),IF($O$2="Railway",$F$31,$F$32))*'CBA Result'!$G$89)</f>
        <v>3525694124.075521</v>
      </c>
      <c r="O1047" s="122">
        <f>'CBA Result'!$G$88+'CBA Result'!$G$92+'CBA Result'!$G$93+'CBA Result'!$G$94+'CBA Result'!$G$95</f>
        <v>-1375964005.2877898</v>
      </c>
      <c r="P1047" s="122">
        <f>'CBA Result'!$G$90+'CBA Result'!$G$91</f>
        <v>16477753602.776276</v>
      </c>
      <c r="Q1047" s="122">
        <f>'CBA Result'!$G$74</f>
        <v>-11300047184.977684</v>
      </c>
      <c r="R1047" s="3">
        <v>0.83525764644979061</v>
      </c>
      <c r="S1047" s="122">
        <f t="shared" si="52"/>
        <v>20996513698.517117</v>
      </c>
      <c r="T1047" s="3">
        <v>0.30055846751370152</v>
      </c>
      <c r="U1047" s="122">
        <f t="shared" si="53"/>
        <v>-17180339698.618195</v>
      </c>
      <c r="V1047" s="3">
        <f t="shared" si="54"/>
        <v>1.3472518136045055</v>
      </c>
    </row>
    <row r="1048" spans="13:22" x14ac:dyDescent="0.25">
      <c r="M1048" s="3">
        <v>1044</v>
      </c>
      <c r="N1048" s="122">
        <f>(_xlfn.GAMMA.INV(T1048,IF($O$2="Railway",$D$31,$D$32),IF($O$2="Railway",$F$31,$F$32))*'CBA Result'!$G$89)</f>
        <v>5505001232.1199455</v>
      </c>
      <c r="O1048" s="122">
        <f>'CBA Result'!$G$88+'CBA Result'!$G$92+'CBA Result'!$G$93+'CBA Result'!$G$94+'CBA Result'!$G$95</f>
        <v>-1375964005.2877898</v>
      </c>
      <c r="P1048" s="122">
        <f>'CBA Result'!$G$90+'CBA Result'!$G$91</f>
        <v>16477753602.776276</v>
      </c>
      <c r="Q1048" s="122">
        <f>'CBA Result'!$G$74</f>
        <v>-11300047184.977684</v>
      </c>
      <c r="R1048" s="3">
        <v>0.23204196932902177</v>
      </c>
      <c r="S1048" s="122">
        <f t="shared" si="52"/>
        <v>8094524952.4987164</v>
      </c>
      <c r="T1048" s="3">
        <v>0.95400695340418651</v>
      </c>
      <c r="U1048" s="122">
        <f t="shared" si="53"/>
        <v>-26825296772.995525</v>
      </c>
      <c r="V1048" s="3">
        <f t="shared" si="54"/>
        <v>0.45567295239156796</v>
      </c>
    </row>
    <row r="1049" spans="13:22" x14ac:dyDescent="0.25">
      <c r="M1049" s="3">
        <v>1045</v>
      </c>
      <c r="N1049" s="122">
        <f>(_xlfn.GAMMA.INV(T1049,IF($O$2="Railway",$D$31,$D$32),IF($O$2="Railway",$F$31,$F$32))*'CBA Result'!$G$89)</f>
        <v>2649516581.2798872</v>
      </c>
      <c r="O1049" s="122">
        <f>'CBA Result'!$G$88+'CBA Result'!$G$92+'CBA Result'!$G$93+'CBA Result'!$G$94+'CBA Result'!$G$95</f>
        <v>-1375964005.2877898</v>
      </c>
      <c r="P1049" s="122">
        <f>'CBA Result'!$G$90+'CBA Result'!$G$91</f>
        <v>16477753602.776276</v>
      </c>
      <c r="Q1049" s="122">
        <f>'CBA Result'!$G$74</f>
        <v>-11300047184.977684</v>
      </c>
      <c r="R1049" s="3">
        <v>0.14305994922675047</v>
      </c>
      <c r="S1049" s="122">
        <f t="shared" si="52"/>
        <v>6320583275.2224512</v>
      </c>
      <c r="T1049" s="3">
        <v>3.7772941082576894E-2</v>
      </c>
      <c r="U1049" s="122">
        <f t="shared" si="53"/>
        <v>-12910817927.362253</v>
      </c>
      <c r="V1049" s="3">
        <f t="shared" si="54"/>
        <v>0.5881994381719291</v>
      </c>
    </row>
    <row r="1050" spans="13:22" x14ac:dyDescent="0.25">
      <c r="M1050" s="3">
        <v>1046</v>
      </c>
      <c r="N1050" s="122">
        <f>(_xlfn.GAMMA.INV(T1050,IF($O$2="Railway",$D$31,$D$32),IF($O$2="Railway",$F$31,$F$32))*'CBA Result'!$G$89)</f>
        <v>3168900767.2275467</v>
      </c>
      <c r="O1050" s="122">
        <f>'CBA Result'!$G$88+'CBA Result'!$G$92+'CBA Result'!$G$93+'CBA Result'!$G$94+'CBA Result'!$G$95</f>
        <v>-1375964005.2877898</v>
      </c>
      <c r="P1050" s="122">
        <f>'CBA Result'!$G$90+'CBA Result'!$G$91</f>
        <v>16477753602.776276</v>
      </c>
      <c r="Q1050" s="122">
        <f>'CBA Result'!$G$74</f>
        <v>-11300047184.977684</v>
      </c>
      <c r="R1050" s="3">
        <v>0.32154569808862465</v>
      </c>
      <c r="S1050" s="122">
        <f t="shared" si="52"/>
        <v>9749833274.2066021</v>
      </c>
      <c r="T1050" s="3">
        <v>0.15753597166837952</v>
      </c>
      <c r="U1050" s="122">
        <f t="shared" si="53"/>
        <v>-15441722888.101252</v>
      </c>
      <c r="V1050" s="3">
        <f t="shared" si="54"/>
        <v>0.74750532176955053</v>
      </c>
    </row>
    <row r="1051" spans="13:22" x14ac:dyDescent="0.25">
      <c r="M1051" s="3">
        <v>1047</v>
      </c>
      <c r="N1051" s="122">
        <f>(_xlfn.GAMMA.INV(T1051,IF($O$2="Railway",$D$31,$D$32),IF($O$2="Railway",$F$31,$F$32))*'CBA Result'!$G$89)</f>
        <v>3614670956.7293301</v>
      </c>
      <c r="O1051" s="122">
        <f>'CBA Result'!$G$88+'CBA Result'!$G$92+'CBA Result'!$G$93+'CBA Result'!$G$94+'CBA Result'!$G$95</f>
        <v>-1375964005.2877898</v>
      </c>
      <c r="P1051" s="122">
        <f>'CBA Result'!$G$90+'CBA Result'!$G$91</f>
        <v>16477753602.776276</v>
      </c>
      <c r="Q1051" s="122">
        <f>'CBA Result'!$G$74</f>
        <v>-11300047184.977684</v>
      </c>
      <c r="R1051" s="3">
        <v>0.13868189529874619</v>
      </c>
      <c r="S1051" s="122">
        <f t="shared" si="52"/>
        <v>6226854454.6549377</v>
      </c>
      <c r="T1051" s="3">
        <v>0.34170624630895519</v>
      </c>
      <c r="U1051" s="122">
        <f t="shared" si="53"/>
        <v>-17613914522.89492</v>
      </c>
      <c r="V1051" s="3">
        <f t="shared" si="54"/>
        <v>0.48061783172007394</v>
      </c>
    </row>
    <row r="1052" spans="13:22" x14ac:dyDescent="0.25">
      <c r="M1052" s="3">
        <v>1048</v>
      </c>
      <c r="N1052" s="122">
        <f>(_xlfn.GAMMA.INV(T1052,IF($O$2="Railway",$D$31,$D$32),IF($O$2="Railway",$F$31,$F$32))*'CBA Result'!$G$89)</f>
        <v>3466050520.0049791</v>
      </c>
      <c r="O1052" s="122">
        <f>'CBA Result'!$G$88+'CBA Result'!$G$92+'CBA Result'!$G$93+'CBA Result'!$G$94+'CBA Result'!$G$95</f>
        <v>-1375964005.2877898</v>
      </c>
      <c r="P1052" s="122">
        <f>'CBA Result'!$G$90+'CBA Result'!$G$91</f>
        <v>16477753602.776276</v>
      </c>
      <c r="Q1052" s="122">
        <f>'CBA Result'!$G$74</f>
        <v>-11300047184.977684</v>
      </c>
      <c r="R1052" s="3">
        <v>0.67376131026588848</v>
      </c>
      <c r="S1052" s="122">
        <f t="shared" si="52"/>
        <v>16604999962.676743</v>
      </c>
      <c r="T1052" s="3">
        <v>0.27392977223226245</v>
      </c>
      <c r="U1052" s="122">
        <f t="shared" si="53"/>
        <v>-16889702637.454958</v>
      </c>
      <c r="V1052" s="3">
        <f t="shared" si="54"/>
        <v>1.1068925770152589</v>
      </c>
    </row>
    <row r="1053" spans="13:22" x14ac:dyDescent="0.25">
      <c r="M1053" s="3">
        <v>1049</v>
      </c>
      <c r="N1053" s="122">
        <f>(_xlfn.GAMMA.INV(T1053,IF($O$2="Railway",$D$31,$D$32),IF($O$2="Railway",$F$31,$F$32))*'CBA Result'!$G$89)</f>
        <v>3528577609.5538554</v>
      </c>
      <c r="O1053" s="122">
        <f>'CBA Result'!$G$88+'CBA Result'!$G$92+'CBA Result'!$G$93+'CBA Result'!$G$94+'CBA Result'!$G$95</f>
        <v>-1375964005.2877898</v>
      </c>
      <c r="P1053" s="122">
        <f>'CBA Result'!$G$90+'CBA Result'!$G$91</f>
        <v>16477753602.776276</v>
      </c>
      <c r="Q1053" s="122">
        <f>'CBA Result'!$G$74</f>
        <v>-11300047184.977684</v>
      </c>
      <c r="R1053" s="3">
        <v>0.82685277353022335</v>
      </c>
      <c r="S1053" s="122">
        <f t="shared" si="52"/>
        <v>20716287345.910625</v>
      </c>
      <c r="T1053" s="3">
        <v>0.30186704388697727</v>
      </c>
      <c r="U1053" s="122">
        <f t="shared" si="53"/>
        <v>-17194390622.575417</v>
      </c>
      <c r="V1053" s="3">
        <f t="shared" si="54"/>
        <v>1.3300210197708846</v>
      </c>
    </row>
    <row r="1054" spans="13:22" x14ac:dyDescent="0.25">
      <c r="M1054" s="3">
        <v>1050</v>
      </c>
      <c r="N1054" s="122">
        <f>(_xlfn.GAMMA.INV(T1054,IF($O$2="Railway",$D$31,$D$32),IF($O$2="Railway",$F$31,$F$32))*'CBA Result'!$G$89)</f>
        <v>3722034095.4019752</v>
      </c>
      <c r="O1054" s="122">
        <f>'CBA Result'!$G$88+'CBA Result'!$G$92+'CBA Result'!$G$93+'CBA Result'!$G$94+'CBA Result'!$G$95</f>
        <v>-1375964005.2877898</v>
      </c>
      <c r="P1054" s="122">
        <f>'CBA Result'!$G$90+'CBA Result'!$G$91</f>
        <v>16477753602.776276</v>
      </c>
      <c r="Q1054" s="122">
        <f>'CBA Result'!$G$74</f>
        <v>-11300047184.977684</v>
      </c>
      <c r="R1054" s="3">
        <v>0.54485519652986214</v>
      </c>
      <c r="S1054" s="122">
        <f t="shared" si="52"/>
        <v>13895165081.169172</v>
      </c>
      <c r="T1054" s="3">
        <v>0.39297545828938973</v>
      </c>
      <c r="U1054" s="122">
        <f t="shared" si="53"/>
        <v>-18137083898.511009</v>
      </c>
      <c r="V1054" s="3">
        <f t="shared" si="54"/>
        <v>0.89547113869924289</v>
      </c>
    </row>
    <row r="1055" spans="13:22" x14ac:dyDescent="0.25">
      <c r="M1055" s="3">
        <v>1051</v>
      </c>
      <c r="N1055" s="122">
        <f>(_xlfn.GAMMA.INV(T1055,IF($O$2="Railway",$D$31,$D$32),IF($O$2="Railway",$F$31,$F$32))*'CBA Result'!$G$89)</f>
        <v>3743725800.9688253</v>
      </c>
      <c r="O1055" s="122">
        <f>'CBA Result'!$G$88+'CBA Result'!$G$92+'CBA Result'!$G$93+'CBA Result'!$G$94+'CBA Result'!$G$95</f>
        <v>-1375964005.2877898</v>
      </c>
      <c r="P1055" s="122">
        <f>'CBA Result'!$G$90+'CBA Result'!$G$91</f>
        <v>16477753602.776276</v>
      </c>
      <c r="Q1055" s="122">
        <f>'CBA Result'!$G$74</f>
        <v>-11300047184.977684</v>
      </c>
      <c r="R1055" s="3">
        <v>0.30927194801940683</v>
      </c>
      <c r="S1055" s="122">
        <f t="shared" si="52"/>
        <v>9526183314.119894</v>
      </c>
      <c r="T1055" s="3">
        <v>0.40347295868885635</v>
      </c>
      <c r="U1055" s="122">
        <f t="shared" si="53"/>
        <v>-18242785317.058941</v>
      </c>
      <c r="V1055" s="3">
        <f t="shared" si="54"/>
        <v>0.65198076407108885</v>
      </c>
    </row>
    <row r="1056" spans="13:22" x14ac:dyDescent="0.25">
      <c r="M1056" s="3">
        <v>1052</v>
      </c>
      <c r="N1056" s="122">
        <f>(_xlfn.GAMMA.INV(T1056,IF($O$2="Railway",$D$31,$D$32),IF($O$2="Railway",$F$31,$F$32))*'CBA Result'!$G$89)</f>
        <v>5582454103.9582529</v>
      </c>
      <c r="O1056" s="122">
        <f>'CBA Result'!$G$88+'CBA Result'!$G$92+'CBA Result'!$G$93+'CBA Result'!$G$94+'CBA Result'!$G$95</f>
        <v>-1375964005.2877898</v>
      </c>
      <c r="P1056" s="122">
        <f>'CBA Result'!$G$90+'CBA Result'!$G$91</f>
        <v>16477753602.776276</v>
      </c>
      <c r="Q1056" s="122">
        <f>'CBA Result'!$G$74</f>
        <v>-11300047184.977684</v>
      </c>
      <c r="R1056" s="3">
        <v>0.90470061077740582</v>
      </c>
      <c r="S1056" s="122">
        <f t="shared" si="52"/>
        <v>23767518493.946045</v>
      </c>
      <c r="T1056" s="3">
        <v>0.96078301824642098</v>
      </c>
      <c r="U1056" s="122">
        <f t="shared" si="53"/>
        <v>-27202716538.291981</v>
      </c>
      <c r="V1056" s="3">
        <f t="shared" si="54"/>
        <v>1.0283534937857701</v>
      </c>
    </row>
    <row r="1057" spans="13:22" x14ac:dyDescent="0.25">
      <c r="M1057" s="3">
        <v>1053</v>
      </c>
      <c r="N1057" s="122">
        <f>(_xlfn.GAMMA.INV(T1057,IF($O$2="Railway",$D$31,$D$32),IF($O$2="Railway",$F$31,$F$32))*'CBA Result'!$G$89)</f>
        <v>3005632610.2687969</v>
      </c>
      <c r="O1057" s="122">
        <f>'CBA Result'!$G$88+'CBA Result'!$G$92+'CBA Result'!$G$93+'CBA Result'!$G$94+'CBA Result'!$G$95</f>
        <v>-1375964005.2877898</v>
      </c>
      <c r="P1057" s="122">
        <f>'CBA Result'!$G$90+'CBA Result'!$G$91</f>
        <v>16477753602.776276</v>
      </c>
      <c r="Q1057" s="122">
        <f>'CBA Result'!$G$74</f>
        <v>-11300047184.977684</v>
      </c>
      <c r="R1057" s="3">
        <v>0.44536777202860944</v>
      </c>
      <c r="S1057" s="122">
        <f t="shared" si="52"/>
        <v>12007041846.032103</v>
      </c>
      <c r="T1057" s="3">
        <v>0.10795574616691561</v>
      </c>
      <c r="U1057" s="122">
        <f t="shared" si="53"/>
        <v>-14646134189.87459</v>
      </c>
      <c r="V1057" s="3">
        <f t="shared" si="54"/>
        <v>0.93107916903019139</v>
      </c>
    </row>
    <row r="1058" spans="13:22" x14ac:dyDescent="0.25">
      <c r="M1058" s="3">
        <v>1054</v>
      </c>
      <c r="N1058" s="122">
        <f>(_xlfn.GAMMA.INV(T1058,IF($O$2="Railway",$D$31,$D$32),IF($O$2="Railway",$F$31,$F$32))*'CBA Result'!$G$89)</f>
        <v>4663057677.6116123</v>
      </c>
      <c r="O1058" s="122">
        <f>'CBA Result'!$G$88+'CBA Result'!$G$92+'CBA Result'!$G$93+'CBA Result'!$G$94+'CBA Result'!$G$95</f>
        <v>-1375964005.2877898</v>
      </c>
      <c r="P1058" s="122">
        <f>'CBA Result'!$G$90+'CBA Result'!$G$91</f>
        <v>16477753602.776276</v>
      </c>
      <c r="Q1058" s="122">
        <f>'CBA Result'!$G$74</f>
        <v>-11300047184.977684</v>
      </c>
      <c r="R1058" s="3">
        <v>0.80187592521155227</v>
      </c>
      <c r="S1058" s="122">
        <f t="shared" si="52"/>
        <v>19929971220.745247</v>
      </c>
      <c r="T1058" s="3">
        <v>0.79482333716405174</v>
      </c>
      <c r="U1058" s="122">
        <f t="shared" si="53"/>
        <v>-22722593655.688633</v>
      </c>
      <c r="V1058" s="3">
        <f t="shared" si="54"/>
        <v>1.0217612146251027</v>
      </c>
    </row>
    <row r="1059" spans="13:22" x14ac:dyDescent="0.25">
      <c r="M1059" s="3">
        <v>1055</v>
      </c>
      <c r="N1059" s="122">
        <f>(_xlfn.GAMMA.INV(T1059,IF($O$2="Railway",$D$31,$D$32),IF($O$2="Railway",$F$31,$F$32))*'CBA Result'!$G$89)</f>
        <v>3060992674.9151607</v>
      </c>
      <c r="O1059" s="122">
        <f>'CBA Result'!$G$88+'CBA Result'!$G$92+'CBA Result'!$G$93+'CBA Result'!$G$94+'CBA Result'!$G$95</f>
        <v>-1375964005.2877898</v>
      </c>
      <c r="P1059" s="122">
        <f>'CBA Result'!$G$90+'CBA Result'!$G$91</f>
        <v>16477753602.776276</v>
      </c>
      <c r="Q1059" s="122">
        <f>'CBA Result'!$G$74</f>
        <v>-11300047184.977684</v>
      </c>
      <c r="R1059" s="3">
        <v>0.40909938078317887</v>
      </c>
      <c r="S1059" s="122">
        <f t="shared" si="52"/>
        <v>11341165099.996004</v>
      </c>
      <c r="T1059" s="3">
        <v>0.12351788767728855</v>
      </c>
      <c r="U1059" s="122">
        <f t="shared" si="53"/>
        <v>-14915898010.243261</v>
      </c>
      <c r="V1059" s="3">
        <f t="shared" si="54"/>
        <v>0.87330938845772732</v>
      </c>
    </row>
    <row r="1060" spans="13:22" x14ac:dyDescent="0.25">
      <c r="M1060" s="3">
        <v>1056</v>
      </c>
      <c r="N1060" s="122">
        <f>(_xlfn.GAMMA.INV(T1060,IF($O$2="Railway",$D$31,$D$32),IF($O$2="Railway",$F$31,$F$32))*'CBA Result'!$G$89)</f>
        <v>3179308545.2072721</v>
      </c>
      <c r="O1060" s="122">
        <f>'CBA Result'!$G$88+'CBA Result'!$G$92+'CBA Result'!$G$93+'CBA Result'!$G$94+'CBA Result'!$G$95</f>
        <v>-1375964005.2877898</v>
      </c>
      <c r="P1060" s="122">
        <f>'CBA Result'!$G$90+'CBA Result'!$G$91</f>
        <v>16477753602.776276</v>
      </c>
      <c r="Q1060" s="122">
        <f>'CBA Result'!$G$74</f>
        <v>-11300047184.977684</v>
      </c>
      <c r="R1060" s="3">
        <v>0.98790926299188142</v>
      </c>
      <c r="S1060" s="122">
        <f t="shared" si="52"/>
        <v>30767925571.49884</v>
      </c>
      <c r="T1060" s="3">
        <v>0.16106909806597602</v>
      </c>
      <c r="U1060" s="122">
        <f t="shared" si="53"/>
        <v>-15492438904.552725</v>
      </c>
      <c r="V1060" s="3">
        <f t="shared" si="54"/>
        <v>2.1023978414300335</v>
      </c>
    </row>
    <row r="1061" spans="13:22" x14ac:dyDescent="0.25">
      <c r="M1061" s="3">
        <v>1057</v>
      </c>
      <c r="N1061" s="122">
        <f>(_xlfn.GAMMA.INV(T1061,IF($O$2="Railway",$D$31,$D$32),IF($O$2="Railway",$F$31,$F$32))*'CBA Result'!$G$89)</f>
        <v>3118979766.6610889</v>
      </c>
      <c r="O1061" s="122">
        <f>'CBA Result'!$G$88+'CBA Result'!$G$92+'CBA Result'!$G$93+'CBA Result'!$G$94+'CBA Result'!$G$95</f>
        <v>-1375964005.2877898</v>
      </c>
      <c r="P1061" s="122">
        <f>'CBA Result'!$G$90+'CBA Result'!$G$91</f>
        <v>16477753602.776276</v>
      </c>
      <c r="Q1061" s="122">
        <f>'CBA Result'!$G$74</f>
        <v>-11300047184.977684</v>
      </c>
      <c r="R1061" s="3">
        <v>0.9718046560657384</v>
      </c>
      <c r="S1061" s="122">
        <f t="shared" si="52"/>
        <v>28405880083.755993</v>
      </c>
      <c r="T1061" s="3">
        <v>0.14119998942197853</v>
      </c>
      <c r="U1061" s="122">
        <f t="shared" si="53"/>
        <v>-15198463059.640793</v>
      </c>
      <c r="V1061" s="3">
        <f t="shared" si="54"/>
        <v>1.9836805686746752</v>
      </c>
    </row>
    <row r="1062" spans="13:22" x14ac:dyDescent="0.25">
      <c r="M1062" s="3">
        <v>1058</v>
      </c>
      <c r="N1062" s="122">
        <f>(_xlfn.GAMMA.INV(T1062,IF($O$2="Railway",$D$31,$D$32),IF($O$2="Railway",$F$31,$F$32))*'CBA Result'!$G$89)</f>
        <v>3382891435.6918354</v>
      </c>
      <c r="O1062" s="122">
        <f>'CBA Result'!$G$88+'CBA Result'!$G$92+'CBA Result'!$G$93+'CBA Result'!$G$94+'CBA Result'!$G$95</f>
        <v>-1375964005.2877898</v>
      </c>
      <c r="P1062" s="122">
        <f>'CBA Result'!$G$90+'CBA Result'!$G$91</f>
        <v>16477753602.776276</v>
      </c>
      <c r="Q1062" s="122">
        <f>'CBA Result'!$G$74</f>
        <v>-11300047184.977684</v>
      </c>
      <c r="R1062" s="3">
        <v>0.20546413989272605</v>
      </c>
      <c r="S1062" s="122">
        <f t="shared" si="52"/>
        <v>7584653759.719533</v>
      </c>
      <c r="T1062" s="3">
        <v>0.23838767691992313</v>
      </c>
      <c r="U1062" s="122">
        <f t="shared" si="53"/>
        <v>-16484477093.98826</v>
      </c>
      <c r="V1062" s="3">
        <f t="shared" si="54"/>
        <v>0.58185535006272915</v>
      </c>
    </row>
    <row r="1063" spans="13:22" x14ac:dyDescent="0.25">
      <c r="M1063" s="3">
        <v>1059</v>
      </c>
      <c r="N1063" s="122">
        <f>(_xlfn.GAMMA.INV(T1063,IF($O$2="Railway",$D$31,$D$32),IF($O$2="Railway",$F$31,$F$32))*'CBA Result'!$G$89)</f>
        <v>4948112845.5379505</v>
      </c>
      <c r="O1063" s="122">
        <f>'CBA Result'!$G$88+'CBA Result'!$G$92+'CBA Result'!$G$93+'CBA Result'!$G$94+'CBA Result'!$G$95</f>
        <v>-1375964005.2877898</v>
      </c>
      <c r="P1063" s="122">
        <f>'CBA Result'!$G$90+'CBA Result'!$G$91</f>
        <v>16477753602.776276</v>
      </c>
      <c r="Q1063" s="122">
        <f>'CBA Result'!$G$74</f>
        <v>-11300047184.977684</v>
      </c>
      <c r="R1063" s="3">
        <v>0.66704087745834573</v>
      </c>
      <c r="S1063" s="122">
        <f t="shared" si="52"/>
        <v>16452400605.84614</v>
      </c>
      <c r="T1063" s="3">
        <v>0.86984357884444641</v>
      </c>
      <c r="U1063" s="122">
        <f t="shared" si="53"/>
        <v>-24111637754.658871</v>
      </c>
      <c r="V1063" s="3">
        <f t="shared" si="54"/>
        <v>0.83049312742047732</v>
      </c>
    </row>
    <row r="1064" spans="13:22" x14ac:dyDescent="0.25">
      <c r="M1064" s="3">
        <v>1060</v>
      </c>
      <c r="N1064" s="122">
        <f>(_xlfn.GAMMA.INV(T1064,IF($O$2="Railway",$D$31,$D$32),IF($O$2="Railway",$F$31,$F$32))*'CBA Result'!$G$89)</f>
        <v>4441897531.9802322</v>
      </c>
      <c r="O1064" s="122">
        <f>'CBA Result'!$G$88+'CBA Result'!$G$92+'CBA Result'!$G$93+'CBA Result'!$G$94+'CBA Result'!$G$95</f>
        <v>-1375964005.2877898</v>
      </c>
      <c r="P1064" s="122">
        <f>'CBA Result'!$G$90+'CBA Result'!$G$91</f>
        <v>16477753602.776276</v>
      </c>
      <c r="Q1064" s="122">
        <f>'CBA Result'!$G$74</f>
        <v>-11300047184.977684</v>
      </c>
      <c r="R1064" s="3">
        <v>0.33642515608664114</v>
      </c>
      <c r="S1064" s="122">
        <f t="shared" si="52"/>
        <v>10020326749.63275</v>
      </c>
      <c r="T1064" s="3">
        <v>0.71910342311243958</v>
      </c>
      <c r="U1064" s="122">
        <f t="shared" si="53"/>
        <v>-21644903335.420345</v>
      </c>
      <c r="V1064" s="3">
        <f t="shared" si="54"/>
        <v>0.60458852938883112</v>
      </c>
    </row>
    <row r="1065" spans="13:22" x14ac:dyDescent="0.25">
      <c r="M1065" s="3">
        <v>1061</v>
      </c>
      <c r="N1065" s="122">
        <f>(_xlfn.GAMMA.INV(T1065,IF($O$2="Railway",$D$31,$D$32),IF($O$2="Railway",$F$31,$F$32))*'CBA Result'!$G$89)</f>
        <v>4803121769.1124964</v>
      </c>
      <c r="O1065" s="122">
        <f>'CBA Result'!$G$88+'CBA Result'!$G$92+'CBA Result'!$G$93+'CBA Result'!$G$94+'CBA Result'!$G$95</f>
        <v>-1375964005.2877898</v>
      </c>
      <c r="P1065" s="122">
        <f>'CBA Result'!$G$90+'CBA Result'!$G$91</f>
        <v>16477753602.776276</v>
      </c>
      <c r="Q1065" s="122">
        <f>'CBA Result'!$G$74</f>
        <v>-11300047184.977684</v>
      </c>
      <c r="R1065" s="3">
        <v>0.13536405902058446</v>
      </c>
      <c r="S1065" s="122">
        <f t="shared" si="52"/>
        <v>6155244259.164073</v>
      </c>
      <c r="T1065" s="3">
        <v>0.8348031315392711</v>
      </c>
      <c r="U1065" s="122">
        <f t="shared" si="53"/>
        <v>-23405111363.373924</v>
      </c>
      <c r="V1065" s="3">
        <f t="shared" si="54"/>
        <v>0.4094149296800203</v>
      </c>
    </row>
    <row r="1066" spans="13:22" x14ac:dyDescent="0.25">
      <c r="M1066" s="3">
        <v>1062</v>
      </c>
      <c r="N1066" s="122">
        <f>(_xlfn.GAMMA.INV(T1066,IF($O$2="Railway",$D$31,$D$32),IF($O$2="Railway",$F$31,$F$32))*'CBA Result'!$G$89)</f>
        <v>3575961942.3833261</v>
      </c>
      <c r="O1066" s="122">
        <f>'CBA Result'!$G$88+'CBA Result'!$G$92+'CBA Result'!$G$93+'CBA Result'!$G$94+'CBA Result'!$G$95</f>
        <v>-1375964005.2877898</v>
      </c>
      <c r="P1066" s="122">
        <f>'CBA Result'!$G$90+'CBA Result'!$G$91</f>
        <v>16477753602.776276</v>
      </c>
      <c r="Q1066" s="122">
        <f>'CBA Result'!$G$74</f>
        <v>-11300047184.977684</v>
      </c>
      <c r="R1066" s="3">
        <v>0.22442117532362804</v>
      </c>
      <c r="S1066" s="122">
        <f t="shared" si="52"/>
        <v>7949569147.8469229</v>
      </c>
      <c r="T1066" s="3">
        <v>0.3236208366706983</v>
      </c>
      <c r="U1066" s="122">
        <f t="shared" si="53"/>
        <v>-17425289533.755398</v>
      </c>
      <c r="V1066" s="3">
        <f t="shared" si="54"/>
        <v>0.58246189053451458</v>
      </c>
    </row>
    <row r="1067" spans="13:22" x14ac:dyDescent="0.25">
      <c r="M1067" s="3">
        <v>1063</v>
      </c>
      <c r="N1067" s="122">
        <f>(_xlfn.GAMMA.INV(T1067,IF($O$2="Railway",$D$31,$D$32),IF($O$2="Railway",$F$31,$F$32))*'CBA Result'!$G$89)</f>
        <v>3122835992.43009</v>
      </c>
      <c r="O1067" s="122">
        <f>'CBA Result'!$G$88+'CBA Result'!$G$92+'CBA Result'!$G$93+'CBA Result'!$G$94+'CBA Result'!$G$95</f>
        <v>-1375964005.2877898</v>
      </c>
      <c r="P1067" s="122">
        <f>'CBA Result'!$G$90+'CBA Result'!$G$91</f>
        <v>16477753602.776276</v>
      </c>
      <c r="Q1067" s="122">
        <f>'CBA Result'!$G$74</f>
        <v>-11300047184.977684</v>
      </c>
      <c r="R1067" s="3">
        <v>0.90093078099447488</v>
      </c>
      <c r="S1067" s="122">
        <f t="shared" si="52"/>
        <v>23588036884.745995</v>
      </c>
      <c r="T1067" s="3">
        <v>0.14242549245876623</v>
      </c>
      <c r="U1067" s="122">
        <f t="shared" si="53"/>
        <v>-15217254045.567112</v>
      </c>
      <c r="V1067" s="3">
        <f t="shared" si="54"/>
        <v>1.6648804571458491</v>
      </c>
    </row>
    <row r="1068" spans="13:22" x14ac:dyDescent="0.25">
      <c r="M1068" s="3">
        <v>1064</v>
      </c>
      <c r="N1068" s="122">
        <f>(_xlfn.GAMMA.INV(T1068,IF($O$2="Railway",$D$31,$D$32),IF($O$2="Railway",$F$31,$F$32))*'CBA Result'!$G$89)</f>
        <v>6570690361.9610357</v>
      </c>
      <c r="O1068" s="122">
        <f>'CBA Result'!$G$88+'CBA Result'!$G$92+'CBA Result'!$G$93+'CBA Result'!$G$94+'CBA Result'!$G$95</f>
        <v>-1375964005.2877898</v>
      </c>
      <c r="P1068" s="122">
        <f>'CBA Result'!$G$90+'CBA Result'!$G$91</f>
        <v>16477753602.776276</v>
      </c>
      <c r="Q1068" s="122">
        <f>'CBA Result'!$G$74</f>
        <v>-11300047184.977684</v>
      </c>
      <c r="R1068" s="3">
        <v>0.72650508694337013</v>
      </c>
      <c r="S1068" s="122">
        <f t="shared" si="52"/>
        <v>17864812814.500282</v>
      </c>
      <c r="T1068" s="3">
        <v>0.99610186527282762</v>
      </c>
      <c r="U1068" s="122">
        <f t="shared" si="53"/>
        <v>-32018288739.817257</v>
      </c>
      <c r="V1068" s="3">
        <f t="shared" si="54"/>
        <v>0.7201989887266268</v>
      </c>
    </row>
    <row r="1069" spans="13:22" x14ac:dyDescent="0.25">
      <c r="M1069" s="3">
        <v>1065</v>
      </c>
      <c r="N1069" s="122">
        <f>(_xlfn.GAMMA.INV(T1069,IF($O$2="Railway",$D$31,$D$32),IF($O$2="Railway",$F$31,$F$32))*'CBA Result'!$G$89)</f>
        <v>3861746521.9996104</v>
      </c>
      <c r="O1069" s="122">
        <f>'CBA Result'!$G$88+'CBA Result'!$G$92+'CBA Result'!$G$93+'CBA Result'!$G$94+'CBA Result'!$G$95</f>
        <v>-1375964005.2877898</v>
      </c>
      <c r="P1069" s="122">
        <f>'CBA Result'!$G$90+'CBA Result'!$G$91</f>
        <v>16477753602.776276</v>
      </c>
      <c r="Q1069" s="122">
        <f>'CBA Result'!$G$74</f>
        <v>-11300047184.977684</v>
      </c>
      <c r="R1069" s="3">
        <v>0.30891305053453522</v>
      </c>
      <c r="S1069" s="122">
        <f t="shared" si="52"/>
        <v>9519634309.8066559</v>
      </c>
      <c r="T1069" s="3">
        <v>0.46089689350021035</v>
      </c>
      <c r="U1069" s="122">
        <f t="shared" si="53"/>
        <v>-18817887979.805218</v>
      </c>
      <c r="V1069" s="3">
        <f t="shared" si="54"/>
        <v>0.63797897189112418</v>
      </c>
    </row>
    <row r="1070" spans="13:22" x14ac:dyDescent="0.25">
      <c r="M1070" s="3">
        <v>1066</v>
      </c>
      <c r="N1070" s="122">
        <f>(_xlfn.GAMMA.INV(T1070,IF($O$2="Railway",$D$31,$D$32),IF($O$2="Railway",$F$31,$F$32))*'CBA Result'!$G$89)</f>
        <v>5781268620.7532387</v>
      </c>
      <c r="O1070" s="122">
        <f>'CBA Result'!$G$88+'CBA Result'!$G$92+'CBA Result'!$G$93+'CBA Result'!$G$94+'CBA Result'!$G$95</f>
        <v>-1375964005.2877898</v>
      </c>
      <c r="P1070" s="122">
        <f>'CBA Result'!$G$90+'CBA Result'!$G$91</f>
        <v>16477753602.776276</v>
      </c>
      <c r="Q1070" s="122">
        <f>'CBA Result'!$G$74</f>
        <v>-11300047184.977684</v>
      </c>
      <c r="R1070" s="3">
        <v>0.20360418237130862</v>
      </c>
      <c r="S1070" s="122">
        <f t="shared" si="52"/>
        <v>7548478703.5425024</v>
      </c>
      <c r="T1070" s="3">
        <v>0.97434658573236876</v>
      </c>
      <c r="U1070" s="122">
        <f t="shared" si="53"/>
        <v>-28171518940.131111</v>
      </c>
      <c r="V1070" s="3">
        <f t="shared" si="54"/>
        <v>0.42432157614261451</v>
      </c>
    </row>
    <row r="1071" spans="13:22" x14ac:dyDescent="0.25">
      <c r="M1071" s="3">
        <v>1067</v>
      </c>
      <c r="N1071" s="122">
        <f>(_xlfn.GAMMA.INV(T1071,IF($O$2="Railway",$D$31,$D$32),IF($O$2="Railway",$F$31,$F$32))*'CBA Result'!$G$89)</f>
        <v>3626685491.958775</v>
      </c>
      <c r="O1071" s="122">
        <f>'CBA Result'!$G$88+'CBA Result'!$G$92+'CBA Result'!$G$93+'CBA Result'!$G$94+'CBA Result'!$G$95</f>
        <v>-1375964005.2877898</v>
      </c>
      <c r="P1071" s="122">
        <f>'CBA Result'!$G$90+'CBA Result'!$G$91</f>
        <v>16477753602.776276</v>
      </c>
      <c r="Q1071" s="122">
        <f>'CBA Result'!$G$74</f>
        <v>-11300047184.977684</v>
      </c>
      <c r="R1071" s="3">
        <v>0.11988675453666464</v>
      </c>
      <c r="S1071" s="122">
        <f t="shared" si="52"/>
        <v>5813861127.484271</v>
      </c>
      <c r="T1071" s="3">
        <v>0.34736985614159965</v>
      </c>
      <c r="U1071" s="122">
        <f t="shared" si="53"/>
        <v>-17672460099.822132</v>
      </c>
      <c r="V1071" s="3">
        <f t="shared" si="54"/>
        <v>0.45633616194931592</v>
      </c>
    </row>
    <row r="1072" spans="13:22" x14ac:dyDescent="0.25">
      <c r="M1072" s="3">
        <v>1068</v>
      </c>
      <c r="N1072" s="122">
        <f>(_xlfn.GAMMA.INV(T1072,IF($O$2="Railway",$D$31,$D$32),IF($O$2="Railway",$F$31,$F$32))*'CBA Result'!$G$89)</f>
        <v>3466413097.2482195</v>
      </c>
      <c r="O1072" s="122">
        <f>'CBA Result'!$G$88+'CBA Result'!$G$92+'CBA Result'!$G$93+'CBA Result'!$G$94+'CBA Result'!$G$95</f>
        <v>-1375964005.2877898</v>
      </c>
      <c r="P1072" s="122">
        <f>'CBA Result'!$G$90+'CBA Result'!$G$91</f>
        <v>16477753602.776276</v>
      </c>
      <c r="Q1072" s="122">
        <f>'CBA Result'!$G$74</f>
        <v>-11300047184.977684</v>
      </c>
      <c r="R1072" s="3">
        <v>0.4337252516607264</v>
      </c>
      <c r="S1072" s="122">
        <f t="shared" si="52"/>
        <v>11792423706.889044</v>
      </c>
      <c r="T1072" s="3">
        <v>0.27408897206204441</v>
      </c>
      <c r="U1072" s="122">
        <f t="shared" si="53"/>
        <v>-16891469438.540543</v>
      </c>
      <c r="V1072" s="3">
        <f t="shared" si="54"/>
        <v>0.82188662445041738</v>
      </c>
    </row>
    <row r="1073" spans="13:22" x14ac:dyDescent="0.25">
      <c r="M1073" s="3">
        <v>1069</v>
      </c>
      <c r="N1073" s="122">
        <f>(_xlfn.GAMMA.INV(T1073,IF($O$2="Railway",$D$31,$D$32),IF($O$2="Railway",$F$31,$F$32))*'CBA Result'!$G$89)</f>
        <v>2199791734.4600644</v>
      </c>
      <c r="O1073" s="122">
        <f>'CBA Result'!$G$88+'CBA Result'!$G$92+'CBA Result'!$G$93+'CBA Result'!$G$94+'CBA Result'!$G$95</f>
        <v>-1375964005.2877898</v>
      </c>
      <c r="P1073" s="122">
        <f>'CBA Result'!$G$90+'CBA Result'!$G$91</f>
        <v>16477753602.776276</v>
      </c>
      <c r="Q1073" s="122">
        <f>'CBA Result'!$G$74</f>
        <v>-11300047184.977684</v>
      </c>
      <c r="R1073" s="3">
        <v>0.29820070930942955</v>
      </c>
      <c r="S1073" s="122">
        <f t="shared" si="52"/>
        <v>9323869878.9897366</v>
      </c>
      <c r="T1073" s="3">
        <v>5.6106710976051577E-3</v>
      </c>
      <c r="U1073" s="122">
        <f t="shared" si="53"/>
        <v>-10719355659.971279</v>
      </c>
      <c r="V1073" s="3">
        <f t="shared" si="54"/>
        <v>0.9466704837545431</v>
      </c>
    </row>
    <row r="1074" spans="13:22" x14ac:dyDescent="0.25">
      <c r="M1074" s="3">
        <v>1070</v>
      </c>
      <c r="N1074" s="122">
        <f>(_xlfn.GAMMA.INV(T1074,IF($O$2="Railway",$D$31,$D$32),IF($O$2="Railway",$F$31,$F$32))*'CBA Result'!$G$89)</f>
        <v>5070073866.7302017</v>
      </c>
      <c r="O1074" s="122">
        <f>'CBA Result'!$G$88+'CBA Result'!$G$92+'CBA Result'!$G$93+'CBA Result'!$G$94+'CBA Result'!$G$95</f>
        <v>-1375964005.2877898</v>
      </c>
      <c r="P1074" s="122">
        <f>'CBA Result'!$G$90+'CBA Result'!$G$91</f>
        <v>16477753602.776276</v>
      </c>
      <c r="Q1074" s="122">
        <f>'CBA Result'!$G$74</f>
        <v>-11300047184.977684</v>
      </c>
      <c r="R1074" s="3">
        <v>1.2127488939076447E-2</v>
      </c>
      <c r="S1074" s="122">
        <f t="shared" si="52"/>
        <v>2539153554.5131788</v>
      </c>
      <c r="T1074" s="3">
        <v>0.89463093964769891</v>
      </c>
      <c r="U1074" s="122">
        <f t="shared" si="53"/>
        <v>-24705941089.076084</v>
      </c>
      <c r="V1074" s="3">
        <f t="shared" si="54"/>
        <v>0.25229815749506806</v>
      </c>
    </row>
    <row r="1075" spans="13:22" x14ac:dyDescent="0.25">
      <c r="M1075" s="3">
        <v>1071</v>
      </c>
      <c r="N1075" s="122">
        <f>(_xlfn.GAMMA.INV(T1075,IF($O$2="Railway",$D$31,$D$32),IF($O$2="Railway",$F$31,$F$32))*'CBA Result'!$G$89)</f>
        <v>4818692310.3238649</v>
      </c>
      <c r="O1075" s="122">
        <f>'CBA Result'!$G$88+'CBA Result'!$G$92+'CBA Result'!$G$93+'CBA Result'!$G$94+'CBA Result'!$G$95</f>
        <v>-1375964005.2877898</v>
      </c>
      <c r="P1075" s="122">
        <f>'CBA Result'!$G$90+'CBA Result'!$G$91</f>
        <v>16477753602.776276</v>
      </c>
      <c r="Q1075" s="122">
        <f>'CBA Result'!$G$74</f>
        <v>-11300047184.977684</v>
      </c>
      <c r="R1075" s="3">
        <v>0.98370346808918407</v>
      </c>
      <c r="S1075" s="122">
        <f t="shared" si="52"/>
        <v>29999500579.011017</v>
      </c>
      <c r="T1075" s="3">
        <v>0.83886973407173315</v>
      </c>
      <c r="U1075" s="122">
        <f t="shared" si="53"/>
        <v>-23480984986.521198</v>
      </c>
      <c r="V1075" s="3">
        <f t="shared" si="54"/>
        <v>1.4242259812884319</v>
      </c>
    </row>
    <row r="1076" spans="13:22" x14ac:dyDescent="0.25">
      <c r="M1076" s="3">
        <v>1072</v>
      </c>
      <c r="N1076" s="122">
        <f>(_xlfn.GAMMA.INV(T1076,IF($O$2="Railway",$D$31,$D$32),IF($O$2="Railway",$F$31,$F$32))*'CBA Result'!$G$89)</f>
        <v>3802770295.2097631</v>
      </c>
      <c r="O1076" s="122">
        <f>'CBA Result'!$G$88+'CBA Result'!$G$92+'CBA Result'!$G$93+'CBA Result'!$G$94+'CBA Result'!$G$95</f>
        <v>-1375964005.2877898</v>
      </c>
      <c r="P1076" s="122">
        <f>'CBA Result'!$G$90+'CBA Result'!$G$91</f>
        <v>16477753602.776276</v>
      </c>
      <c r="Q1076" s="122">
        <f>'CBA Result'!$G$74</f>
        <v>-11300047184.977684</v>
      </c>
      <c r="R1076" s="3">
        <v>1.2985031669487834E-2</v>
      </c>
      <c r="S1076" s="122">
        <f t="shared" si="52"/>
        <v>2586499865.503583</v>
      </c>
      <c r="T1076" s="3">
        <v>0.43217120477566517</v>
      </c>
      <c r="U1076" s="122">
        <f t="shared" si="53"/>
        <v>-18530502978.516144</v>
      </c>
      <c r="V1076" s="3">
        <f t="shared" si="54"/>
        <v>0.270543447268424</v>
      </c>
    </row>
    <row r="1077" spans="13:22" x14ac:dyDescent="0.25">
      <c r="M1077" s="3">
        <v>1073</v>
      </c>
      <c r="N1077" s="122">
        <f>(_xlfn.GAMMA.INV(T1077,IF($O$2="Railway",$D$31,$D$32),IF($O$2="Railway",$F$31,$F$32))*'CBA Result'!$G$89)</f>
        <v>3218588446.9980297</v>
      </c>
      <c r="O1077" s="122">
        <f>'CBA Result'!$G$88+'CBA Result'!$G$92+'CBA Result'!$G$93+'CBA Result'!$G$94+'CBA Result'!$G$95</f>
        <v>-1375964005.2877898</v>
      </c>
      <c r="P1077" s="122">
        <f>'CBA Result'!$G$90+'CBA Result'!$G$91</f>
        <v>16477753602.776276</v>
      </c>
      <c r="Q1077" s="122">
        <f>'CBA Result'!$G$74</f>
        <v>-11300047184.977684</v>
      </c>
      <c r="R1077" s="3">
        <v>0.14671497494491526</v>
      </c>
      <c r="S1077" s="122">
        <f t="shared" si="52"/>
        <v>6398198705.3403559</v>
      </c>
      <c r="T1077" s="3">
        <v>0.17479067428435247</v>
      </c>
      <c r="U1077" s="122">
        <f t="shared" si="53"/>
        <v>-15683845768.660805</v>
      </c>
      <c r="V1077" s="3">
        <f t="shared" si="54"/>
        <v>0.52543382972544084</v>
      </c>
    </row>
    <row r="1078" spans="13:22" x14ac:dyDescent="0.25">
      <c r="M1078" s="3">
        <v>1074</v>
      </c>
      <c r="N1078" s="122">
        <f>(_xlfn.GAMMA.INV(T1078,IF($O$2="Railway",$D$31,$D$32),IF($O$2="Railway",$F$31,$F$32))*'CBA Result'!$G$89)</f>
        <v>3653158299.1507921</v>
      </c>
      <c r="O1078" s="122">
        <f>'CBA Result'!$G$88+'CBA Result'!$G$92+'CBA Result'!$G$93+'CBA Result'!$G$94+'CBA Result'!$G$95</f>
        <v>-1375964005.2877898</v>
      </c>
      <c r="P1078" s="122">
        <f>'CBA Result'!$G$90+'CBA Result'!$G$91</f>
        <v>16477753602.776276</v>
      </c>
      <c r="Q1078" s="122">
        <f>'CBA Result'!$G$74</f>
        <v>-11300047184.977684</v>
      </c>
      <c r="R1078" s="3">
        <v>0.19388906234384029</v>
      </c>
      <c r="S1078" s="122">
        <f t="shared" si="52"/>
        <v>7358312689.4570055</v>
      </c>
      <c r="T1078" s="3">
        <v>0.35992335405106346</v>
      </c>
      <c r="U1078" s="122">
        <f t="shared" si="53"/>
        <v>-17801459327.868935</v>
      </c>
      <c r="V1078" s="3">
        <f t="shared" si="54"/>
        <v>0.54127624066388846</v>
      </c>
    </row>
    <row r="1079" spans="13:22" x14ac:dyDescent="0.25">
      <c r="M1079" s="3">
        <v>1075</v>
      </c>
      <c r="N1079" s="122">
        <f>(_xlfn.GAMMA.INV(T1079,IF($O$2="Railway",$D$31,$D$32),IF($O$2="Railway",$F$31,$F$32))*'CBA Result'!$G$89)</f>
        <v>4675113072.0495529</v>
      </c>
      <c r="O1079" s="122">
        <f>'CBA Result'!$G$88+'CBA Result'!$G$92+'CBA Result'!$G$93+'CBA Result'!$G$94+'CBA Result'!$G$95</f>
        <v>-1375964005.2877898</v>
      </c>
      <c r="P1079" s="122">
        <f>'CBA Result'!$G$90+'CBA Result'!$G$91</f>
        <v>16477753602.776276</v>
      </c>
      <c r="Q1079" s="122">
        <f>'CBA Result'!$G$74</f>
        <v>-11300047184.977684</v>
      </c>
      <c r="R1079" s="3">
        <v>0.46686446010684624</v>
      </c>
      <c r="S1079" s="122">
        <f t="shared" si="52"/>
        <v>12406015862.207113</v>
      </c>
      <c r="T1079" s="3">
        <v>0.79850761504549495</v>
      </c>
      <c r="U1079" s="122">
        <f t="shared" si="53"/>
        <v>-22781338335.276791</v>
      </c>
      <c r="V1079" s="3">
        <f t="shared" si="54"/>
        <v>0.68938728260093063</v>
      </c>
    </row>
    <row r="1080" spans="13:22" x14ac:dyDescent="0.25">
      <c r="M1080" s="3">
        <v>1076</v>
      </c>
      <c r="N1080" s="122">
        <f>(_xlfn.GAMMA.INV(T1080,IF($O$2="Railway",$D$31,$D$32),IF($O$2="Railway",$F$31,$F$32))*'CBA Result'!$G$89)</f>
        <v>3079423943.4471869</v>
      </c>
      <c r="O1080" s="122">
        <f>'CBA Result'!$G$88+'CBA Result'!$G$92+'CBA Result'!$G$93+'CBA Result'!$G$94+'CBA Result'!$G$95</f>
        <v>-1375964005.2877898</v>
      </c>
      <c r="P1080" s="122">
        <f>'CBA Result'!$G$90+'CBA Result'!$G$91</f>
        <v>16477753602.776276</v>
      </c>
      <c r="Q1080" s="122">
        <f>'CBA Result'!$G$74</f>
        <v>-11300047184.977684</v>
      </c>
      <c r="R1080" s="3">
        <v>0.86266416111189204</v>
      </c>
      <c r="S1080" s="122">
        <f t="shared" si="52"/>
        <v>21978161987.911762</v>
      </c>
      <c r="T1080" s="3">
        <v>0.1289857438552553</v>
      </c>
      <c r="U1080" s="122">
        <f t="shared" si="53"/>
        <v>-15005711659.21932</v>
      </c>
      <c r="V1080" s="3">
        <f t="shared" si="54"/>
        <v>1.5781738623187171</v>
      </c>
    </row>
    <row r="1081" spans="13:22" x14ac:dyDescent="0.25">
      <c r="M1081" s="3">
        <v>1077</v>
      </c>
      <c r="N1081" s="122">
        <f>(_xlfn.GAMMA.INV(T1081,IF($O$2="Railway",$D$31,$D$32),IF($O$2="Railway",$F$31,$F$32))*'CBA Result'!$G$89)</f>
        <v>5039935490.7481251</v>
      </c>
      <c r="O1081" s="122">
        <f>'CBA Result'!$G$88+'CBA Result'!$G$92+'CBA Result'!$G$93+'CBA Result'!$G$94+'CBA Result'!$G$95</f>
        <v>-1375964005.2877898</v>
      </c>
      <c r="P1081" s="122">
        <f>'CBA Result'!$G$90+'CBA Result'!$G$91</f>
        <v>16477753602.776276</v>
      </c>
      <c r="Q1081" s="122">
        <f>'CBA Result'!$G$74</f>
        <v>-11300047184.977684</v>
      </c>
      <c r="R1081" s="3">
        <v>0.56719554950080442</v>
      </c>
      <c r="S1081" s="122">
        <f t="shared" si="52"/>
        <v>14337966236.558025</v>
      </c>
      <c r="T1081" s="3">
        <v>0.88888425604707644</v>
      </c>
      <c r="U1081" s="122">
        <f t="shared" si="53"/>
        <v>-24559079926.673767</v>
      </c>
      <c r="V1081" s="3">
        <f t="shared" si="54"/>
        <v>0.73300538032234441</v>
      </c>
    </row>
    <row r="1082" spans="13:22" x14ac:dyDescent="0.25">
      <c r="M1082" s="3">
        <v>1078</v>
      </c>
      <c r="N1082" s="122">
        <f>(_xlfn.GAMMA.INV(T1082,IF($O$2="Railway",$D$31,$D$32),IF($O$2="Railway",$F$31,$F$32))*'CBA Result'!$G$89)</f>
        <v>4110683931.0537362</v>
      </c>
      <c r="O1082" s="122">
        <f>'CBA Result'!$G$88+'CBA Result'!$G$92+'CBA Result'!$G$93+'CBA Result'!$G$94+'CBA Result'!$G$95</f>
        <v>-1375964005.2877898</v>
      </c>
      <c r="P1082" s="122">
        <f>'CBA Result'!$G$90+'CBA Result'!$G$91</f>
        <v>16477753602.776276</v>
      </c>
      <c r="Q1082" s="122">
        <f>'CBA Result'!$G$74</f>
        <v>-11300047184.977684</v>
      </c>
      <c r="R1082" s="3">
        <v>0.70295583010061635</v>
      </c>
      <c r="S1082" s="122">
        <f t="shared" si="52"/>
        <v>17287614837.765671</v>
      </c>
      <c r="T1082" s="3">
        <v>0.57952207220292262</v>
      </c>
      <c r="U1082" s="122">
        <f t="shared" si="53"/>
        <v>-20030934007.263767</v>
      </c>
      <c r="V1082" s="3">
        <f t="shared" si="54"/>
        <v>0.99957070180906027</v>
      </c>
    </row>
    <row r="1083" spans="13:22" x14ac:dyDescent="0.25">
      <c r="M1083" s="3">
        <v>1079</v>
      </c>
      <c r="N1083" s="122">
        <f>(_xlfn.GAMMA.INV(T1083,IF($O$2="Railway",$D$31,$D$32),IF($O$2="Railway",$F$31,$F$32))*'CBA Result'!$G$89)</f>
        <v>4137469991.9266191</v>
      </c>
      <c r="O1083" s="122">
        <f>'CBA Result'!$G$88+'CBA Result'!$G$92+'CBA Result'!$G$93+'CBA Result'!$G$94+'CBA Result'!$G$95</f>
        <v>-1375964005.2877898</v>
      </c>
      <c r="P1083" s="122">
        <f>'CBA Result'!$G$90+'CBA Result'!$G$91</f>
        <v>16477753602.776276</v>
      </c>
      <c r="Q1083" s="122">
        <f>'CBA Result'!$G$74</f>
        <v>-11300047184.977684</v>
      </c>
      <c r="R1083" s="3">
        <v>0.76664597405966306</v>
      </c>
      <c r="S1083" s="122">
        <f t="shared" si="52"/>
        <v>18916474247.224598</v>
      </c>
      <c r="T1083" s="3">
        <v>0.59177036338438793</v>
      </c>
      <c r="U1083" s="122">
        <f t="shared" si="53"/>
        <v>-20161459687.821678</v>
      </c>
      <c r="V1083" s="3">
        <f t="shared" si="54"/>
        <v>1.0752187872070487</v>
      </c>
    </row>
    <row r="1084" spans="13:22" x14ac:dyDescent="0.25">
      <c r="M1084" s="3">
        <v>1080</v>
      </c>
      <c r="N1084" s="122">
        <f>(_xlfn.GAMMA.INV(T1084,IF($O$2="Railway",$D$31,$D$32),IF($O$2="Railway",$F$31,$F$32))*'CBA Result'!$G$89)</f>
        <v>3144271302.7701321</v>
      </c>
      <c r="O1084" s="122">
        <f>'CBA Result'!$G$88+'CBA Result'!$G$92+'CBA Result'!$G$93+'CBA Result'!$G$94+'CBA Result'!$G$95</f>
        <v>-1375964005.2877898</v>
      </c>
      <c r="P1084" s="122">
        <f>'CBA Result'!$G$90+'CBA Result'!$G$91</f>
        <v>16477753602.776276</v>
      </c>
      <c r="Q1084" s="122">
        <f>'CBA Result'!$G$74</f>
        <v>-11300047184.977684</v>
      </c>
      <c r="R1084" s="3">
        <v>0.8852198901243935</v>
      </c>
      <c r="S1084" s="122">
        <f t="shared" si="52"/>
        <v>22885081807.162315</v>
      </c>
      <c r="T1084" s="3">
        <v>0.1493491475799591</v>
      </c>
      <c r="U1084" s="122">
        <f t="shared" si="53"/>
        <v>-15321706076.9196</v>
      </c>
      <c r="V1084" s="3">
        <f t="shared" si="54"/>
        <v>1.609049865653158</v>
      </c>
    </row>
    <row r="1085" spans="13:22" x14ac:dyDescent="0.25">
      <c r="M1085" s="3">
        <v>1081</v>
      </c>
      <c r="N1085" s="122">
        <f>(_xlfn.GAMMA.INV(T1085,IF($O$2="Railway",$D$31,$D$32),IF($O$2="Railway",$F$31,$F$32))*'CBA Result'!$G$89)</f>
        <v>4204951467.858665</v>
      </c>
      <c r="O1085" s="122">
        <f>'CBA Result'!$G$88+'CBA Result'!$G$92+'CBA Result'!$G$93+'CBA Result'!$G$94+'CBA Result'!$G$95</f>
        <v>-1375964005.2877898</v>
      </c>
      <c r="P1085" s="122">
        <f>'CBA Result'!$G$90+'CBA Result'!$G$91</f>
        <v>16477753602.776276</v>
      </c>
      <c r="Q1085" s="122">
        <f>'CBA Result'!$G$74</f>
        <v>-11300047184.977684</v>
      </c>
      <c r="R1085" s="3">
        <v>0.50333694170117926</v>
      </c>
      <c r="S1085" s="122">
        <f t="shared" si="52"/>
        <v>13093001140.815508</v>
      </c>
      <c r="T1085" s="3">
        <v>0.62198116490735023</v>
      </c>
      <c r="U1085" s="122">
        <f t="shared" si="53"/>
        <v>-20490289880.99128</v>
      </c>
      <c r="V1085" s="3">
        <f t="shared" si="54"/>
        <v>0.7770504319783742</v>
      </c>
    </row>
    <row r="1086" spans="13:22" x14ac:dyDescent="0.25">
      <c r="M1086" s="3">
        <v>1082</v>
      </c>
      <c r="N1086" s="122">
        <f>(_xlfn.GAMMA.INV(T1086,IF($O$2="Railway",$D$31,$D$32),IF($O$2="Railway",$F$31,$F$32))*'CBA Result'!$G$89)</f>
        <v>3446629267.9873118</v>
      </c>
      <c r="O1086" s="122">
        <f>'CBA Result'!$G$88+'CBA Result'!$G$92+'CBA Result'!$G$93+'CBA Result'!$G$94+'CBA Result'!$G$95</f>
        <v>-1375964005.2877898</v>
      </c>
      <c r="P1086" s="122">
        <f>'CBA Result'!$G$90+'CBA Result'!$G$91</f>
        <v>16477753602.776276</v>
      </c>
      <c r="Q1086" s="122">
        <f>'CBA Result'!$G$74</f>
        <v>-11300047184.977684</v>
      </c>
      <c r="R1086" s="3">
        <v>0.97862017052666539</v>
      </c>
      <c r="S1086" s="122">
        <f t="shared" si="52"/>
        <v>29241760512.834332</v>
      </c>
      <c r="T1086" s="3">
        <v>0.26545350669166445</v>
      </c>
      <c r="U1086" s="122">
        <f t="shared" si="53"/>
        <v>-16795064902.219349</v>
      </c>
      <c r="V1086" s="3">
        <f t="shared" si="54"/>
        <v>1.8643825408138872</v>
      </c>
    </row>
    <row r="1087" spans="13:22" x14ac:dyDescent="0.25">
      <c r="M1087" s="3">
        <v>1083</v>
      </c>
      <c r="N1087" s="122">
        <f>(_xlfn.GAMMA.INV(T1087,IF($O$2="Railway",$D$31,$D$32),IF($O$2="Railway",$F$31,$F$32))*'CBA Result'!$G$89)</f>
        <v>2370637728.4262457</v>
      </c>
      <c r="O1087" s="122">
        <f>'CBA Result'!$G$88+'CBA Result'!$G$92+'CBA Result'!$G$93+'CBA Result'!$G$94+'CBA Result'!$G$95</f>
        <v>-1375964005.2877898</v>
      </c>
      <c r="P1087" s="122">
        <f>'CBA Result'!$G$90+'CBA Result'!$G$91</f>
        <v>16477753602.776276</v>
      </c>
      <c r="Q1087" s="122">
        <f>'CBA Result'!$G$74</f>
        <v>-11300047184.977684</v>
      </c>
      <c r="R1087" s="3">
        <v>0.81002413455093647</v>
      </c>
      <c r="S1087" s="122">
        <f t="shared" si="52"/>
        <v>20179472875.04253</v>
      </c>
      <c r="T1087" s="3">
        <v>1.2680679268100903E-2</v>
      </c>
      <c r="U1087" s="122">
        <f t="shared" si="53"/>
        <v>-11551870367.484854</v>
      </c>
      <c r="V1087" s="3">
        <f t="shared" si="54"/>
        <v>1.8329626220339204</v>
      </c>
    </row>
    <row r="1088" spans="13:22" x14ac:dyDescent="0.25">
      <c r="M1088" s="3">
        <v>1084</v>
      </c>
      <c r="N1088" s="122">
        <f>(_xlfn.GAMMA.INV(T1088,IF($O$2="Railway",$D$31,$D$32),IF($O$2="Railway",$F$31,$F$32))*'CBA Result'!$G$89)</f>
        <v>3280192872.6317587</v>
      </c>
      <c r="O1088" s="122">
        <f>'CBA Result'!$G$88+'CBA Result'!$G$92+'CBA Result'!$G$93+'CBA Result'!$G$94+'CBA Result'!$G$95</f>
        <v>-1375964005.2877898</v>
      </c>
      <c r="P1088" s="122">
        <f>'CBA Result'!$G$90+'CBA Result'!$G$91</f>
        <v>16477753602.776276</v>
      </c>
      <c r="Q1088" s="122">
        <f>'CBA Result'!$G$74</f>
        <v>-11300047184.977684</v>
      </c>
      <c r="R1088" s="3">
        <v>0.93061098460107328</v>
      </c>
      <c r="S1088" s="122">
        <f t="shared" si="52"/>
        <v>25152005099.660622</v>
      </c>
      <c r="T1088" s="3">
        <v>0.197506268698037</v>
      </c>
      <c r="U1088" s="122">
        <f t="shared" si="53"/>
        <v>-15984037708.766571</v>
      </c>
      <c r="V1088" s="3">
        <f t="shared" si="54"/>
        <v>1.692703336915014</v>
      </c>
    </row>
    <row r="1089" spans="13:22" x14ac:dyDescent="0.25">
      <c r="M1089" s="3">
        <v>1085</v>
      </c>
      <c r="N1089" s="122">
        <f>(_xlfn.GAMMA.INV(T1089,IF($O$2="Railway",$D$31,$D$32),IF($O$2="Railway",$F$31,$F$32))*'CBA Result'!$G$89)</f>
        <v>4026488238.6709695</v>
      </c>
      <c r="O1089" s="122">
        <f>'CBA Result'!$G$88+'CBA Result'!$G$92+'CBA Result'!$G$93+'CBA Result'!$G$94+'CBA Result'!$G$95</f>
        <v>-1375964005.2877898</v>
      </c>
      <c r="P1089" s="122">
        <f>'CBA Result'!$G$90+'CBA Result'!$G$91</f>
        <v>16477753602.776276</v>
      </c>
      <c r="Q1089" s="122">
        <f>'CBA Result'!$G$74</f>
        <v>-11300047184.977684</v>
      </c>
      <c r="R1089" s="3">
        <v>0.97736835960954194</v>
      </c>
      <c r="S1089" s="122">
        <f t="shared" si="52"/>
        <v>29075320472.931984</v>
      </c>
      <c r="T1089" s="3">
        <v>0.54021701391069277</v>
      </c>
      <c r="U1089" s="122">
        <f t="shared" si="53"/>
        <v>-19620657180.803223</v>
      </c>
      <c r="V1089" s="3">
        <f t="shared" si="54"/>
        <v>1.6169613695384073</v>
      </c>
    </row>
    <row r="1090" spans="13:22" x14ac:dyDescent="0.25">
      <c r="M1090" s="3">
        <v>1086</v>
      </c>
      <c r="N1090" s="122">
        <f>(_xlfn.GAMMA.INV(T1090,IF($O$2="Railway",$D$31,$D$32),IF($O$2="Railway",$F$31,$F$32))*'CBA Result'!$G$89)</f>
        <v>3801883750.6178684</v>
      </c>
      <c r="O1090" s="122">
        <f>'CBA Result'!$G$88+'CBA Result'!$G$92+'CBA Result'!$G$93+'CBA Result'!$G$94+'CBA Result'!$G$95</f>
        <v>-1375964005.2877898</v>
      </c>
      <c r="P1090" s="122">
        <f>'CBA Result'!$G$90+'CBA Result'!$G$91</f>
        <v>16477753602.776276</v>
      </c>
      <c r="Q1090" s="122">
        <f>'CBA Result'!$G$74</f>
        <v>-11300047184.977684</v>
      </c>
      <c r="R1090" s="3">
        <v>0.16818436139453863</v>
      </c>
      <c r="S1090" s="122">
        <f t="shared" si="52"/>
        <v>6843790826.6417685</v>
      </c>
      <c r="T1090" s="3">
        <v>0.43173947510753941</v>
      </c>
      <c r="U1090" s="122">
        <f t="shared" si="53"/>
        <v>-18526182939.196026</v>
      </c>
      <c r="V1090" s="3">
        <f t="shared" si="54"/>
        <v>0.500357283656086</v>
      </c>
    </row>
    <row r="1091" spans="13:22" x14ac:dyDescent="0.25">
      <c r="M1091" s="3">
        <v>1087</v>
      </c>
      <c r="N1091" s="122">
        <f>(_xlfn.GAMMA.INV(T1091,IF($O$2="Railway",$D$31,$D$32),IF($O$2="Railway",$F$31,$F$32))*'CBA Result'!$G$89)</f>
        <v>4026697068.6677837</v>
      </c>
      <c r="O1091" s="122">
        <f>'CBA Result'!$G$88+'CBA Result'!$G$92+'CBA Result'!$G$93+'CBA Result'!$G$94+'CBA Result'!$G$95</f>
        <v>-1375964005.2877898</v>
      </c>
      <c r="P1091" s="122">
        <f>'CBA Result'!$G$90+'CBA Result'!$G$91</f>
        <v>16477753602.776276</v>
      </c>
      <c r="Q1091" s="122">
        <f>'CBA Result'!$G$74</f>
        <v>-11300047184.977684</v>
      </c>
      <c r="R1091" s="3">
        <v>0.924140598233264</v>
      </c>
      <c r="S1091" s="122">
        <f t="shared" si="52"/>
        <v>24777385913.167545</v>
      </c>
      <c r="T1091" s="3">
        <v>0.5403158326607912</v>
      </c>
      <c r="U1091" s="122">
        <f t="shared" si="53"/>
        <v>-19621674787.594471</v>
      </c>
      <c r="V1091" s="3">
        <f t="shared" si="54"/>
        <v>1.3978480060167231</v>
      </c>
    </row>
    <row r="1092" spans="13:22" x14ac:dyDescent="0.25">
      <c r="M1092" s="3">
        <v>1088</v>
      </c>
      <c r="N1092" s="122">
        <f>(_xlfn.GAMMA.INV(T1092,IF($O$2="Railway",$D$31,$D$32),IF($O$2="Railway",$F$31,$F$32))*'CBA Result'!$G$89)</f>
        <v>5703629765.3403559</v>
      </c>
      <c r="O1092" s="122">
        <f>'CBA Result'!$G$88+'CBA Result'!$G$92+'CBA Result'!$G$93+'CBA Result'!$G$94+'CBA Result'!$G$95</f>
        <v>-1375964005.2877898</v>
      </c>
      <c r="P1092" s="122">
        <f>'CBA Result'!$G$90+'CBA Result'!$G$91</f>
        <v>16477753602.776276</v>
      </c>
      <c r="Q1092" s="122">
        <f>'CBA Result'!$G$74</f>
        <v>-11300047184.977684</v>
      </c>
      <c r="R1092" s="3">
        <v>0.72276545981440088</v>
      </c>
      <c r="S1092" s="122">
        <f t="shared" si="52"/>
        <v>17771389037.431355</v>
      </c>
      <c r="T1092" s="3">
        <v>0.96964378547575114</v>
      </c>
      <c r="U1092" s="122">
        <f t="shared" si="53"/>
        <v>-27793192896.275852</v>
      </c>
      <c r="V1092" s="3">
        <f t="shared" si="54"/>
        <v>0.79512472280380142</v>
      </c>
    </row>
    <row r="1093" spans="13:22" x14ac:dyDescent="0.25">
      <c r="M1093" s="3">
        <v>1089</v>
      </c>
      <c r="N1093" s="122">
        <f>(_xlfn.GAMMA.INV(T1093,IF($O$2="Railway",$D$31,$D$32),IF($O$2="Railway",$F$31,$F$32))*'CBA Result'!$G$89)</f>
        <v>3974988525.6666913</v>
      </c>
      <c r="O1093" s="122">
        <f>'CBA Result'!$G$88+'CBA Result'!$G$92+'CBA Result'!$G$93+'CBA Result'!$G$94+'CBA Result'!$G$95</f>
        <v>-1375964005.2877898</v>
      </c>
      <c r="P1093" s="122">
        <f>'CBA Result'!$G$90+'CBA Result'!$G$91</f>
        <v>16477753602.776276</v>
      </c>
      <c r="Q1093" s="122">
        <f>'CBA Result'!$G$74</f>
        <v>-11300047184.977684</v>
      </c>
      <c r="R1093" s="3">
        <v>0.64401444157170507</v>
      </c>
      <c r="S1093" s="122">
        <f t="shared" si="52"/>
        <v>15940917623.823236</v>
      </c>
      <c r="T1093" s="3">
        <v>0.51568110383159782</v>
      </c>
      <c r="U1093" s="122">
        <f t="shared" si="53"/>
        <v>-19369704451.310036</v>
      </c>
      <c r="V1093" s="3">
        <f t="shared" si="54"/>
        <v>0.95716184987779829</v>
      </c>
    </row>
    <row r="1094" spans="13:22" x14ac:dyDescent="0.25">
      <c r="M1094" s="3">
        <v>1090</v>
      </c>
      <c r="N1094" s="122">
        <f>(_xlfn.GAMMA.INV(T1094,IF($O$2="Railway",$D$31,$D$32),IF($O$2="Railway",$F$31,$F$32))*'CBA Result'!$G$89)</f>
        <v>4397936214.3415041</v>
      </c>
      <c r="O1094" s="122">
        <f>'CBA Result'!$G$88+'CBA Result'!$G$92+'CBA Result'!$G$93+'CBA Result'!$G$94+'CBA Result'!$G$95</f>
        <v>-1375964005.2877898</v>
      </c>
      <c r="P1094" s="122">
        <f>'CBA Result'!$G$90+'CBA Result'!$G$91</f>
        <v>16477753602.776276</v>
      </c>
      <c r="Q1094" s="122">
        <f>'CBA Result'!$G$74</f>
        <v>-11300047184.977684</v>
      </c>
      <c r="R1094" s="3">
        <v>0.34285785034417127</v>
      </c>
      <c r="S1094" s="122">
        <f t="shared" ref="S1094:S1157" si="55">_xlfn.BETA.INV(R1094,IF($O$2="Railway",$I$30,$J$30),IF($O$2="Railway",$I$31,$J$31),IF($O$2="Railway",$I$27,$J$27),IF($O$2="Railway",$I$29,$J$29))*P1094</f>
        <v>10137124857.505123</v>
      </c>
      <c r="T1094" s="3">
        <v>0.70226027471281183</v>
      </c>
      <c r="U1094" s="122">
        <f t="shared" ref="U1094:U1157" si="56">_xlfn.GAMMA.INV(T1094,IF($O$2="Railway",$D$31,$D$32),IF($O$2="Railway",$F$31,$F$32))*Q1094</f>
        <v>-21430684420.207371</v>
      </c>
      <c r="V1094" s="3">
        <f t="shared" ref="V1094:V1157" si="57">(N1094+O1094+S1094)/-U1094</f>
        <v>0.61403064916353733</v>
      </c>
    </row>
    <row r="1095" spans="13:22" x14ac:dyDescent="0.25">
      <c r="M1095" s="3">
        <v>1091</v>
      </c>
      <c r="N1095" s="122">
        <f>(_xlfn.GAMMA.INV(T1095,IF($O$2="Railway",$D$31,$D$32),IF($O$2="Railway",$F$31,$F$32))*'CBA Result'!$G$89)</f>
        <v>4587658235.4762335</v>
      </c>
      <c r="O1095" s="122">
        <f>'CBA Result'!$G$88+'CBA Result'!$G$92+'CBA Result'!$G$93+'CBA Result'!$G$94+'CBA Result'!$G$95</f>
        <v>-1375964005.2877898</v>
      </c>
      <c r="P1095" s="122">
        <f>'CBA Result'!$G$90+'CBA Result'!$G$91</f>
        <v>16477753602.776276</v>
      </c>
      <c r="Q1095" s="122">
        <f>'CBA Result'!$G$74</f>
        <v>-11300047184.977684</v>
      </c>
      <c r="R1095" s="3">
        <v>0.18389167573923959</v>
      </c>
      <c r="S1095" s="122">
        <f t="shared" si="55"/>
        <v>7160311069.2018709</v>
      </c>
      <c r="T1095" s="3">
        <v>0.77073412775008554</v>
      </c>
      <c r="U1095" s="122">
        <f t="shared" si="56"/>
        <v>-22355180039.139645</v>
      </c>
      <c r="V1095" s="3">
        <f t="shared" si="57"/>
        <v>0.46396429289457375</v>
      </c>
    </row>
    <row r="1096" spans="13:22" x14ac:dyDescent="0.25">
      <c r="M1096" s="3">
        <v>1092</v>
      </c>
      <c r="N1096" s="122">
        <f>(_xlfn.GAMMA.INV(T1096,IF($O$2="Railway",$D$31,$D$32),IF($O$2="Railway",$F$31,$F$32))*'CBA Result'!$G$89)</f>
        <v>4237828073.0271745</v>
      </c>
      <c r="O1096" s="122">
        <f>'CBA Result'!$G$88+'CBA Result'!$G$92+'CBA Result'!$G$93+'CBA Result'!$G$94+'CBA Result'!$G$95</f>
        <v>-1375964005.2877898</v>
      </c>
      <c r="P1096" s="122">
        <f>'CBA Result'!$G$90+'CBA Result'!$G$91</f>
        <v>16477753602.776276</v>
      </c>
      <c r="Q1096" s="122">
        <f>'CBA Result'!$G$74</f>
        <v>-11300047184.977684</v>
      </c>
      <c r="R1096" s="3">
        <v>0.63249175799824653</v>
      </c>
      <c r="S1096" s="122">
        <f t="shared" si="55"/>
        <v>15691042504.68564</v>
      </c>
      <c r="T1096" s="3">
        <v>0.6363322412698923</v>
      </c>
      <c r="U1096" s="122">
        <f t="shared" si="56"/>
        <v>-20650494148.592186</v>
      </c>
      <c r="V1096" s="3">
        <f t="shared" si="57"/>
        <v>0.8984243398209355</v>
      </c>
    </row>
    <row r="1097" spans="13:22" x14ac:dyDescent="0.25">
      <c r="M1097" s="3">
        <v>1093</v>
      </c>
      <c r="N1097" s="122">
        <f>(_xlfn.GAMMA.INV(T1097,IF($O$2="Railway",$D$31,$D$32),IF($O$2="Railway",$F$31,$F$32))*'CBA Result'!$G$89)</f>
        <v>3692046073.0762334</v>
      </c>
      <c r="O1097" s="122">
        <f>'CBA Result'!$G$88+'CBA Result'!$G$92+'CBA Result'!$G$93+'CBA Result'!$G$94+'CBA Result'!$G$95</f>
        <v>-1375964005.2877898</v>
      </c>
      <c r="P1097" s="122">
        <f>'CBA Result'!$G$90+'CBA Result'!$G$91</f>
        <v>16477753602.776276</v>
      </c>
      <c r="Q1097" s="122">
        <f>'CBA Result'!$G$74</f>
        <v>-11300047184.977684</v>
      </c>
      <c r="R1097" s="3">
        <v>0.2160864409287977</v>
      </c>
      <c r="S1097" s="122">
        <f t="shared" si="55"/>
        <v>7789938115.1888733</v>
      </c>
      <c r="T1097" s="3">
        <v>0.378524943270243</v>
      </c>
      <c r="U1097" s="122">
        <f t="shared" si="56"/>
        <v>-17990955393.7925</v>
      </c>
      <c r="V1097" s="3">
        <f t="shared" si="57"/>
        <v>0.56172782166222501</v>
      </c>
    </row>
    <row r="1098" spans="13:22" x14ac:dyDescent="0.25">
      <c r="M1098" s="3">
        <v>1094</v>
      </c>
      <c r="N1098" s="122">
        <f>(_xlfn.GAMMA.INV(T1098,IF($O$2="Railway",$D$31,$D$32),IF($O$2="Railway",$F$31,$F$32))*'CBA Result'!$G$89)</f>
        <v>3567441964.2605534</v>
      </c>
      <c r="O1098" s="122">
        <f>'CBA Result'!$G$88+'CBA Result'!$G$92+'CBA Result'!$G$93+'CBA Result'!$G$94+'CBA Result'!$G$95</f>
        <v>-1375964005.2877898</v>
      </c>
      <c r="P1098" s="122">
        <f>'CBA Result'!$G$90+'CBA Result'!$G$91</f>
        <v>16477753602.776276</v>
      </c>
      <c r="Q1098" s="122">
        <f>'CBA Result'!$G$74</f>
        <v>-11300047184.977684</v>
      </c>
      <c r="R1098" s="3">
        <v>6.2827834951462269E-2</v>
      </c>
      <c r="S1098" s="122">
        <f t="shared" si="55"/>
        <v>4396771756.4693813</v>
      </c>
      <c r="T1098" s="3">
        <v>0.31967626339893063</v>
      </c>
      <c r="U1098" s="122">
        <f t="shared" si="56"/>
        <v>-17383772569.088924</v>
      </c>
      <c r="V1098" s="3">
        <f t="shared" si="57"/>
        <v>0.37898848994130802</v>
      </c>
    </row>
    <row r="1099" spans="13:22" x14ac:dyDescent="0.25">
      <c r="M1099" s="3">
        <v>1095</v>
      </c>
      <c r="N1099" s="122">
        <f>(_xlfn.GAMMA.INV(T1099,IF($O$2="Railway",$D$31,$D$32),IF($O$2="Railway",$F$31,$F$32))*'CBA Result'!$G$89)</f>
        <v>5572960828.5877485</v>
      </c>
      <c r="O1099" s="122">
        <f>'CBA Result'!$G$88+'CBA Result'!$G$92+'CBA Result'!$G$93+'CBA Result'!$G$94+'CBA Result'!$G$95</f>
        <v>-1375964005.2877898</v>
      </c>
      <c r="P1099" s="122">
        <f>'CBA Result'!$G$90+'CBA Result'!$G$91</f>
        <v>16477753602.776276</v>
      </c>
      <c r="Q1099" s="122">
        <f>'CBA Result'!$G$74</f>
        <v>-11300047184.977684</v>
      </c>
      <c r="R1099" s="3">
        <v>4.2470520726300975E-3</v>
      </c>
      <c r="S1099" s="122">
        <f t="shared" si="55"/>
        <v>1996703121.3535168</v>
      </c>
      <c r="T1099" s="3">
        <v>0.96000205879667522</v>
      </c>
      <c r="U1099" s="122">
        <f t="shared" si="56"/>
        <v>-27156456797.662727</v>
      </c>
      <c r="V1099" s="3">
        <f t="shared" si="57"/>
        <v>0.22807467081591248</v>
      </c>
    </row>
    <row r="1100" spans="13:22" x14ac:dyDescent="0.25">
      <c r="M1100" s="3">
        <v>1096</v>
      </c>
      <c r="N1100" s="122">
        <f>(_xlfn.GAMMA.INV(T1100,IF($O$2="Railway",$D$31,$D$32),IF($O$2="Railway",$F$31,$F$32))*'CBA Result'!$G$89)</f>
        <v>4510636921.4130535</v>
      </c>
      <c r="O1100" s="122">
        <f>'CBA Result'!$G$88+'CBA Result'!$G$92+'CBA Result'!$G$93+'CBA Result'!$G$94+'CBA Result'!$G$95</f>
        <v>-1375964005.2877898</v>
      </c>
      <c r="P1100" s="122">
        <f>'CBA Result'!$G$90+'CBA Result'!$G$91</f>
        <v>16477753602.776276</v>
      </c>
      <c r="Q1100" s="122">
        <f>'CBA Result'!$G$74</f>
        <v>-11300047184.977684</v>
      </c>
      <c r="R1100" s="3">
        <v>0.89658334389493233</v>
      </c>
      <c r="S1100" s="122">
        <f t="shared" si="55"/>
        <v>23386582053.917439</v>
      </c>
      <c r="T1100" s="3">
        <v>0.74427288039898798</v>
      </c>
      <c r="U1100" s="122">
        <f t="shared" si="56"/>
        <v>-21979863209.86525</v>
      </c>
      <c r="V1100" s="3">
        <f t="shared" si="57"/>
        <v>1.2066160156146528</v>
      </c>
    </row>
    <row r="1101" spans="13:22" x14ac:dyDescent="0.25">
      <c r="M1101" s="3">
        <v>1097</v>
      </c>
      <c r="N1101" s="122">
        <f>(_xlfn.GAMMA.INV(T1101,IF($O$2="Railway",$D$31,$D$32),IF($O$2="Railway",$F$31,$F$32))*'CBA Result'!$G$89)</f>
        <v>3531128852.4238725</v>
      </c>
      <c r="O1101" s="122">
        <f>'CBA Result'!$G$88+'CBA Result'!$G$92+'CBA Result'!$G$93+'CBA Result'!$G$94+'CBA Result'!$G$95</f>
        <v>-1375964005.2877898</v>
      </c>
      <c r="P1101" s="122">
        <f>'CBA Result'!$G$90+'CBA Result'!$G$91</f>
        <v>16477753602.776276</v>
      </c>
      <c r="Q1101" s="122">
        <f>'CBA Result'!$G$74</f>
        <v>-11300047184.977684</v>
      </c>
      <c r="R1101" s="3">
        <v>0.57418469717023513</v>
      </c>
      <c r="S1101" s="122">
        <f t="shared" si="55"/>
        <v>14478357992.112555</v>
      </c>
      <c r="T1101" s="3">
        <v>0.30302637053702441</v>
      </c>
      <c r="U1101" s="122">
        <f t="shared" si="56"/>
        <v>-17206822562.958805</v>
      </c>
      <c r="V1101" s="3">
        <f t="shared" si="57"/>
        <v>0.9666818367184008</v>
      </c>
    </row>
    <row r="1102" spans="13:22" x14ac:dyDescent="0.25">
      <c r="M1102" s="3">
        <v>1098</v>
      </c>
      <c r="N1102" s="122">
        <f>(_xlfn.GAMMA.INV(T1102,IF($O$2="Railway",$D$31,$D$32),IF($O$2="Railway",$F$31,$F$32))*'CBA Result'!$G$89)</f>
        <v>5172611800.7239943</v>
      </c>
      <c r="O1102" s="122">
        <f>'CBA Result'!$G$88+'CBA Result'!$G$92+'CBA Result'!$G$93+'CBA Result'!$G$94+'CBA Result'!$G$95</f>
        <v>-1375964005.2877898</v>
      </c>
      <c r="P1102" s="122">
        <f>'CBA Result'!$G$90+'CBA Result'!$G$91</f>
        <v>16477753602.776276</v>
      </c>
      <c r="Q1102" s="122">
        <f>'CBA Result'!$G$74</f>
        <v>-11300047184.977684</v>
      </c>
      <c r="R1102" s="3">
        <v>9.1068255017275002E-2</v>
      </c>
      <c r="S1102" s="122">
        <f t="shared" si="55"/>
        <v>5137442747.8098621</v>
      </c>
      <c r="T1102" s="3">
        <v>0.91242708989124133</v>
      </c>
      <c r="U1102" s="122">
        <f t="shared" si="56"/>
        <v>-25205597745.613117</v>
      </c>
      <c r="V1102" s="3">
        <f t="shared" si="57"/>
        <v>0.35444866784803752</v>
      </c>
    </row>
    <row r="1103" spans="13:22" x14ac:dyDescent="0.25">
      <c r="M1103" s="3">
        <v>1099</v>
      </c>
      <c r="N1103" s="122">
        <f>(_xlfn.GAMMA.INV(T1103,IF($O$2="Railway",$D$31,$D$32),IF($O$2="Railway",$F$31,$F$32))*'CBA Result'!$G$89)</f>
        <v>4679019056.1573772</v>
      </c>
      <c r="O1103" s="122">
        <f>'CBA Result'!$G$88+'CBA Result'!$G$92+'CBA Result'!$G$93+'CBA Result'!$G$94+'CBA Result'!$G$95</f>
        <v>-1375964005.2877898</v>
      </c>
      <c r="P1103" s="122">
        <f>'CBA Result'!$G$90+'CBA Result'!$G$91</f>
        <v>16477753602.776276</v>
      </c>
      <c r="Q1103" s="122">
        <f>'CBA Result'!$G$74</f>
        <v>-11300047184.977684</v>
      </c>
      <c r="R1103" s="3">
        <v>0.37686749313704693</v>
      </c>
      <c r="S1103" s="122">
        <f t="shared" si="55"/>
        <v>10754371326.172459</v>
      </c>
      <c r="T1103" s="3">
        <v>0.79969144720410401</v>
      </c>
      <c r="U1103" s="122">
        <f t="shared" si="56"/>
        <v>-22800371788.397861</v>
      </c>
      <c r="V1103" s="3">
        <f t="shared" si="57"/>
        <v>0.61654373479099456</v>
      </c>
    </row>
    <row r="1104" spans="13:22" x14ac:dyDescent="0.25">
      <c r="M1104" s="3">
        <v>1100</v>
      </c>
      <c r="N1104" s="122">
        <f>(_xlfn.GAMMA.INV(T1104,IF($O$2="Railway",$D$31,$D$32),IF($O$2="Railway",$F$31,$F$32))*'CBA Result'!$G$89)</f>
        <v>3307347816.1845803</v>
      </c>
      <c r="O1104" s="122">
        <f>'CBA Result'!$G$88+'CBA Result'!$G$92+'CBA Result'!$G$93+'CBA Result'!$G$94+'CBA Result'!$G$95</f>
        <v>-1375964005.2877898</v>
      </c>
      <c r="P1104" s="122">
        <f>'CBA Result'!$G$90+'CBA Result'!$G$91</f>
        <v>16477753602.776276</v>
      </c>
      <c r="Q1104" s="122">
        <f>'CBA Result'!$G$74</f>
        <v>-11300047184.977684</v>
      </c>
      <c r="R1104" s="3">
        <v>0.95543994530679832</v>
      </c>
      <c r="S1104" s="122">
        <f t="shared" si="55"/>
        <v>26864109091.414894</v>
      </c>
      <c r="T1104" s="3">
        <v>0.2079633055298109</v>
      </c>
      <c r="U1104" s="122">
        <f t="shared" si="56"/>
        <v>-16116360916.145374</v>
      </c>
      <c r="V1104" s="3">
        <f t="shared" si="57"/>
        <v>1.786724251965861</v>
      </c>
    </row>
    <row r="1105" spans="13:22" x14ac:dyDescent="0.25">
      <c r="M1105" s="3">
        <v>1101</v>
      </c>
      <c r="N1105" s="122">
        <f>(_xlfn.GAMMA.INV(T1105,IF($O$2="Railway",$D$31,$D$32),IF($O$2="Railway",$F$31,$F$32))*'CBA Result'!$G$89)</f>
        <v>2901332843.5971808</v>
      </c>
      <c r="O1105" s="122">
        <f>'CBA Result'!$G$88+'CBA Result'!$G$92+'CBA Result'!$G$93+'CBA Result'!$G$94+'CBA Result'!$G$95</f>
        <v>-1375964005.2877898</v>
      </c>
      <c r="P1105" s="122">
        <f>'CBA Result'!$G$90+'CBA Result'!$G$91</f>
        <v>16477753602.776276</v>
      </c>
      <c r="Q1105" s="122">
        <f>'CBA Result'!$G$74</f>
        <v>-11300047184.977684</v>
      </c>
      <c r="R1105" s="3">
        <v>0.2139992010368954</v>
      </c>
      <c r="S1105" s="122">
        <f t="shared" si="55"/>
        <v>7749770010.4931746</v>
      </c>
      <c r="T1105" s="3">
        <v>8.2147688041194211E-2</v>
      </c>
      <c r="U1105" s="122">
        <f t="shared" si="56"/>
        <v>-14137892306.476711</v>
      </c>
      <c r="V1105" s="3">
        <f t="shared" si="57"/>
        <v>0.6560482034902424</v>
      </c>
    </row>
    <row r="1106" spans="13:22" x14ac:dyDescent="0.25">
      <c r="M1106" s="3">
        <v>1102</v>
      </c>
      <c r="N1106" s="122">
        <f>(_xlfn.GAMMA.INV(T1106,IF($O$2="Railway",$D$31,$D$32),IF($O$2="Railway",$F$31,$F$32))*'CBA Result'!$G$89)</f>
        <v>3543447791.7663488</v>
      </c>
      <c r="O1106" s="122">
        <f>'CBA Result'!$G$88+'CBA Result'!$G$92+'CBA Result'!$G$93+'CBA Result'!$G$94+'CBA Result'!$G$95</f>
        <v>-1375964005.2877898</v>
      </c>
      <c r="P1106" s="122">
        <f>'CBA Result'!$G$90+'CBA Result'!$G$91</f>
        <v>16477753602.776276</v>
      </c>
      <c r="Q1106" s="122">
        <f>'CBA Result'!$G$74</f>
        <v>-11300047184.977684</v>
      </c>
      <c r="R1106" s="3">
        <v>0.22081363668503207</v>
      </c>
      <c r="S1106" s="122">
        <f t="shared" si="55"/>
        <v>7880622476.741786</v>
      </c>
      <c r="T1106" s="3">
        <v>0.30864410556921273</v>
      </c>
      <c r="U1106" s="122">
        <f t="shared" si="56"/>
        <v>-17266851469.376179</v>
      </c>
      <c r="V1106" s="3">
        <f t="shared" si="57"/>
        <v>0.58193042785138205</v>
      </c>
    </row>
    <row r="1107" spans="13:22" x14ac:dyDescent="0.25">
      <c r="M1107" s="3">
        <v>1103</v>
      </c>
      <c r="N1107" s="122">
        <f>(_xlfn.GAMMA.INV(T1107,IF($O$2="Railway",$D$31,$D$32),IF($O$2="Railway",$F$31,$F$32))*'CBA Result'!$G$89)</f>
        <v>3745147969.9971318</v>
      </c>
      <c r="O1107" s="122">
        <f>'CBA Result'!$G$88+'CBA Result'!$G$92+'CBA Result'!$G$93+'CBA Result'!$G$94+'CBA Result'!$G$95</f>
        <v>-1375964005.2877898</v>
      </c>
      <c r="P1107" s="122">
        <f>'CBA Result'!$G$90+'CBA Result'!$G$91</f>
        <v>16477753602.776276</v>
      </c>
      <c r="Q1107" s="122">
        <f>'CBA Result'!$G$74</f>
        <v>-11300047184.977684</v>
      </c>
      <c r="R1107" s="3">
        <v>0.19365823518247993</v>
      </c>
      <c r="S1107" s="122">
        <f t="shared" si="55"/>
        <v>7353768519.6400309</v>
      </c>
      <c r="T1107" s="3">
        <v>0.4041622979529198</v>
      </c>
      <c r="U1107" s="122">
        <f t="shared" si="56"/>
        <v>-18249715398.38628</v>
      </c>
      <c r="V1107" s="3">
        <f t="shared" si="57"/>
        <v>0.53277282807430082</v>
      </c>
    </row>
    <row r="1108" spans="13:22" x14ac:dyDescent="0.25">
      <c r="M1108" s="3">
        <v>1104</v>
      </c>
      <c r="N1108" s="122">
        <f>(_xlfn.GAMMA.INV(T1108,IF($O$2="Railway",$D$31,$D$32),IF($O$2="Railway",$F$31,$F$32))*'CBA Result'!$G$89)</f>
        <v>3327252683.9317174</v>
      </c>
      <c r="O1108" s="122">
        <f>'CBA Result'!$G$88+'CBA Result'!$G$92+'CBA Result'!$G$93+'CBA Result'!$G$94+'CBA Result'!$G$95</f>
        <v>-1375964005.2877898</v>
      </c>
      <c r="P1108" s="122">
        <f>'CBA Result'!$G$90+'CBA Result'!$G$91</f>
        <v>16477753602.776276</v>
      </c>
      <c r="Q1108" s="122">
        <f>'CBA Result'!$G$74</f>
        <v>-11300047184.977684</v>
      </c>
      <c r="R1108" s="3">
        <v>0.30303509808565954</v>
      </c>
      <c r="S1108" s="122">
        <f t="shared" si="55"/>
        <v>9412289447.1676044</v>
      </c>
      <c r="T1108" s="3">
        <v>0.21579367679064498</v>
      </c>
      <c r="U1108" s="122">
        <f t="shared" si="56"/>
        <v>-16213355260.384342</v>
      </c>
      <c r="V1108" s="3">
        <f t="shared" si="57"/>
        <v>0.70087763718946317</v>
      </c>
    </row>
    <row r="1109" spans="13:22" x14ac:dyDescent="0.25">
      <c r="M1109" s="3">
        <v>1105</v>
      </c>
      <c r="N1109" s="122">
        <f>(_xlfn.GAMMA.INV(T1109,IF($O$2="Railway",$D$31,$D$32),IF($O$2="Railway",$F$31,$F$32))*'CBA Result'!$G$89)</f>
        <v>3331247613.0360656</v>
      </c>
      <c r="O1109" s="122">
        <f>'CBA Result'!$G$88+'CBA Result'!$G$92+'CBA Result'!$G$93+'CBA Result'!$G$94+'CBA Result'!$G$95</f>
        <v>-1375964005.2877898</v>
      </c>
      <c r="P1109" s="122">
        <f>'CBA Result'!$G$90+'CBA Result'!$G$91</f>
        <v>16477753602.776276</v>
      </c>
      <c r="Q1109" s="122">
        <f>'CBA Result'!$G$74</f>
        <v>-11300047184.977684</v>
      </c>
      <c r="R1109" s="3">
        <v>0.82698795921116264</v>
      </c>
      <c r="S1109" s="122">
        <f t="shared" si="55"/>
        <v>20720726956.13763</v>
      </c>
      <c r="T1109" s="3">
        <v>0.21738170081754205</v>
      </c>
      <c r="U1109" s="122">
        <f t="shared" si="56"/>
        <v>-16232822133.195549</v>
      </c>
      <c r="V1109" s="3">
        <f t="shared" si="57"/>
        <v>1.3969234910493022</v>
      </c>
    </row>
    <row r="1110" spans="13:22" x14ac:dyDescent="0.25">
      <c r="M1110" s="3">
        <v>1106</v>
      </c>
      <c r="N1110" s="122">
        <f>(_xlfn.GAMMA.INV(T1110,IF($O$2="Railway",$D$31,$D$32),IF($O$2="Railway",$F$31,$F$32))*'CBA Result'!$G$89)</f>
        <v>3360631165.1798911</v>
      </c>
      <c r="O1110" s="122">
        <f>'CBA Result'!$G$88+'CBA Result'!$G$92+'CBA Result'!$G$93+'CBA Result'!$G$94+'CBA Result'!$G$95</f>
        <v>-1375964005.2877898</v>
      </c>
      <c r="P1110" s="122">
        <f>'CBA Result'!$G$90+'CBA Result'!$G$91</f>
        <v>16477753602.776276</v>
      </c>
      <c r="Q1110" s="122">
        <f>'CBA Result'!$G$74</f>
        <v>-11300047184.977684</v>
      </c>
      <c r="R1110" s="3">
        <v>0.21749251403137881</v>
      </c>
      <c r="S1110" s="122">
        <f t="shared" si="55"/>
        <v>7816952853.9771719</v>
      </c>
      <c r="T1110" s="3">
        <v>0.22922668778096622</v>
      </c>
      <c r="U1110" s="122">
        <f t="shared" si="56"/>
        <v>-16376005117.770353</v>
      </c>
      <c r="V1110" s="3">
        <f t="shared" si="57"/>
        <v>0.59853547573901811</v>
      </c>
    </row>
    <row r="1111" spans="13:22" x14ac:dyDescent="0.25">
      <c r="M1111" s="3">
        <v>1107</v>
      </c>
      <c r="N1111" s="122">
        <f>(_xlfn.GAMMA.INV(T1111,IF($O$2="Railway",$D$31,$D$32),IF($O$2="Railway",$F$31,$F$32))*'CBA Result'!$G$89)</f>
        <v>2047744317.8900564</v>
      </c>
      <c r="O1111" s="122">
        <f>'CBA Result'!$G$88+'CBA Result'!$G$92+'CBA Result'!$G$93+'CBA Result'!$G$94+'CBA Result'!$G$95</f>
        <v>-1375964005.2877898</v>
      </c>
      <c r="P1111" s="122">
        <f>'CBA Result'!$G$90+'CBA Result'!$G$91</f>
        <v>16477753602.776276</v>
      </c>
      <c r="Q1111" s="122">
        <f>'CBA Result'!$G$74</f>
        <v>-11300047184.977684</v>
      </c>
      <c r="R1111" s="3">
        <v>0.82335455141437197</v>
      </c>
      <c r="S1111" s="122">
        <f t="shared" si="55"/>
        <v>20602140302.917927</v>
      </c>
      <c r="T1111" s="3">
        <v>2.4263224010458995E-3</v>
      </c>
      <c r="U1111" s="122">
        <f t="shared" si="56"/>
        <v>-9978444459.2144623</v>
      </c>
      <c r="V1111" s="3">
        <f t="shared" si="57"/>
        <v>2.1319876762830576</v>
      </c>
    </row>
    <row r="1112" spans="13:22" x14ac:dyDescent="0.25">
      <c r="M1112" s="3">
        <v>1108</v>
      </c>
      <c r="N1112" s="122">
        <f>(_xlfn.GAMMA.INV(T1112,IF($O$2="Railway",$D$31,$D$32),IF($O$2="Railway",$F$31,$F$32))*'CBA Result'!$G$89)</f>
        <v>4128953749.8733988</v>
      </c>
      <c r="O1112" s="122">
        <f>'CBA Result'!$G$88+'CBA Result'!$G$92+'CBA Result'!$G$93+'CBA Result'!$G$94+'CBA Result'!$G$95</f>
        <v>-1375964005.2877898</v>
      </c>
      <c r="P1112" s="122">
        <f>'CBA Result'!$G$90+'CBA Result'!$G$91</f>
        <v>16477753602.776276</v>
      </c>
      <c r="Q1112" s="122">
        <f>'CBA Result'!$G$74</f>
        <v>-11300047184.977684</v>
      </c>
      <c r="R1112" s="3">
        <v>0.41501235826946625</v>
      </c>
      <c r="S1112" s="122">
        <f t="shared" si="55"/>
        <v>11449229112.2966</v>
      </c>
      <c r="T1112" s="3">
        <v>0.58789102881716182</v>
      </c>
      <c r="U1112" s="122">
        <f t="shared" si="56"/>
        <v>-20119960928.632423</v>
      </c>
      <c r="V1112" s="3">
        <f t="shared" si="57"/>
        <v>0.70587705946641477</v>
      </c>
    </row>
    <row r="1113" spans="13:22" x14ac:dyDescent="0.25">
      <c r="M1113" s="3">
        <v>1109</v>
      </c>
      <c r="N1113" s="122">
        <f>(_xlfn.GAMMA.INV(T1113,IF($O$2="Railway",$D$31,$D$32),IF($O$2="Railway",$F$31,$F$32))*'CBA Result'!$G$89)</f>
        <v>2993845519.4509444</v>
      </c>
      <c r="O1113" s="122">
        <f>'CBA Result'!$G$88+'CBA Result'!$G$92+'CBA Result'!$G$93+'CBA Result'!$G$94+'CBA Result'!$G$95</f>
        <v>-1375964005.2877898</v>
      </c>
      <c r="P1113" s="122">
        <f>'CBA Result'!$G$90+'CBA Result'!$G$91</f>
        <v>16477753602.776276</v>
      </c>
      <c r="Q1113" s="122">
        <f>'CBA Result'!$G$74</f>
        <v>-11300047184.977684</v>
      </c>
      <c r="R1113" s="3">
        <v>0.45273973530365752</v>
      </c>
      <c r="S1113" s="122">
        <f t="shared" si="55"/>
        <v>12143441747.835485</v>
      </c>
      <c r="T1113" s="3">
        <v>0.10480958494364934</v>
      </c>
      <c r="U1113" s="122">
        <f t="shared" si="56"/>
        <v>-14588696925.840158</v>
      </c>
      <c r="V1113" s="3">
        <f t="shared" si="57"/>
        <v>0.94328666446034415</v>
      </c>
    </row>
    <row r="1114" spans="13:22" x14ac:dyDescent="0.25">
      <c r="M1114" s="3">
        <v>1110</v>
      </c>
      <c r="N1114" s="122">
        <f>(_xlfn.GAMMA.INV(T1114,IF($O$2="Railway",$D$31,$D$32),IF($O$2="Railway",$F$31,$F$32))*'CBA Result'!$G$89)</f>
        <v>3126388881.1699777</v>
      </c>
      <c r="O1114" s="122">
        <f>'CBA Result'!$G$88+'CBA Result'!$G$92+'CBA Result'!$G$93+'CBA Result'!$G$94+'CBA Result'!$G$95</f>
        <v>-1375964005.2877898</v>
      </c>
      <c r="P1114" s="122">
        <f>'CBA Result'!$G$90+'CBA Result'!$G$91</f>
        <v>16477753602.776276</v>
      </c>
      <c r="Q1114" s="122">
        <f>'CBA Result'!$G$74</f>
        <v>-11300047184.977684</v>
      </c>
      <c r="R1114" s="3">
        <v>0.9735475571836405</v>
      </c>
      <c r="S1114" s="122">
        <f t="shared" si="55"/>
        <v>28604658577.276402</v>
      </c>
      <c r="T1114" s="3">
        <v>0.1435600266963345</v>
      </c>
      <c r="U1114" s="122">
        <f t="shared" si="56"/>
        <v>-15234566901.791889</v>
      </c>
      <c r="V1114" s="3">
        <f t="shared" si="57"/>
        <v>1.9925137123253713</v>
      </c>
    </row>
    <row r="1115" spans="13:22" x14ac:dyDescent="0.25">
      <c r="M1115" s="3">
        <v>1111</v>
      </c>
      <c r="N1115" s="122">
        <f>(_xlfn.GAMMA.INV(T1115,IF($O$2="Railway",$D$31,$D$32),IF($O$2="Railway",$F$31,$F$32))*'CBA Result'!$G$89)</f>
        <v>3827159850.9878392</v>
      </c>
      <c r="O1115" s="122">
        <f>'CBA Result'!$G$88+'CBA Result'!$G$92+'CBA Result'!$G$93+'CBA Result'!$G$94+'CBA Result'!$G$95</f>
        <v>-1375964005.2877898</v>
      </c>
      <c r="P1115" s="122">
        <f>'CBA Result'!$G$90+'CBA Result'!$G$91</f>
        <v>16477753602.776276</v>
      </c>
      <c r="Q1115" s="122">
        <f>'CBA Result'!$G$74</f>
        <v>-11300047184.977684</v>
      </c>
      <c r="R1115" s="3">
        <v>0.97860697330118585</v>
      </c>
      <c r="S1115" s="122">
        <f t="shared" si="55"/>
        <v>29239970125.525341</v>
      </c>
      <c r="T1115" s="3">
        <v>0.44405198931771228</v>
      </c>
      <c r="U1115" s="122">
        <f t="shared" si="56"/>
        <v>-18649350739.728447</v>
      </c>
      <c r="V1115" s="3">
        <f t="shared" si="57"/>
        <v>1.6993173871578355</v>
      </c>
    </row>
    <row r="1116" spans="13:22" x14ac:dyDescent="0.25">
      <c r="M1116" s="3">
        <v>1112</v>
      </c>
      <c r="N1116" s="122">
        <f>(_xlfn.GAMMA.INV(T1116,IF($O$2="Railway",$D$31,$D$32),IF($O$2="Railway",$F$31,$F$32))*'CBA Result'!$G$89)</f>
        <v>3489773296.0357447</v>
      </c>
      <c r="O1116" s="122">
        <f>'CBA Result'!$G$88+'CBA Result'!$G$92+'CBA Result'!$G$93+'CBA Result'!$G$94+'CBA Result'!$G$95</f>
        <v>-1375964005.2877898</v>
      </c>
      <c r="P1116" s="122">
        <f>'CBA Result'!$G$90+'CBA Result'!$G$91</f>
        <v>16477753602.776276</v>
      </c>
      <c r="Q1116" s="122">
        <f>'CBA Result'!$G$74</f>
        <v>-11300047184.977684</v>
      </c>
      <c r="R1116" s="3">
        <v>0.84074140598058189</v>
      </c>
      <c r="S1116" s="122">
        <f t="shared" si="55"/>
        <v>21184184806.674698</v>
      </c>
      <c r="T1116" s="3">
        <v>0.28441717352728091</v>
      </c>
      <c r="U1116" s="122">
        <f t="shared" si="56"/>
        <v>-17005301250.510946</v>
      </c>
      <c r="V1116" s="3">
        <f t="shared" si="57"/>
        <v>1.3700430091894218</v>
      </c>
    </row>
    <row r="1117" spans="13:22" x14ac:dyDescent="0.25">
      <c r="M1117" s="3">
        <v>1113</v>
      </c>
      <c r="N1117" s="122">
        <f>(_xlfn.GAMMA.INV(T1117,IF($O$2="Railway",$D$31,$D$32),IF($O$2="Railway",$F$31,$F$32))*'CBA Result'!$G$89)</f>
        <v>3410826403.3125691</v>
      </c>
      <c r="O1117" s="122">
        <f>'CBA Result'!$G$88+'CBA Result'!$G$92+'CBA Result'!$G$93+'CBA Result'!$G$94+'CBA Result'!$G$95</f>
        <v>-1375964005.2877898</v>
      </c>
      <c r="P1117" s="122">
        <f>'CBA Result'!$G$90+'CBA Result'!$G$91</f>
        <v>16477753602.776276</v>
      </c>
      <c r="Q1117" s="122">
        <f>'CBA Result'!$G$74</f>
        <v>-11300047184.977684</v>
      </c>
      <c r="R1117" s="3">
        <v>0.9511272824667939</v>
      </c>
      <c r="S1117" s="122">
        <f t="shared" si="55"/>
        <v>26526194915.53249</v>
      </c>
      <c r="T1117" s="3">
        <v>0.25010254357450012</v>
      </c>
      <c r="U1117" s="122">
        <f t="shared" si="56"/>
        <v>-16620601277.285059</v>
      </c>
      <c r="V1117" s="3">
        <f t="shared" si="57"/>
        <v>1.7184130006530463</v>
      </c>
    </row>
    <row r="1118" spans="13:22" x14ac:dyDescent="0.25">
      <c r="M1118" s="3">
        <v>1114</v>
      </c>
      <c r="N1118" s="122">
        <f>(_xlfn.GAMMA.INV(T1118,IF($O$2="Railway",$D$31,$D$32),IF($O$2="Railway",$F$31,$F$32))*'CBA Result'!$G$89)</f>
        <v>4976890223.3410606</v>
      </c>
      <c r="O1118" s="122">
        <f>'CBA Result'!$G$88+'CBA Result'!$G$92+'CBA Result'!$G$93+'CBA Result'!$G$94+'CBA Result'!$G$95</f>
        <v>-1375964005.2877898</v>
      </c>
      <c r="P1118" s="122">
        <f>'CBA Result'!$G$90+'CBA Result'!$G$91</f>
        <v>16477753602.776276</v>
      </c>
      <c r="Q1118" s="122">
        <f>'CBA Result'!$G$74</f>
        <v>-11300047184.977684</v>
      </c>
      <c r="R1118" s="3">
        <v>0.95389667437429293</v>
      </c>
      <c r="S1118" s="122">
        <f t="shared" si="55"/>
        <v>26740683178.675034</v>
      </c>
      <c r="T1118" s="3">
        <v>0.87606471507556816</v>
      </c>
      <c r="U1118" s="122">
        <f t="shared" si="56"/>
        <v>-24251866914.901909</v>
      </c>
      <c r="V1118" s="3">
        <f t="shared" si="57"/>
        <v>1.2511040697689326</v>
      </c>
    </row>
    <row r="1119" spans="13:22" x14ac:dyDescent="0.25">
      <c r="M1119" s="3">
        <v>1115</v>
      </c>
      <c r="N1119" s="122">
        <f>(_xlfn.GAMMA.INV(T1119,IF($O$2="Railway",$D$31,$D$32),IF($O$2="Railway",$F$31,$F$32))*'CBA Result'!$G$89)</f>
        <v>3867513171.6528111</v>
      </c>
      <c r="O1119" s="122">
        <f>'CBA Result'!$G$88+'CBA Result'!$G$92+'CBA Result'!$G$93+'CBA Result'!$G$94+'CBA Result'!$G$95</f>
        <v>-1375964005.2877898</v>
      </c>
      <c r="P1119" s="122">
        <f>'CBA Result'!$G$90+'CBA Result'!$G$91</f>
        <v>16477753602.776276</v>
      </c>
      <c r="Q1119" s="122">
        <f>'CBA Result'!$G$74</f>
        <v>-11300047184.977684</v>
      </c>
      <c r="R1119" s="3">
        <v>0.83890426299830123</v>
      </c>
      <c r="S1119" s="122">
        <f t="shared" si="55"/>
        <v>21120867883.246838</v>
      </c>
      <c r="T1119" s="3">
        <v>0.46370326666116413</v>
      </c>
      <c r="U1119" s="122">
        <f t="shared" si="56"/>
        <v>-18845988262.041382</v>
      </c>
      <c r="V1119" s="3">
        <f t="shared" si="57"/>
        <v>1.2529147700452925</v>
      </c>
    </row>
    <row r="1120" spans="13:22" x14ac:dyDescent="0.25">
      <c r="M1120" s="3">
        <v>1116</v>
      </c>
      <c r="N1120" s="122">
        <f>(_xlfn.GAMMA.INV(T1120,IF($O$2="Railway",$D$31,$D$32),IF($O$2="Railway",$F$31,$F$32))*'CBA Result'!$G$89)</f>
        <v>4249868735.0003834</v>
      </c>
      <c r="O1120" s="122">
        <f>'CBA Result'!$G$88+'CBA Result'!$G$92+'CBA Result'!$G$93+'CBA Result'!$G$94+'CBA Result'!$G$95</f>
        <v>-1375964005.2877898</v>
      </c>
      <c r="P1120" s="122">
        <f>'CBA Result'!$G$90+'CBA Result'!$G$91</f>
        <v>16477753602.776276</v>
      </c>
      <c r="Q1120" s="122">
        <f>'CBA Result'!$G$74</f>
        <v>-11300047184.977684</v>
      </c>
      <c r="R1120" s="3">
        <v>0.49825266783797972</v>
      </c>
      <c r="S1120" s="122">
        <f t="shared" si="55"/>
        <v>12996355410.4771</v>
      </c>
      <c r="T1120" s="3">
        <v>0.64152359119092506</v>
      </c>
      <c r="U1120" s="122">
        <f t="shared" si="56"/>
        <v>-20709167038.416458</v>
      </c>
      <c r="V1120" s="3">
        <f t="shared" si="57"/>
        <v>0.76633985861187126</v>
      </c>
    </row>
    <row r="1121" spans="13:22" x14ac:dyDescent="0.25">
      <c r="M1121" s="3">
        <v>1117</v>
      </c>
      <c r="N1121" s="122">
        <f>(_xlfn.GAMMA.INV(T1121,IF($O$2="Railway",$D$31,$D$32),IF($O$2="Railway",$F$31,$F$32))*'CBA Result'!$G$89)</f>
        <v>4406425604.5389814</v>
      </c>
      <c r="O1121" s="122">
        <f>'CBA Result'!$G$88+'CBA Result'!$G$92+'CBA Result'!$G$93+'CBA Result'!$G$94+'CBA Result'!$G$95</f>
        <v>-1375964005.2877898</v>
      </c>
      <c r="P1121" s="122">
        <f>'CBA Result'!$G$90+'CBA Result'!$G$91</f>
        <v>16477753602.776276</v>
      </c>
      <c r="Q1121" s="122">
        <f>'CBA Result'!$G$74</f>
        <v>-11300047184.977684</v>
      </c>
      <c r="R1121" s="3">
        <v>0.54912470221848853</v>
      </c>
      <c r="S1121" s="122">
        <f t="shared" si="55"/>
        <v>13979124676.559912</v>
      </c>
      <c r="T1121" s="3">
        <v>0.70555726735449209</v>
      </c>
      <c r="U1121" s="122">
        <f t="shared" si="56"/>
        <v>-21472052333.104534</v>
      </c>
      <c r="V1121" s="3">
        <f t="shared" si="57"/>
        <v>0.79217328702140766</v>
      </c>
    </row>
    <row r="1122" spans="13:22" x14ac:dyDescent="0.25">
      <c r="M1122" s="3">
        <v>1118</v>
      </c>
      <c r="N1122" s="122">
        <f>(_xlfn.GAMMA.INV(T1122,IF($O$2="Railway",$D$31,$D$32),IF($O$2="Railway",$F$31,$F$32))*'CBA Result'!$G$89)</f>
        <v>4177624564.2802343</v>
      </c>
      <c r="O1122" s="122">
        <f>'CBA Result'!$G$88+'CBA Result'!$G$92+'CBA Result'!$G$93+'CBA Result'!$G$94+'CBA Result'!$G$95</f>
        <v>-1375964005.2877898</v>
      </c>
      <c r="P1122" s="122">
        <f>'CBA Result'!$G$90+'CBA Result'!$G$91</f>
        <v>16477753602.776276</v>
      </c>
      <c r="Q1122" s="122">
        <f>'CBA Result'!$G$74</f>
        <v>-11300047184.977684</v>
      </c>
      <c r="R1122" s="3">
        <v>0.13492239297730113</v>
      </c>
      <c r="S1122" s="122">
        <f t="shared" si="55"/>
        <v>6145672565.0717058</v>
      </c>
      <c r="T1122" s="3">
        <v>0.60986447266054866</v>
      </c>
      <c r="U1122" s="122">
        <f t="shared" si="56"/>
        <v>-20357128730.344971</v>
      </c>
      <c r="V1122" s="3">
        <f t="shared" si="57"/>
        <v>0.43951842337799713</v>
      </c>
    </row>
    <row r="1123" spans="13:22" x14ac:dyDescent="0.25">
      <c r="M1123" s="3">
        <v>1119</v>
      </c>
      <c r="N1123" s="122">
        <f>(_xlfn.GAMMA.INV(T1123,IF($O$2="Railway",$D$31,$D$32),IF($O$2="Railway",$F$31,$F$32))*'CBA Result'!$G$89)</f>
        <v>3620716822.255147</v>
      </c>
      <c r="O1123" s="122">
        <f>'CBA Result'!$G$88+'CBA Result'!$G$92+'CBA Result'!$G$93+'CBA Result'!$G$94+'CBA Result'!$G$95</f>
        <v>-1375964005.2877898</v>
      </c>
      <c r="P1123" s="122">
        <f>'CBA Result'!$G$90+'CBA Result'!$G$91</f>
        <v>16477753602.776276</v>
      </c>
      <c r="Q1123" s="122">
        <f>'CBA Result'!$G$74</f>
        <v>-11300047184.977684</v>
      </c>
      <c r="R1123" s="3">
        <v>0.7353842326909481</v>
      </c>
      <c r="S1123" s="122">
        <f t="shared" si="55"/>
        <v>18089507648.645412</v>
      </c>
      <c r="T1123" s="3">
        <v>0.34455346927446995</v>
      </c>
      <c r="U1123" s="122">
        <f t="shared" si="56"/>
        <v>-17643375394.95311</v>
      </c>
      <c r="V1123" s="3">
        <f t="shared" si="57"/>
        <v>1.1525153214973474</v>
      </c>
    </row>
    <row r="1124" spans="13:22" x14ac:dyDescent="0.25">
      <c r="M1124" s="3">
        <v>1120</v>
      </c>
      <c r="N1124" s="122">
        <f>(_xlfn.GAMMA.INV(T1124,IF($O$2="Railway",$D$31,$D$32),IF($O$2="Railway",$F$31,$F$32))*'CBA Result'!$G$89)</f>
        <v>3881663405.8645539</v>
      </c>
      <c r="O1124" s="122">
        <f>'CBA Result'!$G$88+'CBA Result'!$G$92+'CBA Result'!$G$93+'CBA Result'!$G$94+'CBA Result'!$G$95</f>
        <v>-1375964005.2877898</v>
      </c>
      <c r="P1124" s="122">
        <f>'CBA Result'!$G$90+'CBA Result'!$G$91</f>
        <v>16477753602.776276</v>
      </c>
      <c r="Q1124" s="122">
        <f>'CBA Result'!$G$74</f>
        <v>-11300047184.977684</v>
      </c>
      <c r="R1124" s="3">
        <v>0.53065833115924876</v>
      </c>
      <c r="S1124" s="122">
        <f t="shared" si="55"/>
        <v>13618074339.474997</v>
      </c>
      <c r="T1124" s="3">
        <v>0.47058507644407543</v>
      </c>
      <c r="U1124" s="122">
        <f t="shared" si="56"/>
        <v>-18914940877.332848</v>
      </c>
      <c r="V1124" s="3">
        <f t="shared" si="57"/>
        <v>0.85243585188120019</v>
      </c>
    </row>
    <row r="1125" spans="13:22" x14ac:dyDescent="0.25">
      <c r="M1125" s="3">
        <v>1121</v>
      </c>
      <c r="N1125" s="122">
        <f>(_xlfn.GAMMA.INV(T1125,IF($O$2="Railway",$D$31,$D$32),IF($O$2="Railway",$F$31,$F$32))*'CBA Result'!$G$89)</f>
        <v>3875580291.9296889</v>
      </c>
      <c r="O1125" s="122">
        <f>'CBA Result'!$G$88+'CBA Result'!$G$92+'CBA Result'!$G$93+'CBA Result'!$G$94+'CBA Result'!$G$95</f>
        <v>-1375964005.2877898</v>
      </c>
      <c r="P1125" s="122">
        <f>'CBA Result'!$G$90+'CBA Result'!$G$91</f>
        <v>16477753602.776276</v>
      </c>
      <c r="Q1125" s="122">
        <f>'CBA Result'!$G$74</f>
        <v>-11300047184.977684</v>
      </c>
      <c r="R1125" s="3">
        <v>0.6780346043253781</v>
      </c>
      <c r="S1125" s="122">
        <f t="shared" si="55"/>
        <v>16702869110.250242</v>
      </c>
      <c r="T1125" s="3">
        <v>0.46762748243118024</v>
      </c>
      <c r="U1125" s="122">
        <f t="shared" si="56"/>
        <v>-18885298497.662777</v>
      </c>
      <c r="V1125" s="3">
        <f t="shared" si="57"/>
        <v>1.0167954400757087</v>
      </c>
    </row>
    <row r="1126" spans="13:22" x14ac:dyDescent="0.25">
      <c r="M1126" s="3">
        <v>1122</v>
      </c>
      <c r="N1126" s="122">
        <f>(_xlfn.GAMMA.INV(T1126,IF($O$2="Railway",$D$31,$D$32),IF($O$2="Railway",$F$31,$F$32))*'CBA Result'!$G$89)</f>
        <v>4148310185.0231137</v>
      </c>
      <c r="O1126" s="122">
        <f>'CBA Result'!$G$88+'CBA Result'!$G$92+'CBA Result'!$G$93+'CBA Result'!$G$94+'CBA Result'!$G$95</f>
        <v>-1375964005.2877898</v>
      </c>
      <c r="P1126" s="122">
        <f>'CBA Result'!$G$90+'CBA Result'!$G$91</f>
        <v>16477753602.776276</v>
      </c>
      <c r="Q1126" s="122">
        <f>'CBA Result'!$G$74</f>
        <v>-11300047184.977684</v>
      </c>
      <c r="R1126" s="3">
        <v>6.7134260415500968E-2</v>
      </c>
      <c r="S1126" s="122">
        <f t="shared" si="55"/>
        <v>4516603907.0867376</v>
      </c>
      <c r="T1126" s="3">
        <v>0.59668763965504035</v>
      </c>
      <c r="U1126" s="122">
        <f t="shared" si="56"/>
        <v>-20214282818.031601</v>
      </c>
      <c r="V1126" s="3">
        <f t="shared" si="57"/>
        <v>0.36058415489864187</v>
      </c>
    </row>
    <row r="1127" spans="13:22" x14ac:dyDescent="0.25">
      <c r="M1127" s="3">
        <v>1123</v>
      </c>
      <c r="N1127" s="122">
        <f>(_xlfn.GAMMA.INV(T1127,IF($O$2="Railway",$D$31,$D$32),IF($O$2="Railway",$F$31,$F$32))*'CBA Result'!$G$89)</f>
        <v>3256488083.5353026</v>
      </c>
      <c r="O1127" s="122">
        <f>'CBA Result'!$G$88+'CBA Result'!$G$92+'CBA Result'!$G$93+'CBA Result'!$G$94+'CBA Result'!$G$95</f>
        <v>-1375964005.2877898</v>
      </c>
      <c r="P1127" s="122">
        <f>'CBA Result'!$G$90+'CBA Result'!$G$91</f>
        <v>16477753602.776276</v>
      </c>
      <c r="Q1127" s="122">
        <f>'CBA Result'!$G$74</f>
        <v>-11300047184.977684</v>
      </c>
      <c r="R1127" s="3">
        <v>9.1957766440106892E-2</v>
      </c>
      <c r="S1127" s="122">
        <f t="shared" si="55"/>
        <v>5159310881.3848944</v>
      </c>
      <c r="T1127" s="3">
        <v>0.18859688306163203</v>
      </c>
      <c r="U1127" s="122">
        <f t="shared" si="56"/>
        <v>-15868526744.165236</v>
      </c>
      <c r="V1127" s="3">
        <f t="shared" si="57"/>
        <v>0.44363506916109358</v>
      </c>
    </row>
    <row r="1128" spans="13:22" x14ac:dyDescent="0.25">
      <c r="M1128" s="3">
        <v>1124</v>
      </c>
      <c r="N1128" s="122">
        <f>(_xlfn.GAMMA.INV(T1128,IF($O$2="Railway",$D$31,$D$32),IF($O$2="Railway",$F$31,$F$32))*'CBA Result'!$G$89)</f>
        <v>3200156341.882761</v>
      </c>
      <c r="O1128" s="122">
        <f>'CBA Result'!$G$88+'CBA Result'!$G$92+'CBA Result'!$G$93+'CBA Result'!$G$94+'CBA Result'!$G$95</f>
        <v>-1375964005.2877898</v>
      </c>
      <c r="P1128" s="122">
        <f>'CBA Result'!$G$90+'CBA Result'!$G$91</f>
        <v>16477753602.776276</v>
      </c>
      <c r="Q1128" s="122">
        <f>'CBA Result'!$G$74</f>
        <v>-11300047184.977684</v>
      </c>
      <c r="R1128" s="3">
        <v>0.24682095282316308</v>
      </c>
      <c r="S1128" s="122">
        <f t="shared" si="55"/>
        <v>8373224213.7261229</v>
      </c>
      <c r="T1128" s="3">
        <v>0.1682761707823196</v>
      </c>
      <c r="U1128" s="122">
        <f t="shared" si="56"/>
        <v>-15594028043.101873</v>
      </c>
      <c r="V1128" s="3">
        <f t="shared" si="57"/>
        <v>0.6539308844472671</v>
      </c>
    </row>
    <row r="1129" spans="13:22" x14ac:dyDescent="0.25">
      <c r="M1129" s="3">
        <v>1125</v>
      </c>
      <c r="N1129" s="122">
        <f>(_xlfn.GAMMA.INV(T1129,IF($O$2="Railway",$D$31,$D$32),IF($O$2="Railway",$F$31,$F$32))*'CBA Result'!$G$89)</f>
        <v>2837466316.2930627</v>
      </c>
      <c r="O1129" s="122">
        <f>'CBA Result'!$G$88+'CBA Result'!$G$92+'CBA Result'!$G$93+'CBA Result'!$G$94+'CBA Result'!$G$95</f>
        <v>-1375964005.2877898</v>
      </c>
      <c r="P1129" s="122">
        <f>'CBA Result'!$G$90+'CBA Result'!$G$91</f>
        <v>16477753602.776276</v>
      </c>
      <c r="Q1129" s="122">
        <f>'CBA Result'!$G$74</f>
        <v>-11300047184.977684</v>
      </c>
      <c r="R1129" s="3">
        <v>0.75237777596699817</v>
      </c>
      <c r="S1129" s="122">
        <f t="shared" si="55"/>
        <v>18531659301.335949</v>
      </c>
      <c r="T1129" s="3">
        <v>6.8572248090122523E-2</v>
      </c>
      <c r="U1129" s="122">
        <f t="shared" si="56"/>
        <v>-13826677380.89279</v>
      </c>
      <c r="V1129" s="3">
        <f t="shared" si="57"/>
        <v>1.4459845313213102</v>
      </c>
    </row>
    <row r="1130" spans="13:22" x14ac:dyDescent="0.25">
      <c r="M1130" s="3">
        <v>1126</v>
      </c>
      <c r="N1130" s="122">
        <f>(_xlfn.GAMMA.INV(T1130,IF($O$2="Railway",$D$31,$D$32),IF($O$2="Railway",$F$31,$F$32))*'CBA Result'!$G$89)</f>
        <v>4053630171.1132336</v>
      </c>
      <c r="O1130" s="122">
        <f>'CBA Result'!$G$88+'CBA Result'!$G$92+'CBA Result'!$G$93+'CBA Result'!$G$94+'CBA Result'!$G$95</f>
        <v>-1375964005.2877898</v>
      </c>
      <c r="P1130" s="122">
        <f>'CBA Result'!$G$90+'CBA Result'!$G$91</f>
        <v>16477753602.776276</v>
      </c>
      <c r="Q1130" s="122">
        <f>'CBA Result'!$G$74</f>
        <v>-11300047184.977684</v>
      </c>
      <c r="R1130" s="3">
        <v>0.67570539562606657</v>
      </c>
      <c r="S1130" s="122">
        <f t="shared" si="55"/>
        <v>16649442303.418947</v>
      </c>
      <c r="T1130" s="3">
        <v>0.55300918817188538</v>
      </c>
      <c r="U1130" s="122">
        <f t="shared" si="56"/>
        <v>-19752916986.39748</v>
      </c>
      <c r="V1130" s="3">
        <f t="shared" si="57"/>
        <v>0.97844325891480666</v>
      </c>
    </row>
    <row r="1131" spans="13:22" x14ac:dyDescent="0.25">
      <c r="M1131" s="3">
        <v>1127</v>
      </c>
      <c r="N1131" s="122">
        <f>(_xlfn.GAMMA.INV(T1131,IF($O$2="Railway",$D$31,$D$32),IF($O$2="Railway",$F$31,$F$32))*'CBA Result'!$G$89)</f>
        <v>3666491897.8309879</v>
      </c>
      <c r="O1131" s="122">
        <f>'CBA Result'!$G$88+'CBA Result'!$G$92+'CBA Result'!$G$93+'CBA Result'!$G$94+'CBA Result'!$G$95</f>
        <v>-1375964005.2877898</v>
      </c>
      <c r="P1131" s="122">
        <f>'CBA Result'!$G$90+'CBA Result'!$G$91</f>
        <v>16477753602.776276</v>
      </c>
      <c r="Q1131" s="122">
        <f>'CBA Result'!$G$74</f>
        <v>-11300047184.977684</v>
      </c>
      <c r="R1131" s="3">
        <v>0.60782369209831821</v>
      </c>
      <c r="S1131" s="122">
        <f t="shared" si="55"/>
        <v>15168198076.164167</v>
      </c>
      <c r="T1131" s="3">
        <v>0.36628148244356862</v>
      </c>
      <c r="U1131" s="122">
        <f t="shared" si="56"/>
        <v>-17866432563.399078</v>
      </c>
      <c r="V1131" s="3">
        <f t="shared" si="57"/>
        <v>0.97718030204155393</v>
      </c>
    </row>
    <row r="1132" spans="13:22" x14ac:dyDescent="0.25">
      <c r="M1132" s="3">
        <v>1128</v>
      </c>
      <c r="N1132" s="122">
        <f>(_xlfn.GAMMA.INV(T1132,IF($O$2="Railway",$D$31,$D$32),IF($O$2="Railway",$F$31,$F$32))*'CBA Result'!$G$89)</f>
        <v>5206406850.7232084</v>
      </c>
      <c r="O1132" s="122">
        <f>'CBA Result'!$G$88+'CBA Result'!$G$92+'CBA Result'!$G$93+'CBA Result'!$G$94+'CBA Result'!$G$95</f>
        <v>-1375964005.2877898</v>
      </c>
      <c r="P1132" s="122">
        <f>'CBA Result'!$G$90+'CBA Result'!$G$91</f>
        <v>16477753602.776276</v>
      </c>
      <c r="Q1132" s="122">
        <f>'CBA Result'!$G$74</f>
        <v>-11300047184.977684</v>
      </c>
      <c r="R1132" s="3">
        <v>0.9833280614195995</v>
      </c>
      <c r="S1132" s="122">
        <f t="shared" si="55"/>
        <v>29938169687.923733</v>
      </c>
      <c r="T1132" s="3">
        <v>0.91772616551508368</v>
      </c>
      <c r="U1132" s="122">
        <f t="shared" si="56"/>
        <v>-25370277499.070328</v>
      </c>
      <c r="V1132" s="3">
        <f t="shared" si="57"/>
        <v>1.3310304759022273</v>
      </c>
    </row>
    <row r="1133" spans="13:22" x14ac:dyDescent="0.25">
      <c r="M1133" s="3">
        <v>1129</v>
      </c>
      <c r="N1133" s="122">
        <f>(_xlfn.GAMMA.INV(T1133,IF($O$2="Railway",$D$31,$D$32),IF($O$2="Railway",$F$31,$F$32))*'CBA Result'!$G$89)</f>
        <v>4246409535.9803205</v>
      </c>
      <c r="O1133" s="122">
        <f>'CBA Result'!$G$88+'CBA Result'!$G$92+'CBA Result'!$G$93+'CBA Result'!$G$94+'CBA Result'!$G$95</f>
        <v>-1375964005.2877898</v>
      </c>
      <c r="P1133" s="122">
        <f>'CBA Result'!$G$90+'CBA Result'!$G$91</f>
        <v>16477753602.776276</v>
      </c>
      <c r="Q1133" s="122">
        <f>'CBA Result'!$G$74</f>
        <v>-11300047184.977684</v>
      </c>
      <c r="R1133" s="3">
        <v>0.37616963616078192</v>
      </c>
      <c r="S1133" s="122">
        <f t="shared" si="55"/>
        <v>10741696802.882492</v>
      </c>
      <c r="T1133" s="3">
        <v>0.64003577742464435</v>
      </c>
      <c r="U1133" s="122">
        <f t="shared" si="56"/>
        <v>-20692310722.423534</v>
      </c>
      <c r="V1133" s="3">
        <f t="shared" si="57"/>
        <v>0.65783577852540265</v>
      </c>
    </row>
    <row r="1134" spans="13:22" x14ac:dyDescent="0.25">
      <c r="M1134" s="3">
        <v>1130</v>
      </c>
      <c r="N1134" s="122">
        <f>(_xlfn.GAMMA.INV(T1134,IF($O$2="Railway",$D$31,$D$32),IF($O$2="Railway",$F$31,$F$32))*'CBA Result'!$G$89)</f>
        <v>3398621675.6694236</v>
      </c>
      <c r="O1134" s="122">
        <f>'CBA Result'!$G$88+'CBA Result'!$G$92+'CBA Result'!$G$93+'CBA Result'!$G$94+'CBA Result'!$G$95</f>
        <v>-1375964005.2877898</v>
      </c>
      <c r="P1134" s="122">
        <f>'CBA Result'!$G$90+'CBA Result'!$G$91</f>
        <v>16477753602.776276</v>
      </c>
      <c r="Q1134" s="122">
        <f>'CBA Result'!$G$74</f>
        <v>-11300047184.977684</v>
      </c>
      <c r="R1134" s="3">
        <v>0.59051196882603096</v>
      </c>
      <c r="S1134" s="122">
        <f t="shared" si="55"/>
        <v>14810122546.671232</v>
      </c>
      <c r="T1134" s="3">
        <v>0.2449551162397785</v>
      </c>
      <c r="U1134" s="122">
        <f t="shared" si="56"/>
        <v>-16561128912.56501</v>
      </c>
      <c r="V1134" s="3">
        <f t="shared" si="57"/>
        <v>1.0164029460746333</v>
      </c>
    </row>
    <row r="1135" spans="13:22" x14ac:dyDescent="0.25">
      <c r="M1135" s="3">
        <v>1131</v>
      </c>
      <c r="N1135" s="122">
        <f>(_xlfn.GAMMA.INV(T1135,IF($O$2="Railway",$D$31,$D$32),IF($O$2="Railway",$F$31,$F$32))*'CBA Result'!$G$89)</f>
        <v>3573735745.0335946</v>
      </c>
      <c r="O1135" s="122">
        <f>'CBA Result'!$G$88+'CBA Result'!$G$92+'CBA Result'!$G$93+'CBA Result'!$G$94+'CBA Result'!$G$95</f>
        <v>-1375964005.2877898</v>
      </c>
      <c r="P1135" s="122">
        <f>'CBA Result'!$G$90+'CBA Result'!$G$91</f>
        <v>16477753602.776276</v>
      </c>
      <c r="Q1135" s="122">
        <f>'CBA Result'!$G$74</f>
        <v>-11300047184.977684</v>
      </c>
      <c r="R1135" s="3">
        <v>0.26550127893988995</v>
      </c>
      <c r="S1135" s="122">
        <f t="shared" si="55"/>
        <v>8721647450.7005234</v>
      </c>
      <c r="T1135" s="3">
        <v>0.32258882762500962</v>
      </c>
      <c r="U1135" s="122">
        <f t="shared" si="56"/>
        <v>-17414441506.286598</v>
      </c>
      <c r="V1135" s="3">
        <f t="shared" si="57"/>
        <v>0.62703240793018977</v>
      </c>
    </row>
    <row r="1136" spans="13:22" x14ac:dyDescent="0.25">
      <c r="M1136" s="3">
        <v>1132</v>
      </c>
      <c r="N1136" s="122">
        <f>(_xlfn.GAMMA.INV(T1136,IF($O$2="Railway",$D$31,$D$32),IF($O$2="Railway",$F$31,$F$32))*'CBA Result'!$G$89)</f>
        <v>2937510444.9699874</v>
      </c>
      <c r="O1136" s="122">
        <f>'CBA Result'!$G$88+'CBA Result'!$G$92+'CBA Result'!$G$93+'CBA Result'!$G$94+'CBA Result'!$G$95</f>
        <v>-1375964005.2877898</v>
      </c>
      <c r="P1136" s="122">
        <f>'CBA Result'!$G$90+'CBA Result'!$G$91</f>
        <v>16477753602.776276</v>
      </c>
      <c r="Q1136" s="122">
        <f>'CBA Result'!$G$74</f>
        <v>-11300047184.977684</v>
      </c>
      <c r="R1136" s="3">
        <v>7.1908123485789344E-2</v>
      </c>
      <c r="S1136" s="122">
        <f t="shared" si="55"/>
        <v>4646139658.153964</v>
      </c>
      <c r="T1136" s="3">
        <v>9.0582585194343146E-2</v>
      </c>
      <c r="U1136" s="122">
        <f t="shared" si="56"/>
        <v>-14314181984.251577</v>
      </c>
      <c r="V1136" s="3">
        <f t="shared" si="57"/>
        <v>0.43367382814231653</v>
      </c>
    </row>
    <row r="1137" spans="13:22" x14ac:dyDescent="0.25">
      <c r="M1137" s="3">
        <v>1133</v>
      </c>
      <c r="N1137" s="122">
        <f>(_xlfn.GAMMA.INV(T1137,IF($O$2="Railway",$D$31,$D$32),IF($O$2="Railway",$F$31,$F$32))*'CBA Result'!$G$89)</f>
        <v>4436192773.8338575</v>
      </c>
      <c r="O1137" s="122">
        <f>'CBA Result'!$G$88+'CBA Result'!$G$92+'CBA Result'!$G$93+'CBA Result'!$G$94+'CBA Result'!$G$95</f>
        <v>-1375964005.2877898</v>
      </c>
      <c r="P1137" s="122">
        <f>'CBA Result'!$G$90+'CBA Result'!$G$91</f>
        <v>16477753602.776276</v>
      </c>
      <c r="Q1137" s="122">
        <f>'CBA Result'!$G$74</f>
        <v>-11300047184.977684</v>
      </c>
      <c r="R1137" s="3">
        <v>0.15361464867700647</v>
      </c>
      <c r="S1137" s="122">
        <f t="shared" si="55"/>
        <v>6543238565.8337669</v>
      </c>
      <c r="T1137" s="3">
        <v>0.71695012760615773</v>
      </c>
      <c r="U1137" s="122">
        <f t="shared" si="56"/>
        <v>-21617104644.040989</v>
      </c>
      <c r="V1137" s="3">
        <f t="shared" si="57"/>
        <v>0.44425317324016123</v>
      </c>
    </row>
    <row r="1138" spans="13:22" x14ac:dyDescent="0.25">
      <c r="M1138" s="3">
        <v>1134</v>
      </c>
      <c r="N1138" s="122">
        <f>(_xlfn.GAMMA.INV(T1138,IF($O$2="Railway",$D$31,$D$32),IF($O$2="Railway",$F$31,$F$32))*'CBA Result'!$G$89)</f>
        <v>3799216294.3186941</v>
      </c>
      <c r="O1138" s="122">
        <f>'CBA Result'!$G$88+'CBA Result'!$G$92+'CBA Result'!$G$93+'CBA Result'!$G$94+'CBA Result'!$G$95</f>
        <v>-1375964005.2877898</v>
      </c>
      <c r="P1138" s="122">
        <f>'CBA Result'!$G$90+'CBA Result'!$G$91</f>
        <v>16477753602.776276</v>
      </c>
      <c r="Q1138" s="122">
        <f>'CBA Result'!$G$74</f>
        <v>-11300047184.977684</v>
      </c>
      <c r="R1138" s="3">
        <v>7.3259942881526374E-2</v>
      </c>
      <c r="S1138" s="122">
        <f t="shared" si="55"/>
        <v>4682238153.0810575</v>
      </c>
      <c r="T1138" s="3">
        <v>0.43044056394847063</v>
      </c>
      <c r="U1138" s="122">
        <f t="shared" si="56"/>
        <v>-18513184702.894669</v>
      </c>
      <c r="V1138" s="3">
        <f t="shared" si="57"/>
        <v>0.38380703029452123</v>
      </c>
    </row>
    <row r="1139" spans="13:22" x14ac:dyDescent="0.25">
      <c r="M1139" s="3">
        <v>1135</v>
      </c>
      <c r="N1139" s="122">
        <f>(_xlfn.GAMMA.INV(T1139,IF($O$2="Railway",$D$31,$D$32),IF($O$2="Railway",$F$31,$F$32))*'CBA Result'!$G$89)</f>
        <v>4982492883.2938604</v>
      </c>
      <c r="O1139" s="122">
        <f>'CBA Result'!$G$88+'CBA Result'!$G$92+'CBA Result'!$G$93+'CBA Result'!$G$94+'CBA Result'!$G$95</f>
        <v>-1375964005.2877898</v>
      </c>
      <c r="P1139" s="122">
        <f>'CBA Result'!$G$90+'CBA Result'!$G$91</f>
        <v>16477753602.776276</v>
      </c>
      <c r="Q1139" s="122">
        <f>'CBA Result'!$G$74</f>
        <v>-11300047184.977684</v>
      </c>
      <c r="R1139" s="3">
        <v>0.23065757261037712</v>
      </c>
      <c r="S1139" s="122">
        <f t="shared" si="55"/>
        <v>8068259305.960393</v>
      </c>
      <c r="T1139" s="3">
        <v>0.87724861620468364</v>
      </c>
      <c r="U1139" s="122">
        <f t="shared" si="56"/>
        <v>-24279168092.433918</v>
      </c>
      <c r="V1139" s="3">
        <f t="shared" si="57"/>
        <v>0.48085618665017854</v>
      </c>
    </row>
    <row r="1140" spans="13:22" x14ac:dyDescent="0.25">
      <c r="M1140" s="3">
        <v>1136</v>
      </c>
      <c r="N1140" s="122">
        <f>(_xlfn.GAMMA.INV(T1140,IF($O$2="Railway",$D$31,$D$32),IF($O$2="Railway",$F$31,$F$32))*'CBA Result'!$G$89)</f>
        <v>3638055259.8384624</v>
      </c>
      <c r="O1140" s="122">
        <f>'CBA Result'!$G$88+'CBA Result'!$G$92+'CBA Result'!$G$93+'CBA Result'!$G$94+'CBA Result'!$G$95</f>
        <v>-1375964005.2877898</v>
      </c>
      <c r="P1140" s="122">
        <f>'CBA Result'!$G$90+'CBA Result'!$G$91</f>
        <v>16477753602.776276</v>
      </c>
      <c r="Q1140" s="122">
        <f>'CBA Result'!$G$74</f>
        <v>-11300047184.977684</v>
      </c>
      <c r="R1140" s="3">
        <v>0.4145902035847906</v>
      </c>
      <c r="S1140" s="122">
        <f t="shared" si="55"/>
        <v>11441508469.65505</v>
      </c>
      <c r="T1140" s="3">
        <v>0.35274941420804873</v>
      </c>
      <c r="U1140" s="122">
        <f t="shared" si="56"/>
        <v>-17727863792.710178</v>
      </c>
      <c r="V1140" s="3">
        <f t="shared" si="57"/>
        <v>0.77299780077511304</v>
      </c>
    </row>
    <row r="1141" spans="13:22" x14ac:dyDescent="0.25">
      <c r="M1141" s="3">
        <v>1137</v>
      </c>
      <c r="N1141" s="122">
        <f>(_xlfn.GAMMA.INV(T1141,IF($O$2="Railway",$D$31,$D$32),IF($O$2="Railway",$F$31,$F$32))*'CBA Result'!$G$89)</f>
        <v>3653454157.8011355</v>
      </c>
      <c r="O1141" s="122">
        <f>'CBA Result'!$G$88+'CBA Result'!$G$92+'CBA Result'!$G$93+'CBA Result'!$G$94+'CBA Result'!$G$95</f>
        <v>-1375964005.2877898</v>
      </c>
      <c r="P1141" s="122">
        <f>'CBA Result'!$G$90+'CBA Result'!$G$91</f>
        <v>16477753602.776276</v>
      </c>
      <c r="Q1141" s="122">
        <f>'CBA Result'!$G$74</f>
        <v>-11300047184.977684</v>
      </c>
      <c r="R1141" s="3">
        <v>0.32562697376884842</v>
      </c>
      <c r="S1141" s="122">
        <f t="shared" si="55"/>
        <v>9824084374.5769176</v>
      </c>
      <c r="T1141" s="3">
        <v>0.36006419070786611</v>
      </c>
      <c r="U1141" s="122">
        <f t="shared" si="56"/>
        <v>-17802901016.2108</v>
      </c>
      <c r="V1141" s="3">
        <f t="shared" si="57"/>
        <v>0.67975295240202283</v>
      </c>
    </row>
    <row r="1142" spans="13:22" x14ac:dyDescent="0.25">
      <c r="M1142" s="3">
        <v>1138</v>
      </c>
      <c r="N1142" s="122">
        <f>(_xlfn.GAMMA.INV(T1142,IF($O$2="Railway",$D$31,$D$32),IF($O$2="Railway",$F$31,$F$32))*'CBA Result'!$G$89)</f>
        <v>4716297739.4552555</v>
      </c>
      <c r="O1142" s="122">
        <f>'CBA Result'!$G$88+'CBA Result'!$G$92+'CBA Result'!$G$93+'CBA Result'!$G$94+'CBA Result'!$G$95</f>
        <v>-1375964005.2877898</v>
      </c>
      <c r="P1142" s="122">
        <f>'CBA Result'!$G$90+'CBA Result'!$G$91</f>
        <v>16477753602.776276</v>
      </c>
      <c r="Q1142" s="122">
        <f>'CBA Result'!$G$74</f>
        <v>-11300047184.977684</v>
      </c>
      <c r="R1142" s="3">
        <v>1.1362350753066464E-2</v>
      </c>
      <c r="S1142" s="122">
        <f t="shared" si="55"/>
        <v>2495634121.1089058</v>
      </c>
      <c r="T1142" s="3">
        <v>0.81074693106424933</v>
      </c>
      <c r="U1142" s="122">
        <f t="shared" si="56"/>
        <v>-22982026923.538857</v>
      </c>
      <c r="V1142" s="3">
        <f t="shared" si="57"/>
        <v>0.25393616823671039</v>
      </c>
    </row>
    <row r="1143" spans="13:22" x14ac:dyDescent="0.25">
      <c r="M1143" s="3">
        <v>1139</v>
      </c>
      <c r="N1143" s="122">
        <f>(_xlfn.GAMMA.INV(T1143,IF($O$2="Railway",$D$31,$D$32),IF($O$2="Railway",$F$31,$F$32))*'CBA Result'!$G$89)</f>
        <v>3651454996.8121915</v>
      </c>
      <c r="O1143" s="122">
        <f>'CBA Result'!$G$88+'CBA Result'!$G$92+'CBA Result'!$G$93+'CBA Result'!$G$94+'CBA Result'!$G$95</f>
        <v>-1375964005.2877898</v>
      </c>
      <c r="P1143" s="122">
        <f>'CBA Result'!$G$90+'CBA Result'!$G$91</f>
        <v>16477753602.776276</v>
      </c>
      <c r="Q1143" s="122">
        <f>'CBA Result'!$G$74</f>
        <v>-11300047184.977684</v>
      </c>
      <c r="R1143" s="3">
        <v>0.6508081675015206</v>
      </c>
      <c r="S1143" s="122">
        <f t="shared" si="55"/>
        <v>16090079471.019577</v>
      </c>
      <c r="T1143" s="3">
        <v>0.35911275785974262</v>
      </c>
      <c r="U1143" s="122">
        <f t="shared" si="56"/>
        <v>-17793159313.245773</v>
      </c>
      <c r="V1143" s="3">
        <f t="shared" si="57"/>
        <v>1.0321702930447032</v>
      </c>
    </row>
    <row r="1144" spans="13:22" x14ac:dyDescent="0.25">
      <c r="M1144" s="3">
        <v>1140</v>
      </c>
      <c r="N1144" s="122">
        <f>(_xlfn.GAMMA.INV(T1144,IF($O$2="Railway",$D$31,$D$32),IF($O$2="Railway",$F$31,$F$32))*'CBA Result'!$G$89)</f>
        <v>2410423650.3033862</v>
      </c>
      <c r="O1144" s="122">
        <f>'CBA Result'!$G$88+'CBA Result'!$G$92+'CBA Result'!$G$93+'CBA Result'!$G$94+'CBA Result'!$G$95</f>
        <v>-1375964005.2877898</v>
      </c>
      <c r="P1144" s="122">
        <f>'CBA Result'!$G$90+'CBA Result'!$G$91</f>
        <v>16477753602.776276</v>
      </c>
      <c r="Q1144" s="122">
        <f>'CBA Result'!$G$74</f>
        <v>-11300047184.977684</v>
      </c>
      <c r="R1144" s="3">
        <v>5.7768527122944002E-2</v>
      </c>
      <c r="S1144" s="122">
        <f t="shared" si="55"/>
        <v>4251940300.5788774</v>
      </c>
      <c r="T1144" s="3">
        <v>1.507182763850623E-2</v>
      </c>
      <c r="U1144" s="122">
        <f t="shared" si="56"/>
        <v>-11745743014.690514</v>
      </c>
      <c r="V1144" s="3">
        <f t="shared" si="57"/>
        <v>0.45006943698518881</v>
      </c>
    </row>
    <row r="1145" spans="13:22" x14ac:dyDescent="0.25">
      <c r="M1145" s="3">
        <v>1141</v>
      </c>
      <c r="N1145" s="122">
        <f>(_xlfn.GAMMA.INV(T1145,IF($O$2="Railway",$D$31,$D$32),IF($O$2="Railway",$F$31,$F$32))*'CBA Result'!$G$89)</f>
        <v>3598356091.9657989</v>
      </c>
      <c r="O1145" s="122">
        <f>'CBA Result'!$G$88+'CBA Result'!$G$92+'CBA Result'!$G$93+'CBA Result'!$G$94+'CBA Result'!$G$95</f>
        <v>-1375964005.2877898</v>
      </c>
      <c r="P1145" s="122">
        <f>'CBA Result'!$G$90+'CBA Result'!$G$91</f>
        <v>16477753602.776276</v>
      </c>
      <c r="Q1145" s="122">
        <f>'CBA Result'!$G$74</f>
        <v>-11300047184.977684</v>
      </c>
      <c r="R1145" s="3">
        <v>0.20904868045454839</v>
      </c>
      <c r="S1145" s="122">
        <f t="shared" si="55"/>
        <v>7654172424.6648169</v>
      </c>
      <c r="T1145" s="3">
        <v>0.33405231549179948</v>
      </c>
      <c r="U1145" s="122">
        <f t="shared" si="56"/>
        <v>-17534413888.718956</v>
      </c>
      <c r="V1145" s="3">
        <f t="shared" si="57"/>
        <v>0.56326744503830106</v>
      </c>
    </row>
    <row r="1146" spans="13:22" x14ac:dyDescent="0.25">
      <c r="M1146" s="3">
        <v>1142</v>
      </c>
      <c r="N1146" s="122">
        <f>(_xlfn.GAMMA.INV(T1146,IF($O$2="Railway",$D$31,$D$32),IF($O$2="Railway",$F$31,$F$32))*'CBA Result'!$G$89)</f>
        <v>3922825354.7992473</v>
      </c>
      <c r="O1146" s="122">
        <f>'CBA Result'!$G$88+'CBA Result'!$G$92+'CBA Result'!$G$93+'CBA Result'!$G$94+'CBA Result'!$G$95</f>
        <v>-1375964005.2877898</v>
      </c>
      <c r="P1146" s="122">
        <f>'CBA Result'!$G$90+'CBA Result'!$G$91</f>
        <v>16477753602.776276</v>
      </c>
      <c r="Q1146" s="122">
        <f>'CBA Result'!$G$74</f>
        <v>-11300047184.977684</v>
      </c>
      <c r="R1146" s="3">
        <v>0.82766798389617779</v>
      </c>
      <c r="S1146" s="122">
        <f t="shared" si="55"/>
        <v>20743092175.631283</v>
      </c>
      <c r="T1146" s="3">
        <v>0.49055117138943394</v>
      </c>
      <c r="U1146" s="122">
        <f t="shared" si="56"/>
        <v>-19115518760.855465</v>
      </c>
      <c r="V1146" s="3">
        <f t="shared" si="57"/>
        <v>1.2183793605871494</v>
      </c>
    </row>
    <row r="1147" spans="13:22" x14ac:dyDescent="0.25">
      <c r="M1147" s="3">
        <v>1143</v>
      </c>
      <c r="N1147" s="122">
        <f>(_xlfn.GAMMA.INV(T1147,IF($O$2="Railway",$D$31,$D$32),IF($O$2="Railway",$F$31,$F$32))*'CBA Result'!$G$89)</f>
        <v>2699358850.4675961</v>
      </c>
      <c r="O1147" s="122">
        <f>'CBA Result'!$G$88+'CBA Result'!$G$92+'CBA Result'!$G$93+'CBA Result'!$G$94+'CBA Result'!$G$95</f>
        <v>-1375964005.2877898</v>
      </c>
      <c r="P1147" s="122">
        <f>'CBA Result'!$G$90+'CBA Result'!$G$91</f>
        <v>16477753602.776276</v>
      </c>
      <c r="Q1147" s="122">
        <f>'CBA Result'!$G$74</f>
        <v>-11300047184.977684</v>
      </c>
      <c r="R1147" s="3">
        <v>0.87634050752425385</v>
      </c>
      <c r="S1147" s="122">
        <f t="shared" si="55"/>
        <v>22515375246.589909</v>
      </c>
      <c r="T1147" s="3">
        <v>4.4686254597906427E-2</v>
      </c>
      <c r="U1147" s="122">
        <f t="shared" si="56"/>
        <v>-13153694106.026604</v>
      </c>
      <c r="V1147" s="3">
        <f t="shared" si="57"/>
        <v>1.8123251080354339</v>
      </c>
    </row>
    <row r="1148" spans="13:22" x14ac:dyDescent="0.25">
      <c r="M1148" s="3">
        <v>1144</v>
      </c>
      <c r="N1148" s="122">
        <f>(_xlfn.GAMMA.INV(T1148,IF($O$2="Railway",$D$31,$D$32),IF($O$2="Railway",$F$31,$F$32))*'CBA Result'!$G$89)</f>
        <v>5878928882.6740484</v>
      </c>
      <c r="O1148" s="122">
        <f>'CBA Result'!$G$88+'CBA Result'!$G$92+'CBA Result'!$G$93+'CBA Result'!$G$94+'CBA Result'!$G$95</f>
        <v>-1375964005.2877898</v>
      </c>
      <c r="P1148" s="122">
        <f>'CBA Result'!$G$90+'CBA Result'!$G$91</f>
        <v>16477753602.776276</v>
      </c>
      <c r="Q1148" s="122">
        <f>'CBA Result'!$G$74</f>
        <v>-11300047184.977684</v>
      </c>
      <c r="R1148" s="3">
        <v>0.20133917584590733</v>
      </c>
      <c r="S1148" s="122">
        <f t="shared" si="55"/>
        <v>7504327805.1518812</v>
      </c>
      <c r="T1148" s="3">
        <v>0.97933651554036971</v>
      </c>
      <c r="U1148" s="122">
        <f t="shared" si="56"/>
        <v>-28647407209.450413</v>
      </c>
      <c r="V1148" s="3">
        <f t="shared" si="57"/>
        <v>0.4191406431566026</v>
      </c>
    </row>
    <row r="1149" spans="13:22" x14ac:dyDescent="0.25">
      <c r="M1149" s="3">
        <v>1145</v>
      </c>
      <c r="N1149" s="122">
        <f>(_xlfn.GAMMA.INV(T1149,IF($O$2="Railway",$D$31,$D$32),IF($O$2="Railway",$F$31,$F$32))*'CBA Result'!$G$89)</f>
        <v>3905092239.6865082</v>
      </c>
      <c r="O1149" s="122">
        <f>'CBA Result'!$G$88+'CBA Result'!$G$92+'CBA Result'!$G$93+'CBA Result'!$G$94+'CBA Result'!$G$95</f>
        <v>-1375964005.2877898</v>
      </c>
      <c r="P1149" s="122">
        <f>'CBA Result'!$G$90+'CBA Result'!$G$91</f>
        <v>16477753602.776276</v>
      </c>
      <c r="Q1149" s="122">
        <f>'CBA Result'!$G$74</f>
        <v>-11300047184.977684</v>
      </c>
      <c r="R1149" s="3">
        <v>0.89214963082371768</v>
      </c>
      <c r="S1149" s="122">
        <f t="shared" si="55"/>
        <v>23186802337.203812</v>
      </c>
      <c r="T1149" s="3">
        <v>0.48196092368069221</v>
      </c>
      <c r="U1149" s="122">
        <f t="shared" si="56"/>
        <v>-19029107140.666649</v>
      </c>
      <c r="V1149" s="3">
        <f t="shared" si="57"/>
        <v>1.35139974679346</v>
      </c>
    </row>
    <row r="1150" spans="13:22" x14ac:dyDescent="0.25">
      <c r="M1150" s="3">
        <v>1146</v>
      </c>
      <c r="N1150" s="122">
        <f>(_xlfn.GAMMA.INV(T1150,IF($O$2="Railway",$D$31,$D$32),IF($O$2="Railway",$F$31,$F$32))*'CBA Result'!$G$89)</f>
        <v>4033658417.4540319</v>
      </c>
      <c r="O1150" s="122">
        <f>'CBA Result'!$G$88+'CBA Result'!$G$92+'CBA Result'!$G$93+'CBA Result'!$G$94+'CBA Result'!$G$95</f>
        <v>-1375964005.2877898</v>
      </c>
      <c r="P1150" s="122">
        <f>'CBA Result'!$G$90+'CBA Result'!$G$91</f>
        <v>16477753602.776276</v>
      </c>
      <c r="Q1150" s="122">
        <f>'CBA Result'!$G$74</f>
        <v>-11300047184.977684</v>
      </c>
      <c r="R1150" s="3">
        <v>0.39523901103309567</v>
      </c>
      <c r="S1150" s="122">
        <f t="shared" si="55"/>
        <v>11088430350.086058</v>
      </c>
      <c r="T1150" s="3">
        <v>0.54360654279458187</v>
      </c>
      <c r="U1150" s="122">
        <f t="shared" si="56"/>
        <v>-19655596714.085945</v>
      </c>
      <c r="V1150" s="3">
        <f t="shared" si="57"/>
        <v>0.69934914529464809</v>
      </c>
    </row>
    <row r="1151" spans="13:22" x14ac:dyDescent="0.25">
      <c r="M1151" s="3">
        <v>1147</v>
      </c>
      <c r="N1151" s="122">
        <f>(_xlfn.GAMMA.INV(T1151,IF($O$2="Railway",$D$31,$D$32),IF($O$2="Railway",$F$31,$F$32))*'CBA Result'!$G$89)</f>
        <v>4808233878.5931377</v>
      </c>
      <c r="O1151" s="122">
        <f>'CBA Result'!$G$88+'CBA Result'!$G$92+'CBA Result'!$G$93+'CBA Result'!$G$94+'CBA Result'!$G$95</f>
        <v>-1375964005.2877898</v>
      </c>
      <c r="P1151" s="122">
        <f>'CBA Result'!$G$90+'CBA Result'!$G$91</f>
        <v>16477753602.776276</v>
      </c>
      <c r="Q1151" s="122">
        <f>'CBA Result'!$G$74</f>
        <v>-11300047184.977684</v>
      </c>
      <c r="R1151" s="3">
        <v>8.8950437189883491E-2</v>
      </c>
      <c r="S1151" s="122">
        <f t="shared" si="55"/>
        <v>5085076881.4718599</v>
      </c>
      <c r="T1151" s="3">
        <v>0.83614649416804188</v>
      </c>
      <c r="U1151" s="122">
        <f t="shared" si="56"/>
        <v>-23430022139.624825</v>
      </c>
      <c r="V1151" s="3">
        <f t="shared" si="57"/>
        <v>0.36352277876736111</v>
      </c>
    </row>
    <row r="1152" spans="13:22" x14ac:dyDescent="0.25">
      <c r="M1152" s="3">
        <v>1148</v>
      </c>
      <c r="N1152" s="122">
        <f>(_xlfn.GAMMA.INV(T1152,IF($O$2="Railway",$D$31,$D$32),IF($O$2="Railway",$F$31,$F$32))*'CBA Result'!$G$89)</f>
        <v>3523924369.4231758</v>
      </c>
      <c r="O1152" s="122">
        <f>'CBA Result'!$G$88+'CBA Result'!$G$92+'CBA Result'!$G$93+'CBA Result'!$G$94+'CBA Result'!$G$95</f>
        <v>-1375964005.2877898</v>
      </c>
      <c r="P1152" s="122">
        <f>'CBA Result'!$G$90+'CBA Result'!$G$91</f>
        <v>16477753602.776276</v>
      </c>
      <c r="Q1152" s="122">
        <f>'CBA Result'!$G$74</f>
        <v>-11300047184.977684</v>
      </c>
      <c r="R1152" s="3">
        <v>0.54669643509036348</v>
      </c>
      <c r="S1152" s="122">
        <f t="shared" si="55"/>
        <v>13931336053.511663</v>
      </c>
      <c r="T1152" s="3">
        <v>0.29975623604712331</v>
      </c>
      <c r="U1152" s="122">
        <f t="shared" si="56"/>
        <v>-17171715868.801849</v>
      </c>
      <c r="V1152" s="3">
        <f t="shared" si="57"/>
        <v>0.93638262713515164</v>
      </c>
    </row>
    <row r="1153" spans="13:22" x14ac:dyDescent="0.25">
      <c r="M1153" s="3">
        <v>1149</v>
      </c>
      <c r="N1153" s="122">
        <f>(_xlfn.GAMMA.INV(T1153,IF($O$2="Railway",$D$31,$D$32),IF($O$2="Railway",$F$31,$F$32))*'CBA Result'!$G$89)</f>
        <v>3109133946.874743</v>
      </c>
      <c r="O1153" s="122">
        <f>'CBA Result'!$G$88+'CBA Result'!$G$92+'CBA Result'!$G$93+'CBA Result'!$G$94+'CBA Result'!$G$95</f>
        <v>-1375964005.2877898</v>
      </c>
      <c r="P1153" s="122">
        <f>'CBA Result'!$G$90+'CBA Result'!$G$91</f>
        <v>16477753602.776276</v>
      </c>
      <c r="Q1153" s="122">
        <f>'CBA Result'!$G$74</f>
        <v>-11300047184.977684</v>
      </c>
      <c r="R1153" s="3">
        <v>3.7173228843444872E-2</v>
      </c>
      <c r="S1153" s="122">
        <f t="shared" si="55"/>
        <v>3601875424.8804379</v>
      </c>
      <c r="T1153" s="3">
        <v>0.13809890623497001</v>
      </c>
      <c r="U1153" s="122">
        <f t="shared" si="56"/>
        <v>-15150485406.847345</v>
      </c>
      <c r="V1153" s="3">
        <f t="shared" si="57"/>
        <v>0.35213692652092771</v>
      </c>
    </row>
    <row r="1154" spans="13:22" x14ac:dyDescent="0.25">
      <c r="M1154" s="3">
        <v>1150</v>
      </c>
      <c r="N1154" s="122">
        <f>(_xlfn.GAMMA.INV(T1154,IF($O$2="Railway",$D$31,$D$32),IF($O$2="Railway",$F$31,$F$32))*'CBA Result'!$G$89)</f>
        <v>3700181013.4534287</v>
      </c>
      <c r="O1154" s="122">
        <f>'CBA Result'!$G$88+'CBA Result'!$G$92+'CBA Result'!$G$93+'CBA Result'!$G$94+'CBA Result'!$G$95</f>
        <v>-1375964005.2877898</v>
      </c>
      <c r="P1154" s="122">
        <f>'CBA Result'!$G$90+'CBA Result'!$G$91</f>
        <v>16477753602.776276</v>
      </c>
      <c r="Q1154" s="122">
        <f>'CBA Result'!$G$74</f>
        <v>-11300047184.977684</v>
      </c>
      <c r="R1154" s="3">
        <v>0.55237490915177634</v>
      </c>
      <c r="S1154" s="122">
        <f t="shared" si="55"/>
        <v>14043243896.018696</v>
      </c>
      <c r="T1154" s="3">
        <v>0.38243690197050595</v>
      </c>
      <c r="U1154" s="122">
        <f t="shared" si="56"/>
        <v>-18030596109.68837</v>
      </c>
      <c r="V1154" s="3">
        <f t="shared" si="57"/>
        <v>0.90776038710054718</v>
      </c>
    </row>
    <row r="1155" spans="13:22" x14ac:dyDescent="0.25">
      <c r="M1155" s="3">
        <v>1151</v>
      </c>
      <c r="N1155" s="122">
        <f>(_xlfn.GAMMA.INV(T1155,IF($O$2="Railway",$D$31,$D$32),IF($O$2="Railway",$F$31,$F$32))*'CBA Result'!$G$89)</f>
        <v>6567763921.3666916</v>
      </c>
      <c r="O1155" s="122">
        <f>'CBA Result'!$G$88+'CBA Result'!$G$92+'CBA Result'!$G$93+'CBA Result'!$G$94+'CBA Result'!$G$95</f>
        <v>-1375964005.2877898</v>
      </c>
      <c r="P1155" s="122">
        <f>'CBA Result'!$G$90+'CBA Result'!$G$91</f>
        <v>16477753602.776276</v>
      </c>
      <c r="Q1155" s="122">
        <f>'CBA Result'!$G$74</f>
        <v>-11300047184.977684</v>
      </c>
      <c r="R1155" s="3">
        <v>0.20686472402376965</v>
      </c>
      <c r="S1155" s="122">
        <f t="shared" si="55"/>
        <v>7611847443.1516085</v>
      </c>
      <c r="T1155" s="3">
        <v>0.99607242462522227</v>
      </c>
      <c r="U1155" s="122">
        <f t="shared" si="56"/>
        <v>-32004028500.060398</v>
      </c>
      <c r="V1155" s="3">
        <f t="shared" si="57"/>
        <v>0.40006361571657606</v>
      </c>
    </row>
    <row r="1156" spans="13:22" x14ac:dyDescent="0.25">
      <c r="M1156" s="3">
        <v>1152</v>
      </c>
      <c r="N1156" s="122">
        <f>(_xlfn.GAMMA.INV(T1156,IF($O$2="Railway",$D$31,$D$32),IF($O$2="Railway",$F$31,$F$32))*'CBA Result'!$G$89)</f>
        <v>3510433002.6155629</v>
      </c>
      <c r="O1156" s="122">
        <f>'CBA Result'!$G$88+'CBA Result'!$G$92+'CBA Result'!$G$93+'CBA Result'!$G$94+'CBA Result'!$G$95</f>
        <v>-1375964005.2877898</v>
      </c>
      <c r="P1156" s="122">
        <f>'CBA Result'!$G$90+'CBA Result'!$G$91</f>
        <v>16477753602.776276</v>
      </c>
      <c r="Q1156" s="122">
        <f>'CBA Result'!$G$74</f>
        <v>-11300047184.977684</v>
      </c>
      <c r="R1156" s="3">
        <v>6.8111489059273778E-2</v>
      </c>
      <c r="S1156" s="122">
        <f t="shared" si="55"/>
        <v>4543391541.3087759</v>
      </c>
      <c r="T1156" s="3">
        <v>0.29366387605271527</v>
      </c>
      <c r="U1156" s="122">
        <f t="shared" si="56"/>
        <v>-17105973845.643723</v>
      </c>
      <c r="V1156" s="3">
        <f t="shared" si="57"/>
        <v>0.39038178117740779</v>
      </c>
    </row>
    <row r="1157" spans="13:22" x14ac:dyDescent="0.25">
      <c r="M1157" s="3">
        <v>1153</v>
      </c>
      <c r="N1157" s="122">
        <f>(_xlfn.GAMMA.INV(T1157,IF($O$2="Railway",$D$31,$D$32),IF($O$2="Railway",$F$31,$F$32))*'CBA Result'!$G$89)</f>
        <v>3786720527.2330031</v>
      </c>
      <c r="O1157" s="122">
        <f>'CBA Result'!$G$88+'CBA Result'!$G$92+'CBA Result'!$G$93+'CBA Result'!$G$94+'CBA Result'!$G$95</f>
        <v>-1375964005.2877898</v>
      </c>
      <c r="P1157" s="122">
        <f>'CBA Result'!$G$90+'CBA Result'!$G$91</f>
        <v>16477753602.776276</v>
      </c>
      <c r="Q1157" s="122">
        <f>'CBA Result'!$G$74</f>
        <v>-11300047184.977684</v>
      </c>
      <c r="R1157" s="3">
        <v>8.8336456241675521E-2</v>
      </c>
      <c r="S1157" s="122">
        <f t="shared" si="55"/>
        <v>5069814492.690836</v>
      </c>
      <c r="T1157" s="3">
        <v>0.42435790147719454</v>
      </c>
      <c r="U1157" s="122">
        <f t="shared" si="56"/>
        <v>-18452294133.329655</v>
      </c>
      <c r="V1157" s="3">
        <f t="shared" si="57"/>
        <v>0.40540059466774853</v>
      </c>
    </row>
    <row r="1158" spans="13:22" x14ac:dyDescent="0.25">
      <c r="M1158" s="3">
        <v>1154</v>
      </c>
      <c r="N1158" s="122">
        <f>(_xlfn.GAMMA.INV(T1158,IF($O$2="Railway",$D$31,$D$32),IF($O$2="Railway",$F$31,$F$32))*'CBA Result'!$G$89)</f>
        <v>3429164125.2978849</v>
      </c>
      <c r="O1158" s="122">
        <f>'CBA Result'!$G$88+'CBA Result'!$G$92+'CBA Result'!$G$93+'CBA Result'!$G$94+'CBA Result'!$G$95</f>
        <v>-1375964005.2877898</v>
      </c>
      <c r="P1158" s="122">
        <f>'CBA Result'!$G$90+'CBA Result'!$G$91</f>
        <v>16477753602.776276</v>
      </c>
      <c r="Q1158" s="122">
        <f>'CBA Result'!$G$74</f>
        <v>-11300047184.977684</v>
      </c>
      <c r="R1158" s="3">
        <v>0.53033346084907151</v>
      </c>
      <c r="S1158" s="122">
        <f t="shared" ref="S1158:S1221" si="58">_xlfn.BETA.INV(R1158,IF($O$2="Railway",$I$30,$J$30),IF($O$2="Railway",$I$31,$J$31),IF($O$2="Railway",$I$27,$J$27),IF($O$2="Railway",$I$29,$J$29))*P1158</f>
        <v>13611769700.483786</v>
      </c>
      <c r="T1158" s="3">
        <v>0.25791933167987147</v>
      </c>
      <c r="U1158" s="122">
        <f t="shared" ref="U1158:U1221" si="59">_xlfn.GAMMA.INV(T1158,IF($O$2="Railway",$D$31,$D$32),IF($O$2="Railway",$F$31,$F$32))*Q1158</f>
        <v>-16709959083.696913</v>
      </c>
      <c r="V1158" s="3">
        <f t="shared" ref="V1158:V1221" si="60">(N1158+O1158+S1158)/-U1158</f>
        <v>0.93746308665575506</v>
      </c>
    </row>
    <row r="1159" spans="13:22" x14ac:dyDescent="0.25">
      <c r="M1159" s="3">
        <v>1155</v>
      </c>
      <c r="N1159" s="122">
        <f>(_xlfn.GAMMA.INV(T1159,IF($O$2="Railway",$D$31,$D$32),IF($O$2="Railway",$F$31,$F$32))*'CBA Result'!$G$89)</f>
        <v>3994289084.404707</v>
      </c>
      <c r="O1159" s="122">
        <f>'CBA Result'!$G$88+'CBA Result'!$G$92+'CBA Result'!$G$93+'CBA Result'!$G$94+'CBA Result'!$G$95</f>
        <v>-1375964005.2877898</v>
      </c>
      <c r="P1159" s="122">
        <f>'CBA Result'!$G$90+'CBA Result'!$G$91</f>
        <v>16477753602.776276</v>
      </c>
      <c r="Q1159" s="122">
        <f>'CBA Result'!$G$74</f>
        <v>-11300047184.977684</v>
      </c>
      <c r="R1159" s="3">
        <v>6.0318058158699062E-2</v>
      </c>
      <c r="S1159" s="122">
        <f t="shared" si="58"/>
        <v>4325503734.2338228</v>
      </c>
      <c r="T1159" s="3">
        <v>0.5249131222326634</v>
      </c>
      <c r="U1159" s="122">
        <f t="shared" si="59"/>
        <v>-19463754060.783512</v>
      </c>
      <c r="V1159" s="3">
        <f t="shared" si="60"/>
        <v>0.35675691296066536</v>
      </c>
    </row>
    <row r="1160" spans="13:22" x14ac:dyDescent="0.25">
      <c r="M1160" s="3">
        <v>1156</v>
      </c>
      <c r="N1160" s="122">
        <f>(_xlfn.GAMMA.INV(T1160,IF($O$2="Railway",$D$31,$D$32),IF($O$2="Railway",$F$31,$F$32))*'CBA Result'!$G$89)</f>
        <v>5626804823.5623398</v>
      </c>
      <c r="O1160" s="122">
        <f>'CBA Result'!$G$88+'CBA Result'!$G$92+'CBA Result'!$G$93+'CBA Result'!$G$94+'CBA Result'!$G$95</f>
        <v>-1375964005.2877898</v>
      </c>
      <c r="P1160" s="122">
        <f>'CBA Result'!$G$90+'CBA Result'!$G$91</f>
        <v>16477753602.776276</v>
      </c>
      <c r="Q1160" s="122">
        <f>'CBA Result'!$G$74</f>
        <v>-11300047184.977684</v>
      </c>
      <c r="R1160" s="3">
        <v>0.95866406870780296</v>
      </c>
      <c r="S1160" s="122">
        <f t="shared" si="58"/>
        <v>27131886912.255428</v>
      </c>
      <c r="T1160" s="3">
        <v>0.96425823781076059</v>
      </c>
      <c r="U1160" s="122">
        <f t="shared" si="59"/>
        <v>-27418832968.663307</v>
      </c>
      <c r="V1160" s="3">
        <f t="shared" si="60"/>
        <v>1.1445683252236507</v>
      </c>
    </row>
    <row r="1161" spans="13:22" x14ac:dyDescent="0.25">
      <c r="M1161" s="3">
        <v>1157</v>
      </c>
      <c r="N1161" s="122">
        <f>(_xlfn.GAMMA.INV(T1161,IF($O$2="Railway",$D$31,$D$32),IF($O$2="Railway",$F$31,$F$32))*'CBA Result'!$G$89)</f>
        <v>4171050896.552084</v>
      </c>
      <c r="O1161" s="122">
        <f>'CBA Result'!$G$88+'CBA Result'!$G$92+'CBA Result'!$G$93+'CBA Result'!$G$94+'CBA Result'!$G$95</f>
        <v>-1375964005.2877898</v>
      </c>
      <c r="P1161" s="122">
        <f>'CBA Result'!$G$90+'CBA Result'!$G$91</f>
        <v>16477753602.776276</v>
      </c>
      <c r="Q1161" s="122">
        <f>'CBA Result'!$G$74</f>
        <v>-11300047184.977684</v>
      </c>
      <c r="R1161" s="3">
        <v>0.54612179741817068</v>
      </c>
      <c r="S1161" s="122">
        <f t="shared" si="58"/>
        <v>13920041380.401012</v>
      </c>
      <c r="T1161" s="3">
        <v>0.6069253222643618</v>
      </c>
      <c r="U1161" s="122">
        <f t="shared" si="59"/>
        <v>-20325095933.210285</v>
      </c>
      <c r="V1161" s="3">
        <f t="shared" si="60"/>
        <v>0.82238865324879207</v>
      </c>
    </row>
    <row r="1162" spans="13:22" x14ac:dyDescent="0.25">
      <c r="M1162" s="3">
        <v>1158</v>
      </c>
      <c r="N1162" s="122">
        <f>(_xlfn.GAMMA.INV(T1162,IF($O$2="Railway",$D$31,$D$32),IF($O$2="Railway",$F$31,$F$32))*'CBA Result'!$G$89)</f>
        <v>4595150562.0300636</v>
      </c>
      <c r="O1162" s="122">
        <f>'CBA Result'!$G$88+'CBA Result'!$G$92+'CBA Result'!$G$93+'CBA Result'!$G$94+'CBA Result'!$G$95</f>
        <v>-1375964005.2877898</v>
      </c>
      <c r="P1162" s="122">
        <f>'CBA Result'!$G$90+'CBA Result'!$G$91</f>
        <v>16477753602.776276</v>
      </c>
      <c r="Q1162" s="122">
        <f>'CBA Result'!$G$74</f>
        <v>-11300047184.977684</v>
      </c>
      <c r="R1162" s="3">
        <v>0.62972147355965202</v>
      </c>
      <c r="S1162" s="122">
        <f t="shared" si="58"/>
        <v>15631527526.268456</v>
      </c>
      <c r="T1162" s="3">
        <v>0.77320849350578547</v>
      </c>
      <c r="U1162" s="122">
        <f t="shared" si="59"/>
        <v>-22391689364.905823</v>
      </c>
      <c r="V1162" s="3">
        <f t="shared" si="60"/>
        <v>0.84186207551428383</v>
      </c>
    </row>
    <row r="1163" spans="13:22" x14ac:dyDescent="0.25">
      <c r="M1163" s="3">
        <v>1159</v>
      </c>
      <c r="N1163" s="122">
        <f>(_xlfn.GAMMA.INV(T1163,IF($O$2="Railway",$D$31,$D$32),IF($O$2="Railway",$F$31,$F$32))*'CBA Result'!$G$89)</f>
        <v>4175928390.6602941</v>
      </c>
      <c r="O1163" s="122">
        <f>'CBA Result'!$G$88+'CBA Result'!$G$92+'CBA Result'!$G$93+'CBA Result'!$G$94+'CBA Result'!$G$95</f>
        <v>-1375964005.2877898</v>
      </c>
      <c r="P1163" s="122">
        <f>'CBA Result'!$G$90+'CBA Result'!$G$91</f>
        <v>16477753602.776276</v>
      </c>
      <c r="Q1163" s="122">
        <f>'CBA Result'!$G$74</f>
        <v>-11300047184.977684</v>
      </c>
      <c r="R1163" s="3">
        <v>0.20058540625669763</v>
      </c>
      <c r="S1163" s="122">
        <f t="shared" si="58"/>
        <v>7489610576.0460529</v>
      </c>
      <c r="T1163" s="3">
        <v>0.60910698470504154</v>
      </c>
      <c r="U1163" s="122">
        <f t="shared" si="59"/>
        <v>-20348863453.224243</v>
      </c>
      <c r="V1163" s="3">
        <f t="shared" si="60"/>
        <v>0.50565846024133554</v>
      </c>
    </row>
    <row r="1164" spans="13:22" x14ac:dyDescent="0.25">
      <c r="M1164" s="3">
        <v>1160</v>
      </c>
      <c r="N1164" s="122">
        <f>(_xlfn.GAMMA.INV(T1164,IF($O$2="Railway",$D$31,$D$32),IF($O$2="Railway",$F$31,$F$32))*'CBA Result'!$G$89)</f>
        <v>4425123432.5613985</v>
      </c>
      <c r="O1164" s="122">
        <f>'CBA Result'!$G$88+'CBA Result'!$G$92+'CBA Result'!$G$93+'CBA Result'!$G$94+'CBA Result'!$G$95</f>
        <v>-1375964005.2877898</v>
      </c>
      <c r="P1164" s="122">
        <f>'CBA Result'!$G$90+'CBA Result'!$G$91</f>
        <v>16477753602.776276</v>
      </c>
      <c r="Q1164" s="122">
        <f>'CBA Result'!$G$74</f>
        <v>-11300047184.977684</v>
      </c>
      <c r="R1164" s="3">
        <v>0.56887216984914457</v>
      </c>
      <c r="S1164" s="122">
        <f t="shared" si="58"/>
        <v>14371559717.771126</v>
      </c>
      <c r="T1164" s="3">
        <v>0.71274420554532214</v>
      </c>
      <c r="U1164" s="122">
        <f t="shared" si="59"/>
        <v>-21563164898.67223</v>
      </c>
      <c r="V1164" s="3">
        <f t="shared" si="60"/>
        <v>0.80789249754879122</v>
      </c>
    </row>
    <row r="1165" spans="13:22" x14ac:dyDescent="0.25">
      <c r="M1165" s="3">
        <v>1161</v>
      </c>
      <c r="N1165" s="122">
        <f>(_xlfn.GAMMA.INV(T1165,IF($O$2="Railway",$D$31,$D$32),IF($O$2="Railway",$F$31,$F$32))*'CBA Result'!$G$89)</f>
        <v>2812481325.3355613</v>
      </c>
      <c r="O1165" s="122">
        <f>'CBA Result'!$G$88+'CBA Result'!$G$92+'CBA Result'!$G$93+'CBA Result'!$G$94+'CBA Result'!$G$95</f>
        <v>-1375964005.2877898</v>
      </c>
      <c r="P1165" s="122">
        <f>'CBA Result'!$G$90+'CBA Result'!$G$91</f>
        <v>16477753602.776276</v>
      </c>
      <c r="Q1165" s="122">
        <f>'CBA Result'!$G$74</f>
        <v>-11300047184.977684</v>
      </c>
      <c r="R1165" s="3">
        <v>0.2005159616153952</v>
      </c>
      <c r="S1165" s="122">
        <f t="shared" si="58"/>
        <v>7488254063.1771059</v>
      </c>
      <c r="T1165" s="3">
        <v>6.3708733125790618E-2</v>
      </c>
      <c r="U1165" s="122">
        <f t="shared" si="59"/>
        <v>-13704928126.161474</v>
      </c>
      <c r="V1165" s="3">
        <f t="shared" si="60"/>
        <v>0.65120891558623284</v>
      </c>
    </row>
    <row r="1166" spans="13:22" x14ac:dyDescent="0.25">
      <c r="M1166" s="3">
        <v>1162</v>
      </c>
      <c r="N1166" s="122">
        <f>(_xlfn.GAMMA.INV(T1166,IF($O$2="Railway",$D$31,$D$32),IF($O$2="Railway",$F$31,$F$32))*'CBA Result'!$G$89)</f>
        <v>4047563366.5535192</v>
      </c>
      <c r="O1166" s="122">
        <f>'CBA Result'!$G$88+'CBA Result'!$G$92+'CBA Result'!$G$93+'CBA Result'!$G$94+'CBA Result'!$G$95</f>
        <v>-1375964005.2877898</v>
      </c>
      <c r="P1166" s="122">
        <f>'CBA Result'!$G$90+'CBA Result'!$G$91</f>
        <v>16477753602.776276</v>
      </c>
      <c r="Q1166" s="122">
        <f>'CBA Result'!$G$74</f>
        <v>-11300047184.977684</v>
      </c>
      <c r="R1166" s="3">
        <v>0.62616857416739946</v>
      </c>
      <c r="S1166" s="122">
        <f t="shared" si="58"/>
        <v>15555505874.598633</v>
      </c>
      <c r="T1166" s="3">
        <v>0.55015912331829708</v>
      </c>
      <c r="U1166" s="122">
        <f t="shared" si="59"/>
        <v>-19723354080.611275</v>
      </c>
      <c r="V1166" s="3">
        <f t="shared" si="60"/>
        <v>0.9241382151011639</v>
      </c>
    </row>
    <row r="1167" spans="13:22" x14ac:dyDescent="0.25">
      <c r="M1167" s="3">
        <v>1163</v>
      </c>
      <c r="N1167" s="122">
        <f>(_xlfn.GAMMA.INV(T1167,IF($O$2="Railway",$D$31,$D$32),IF($O$2="Railway",$F$31,$F$32))*'CBA Result'!$G$89)</f>
        <v>2545268480.3270841</v>
      </c>
      <c r="O1167" s="122">
        <f>'CBA Result'!$G$88+'CBA Result'!$G$92+'CBA Result'!$G$93+'CBA Result'!$G$94+'CBA Result'!$G$95</f>
        <v>-1375964005.2877898</v>
      </c>
      <c r="P1167" s="122">
        <f>'CBA Result'!$G$90+'CBA Result'!$G$91</f>
        <v>16477753602.776276</v>
      </c>
      <c r="Q1167" s="122">
        <f>'CBA Result'!$G$74</f>
        <v>-11300047184.977684</v>
      </c>
      <c r="R1167" s="3">
        <v>0.89830180992194775</v>
      </c>
      <c r="S1167" s="122">
        <f t="shared" si="58"/>
        <v>23465532237.922028</v>
      </c>
      <c r="T1167" s="3">
        <v>2.5917147033059473E-2</v>
      </c>
      <c r="U1167" s="122">
        <f t="shared" si="59"/>
        <v>-12402827805.622858</v>
      </c>
      <c r="V1167" s="3">
        <f t="shared" si="60"/>
        <v>1.9862274232165869</v>
      </c>
    </row>
    <row r="1168" spans="13:22" x14ac:dyDescent="0.25">
      <c r="M1168" s="3">
        <v>1164</v>
      </c>
      <c r="N1168" s="122">
        <f>(_xlfn.GAMMA.INV(T1168,IF($O$2="Railway",$D$31,$D$32),IF($O$2="Railway",$F$31,$F$32))*'CBA Result'!$G$89)</f>
        <v>3536994245.9780221</v>
      </c>
      <c r="O1168" s="122">
        <f>'CBA Result'!$G$88+'CBA Result'!$G$92+'CBA Result'!$G$93+'CBA Result'!$G$94+'CBA Result'!$G$95</f>
        <v>-1375964005.2877898</v>
      </c>
      <c r="P1168" s="122">
        <f>'CBA Result'!$G$90+'CBA Result'!$G$91</f>
        <v>16477753602.776276</v>
      </c>
      <c r="Q1168" s="122">
        <f>'CBA Result'!$G$74</f>
        <v>-11300047184.977684</v>
      </c>
      <c r="R1168" s="3">
        <v>0.53248197183590495</v>
      </c>
      <c r="S1168" s="122">
        <f t="shared" si="58"/>
        <v>13653494230.287579</v>
      </c>
      <c r="T1168" s="3">
        <v>0.30569707658690404</v>
      </c>
      <c r="U1168" s="122">
        <f t="shared" si="59"/>
        <v>-17235404013.924236</v>
      </c>
      <c r="V1168" s="3">
        <f t="shared" si="60"/>
        <v>0.9175604156538183</v>
      </c>
    </row>
    <row r="1169" spans="13:22" x14ac:dyDescent="0.25">
      <c r="M1169" s="3">
        <v>1165</v>
      </c>
      <c r="N1169" s="122">
        <f>(_xlfn.GAMMA.INV(T1169,IF($O$2="Railway",$D$31,$D$32),IF($O$2="Railway",$F$31,$F$32))*'CBA Result'!$G$89)</f>
        <v>2348023707.4073582</v>
      </c>
      <c r="O1169" s="122">
        <f>'CBA Result'!$G$88+'CBA Result'!$G$92+'CBA Result'!$G$93+'CBA Result'!$G$94+'CBA Result'!$G$95</f>
        <v>-1375964005.2877898</v>
      </c>
      <c r="P1169" s="122">
        <f>'CBA Result'!$G$90+'CBA Result'!$G$91</f>
        <v>16477753602.776276</v>
      </c>
      <c r="Q1169" s="122">
        <f>'CBA Result'!$G$74</f>
        <v>-11300047184.977684</v>
      </c>
      <c r="R1169" s="3">
        <v>0.73604248559896945</v>
      </c>
      <c r="S1169" s="122">
        <f t="shared" si="58"/>
        <v>18106331542.363289</v>
      </c>
      <c r="T1169" s="3">
        <v>1.1463112758338445E-2</v>
      </c>
      <c r="U1169" s="122">
        <f t="shared" si="59"/>
        <v>-11441674601.946613</v>
      </c>
      <c r="V1169" s="3">
        <f t="shared" si="60"/>
        <v>1.6674474592414104</v>
      </c>
    </row>
    <row r="1170" spans="13:22" x14ac:dyDescent="0.25">
      <c r="M1170" s="3">
        <v>1166</v>
      </c>
      <c r="N1170" s="122">
        <f>(_xlfn.GAMMA.INV(T1170,IF($O$2="Railway",$D$31,$D$32),IF($O$2="Railway",$F$31,$F$32))*'CBA Result'!$G$89)</f>
        <v>4193846895.4577184</v>
      </c>
      <c r="O1170" s="122">
        <f>'CBA Result'!$G$88+'CBA Result'!$G$92+'CBA Result'!$G$93+'CBA Result'!$G$94+'CBA Result'!$G$95</f>
        <v>-1375964005.2877898</v>
      </c>
      <c r="P1170" s="122">
        <f>'CBA Result'!$G$90+'CBA Result'!$G$91</f>
        <v>16477753602.776276</v>
      </c>
      <c r="Q1170" s="122">
        <f>'CBA Result'!$G$74</f>
        <v>-11300047184.977684</v>
      </c>
      <c r="R1170" s="3">
        <v>0.86651571529754368</v>
      </c>
      <c r="S1170" s="122">
        <f t="shared" si="58"/>
        <v>22125831572.043968</v>
      </c>
      <c r="T1170" s="3">
        <v>0.61707745131683045</v>
      </c>
      <c r="U1170" s="122">
        <f t="shared" si="59"/>
        <v>-20436178458.008385</v>
      </c>
      <c r="V1170" s="3">
        <f t="shared" si="60"/>
        <v>1.2205664827926344</v>
      </c>
    </row>
    <row r="1171" spans="13:22" x14ac:dyDescent="0.25">
      <c r="M1171" s="3">
        <v>1167</v>
      </c>
      <c r="N1171" s="122">
        <f>(_xlfn.GAMMA.INV(T1171,IF($O$2="Railway",$D$31,$D$32),IF($O$2="Railway",$F$31,$F$32))*'CBA Result'!$G$89)</f>
        <v>3012297430.9500203</v>
      </c>
      <c r="O1171" s="122">
        <f>'CBA Result'!$G$88+'CBA Result'!$G$92+'CBA Result'!$G$93+'CBA Result'!$G$94+'CBA Result'!$G$95</f>
        <v>-1375964005.2877898</v>
      </c>
      <c r="P1171" s="122">
        <f>'CBA Result'!$G$90+'CBA Result'!$G$91</f>
        <v>16477753602.776276</v>
      </c>
      <c r="Q1171" s="122">
        <f>'CBA Result'!$G$74</f>
        <v>-11300047184.977684</v>
      </c>
      <c r="R1171" s="3">
        <v>0.47550687539249958</v>
      </c>
      <c r="S1171" s="122">
        <f t="shared" si="58"/>
        <v>12567555057.829735</v>
      </c>
      <c r="T1171" s="3">
        <v>0.10976069696602586</v>
      </c>
      <c r="U1171" s="122">
        <f t="shared" si="59"/>
        <v>-14678611165.841362</v>
      </c>
      <c r="V1171" s="3">
        <f t="shared" si="60"/>
        <v>0.96765888291569957</v>
      </c>
    </row>
    <row r="1172" spans="13:22" x14ac:dyDescent="0.25">
      <c r="M1172" s="3">
        <v>1168</v>
      </c>
      <c r="N1172" s="122">
        <f>(_xlfn.GAMMA.INV(T1172,IF($O$2="Railway",$D$31,$D$32),IF($O$2="Railway",$F$31,$F$32))*'CBA Result'!$G$89)</f>
        <v>4507845325.0573759</v>
      </c>
      <c r="O1172" s="122">
        <f>'CBA Result'!$G$88+'CBA Result'!$G$92+'CBA Result'!$G$93+'CBA Result'!$G$94+'CBA Result'!$G$95</f>
        <v>-1375964005.2877898</v>
      </c>
      <c r="P1172" s="122">
        <f>'CBA Result'!$G$90+'CBA Result'!$G$91</f>
        <v>16477753602.776276</v>
      </c>
      <c r="Q1172" s="122">
        <f>'CBA Result'!$G$74</f>
        <v>-11300047184.977684</v>
      </c>
      <c r="R1172" s="3">
        <v>0.77737613138644635</v>
      </c>
      <c r="S1172" s="122">
        <f t="shared" si="58"/>
        <v>19214956064.653515</v>
      </c>
      <c r="T1172" s="3">
        <v>0.74327898413616955</v>
      </c>
      <c r="U1172" s="122">
        <f t="shared" si="59"/>
        <v>-21966260052.017704</v>
      </c>
      <c r="V1172" s="3">
        <f t="shared" si="60"/>
        <v>1.0173255406930519</v>
      </c>
    </row>
    <row r="1173" spans="13:22" x14ac:dyDescent="0.25">
      <c r="M1173" s="3">
        <v>1169</v>
      </c>
      <c r="N1173" s="122">
        <f>(_xlfn.GAMMA.INV(T1173,IF($O$2="Railway",$D$31,$D$32),IF($O$2="Railway",$F$31,$F$32))*'CBA Result'!$G$89)</f>
        <v>5942125258.6426477</v>
      </c>
      <c r="O1173" s="122">
        <f>'CBA Result'!$G$88+'CBA Result'!$G$92+'CBA Result'!$G$93+'CBA Result'!$G$94+'CBA Result'!$G$95</f>
        <v>-1375964005.2877898</v>
      </c>
      <c r="P1173" s="122">
        <f>'CBA Result'!$G$90+'CBA Result'!$G$91</f>
        <v>16477753602.776276</v>
      </c>
      <c r="Q1173" s="122">
        <f>'CBA Result'!$G$74</f>
        <v>-11300047184.977684</v>
      </c>
      <c r="R1173" s="3">
        <v>0.9710176355662864</v>
      </c>
      <c r="S1173" s="122">
        <f t="shared" si="58"/>
        <v>28318958295.009995</v>
      </c>
      <c r="T1173" s="3">
        <v>0.98208333515578694</v>
      </c>
      <c r="U1173" s="122">
        <f t="shared" si="59"/>
        <v>-28955356557.480377</v>
      </c>
      <c r="V1173" s="3">
        <f t="shared" si="60"/>
        <v>1.1357179968785172</v>
      </c>
    </row>
    <row r="1174" spans="13:22" x14ac:dyDescent="0.25">
      <c r="M1174" s="3">
        <v>1170</v>
      </c>
      <c r="N1174" s="122">
        <f>(_xlfn.GAMMA.INV(T1174,IF($O$2="Railway",$D$31,$D$32),IF($O$2="Railway",$F$31,$F$32))*'CBA Result'!$G$89)</f>
        <v>3728608976.0715661</v>
      </c>
      <c r="O1174" s="122">
        <f>'CBA Result'!$G$88+'CBA Result'!$G$92+'CBA Result'!$G$93+'CBA Result'!$G$94+'CBA Result'!$G$95</f>
        <v>-1375964005.2877898</v>
      </c>
      <c r="P1174" s="122">
        <f>'CBA Result'!$G$90+'CBA Result'!$G$91</f>
        <v>16477753602.776276</v>
      </c>
      <c r="Q1174" s="122">
        <f>'CBA Result'!$G$74</f>
        <v>-11300047184.977684</v>
      </c>
      <c r="R1174" s="3">
        <v>8.0922490172059658E-2</v>
      </c>
      <c r="S1174" s="122">
        <f t="shared" si="58"/>
        <v>4882458709.303896</v>
      </c>
      <c r="T1174" s="3">
        <v>0.39615379753728819</v>
      </c>
      <c r="U1174" s="122">
        <f t="shared" si="59"/>
        <v>-18169122606.182812</v>
      </c>
      <c r="V1174" s="3">
        <f t="shared" si="60"/>
        <v>0.39820875431957414</v>
      </c>
    </row>
    <row r="1175" spans="13:22" x14ac:dyDescent="0.25">
      <c r="M1175" s="3">
        <v>1171</v>
      </c>
      <c r="N1175" s="122">
        <f>(_xlfn.GAMMA.INV(T1175,IF($O$2="Railway",$D$31,$D$32),IF($O$2="Railway",$F$31,$F$32))*'CBA Result'!$G$89)</f>
        <v>4973046148.7842159</v>
      </c>
      <c r="O1175" s="122">
        <f>'CBA Result'!$G$88+'CBA Result'!$G$92+'CBA Result'!$G$93+'CBA Result'!$G$94+'CBA Result'!$G$95</f>
        <v>-1375964005.2877898</v>
      </c>
      <c r="P1175" s="122">
        <f>'CBA Result'!$G$90+'CBA Result'!$G$91</f>
        <v>16477753602.776276</v>
      </c>
      <c r="Q1175" s="122">
        <f>'CBA Result'!$G$74</f>
        <v>-11300047184.977684</v>
      </c>
      <c r="R1175" s="3">
        <v>1.4637076290174411E-2</v>
      </c>
      <c r="S1175" s="122">
        <f t="shared" si="58"/>
        <v>2673962632.7871156</v>
      </c>
      <c r="T1175" s="3">
        <v>0.8752473044351109</v>
      </c>
      <c r="U1175" s="122">
        <f t="shared" si="59"/>
        <v>-24233135140.564926</v>
      </c>
      <c r="V1175" s="3">
        <f t="shared" si="60"/>
        <v>0.25877975507123552</v>
      </c>
    </row>
    <row r="1176" spans="13:22" x14ac:dyDescent="0.25">
      <c r="M1176" s="3">
        <v>1172</v>
      </c>
      <c r="N1176" s="122">
        <f>(_xlfn.GAMMA.INV(T1176,IF($O$2="Railway",$D$31,$D$32),IF($O$2="Railway",$F$31,$F$32))*'CBA Result'!$G$89)</f>
        <v>3932541127.1841049</v>
      </c>
      <c r="O1176" s="122">
        <f>'CBA Result'!$G$88+'CBA Result'!$G$92+'CBA Result'!$G$93+'CBA Result'!$G$94+'CBA Result'!$G$95</f>
        <v>-1375964005.2877898</v>
      </c>
      <c r="P1176" s="122">
        <f>'CBA Result'!$G$90+'CBA Result'!$G$91</f>
        <v>16477753602.776276</v>
      </c>
      <c r="Q1176" s="122">
        <f>'CBA Result'!$G$74</f>
        <v>-11300047184.977684</v>
      </c>
      <c r="R1176" s="3">
        <v>6.7922442158660501E-2</v>
      </c>
      <c r="S1176" s="122">
        <f t="shared" si="58"/>
        <v>4538220642.6274691</v>
      </c>
      <c r="T1176" s="3">
        <v>0.49524878582080045</v>
      </c>
      <c r="U1176" s="122">
        <f t="shared" si="59"/>
        <v>-19162862706.22681</v>
      </c>
      <c r="V1176" s="3">
        <f t="shared" si="60"/>
        <v>0.37023684160813769</v>
      </c>
    </row>
    <row r="1177" spans="13:22" x14ac:dyDescent="0.25">
      <c r="M1177" s="3">
        <v>1173</v>
      </c>
      <c r="N1177" s="122">
        <f>(_xlfn.GAMMA.INV(T1177,IF($O$2="Railway",$D$31,$D$32),IF($O$2="Railway",$F$31,$F$32))*'CBA Result'!$G$89)</f>
        <v>5244453533.2932291</v>
      </c>
      <c r="O1177" s="122">
        <f>'CBA Result'!$G$88+'CBA Result'!$G$92+'CBA Result'!$G$93+'CBA Result'!$G$94+'CBA Result'!$G$95</f>
        <v>-1375964005.2877898</v>
      </c>
      <c r="P1177" s="122">
        <f>'CBA Result'!$G$90+'CBA Result'!$G$91</f>
        <v>16477753602.776276</v>
      </c>
      <c r="Q1177" s="122">
        <f>'CBA Result'!$G$74</f>
        <v>-11300047184.977684</v>
      </c>
      <c r="R1177" s="3">
        <v>0.31733596509047535</v>
      </c>
      <c r="S1177" s="122">
        <f t="shared" si="58"/>
        <v>9673188615.1214333</v>
      </c>
      <c r="T1177" s="3">
        <v>0.9233740311983637</v>
      </c>
      <c r="U1177" s="122">
        <f t="shared" si="59"/>
        <v>-25555675014.553848</v>
      </c>
      <c r="V1177" s="3">
        <f t="shared" si="60"/>
        <v>0.52988927646853179</v>
      </c>
    </row>
    <row r="1178" spans="13:22" x14ac:dyDescent="0.25">
      <c r="M1178" s="3">
        <v>1174</v>
      </c>
      <c r="N1178" s="122">
        <f>(_xlfn.GAMMA.INV(T1178,IF($O$2="Railway",$D$31,$D$32),IF($O$2="Railway",$F$31,$F$32))*'CBA Result'!$G$89)</f>
        <v>2978556415.5383244</v>
      </c>
      <c r="O1178" s="122">
        <f>'CBA Result'!$G$88+'CBA Result'!$G$92+'CBA Result'!$G$93+'CBA Result'!$G$94+'CBA Result'!$G$95</f>
        <v>-1375964005.2877898</v>
      </c>
      <c r="P1178" s="122">
        <f>'CBA Result'!$G$90+'CBA Result'!$G$91</f>
        <v>16477753602.776276</v>
      </c>
      <c r="Q1178" s="122">
        <f>'CBA Result'!$G$74</f>
        <v>-11300047184.977684</v>
      </c>
      <c r="R1178" s="3">
        <v>0.28529948215586098</v>
      </c>
      <c r="S1178" s="122">
        <f t="shared" si="58"/>
        <v>9087224287.223484</v>
      </c>
      <c r="T1178" s="3">
        <v>0.10081616921711478</v>
      </c>
      <c r="U1178" s="122">
        <f t="shared" si="59"/>
        <v>-14514194717.292738</v>
      </c>
      <c r="V1178" s="3">
        <f t="shared" si="60"/>
        <v>0.73650773643940315</v>
      </c>
    </row>
    <row r="1179" spans="13:22" x14ac:dyDescent="0.25">
      <c r="M1179" s="3">
        <v>1175</v>
      </c>
      <c r="N1179" s="122">
        <f>(_xlfn.GAMMA.INV(T1179,IF($O$2="Railway",$D$31,$D$32),IF($O$2="Railway",$F$31,$F$32))*'CBA Result'!$G$89)</f>
        <v>4359054187.7602577</v>
      </c>
      <c r="O1179" s="122">
        <f>'CBA Result'!$G$88+'CBA Result'!$G$92+'CBA Result'!$G$93+'CBA Result'!$G$94+'CBA Result'!$G$95</f>
        <v>-1375964005.2877898</v>
      </c>
      <c r="P1179" s="122">
        <f>'CBA Result'!$G$90+'CBA Result'!$G$91</f>
        <v>16477753602.776276</v>
      </c>
      <c r="Q1179" s="122">
        <f>'CBA Result'!$G$74</f>
        <v>-11300047184.977684</v>
      </c>
      <c r="R1179" s="3">
        <v>0.10529709216996175</v>
      </c>
      <c r="S1179" s="122">
        <f t="shared" si="58"/>
        <v>5479095851.9640207</v>
      </c>
      <c r="T1179" s="3">
        <v>0.68689385494109334</v>
      </c>
      <c r="U1179" s="122">
        <f t="shared" si="59"/>
        <v>-21241216360.492558</v>
      </c>
      <c r="V1179" s="3">
        <f t="shared" si="60"/>
        <v>0.39838519088651009</v>
      </c>
    </row>
    <row r="1180" spans="13:22" x14ac:dyDescent="0.25">
      <c r="M1180" s="3">
        <v>1176</v>
      </c>
      <c r="N1180" s="122">
        <f>(_xlfn.GAMMA.INV(T1180,IF($O$2="Railway",$D$31,$D$32),IF($O$2="Railway",$F$31,$F$32))*'CBA Result'!$G$89)</f>
        <v>5085032950.4089537</v>
      </c>
      <c r="O1180" s="122">
        <f>'CBA Result'!$G$88+'CBA Result'!$G$92+'CBA Result'!$G$93+'CBA Result'!$G$94+'CBA Result'!$G$95</f>
        <v>-1375964005.2877898</v>
      </c>
      <c r="P1180" s="122">
        <f>'CBA Result'!$G$90+'CBA Result'!$G$91</f>
        <v>16477753602.776276</v>
      </c>
      <c r="Q1180" s="122">
        <f>'CBA Result'!$G$74</f>
        <v>-11300047184.977684</v>
      </c>
      <c r="R1180" s="3">
        <v>0.65064070843074651</v>
      </c>
      <c r="S1180" s="122">
        <f t="shared" si="58"/>
        <v>16086385783.627264</v>
      </c>
      <c r="T1180" s="3">
        <v>0.89739411308946415</v>
      </c>
      <c r="U1180" s="122">
        <f t="shared" si="59"/>
        <v>-24778835143.44854</v>
      </c>
      <c r="V1180" s="3">
        <f t="shared" si="60"/>
        <v>0.79888560596773228</v>
      </c>
    </row>
    <row r="1181" spans="13:22" x14ac:dyDescent="0.25">
      <c r="M1181" s="3">
        <v>1177</v>
      </c>
      <c r="N1181" s="122">
        <f>(_xlfn.GAMMA.INV(T1181,IF($O$2="Railway",$D$31,$D$32),IF($O$2="Railway",$F$31,$F$32))*'CBA Result'!$G$89)</f>
        <v>3744063437.6520958</v>
      </c>
      <c r="O1181" s="122">
        <f>'CBA Result'!$G$88+'CBA Result'!$G$92+'CBA Result'!$G$93+'CBA Result'!$G$94+'CBA Result'!$G$95</f>
        <v>-1375964005.2877898</v>
      </c>
      <c r="P1181" s="122">
        <f>'CBA Result'!$G$90+'CBA Result'!$G$91</f>
        <v>16477753602.776276</v>
      </c>
      <c r="Q1181" s="122">
        <f>'CBA Result'!$G$74</f>
        <v>-11300047184.977684</v>
      </c>
      <c r="R1181" s="3">
        <v>0.83070400209154971</v>
      </c>
      <c r="S1181" s="122">
        <f t="shared" si="58"/>
        <v>20843616544.573349</v>
      </c>
      <c r="T1181" s="3">
        <v>0.40363660332738782</v>
      </c>
      <c r="U1181" s="122">
        <f t="shared" si="59"/>
        <v>-18244430585.397362</v>
      </c>
      <c r="V1181" s="3">
        <f t="shared" si="60"/>
        <v>1.2722631089136898</v>
      </c>
    </row>
    <row r="1182" spans="13:22" x14ac:dyDescent="0.25">
      <c r="M1182" s="3">
        <v>1178</v>
      </c>
      <c r="N1182" s="122">
        <f>(_xlfn.GAMMA.INV(T1182,IF($O$2="Railway",$D$31,$D$32),IF($O$2="Railway",$F$31,$F$32))*'CBA Result'!$G$89)</f>
        <v>2635890661.4253025</v>
      </c>
      <c r="O1182" s="122">
        <f>'CBA Result'!$G$88+'CBA Result'!$G$92+'CBA Result'!$G$93+'CBA Result'!$G$94+'CBA Result'!$G$95</f>
        <v>-1375964005.2877898</v>
      </c>
      <c r="P1182" s="122">
        <f>'CBA Result'!$G$90+'CBA Result'!$G$91</f>
        <v>16477753602.776276</v>
      </c>
      <c r="Q1182" s="122">
        <f>'CBA Result'!$G$74</f>
        <v>-11300047184.977684</v>
      </c>
      <c r="R1182" s="3">
        <v>0.58305246436039471</v>
      </c>
      <c r="S1182" s="122">
        <f t="shared" si="58"/>
        <v>14657866815.828659</v>
      </c>
      <c r="T1182" s="3">
        <v>3.6029038916261302E-2</v>
      </c>
      <c r="U1182" s="122">
        <f t="shared" si="59"/>
        <v>-12844420241.24157</v>
      </c>
      <c r="V1182" s="3">
        <f t="shared" si="60"/>
        <v>1.2392769134769077</v>
      </c>
    </row>
    <row r="1183" spans="13:22" x14ac:dyDescent="0.25">
      <c r="M1183" s="3">
        <v>1179</v>
      </c>
      <c r="N1183" s="122">
        <f>(_xlfn.GAMMA.INV(T1183,IF($O$2="Railway",$D$31,$D$32),IF($O$2="Railway",$F$31,$F$32))*'CBA Result'!$G$89)</f>
        <v>3935371314.7775807</v>
      </c>
      <c r="O1183" s="122">
        <f>'CBA Result'!$G$88+'CBA Result'!$G$92+'CBA Result'!$G$93+'CBA Result'!$G$94+'CBA Result'!$G$95</f>
        <v>-1375964005.2877898</v>
      </c>
      <c r="P1183" s="122">
        <f>'CBA Result'!$G$90+'CBA Result'!$G$91</f>
        <v>16477753602.776276</v>
      </c>
      <c r="Q1183" s="122">
        <f>'CBA Result'!$G$74</f>
        <v>-11300047184.977684</v>
      </c>
      <c r="R1183" s="3">
        <v>0.63848757525581046</v>
      </c>
      <c r="S1183" s="122">
        <f t="shared" si="58"/>
        <v>15820587795.575886</v>
      </c>
      <c r="T1183" s="3">
        <v>0.49661588771986609</v>
      </c>
      <c r="U1183" s="122">
        <f t="shared" si="59"/>
        <v>-19176653915.150669</v>
      </c>
      <c r="V1183" s="3">
        <f t="shared" si="60"/>
        <v>0.95845683957118377</v>
      </c>
    </row>
    <row r="1184" spans="13:22" x14ac:dyDescent="0.25">
      <c r="M1184" s="3">
        <v>1180</v>
      </c>
      <c r="N1184" s="122">
        <f>(_xlfn.GAMMA.INV(T1184,IF($O$2="Railway",$D$31,$D$32),IF($O$2="Railway",$F$31,$F$32))*'CBA Result'!$G$89)</f>
        <v>3645538569.2217975</v>
      </c>
      <c r="O1184" s="122">
        <f>'CBA Result'!$G$88+'CBA Result'!$G$92+'CBA Result'!$G$93+'CBA Result'!$G$94+'CBA Result'!$G$95</f>
        <v>-1375964005.2877898</v>
      </c>
      <c r="P1184" s="122">
        <f>'CBA Result'!$G$90+'CBA Result'!$G$91</f>
        <v>16477753602.776276</v>
      </c>
      <c r="Q1184" s="122">
        <f>'CBA Result'!$G$74</f>
        <v>-11300047184.977684</v>
      </c>
      <c r="R1184" s="3">
        <v>6.9645372479037904E-2</v>
      </c>
      <c r="S1184" s="122">
        <f t="shared" si="58"/>
        <v>4585151768.5777264</v>
      </c>
      <c r="T1184" s="3">
        <v>0.35630012476831641</v>
      </c>
      <c r="U1184" s="122">
        <f t="shared" si="59"/>
        <v>-17764329178.745125</v>
      </c>
      <c r="V1184" s="3">
        <f t="shared" si="60"/>
        <v>0.3858702607646653</v>
      </c>
    </row>
    <row r="1185" spans="13:22" x14ac:dyDescent="0.25">
      <c r="M1185" s="3">
        <v>1181</v>
      </c>
      <c r="N1185" s="122">
        <f>(_xlfn.GAMMA.INV(T1185,IF($O$2="Railway",$D$31,$D$32),IF($O$2="Railway",$F$31,$F$32))*'CBA Result'!$G$89)</f>
        <v>5211781647.3976059</v>
      </c>
      <c r="O1185" s="122">
        <f>'CBA Result'!$G$88+'CBA Result'!$G$92+'CBA Result'!$G$93+'CBA Result'!$G$94+'CBA Result'!$G$95</f>
        <v>-1375964005.2877898</v>
      </c>
      <c r="P1185" s="122">
        <f>'CBA Result'!$G$90+'CBA Result'!$G$91</f>
        <v>16477753602.776276</v>
      </c>
      <c r="Q1185" s="122">
        <f>'CBA Result'!$G$74</f>
        <v>-11300047184.977684</v>
      </c>
      <c r="R1185" s="3">
        <v>0.51015038237979793</v>
      </c>
      <c r="S1185" s="122">
        <f t="shared" si="58"/>
        <v>13223014917.398167</v>
      </c>
      <c r="T1185" s="3">
        <v>0.91854418749188249</v>
      </c>
      <c r="U1185" s="122">
        <f t="shared" si="59"/>
        <v>-25396468322.61528</v>
      </c>
      <c r="V1185" s="3">
        <f t="shared" si="60"/>
        <v>0.67170097601000989</v>
      </c>
    </row>
    <row r="1186" spans="13:22" x14ac:dyDescent="0.25">
      <c r="M1186" s="3">
        <v>1182</v>
      </c>
      <c r="N1186" s="122">
        <f>(_xlfn.GAMMA.INV(T1186,IF($O$2="Railway",$D$31,$D$32),IF($O$2="Railway",$F$31,$F$32))*'CBA Result'!$G$89)</f>
        <v>2992903928.5372009</v>
      </c>
      <c r="O1186" s="122">
        <f>'CBA Result'!$G$88+'CBA Result'!$G$92+'CBA Result'!$G$93+'CBA Result'!$G$94+'CBA Result'!$G$95</f>
        <v>-1375964005.2877898</v>
      </c>
      <c r="P1186" s="122">
        <f>'CBA Result'!$G$90+'CBA Result'!$G$91</f>
        <v>16477753602.776276</v>
      </c>
      <c r="Q1186" s="122">
        <f>'CBA Result'!$G$74</f>
        <v>-11300047184.977684</v>
      </c>
      <c r="R1186" s="3">
        <v>0.70404515824087055</v>
      </c>
      <c r="S1186" s="122">
        <f t="shared" si="58"/>
        <v>17313755892.221687</v>
      </c>
      <c r="T1186" s="3">
        <v>0.10456079317963674</v>
      </c>
      <c r="U1186" s="122">
        <f t="shared" si="59"/>
        <v>-14584108651.535595</v>
      </c>
      <c r="V1186" s="3">
        <f t="shared" si="60"/>
        <v>1.2980358462618724</v>
      </c>
    </row>
    <row r="1187" spans="13:22" x14ac:dyDescent="0.25">
      <c r="M1187" s="3">
        <v>1183</v>
      </c>
      <c r="N1187" s="122">
        <f>(_xlfn.GAMMA.INV(T1187,IF($O$2="Railway",$D$31,$D$32),IF($O$2="Railway",$F$31,$F$32))*'CBA Result'!$G$89)</f>
        <v>3832142619.4409966</v>
      </c>
      <c r="O1187" s="122">
        <f>'CBA Result'!$G$88+'CBA Result'!$G$92+'CBA Result'!$G$93+'CBA Result'!$G$94+'CBA Result'!$G$95</f>
        <v>-1375964005.2877898</v>
      </c>
      <c r="P1187" s="122">
        <f>'CBA Result'!$G$90+'CBA Result'!$G$91</f>
        <v>16477753602.776276</v>
      </c>
      <c r="Q1187" s="122">
        <f>'CBA Result'!$G$74</f>
        <v>-11300047184.977684</v>
      </c>
      <c r="R1187" s="3">
        <v>0.38168066551192181</v>
      </c>
      <c r="S1187" s="122">
        <f t="shared" si="58"/>
        <v>10841813357.212467</v>
      </c>
      <c r="T1187" s="3">
        <v>0.44647952549431447</v>
      </c>
      <c r="U1187" s="122">
        <f t="shared" si="59"/>
        <v>-18673631250.644081</v>
      </c>
      <c r="V1187" s="3">
        <f t="shared" si="60"/>
        <v>0.71212673062219789</v>
      </c>
    </row>
    <row r="1188" spans="13:22" x14ac:dyDescent="0.25">
      <c r="M1188" s="3">
        <v>1184</v>
      </c>
      <c r="N1188" s="122">
        <f>(_xlfn.GAMMA.INV(T1188,IF($O$2="Railway",$D$31,$D$32),IF($O$2="Railway",$F$31,$F$32))*'CBA Result'!$G$89)</f>
        <v>3386180793.0882106</v>
      </c>
      <c r="O1188" s="122">
        <f>'CBA Result'!$G$88+'CBA Result'!$G$92+'CBA Result'!$G$93+'CBA Result'!$G$94+'CBA Result'!$G$95</f>
        <v>-1375964005.2877898</v>
      </c>
      <c r="P1188" s="122">
        <f>'CBA Result'!$G$90+'CBA Result'!$G$91</f>
        <v>16477753602.776276</v>
      </c>
      <c r="Q1188" s="122">
        <f>'CBA Result'!$G$74</f>
        <v>-11300047184.977684</v>
      </c>
      <c r="R1188" s="3">
        <v>0.34478747075708405</v>
      </c>
      <c r="S1188" s="122">
        <f t="shared" si="58"/>
        <v>10172150049.273563</v>
      </c>
      <c r="T1188" s="3">
        <v>0.23975467034679054</v>
      </c>
      <c r="U1188" s="122">
        <f t="shared" si="59"/>
        <v>-16500505789.465271</v>
      </c>
      <c r="V1188" s="3">
        <f t="shared" si="60"/>
        <v>0.7383026309927907</v>
      </c>
    </row>
    <row r="1189" spans="13:22" x14ac:dyDescent="0.25">
      <c r="M1189" s="3">
        <v>1185</v>
      </c>
      <c r="N1189" s="122">
        <f>(_xlfn.GAMMA.INV(T1189,IF($O$2="Railway",$D$31,$D$32),IF($O$2="Railway",$F$31,$F$32))*'CBA Result'!$G$89)</f>
        <v>4996216783.8976851</v>
      </c>
      <c r="O1189" s="122">
        <f>'CBA Result'!$G$88+'CBA Result'!$G$92+'CBA Result'!$G$93+'CBA Result'!$G$94+'CBA Result'!$G$95</f>
        <v>-1375964005.2877898</v>
      </c>
      <c r="P1189" s="122">
        <f>'CBA Result'!$G$90+'CBA Result'!$G$91</f>
        <v>16477753602.776276</v>
      </c>
      <c r="Q1189" s="122">
        <f>'CBA Result'!$G$74</f>
        <v>-11300047184.977684</v>
      </c>
      <c r="R1189" s="3">
        <v>2.5452105505062383E-2</v>
      </c>
      <c r="S1189" s="122">
        <f t="shared" si="58"/>
        <v>3164191828.7899957</v>
      </c>
      <c r="T1189" s="3">
        <v>0.88011143830407679</v>
      </c>
      <c r="U1189" s="122">
        <f t="shared" si="59"/>
        <v>-24346043228.525196</v>
      </c>
      <c r="V1189" s="3">
        <f t="shared" si="60"/>
        <v>0.27866723737066457</v>
      </c>
    </row>
    <row r="1190" spans="13:22" x14ac:dyDescent="0.25">
      <c r="M1190" s="3">
        <v>1186</v>
      </c>
      <c r="N1190" s="122">
        <f>(_xlfn.GAMMA.INV(T1190,IF($O$2="Railway",$D$31,$D$32),IF($O$2="Railway",$F$31,$F$32))*'CBA Result'!$G$89)</f>
        <v>3437732016.7117925</v>
      </c>
      <c r="O1190" s="122">
        <f>'CBA Result'!$G$88+'CBA Result'!$G$92+'CBA Result'!$G$93+'CBA Result'!$G$94+'CBA Result'!$G$95</f>
        <v>-1375964005.2877898</v>
      </c>
      <c r="P1190" s="122">
        <f>'CBA Result'!$G$90+'CBA Result'!$G$91</f>
        <v>16477753602.776276</v>
      </c>
      <c r="Q1190" s="122">
        <f>'CBA Result'!$G$74</f>
        <v>-11300047184.977684</v>
      </c>
      <c r="R1190" s="3">
        <v>0.39389058990463188</v>
      </c>
      <c r="S1190" s="122">
        <f t="shared" si="58"/>
        <v>11063879860.584021</v>
      </c>
      <c r="T1190" s="3">
        <v>0.26160469750150184</v>
      </c>
      <c r="U1190" s="122">
        <f t="shared" si="59"/>
        <v>-16751709524.83321</v>
      </c>
      <c r="V1190" s="3">
        <f t="shared" si="60"/>
        <v>0.78354079937633758</v>
      </c>
    </row>
    <row r="1191" spans="13:22" x14ac:dyDescent="0.25">
      <c r="M1191" s="3">
        <v>1187</v>
      </c>
      <c r="N1191" s="122">
        <f>(_xlfn.GAMMA.INV(T1191,IF($O$2="Railway",$D$31,$D$32),IF($O$2="Railway",$F$31,$F$32))*'CBA Result'!$G$89)</f>
        <v>4351672152.3196354</v>
      </c>
      <c r="O1191" s="122">
        <f>'CBA Result'!$G$88+'CBA Result'!$G$92+'CBA Result'!$G$93+'CBA Result'!$G$94+'CBA Result'!$G$95</f>
        <v>-1375964005.2877898</v>
      </c>
      <c r="P1191" s="122">
        <f>'CBA Result'!$G$90+'CBA Result'!$G$91</f>
        <v>16477753602.776276</v>
      </c>
      <c r="Q1191" s="122">
        <f>'CBA Result'!$G$74</f>
        <v>-11300047184.977684</v>
      </c>
      <c r="R1191" s="3">
        <v>0.63443993793841291</v>
      </c>
      <c r="S1191" s="122">
        <f t="shared" si="58"/>
        <v>15733023441.9328</v>
      </c>
      <c r="T1191" s="3">
        <v>0.68392788064397403</v>
      </c>
      <c r="U1191" s="122">
        <f t="shared" si="59"/>
        <v>-21205244471.816486</v>
      </c>
      <c r="V1191" s="3">
        <f t="shared" si="60"/>
        <v>0.88226908271819682</v>
      </c>
    </row>
    <row r="1192" spans="13:22" x14ac:dyDescent="0.25">
      <c r="M1192" s="3">
        <v>1188</v>
      </c>
      <c r="N1192" s="122">
        <f>(_xlfn.GAMMA.INV(T1192,IF($O$2="Railway",$D$31,$D$32),IF($O$2="Railway",$F$31,$F$32))*'CBA Result'!$G$89)</f>
        <v>4130068340.2829385</v>
      </c>
      <c r="O1192" s="122">
        <f>'CBA Result'!$G$88+'CBA Result'!$G$92+'CBA Result'!$G$93+'CBA Result'!$G$94+'CBA Result'!$G$95</f>
        <v>-1375964005.2877898</v>
      </c>
      <c r="P1192" s="122">
        <f>'CBA Result'!$G$90+'CBA Result'!$G$91</f>
        <v>16477753602.776276</v>
      </c>
      <c r="Q1192" s="122">
        <f>'CBA Result'!$G$74</f>
        <v>-11300047184.977684</v>
      </c>
      <c r="R1192" s="3">
        <v>0.66959691503141694</v>
      </c>
      <c r="S1192" s="122">
        <f t="shared" si="58"/>
        <v>16510253786.713432</v>
      </c>
      <c r="T1192" s="3">
        <v>0.58839954921625437</v>
      </c>
      <c r="U1192" s="122">
        <f t="shared" si="59"/>
        <v>-20125392211.434284</v>
      </c>
      <c r="V1192" s="3">
        <f t="shared" si="60"/>
        <v>0.95721653120198547</v>
      </c>
    </row>
    <row r="1193" spans="13:22" x14ac:dyDescent="0.25">
      <c r="M1193" s="3">
        <v>1189</v>
      </c>
      <c r="N1193" s="122">
        <f>(_xlfn.GAMMA.INV(T1193,IF($O$2="Railway",$D$31,$D$32),IF($O$2="Railway",$F$31,$F$32))*'CBA Result'!$G$89)</f>
        <v>5328963798.8195791</v>
      </c>
      <c r="O1193" s="122">
        <f>'CBA Result'!$G$88+'CBA Result'!$G$92+'CBA Result'!$G$93+'CBA Result'!$G$94+'CBA Result'!$G$95</f>
        <v>-1375964005.2877898</v>
      </c>
      <c r="P1193" s="122">
        <f>'CBA Result'!$G$90+'CBA Result'!$G$91</f>
        <v>16477753602.776276</v>
      </c>
      <c r="Q1193" s="122">
        <f>'CBA Result'!$G$74</f>
        <v>-11300047184.977684</v>
      </c>
      <c r="R1193" s="3">
        <v>0.94808602165424571</v>
      </c>
      <c r="S1193" s="122">
        <f t="shared" si="58"/>
        <v>26300127375.986839</v>
      </c>
      <c r="T1193" s="3">
        <v>0.93477750347666344</v>
      </c>
      <c r="U1193" s="122">
        <f t="shared" si="59"/>
        <v>-25967484723.129696</v>
      </c>
      <c r="V1193" s="3">
        <f t="shared" si="60"/>
        <v>1.1650387972529213</v>
      </c>
    </row>
    <row r="1194" spans="13:22" x14ac:dyDescent="0.25">
      <c r="M1194" s="3">
        <v>1190</v>
      </c>
      <c r="N1194" s="122">
        <f>(_xlfn.GAMMA.INV(T1194,IF($O$2="Railway",$D$31,$D$32),IF($O$2="Railway",$F$31,$F$32))*'CBA Result'!$G$89)</f>
        <v>5188496979.8259115</v>
      </c>
      <c r="O1194" s="122">
        <f>'CBA Result'!$G$88+'CBA Result'!$G$92+'CBA Result'!$G$93+'CBA Result'!$G$94+'CBA Result'!$G$95</f>
        <v>-1375964005.2877898</v>
      </c>
      <c r="P1194" s="122">
        <f>'CBA Result'!$G$90+'CBA Result'!$G$91</f>
        <v>16477753602.776276</v>
      </c>
      <c r="Q1194" s="122">
        <f>'CBA Result'!$G$74</f>
        <v>-11300047184.977684</v>
      </c>
      <c r="R1194" s="3">
        <v>0.23849006082158153</v>
      </c>
      <c r="S1194" s="122">
        <f t="shared" si="58"/>
        <v>8216491306.8000851</v>
      </c>
      <c r="T1194" s="3">
        <v>0.91495158894045314</v>
      </c>
      <c r="U1194" s="122">
        <f t="shared" si="59"/>
        <v>-25283004566.380901</v>
      </c>
      <c r="V1194" s="3">
        <f t="shared" si="60"/>
        <v>0.47577511010433221</v>
      </c>
    </row>
    <row r="1195" spans="13:22" x14ac:dyDescent="0.25">
      <c r="M1195" s="3">
        <v>1191</v>
      </c>
      <c r="N1195" s="122">
        <f>(_xlfn.GAMMA.INV(T1195,IF($O$2="Railway",$D$31,$D$32),IF($O$2="Railway",$F$31,$F$32))*'CBA Result'!$G$89)</f>
        <v>4480368505.3905783</v>
      </c>
      <c r="O1195" s="122">
        <f>'CBA Result'!$G$88+'CBA Result'!$G$92+'CBA Result'!$G$93+'CBA Result'!$G$94+'CBA Result'!$G$95</f>
        <v>-1375964005.2877898</v>
      </c>
      <c r="P1195" s="122">
        <f>'CBA Result'!$G$90+'CBA Result'!$G$91</f>
        <v>16477753602.776276</v>
      </c>
      <c r="Q1195" s="122">
        <f>'CBA Result'!$G$74</f>
        <v>-11300047184.977684</v>
      </c>
      <c r="R1195" s="3">
        <v>0.60321616427740654</v>
      </c>
      <c r="S1195" s="122">
        <f t="shared" si="58"/>
        <v>15072224430.39967</v>
      </c>
      <c r="T1195" s="3">
        <v>0.73336793005686596</v>
      </c>
      <c r="U1195" s="122">
        <f t="shared" si="59"/>
        <v>-21832368375.910648</v>
      </c>
      <c r="V1195" s="3">
        <f t="shared" si="60"/>
        <v>0.83255415159438895</v>
      </c>
    </row>
    <row r="1196" spans="13:22" x14ac:dyDescent="0.25">
      <c r="M1196" s="3">
        <v>1192</v>
      </c>
      <c r="N1196" s="122">
        <f>(_xlfn.GAMMA.INV(T1196,IF($O$2="Railway",$D$31,$D$32),IF($O$2="Railway",$F$31,$F$32))*'CBA Result'!$G$89)</f>
        <v>3290246089.6052866</v>
      </c>
      <c r="O1196" s="122">
        <f>'CBA Result'!$G$88+'CBA Result'!$G$92+'CBA Result'!$G$93+'CBA Result'!$G$94+'CBA Result'!$G$95</f>
        <v>-1375964005.2877898</v>
      </c>
      <c r="P1196" s="122">
        <f>'CBA Result'!$G$90+'CBA Result'!$G$91</f>
        <v>16477753602.776276</v>
      </c>
      <c r="Q1196" s="122">
        <f>'CBA Result'!$G$74</f>
        <v>-11300047184.977684</v>
      </c>
      <c r="R1196" s="3">
        <v>0.94833835487682183</v>
      </c>
      <c r="S1196" s="122">
        <f t="shared" si="58"/>
        <v>26318530707.433952</v>
      </c>
      <c r="T1196" s="3">
        <v>0.20134682319052388</v>
      </c>
      <c r="U1196" s="122">
        <f t="shared" si="59"/>
        <v>-16033025986.41939</v>
      </c>
      <c r="V1196" s="3">
        <f t="shared" si="60"/>
        <v>1.760916050137121</v>
      </c>
    </row>
    <row r="1197" spans="13:22" x14ac:dyDescent="0.25">
      <c r="M1197" s="3">
        <v>1193</v>
      </c>
      <c r="N1197" s="122">
        <f>(_xlfn.GAMMA.INV(T1197,IF($O$2="Railway",$D$31,$D$32),IF($O$2="Railway",$F$31,$F$32))*'CBA Result'!$G$89)</f>
        <v>4052229116.1219096</v>
      </c>
      <c r="O1197" s="122">
        <f>'CBA Result'!$G$88+'CBA Result'!$G$92+'CBA Result'!$G$93+'CBA Result'!$G$94+'CBA Result'!$G$95</f>
        <v>-1375964005.2877898</v>
      </c>
      <c r="P1197" s="122">
        <f>'CBA Result'!$G$90+'CBA Result'!$G$91</f>
        <v>16477753602.776276</v>
      </c>
      <c r="Q1197" s="122">
        <f>'CBA Result'!$G$74</f>
        <v>-11300047184.977684</v>
      </c>
      <c r="R1197" s="3">
        <v>0.33457153789017002</v>
      </c>
      <c r="S1197" s="122">
        <f t="shared" si="58"/>
        <v>9986657967.9115677</v>
      </c>
      <c r="T1197" s="3">
        <v>0.55235149017093599</v>
      </c>
      <c r="U1197" s="122">
        <f t="shared" si="59"/>
        <v>-19746089791.569935</v>
      </c>
      <c r="V1197" s="3">
        <f t="shared" si="60"/>
        <v>0.64128762769790426</v>
      </c>
    </row>
    <row r="1198" spans="13:22" x14ac:dyDescent="0.25">
      <c r="M1198" s="3">
        <v>1194</v>
      </c>
      <c r="N1198" s="122">
        <f>(_xlfn.GAMMA.INV(T1198,IF($O$2="Railway",$D$31,$D$32),IF($O$2="Railway",$F$31,$F$32))*'CBA Result'!$G$89)</f>
        <v>3924087164.2598963</v>
      </c>
      <c r="O1198" s="122">
        <f>'CBA Result'!$G$88+'CBA Result'!$G$92+'CBA Result'!$G$93+'CBA Result'!$G$94+'CBA Result'!$G$95</f>
        <v>-1375964005.2877898</v>
      </c>
      <c r="P1198" s="122">
        <f>'CBA Result'!$G$90+'CBA Result'!$G$91</f>
        <v>16477753602.776276</v>
      </c>
      <c r="Q1198" s="122">
        <f>'CBA Result'!$G$74</f>
        <v>-11300047184.977684</v>
      </c>
      <c r="R1198" s="3">
        <v>0.5345401367694993</v>
      </c>
      <c r="S1198" s="122">
        <f t="shared" si="58"/>
        <v>13693529226.07259</v>
      </c>
      <c r="T1198" s="3">
        <v>0.49116163971310944</v>
      </c>
      <c r="U1198" s="122">
        <f t="shared" si="59"/>
        <v>-19121667426.736843</v>
      </c>
      <c r="V1198" s="3">
        <f t="shared" si="60"/>
        <v>0.84938473317106389</v>
      </c>
    </row>
    <row r="1199" spans="13:22" x14ac:dyDescent="0.25">
      <c r="M1199" s="3">
        <v>1195</v>
      </c>
      <c r="N1199" s="122">
        <f>(_xlfn.GAMMA.INV(T1199,IF($O$2="Railway",$D$31,$D$32),IF($O$2="Railway",$F$31,$F$32))*'CBA Result'!$G$89)</f>
        <v>3984012564.5775132</v>
      </c>
      <c r="O1199" s="122">
        <f>'CBA Result'!$G$88+'CBA Result'!$G$92+'CBA Result'!$G$93+'CBA Result'!$G$94+'CBA Result'!$G$95</f>
        <v>-1375964005.2877898</v>
      </c>
      <c r="P1199" s="122">
        <f>'CBA Result'!$G$90+'CBA Result'!$G$91</f>
        <v>16477753602.776276</v>
      </c>
      <c r="Q1199" s="122">
        <f>'CBA Result'!$G$74</f>
        <v>-11300047184.977684</v>
      </c>
      <c r="R1199" s="3">
        <v>0.48444899899915961</v>
      </c>
      <c r="S1199" s="122">
        <f t="shared" si="58"/>
        <v>12735468798.528572</v>
      </c>
      <c r="T1199" s="3">
        <v>0.52000262563749833</v>
      </c>
      <c r="U1199" s="122">
        <f t="shared" si="59"/>
        <v>-19413677651.617683</v>
      </c>
      <c r="V1199" s="3">
        <f t="shared" si="60"/>
        <v>0.79034573629792215</v>
      </c>
    </row>
    <row r="1200" spans="13:22" x14ac:dyDescent="0.25">
      <c r="M1200" s="3">
        <v>1196</v>
      </c>
      <c r="N1200" s="122">
        <f>(_xlfn.GAMMA.INV(T1200,IF($O$2="Railway",$D$31,$D$32),IF($O$2="Railway",$F$31,$F$32))*'CBA Result'!$G$89)</f>
        <v>4545222502.5449848</v>
      </c>
      <c r="O1200" s="122">
        <f>'CBA Result'!$G$88+'CBA Result'!$G$92+'CBA Result'!$G$93+'CBA Result'!$G$94+'CBA Result'!$G$95</f>
        <v>-1375964005.2877898</v>
      </c>
      <c r="P1200" s="122">
        <f>'CBA Result'!$G$90+'CBA Result'!$G$91</f>
        <v>16477753602.776276</v>
      </c>
      <c r="Q1200" s="122">
        <f>'CBA Result'!$G$74</f>
        <v>-11300047184.977684</v>
      </c>
      <c r="R1200" s="3">
        <v>0.74140137496372094</v>
      </c>
      <c r="S1200" s="122">
        <f t="shared" si="58"/>
        <v>18244180729.701126</v>
      </c>
      <c r="T1200" s="3">
        <v>0.75638520978103951</v>
      </c>
      <c r="U1200" s="122">
        <f t="shared" si="59"/>
        <v>-22148395139.071247</v>
      </c>
      <c r="V1200" s="3">
        <f t="shared" si="60"/>
        <v>0.96681674191298783</v>
      </c>
    </row>
    <row r="1201" spans="13:22" x14ac:dyDescent="0.25">
      <c r="M1201" s="3">
        <v>1197</v>
      </c>
      <c r="N1201" s="122">
        <f>(_xlfn.GAMMA.INV(T1201,IF($O$2="Railway",$D$31,$D$32),IF($O$2="Railway",$F$31,$F$32))*'CBA Result'!$G$89)</f>
        <v>4687140876.9269247</v>
      </c>
      <c r="O1201" s="122">
        <f>'CBA Result'!$G$88+'CBA Result'!$G$92+'CBA Result'!$G$93+'CBA Result'!$G$94+'CBA Result'!$G$95</f>
        <v>-1375964005.2877898</v>
      </c>
      <c r="P1201" s="122">
        <f>'CBA Result'!$G$90+'CBA Result'!$G$91</f>
        <v>16477753602.776276</v>
      </c>
      <c r="Q1201" s="122">
        <f>'CBA Result'!$G$74</f>
        <v>-11300047184.977684</v>
      </c>
      <c r="R1201" s="3">
        <v>0.30509792628367505</v>
      </c>
      <c r="S1201" s="122">
        <f t="shared" si="58"/>
        <v>9449980576.577858</v>
      </c>
      <c r="T1201" s="3">
        <v>0.8021375436624667</v>
      </c>
      <c r="U1201" s="122">
        <f t="shared" si="59"/>
        <v>-22839948573.814178</v>
      </c>
      <c r="V1201" s="3">
        <f t="shared" si="60"/>
        <v>0.55872093612537987</v>
      </c>
    </row>
    <row r="1202" spans="13:22" x14ac:dyDescent="0.25">
      <c r="M1202" s="3">
        <v>1198</v>
      </c>
      <c r="N1202" s="122">
        <f>(_xlfn.GAMMA.INV(T1202,IF($O$2="Railway",$D$31,$D$32),IF($O$2="Railway",$F$31,$F$32))*'CBA Result'!$G$89)</f>
        <v>5454316989.8939247</v>
      </c>
      <c r="O1202" s="122">
        <f>'CBA Result'!$G$88+'CBA Result'!$G$92+'CBA Result'!$G$93+'CBA Result'!$G$94+'CBA Result'!$G$95</f>
        <v>-1375964005.2877898</v>
      </c>
      <c r="P1202" s="122">
        <f>'CBA Result'!$G$90+'CBA Result'!$G$91</f>
        <v>16477753602.776276</v>
      </c>
      <c r="Q1202" s="122">
        <f>'CBA Result'!$G$74</f>
        <v>-11300047184.977684</v>
      </c>
      <c r="R1202" s="3">
        <v>0.78427858352275515</v>
      </c>
      <c r="S1202" s="122">
        <f t="shared" si="58"/>
        <v>19411451880.845657</v>
      </c>
      <c r="T1202" s="3">
        <v>0.94904592202331994</v>
      </c>
      <c r="U1202" s="122">
        <f t="shared" si="59"/>
        <v>-26578317747.542374</v>
      </c>
      <c r="V1202" s="3">
        <f t="shared" si="60"/>
        <v>0.88379577250045604</v>
      </c>
    </row>
    <row r="1203" spans="13:22" x14ac:dyDescent="0.25">
      <c r="M1203" s="3">
        <v>1199</v>
      </c>
      <c r="N1203" s="122">
        <f>(_xlfn.GAMMA.INV(T1203,IF($O$2="Railway",$D$31,$D$32),IF($O$2="Railway",$F$31,$F$32))*'CBA Result'!$G$89)</f>
        <v>3518020287.5030155</v>
      </c>
      <c r="O1203" s="122">
        <f>'CBA Result'!$G$88+'CBA Result'!$G$92+'CBA Result'!$G$93+'CBA Result'!$G$94+'CBA Result'!$G$95</f>
        <v>-1375964005.2877898</v>
      </c>
      <c r="P1203" s="122">
        <f>'CBA Result'!$G$90+'CBA Result'!$G$91</f>
        <v>16477753602.776276</v>
      </c>
      <c r="Q1203" s="122">
        <f>'CBA Result'!$G$74</f>
        <v>-11300047184.977684</v>
      </c>
      <c r="R1203" s="3">
        <v>0.25241546766951795</v>
      </c>
      <c r="S1203" s="122">
        <f t="shared" si="58"/>
        <v>8477984211.6760693</v>
      </c>
      <c r="T1203" s="3">
        <v>0.29708499544827816</v>
      </c>
      <c r="U1203" s="122">
        <f t="shared" si="59"/>
        <v>-17142945893.464464</v>
      </c>
      <c r="V1203" s="3">
        <f t="shared" si="60"/>
        <v>0.61949915492296181</v>
      </c>
    </row>
    <row r="1204" spans="13:22" x14ac:dyDescent="0.25">
      <c r="M1204" s="3">
        <v>1200</v>
      </c>
      <c r="N1204" s="122">
        <f>(_xlfn.GAMMA.INV(T1204,IF($O$2="Railway",$D$31,$D$32),IF($O$2="Railway",$F$31,$F$32))*'CBA Result'!$G$89)</f>
        <v>3741872256.5453291</v>
      </c>
      <c r="O1204" s="122">
        <f>'CBA Result'!$G$88+'CBA Result'!$G$92+'CBA Result'!$G$93+'CBA Result'!$G$94+'CBA Result'!$G$95</f>
        <v>-1375964005.2877898</v>
      </c>
      <c r="P1204" s="122">
        <f>'CBA Result'!$G$90+'CBA Result'!$G$91</f>
        <v>16477753602.776276</v>
      </c>
      <c r="Q1204" s="122">
        <f>'CBA Result'!$G$74</f>
        <v>-11300047184.977684</v>
      </c>
      <c r="R1204" s="3">
        <v>0.94796568394084102</v>
      </c>
      <c r="S1204" s="122">
        <f t="shared" si="58"/>
        <v>26291372554.378952</v>
      </c>
      <c r="T1204" s="3">
        <v>0.40257471443227655</v>
      </c>
      <c r="U1204" s="122">
        <f t="shared" si="59"/>
        <v>-18233753188.427959</v>
      </c>
      <c r="V1204" s="3">
        <f t="shared" si="60"/>
        <v>1.5716611116478101</v>
      </c>
    </row>
    <row r="1205" spans="13:22" x14ac:dyDescent="0.25">
      <c r="M1205" s="3">
        <v>1201</v>
      </c>
      <c r="N1205" s="122">
        <f>(_xlfn.GAMMA.INV(T1205,IF($O$2="Railway",$D$31,$D$32),IF($O$2="Railway",$F$31,$F$32))*'CBA Result'!$G$89)</f>
        <v>3241050109.8730278</v>
      </c>
      <c r="O1205" s="122">
        <f>'CBA Result'!$G$88+'CBA Result'!$G$92+'CBA Result'!$G$93+'CBA Result'!$G$94+'CBA Result'!$G$95</f>
        <v>-1375964005.2877898</v>
      </c>
      <c r="P1205" s="122">
        <f>'CBA Result'!$G$90+'CBA Result'!$G$91</f>
        <v>16477753602.776276</v>
      </c>
      <c r="Q1205" s="122">
        <f>'CBA Result'!$G$74</f>
        <v>-11300047184.977684</v>
      </c>
      <c r="R1205" s="3">
        <v>0.45546692765774843</v>
      </c>
      <c r="S1205" s="122">
        <f t="shared" si="58"/>
        <v>12194009058.809359</v>
      </c>
      <c r="T1205" s="3">
        <v>0.1829071250554245</v>
      </c>
      <c r="U1205" s="122">
        <f t="shared" si="59"/>
        <v>-15793299108.856474</v>
      </c>
      <c r="V1205" s="3">
        <f t="shared" si="60"/>
        <v>0.89019368698656631</v>
      </c>
    </row>
    <row r="1206" spans="13:22" x14ac:dyDescent="0.25">
      <c r="M1206" s="3">
        <v>1202</v>
      </c>
      <c r="N1206" s="122">
        <f>(_xlfn.GAMMA.INV(T1206,IF($O$2="Railway",$D$31,$D$32),IF($O$2="Railway",$F$31,$F$32))*'CBA Result'!$G$89)</f>
        <v>2904093976.953752</v>
      </c>
      <c r="O1206" s="122">
        <f>'CBA Result'!$G$88+'CBA Result'!$G$92+'CBA Result'!$G$93+'CBA Result'!$G$94+'CBA Result'!$G$95</f>
        <v>-1375964005.2877898</v>
      </c>
      <c r="P1206" s="122">
        <f>'CBA Result'!$G$90+'CBA Result'!$G$91</f>
        <v>16477753602.776276</v>
      </c>
      <c r="Q1206" s="122">
        <f>'CBA Result'!$G$74</f>
        <v>-11300047184.977684</v>
      </c>
      <c r="R1206" s="3">
        <v>3.5844613142157145E-2</v>
      </c>
      <c r="S1206" s="122">
        <f t="shared" si="58"/>
        <v>3555483541.0544109</v>
      </c>
      <c r="T1206" s="3">
        <v>8.2772279490380352E-2</v>
      </c>
      <c r="U1206" s="122">
        <f t="shared" si="59"/>
        <v>-14151347021.307232</v>
      </c>
      <c r="V1206" s="3">
        <f t="shared" si="60"/>
        <v>0.35923177525546779</v>
      </c>
    </row>
    <row r="1207" spans="13:22" x14ac:dyDescent="0.25">
      <c r="M1207" s="3">
        <v>1203</v>
      </c>
      <c r="N1207" s="122">
        <f>(_xlfn.GAMMA.INV(T1207,IF($O$2="Railway",$D$31,$D$32),IF($O$2="Railway",$F$31,$F$32))*'CBA Result'!$G$89)</f>
        <v>5711218627.2712374</v>
      </c>
      <c r="O1207" s="122">
        <f>'CBA Result'!$G$88+'CBA Result'!$G$92+'CBA Result'!$G$93+'CBA Result'!$G$94+'CBA Result'!$G$95</f>
        <v>-1375964005.2877898</v>
      </c>
      <c r="P1207" s="122">
        <f>'CBA Result'!$G$90+'CBA Result'!$G$91</f>
        <v>16477753602.776276</v>
      </c>
      <c r="Q1207" s="122">
        <f>'CBA Result'!$G$74</f>
        <v>-11300047184.977684</v>
      </c>
      <c r="R1207" s="3">
        <v>0.35819847434885477</v>
      </c>
      <c r="S1207" s="122">
        <f t="shared" si="58"/>
        <v>10415507372.061905</v>
      </c>
      <c r="T1207" s="3">
        <v>0.97013484484405932</v>
      </c>
      <c r="U1207" s="122">
        <f t="shared" si="59"/>
        <v>-27830172628.864719</v>
      </c>
      <c r="V1207" s="3">
        <f t="shared" si="60"/>
        <v>0.53002768580552218</v>
      </c>
    </row>
    <row r="1208" spans="13:22" x14ac:dyDescent="0.25">
      <c r="M1208" s="3">
        <v>1204</v>
      </c>
      <c r="N1208" s="122">
        <f>(_xlfn.GAMMA.INV(T1208,IF($O$2="Railway",$D$31,$D$32),IF($O$2="Railway",$F$31,$F$32))*'CBA Result'!$G$89)</f>
        <v>3700471005.975956</v>
      </c>
      <c r="O1208" s="122">
        <f>'CBA Result'!$G$88+'CBA Result'!$G$92+'CBA Result'!$G$93+'CBA Result'!$G$94+'CBA Result'!$G$95</f>
        <v>-1375964005.2877898</v>
      </c>
      <c r="P1208" s="122">
        <f>'CBA Result'!$G$90+'CBA Result'!$G$91</f>
        <v>16477753602.776276</v>
      </c>
      <c r="Q1208" s="122">
        <f>'CBA Result'!$G$74</f>
        <v>-11300047184.977684</v>
      </c>
      <c r="R1208" s="3">
        <v>0.87768196724026115</v>
      </c>
      <c r="S1208" s="122">
        <f t="shared" si="58"/>
        <v>22570097251.179863</v>
      </c>
      <c r="T1208" s="3">
        <v>0.38257647220672153</v>
      </c>
      <c r="U1208" s="122">
        <f t="shared" si="59"/>
        <v>-18032009213.001293</v>
      </c>
      <c r="V1208" s="3">
        <f t="shared" si="60"/>
        <v>1.3805785011422202</v>
      </c>
    </row>
    <row r="1209" spans="13:22" x14ac:dyDescent="0.25">
      <c r="M1209" s="3">
        <v>1205</v>
      </c>
      <c r="N1209" s="122">
        <f>(_xlfn.GAMMA.INV(T1209,IF($O$2="Railway",$D$31,$D$32),IF($O$2="Railway",$F$31,$F$32))*'CBA Result'!$G$89)</f>
        <v>4160964941.5641117</v>
      </c>
      <c r="O1209" s="122">
        <f>'CBA Result'!$G$88+'CBA Result'!$G$92+'CBA Result'!$G$93+'CBA Result'!$G$94+'CBA Result'!$G$95</f>
        <v>-1375964005.2877898</v>
      </c>
      <c r="P1209" s="122">
        <f>'CBA Result'!$G$90+'CBA Result'!$G$91</f>
        <v>16477753602.776276</v>
      </c>
      <c r="Q1209" s="122">
        <f>'CBA Result'!$G$74</f>
        <v>-11300047184.977684</v>
      </c>
      <c r="R1209" s="3">
        <v>0.75057018006976295</v>
      </c>
      <c r="S1209" s="122">
        <f t="shared" si="58"/>
        <v>18483826140.523151</v>
      </c>
      <c r="T1209" s="3">
        <v>0.60239796027089865</v>
      </c>
      <c r="U1209" s="122">
        <f t="shared" si="59"/>
        <v>-20275948126.628006</v>
      </c>
      <c r="V1209" s="3">
        <f t="shared" si="60"/>
        <v>1.048968311813125</v>
      </c>
    </row>
    <row r="1210" spans="13:22" x14ac:dyDescent="0.25">
      <c r="M1210" s="3">
        <v>1206</v>
      </c>
      <c r="N1210" s="122">
        <f>(_xlfn.GAMMA.INV(T1210,IF($O$2="Railway",$D$31,$D$32),IF($O$2="Railway",$F$31,$F$32))*'CBA Result'!$G$89)</f>
        <v>2802123662.9229865</v>
      </c>
      <c r="O1210" s="122">
        <f>'CBA Result'!$G$88+'CBA Result'!$G$92+'CBA Result'!$G$93+'CBA Result'!$G$94+'CBA Result'!$G$95</f>
        <v>-1375964005.2877898</v>
      </c>
      <c r="P1210" s="122">
        <f>'CBA Result'!$G$90+'CBA Result'!$G$91</f>
        <v>16477753602.776276</v>
      </c>
      <c r="Q1210" s="122">
        <f>'CBA Result'!$G$74</f>
        <v>-11300047184.977684</v>
      </c>
      <c r="R1210" s="3">
        <v>0.27163248340178625</v>
      </c>
      <c r="S1210" s="122">
        <f t="shared" si="58"/>
        <v>8835220616.8825321</v>
      </c>
      <c r="T1210" s="3">
        <v>6.1764753191915323E-2</v>
      </c>
      <c r="U1210" s="122">
        <f t="shared" si="59"/>
        <v>-13654456317.641129</v>
      </c>
      <c r="V1210" s="3">
        <f t="shared" si="60"/>
        <v>0.75150412699042057</v>
      </c>
    </row>
    <row r="1211" spans="13:22" x14ac:dyDescent="0.25">
      <c r="M1211" s="3">
        <v>1207</v>
      </c>
      <c r="N1211" s="122">
        <f>(_xlfn.GAMMA.INV(T1211,IF($O$2="Railway",$D$31,$D$32),IF($O$2="Railway",$F$31,$F$32))*'CBA Result'!$G$89)</f>
        <v>4933983534.2773933</v>
      </c>
      <c r="O1211" s="122">
        <f>'CBA Result'!$G$88+'CBA Result'!$G$92+'CBA Result'!$G$93+'CBA Result'!$G$94+'CBA Result'!$G$95</f>
        <v>-1375964005.2877898</v>
      </c>
      <c r="P1211" s="122">
        <f>'CBA Result'!$G$90+'CBA Result'!$G$91</f>
        <v>16477753602.776276</v>
      </c>
      <c r="Q1211" s="122">
        <f>'CBA Result'!$G$74</f>
        <v>-11300047184.977684</v>
      </c>
      <c r="R1211" s="3">
        <v>0.91150736333417692</v>
      </c>
      <c r="S1211" s="122">
        <f t="shared" si="58"/>
        <v>24103929986.377037</v>
      </c>
      <c r="T1211" s="3">
        <v>0.86670230563005357</v>
      </c>
      <c r="U1211" s="122">
        <f t="shared" si="59"/>
        <v>-24042787094.726048</v>
      </c>
      <c r="V1211" s="3">
        <f t="shared" si="60"/>
        <v>1.1505300698451255</v>
      </c>
    </row>
    <row r="1212" spans="13:22" x14ac:dyDescent="0.25">
      <c r="M1212" s="3">
        <v>1208</v>
      </c>
      <c r="N1212" s="122">
        <f>(_xlfn.GAMMA.INV(T1212,IF($O$2="Railway",$D$31,$D$32),IF($O$2="Railway",$F$31,$F$32))*'CBA Result'!$G$89)</f>
        <v>3890378633.471117</v>
      </c>
      <c r="O1212" s="122">
        <f>'CBA Result'!$G$88+'CBA Result'!$G$92+'CBA Result'!$G$93+'CBA Result'!$G$94+'CBA Result'!$G$95</f>
        <v>-1375964005.2877898</v>
      </c>
      <c r="P1212" s="122">
        <f>'CBA Result'!$G$90+'CBA Result'!$G$91</f>
        <v>16477753602.776276</v>
      </c>
      <c r="Q1212" s="122">
        <f>'CBA Result'!$G$74</f>
        <v>-11300047184.977684</v>
      </c>
      <c r="R1212" s="3">
        <v>0.14633115230120419</v>
      </c>
      <c r="S1212" s="122">
        <f t="shared" si="58"/>
        <v>6390074373.8589163</v>
      </c>
      <c r="T1212" s="3">
        <v>0.47481978610661479</v>
      </c>
      <c r="U1212" s="122">
        <f t="shared" si="59"/>
        <v>-18957409272.367199</v>
      </c>
      <c r="V1212" s="3">
        <f t="shared" si="60"/>
        <v>0.46971022644015253</v>
      </c>
    </row>
    <row r="1213" spans="13:22" x14ac:dyDescent="0.25">
      <c r="M1213" s="3">
        <v>1209</v>
      </c>
      <c r="N1213" s="122">
        <f>(_xlfn.GAMMA.INV(T1213,IF($O$2="Railway",$D$31,$D$32),IF($O$2="Railway",$F$31,$F$32))*'CBA Result'!$G$89)</f>
        <v>3644994021.3308339</v>
      </c>
      <c r="O1213" s="122">
        <f>'CBA Result'!$G$88+'CBA Result'!$G$92+'CBA Result'!$G$93+'CBA Result'!$G$94+'CBA Result'!$G$95</f>
        <v>-1375964005.2877898</v>
      </c>
      <c r="P1213" s="122">
        <f>'CBA Result'!$G$90+'CBA Result'!$G$91</f>
        <v>16477753602.776276</v>
      </c>
      <c r="Q1213" s="122">
        <f>'CBA Result'!$G$74</f>
        <v>-11300047184.977684</v>
      </c>
      <c r="R1213" s="3">
        <v>0.4320608196527167</v>
      </c>
      <c r="S1213" s="122">
        <f t="shared" si="58"/>
        <v>11761815223.154634</v>
      </c>
      <c r="T1213" s="3">
        <v>0.35604148591336127</v>
      </c>
      <c r="U1213" s="122">
        <f t="shared" si="59"/>
        <v>-17761675653.67469</v>
      </c>
      <c r="V1213" s="3">
        <f t="shared" si="60"/>
        <v>0.78995053804480742</v>
      </c>
    </row>
    <row r="1214" spans="13:22" x14ac:dyDescent="0.25">
      <c r="M1214" s="3">
        <v>1210</v>
      </c>
      <c r="N1214" s="122">
        <f>(_xlfn.GAMMA.INV(T1214,IF($O$2="Railway",$D$31,$D$32),IF($O$2="Railway",$F$31,$F$32))*'CBA Result'!$G$89)</f>
        <v>3827880623.1693649</v>
      </c>
      <c r="O1214" s="122">
        <f>'CBA Result'!$G$88+'CBA Result'!$G$92+'CBA Result'!$G$93+'CBA Result'!$G$94+'CBA Result'!$G$95</f>
        <v>-1375964005.2877898</v>
      </c>
      <c r="P1214" s="122">
        <f>'CBA Result'!$G$90+'CBA Result'!$G$91</f>
        <v>16477753602.776276</v>
      </c>
      <c r="Q1214" s="122">
        <f>'CBA Result'!$G$74</f>
        <v>-11300047184.977684</v>
      </c>
      <c r="R1214" s="3">
        <v>6.8464071037253049E-2</v>
      </c>
      <c r="S1214" s="122">
        <f t="shared" si="58"/>
        <v>4553021289.2740822</v>
      </c>
      <c r="T1214" s="3">
        <v>0.44440314272055759</v>
      </c>
      <c r="U1214" s="122">
        <f t="shared" si="59"/>
        <v>-18652862987.384693</v>
      </c>
      <c r="V1214" s="3">
        <f t="shared" si="60"/>
        <v>0.37554223777300233</v>
      </c>
    </row>
    <row r="1215" spans="13:22" x14ac:dyDescent="0.25">
      <c r="M1215" s="3">
        <v>1211</v>
      </c>
      <c r="N1215" s="122">
        <f>(_xlfn.GAMMA.INV(T1215,IF($O$2="Railway",$D$31,$D$32),IF($O$2="Railway",$F$31,$F$32))*'CBA Result'!$G$89)</f>
        <v>2767602390.9214292</v>
      </c>
      <c r="O1215" s="122">
        <f>'CBA Result'!$G$88+'CBA Result'!$G$92+'CBA Result'!$G$93+'CBA Result'!$G$94+'CBA Result'!$G$95</f>
        <v>-1375964005.2877898</v>
      </c>
      <c r="P1215" s="122">
        <f>'CBA Result'!$G$90+'CBA Result'!$G$91</f>
        <v>16477753602.776276</v>
      </c>
      <c r="Q1215" s="122">
        <f>'CBA Result'!$G$74</f>
        <v>-11300047184.977684</v>
      </c>
      <c r="R1215" s="3">
        <v>0.11400987102473148</v>
      </c>
      <c r="S1215" s="122">
        <f t="shared" si="58"/>
        <v>5680687495.7159748</v>
      </c>
      <c r="T1215" s="3">
        <v>5.5585913565001643E-2</v>
      </c>
      <c r="U1215" s="122">
        <f t="shared" si="59"/>
        <v>-13486237760.119305</v>
      </c>
      <c r="V1215" s="3">
        <f t="shared" si="60"/>
        <v>0.52441058856781197</v>
      </c>
    </row>
    <row r="1216" spans="13:22" x14ac:dyDescent="0.25">
      <c r="M1216" s="3">
        <v>1212</v>
      </c>
      <c r="N1216" s="122">
        <f>(_xlfn.GAMMA.INV(T1216,IF($O$2="Railway",$D$31,$D$32),IF($O$2="Railway",$F$31,$F$32))*'CBA Result'!$G$89)</f>
        <v>5166451029.4322701</v>
      </c>
      <c r="O1216" s="122">
        <f>'CBA Result'!$G$88+'CBA Result'!$G$92+'CBA Result'!$G$93+'CBA Result'!$G$94+'CBA Result'!$G$95</f>
        <v>-1375964005.2877898</v>
      </c>
      <c r="P1216" s="122">
        <f>'CBA Result'!$G$90+'CBA Result'!$G$91</f>
        <v>16477753602.776276</v>
      </c>
      <c r="Q1216" s="122">
        <f>'CBA Result'!$G$74</f>
        <v>-11300047184.977684</v>
      </c>
      <c r="R1216" s="3">
        <v>0.26030984314609162</v>
      </c>
      <c r="S1216" s="122">
        <f t="shared" si="58"/>
        <v>8625197694.5001659</v>
      </c>
      <c r="T1216" s="3">
        <v>0.91143171570812265</v>
      </c>
      <c r="U1216" s="122">
        <f t="shared" si="59"/>
        <v>-25175576949.74358</v>
      </c>
      <c r="V1216" s="3">
        <f t="shared" si="60"/>
        <v>0.49316386049182886</v>
      </c>
    </row>
    <row r="1217" spans="13:22" x14ac:dyDescent="0.25">
      <c r="M1217" s="3">
        <v>1213</v>
      </c>
      <c r="N1217" s="122">
        <f>(_xlfn.GAMMA.INV(T1217,IF($O$2="Railway",$D$31,$D$32),IF($O$2="Railway",$F$31,$F$32))*'CBA Result'!$G$89)</f>
        <v>2937466632.9994454</v>
      </c>
      <c r="O1217" s="122">
        <f>'CBA Result'!$G$88+'CBA Result'!$G$92+'CBA Result'!$G$93+'CBA Result'!$G$94+'CBA Result'!$G$95</f>
        <v>-1375964005.2877898</v>
      </c>
      <c r="P1217" s="122">
        <f>'CBA Result'!$G$90+'CBA Result'!$G$91</f>
        <v>16477753602.776276</v>
      </c>
      <c r="Q1217" s="122">
        <f>'CBA Result'!$G$74</f>
        <v>-11300047184.977684</v>
      </c>
      <c r="R1217" s="3">
        <v>0.82413875328603625</v>
      </c>
      <c r="S1217" s="122">
        <f t="shared" si="58"/>
        <v>20627606528.573868</v>
      </c>
      <c r="T1217" s="3">
        <v>9.0572040110390772E-2</v>
      </c>
      <c r="U1217" s="122">
        <f t="shared" si="59"/>
        <v>-14313968493.089188</v>
      </c>
      <c r="V1217" s="3">
        <f t="shared" si="60"/>
        <v>1.5501717198133047</v>
      </c>
    </row>
    <row r="1218" spans="13:22" x14ac:dyDescent="0.25">
      <c r="M1218" s="3">
        <v>1214</v>
      </c>
      <c r="N1218" s="122">
        <f>(_xlfn.GAMMA.INV(T1218,IF($O$2="Railway",$D$31,$D$32),IF($O$2="Railway",$F$31,$F$32))*'CBA Result'!$G$89)</f>
        <v>5101924195.7562771</v>
      </c>
      <c r="O1218" s="122">
        <f>'CBA Result'!$G$88+'CBA Result'!$G$92+'CBA Result'!$G$93+'CBA Result'!$G$94+'CBA Result'!$G$95</f>
        <v>-1375964005.2877898</v>
      </c>
      <c r="P1218" s="122">
        <f>'CBA Result'!$G$90+'CBA Result'!$G$91</f>
        <v>16477753602.776276</v>
      </c>
      <c r="Q1218" s="122">
        <f>'CBA Result'!$G$74</f>
        <v>-11300047184.977684</v>
      </c>
      <c r="R1218" s="3">
        <v>0.9261021561124696</v>
      </c>
      <c r="S1218" s="122">
        <f t="shared" si="58"/>
        <v>24888590609.757809</v>
      </c>
      <c r="T1218" s="3">
        <v>0.90044425322180577</v>
      </c>
      <c r="U1218" s="122">
        <f t="shared" si="59"/>
        <v>-24861144420.086605</v>
      </c>
      <c r="V1218" s="3">
        <f t="shared" si="60"/>
        <v>1.1509748029582709</v>
      </c>
    </row>
    <row r="1219" spans="13:22" x14ac:dyDescent="0.25">
      <c r="M1219" s="3">
        <v>1215</v>
      </c>
      <c r="N1219" s="122">
        <f>(_xlfn.GAMMA.INV(T1219,IF($O$2="Railway",$D$31,$D$32),IF($O$2="Railway",$F$31,$F$32))*'CBA Result'!$G$89)</f>
        <v>2157004033.6169763</v>
      </c>
      <c r="O1219" s="122">
        <f>'CBA Result'!$G$88+'CBA Result'!$G$92+'CBA Result'!$G$93+'CBA Result'!$G$94+'CBA Result'!$G$95</f>
        <v>-1375964005.2877898</v>
      </c>
      <c r="P1219" s="122">
        <f>'CBA Result'!$G$90+'CBA Result'!$G$91</f>
        <v>16477753602.776276</v>
      </c>
      <c r="Q1219" s="122">
        <f>'CBA Result'!$G$74</f>
        <v>-11300047184.977684</v>
      </c>
      <c r="R1219" s="3">
        <v>0.69977071907849564</v>
      </c>
      <c r="S1219" s="122">
        <f t="shared" si="58"/>
        <v>17211473068.283051</v>
      </c>
      <c r="T1219" s="3">
        <v>4.4827191738624483E-3</v>
      </c>
      <c r="U1219" s="122">
        <f t="shared" si="59"/>
        <v>-10510855656.982544</v>
      </c>
      <c r="V1219" s="3">
        <f t="shared" si="60"/>
        <v>1.7118028906295082</v>
      </c>
    </row>
    <row r="1220" spans="13:22" x14ac:dyDescent="0.25">
      <c r="M1220" s="3">
        <v>1216</v>
      </c>
      <c r="N1220" s="122">
        <f>(_xlfn.GAMMA.INV(T1220,IF($O$2="Railway",$D$31,$D$32),IF($O$2="Railway",$F$31,$F$32))*'CBA Result'!$G$89)</f>
        <v>5085174496.5339394</v>
      </c>
      <c r="O1220" s="122">
        <f>'CBA Result'!$G$88+'CBA Result'!$G$92+'CBA Result'!$G$93+'CBA Result'!$G$94+'CBA Result'!$G$95</f>
        <v>-1375964005.2877898</v>
      </c>
      <c r="P1220" s="122">
        <f>'CBA Result'!$G$90+'CBA Result'!$G$91</f>
        <v>16477753602.776276</v>
      </c>
      <c r="Q1220" s="122">
        <f>'CBA Result'!$G$74</f>
        <v>-11300047184.977684</v>
      </c>
      <c r="R1220" s="3">
        <v>0.26112934758099204</v>
      </c>
      <c r="S1220" s="122">
        <f t="shared" si="58"/>
        <v>8640441181.6642399</v>
      </c>
      <c r="T1220" s="3">
        <v>0.89741997971520071</v>
      </c>
      <c r="U1220" s="122">
        <f t="shared" si="59"/>
        <v>-24779524882.950802</v>
      </c>
      <c r="V1220" s="3">
        <f t="shared" si="60"/>
        <v>0.49838129388055341</v>
      </c>
    </row>
    <row r="1221" spans="13:22" x14ac:dyDescent="0.25">
      <c r="M1221" s="3">
        <v>1217</v>
      </c>
      <c r="N1221" s="122">
        <f>(_xlfn.GAMMA.INV(T1221,IF($O$2="Railway",$D$31,$D$32),IF($O$2="Railway",$F$31,$F$32))*'CBA Result'!$G$89)</f>
        <v>4314631386.0700731</v>
      </c>
      <c r="O1221" s="122">
        <f>'CBA Result'!$G$88+'CBA Result'!$G$92+'CBA Result'!$G$93+'CBA Result'!$G$94+'CBA Result'!$G$95</f>
        <v>-1375964005.2877898</v>
      </c>
      <c r="P1221" s="122">
        <f>'CBA Result'!$G$90+'CBA Result'!$G$91</f>
        <v>16477753602.776276</v>
      </c>
      <c r="Q1221" s="122">
        <f>'CBA Result'!$G$74</f>
        <v>-11300047184.977684</v>
      </c>
      <c r="R1221" s="3">
        <v>0.95404647963598765</v>
      </c>
      <c r="S1221" s="122">
        <f t="shared" si="58"/>
        <v>26752537317.890892</v>
      </c>
      <c r="T1221" s="3">
        <v>0.66881779528859497</v>
      </c>
      <c r="U1221" s="122">
        <f t="shared" si="59"/>
        <v>-21024748681.634613</v>
      </c>
      <c r="V1221" s="3">
        <f t="shared" si="60"/>
        <v>1.4122025974374106</v>
      </c>
    </row>
    <row r="1222" spans="13:22" x14ac:dyDescent="0.25">
      <c r="M1222" s="3">
        <v>1218</v>
      </c>
      <c r="N1222" s="122">
        <f>(_xlfn.GAMMA.INV(T1222,IF($O$2="Railway",$D$31,$D$32),IF($O$2="Railway",$F$31,$F$32))*'CBA Result'!$G$89)</f>
        <v>2962641308.6333995</v>
      </c>
      <c r="O1222" s="122">
        <f>'CBA Result'!$G$88+'CBA Result'!$G$92+'CBA Result'!$G$93+'CBA Result'!$G$94+'CBA Result'!$G$95</f>
        <v>-1375964005.2877898</v>
      </c>
      <c r="P1222" s="122">
        <f>'CBA Result'!$G$90+'CBA Result'!$G$91</f>
        <v>16477753602.776276</v>
      </c>
      <c r="Q1222" s="122">
        <f>'CBA Result'!$G$74</f>
        <v>-11300047184.977684</v>
      </c>
      <c r="R1222" s="3">
        <v>0.84506497606207553</v>
      </c>
      <c r="S1222" s="122">
        <f t="shared" ref="S1222:S1285" si="61">_xlfn.BETA.INV(R1222,IF($O$2="Railway",$I$30,$J$30),IF($O$2="Railway",$I$31,$J$31),IF($O$2="Railway",$I$27,$J$27),IF($O$2="Railway",$I$29,$J$29))*P1222</f>
        <v>21335027822.349228</v>
      </c>
      <c r="T1222" s="3">
        <v>9.6764056010489319E-2</v>
      </c>
      <c r="U1222" s="122">
        <f t="shared" ref="U1222:U1285" si="62">_xlfn.GAMMA.INV(T1222,IF($O$2="Railway",$D$31,$D$32),IF($O$2="Railway",$F$31,$F$32))*Q1222</f>
        <v>-14436642061.462696</v>
      </c>
      <c r="V1222" s="3">
        <f t="shared" ref="V1222:V1285" si="63">(N1222+O1222+S1222)/-U1222</f>
        <v>1.5877449221299356</v>
      </c>
    </row>
    <row r="1223" spans="13:22" x14ac:dyDescent="0.25">
      <c r="M1223" s="3">
        <v>1219</v>
      </c>
      <c r="N1223" s="122">
        <f>(_xlfn.GAMMA.INV(T1223,IF($O$2="Railway",$D$31,$D$32),IF($O$2="Railway",$F$31,$F$32))*'CBA Result'!$G$89)</f>
        <v>3648300356.7234063</v>
      </c>
      <c r="O1223" s="122">
        <f>'CBA Result'!$G$88+'CBA Result'!$G$92+'CBA Result'!$G$93+'CBA Result'!$G$94+'CBA Result'!$G$95</f>
        <v>-1375964005.2877898</v>
      </c>
      <c r="P1223" s="122">
        <f>'CBA Result'!$G$90+'CBA Result'!$G$91</f>
        <v>16477753602.776276</v>
      </c>
      <c r="Q1223" s="122">
        <f>'CBA Result'!$G$74</f>
        <v>-11300047184.977684</v>
      </c>
      <c r="R1223" s="3">
        <v>0.46862093353285228</v>
      </c>
      <c r="S1223" s="122">
        <f t="shared" si="61"/>
        <v>12438790153.214199</v>
      </c>
      <c r="T1223" s="3">
        <v>0.35761248103381083</v>
      </c>
      <c r="U1223" s="122">
        <f t="shared" si="62"/>
        <v>-17777787081.156178</v>
      </c>
      <c r="V1223" s="3">
        <f t="shared" si="63"/>
        <v>0.82750043284313413</v>
      </c>
    </row>
    <row r="1224" spans="13:22" x14ac:dyDescent="0.25">
      <c r="M1224" s="3">
        <v>1220</v>
      </c>
      <c r="N1224" s="122">
        <f>(_xlfn.GAMMA.INV(T1224,IF($O$2="Railway",$D$31,$D$32),IF($O$2="Railway",$F$31,$F$32))*'CBA Result'!$G$89)</f>
        <v>2378912240.5363355</v>
      </c>
      <c r="O1224" s="122">
        <f>'CBA Result'!$G$88+'CBA Result'!$G$92+'CBA Result'!$G$93+'CBA Result'!$G$94+'CBA Result'!$G$95</f>
        <v>-1375964005.2877898</v>
      </c>
      <c r="P1224" s="122">
        <f>'CBA Result'!$G$90+'CBA Result'!$G$91</f>
        <v>16477753602.776276</v>
      </c>
      <c r="Q1224" s="122">
        <f>'CBA Result'!$G$74</f>
        <v>-11300047184.977684</v>
      </c>
      <c r="R1224" s="3">
        <v>0.16669092997926782</v>
      </c>
      <c r="S1224" s="122">
        <f t="shared" si="61"/>
        <v>6813312568.1444016</v>
      </c>
      <c r="T1224" s="3">
        <v>1.3151180638111937E-2</v>
      </c>
      <c r="U1224" s="122">
        <f t="shared" si="62"/>
        <v>-11592191201.87628</v>
      </c>
      <c r="V1224" s="3">
        <f t="shared" si="63"/>
        <v>0.67426948600777292</v>
      </c>
    </row>
    <row r="1225" spans="13:22" x14ac:dyDescent="0.25">
      <c r="M1225" s="3">
        <v>1221</v>
      </c>
      <c r="N1225" s="122">
        <f>(_xlfn.GAMMA.INV(T1225,IF($O$2="Railway",$D$31,$D$32),IF($O$2="Railway",$F$31,$F$32))*'CBA Result'!$G$89)</f>
        <v>4141437514.9678154</v>
      </c>
      <c r="O1225" s="122">
        <f>'CBA Result'!$G$88+'CBA Result'!$G$92+'CBA Result'!$G$93+'CBA Result'!$G$94+'CBA Result'!$G$95</f>
        <v>-1375964005.2877898</v>
      </c>
      <c r="P1225" s="122">
        <f>'CBA Result'!$G$90+'CBA Result'!$G$91</f>
        <v>16477753602.776276</v>
      </c>
      <c r="Q1225" s="122">
        <f>'CBA Result'!$G$74</f>
        <v>-11300047184.977684</v>
      </c>
      <c r="R1225" s="3">
        <v>0.51820989561876984</v>
      </c>
      <c r="S1225" s="122">
        <f t="shared" si="61"/>
        <v>13377580255.953575</v>
      </c>
      <c r="T1225" s="3">
        <v>0.593572806301922</v>
      </c>
      <c r="U1225" s="122">
        <f t="shared" si="62"/>
        <v>-20180793013.745899</v>
      </c>
      <c r="V1225" s="3">
        <f t="shared" si="63"/>
        <v>0.79992167575565332</v>
      </c>
    </row>
    <row r="1226" spans="13:22" x14ac:dyDescent="0.25">
      <c r="M1226" s="3">
        <v>1222</v>
      </c>
      <c r="N1226" s="122">
        <f>(_xlfn.GAMMA.INV(T1226,IF($O$2="Railway",$D$31,$D$32),IF($O$2="Railway",$F$31,$F$32))*'CBA Result'!$G$89)</f>
        <v>6828232111.6025047</v>
      </c>
      <c r="O1226" s="122">
        <f>'CBA Result'!$G$88+'CBA Result'!$G$92+'CBA Result'!$G$93+'CBA Result'!$G$94+'CBA Result'!$G$95</f>
        <v>-1375964005.2877898</v>
      </c>
      <c r="P1226" s="122">
        <f>'CBA Result'!$G$90+'CBA Result'!$G$91</f>
        <v>16477753602.776276</v>
      </c>
      <c r="Q1226" s="122">
        <f>'CBA Result'!$G$74</f>
        <v>-11300047184.977684</v>
      </c>
      <c r="R1226" s="3">
        <v>0.78320335742897307</v>
      </c>
      <c r="S1226" s="122">
        <f t="shared" si="61"/>
        <v>19380601015.282635</v>
      </c>
      <c r="T1226" s="3">
        <v>0.99801828641952262</v>
      </c>
      <c r="U1226" s="122">
        <f t="shared" si="62"/>
        <v>-33273262821.432213</v>
      </c>
      <c r="V1226" s="3">
        <f t="shared" si="63"/>
        <v>0.74633104829147756</v>
      </c>
    </row>
    <row r="1227" spans="13:22" x14ac:dyDescent="0.25">
      <c r="M1227" s="3">
        <v>1223</v>
      </c>
      <c r="N1227" s="122">
        <f>(_xlfn.GAMMA.INV(T1227,IF($O$2="Railway",$D$31,$D$32),IF($O$2="Railway",$F$31,$F$32))*'CBA Result'!$G$89)</f>
        <v>3303681769.9936113</v>
      </c>
      <c r="O1227" s="122">
        <f>'CBA Result'!$G$88+'CBA Result'!$G$92+'CBA Result'!$G$93+'CBA Result'!$G$94+'CBA Result'!$G$95</f>
        <v>-1375964005.2877898</v>
      </c>
      <c r="P1227" s="122">
        <f>'CBA Result'!$G$90+'CBA Result'!$G$91</f>
        <v>16477753602.776276</v>
      </c>
      <c r="Q1227" s="122">
        <f>'CBA Result'!$G$74</f>
        <v>-11300047184.977684</v>
      </c>
      <c r="R1227" s="3">
        <v>0.34018419060809635</v>
      </c>
      <c r="S1227" s="122">
        <f t="shared" si="61"/>
        <v>10088586806.715448</v>
      </c>
      <c r="T1227" s="3">
        <v>0.20653620808266515</v>
      </c>
      <c r="U1227" s="122">
        <f t="shared" si="62"/>
        <v>-16098496655.465021</v>
      </c>
      <c r="V1227" s="3">
        <f t="shared" si="63"/>
        <v>0.74642401887520637</v>
      </c>
    </row>
    <row r="1228" spans="13:22" x14ac:dyDescent="0.25">
      <c r="M1228" s="3">
        <v>1224</v>
      </c>
      <c r="N1228" s="122">
        <f>(_xlfn.GAMMA.INV(T1228,IF($O$2="Railway",$D$31,$D$32),IF($O$2="Railway",$F$31,$F$32))*'CBA Result'!$G$89)</f>
        <v>2506118721.156682</v>
      </c>
      <c r="O1228" s="122">
        <f>'CBA Result'!$G$88+'CBA Result'!$G$92+'CBA Result'!$G$93+'CBA Result'!$G$94+'CBA Result'!$G$95</f>
        <v>-1375964005.2877898</v>
      </c>
      <c r="P1228" s="122">
        <f>'CBA Result'!$G$90+'CBA Result'!$G$91</f>
        <v>16477753602.776276</v>
      </c>
      <c r="Q1228" s="122">
        <f>'CBA Result'!$G$74</f>
        <v>-11300047184.977684</v>
      </c>
      <c r="R1228" s="3">
        <v>0.9360415561137696</v>
      </c>
      <c r="S1228" s="122">
        <f t="shared" si="61"/>
        <v>25485193047.121433</v>
      </c>
      <c r="T1228" s="3">
        <v>2.229045000605534E-2</v>
      </c>
      <c r="U1228" s="122">
        <f t="shared" si="62"/>
        <v>-12212055112.92849</v>
      </c>
      <c r="V1228" s="3">
        <f t="shared" si="63"/>
        <v>2.1794323327949576</v>
      </c>
    </row>
    <row r="1229" spans="13:22" x14ac:dyDescent="0.25">
      <c r="M1229" s="3">
        <v>1225</v>
      </c>
      <c r="N1229" s="122">
        <f>(_xlfn.GAMMA.INV(T1229,IF($O$2="Railway",$D$31,$D$32),IF($O$2="Railway",$F$31,$F$32))*'CBA Result'!$G$89)</f>
        <v>5181802909.201252</v>
      </c>
      <c r="O1229" s="122">
        <f>'CBA Result'!$G$88+'CBA Result'!$G$92+'CBA Result'!$G$93+'CBA Result'!$G$94+'CBA Result'!$G$95</f>
        <v>-1375964005.2877898</v>
      </c>
      <c r="P1229" s="122">
        <f>'CBA Result'!$G$90+'CBA Result'!$G$91</f>
        <v>16477753602.776276</v>
      </c>
      <c r="Q1229" s="122">
        <f>'CBA Result'!$G$74</f>
        <v>-11300047184.977684</v>
      </c>
      <c r="R1229" s="3">
        <v>2.2245223932749636E-2</v>
      </c>
      <c r="S1229" s="122">
        <f t="shared" si="61"/>
        <v>3030307958.8343482</v>
      </c>
      <c r="T1229" s="3">
        <v>0.91389510135239194</v>
      </c>
      <c r="U1229" s="122">
        <f t="shared" si="62"/>
        <v>-25250385058.490845</v>
      </c>
      <c r="V1229" s="3">
        <f t="shared" si="63"/>
        <v>0.27073436095775683</v>
      </c>
    </row>
    <row r="1230" spans="13:22" x14ac:dyDescent="0.25">
      <c r="M1230" s="3">
        <v>1226</v>
      </c>
      <c r="N1230" s="122">
        <f>(_xlfn.GAMMA.INV(T1230,IF($O$2="Railway",$D$31,$D$32),IF($O$2="Railway",$F$31,$F$32))*'CBA Result'!$G$89)</f>
        <v>2147578133.0072765</v>
      </c>
      <c r="O1230" s="122">
        <f>'CBA Result'!$G$88+'CBA Result'!$G$92+'CBA Result'!$G$93+'CBA Result'!$G$94+'CBA Result'!$G$95</f>
        <v>-1375964005.2877898</v>
      </c>
      <c r="P1230" s="122">
        <f>'CBA Result'!$G$90+'CBA Result'!$G$91</f>
        <v>16477753602.776276</v>
      </c>
      <c r="Q1230" s="122">
        <f>'CBA Result'!$G$74</f>
        <v>-11300047184.977684</v>
      </c>
      <c r="R1230" s="3">
        <v>4.2151332435574895E-3</v>
      </c>
      <c r="S1230" s="122">
        <f t="shared" si="61"/>
        <v>1993814579.8411336</v>
      </c>
      <c r="T1230" s="3">
        <v>4.2614911504782471E-3</v>
      </c>
      <c r="U1230" s="122">
        <f t="shared" si="62"/>
        <v>-10464924226.534782</v>
      </c>
      <c r="V1230" s="3">
        <f t="shared" si="63"/>
        <v>0.26425692606054618</v>
      </c>
    </row>
    <row r="1231" spans="13:22" x14ac:dyDescent="0.25">
      <c r="M1231" s="3">
        <v>1227</v>
      </c>
      <c r="N1231" s="122">
        <f>(_xlfn.GAMMA.INV(T1231,IF($O$2="Railway",$D$31,$D$32),IF($O$2="Railway",$F$31,$F$32))*'CBA Result'!$G$89)</f>
        <v>3339110919.7637963</v>
      </c>
      <c r="O1231" s="122">
        <f>'CBA Result'!$G$88+'CBA Result'!$G$92+'CBA Result'!$G$93+'CBA Result'!$G$94+'CBA Result'!$G$95</f>
        <v>-1375964005.2877898</v>
      </c>
      <c r="P1231" s="122">
        <f>'CBA Result'!$G$90+'CBA Result'!$G$91</f>
        <v>16477753602.776276</v>
      </c>
      <c r="Q1231" s="122">
        <f>'CBA Result'!$G$74</f>
        <v>-11300047184.977684</v>
      </c>
      <c r="R1231" s="3">
        <v>0.52924995085211812</v>
      </c>
      <c r="S1231" s="122">
        <f t="shared" si="61"/>
        <v>13590753696.64263</v>
      </c>
      <c r="T1231" s="3">
        <v>0.2205232753141928</v>
      </c>
      <c r="U1231" s="122">
        <f t="shared" si="62"/>
        <v>-16271139206.651905</v>
      </c>
      <c r="V1231" s="3">
        <f t="shared" si="63"/>
        <v>0.95591958335406235</v>
      </c>
    </row>
    <row r="1232" spans="13:22" x14ac:dyDescent="0.25">
      <c r="M1232" s="3">
        <v>1228</v>
      </c>
      <c r="N1232" s="122">
        <f>(_xlfn.GAMMA.INV(T1232,IF($O$2="Railway",$D$31,$D$32),IF($O$2="Railway",$F$31,$F$32))*'CBA Result'!$G$89)</f>
        <v>4625565550.1002483</v>
      </c>
      <c r="O1232" s="122">
        <f>'CBA Result'!$G$88+'CBA Result'!$G$92+'CBA Result'!$G$93+'CBA Result'!$G$94+'CBA Result'!$G$95</f>
        <v>-1375964005.2877898</v>
      </c>
      <c r="P1232" s="122">
        <f>'CBA Result'!$G$90+'CBA Result'!$G$91</f>
        <v>16477753602.776276</v>
      </c>
      <c r="Q1232" s="122">
        <f>'CBA Result'!$G$74</f>
        <v>-11300047184.977684</v>
      </c>
      <c r="R1232" s="3">
        <v>0.23751763852542052</v>
      </c>
      <c r="S1232" s="122">
        <f t="shared" si="61"/>
        <v>8198135861.8349266</v>
      </c>
      <c r="T1232" s="3">
        <v>0.78307050591732685</v>
      </c>
      <c r="U1232" s="122">
        <f t="shared" si="62"/>
        <v>-22539898429.159859</v>
      </c>
      <c r="V1232" s="3">
        <f t="shared" si="63"/>
        <v>0.50788771043606173</v>
      </c>
    </row>
    <row r="1233" spans="13:22" x14ac:dyDescent="0.25">
      <c r="M1233" s="3">
        <v>1229</v>
      </c>
      <c r="N1233" s="122">
        <f>(_xlfn.GAMMA.INV(T1233,IF($O$2="Railway",$D$31,$D$32),IF($O$2="Railway",$F$31,$F$32))*'CBA Result'!$G$89)</f>
        <v>3316769758.4417405</v>
      </c>
      <c r="O1233" s="122">
        <f>'CBA Result'!$G$88+'CBA Result'!$G$92+'CBA Result'!$G$93+'CBA Result'!$G$94+'CBA Result'!$G$95</f>
        <v>-1375964005.2877898</v>
      </c>
      <c r="P1233" s="122">
        <f>'CBA Result'!$G$90+'CBA Result'!$G$91</f>
        <v>16477753602.776276</v>
      </c>
      <c r="Q1233" s="122">
        <f>'CBA Result'!$G$74</f>
        <v>-11300047184.977684</v>
      </c>
      <c r="R1233" s="3">
        <v>0.59183637157568003</v>
      </c>
      <c r="S1233" s="122">
        <f t="shared" si="61"/>
        <v>14837279013.02561</v>
      </c>
      <c r="T1233" s="3">
        <v>0.21165265841608116</v>
      </c>
      <c r="U1233" s="122">
        <f t="shared" si="62"/>
        <v>-16162273057.954109</v>
      </c>
      <c r="V1233" s="3">
        <f t="shared" si="63"/>
        <v>1.0381018007811955</v>
      </c>
    </row>
    <row r="1234" spans="13:22" x14ac:dyDescent="0.25">
      <c r="M1234" s="3">
        <v>1230</v>
      </c>
      <c r="N1234" s="122">
        <f>(_xlfn.GAMMA.INV(T1234,IF($O$2="Railway",$D$31,$D$32),IF($O$2="Railway",$F$31,$F$32))*'CBA Result'!$G$89)</f>
        <v>3340682088.7071509</v>
      </c>
      <c r="O1234" s="122">
        <f>'CBA Result'!$G$88+'CBA Result'!$G$92+'CBA Result'!$G$93+'CBA Result'!$G$94+'CBA Result'!$G$95</f>
        <v>-1375964005.2877898</v>
      </c>
      <c r="P1234" s="122">
        <f>'CBA Result'!$G$90+'CBA Result'!$G$91</f>
        <v>16477753602.776276</v>
      </c>
      <c r="Q1234" s="122">
        <f>'CBA Result'!$G$74</f>
        <v>-11300047184.977684</v>
      </c>
      <c r="R1234" s="3">
        <v>0.74249022190383895</v>
      </c>
      <c r="S1234" s="122">
        <f t="shared" si="61"/>
        <v>18272385562.225739</v>
      </c>
      <c r="T1234" s="3">
        <v>0.22115349407571538</v>
      </c>
      <c r="U1234" s="122">
        <f t="shared" si="62"/>
        <v>-16278795349.02297</v>
      </c>
      <c r="V1234" s="3">
        <f t="shared" si="63"/>
        <v>1.243157322870313</v>
      </c>
    </row>
    <row r="1235" spans="13:22" x14ac:dyDescent="0.25">
      <c r="M1235" s="3">
        <v>1231</v>
      </c>
      <c r="N1235" s="122">
        <f>(_xlfn.GAMMA.INV(T1235,IF($O$2="Railway",$D$31,$D$32),IF($O$2="Railway",$F$31,$F$32))*'CBA Result'!$G$89)</f>
        <v>3930301496.7650046</v>
      </c>
      <c r="O1235" s="122">
        <f>'CBA Result'!$G$88+'CBA Result'!$G$92+'CBA Result'!$G$93+'CBA Result'!$G$94+'CBA Result'!$G$95</f>
        <v>-1375964005.2877898</v>
      </c>
      <c r="P1235" s="122">
        <f>'CBA Result'!$G$90+'CBA Result'!$G$91</f>
        <v>16477753602.776276</v>
      </c>
      <c r="Q1235" s="122">
        <f>'CBA Result'!$G$74</f>
        <v>-11300047184.977684</v>
      </c>
      <c r="R1235" s="3">
        <v>0.69394729364149832</v>
      </c>
      <c r="S1235" s="122">
        <f t="shared" si="61"/>
        <v>17073363986.859882</v>
      </c>
      <c r="T1235" s="3">
        <v>0.49416652145019213</v>
      </c>
      <c r="U1235" s="122">
        <f t="shared" si="62"/>
        <v>-19151949220.812195</v>
      </c>
      <c r="V1235" s="3">
        <f t="shared" si="63"/>
        <v>1.0248409314393914</v>
      </c>
    </row>
    <row r="1236" spans="13:22" x14ac:dyDescent="0.25">
      <c r="M1236" s="3">
        <v>1232</v>
      </c>
      <c r="N1236" s="122">
        <f>(_xlfn.GAMMA.INV(T1236,IF($O$2="Railway",$D$31,$D$32),IF($O$2="Railway",$F$31,$F$32))*'CBA Result'!$G$89)</f>
        <v>4885324374.9754581</v>
      </c>
      <c r="O1236" s="122">
        <f>'CBA Result'!$G$88+'CBA Result'!$G$92+'CBA Result'!$G$93+'CBA Result'!$G$94+'CBA Result'!$G$95</f>
        <v>-1375964005.2877898</v>
      </c>
      <c r="P1236" s="122">
        <f>'CBA Result'!$G$90+'CBA Result'!$G$91</f>
        <v>16477753602.776276</v>
      </c>
      <c r="Q1236" s="122">
        <f>'CBA Result'!$G$74</f>
        <v>-11300047184.977684</v>
      </c>
      <c r="R1236" s="3">
        <v>2.2004339520534932E-3</v>
      </c>
      <c r="S1236" s="122">
        <f t="shared" si="61"/>
        <v>1784045469.4190781</v>
      </c>
      <c r="T1236" s="3">
        <v>0.85543891197364674</v>
      </c>
      <c r="U1236" s="122">
        <f t="shared" si="62"/>
        <v>-23805676087.123928</v>
      </c>
      <c r="V1236" s="3">
        <f t="shared" si="63"/>
        <v>0.2223589794187722</v>
      </c>
    </row>
    <row r="1237" spans="13:22" x14ac:dyDescent="0.25">
      <c r="M1237" s="3">
        <v>1233</v>
      </c>
      <c r="N1237" s="122">
        <f>(_xlfn.GAMMA.INV(T1237,IF($O$2="Railway",$D$31,$D$32),IF($O$2="Railway",$F$31,$F$32))*'CBA Result'!$G$89)</f>
        <v>3513720940.4762793</v>
      </c>
      <c r="O1237" s="122">
        <f>'CBA Result'!$G$88+'CBA Result'!$G$92+'CBA Result'!$G$93+'CBA Result'!$G$94+'CBA Result'!$G$95</f>
        <v>-1375964005.2877898</v>
      </c>
      <c r="P1237" s="122">
        <f>'CBA Result'!$G$90+'CBA Result'!$G$91</f>
        <v>16477753602.776276</v>
      </c>
      <c r="Q1237" s="122">
        <f>'CBA Result'!$G$74</f>
        <v>-11300047184.977684</v>
      </c>
      <c r="R1237" s="3">
        <v>0.98421627337467421</v>
      </c>
      <c r="S1237" s="122">
        <f t="shared" si="61"/>
        <v>30084935303.60553</v>
      </c>
      <c r="T1237" s="3">
        <v>0.29514478474783057</v>
      </c>
      <c r="U1237" s="122">
        <f t="shared" si="62"/>
        <v>-17121995623.87154</v>
      </c>
      <c r="V1237" s="3">
        <f t="shared" si="63"/>
        <v>1.8819472301388185</v>
      </c>
    </row>
    <row r="1238" spans="13:22" x14ac:dyDescent="0.25">
      <c r="M1238" s="3">
        <v>1234</v>
      </c>
      <c r="N1238" s="122">
        <f>(_xlfn.GAMMA.INV(T1238,IF($O$2="Railway",$D$31,$D$32),IF($O$2="Railway",$F$31,$F$32))*'CBA Result'!$G$89)</f>
        <v>4459230348.8376074</v>
      </c>
      <c r="O1238" s="122">
        <f>'CBA Result'!$G$88+'CBA Result'!$G$92+'CBA Result'!$G$93+'CBA Result'!$G$94+'CBA Result'!$G$95</f>
        <v>-1375964005.2877898</v>
      </c>
      <c r="P1238" s="122">
        <f>'CBA Result'!$G$90+'CBA Result'!$G$91</f>
        <v>16477753602.776276</v>
      </c>
      <c r="Q1238" s="122">
        <f>'CBA Result'!$G$74</f>
        <v>-11300047184.977684</v>
      </c>
      <c r="R1238" s="3">
        <v>7.727540897649432E-2</v>
      </c>
      <c r="S1238" s="122">
        <f t="shared" si="61"/>
        <v>4788058865.6895123</v>
      </c>
      <c r="T1238" s="3">
        <v>0.72558574770978013</v>
      </c>
      <c r="U1238" s="122">
        <f t="shared" si="62"/>
        <v>-21729364343.966209</v>
      </c>
      <c r="V1238" s="3">
        <f t="shared" si="63"/>
        <v>0.36224369404644058</v>
      </c>
    </row>
    <row r="1239" spans="13:22" x14ac:dyDescent="0.25">
      <c r="M1239" s="3">
        <v>1235</v>
      </c>
      <c r="N1239" s="122">
        <f>(_xlfn.GAMMA.INV(T1239,IF($O$2="Railway",$D$31,$D$32),IF($O$2="Railway",$F$31,$F$32))*'CBA Result'!$G$89)</f>
        <v>4046827702.8516889</v>
      </c>
      <c r="O1239" s="122">
        <f>'CBA Result'!$G$88+'CBA Result'!$G$92+'CBA Result'!$G$93+'CBA Result'!$G$94+'CBA Result'!$G$95</f>
        <v>-1375964005.2877898</v>
      </c>
      <c r="P1239" s="122">
        <f>'CBA Result'!$G$90+'CBA Result'!$G$91</f>
        <v>16477753602.776276</v>
      </c>
      <c r="Q1239" s="122">
        <f>'CBA Result'!$G$74</f>
        <v>-11300047184.977684</v>
      </c>
      <c r="R1239" s="3">
        <v>0.59428200358607119</v>
      </c>
      <c r="S1239" s="122">
        <f t="shared" si="61"/>
        <v>14887526548.20417</v>
      </c>
      <c r="T1239" s="3">
        <v>0.54981315061091041</v>
      </c>
      <c r="U1239" s="122">
        <f t="shared" si="62"/>
        <v>-19719769268.129932</v>
      </c>
      <c r="V1239" s="3">
        <f t="shared" si="63"/>
        <v>0.89039531888159718</v>
      </c>
    </row>
    <row r="1240" spans="13:22" x14ac:dyDescent="0.25">
      <c r="M1240" s="3">
        <v>1236</v>
      </c>
      <c r="N1240" s="122">
        <f>(_xlfn.GAMMA.INV(T1240,IF($O$2="Railway",$D$31,$D$32),IF($O$2="Railway",$F$31,$F$32))*'CBA Result'!$G$89)</f>
        <v>3329422671.8132343</v>
      </c>
      <c r="O1240" s="122">
        <f>'CBA Result'!$G$88+'CBA Result'!$G$92+'CBA Result'!$G$93+'CBA Result'!$G$94+'CBA Result'!$G$95</f>
        <v>-1375964005.2877898</v>
      </c>
      <c r="P1240" s="122">
        <f>'CBA Result'!$G$90+'CBA Result'!$G$91</f>
        <v>16477753602.776276</v>
      </c>
      <c r="Q1240" s="122">
        <f>'CBA Result'!$G$74</f>
        <v>-11300047184.977684</v>
      </c>
      <c r="R1240" s="3">
        <v>0.91968071851174171</v>
      </c>
      <c r="S1240" s="122">
        <f t="shared" si="61"/>
        <v>24531580288.49844</v>
      </c>
      <c r="T1240" s="3">
        <v>0.21665559296987824</v>
      </c>
      <c r="U1240" s="122">
        <f t="shared" si="62"/>
        <v>-16223929384.977785</v>
      </c>
      <c r="V1240" s="3">
        <f t="shared" si="63"/>
        <v>1.6324675931804267</v>
      </c>
    </row>
    <row r="1241" spans="13:22" x14ac:dyDescent="0.25">
      <c r="M1241" s="3">
        <v>1237</v>
      </c>
      <c r="N1241" s="122">
        <f>(_xlfn.GAMMA.INV(T1241,IF($O$2="Railway",$D$31,$D$32),IF($O$2="Railway",$F$31,$F$32))*'CBA Result'!$G$89)</f>
        <v>6040250176.963295</v>
      </c>
      <c r="O1241" s="122">
        <f>'CBA Result'!$G$88+'CBA Result'!$G$92+'CBA Result'!$G$93+'CBA Result'!$G$94+'CBA Result'!$G$95</f>
        <v>-1375964005.2877898</v>
      </c>
      <c r="P1241" s="122">
        <f>'CBA Result'!$G$90+'CBA Result'!$G$91</f>
        <v>16477753602.776276</v>
      </c>
      <c r="Q1241" s="122">
        <f>'CBA Result'!$G$74</f>
        <v>-11300047184.977684</v>
      </c>
      <c r="R1241" s="3">
        <v>0.27347362378523754</v>
      </c>
      <c r="S1241" s="122">
        <f t="shared" si="61"/>
        <v>8869258792.696991</v>
      </c>
      <c r="T1241" s="3">
        <v>0.98570079311890557</v>
      </c>
      <c r="U1241" s="122">
        <f t="shared" si="62"/>
        <v>-29433509048.967403</v>
      </c>
      <c r="V1241" s="3">
        <f t="shared" si="63"/>
        <v>0.4598005946846927</v>
      </c>
    </row>
    <row r="1242" spans="13:22" x14ac:dyDescent="0.25">
      <c r="M1242" s="3">
        <v>1238</v>
      </c>
      <c r="N1242" s="122">
        <f>(_xlfn.GAMMA.INV(T1242,IF($O$2="Railway",$D$31,$D$32),IF($O$2="Railway",$F$31,$F$32))*'CBA Result'!$G$89)</f>
        <v>2922277127.6645665</v>
      </c>
      <c r="O1242" s="122">
        <f>'CBA Result'!$G$88+'CBA Result'!$G$92+'CBA Result'!$G$93+'CBA Result'!$G$94+'CBA Result'!$G$95</f>
        <v>-1375964005.2877898</v>
      </c>
      <c r="P1242" s="122">
        <f>'CBA Result'!$G$90+'CBA Result'!$G$91</f>
        <v>16477753602.776276</v>
      </c>
      <c r="Q1242" s="122">
        <f>'CBA Result'!$G$74</f>
        <v>-11300047184.977684</v>
      </c>
      <c r="R1242" s="3">
        <v>0.28237468856514203</v>
      </c>
      <c r="S1242" s="122">
        <f t="shared" si="61"/>
        <v>9033418001.4177189</v>
      </c>
      <c r="T1242" s="3">
        <v>8.6964457598258549E-2</v>
      </c>
      <c r="U1242" s="122">
        <f t="shared" si="62"/>
        <v>-14239951618.021893</v>
      </c>
      <c r="V1242" s="3">
        <f t="shared" si="63"/>
        <v>0.74296117062679679</v>
      </c>
    </row>
    <row r="1243" spans="13:22" x14ac:dyDescent="0.25">
      <c r="M1243" s="3">
        <v>1239</v>
      </c>
      <c r="N1243" s="122">
        <f>(_xlfn.GAMMA.INV(T1243,IF($O$2="Railway",$D$31,$D$32),IF($O$2="Railway",$F$31,$F$32))*'CBA Result'!$G$89)</f>
        <v>2936346716.0475121</v>
      </c>
      <c r="O1243" s="122">
        <f>'CBA Result'!$G$88+'CBA Result'!$G$92+'CBA Result'!$G$93+'CBA Result'!$G$94+'CBA Result'!$G$95</f>
        <v>-1375964005.2877898</v>
      </c>
      <c r="P1243" s="122">
        <f>'CBA Result'!$G$90+'CBA Result'!$G$91</f>
        <v>16477753602.776276</v>
      </c>
      <c r="Q1243" s="122">
        <f>'CBA Result'!$G$74</f>
        <v>-11300047184.977684</v>
      </c>
      <c r="R1243" s="3">
        <v>0.11831521673492218</v>
      </c>
      <c r="S1243" s="122">
        <f t="shared" si="61"/>
        <v>5778456213.7797222</v>
      </c>
      <c r="T1243" s="3">
        <v>9.0302760619742295E-2</v>
      </c>
      <c r="U1243" s="122">
        <f t="shared" si="62"/>
        <v>-14308511254.601856</v>
      </c>
      <c r="V1243" s="3">
        <f t="shared" si="63"/>
        <v>0.51290024475321638</v>
      </c>
    </row>
    <row r="1244" spans="13:22" x14ac:dyDescent="0.25">
      <c r="M1244" s="3">
        <v>1240</v>
      </c>
      <c r="N1244" s="122">
        <f>(_xlfn.GAMMA.INV(T1244,IF($O$2="Railway",$D$31,$D$32),IF($O$2="Railway",$F$31,$F$32))*'CBA Result'!$G$89)</f>
        <v>4241807930.0508728</v>
      </c>
      <c r="O1244" s="122">
        <f>'CBA Result'!$G$88+'CBA Result'!$G$92+'CBA Result'!$G$93+'CBA Result'!$G$94+'CBA Result'!$G$95</f>
        <v>-1375964005.2877898</v>
      </c>
      <c r="P1244" s="122">
        <f>'CBA Result'!$G$90+'CBA Result'!$G$91</f>
        <v>16477753602.776276</v>
      </c>
      <c r="Q1244" s="122">
        <f>'CBA Result'!$G$74</f>
        <v>-11300047184.977684</v>
      </c>
      <c r="R1244" s="3">
        <v>3.6906126742900836E-2</v>
      </c>
      <c r="S1244" s="122">
        <f t="shared" si="61"/>
        <v>3592604130.8162589</v>
      </c>
      <c r="T1244" s="3">
        <v>0.63805207098330818</v>
      </c>
      <c r="U1244" s="122">
        <f t="shared" si="62"/>
        <v>-20669887576.72657</v>
      </c>
      <c r="V1244" s="3">
        <f t="shared" si="63"/>
        <v>0.31245685452354782</v>
      </c>
    </row>
    <row r="1245" spans="13:22" x14ac:dyDescent="0.25">
      <c r="M1245" s="3">
        <v>1241</v>
      </c>
      <c r="N1245" s="122">
        <f>(_xlfn.GAMMA.INV(T1245,IF($O$2="Railway",$D$31,$D$32),IF($O$2="Railway",$F$31,$F$32))*'CBA Result'!$G$89)</f>
        <v>5068780153.2226963</v>
      </c>
      <c r="O1245" s="122">
        <f>'CBA Result'!$G$88+'CBA Result'!$G$92+'CBA Result'!$G$93+'CBA Result'!$G$94+'CBA Result'!$G$95</f>
        <v>-1375964005.2877898</v>
      </c>
      <c r="P1245" s="122">
        <f>'CBA Result'!$G$90+'CBA Result'!$G$91</f>
        <v>16477753602.776276</v>
      </c>
      <c r="Q1245" s="122">
        <f>'CBA Result'!$G$74</f>
        <v>-11300047184.977684</v>
      </c>
      <c r="R1245" s="3">
        <v>0.73538284033337786</v>
      </c>
      <c r="S1245" s="122">
        <f t="shared" si="61"/>
        <v>18089472087.039864</v>
      </c>
      <c r="T1245" s="3">
        <v>0.89438921273391314</v>
      </c>
      <c r="U1245" s="122">
        <f t="shared" si="62"/>
        <v>-24699636958.10231</v>
      </c>
      <c r="V1245" s="3">
        <f t="shared" si="63"/>
        <v>0.88188697963147378</v>
      </c>
    </row>
    <row r="1246" spans="13:22" x14ac:dyDescent="0.25">
      <c r="M1246" s="3">
        <v>1242</v>
      </c>
      <c r="N1246" s="122">
        <f>(_xlfn.GAMMA.INV(T1246,IF($O$2="Railway",$D$31,$D$32),IF($O$2="Railway",$F$31,$F$32))*'CBA Result'!$G$89)</f>
        <v>3264935421.6032772</v>
      </c>
      <c r="O1246" s="122">
        <f>'CBA Result'!$G$88+'CBA Result'!$G$92+'CBA Result'!$G$93+'CBA Result'!$G$94+'CBA Result'!$G$95</f>
        <v>-1375964005.2877898</v>
      </c>
      <c r="P1246" s="122">
        <f>'CBA Result'!$G$90+'CBA Result'!$G$91</f>
        <v>16477753602.776276</v>
      </c>
      <c r="Q1246" s="122">
        <f>'CBA Result'!$G$74</f>
        <v>-11300047184.977684</v>
      </c>
      <c r="R1246" s="3">
        <v>0.40500167378327245</v>
      </c>
      <c r="S1246" s="122">
        <f t="shared" si="61"/>
        <v>11266367751.413513</v>
      </c>
      <c r="T1246" s="3">
        <v>0.19174799096930517</v>
      </c>
      <c r="U1246" s="122">
        <f t="shared" si="62"/>
        <v>-15909689741.42182</v>
      </c>
      <c r="V1246" s="3">
        <f t="shared" si="63"/>
        <v>0.8268759090554918</v>
      </c>
    </row>
    <row r="1247" spans="13:22" x14ac:dyDescent="0.25">
      <c r="M1247" s="3">
        <v>1243</v>
      </c>
      <c r="N1247" s="122">
        <f>(_xlfn.GAMMA.INV(T1247,IF($O$2="Railway",$D$31,$D$32),IF($O$2="Railway",$F$31,$F$32))*'CBA Result'!$G$89)</f>
        <v>3941500800.5650959</v>
      </c>
      <c r="O1247" s="122">
        <f>'CBA Result'!$G$88+'CBA Result'!$G$92+'CBA Result'!$G$93+'CBA Result'!$G$94+'CBA Result'!$G$95</f>
        <v>-1375964005.2877898</v>
      </c>
      <c r="P1247" s="122">
        <f>'CBA Result'!$G$90+'CBA Result'!$G$91</f>
        <v>16477753602.776276</v>
      </c>
      <c r="Q1247" s="122">
        <f>'CBA Result'!$G$74</f>
        <v>-11300047184.977684</v>
      </c>
      <c r="R1247" s="3">
        <v>0.25755707538349193</v>
      </c>
      <c r="S1247" s="122">
        <f t="shared" si="61"/>
        <v>8573941994.3169851</v>
      </c>
      <c r="T1247" s="3">
        <v>0.49957455818767305</v>
      </c>
      <c r="U1247" s="122">
        <f t="shared" si="62"/>
        <v>-19206522260.021614</v>
      </c>
      <c r="V1247" s="3">
        <f t="shared" si="63"/>
        <v>0.57998416573213374</v>
      </c>
    </row>
    <row r="1248" spans="13:22" x14ac:dyDescent="0.25">
      <c r="M1248" s="3">
        <v>1244</v>
      </c>
      <c r="N1248" s="122">
        <f>(_xlfn.GAMMA.INV(T1248,IF($O$2="Railway",$D$31,$D$32),IF($O$2="Railway",$F$31,$F$32))*'CBA Result'!$G$89)</f>
        <v>4074940100.340631</v>
      </c>
      <c r="O1248" s="122">
        <f>'CBA Result'!$G$88+'CBA Result'!$G$92+'CBA Result'!$G$93+'CBA Result'!$G$94+'CBA Result'!$G$95</f>
        <v>-1375964005.2877898</v>
      </c>
      <c r="P1248" s="122">
        <f>'CBA Result'!$G$90+'CBA Result'!$G$91</f>
        <v>16477753602.776276</v>
      </c>
      <c r="Q1248" s="122">
        <f>'CBA Result'!$G$74</f>
        <v>-11300047184.977684</v>
      </c>
      <c r="R1248" s="3">
        <v>0.65248931423085132</v>
      </c>
      <c r="S1248" s="122">
        <f t="shared" si="61"/>
        <v>16127209349.291845</v>
      </c>
      <c r="T1248" s="3">
        <v>0.5629751739894967</v>
      </c>
      <c r="U1248" s="122">
        <f t="shared" si="62"/>
        <v>-19856758048.666656</v>
      </c>
      <c r="V1248" s="3">
        <f t="shared" si="63"/>
        <v>0.94809965444529509</v>
      </c>
    </row>
    <row r="1249" spans="13:22" x14ac:dyDescent="0.25">
      <c r="M1249" s="3">
        <v>1245</v>
      </c>
      <c r="N1249" s="122">
        <f>(_xlfn.GAMMA.INV(T1249,IF($O$2="Railway",$D$31,$D$32),IF($O$2="Railway",$F$31,$F$32))*'CBA Result'!$G$89)</f>
        <v>3681153934.521812</v>
      </c>
      <c r="O1249" s="122">
        <f>'CBA Result'!$G$88+'CBA Result'!$G$92+'CBA Result'!$G$93+'CBA Result'!$G$94+'CBA Result'!$G$95</f>
        <v>-1375964005.2877898</v>
      </c>
      <c r="P1249" s="122">
        <f>'CBA Result'!$G$90+'CBA Result'!$G$91</f>
        <v>16477753602.776276</v>
      </c>
      <c r="Q1249" s="122">
        <f>'CBA Result'!$G$74</f>
        <v>-11300047184.977684</v>
      </c>
      <c r="R1249" s="3">
        <v>0.3282788736125607</v>
      </c>
      <c r="S1249" s="122">
        <f t="shared" si="61"/>
        <v>9872304981.7083702</v>
      </c>
      <c r="T1249" s="3">
        <v>0.37329757362577121</v>
      </c>
      <c r="U1249" s="122">
        <f t="shared" si="62"/>
        <v>-17937879138.784573</v>
      </c>
      <c r="V1249" s="3">
        <f t="shared" si="63"/>
        <v>0.67887038466061989</v>
      </c>
    </row>
    <row r="1250" spans="13:22" x14ac:dyDescent="0.25">
      <c r="M1250" s="3">
        <v>1246</v>
      </c>
      <c r="N1250" s="122">
        <f>(_xlfn.GAMMA.INV(T1250,IF($O$2="Railway",$D$31,$D$32),IF($O$2="Railway",$F$31,$F$32))*'CBA Result'!$G$89)</f>
        <v>5784324039.4927559</v>
      </c>
      <c r="O1250" s="122">
        <f>'CBA Result'!$G$88+'CBA Result'!$G$92+'CBA Result'!$G$93+'CBA Result'!$G$94+'CBA Result'!$G$95</f>
        <v>-1375964005.2877898</v>
      </c>
      <c r="P1250" s="122">
        <f>'CBA Result'!$G$90+'CBA Result'!$G$91</f>
        <v>16477753602.776276</v>
      </c>
      <c r="Q1250" s="122">
        <f>'CBA Result'!$G$74</f>
        <v>-11300047184.977684</v>
      </c>
      <c r="R1250" s="3">
        <v>0.19118707979428085</v>
      </c>
      <c r="S1250" s="122">
        <f t="shared" si="61"/>
        <v>7305041220.6691265</v>
      </c>
      <c r="T1250" s="3">
        <v>0.97451765295973969</v>
      </c>
      <c r="U1250" s="122">
        <f t="shared" si="62"/>
        <v>-28186407676.935581</v>
      </c>
      <c r="V1250" s="3">
        <f t="shared" si="63"/>
        <v>0.41556914201801431</v>
      </c>
    </row>
    <row r="1251" spans="13:22" x14ac:dyDescent="0.25">
      <c r="M1251" s="3">
        <v>1247</v>
      </c>
      <c r="N1251" s="122">
        <f>(_xlfn.GAMMA.INV(T1251,IF($O$2="Railway",$D$31,$D$32),IF($O$2="Railway",$F$31,$F$32))*'CBA Result'!$G$89)</f>
        <v>4119833619.7958164</v>
      </c>
      <c r="O1251" s="122">
        <f>'CBA Result'!$G$88+'CBA Result'!$G$92+'CBA Result'!$G$93+'CBA Result'!$G$94+'CBA Result'!$G$95</f>
        <v>-1375964005.2877898</v>
      </c>
      <c r="P1251" s="122">
        <f>'CBA Result'!$G$90+'CBA Result'!$G$91</f>
        <v>16477753602.776276</v>
      </c>
      <c r="Q1251" s="122">
        <f>'CBA Result'!$G$74</f>
        <v>-11300047184.977684</v>
      </c>
      <c r="R1251" s="3">
        <v>0.61609134594022097</v>
      </c>
      <c r="S1251" s="122">
        <f t="shared" si="61"/>
        <v>15341696404.4023</v>
      </c>
      <c r="T1251" s="3">
        <v>0.58372115016611625</v>
      </c>
      <c r="U1251" s="122">
        <f t="shared" si="62"/>
        <v>-20075519486.092499</v>
      </c>
      <c r="V1251" s="3">
        <f t="shared" si="63"/>
        <v>0.9008766139994171</v>
      </c>
    </row>
    <row r="1252" spans="13:22" x14ac:dyDescent="0.25">
      <c r="M1252" s="3">
        <v>1248</v>
      </c>
      <c r="N1252" s="122">
        <f>(_xlfn.GAMMA.INV(T1252,IF($O$2="Railway",$D$31,$D$32),IF($O$2="Railway",$F$31,$F$32))*'CBA Result'!$G$89)</f>
        <v>4362456213.9487257</v>
      </c>
      <c r="O1252" s="122">
        <f>'CBA Result'!$G$88+'CBA Result'!$G$92+'CBA Result'!$G$93+'CBA Result'!$G$94+'CBA Result'!$G$95</f>
        <v>-1375964005.2877898</v>
      </c>
      <c r="P1252" s="122">
        <f>'CBA Result'!$G$90+'CBA Result'!$G$91</f>
        <v>16477753602.776276</v>
      </c>
      <c r="Q1252" s="122">
        <f>'CBA Result'!$G$74</f>
        <v>-11300047184.977684</v>
      </c>
      <c r="R1252" s="3">
        <v>0.54056785390142548</v>
      </c>
      <c r="S1252" s="122">
        <f t="shared" si="61"/>
        <v>13811153425.983761</v>
      </c>
      <c r="T1252" s="3">
        <v>0.68825557084378719</v>
      </c>
      <c r="U1252" s="122">
        <f t="shared" si="62"/>
        <v>-21257794079.24086</v>
      </c>
      <c r="V1252" s="3">
        <f t="shared" si="63"/>
        <v>0.7901876164586763</v>
      </c>
    </row>
    <row r="1253" spans="13:22" x14ac:dyDescent="0.25">
      <c r="M1253" s="3">
        <v>1249</v>
      </c>
      <c r="N1253" s="122">
        <f>(_xlfn.GAMMA.INV(T1253,IF($O$2="Railway",$D$31,$D$32),IF($O$2="Railway",$F$31,$F$32))*'CBA Result'!$G$89)</f>
        <v>4941094272.4111967</v>
      </c>
      <c r="O1253" s="122">
        <f>'CBA Result'!$G$88+'CBA Result'!$G$92+'CBA Result'!$G$93+'CBA Result'!$G$94+'CBA Result'!$G$95</f>
        <v>-1375964005.2877898</v>
      </c>
      <c r="P1253" s="122">
        <f>'CBA Result'!$G$90+'CBA Result'!$G$91</f>
        <v>16477753602.776276</v>
      </c>
      <c r="Q1253" s="122">
        <f>'CBA Result'!$G$74</f>
        <v>-11300047184.977684</v>
      </c>
      <c r="R1253" s="3">
        <v>0.71118460390217642</v>
      </c>
      <c r="S1253" s="122">
        <f t="shared" si="61"/>
        <v>17486379317.350925</v>
      </c>
      <c r="T1253" s="3">
        <v>0.86829038390594948</v>
      </c>
      <c r="U1253" s="122">
        <f t="shared" si="62"/>
        <v>-24077436979.925236</v>
      </c>
      <c r="V1253" s="3">
        <f t="shared" si="63"/>
        <v>0.8743251867724211</v>
      </c>
    </row>
    <row r="1254" spans="13:22" x14ac:dyDescent="0.25">
      <c r="M1254" s="3">
        <v>1250</v>
      </c>
      <c r="N1254" s="122">
        <f>(_xlfn.GAMMA.INV(T1254,IF($O$2="Railway",$D$31,$D$32),IF($O$2="Railway",$F$31,$F$32))*'CBA Result'!$G$89)</f>
        <v>3446144335.9373145</v>
      </c>
      <c r="O1254" s="122">
        <f>'CBA Result'!$G$88+'CBA Result'!$G$92+'CBA Result'!$G$93+'CBA Result'!$G$94+'CBA Result'!$G$95</f>
        <v>-1375964005.2877898</v>
      </c>
      <c r="P1254" s="122">
        <f>'CBA Result'!$G$90+'CBA Result'!$G$91</f>
        <v>16477753602.776276</v>
      </c>
      <c r="Q1254" s="122">
        <f>'CBA Result'!$G$74</f>
        <v>-11300047184.977684</v>
      </c>
      <c r="R1254" s="3">
        <v>0.54384783643849455</v>
      </c>
      <c r="S1254" s="122">
        <f t="shared" si="61"/>
        <v>13875398985.454868</v>
      </c>
      <c r="T1254" s="3">
        <v>0.26524316839465356</v>
      </c>
      <c r="U1254" s="122">
        <f t="shared" si="62"/>
        <v>-16792701878.923365</v>
      </c>
      <c r="V1254" s="3">
        <f t="shared" si="63"/>
        <v>0.94955412363497016</v>
      </c>
    </row>
    <row r="1255" spans="13:22" x14ac:dyDescent="0.25">
      <c r="M1255" s="3">
        <v>1251</v>
      </c>
      <c r="N1255" s="122">
        <f>(_xlfn.GAMMA.INV(T1255,IF($O$2="Railway",$D$31,$D$32),IF($O$2="Railway",$F$31,$F$32))*'CBA Result'!$G$89)</f>
        <v>3739713747.3976636</v>
      </c>
      <c r="O1255" s="122">
        <f>'CBA Result'!$G$88+'CBA Result'!$G$92+'CBA Result'!$G$93+'CBA Result'!$G$94+'CBA Result'!$G$95</f>
        <v>-1375964005.2877898</v>
      </c>
      <c r="P1255" s="122">
        <f>'CBA Result'!$G$90+'CBA Result'!$G$91</f>
        <v>16477753602.776276</v>
      </c>
      <c r="Q1255" s="122">
        <f>'CBA Result'!$G$74</f>
        <v>-11300047184.977684</v>
      </c>
      <c r="R1255" s="3">
        <v>2.6905356447698425E-2</v>
      </c>
      <c r="S1255" s="122">
        <f t="shared" si="61"/>
        <v>3222483094.3299246</v>
      </c>
      <c r="T1255" s="3">
        <v>0.40152895400117461</v>
      </c>
      <c r="U1255" s="122">
        <f t="shared" si="62"/>
        <v>-18223234998.507217</v>
      </c>
      <c r="V1255" s="3">
        <f t="shared" si="63"/>
        <v>0.30654452060226423</v>
      </c>
    </row>
    <row r="1256" spans="13:22" x14ac:dyDescent="0.25">
      <c r="M1256" s="3">
        <v>1252</v>
      </c>
      <c r="N1256" s="122">
        <f>(_xlfn.GAMMA.INV(T1256,IF($O$2="Railway",$D$31,$D$32),IF($O$2="Railway",$F$31,$F$32))*'CBA Result'!$G$89)</f>
        <v>5909771393.6179247</v>
      </c>
      <c r="O1256" s="122">
        <f>'CBA Result'!$G$88+'CBA Result'!$G$92+'CBA Result'!$G$93+'CBA Result'!$G$94+'CBA Result'!$G$95</f>
        <v>-1375964005.2877898</v>
      </c>
      <c r="P1256" s="122">
        <f>'CBA Result'!$G$90+'CBA Result'!$G$91</f>
        <v>16477753602.776276</v>
      </c>
      <c r="Q1256" s="122">
        <f>'CBA Result'!$G$74</f>
        <v>-11300047184.977684</v>
      </c>
      <c r="R1256" s="3">
        <v>0.80144384654215883</v>
      </c>
      <c r="S1256" s="122">
        <f t="shared" si="61"/>
        <v>19916915703.552879</v>
      </c>
      <c r="T1256" s="3">
        <v>0.98072105079695948</v>
      </c>
      <c r="U1256" s="122">
        <f t="shared" si="62"/>
        <v>-28797699548.072697</v>
      </c>
      <c r="V1256" s="3">
        <f t="shared" si="63"/>
        <v>0.84905126019065624</v>
      </c>
    </row>
    <row r="1257" spans="13:22" x14ac:dyDescent="0.25">
      <c r="M1257" s="3">
        <v>1253</v>
      </c>
      <c r="N1257" s="122">
        <f>(_xlfn.GAMMA.INV(T1257,IF($O$2="Railway",$D$31,$D$32),IF($O$2="Railway",$F$31,$F$32))*'CBA Result'!$G$89)</f>
        <v>3746041503.9898715</v>
      </c>
      <c r="O1257" s="122">
        <f>'CBA Result'!$G$88+'CBA Result'!$G$92+'CBA Result'!$G$93+'CBA Result'!$G$94+'CBA Result'!$G$95</f>
        <v>-1375964005.2877898</v>
      </c>
      <c r="P1257" s="122">
        <f>'CBA Result'!$G$90+'CBA Result'!$G$91</f>
        <v>16477753602.776276</v>
      </c>
      <c r="Q1257" s="122">
        <f>'CBA Result'!$G$74</f>
        <v>-11300047184.977684</v>
      </c>
      <c r="R1257" s="3">
        <v>0.97704293826811772</v>
      </c>
      <c r="S1257" s="122">
        <f t="shared" si="61"/>
        <v>29033128427.214779</v>
      </c>
      <c r="T1257" s="3">
        <v>0.40459546524202161</v>
      </c>
      <c r="U1257" s="122">
        <f t="shared" si="62"/>
        <v>-18254069496.327648</v>
      </c>
      <c r="V1257" s="3">
        <f t="shared" si="63"/>
        <v>1.7203400004713774</v>
      </c>
    </row>
    <row r="1258" spans="13:22" x14ac:dyDescent="0.25">
      <c r="M1258" s="3">
        <v>1254</v>
      </c>
      <c r="N1258" s="122">
        <f>(_xlfn.GAMMA.INV(T1258,IF($O$2="Railway",$D$31,$D$32),IF($O$2="Railway",$F$31,$F$32))*'CBA Result'!$G$89)</f>
        <v>3260543863.5015569</v>
      </c>
      <c r="O1258" s="122">
        <f>'CBA Result'!$G$88+'CBA Result'!$G$92+'CBA Result'!$G$93+'CBA Result'!$G$94+'CBA Result'!$G$95</f>
        <v>-1375964005.2877898</v>
      </c>
      <c r="P1258" s="122">
        <f>'CBA Result'!$G$90+'CBA Result'!$G$91</f>
        <v>16477753602.776276</v>
      </c>
      <c r="Q1258" s="122">
        <f>'CBA Result'!$G$74</f>
        <v>-11300047184.977684</v>
      </c>
      <c r="R1258" s="3">
        <v>0.99498154473502276</v>
      </c>
      <c r="S1258" s="122">
        <f t="shared" si="61"/>
        <v>32694317280.748459</v>
      </c>
      <c r="T1258" s="3">
        <v>0.19010649617568742</v>
      </c>
      <c r="U1258" s="122">
        <f t="shared" si="62"/>
        <v>-15888290136.879108</v>
      </c>
      <c r="V1258" s="3">
        <f t="shared" si="63"/>
        <v>2.1763762394229831</v>
      </c>
    </row>
    <row r="1259" spans="13:22" x14ac:dyDescent="0.25">
      <c r="M1259" s="3">
        <v>1255</v>
      </c>
      <c r="N1259" s="122">
        <f>(_xlfn.GAMMA.INV(T1259,IF($O$2="Railway",$D$31,$D$32),IF($O$2="Railway",$F$31,$F$32))*'CBA Result'!$G$89)</f>
        <v>4291009565.1566424</v>
      </c>
      <c r="O1259" s="122">
        <f>'CBA Result'!$G$88+'CBA Result'!$G$92+'CBA Result'!$G$93+'CBA Result'!$G$94+'CBA Result'!$G$95</f>
        <v>-1375964005.2877898</v>
      </c>
      <c r="P1259" s="122">
        <f>'CBA Result'!$G$90+'CBA Result'!$G$91</f>
        <v>16477753602.776276</v>
      </c>
      <c r="Q1259" s="122">
        <f>'CBA Result'!$G$74</f>
        <v>-11300047184.977684</v>
      </c>
      <c r="R1259" s="3">
        <v>0.69132591887114425</v>
      </c>
      <c r="S1259" s="122">
        <f t="shared" si="61"/>
        <v>17011648913.564028</v>
      </c>
      <c r="T1259" s="3">
        <v>0.6589882216603713</v>
      </c>
      <c r="U1259" s="122">
        <f t="shared" si="62"/>
        <v>-20909642012.334686</v>
      </c>
      <c r="V1259" s="3">
        <f t="shared" si="63"/>
        <v>0.9529907045600321</v>
      </c>
    </row>
    <row r="1260" spans="13:22" x14ac:dyDescent="0.25">
      <c r="M1260" s="3">
        <v>1256</v>
      </c>
      <c r="N1260" s="122">
        <f>(_xlfn.GAMMA.INV(T1260,IF($O$2="Railway",$D$31,$D$32),IF($O$2="Railway",$F$31,$F$32))*'CBA Result'!$G$89)</f>
        <v>5037385343.3974428</v>
      </c>
      <c r="O1260" s="122">
        <f>'CBA Result'!$G$88+'CBA Result'!$G$92+'CBA Result'!$G$93+'CBA Result'!$G$94+'CBA Result'!$G$95</f>
        <v>-1375964005.2877898</v>
      </c>
      <c r="P1260" s="122">
        <f>'CBA Result'!$G$90+'CBA Result'!$G$91</f>
        <v>16477753602.776276</v>
      </c>
      <c r="Q1260" s="122">
        <f>'CBA Result'!$G$74</f>
        <v>-11300047184.977684</v>
      </c>
      <c r="R1260" s="3">
        <v>0.62048895073155064</v>
      </c>
      <c r="S1260" s="122">
        <f t="shared" si="61"/>
        <v>15434677028.398703</v>
      </c>
      <c r="T1260" s="3">
        <v>0.88838684526956213</v>
      </c>
      <c r="U1260" s="122">
        <f t="shared" si="62"/>
        <v>-24546653324.641823</v>
      </c>
      <c r="V1260" s="3">
        <f t="shared" si="63"/>
        <v>0.77795119823272274</v>
      </c>
    </row>
    <row r="1261" spans="13:22" x14ac:dyDescent="0.25">
      <c r="M1261" s="3">
        <v>1257</v>
      </c>
      <c r="N1261" s="122">
        <f>(_xlfn.GAMMA.INV(T1261,IF($O$2="Railway",$D$31,$D$32),IF($O$2="Railway",$F$31,$F$32))*'CBA Result'!$G$89)</f>
        <v>3059818211.3465996</v>
      </c>
      <c r="O1261" s="122">
        <f>'CBA Result'!$G$88+'CBA Result'!$G$92+'CBA Result'!$G$93+'CBA Result'!$G$94+'CBA Result'!$G$95</f>
        <v>-1375964005.2877898</v>
      </c>
      <c r="P1261" s="122">
        <f>'CBA Result'!$G$90+'CBA Result'!$G$91</f>
        <v>16477753602.776276</v>
      </c>
      <c r="Q1261" s="122">
        <f>'CBA Result'!$G$74</f>
        <v>-11300047184.977684</v>
      </c>
      <c r="R1261" s="3">
        <v>0.33234293715044194</v>
      </c>
      <c r="S1261" s="122">
        <f t="shared" si="61"/>
        <v>9946169040.3448315</v>
      </c>
      <c r="T1261" s="3">
        <v>0.1231743087460383</v>
      </c>
      <c r="U1261" s="122">
        <f t="shared" si="62"/>
        <v>-14910174971.782907</v>
      </c>
      <c r="V1261" s="3">
        <f t="shared" si="63"/>
        <v>0.78000581940943936</v>
      </c>
    </row>
    <row r="1262" spans="13:22" x14ac:dyDescent="0.25">
      <c r="M1262" s="3">
        <v>1258</v>
      </c>
      <c r="N1262" s="122">
        <f>(_xlfn.GAMMA.INV(T1262,IF($O$2="Railway",$D$31,$D$32),IF($O$2="Railway",$F$31,$F$32))*'CBA Result'!$G$89)</f>
        <v>2557286483.3938918</v>
      </c>
      <c r="O1262" s="122">
        <f>'CBA Result'!$G$88+'CBA Result'!$G$92+'CBA Result'!$G$93+'CBA Result'!$G$94+'CBA Result'!$G$95</f>
        <v>-1375964005.2877898</v>
      </c>
      <c r="P1262" s="122">
        <f>'CBA Result'!$G$90+'CBA Result'!$G$91</f>
        <v>16477753602.776276</v>
      </c>
      <c r="Q1262" s="122">
        <f>'CBA Result'!$G$74</f>
        <v>-11300047184.977684</v>
      </c>
      <c r="R1262" s="3">
        <v>0.27781704729928824</v>
      </c>
      <c r="S1262" s="122">
        <f t="shared" si="61"/>
        <v>8949443169.7463531</v>
      </c>
      <c r="T1262" s="3">
        <v>2.7116342241698121E-2</v>
      </c>
      <c r="U1262" s="122">
        <f t="shared" si="62"/>
        <v>-12461390280.959805</v>
      </c>
      <c r="V1262" s="3">
        <f t="shared" si="63"/>
        <v>0.81297234252678907</v>
      </c>
    </row>
    <row r="1263" spans="13:22" x14ac:dyDescent="0.25">
      <c r="M1263" s="3">
        <v>1259</v>
      </c>
      <c r="N1263" s="122">
        <f>(_xlfn.GAMMA.INV(T1263,IF($O$2="Railway",$D$31,$D$32),IF($O$2="Railway",$F$31,$F$32))*'CBA Result'!$G$89)</f>
        <v>4595333184.1905298</v>
      </c>
      <c r="O1263" s="122">
        <f>'CBA Result'!$G$88+'CBA Result'!$G$92+'CBA Result'!$G$93+'CBA Result'!$G$94+'CBA Result'!$G$95</f>
        <v>-1375964005.2877898</v>
      </c>
      <c r="P1263" s="122">
        <f>'CBA Result'!$G$90+'CBA Result'!$G$91</f>
        <v>16477753602.776276</v>
      </c>
      <c r="Q1263" s="122">
        <f>'CBA Result'!$G$74</f>
        <v>-11300047184.977684</v>
      </c>
      <c r="R1263" s="3">
        <v>0.80460267269024111</v>
      </c>
      <c r="S1263" s="122">
        <f t="shared" si="61"/>
        <v>20012761134.263962</v>
      </c>
      <c r="T1263" s="3">
        <v>0.77326858328821557</v>
      </c>
      <c r="U1263" s="122">
        <f t="shared" si="62"/>
        <v>-22392579263.644314</v>
      </c>
      <c r="V1263" s="3">
        <f t="shared" si="63"/>
        <v>1.0374923781507139</v>
      </c>
    </row>
    <row r="1264" spans="13:22" x14ac:dyDescent="0.25">
      <c r="M1264" s="3">
        <v>1260</v>
      </c>
      <c r="N1264" s="122">
        <f>(_xlfn.GAMMA.INV(T1264,IF($O$2="Railway",$D$31,$D$32),IF($O$2="Railway",$F$31,$F$32))*'CBA Result'!$G$89)</f>
        <v>6339319330.0484514</v>
      </c>
      <c r="O1264" s="122">
        <f>'CBA Result'!$G$88+'CBA Result'!$G$92+'CBA Result'!$G$93+'CBA Result'!$G$94+'CBA Result'!$G$95</f>
        <v>-1375964005.2877898</v>
      </c>
      <c r="P1264" s="122">
        <f>'CBA Result'!$G$90+'CBA Result'!$G$91</f>
        <v>16477753602.776276</v>
      </c>
      <c r="Q1264" s="122">
        <f>'CBA Result'!$G$74</f>
        <v>-11300047184.977684</v>
      </c>
      <c r="R1264" s="3">
        <v>0.92853803270535162</v>
      </c>
      <c r="S1264" s="122">
        <f t="shared" si="61"/>
        <v>25029501351.04031</v>
      </c>
      <c r="T1264" s="3">
        <v>0.99301635014121981</v>
      </c>
      <c r="U1264" s="122">
        <f t="shared" si="62"/>
        <v>-30890841835.806454</v>
      </c>
      <c r="V1264" s="3">
        <f t="shared" si="63"/>
        <v>0.97093037590951625</v>
      </c>
    </row>
    <row r="1265" spans="13:22" x14ac:dyDescent="0.25">
      <c r="M1265" s="3">
        <v>1261</v>
      </c>
      <c r="N1265" s="122">
        <f>(_xlfn.GAMMA.INV(T1265,IF($O$2="Railway",$D$31,$D$32),IF($O$2="Railway",$F$31,$F$32))*'CBA Result'!$G$89)</f>
        <v>4515893699.0288649</v>
      </c>
      <c r="O1265" s="122">
        <f>'CBA Result'!$G$88+'CBA Result'!$G$92+'CBA Result'!$G$93+'CBA Result'!$G$94+'CBA Result'!$G$95</f>
        <v>-1375964005.2877898</v>
      </c>
      <c r="P1265" s="122">
        <f>'CBA Result'!$G$90+'CBA Result'!$G$91</f>
        <v>16477753602.776276</v>
      </c>
      <c r="Q1265" s="122">
        <f>'CBA Result'!$G$74</f>
        <v>-11300047184.977684</v>
      </c>
      <c r="R1265" s="3">
        <v>6.6492162963403212E-2</v>
      </c>
      <c r="S1265" s="122">
        <f t="shared" si="61"/>
        <v>4498923628.5412273</v>
      </c>
      <c r="T1265" s="3">
        <v>0.7461378947665136</v>
      </c>
      <c r="U1265" s="122">
        <f t="shared" si="62"/>
        <v>-22005478938.848381</v>
      </c>
      <c r="V1265" s="3">
        <f t="shared" si="63"/>
        <v>0.34713415433993133</v>
      </c>
    </row>
    <row r="1266" spans="13:22" x14ac:dyDescent="0.25">
      <c r="M1266" s="3">
        <v>1262</v>
      </c>
      <c r="N1266" s="122">
        <f>(_xlfn.GAMMA.INV(T1266,IF($O$2="Railway",$D$31,$D$32),IF($O$2="Railway",$F$31,$F$32))*'CBA Result'!$G$89)</f>
        <v>4390126032.6074715</v>
      </c>
      <c r="O1266" s="122">
        <f>'CBA Result'!$G$88+'CBA Result'!$G$92+'CBA Result'!$G$93+'CBA Result'!$G$94+'CBA Result'!$G$95</f>
        <v>-1375964005.2877898</v>
      </c>
      <c r="P1266" s="122">
        <f>'CBA Result'!$G$90+'CBA Result'!$G$91</f>
        <v>16477753602.776276</v>
      </c>
      <c r="Q1266" s="122">
        <f>'CBA Result'!$G$74</f>
        <v>-11300047184.977684</v>
      </c>
      <c r="R1266" s="3">
        <v>0.62202361633506764</v>
      </c>
      <c r="S1266" s="122">
        <f t="shared" si="61"/>
        <v>15467242215.490147</v>
      </c>
      <c r="T1266" s="3">
        <v>0.6992085271764138</v>
      </c>
      <c r="U1266" s="122">
        <f t="shared" si="62"/>
        <v>-21392626219.303799</v>
      </c>
      <c r="V1266" s="3">
        <f t="shared" si="63"/>
        <v>0.86391469908135887</v>
      </c>
    </row>
    <row r="1267" spans="13:22" x14ac:dyDescent="0.25">
      <c r="M1267" s="3">
        <v>1263</v>
      </c>
      <c r="N1267" s="122">
        <f>(_xlfn.GAMMA.INV(T1267,IF($O$2="Railway",$D$31,$D$32),IF($O$2="Railway",$F$31,$F$32))*'CBA Result'!$G$89)</f>
        <v>3956194310.465591</v>
      </c>
      <c r="O1267" s="122">
        <f>'CBA Result'!$G$88+'CBA Result'!$G$92+'CBA Result'!$G$93+'CBA Result'!$G$94+'CBA Result'!$G$95</f>
        <v>-1375964005.2877898</v>
      </c>
      <c r="P1267" s="122">
        <f>'CBA Result'!$G$90+'CBA Result'!$G$91</f>
        <v>16477753602.776276</v>
      </c>
      <c r="Q1267" s="122">
        <f>'CBA Result'!$G$74</f>
        <v>-11300047184.977684</v>
      </c>
      <c r="R1267" s="3">
        <v>0.2870624635621728</v>
      </c>
      <c r="S1267" s="122">
        <f t="shared" si="61"/>
        <v>9119627293.0867157</v>
      </c>
      <c r="T1267" s="3">
        <v>0.50665434201870441</v>
      </c>
      <c r="U1267" s="122">
        <f t="shared" si="62"/>
        <v>-19278122201.074841</v>
      </c>
      <c r="V1267" s="3">
        <f t="shared" si="63"/>
        <v>0.60689819663100786</v>
      </c>
    </row>
    <row r="1268" spans="13:22" x14ac:dyDescent="0.25">
      <c r="M1268" s="3">
        <v>1264</v>
      </c>
      <c r="N1268" s="122">
        <f>(_xlfn.GAMMA.INV(T1268,IF($O$2="Railway",$D$31,$D$32),IF($O$2="Railway",$F$31,$F$32))*'CBA Result'!$G$89)</f>
        <v>4017078374.2828846</v>
      </c>
      <c r="O1268" s="122">
        <f>'CBA Result'!$G$88+'CBA Result'!$G$92+'CBA Result'!$G$93+'CBA Result'!$G$94+'CBA Result'!$G$95</f>
        <v>-1375964005.2877898</v>
      </c>
      <c r="P1268" s="122">
        <f>'CBA Result'!$G$90+'CBA Result'!$G$91</f>
        <v>16477753602.776276</v>
      </c>
      <c r="Q1268" s="122">
        <f>'CBA Result'!$G$74</f>
        <v>-11300047184.977684</v>
      </c>
      <c r="R1268" s="3">
        <v>0.48102280798156172</v>
      </c>
      <c r="S1268" s="122">
        <f t="shared" si="61"/>
        <v>12671035697.591476</v>
      </c>
      <c r="T1268" s="3">
        <v>0.53575820986908984</v>
      </c>
      <c r="U1268" s="122">
        <f t="shared" si="62"/>
        <v>-19574803893.190639</v>
      </c>
      <c r="V1268" s="3">
        <f t="shared" si="63"/>
        <v>0.78223772509481482</v>
      </c>
    </row>
    <row r="1269" spans="13:22" x14ac:dyDescent="0.25">
      <c r="M1269" s="3">
        <v>1265</v>
      </c>
      <c r="N1269" s="122">
        <f>(_xlfn.GAMMA.INV(T1269,IF($O$2="Railway",$D$31,$D$32),IF($O$2="Railway",$F$31,$F$32))*'CBA Result'!$G$89)</f>
        <v>3666111811.0666871</v>
      </c>
      <c r="O1269" s="122">
        <f>'CBA Result'!$G$88+'CBA Result'!$G$92+'CBA Result'!$G$93+'CBA Result'!$G$94+'CBA Result'!$G$95</f>
        <v>-1375964005.2877898</v>
      </c>
      <c r="P1269" s="122">
        <f>'CBA Result'!$G$90+'CBA Result'!$G$91</f>
        <v>16477753602.776276</v>
      </c>
      <c r="Q1269" s="122">
        <f>'CBA Result'!$G$74</f>
        <v>-11300047184.977684</v>
      </c>
      <c r="R1269" s="3">
        <v>0.54071619202245158</v>
      </c>
      <c r="S1269" s="122">
        <f t="shared" si="61"/>
        <v>13814055242.930031</v>
      </c>
      <c r="T1269" s="3">
        <v>0.36609993490734494</v>
      </c>
      <c r="U1269" s="122">
        <f t="shared" si="62"/>
        <v>-17864580440.243797</v>
      </c>
      <c r="V1269" s="3">
        <f t="shared" si="63"/>
        <v>0.90145990848073643</v>
      </c>
    </row>
    <row r="1270" spans="13:22" x14ac:dyDescent="0.25">
      <c r="M1270" s="3">
        <v>1266</v>
      </c>
      <c r="N1270" s="122">
        <f>(_xlfn.GAMMA.INV(T1270,IF($O$2="Railway",$D$31,$D$32),IF($O$2="Railway",$F$31,$F$32))*'CBA Result'!$G$89)</f>
        <v>5623648967.1579599</v>
      </c>
      <c r="O1270" s="122">
        <f>'CBA Result'!$G$88+'CBA Result'!$G$92+'CBA Result'!$G$93+'CBA Result'!$G$94+'CBA Result'!$G$95</f>
        <v>-1375964005.2877898</v>
      </c>
      <c r="P1270" s="122">
        <f>'CBA Result'!$G$90+'CBA Result'!$G$91</f>
        <v>16477753602.776276</v>
      </c>
      <c r="Q1270" s="122">
        <f>'CBA Result'!$G$74</f>
        <v>-11300047184.977684</v>
      </c>
      <c r="R1270" s="3">
        <v>0.76266047892767841</v>
      </c>
      <c r="S1270" s="122">
        <f t="shared" si="61"/>
        <v>18807649813.472481</v>
      </c>
      <c r="T1270" s="3">
        <v>0.96402015847963041</v>
      </c>
      <c r="U1270" s="122">
        <f t="shared" si="62"/>
        <v>-27403454809.594696</v>
      </c>
      <c r="V1270" s="3">
        <f t="shared" si="63"/>
        <v>0.8413294942384546</v>
      </c>
    </row>
    <row r="1271" spans="13:22" x14ac:dyDescent="0.25">
      <c r="M1271" s="3">
        <v>1267</v>
      </c>
      <c r="N1271" s="122">
        <f>(_xlfn.GAMMA.INV(T1271,IF($O$2="Railway",$D$31,$D$32),IF($O$2="Railway",$F$31,$F$32))*'CBA Result'!$G$89)</f>
        <v>4440646209.5704412</v>
      </c>
      <c r="O1271" s="122">
        <f>'CBA Result'!$G$88+'CBA Result'!$G$92+'CBA Result'!$G$93+'CBA Result'!$G$94+'CBA Result'!$G$95</f>
        <v>-1375964005.2877898</v>
      </c>
      <c r="P1271" s="122">
        <f>'CBA Result'!$G$90+'CBA Result'!$G$91</f>
        <v>16477753602.776276</v>
      </c>
      <c r="Q1271" s="122">
        <f>'CBA Result'!$G$74</f>
        <v>-11300047184.977684</v>
      </c>
      <c r="R1271" s="3">
        <v>0.67579181312457581</v>
      </c>
      <c r="S1271" s="122">
        <f t="shared" si="61"/>
        <v>16651420997.859177</v>
      </c>
      <c r="T1271" s="3">
        <v>0.71863193889820909</v>
      </c>
      <c r="U1271" s="122">
        <f t="shared" si="62"/>
        <v>-21638805771.843887</v>
      </c>
      <c r="V1271" s="3">
        <f t="shared" si="63"/>
        <v>0.91114562467195603</v>
      </c>
    </row>
    <row r="1272" spans="13:22" x14ac:dyDescent="0.25">
      <c r="M1272" s="3">
        <v>1268</v>
      </c>
      <c r="N1272" s="122">
        <f>(_xlfn.GAMMA.INV(T1272,IF($O$2="Railway",$D$31,$D$32),IF($O$2="Railway",$F$31,$F$32))*'CBA Result'!$G$89)</f>
        <v>3267945464.4204044</v>
      </c>
      <c r="O1272" s="122">
        <f>'CBA Result'!$G$88+'CBA Result'!$G$92+'CBA Result'!$G$93+'CBA Result'!$G$94+'CBA Result'!$G$95</f>
        <v>-1375964005.2877898</v>
      </c>
      <c r="P1272" s="122">
        <f>'CBA Result'!$G$90+'CBA Result'!$G$91</f>
        <v>16477753602.776276</v>
      </c>
      <c r="Q1272" s="122">
        <f>'CBA Result'!$G$74</f>
        <v>-11300047184.977684</v>
      </c>
      <c r="R1272" s="3">
        <v>0.20223156113602847</v>
      </c>
      <c r="S1272" s="122">
        <f t="shared" si="61"/>
        <v>7521735719.9864569</v>
      </c>
      <c r="T1272" s="3">
        <v>0.1928772244467295</v>
      </c>
      <c r="U1272" s="122">
        <f t="shared" si="62"/>
        <v>-15924357366.089684</v>
      </c>
      <c r="V1272" s="3">
        <f t="shared" si="63"/>
        <v>0.59115209252746526</v>
      </c>
    </row>
    <row r="1273" spans="13:22" x14ac:dyDescent="0.25">
      <c r="M1273" s="3">
        <v>1269</v>
      </c>
      <c r="N1273" s="122">
        <f>(_xlfn.GAMMA.INV(T1273,IF($O$2="Railway",$D$31,$D$32),IF($O$2="Railway",$F$31,$F$32))*'CBA Result'!$G$89)</f>
        <v>3738075545.7762837</v>
      </c>
      <c r="O1273" s="122">
        <f>'CBA Result'!$G$88+'CBA Result'!$G$92+'CBA Result'!$G$93+'CBA Result'!$G$94+'CBA Result'!$G$95</f>
        <v>-1375964005.2877898</v>
      </c>
      <c r="P1273" s="122">
        <f>'CBA Result'!$G$90+'CBA Result'!$G$91</f>
        <v>16477753602.776276</v>
      </c>
      <c r="Q1273" s="122">
        <f>'CBA Result'!$G$74</f>
        <v>-11300047184.977684</v>
      </c>
      <c r="R1273" s="3">
        <v>0.89239340867465067</v>
      </c>
      <c r="S1273" s="122">
        <f t="shared" si="61"/>
        <v>23197644919.770851</v>
      </c>
      <c r="T1273" s="3">
        <v>0.40073547368916806</v>
      </c>
      <c r="U1273" s="122">
        <f t="shared" si="62"/>
        <v>-18215252212.888371</v>
      </c>
      <c r="V1273" s="3">
        <f t="shared" si="63"/>
        <v>1.4032062889677861</v>
      </c>
    </row>
    <row r="1274" spans="13:22" x14ac:dyDescent="0.25">
      <c r="M1274" s="3">
        <v>1270</v>
      </c>
      <c r="N1274" s="122">
        <f>(_xlfn.GAMMA.INV(T1274,IF($O$2="Railway",$D$31,$D$32),IF($O$2="Railway",$F$31,$F$32))*'CBA Result'!$G$89)</f>
        <v>3223043780.9969511</v>
      </c>
      <c r="O1274" s="122">
        <f>'CBA Result'!$G$88+'CBA Result'!$G$92+'CBA Result'!$G$93+'CBA Result'!$G$94+'CBA Result'!$G$95</f>
        <v>-1375964005.2877898</v>
      </c>
      <c r="P1274" s="122">
        <f>'CBA Result'!$G$90+'CBA Result'!$G$91</f>
        <v>16477753602.776276</v>
      </c>
      <c r="Q1274" s="122">
        <f>'CBA Result'!$G$74</f>
        <v>-11300047184.977684</v>
      </c>
      <c r="R1274" s="3">
        <v>6.8636285884173587E-2</v>
      </c>
      <c r="S1274" s="122">
        <f t="shared" si="61"/>
        <v>4557718133.9750519</v>
      </c>
      <c r="T1274" s="3">
        <v>0.17638517310755042</v>
      </c>
      <c r="U1274" s="122">
        <f t="shared" si="62"/>
        <v>-15705556146.498062</v>
      </c>
      <c r="V1274" s="3">
        <f t="shared" si="63"/>
        <v>0.40780459156884552</v>
      </c>
    </row>
    <row r="1275" spans="13:22" x14ac:dyDescent="0.25">
      <c r="M1275" s="3">
        <v>1271</v>
      </c>
      <c r="N1275" s="122">
        <f>(_xlfn.GAMMA.INV(T1275,IF($O$2="Railway",$D$31,$D$32),IF($O$2="Railway",$F$31,$F$32))*'CBA Result'!$G$89)</f>
        <v>3580727624.5670123</v>
      </c>
      <c r="O1275" s="122">
        <f>'CBA Result'!$G$88+'CBA Result'!$G$92+'CBA Result'!$G$93+'CBA Result'!$G$94+'CBA Result'!$G$95</f>
        <v>-1375964005.2877898</v>
      </c>
      <c r="P1275" s="122">
        <f>'CBA Result'!$G$90+'CBA Result'!$G$91</f>
        <v>16477753602.776276</v>
      </c>
      <c r="Q1275" s="122">
        <f>'CBA Result'!$G$74</f>
        <v>-11300047184.977684</v>
      </c>
      <c r="R1275" s="3">
        <v>0.34569287022778339</v>
      </c>
      <c r="S1275" s="122">
        <f t="shared" si="61"/>
        <v>10188582901.547405</v>
      </c>
      <c r="T1275" s="3">
        <v>0.3258331867026838</v>
      </c>
      <c r="U1275" s="122">
        <f t="shared" si="62"/>
        <v>-17448512205.924343</v>
      </c>
      <c r="V1275" s="3">
        <f t="shared" si="63"/>
        <v>0.71028098983812959</v>
      </c>
    </row>
    <row r="1276" spans="13:22" x14ac:dyDescent="0.25">
      <c r="M1276" s="3">
        <v>1272</v>
      </c>
      <c r="N1276" s="122">
        <f>(_xlfn.GAMMA.INV(T1276,IF($O$2="Railway",$D$31,$D$32),IF($O$2="Railway",$F$31,$F$32))*'CBA Result'!$G$89)</f>
        <v>3271431051.252902</v>
      </c>
      <c r="O1276" s="122">
        <f>'CBA Result'!$G$88+'CBA Result'!$G$92+'CBA Result'!$G$93+'CBA Result'!$G$94+'CBA Result'!$G$95</f>
        <v>-1375964005.2877898</v>
      </c>
      <c r="P1276" s="122">
        <f>'CBA Result'!$G$90+'CBA Result'!$G$91</f>
        <v>16477753602.776276</v>
      </c>
      <c r="Q1276" s="122">
        <f>'CBA Result'!$G$74</f>
        <v>-11300047184.977684</v>
      </c>
      <c r="R1276" s="3">
        <v>0.82951773217090241</v>
      </c>
      <c r="S1276" s="122">
        <f t="shared" si="61"/>
        <v>20804206339.201599</v>
      </c>
      <c r="T1276" s="3">
        <v>0.19418903822190559</v>
      </c>
      <c r="U1276" s="122">
        <f t="shared" si="62"/>
        <v>-15941342267.140068</v>
      </c>
      <c r="V1276" s="3">
        <f t="shared" si="63"/>
        <v>1.4239499412767522</v>
      </c>
    </row>
    <row r="1277" spans="13:22" x14ac:dyDescent="0.25">
      <c r="M1277" s="3">
        <v>1273</v>
      </c>
      <c r="N1277" s="122">
        <f>(_xlfn.GAMMA.INV(T1277,IF($O$2="Railway",$D$31,$D$32),IF($O$2="Railway",$F$31,$F$32))*'CBA Result'!$G$89)</f>
        <v>4218809896.5896897</v>
      </c>
      <c r="O1277" s="122">
        <f>'CBA Result'!$G$88+'CBA Result'!$G$92+'CBA Result'!$G$93+'CBA Result'!$G$94+'CBA Result'!$G$95</f>
        <v>-1375964005.2877898</v>
      </c>
      <c r="P1277" s="122">
        <f>'CBA Result'!$G$90+'CBA Result'!$G$91</f>
        <v>16477753602.776276</v>
      </c>
      <c r="Q1277" s="122">
        <f>'CBA Result'!$G$74</f>
        <v>-11300047184.977684</v>
      </c>
      <c r="R1277" s="3">
        <v>6.652158363741334E-3</v>
      </c>
      <c r="S1277" s="122">
        <f t="shared" si="61"/>
        <v>2191497923.3869462</v>
      </c>
      <c r="T1277" s="3">
        <v>0.62806146184606682</v>
      </c>
      <c r="U1277" s="122">
        <f t="shared" si="62"/>
        <v>-20557820558.61367</v>
      </c>
      <c r="V1277" s="3">
        <f t="shared" si="63"/>
        <v>0.24488703947653975</v>
      </c>
    </row>
    <row r="1278" spans="13:22" x14ac:dyDescent="0.25">
      <c r="M1278" s="3">
        <v>1274</v>
      </c>
      <c r="N1278" s="122">
        <f>(_xlfn.GAMMA.INV(T1278,IF($O$2="Railway",$D$31,$D$32),IF($O$2="Railway",$F$31,$F$32))*'CBA Result'!$G$89)</f>
        <v>2732450253.3943911</v>
      </c>
      <c r="O1278" s="122">
        <f>'CBA Result'!$G$88+'CBA Result'!$G$92+'CBA Result'!$G$93+'CBA Result'!$G$94+'CBA Result'!$G$95</f>
        <v>-1375964005.2877898</v>
      </c>
      <c r="P1278" s="122">
        <f>'CBA Result'!$G$90+'CBA Result'!$G$91</f>
        <v>16477753602.776276</v>
      </c>
      <c r="Q1278" s="122">
        <f>'CBA Result'!$G$74</f>
        <v>-11300047184.977684</v>
      </c>
      <c r="R1278" s="3">
        <v>0.94708783984612188</v>
      </c>
      <c r="S1278" s="122">
        <f t="shared" si="61"/>
        <v>26227926228.257442</v>
      </c>
      <c r="T1278" s="3">
        <v>4.9758212060194817E-2</v>
      </c>
      <c r="U1278" s="122">
        <f t="shared" si="62"/>
        <v>-13314945060.697908</v>
      </c>
      <c r="V1278" s="3">
        <f t="shared" si="63"/>
        <v>2.0716880430686655</v>
      </c>
    </row>
    <row r="1279" spans="13:22" x14ac:dyDescent="0.25">
      <c r="M1279" s="3">
        <v>1275</v>
      </c>
      <c r="N1279" s="122">
        <f>(_xlfn.GAMMA.INV(T1279,IF($O$2="Railway",$D$31,$D$32),IF($O$2="Railway",$F$31,$F$32))*'CBA Result'!$G$89)</f>
        <v>3841870583.4076471</v>
      </c>
      <c r="O1279" s="122">
        <f>'CBA Result'!$G$88+'CBA Result'!$G$92+'CBA Result'!$G$93+'CBA Result'!$G$94+'CBA Result'!$G$95</f>
        <v>-1375964005.2877898</v>
      </c>
      <c r="P1279" s="122">
        <f>'CBA Result'!$G$90+'CBA Result'!$G$91</f>
        <v>16477753602.776276</v>
      </c>
      <c r="Q1279" s="122">
        <f>'CBA Result'!$G$74</f>
        <v>-11300047184.977684</v>
      </c>
      <c r="R1279" s="3">
        <v>0.46852954351494414</v>
      </c>
      <c r="S1279" s="122">
        <f t="shared" si="61"/>
        <v>12437084194.807735</v>
      </c>
      <c r="T1279" s="3">
        <v>0.45121846668639098</v>
      </c>
      <c r="U1279" s="122">
        <f t="shared" si="62"/>
        <v>-18721034604.321789</v>
      </c>
      <c r="V1279" s="3">
        <f t="shared" si="63"/>
        <v>0.7960559385690793</v>
      </c>
    </row>
    <row r="1280" spans="13:22" x14ac:dyDescent="0.25">
      <c r="M1280" s="3">
        <v>1276</v>
      </c>
      <c r="N1280" s="122">
        <f>(_xlfn.GAMMA.INV(T1280,IF($O$2="Railway",$D$31,$D$32),IF($O$2="Railway",$F$31,$F$32))*'CBA Result'!$G$89)</f>
        <v>6619002802.4143934</v>
      </c>
      <c r="O1280" s="122">
        <f>'CBA Result'!$G$88+'CBA Result'!$G$92+'CBA Result'!$G$93+'CBA Result'!$G$94+'CBA Result'!$G$95</f>
        <v>-1375964005.2877898</v>
      </c>
      <c r="P1280" s="122">
        <f>'CBA Result'!$G$90+'CBA Result'!$G$91</f>
        <v>16477753602.776276</v>
      </c>
      <c r="Q1280" s="122">
        <f>'CBA Result'!$G$74</f>
        <v>-11300047184.977684</v>
      </c>
      <c r="R1280" s="3">
        <v>0.69896979061032027</v>
      </c>
      <c r="S1280" s="122">
        <f t="shared" si="61"/>
        <v>17192394309.878437</v>
      </c>
      <c r="T1280" s="3">
        <v>0.99655906532722427</v>
      </c>
      <c r="U1280" s="122">
        <f t="shared" si="62"/>
        <v>-32253710222.636784</v>
      </c>
      <c r="V1280" s="3">
        <f t="shared" si="63"/>
        <v>0.69559231952357126</v>
      </c>
    </row>
    <row r="1281" spans="13:22" x14ac:dyDescent="0.25">
      <c r="M1281" s="3">
        <v>1277</v>
      </c>
      <c r="N1281" s="122">
        <f>(_xlfn.GAMMA.INV(T1281,IF($O$2="Railway",$D$31,$D$32),IF($O$2="Railway",$F$31,$F$32))*'CBA Result'!$G$89)</f>
        <v>4423018219.2747459</v>
      </c>
      <c r="O1281" s="122">
        <f>'CBA Result'!$G$88+'CBA Result'!$G$92+'CBA Result'!$G$93+'CBA Result'!$G$94+'CBA Result'!$G$95</f>
        <v>-1375964005.2877898</v>
      </c>
      <c r="P1281" s="122">
        <f>'CBA Result'!$G$90+'CBA Result'!$G$91</f>
        <v>16477753602.776276</v>
      </c>
      <c r="Q1281" s="122">
        <f>'CBA Result'!$G$74</f>
        <v>-11300047184.977684</v>
      </c>
      <c r="R1281" s="3">
        <v>0.28707151973883571</v>
      </c>
      <c r="S1281" s="122">
        <f t="shared" si="61"/>
        <v>9119793686.0704632</v>
      </c>
      <c r="T1281" s="3">
        <v>0.71194018008126225</v>
      </c>
      <c r="U1281" s="122">
        <f t="shared" si="62"/>
        <v>-21552906413.922871</v>
      </c>
      <c r="V1281" s="3">
        <f t="shared" si="63"/>
        <v>0.56451077485298262</v>
      </c>
    </row>
    <row r="1282" spans="13:22" x14ac:dyDescent="0.25">
      <c r="M1282" s="3">
        <v>1278</v>
      </c>
      <c r="N1282" s="122">
        <f>(_xlfn.GAMMA.INV(T1282,IF($O$2="Railway",$D$31,$D$32),IF($O$2="Railway",$F$31,$F$32))*'CBA Result'!$G$89)</f>
        <v>3104223506.7543783</v>
      </c>
      <c r="O1282" s="122">
        <f>'CBA Result'!$G$88+'CBA Result'!$G$92+'CBA Result'!$G$93+'CBA Result'!$G$94+'CBA Result'!$G$95</f>
        <v>-1375964005.2877898</v>
      </c>
      <c r="P1282" s="122">
        <f>'CBA Result'!$G$90+'CBA Result'!$G$91</f>
        <v>16477753602.776276</v>
      </c>
      <c r="Q1282" s="122">
        <f>'CBA Result'!$G$74</f>
        <v>-11300047184.977684</v>
      </c>
      <c r="R1282" s="3">
        <v>0.25613020139590492</v>
      </c>
      <c r="S1282" s="122">
        <f t="shared" si="61"/>
        <v>8547341868.6706972</v>
      </c>
      <c r="T1282" s="3">
        <v>0.13656731779148945</v>
      </c>
      <c r="U1282" s="122">
        <f t="shared" si="62"/>
        <v>-15126557344.352783</v>
      </c>
      <c r="V1282" s="3">
        <f t="shared" si="63"/>
        <v>0.67930865802544882</v>
      </c>
    </row>
    <row r="1283" spans="13:22" x14ac:dyDescent="0.25">
      <c r="M1283" s="3">
        <v>1279</v>
      </c>
      <c r="N1283" s="122">
        <f>(_xlfn.GAMMA.INV(T1283,IF($O$2="Railway",$D$31,$D$32),IF($O$2="Railway",$F$31,$F$32))*'CBA Result'!$G$89)</f>
        <v>4431204154.1011963</v>
      </c>
      <c r="O1283" s="122">
        <f>'CBA Result'!$G$88+'CBA Result'!$G$92+'CBA Result'!$G$93+'CBA Result'!$G$94+'CBA Result'!$G$95</f>
        <v>-1375964005.2877898</v>
      </c>
      <c r="P1283" s="122">
        <f>'CBA Result'!$G$90+'CBA Result'!$G$91</f>
        <v>16477753602.776276</v>
      </c>
      <c r="Q1283" s="122">
        <f>'CBA Result'!$G$74</f>
        <v>-11300047184.977684</v>
      </c>
      <c r="R1283" s="3">
        <v>0.95893448388870584</v>
      </c>
      <c r="S1283" s="122">
        <f t="shared" si="61"/>
        <v>27154998525.198353</v>
      </c>
      <c r="T1283" s="3">
        <v>0.71505916522765922</v>
      </c>
      <c r="U1283" s="122">
        <f t="shared" si="62"/>
        <v>-21592795620.450684</v>
      </c>
      <c r="V1283" s="3">
        <f t="shared" si="63"/>
        <v>1.3990888074446199</v>
      </c>
    </row>
    <row r="1284" spans="13:22" x14ac:dyDescent="0.25">
      <c r="M1284" s="3">
        <v>1280</v>
      </c>
      <c r="N1284" s="122">
        <f>(_xlfn.GAMMA.INV(T1284,IF($O$2="Railway",$D$31,$D$32),IF($O$2="Railway",$F$31,$F$32))*'CBA Result'!$G$89)</f>
        <v>5394039602.1143284</v>
      </c>
      <c r="O1284" s="122">
        <f>'CBA Result'!$G$88+'CBA Result'!$G$92+'CBA Result'!$G$93+'CBA Result'!$G$94+'CBA Result'!$G$95</f>
        <v>-1375964005.2877898</v>
      </c>
      <c r="P1284" s="122">
        <f>'CBA Result'!$G$90+'CBA Result'!$G$91</f>
        <v>16477753602.776276</v>
      </c>
      <c r="Q1284" s="122">
        <f>'CBA Result'!$G$74</f>
        <v>-11300047184.977684</v>
      </c>
      <c r="R1284" s="3">
        <v>0.85864577864298763</v>
      </c>
      <c r="S1284" s="122">
        <f t="shared" si="61"/>
        <v>21826894993.888111</v>
      </c>
      <c r="T1284" s="3">
        <v>0.94255665898096541</v>
      </c>
      <c r="U1284" s="122">
        <f t="shared" si="62"/>
        <v>-26284592324.475403</v>
      </c>
      <c r="V1284" s="3">
        <f t="shared" si="63"/>
        <v>0.98327454623097232</v>
      </c>
    </row>
    <row r="1285" spans="13:22" x14ac:dyDescent="0.25">
      <c r="M1285" s="3">
        <v>1281</v>
      </c>
      <c r="N1285" s="122">
        <f>(_xlfn.GAMMA.INV(T1285,IF($O$2="Railway",$D$31,$D$32),IF($O$2="Railway",$F$31,$F$32))*'CBA Result'!$G$89)</f>
        <v>3114158047.5848289</v>
      </c>
      <c r="O1285" s="122">
        <f>'CBA Result'!$G$88+'CBA Result'!$G$92+'CBA Result'!$G$93+'CBA Result'!$G$94+'CBA Result'!$G$95</f>
        <v>-1375964005.2877898</v>
      </c>
      <c r="P1285" s="122">
        <f>'CBA Result'!$G$90+'CBA Result'!$G$91</f>
        <v>16477753602.776276</v>
      </c>
      <c r="Q1285" s="122">
        <f>'CBA Result'!$G$74</f>
        <v>-11300047184.977684</v>
      </c>
      <c r="R1285" s="3">
        <v>0.55780797812247451</v>
      </c>
      <c r="S1285" s="122">
        <f t="shared" si="61"/>
        <v>14150830917.982948</v>
      </c>
      <c r="T1285" s="3">
        <v>0.13967630261438546</v>
      </c>
      <c r="U1285" s="122">
        <f t="shared" si="62"/>
        <v>-15174967325.539589</v>
      </c>
      <c r="V1285" s="3">
        <f t="shared" si="63"/>
        <v>1.0470549701638325</v>
      </c>
    </row>
    <row r="1286" spans="13:22" x14ac:dyDescent="0.25">
      <c r="M1286" s="3">
        <v>1282</v>
      </c>
      <c r="N1286" s="122">
        <f>(_xlfn.GAMMA.INV(T1286,IF($O$2="Railway",$D$31,$D$32),IF($O$2="Railway",$F$31,$F$32))*'CBA Result'!$G$89)</f>
        <v>4594280220.4433765</v>
      </c>
      <c r="O1286" s="122">
        <f>'CBA Result'!$G$88+'CBA Result'!$G$92+'CBA Result'!$G$93+'CBA Result'!$G$94+'CBA Result'!$G$95</f>
        <v>-1375964005.2877898</v>
      </c>
      <c r="P1286" s="122">
        <f>'CBA Result'!$G$90+'CBA Result'!$G$91</f>
        <v>16477753602.776276</v>
      </c>
      <c r="Q1286" s="122">
        <f>'CBA Result'!$G$74</f>
        <v>-11300047184.977684</v>
      </c>
      <c r="R1286" s="3">
        <v>0.43330001787539552</v>
      </c>
      <c r="S1286" s="122">
        <f t="shared" ref="S1286:S1349" si="64">_xlfn.BETA.INV(R1286,IF($O$2="Railway",$I$30,$J$30),IF($O$2="Railway",$I$31,$J$31),IF($O$2="Railway",$I$27,$J$27),IF($O$2="Railway",$I$29,$J$29))*P1286</f>
        <v>11784602098.494293</v>
      </c>
      <c r="T1286" s="3">
        <v>0.77292197226771575</v>
      </c>
      <c r="U1286" s="122">
        <f t="shared" ref="U1286:U1349" si="65">_xlfn.GAMMA.INV(T1286,IF($O$2="Railway",$D$31,$D$32),IF($O$2="Railway",$F$31,$F$32))*Q1286</f>
        <v>-22387448281.139931</v>
      </c>
      <c r="V1286" s="3">
        <f t="shared" ref="V1286:V1349" si="66">(N1286+O1286+S1286)/-U1286</f>
        <v>0.67014865317584804</v>
      </c>
    </row>
    <row r="1287" spans="13:22" x14ac:dyDescent="0.25">
      <c r="M1287" s="3">
        <v>1283</v>
      </c>
      <c r="N1287" s="122">
        <f>(_xlfn.GAMMA.INV(T1287,IF($O$2="Railway",$D$31,$D$32),IF($O$2="Railway",$F$31,$F$32))*'CBA Result'!$G$89)</f>
        <v>4047451065.2195754</v>
      </c>
      <c r="O1287" s="122">
        <f>'CBA Result'!$G$88+'CBA Result'!$G$92+'CBA Result'!$G$93+'CBA Result'!$G$94+'CBA Result'!$G$95</f>
        <v>-1375964005.2877898</v>
      </c>
      <c r="P1287" s="122">
        <f>'CBA Result'!$G$90+'CBA Result'!$G$91</f>
        <v>16477753602.776276</v>
      </c>
      <c r="Q1287" s="122">
        <f>'CBA Result'!$G$74</f>
        <v>-11300047184.977684</v>
      </c>
      <c r="R1287" s="3">
        <v>0.4250407128164303</v>
      </c>
      <c r="S1287" s="122">
        <f t="shared" si="64"/>
        <v>11632903300.950766</v>
      </c>
      <c r="T1287" s="3">
        <v>0.55010631468495808</v>
      </c>
      <c r="U1287" s="122">
        <f t="shared" si="65"/>
        <v>-19722806847.925209</v>
      </c>
      <c r="V1287" s="3">
        <f t="shared" si="66"/>
        <v>0.72527153316351312</v>
      </c>
    </row>
    <row r="1288" spans="13:22" x14ac:dyDescent="0.25">
      <c r="M1288" s="3">
        <v>1284</v>
      </c>
      <c r="N1288" s="122">
        <f>(_xlfn.GAMMA.INV(T1288,IF($O$2="Railway",$D$31,$D$32),IF($O$2="Railway",$F$31,$F$32))*'CBA Result'!$G$89)</f>
        <v>5394263285.9044065</v>
      </c>
      <c r="O1288" s="122">
        <f>'CBA Result'!$G$88+'CBA Result'!$G$92+'CBA Result'!$G$93+'CBA Result'!$G$94+'CBA Result'!$G$95</f>
        <v>-1375964005.2877898</v>
      </c>
      <c r="P1288" s="122">
        <f>'CBA Result'!$G$90+'CBA Result'!$G$91</f>
        <v>16477753602.776276</v>
      </c>
      <c r="Q1288" s="122">
        <f>'CBA Result'!$G$74</f>
        <v>-11300047184.977684</v>
      </c>
      <c r="R1288" s="3">
        <v>0.39691330116514667</v>
      </c>
      <c r="S1288" s="122">
        <f t="shared" si="64"/>
        <v>11118922201.60527</v>
      </c>
      <c r="T1288" s="3">
        <v>0.94258197975559566</v>
      </c>
      <c r="U1288" s="122">
        <f t="shared" si="65"/>
        <v>-26285682312.25182</v>
      </c>
      <c r="V1288" s="3">
        <f t="shared" si="66"/>
        <v>0.57587325687058133</v>
      </c>
    </row>
    <row r="1289" spans="13:22" x14ac:dyDescent="0.25">
      <c r="M1289" s="3">
        <v>1285</v>
      </c>
      <c r="N1289" s="122">
        <f>(_xlfn.GAMMA.INV(T1289,IF($O$2="Railway",$D$31,$D$32),IF($O$2="Railway",$F$31,$F$32))*'CBA Result'!$G$89)</f>
        <v>3631407591.0521502</v>
      </c>
      <c r="O1289" s="122">
        <f>'CBA Result'!$G$88+'CBA Result'!$G$92+'CBA Result'!$G$93+'CBA Result'!$G$94+'CBA Result'!$G$95</f>
        <v>-1375964005.2877898</v>
      </c>
      <c r="P1289" s="122">
        <f>'CBA Result'!$G$90+'CBA Result'!$G$91</f>
        <v>16477753602.776276</v>
      </c>
      <c r="Q1289" s="122">
        <f>'CBA Result'!$G$74</f>
        <v>-11300047184.977684</v>
      </c>
      <c r="R1289" s="3">
        <v>0.20029926163284384</v>
      </c>
      <c r="S1289" s="122">
        <f t="shared" si="64"/>
        <v>7484020431.7871895</v>
      </c>
      <c r="T1289" s="3">
        <v>0.34960181434452475</v>
      </c>
      <c r="U1289" s="122">
        <f t="shared" si="65"/>
        <v>-17695470396.13818</v>
      </c>
      <c r="V1289" s="3">
        <f t="shared" si="66"/>
        <v>0.55039305537065963</v>
      </c>
    </row>
    <row r="1290" spans="13:22" x14ac:dyDescent="0.25">
      <c r="M1290" s="3">
        <v>1286</v>
      </c>
      <c r="N1290" s="122">
        <f>(_xlfn.GAMMA.INV(T1290,IF($O$2="Railway",$D$31,$D$32),IF($O$2="Railway",$F$31,$F$32))*'CBA Result'!$G$89)</f>
        <v>4884927537.2903814</v>
      </c>
      <c r="O1290" s="122">
        <f>'CBA Result'!$G$88+'CBA Result'!$G$92+'CBA Result'!$G$93+'CBA Result'!$G$94+'CBA Result'!$G$95</f>
        <v>-1375964005.2877898</v>
      </c>
      <c r="P1290" s="122">
        <f>'CBA Result'!$G$90+'CBA Result'!$G$91</f>
        <v>16477753602.776276</v>
      </c>
      <c r="Q1290" s="122">
        <f>'CBA Result'!$G$74</f>
        <v>-11300047184.977684</v>
      </c>
      <c r="R1290" s="3">
        <v>0.85157076165007961</v>
      </c>
      <c r="S1290" s="122">
        <f t="shared" si="64"/>
        <v>21567089622.07328</v>
      </c>
      <c r="T1290" s="3">
        <v>0.85534418292965064</v>
      </c>
      <c r="U1290" s="122">
        <f t="shared" si="65"/>
        <v>-23803742338.479008</v>
      </c>
      <c r="V1290" s="3">
        <f t="shared" si="66"/>
        <v>1.053450033087451</v>
      </c>
    </row>
    <row r="1291" spans="13:22" x14ac:dyDescent="0.25">
      <c r="M1291" s="3">
        <v>1287</v>
      </c>
      <c r="N1291" s="122">
        <f>(_xlfn.GAMMA.INV(T1291,IF($O$2="Railway",$D$31,$D$32),IF($O$2="Railway",$F$31,$F$32))*'CBA Result'!$G$89)</f>
        <v>4381479563.8421926</v>
      </c>
      <c r="O1291" s="122">
        <f>'CBA Result'!$G$88+'CBA Result'!$G$92+'CBA Result'!$G$93+'CBA Result'!$G$94+'CBA Result'!$G$95</f>
        <v>-1375964005.2877898</v>
      </c>
      <c r="P1291" s="122">
        <f>'CBA Result'!$G$90+'CBA Result'!$G$91</f>
        <v>16477753602.776276</v>
      </c>
      <c r="Q1291" s="122">
        <f>'CBA Result'!$G$74</f>
        <v>-11300047184.977684</v>
      </c>
      <c r="R1291" s="3">
        <v>0.27248843913042364</v>
      </c>
      <c r="S1291" s="122">
        <f t="shared" si="64"/>
        <v>8851048845.2408867</v>
      </c>
      <c r="T1291" s="3">
        <v>0.69580942586509487</v>
      </c>
      <c r="U1291" s="122">
        <f t="shared" si="65"/>
        <v>-21350492878.930737</v>
      </c>
      <c r="V1291" s="3">
        <f t="shared" si="66"/>
        <v>0.55532977486883595</v>
      </c>
    </row>
    <row r="1292" spans="13:22" x14ac:dyDescent="0.25">
      <c r="M1292" s="3">
        <v>1288</v>
      </c>
      <c r="N1292" s="122">
        <f>(_xlfn.GAMMA.INV(T1292,IF($O$2="Railway",$D$31,$D$32),IF($O$2="Railway",$F$31,$F$32))*'CBA Result'!$G$89)</f>
        <v>4787194090.9479675</v>
      </c>
      <c r="O1292" s="122">
        <f>'CBA Result'!$G$88+'CBA Result'!$G$92+'CBA Result'!$G$93+'CBA Result'!$G$94+'CBA Result'!$G$95</f>
        <v>-1375964005.2877898</v>
      </c>
      <c r="P1292" s="122">
        <f>'CBA Result'!$G$90+'CBA Result'!$G$91</f>
        <v>16477753602.776276</v>
      </c>
      <c r="Q1292" s="122">
        <f>'CBA Result'!$G$74</f>
        <v>-11300047184.977684</v>
      </c>
      <c r="R1292" s="3">
        <v>2.7927933951858552E-2</v>
      </c>
      <c r="S1292" s="122">
        <f t="shared" si="64"/>
        <v>3262704903.10603</v>
      </c>
      <c r="T1292" s="3">
        <v>0.83056594242011483</v>
      </c>
      <c r="U1292" s="122">
        <f t="shared" si="65"/>
        <v>-23327497449.107155</v>
      </c>
      <c r="V1292" s="3">
        <f t="shared" si="66"/>
        <v>0.28609734084534849</v>
      </c>
    </row>
    <row r="1293" spans="13:22" x14ac:dyDescent="0.25">
      <c r="M1293" s="3">
        <v>1289</v>
      </c>
      <c r="N1293" s="122">
        <f>(_xlfn.GAMMA.INV(T1293,IF($O$2="Railway",$D$31,$D$32),IF($O$2="Railway",$F$31,$F$32))*'CBA Result'!$G$89)</f>
        <v>3175114040.1801033</v>
      </c>
      <c r="O1293" s="122">
        <f>'CBA Result'!$G$88+'CBA Result'!$G$92+'CBA Result'!$G$93+'CBA Result'!$G$94+'CBA Result'!$G$95</f>
        <v>-1375964005.2877898</v>
      </c>
      <c r="P1293" s="122">
        <f>'CBA Result'!$G$90+'CBA Result'!$G$91</f>
        <v>16477753602.776276</v>
      </c>
      <c r="Q1293" s="122">
        <f>'CBA Result'!$G$74</f>
        <v>-11300047184.977684</v>
      </c>
      <c r="R1293" s="3">
        <v>0.33307373582149091</v>
      </c>
      <c r="S1293" s="122">
        <f t="shared" si="64"/>
        <v>9959447239.6658649</v>
      </c>
      <c r="T1293" s="3">
        <v>0.15963996552747184</v>
      </c>
      <c r="U1293" s="122">
        <f t="shared" si="65"/>
        <v>-15471999519.08754</v>
      </c>
      <c r="V1293" s="3">
        <f t="shared" si="66"/>
        <v>0.75999209152325775</v>
      </c>
    </row>
    <row r="1294" spans="13:22" x14ac:dyDescent="0.25">
      <c r="M1294" s="3">
        <v>1290</v>
      </c>
      <c r="N1294" s="122">
        <f>(_xlfn.GAMMA.INV(T1294,IF($O$2="Railway",$D$31,$D$32),IF($O$2="Railway",$F$31,$F$32))*'CBA Result'!$G$89)</f>
        <v>4233791753.0225172</v>
      </c>
      <c r="O1294" s="122">
        <f>'CBA Result'!$G$88+'CBA Result'!$G$92+'CBA Result'!$G$93+'CBA Result'!$G$94+'CBA Result'!$G$95</f>
        <v>-1375964005.2877898</v>
      </c>
      <c r="P1294" s="122">
        <f>'CBA Result'!$G$90+'CBA Result'!$G$91</f>
        <v>16477753602.776276</v>
      </c>
      <c r="Q1294" s="122">
        <f>'CBA Result'!$G$74</f>
        <v>-11300047184.977684</v>
      </c>
      <c r="R1294" s="3">
        <v>0.58111063854039402</v>
      </c>
      <c r="S1294" s="122">
        <f t="shared" si="64"/>
        <v>14618422877.564415</v>
      </c>
      <c r="T1294" s="3">
        <v>0.63458410424301814</v>
      </c>
      <c r="U1294" s="122">
        <f t="shared" si="65"/>
        <v>-20630825582.241291</v>
      </c>
      <c r="V1294" s="3">
        <f t="shared" si="66"/>
        <v>0.84709409982809603</v>
      </c>
    </row>
    <row r="1295" spans="13:22" x14ac:dyDescent="0.25">
      <c r="M1295" s="3">
        <v>1291</v>
      </c>
      <c r="N1295" s="122">
        <f>(_xlfn.GAMMA.INV(T1295,IF($O$2="Railway",$D$31,$D$32),IF($O$2="Railway",$F$31,$F$32))*'CBA Result'!$G$89)</f>
        <v>3356385379.4931283</v>
      </c>
      <c r="O1295" s="122">
        <f>'CBA Result'!$G$88+'CBA Result'!$G$92+'CBA Result'!$G$93+'CBA Result'!$G$94+'CBA Result'!$G$95</f>
        <v>-1375964005.2877898</v>
      </c>
      <c r="P1295" s="122">
        <f>'CBA Result'!$G$90+'CBA Result'!$G$91</f>
        <v>16477753602.776276</v>
      </c>
      <c r="Q1295" s="122">
        <f>'CBA Result'!$G$74</f>
        <v>-11300047184.977684</v>
      </c>
      <c r="R1295" s="3">
        <v>0.78840785607900987</v>
      </c>
      <c r="S1295" s="122">
        <f t="shared" si="64"/>
        <v>19530786380.386391</v>
      </c>
      <c r="T1295" s="3">
        <v>0.22749748299860595</v>
      </c>
      <c r="U1295" s="122">
        <f t="shared" si="65"/>
        <v>-16355315847.000092</v>
      </c>
      <c r="V1295" s="3">
        <f t="shared" si="66"/>
        <v>1.3152425765313078</v>
      </c>
    </row>
    <row r="1296" spans="13:22" x14ac:dyDescent="0.25">
      <c r="M1296" s="3">
        <v>1292</v>
      </c>
      <c r="N1296" s="122">
        <f>(_xlfn.GAMMA.INV(T1296,IF($O$2="Railway",$D$31,$D$32),IF($O$2="Railway",$F$31,$F$32))*'CBA Result'!$G$89)</f>
        <v>4373344545.3985958</v>
      </c>
      <c r="O1296" s="122">
        <f>'CBA Result'!$G$88+'CBA Result'!$G$92+'CBA Result'!$G$93+'CBA Result'!$G$94+'CBA Result'!$G$95</f>
        <v>-1375964005.2877898</v>
      </c>
      <c r="P1296" s="122">
        <f>'CBA Result'!$G$90+'CBA Result'!$G$91</f>
        <v>16477753602.776276</v>
      </c>
      <c r="Q1296" s="122">
        <f>'CBA Result'!$G$74</f>
        <v>-11300047184.977684</v>
      </c>
      <c r="R1296" s="3">
        <v>0.35350841067428462</v>
      </c>
      <c r="S1296" s="122">
        <f t="shared" si="64"/>
        <v>10330408522.856541</v>
      </c>
      <c r="T1296" s="3">
        <v>0.69259177125325955</v>
      </c>
      <c r="U1296" s="122">
        <f t="shared" si="65"/>
        <v>-21310851782.625431</v>
      </c>
      <c r="V1296" s="3">
        <f t="shared" si="66"/>
        <v>0.62539917216417351</v>
      </c>
    </row>
    <row r="1297" spans="13:22" x14ac:dyDescent="0.25">
      <c r="M1297" s="3">
        <v>1293</v>
      </c>
      <c r="N1297" s="122">
        <f>(_xlfn.GAMMA.INV(T1297,IF($O$2="Railway",$D$31,$D$32),IF($O$2="Railway",$F$31,$F$32))*'CBA Result'!$G$89)</f>
        <v>3417848754.7510986</v>
      </c>
      <c r="O1297" s="122">
        <f>'CBA Result'!$G$88+'CBA Result'!$G$92+'CBA Result'!$G$93+'CBA Result'!$G$94+'CBA Result'!$G$95</f>
        <v>-1375964005.2877898</v>
      </c>
      <c r="P1297" s="122">
        <f>'CBA Result'!$G$90+'CBA Result'!$G$91</f>
        <v>16477753602.776276</v>
      </c>
      <c r="Q1297" s="122">
        <f>'CBA Result'!$G$74</f>
        <v>-11300047184.977684</v>
      </c>
      <c r="R1297" s="3">
        <v>0.77091572581662615</v>
      </c>
      <c r="S1297" s="122">
        <f t="shared" si="64"/>
        <v>19034265426.173458</v>
      </c>
      <c r="T1297" s="3">
        <v>0.2530843637629705</v>
      </c>
      <c r="U1297" s="122">
        <f t="shared" si="65"/>
        <v>-16654820463.337864</v>
      </c>
      <c r="V1297" s="3">
        <f t="shared" si="66"/>
        <v>1.2654684703465611</v>
      </c>
    </row>
    <row r="1298" spans="13:22" x14ac:dyDescent="0.25">
      <c r="M1298" s="3">
        <v>1294</v>
      </c>
      <c r="N1298" s="122">
        <f>(_xlfn.GAMMA.INV(T1298,IF($O$2="Railway",$D$31,$D$32),IF($O$2="Railway",$F$31,$F$32))*'CBA Result'!$G$89)</f>
        <v>2862634970.456574</v>
      </c>
      <c r="O1298" s="122">
        <f>'CBA Result'!$G$88+'CBA Result'!$G$92+'CBA Result'!$G$93+'CBA Result'!$G$94+'CBA Result'!$G$95</f>
        <v>-1375964005.2877898</v>
      </c>
      <c r="P1298" s="122">
        <f>'CBA Result'!$G$90+'CBA Result'!$G$91</f>
        <v>16477753602.776276</v>
      </c>
      <c r="Q1298" s="122">
        <f>'CBA Result'!$G$74</f>
        <v>-11300047184.977684</v>
      </c>
      <c r="R1298" s="3">
        <v>0.62705378043734727</v>
      </c>
      <c r="S1298" s="122">
        <f t="shared" si="64"/>
        <v>15574414829.42948</v>
      </c>
      <c r="T1298" s="3">
        <v>7.3723935694979148E-2</v>
      </c>
      <c r="U1298" s="122">
        <f t="shared" si="65"/>
        <v>-13949321607.268938</v>
      </c>
      <c r="V1298" s="3">
        <f t="shared" si="66"/>
        <v>1.2230763814139747</v>
      </c>
    </row>
    <row r="1299" spans="13:22" x14ac:dyDescent="0.25">
      <c r="M1299" s="3">
        <v>1295</v>
      </c>
      <c r="N1299" s="122">
        <f>(_xlfn.GAMMA.INV(T1299,IF($O$2="Railway",$D$31,$D$32),IF($O$2="Railway",$F$31,$F$32))*'CBA Result'!$G$89)</f>
        <v>3036335305.3333321</v>
      </c>
      <c r="O1299" s="122">
        <f>'CBA Result'!$G$88+'CBA Result'!$G$92+'CBA Result'!$G$93+'CBA Result'!$G$94+'CBA Result'!$G$95</f>
        <v>-1375964005.2877898</v>
      </c>
      <c r="P1299" s="122">
        <f>'CBA Result'!$G$90+'CBA Result'!$G$91</f>
        <v>16477753602.776276</v>
      </c>
      <c r="Q1299" s="122">
        <f>'CBA Result'!$G$74</f>
        <v>-11300047184.977684</v>
      </c>
      <c r="R1299" s="3">
        <v>0.61139158914873459</v>
      </c>
      <c r="S1299" s="122">
        <f t="shared" si="64"/>
        <v>15242865327.86429</v>
      </c>
      <c r="T1299" s="3">
        <v>0.11642662422925898</v>
      </c>
      <c r="U1299" s="122">
        <f t="shared" si="65"/>
        <v>-14795745220.301149</v>
      </c>
      <c r="V1299" s="3">
        <f t="shared" si="66"/>
        <v>1.1424390171788716</v>
      </c>
    </row>
    <row r="1300" spans="13:22" x14ac:dyDescent="0.25">
      <c r="M1300" s="3">
        <v>1296</v>
      </c>
      <c r="N1300" s="122">
        <f>(_xlfn.GAMMA.INV(T1300,IF($O$2="Railway",$D$31,$D$32),IF($O$2="Railway",$F$31,$F$32))*'CBA Result'!$G$89)</f>
        <v>4136895067.4092245</v>
      </c>
      <c r="O1300" s="122">
        <f>'CBA Result'!$G$88+'CBA Result'!$G$92+'CBA Result'!$G$93+'CBA Result'!$G$94+'CBA Result'!$G$95</f>
        <v>-1375964005.2877898</v>
      </c>
      <c r="P1300" s="122">
        <f>'CBA Result'!$G$90+'CBA Result'!$G$91</f>
        <v>16477753602.776276</v>
      </c>
      <c r="Q1300" s="122">
        <f>'CBA Result'!$G$74</f>
        <v>-11300047184.977684</v>
      </c>
      <c r="R1300" s="3">
        <v>0.18108250052595221</v>
      </c>
      <c r="S1300" s="122">
        <f t="shared" si="64"/>
        <v>7104214700.211216</v>
      </c>
      <c r="T1300" s="3">
        <v>0.59150891809103057</v>
      </c>
      <c r="U1300" s="122">
        <f t="shared" si="65"/>
        <v>-20158658140.619259</v>
      </c>
      <c r="V1300" s="3">
        <f t="shared" si="66"/>
        <v>0.48937512078021683</v>
      </c>
    </row>
    <row r="1301" spans="13:22" x14ac:dyDescent="0.25">
      <c r="M1301" s="3">
        <v>1297</v>
      </c>
      <c r="N1301" s="122">
        <f>(_xlfn.GAMMA.INV(T1301,IF($O$2="Railway",$D$31,$D$32),IF($O$2="Railway",$F$31,$F$32))*'CBA Result'!$G$89)</f>
        <v>4153703324.0764575</v>
      </c>
      <c r="O1301" s="122">
        <f>'CBA Result'!$G$88+'CBA Result'!$G$92+'CBA Result'!$G$93+'CBA Result'!$G$94+'CBA Result'!$G$95</f>
        <v>-1375964005.2877898</v>
      </c>
      <c r="P1301" s="122">
        <f>'CBA Result'!$G$90+'CBA Result'!$G$91</f>
        <v>16477753602.776276</v>
      </c>
      <c r="Q1301" s="122">
        <f>'CBA Result'!$G$74</f>
        <v>-11300047184.977684</v>
      </c>
      <c r="R1301" s="3">
        <v>0.45770225530971398</v>
      </c>
      <c r="S1301" s="122">
        <f t="shared" si="64"/>
        <v>12235501380.07439</v>
      </c>
      <c r="T1301" s="3">
        <v>0.59912524694634173</v>
      </c>
      <c r="U1301" s="122">
        <f t="shared" si="65"/>
        <v>-20240563022.075855</v>
      </c>
      <c r="V1301" s="3">
        <f t="shared" si="66"/>
        <v>0.7417402708851778</v>
      </c>
    </row>
    <row r="1302" spans="13:22" x14ac:dyDescent="0.25">
      <c r="M1302" s="3">
        <v>1298</v>
      </c>
      <c r="N1302" s="122">
        <f>(_xlfn.GAMMA.INV(T1302,IF($O$2="Railway",$D$31,$D$32),IF($O$2="Railway",$F$31,$F$32))*'CBA Result'!$G$89)</f>
        <v>5789577982.8349895</v>
      </c>
      <c r="O1302" s="122">
        <f>'CBA Result'!$G$88+'CBA Result'!$G$92+'CBA Result'!$G$93+'CBA Result'!$G$94+'CBA Result'!$G$95</f>
        <v>-1375964005.2877898</v>
      </c>
      <c r="P1302" s="122">
        <f>'CBA Result'!$G$90+'CBA Result'!$G$91</f>
        <v>16477753602.776276</v>
      </c>
      <c r="Q1302" s="122">
        <f>'CBA Result'!$G$74</f>
        <v>-11300047184.977684</v>
      </c>
      <c r="R1302" s="3">
        <v>0.94224534591445652</v>
      </c>
      <c r="S1302" s="122">
        <f t="shared" si="64"/>
        <v>25890370322.589314</v>
      </c>
      <c r="T1302" s="3">
        <v>0.97480944268467584</v>
      </c>
      <c r="U1302" s="122">
        <f t="shared" si="65"/>
        <v>-28212009594.799213</v>
      </c>
      <c r="V1302" s="3">
        <f t="shared" si="66"/>
        <v>1.074151920950819</v>
      </c>
    </row>
    <row r="1303" spans="13:22" x14ac:dyDescent="0.25">
      <c r="M1303" s="3">
        <v>1299</v>
      </c>
      <c r="N1303" s="122">
        <f>(_xlfn.GAMMA.INV(T1303,IF($O$2="Railway",$D$31,$D$32),IF($O$2="Railway",$F$31,$F$32))*'CBA Result'!$G$89)</f>
        <v>5498400079.0688887</v>
      </c>
      <c r="O1303" s="122">
        <f>'CBA Result'!$G$88+'CBA Result'!$G$92+'CBA Result'!$G$93+'CBA Result'!$G$94+'CBA Result'!$G$95</f>
        <v>-1375964005.2877898</v>
      </c>
      <c r="P1303" s="122">
        <f>'CBA Result'!$G$90+'CBA Result'!$G$91</f>
        <v>16477753602.776276</v>
      </c>
      <c r="Q1303" s="122">
        <f>'CBA Result'!$G$74</f>
        <v>-11300047184.977684</v>
      </c>
      <c r="R1303" s="3">
        <v>0.60198690845388714</v>
      </c>
      <c r="S1303" s="122">
        <f t="shared" si="64"/>
        <v>15046703552.24951</v>
      </c>
      <c r="T1303" s="3">
        <v>0.95338532509076968</v>
      </c>
      <c r="U1303" s="122">
        <f t="shared" si="65"/>
        <v>-26793130042.749332</v>
      </c>
      <c r="V1303" s="3">
        <f t="shared" si="66"/>
        <v>0.71544980356701915</v>
      </c>
    </row>
    <row r="1304" spans="13:22" x14ac:dyDescent="0.25">
      <c r="M1304" s="3">
        <v>1300</v>
      </c>
      <c r="N1304" s="122">
        <f>(_xlfn.GAMMA.INV(T1304,IF($O$2="Railway",$D$31,$D$32),IF($O$2="Railway",$F$31,$F$32))*'CBA Result'!$G$89)</f>
        <v>4808931398.2756672</v>
      </c>
      <c r="O1304" s="122">
        <f>'CBA Result'!$G$88+'CBA Result'!$G$92+'CBA Result'!$G$93+'CBA Result'!$G$94+'CBA Result'!$G$95</f>
        <v>-1375964005.2877898</v>
      </c>
      <c r="P1304" s="122">
        <f>'CBA Result'!$G$90+'CBA Result'!$G$91</f>
        <v>16477753602.776276</v>
      </c>
      <c r="Q1304" s="122">
        <f>'CBA Result'!$G$74</f>
        <v>-11300047184.977684</v>
      </c>
      <c r="R1304" s="3">
        <v>0.39324430406699395</v>
      </c>
      <c r="S1304" s="122">
        <f t="shared" si="64"/>
        <v>11052115091.122417</v>
      </c>
      <c r="T1304" s="3">
        <v>0.83632916507342059</v>
      </c>
      <c r="U1304" s="122">
        <f t="shared" si="65"/>
        <v>-23433421080.27895</v>
      </c>
      <c r="V1304" s="3">
        <f t="shared" si="66"/>
        <v>0.61813776291932976</v>
      </c>
    </row>
    <row r="1305" spans="13:22" x14ac:dyDescent="0.25">
      <c r="M1305" s="3">
        <v>1301</v>
      </c>
      <c r="N1305" s="122">
        <f>(_xlfn.GAMMA.INV(T1305,IF($O$2="Railway",$D$31,$D$32),IF($O$2="Railway",$F$31,$F$32))*'CBA Result'!$G$89)</f>
        <v>4440666829.335434</v>
      </c>
      <c r="O1305" s="122">
        <f>'CBA Result'!$G$88+'CBA Result'!$G$92+'CBA Result'!$G$93+'CBA Result'!$G$94+'CBA Result'!$G$95</f>
        <v>-1375964005.2877898</v>
      </c>
      <c r="P1305" s="122">
        <f>'CBA Result'!$G$90+'CBA Result'!$G$91</f>
        <v>16477753602.776276</v>
      </c>
      <c r="Q1305" s="122">
        <f>'CBA Result'!$G$74</f>
        <v>-11300047184.977684</v>
      </c>
      <c r="R1305" s="3">
        <v>0.8134971265866523</v>
      </c>
      <c r="S1305" s="122">
        <f t="shared" si="64"/>
        <v>20287794574.316738</v>
      </c>
      <c r="T1305" s="3">
        <v>0.71863971199970988</v>
      </c>
      <c r="U1305" s="122">
        <f t="shared" si="65"/>
        <v>-21638906249.807831</v>
      </c>
      <c r="V1305" s="3">
        <f t="shared" si="66"/>
        <v>1.0791902847941666</v>
      </c>
    </row>
    <row r="1306" spans="13:22" x14ac:dyDescent="0.25">
      <c r="M1306" s="3">
        <v>1302</v>
      </c>
      <c r="N1306" s="122">
        <f>(_xlfn.GAMMA.INV(T1306,IF($O$2="Railway",$D$31,$D$32),IF($O$2="Railway",$F$31,$F$32))*'CBA Result'!$G$89)</f>
        <v>3907442230.9791088</v>
      </c>
      <c r="O1306" s="122">
        <f>'CBA Result'!$G$88+'CBA Result'!$G$92+'CBA Result'!$G$93+'CBA Result'!$G$94+'CBA Result'!$G$95</f>
        <v>-1375964005.2877898</v>
      </c>
      <c r="P1306" s="122">
        <f>'CBA Result'!$G$90+'CBA Result'!$G$91</f>
        <v>16477753602.776276</v>
      </c>
      <c r="Q1306" s="122">
        <f>'CBA Result'!$G$74</f>
        <v>-11300047184.977684</v>
      </c>
      <c r="R1306" s="3">
        <v>0.49522009678470702</v>
      </c>
      <c r="S1306" s="122">
        <f t="shared" si="64"/>
        <v>12938855912.749201</v>
      </c>
      <c r="T1306" s="3">
        <v>0.4831004034163211</v>
      </c>
      <c r="U1306" s="122">
        <f t="shared" si="65"/>
        <v>-19040558403.106003</v>
      </c>
      <c r="V1306" s="3">
        <f t="shared" si="66"/>
        <v>0.81249372055794911</v>
      </c>
    </row>
    <row r="1307" spans="13:22" x14ac:dyDescent="0.25">
      <c r="M1307" s="3">
        <v>1303</v>
      </c>
      <c r="N1307" s="122">
        <f>(_xlfn.GAMMA.INV(T1307,IF($O$2="Railway",$D$31,$D$32),IF($O$2="Railway",$F$31,$F$32))*'CBA Result'!$G$89)</f>
        <v>4534692353.1982269</v>
      </c>
      <c r="O1307" s="122">
        <f>'CBA Result'!$G$88+'CBA Result'!$G$92+'CBA Result'!$G$93+'CBA Result'!$G$94+'CBA Result'!$G$95</f>
        <v>-1375964005.2877898</v>
      </c>
      <c r="P1307" s="122">
        <f>'CBA Result'!$G$90+'CBA Result'!$G$91</f>
        <v>16477753602.776276</v>
      </c>
      <c r="Q1307" s="122">
        <f>'CBA Result'!$G$74</f>
        <v>-11300047184.977684</v>
      </c>
      <c r="R1307" s="3">
        <v>0.51031803640324402</v>
      </c>
      <c r="S1307" s="122">
        <f t="shared" si="64"/>
        <v>13226221499.552992</v>
      </c>
      <c r="T1307" s="3">
        <v>0.75273695668372775</v>
      </c>
      <c r="U1307" s="122">
        <f t="shared" si="65"/>
        <v>-22097082819.712883</v>
      </c>
      <c r="V1307" s="3">
        <f t="shared" si="66"/>
        <v>0.74149832270377147</v>
      </c>
    </row>
    <row r="1308" spans="13:22" x14ac:dyDescent="0.25">
      <c r="M1308" s="3">
        <v>1304</v>
      </c>
      <c r="N1308" s="122">
        <f>(_xlfn.GAMMA.INV(T1308,IF($O$2="Railway",$D$31,$D$32),IF($O$2="Railway",$F$31,$F$32))*'CBA Result'!$G$89)</f>
        <v>4300920008.9207745</v>
      </c>
      <c r="O1308" s="122">
        <f>'CBA Result'!$G$88+'CBA Result'!$G$92+'CBA Result'!$G$93+'CBA Result'!$G$94+'CBA Result'!$G$95</f>
        <v>-1375964005.2877898</v>
      </c>
      <c r="P1308" s="122">
        <f>'CBA Result'!$G$90+'CBA Result'!$G$91</f>
        <v>16477753602.776276</v>
      </c>
      <c r="Q1308" s="122">
        <f>'CBA Result'!$G$74</f>
        <v>-11300047184.977684</v>
      </c>
      <c r="R1308" s="3">
        <v>0.75893457873629611</v>
      </c>
      <c r="S1308" s="122">
        <f t="shared" si="64"/>
        <v>18706865534.681686</v>
      </c>
      <c r="T1308" s="3">
        <v>0.66313017018521703</v>
      </c>
      <c r="U1308" s="122">
        <f t="shared" si="65"/>
        <v>-20957934571.030907</v>
      </c>
      <c r="V1308" s="3">
        <f t="shared" si="66"/>
        <v>1.0321542642954542</v>
      </c>
    </row>
    <row r="1309" spans="13:22" x14ac:dyDescent="0.25">
      <c r="M1309" s="3">
        <v>1305</v>
      </c>
      <c r="N1309" s="122">
        <f>(_xlfn.GAMMA.INV(T1309,IF($O$2="Railway",$D$31,$D$32),IF($O$2="Railway",$F$31,$F$32))*'CBA Result'!$G$89)</f>
        <v>3946554809.1933169</v>
      </c>
      <c r="O1309" s="122">
        <f>'CBA Result'!$G$88+'CBA Result'!$G$92+'CBA Result'!$G$93+'CBA Result'!$G$94+'CBA Result'!$G$95</f>
        <v>-1375964005.2877898</v>
      </c>
      <c r="P1309" s="122">
        <f>'CBA Result'!$G$90+'CBA Result'!$G$91</f>
        <v>16477753602.776276</v>
      </c>
      <c r="Q1309" s="122">
        <f>'CBA Result'!$G$74</f>
        <v>-11300047184.977684</v>
      </c>
      <c r="R1309" s="3">
        <v>0.95934227173681141</v>
      </c>
      <c r="S1309" s="122">
        <f t="shared" si="64"/>
        <v>27190052407.319752</v>
      </c>
      <c r="T1309" s="3">
        <v>0.50201181673233675</v>
      </c>
      <c r="U1309" s="122">
        <f t="shared" si="65"/>
        <v>-19231149916.879211</v>
      </c>
      <c r="V1309" s="3">
        <f t="shared" si="66"/>
        <v>1.5475228127208511</v>
      </c>
    </row>
    <row r="1310" spans="13:22" x14ac:dyDescent="0.25">
      <c r="M1310" s="3">
        <v>1306</v>
      </c>
      <c r="N1310" s="122">
        <f>(_xlfn.GAMMA.INV(T1310,IF($O$2="Railway",$D$31,$D$32),IF($O$2="Railway",$F$31,$F$32))*'CBA Result'!$G$89)</f>
        <v>4820498067.672431</v>
      </c>
      <c r="O1310" s="122">
        <f>'CBA Result'!$G$88+'CBA Result'!$G$92+'CBA Result'!$G$93+'CBA Result'!$G$94+'CBA Result'!$G$95</f>
        <v>-1375964005.2877898</v>
      </c>
      <c r="P1310" s="122">
        <f>'CBA Result'!$G$90+'CBA Result'!$G$91</f>
        <v>16477753602.776276</v>
      </c>
      <c r="Q1310" s="122">
        <f>'CBA Result'!$G$74</f>
        <v>-11300047184.977684</v>
      </c>
      <c r="R1310" s="3">
        <v>0.98980467160292629</v>
      </c>
      <c r="S1310" s="122">
        <f t="shared" si="64"/>
        <v>31178841507.762753</v>
      </c>
      <c r="T1310" s="3">
        <v>0.83933653293402566</v>
      </c>
      <c r="U1310" s="122">
        <f t="shared" si="65"/>
        <v>-23489784253.720749</v>
      </c>
      <c r="V1310" s="3">
        <f t="shared" si="66"/>
        <v>1.4739758865457906</v>
      </c>
    </row>
    <row r="1311" spans="13:22" x14ac:dyDescent="0.25">
      <c r="M1311" s="3">
        <v>1307</v>
      </c>
      <c r="N1311" s="122">
        <f>(_xlfn.GAMMA.INV(T1311,IF($O$2="Railway",$D$31,$D$32),IF($O$2="Railway",$F$31,$F$32))*'CBA Result'!$G$89)</f>
        <v>4501260017.4490786</v>
      </c>
      <c r="O1311" s="122">
        <f>'CBA Result'!$G$88+'CBA Result'!$G$92+'CBA Result'!$G$93+'CBA Result'!$G$94+'CBA Result'!$G$95</f>
        <v>-1375964005.2877898</v>
      </c>
      <c r="P1311" s="122">
        <f>'CBA Result'!$G$90+'CBA Result'!$G$91</f>
        <v>16477753602.776276</v>
      </c>
      <c r="Q1311" s="122">
        <f>'CBA Result'!$G$74</f>
        <v>-11300047184.977684</v>
      </c>
      <c r="R1311" s="3">
        <v>0.15543549056132411</v>
      </c>
      <c r="S1311" s="122">
        <f t="shared" si="64"/>
        <v>6581209308.0813007</v>
      </c>
      <c r="T1311" s="3">
        <v>0.74092484414763926</v>
      </c>
      <c r="U1311" s="122">
        <f t="shared" si="65"/>
        <v>-21934170534.961227</v>
      </c>
      <c r="V1311" s="3">
        <f t="shared" si="66"/>
        <v>0.44252894381263402</v>
      </c>
    </row>
    <row r="1312" spans="13:22" x14ac:dyDescent="0.25">
      <c r="M1312" s="3">
        <v>1308</v>
      </c>
      <c r="N1312" s="122">
        <f>(_xlfn.GAMMA.INV(T1312,IF($O$2="Railway",$D$31,$D$32),IF($O$2="Railway",$F$31,$F$32))*'CBA Result'!$G$89)</f>
        <v>4436322920.6399841</v>
      </c>
      <c r="O1312" s="122">
        <f>'CBA Result'!$G$88+'CBA Result'!$G$92+'CBA Result'!$G$93+'CBA Result'!$G$94+'CBA Result'!$G$95</f>
        <v>-1375964005.2877898</v>
      </c>
      <c r="P1312" s="122">
        <f>'CBA Result'!$G$90+'CBA Result'!$G$91</f>
        <v>16477753602.776276</v>
      </c>
      <c r="Q1312" s="122">
        <f>'CBA Result'!$G$74</f>
        <v>-11300047184.977684</v>
      </c>
      <c r="R1312" s="3">
        <v>4.9602523746967164E-2</v>
      </c>
      <c r="S1312" s="122">
        <f t="shared" si="64"/>
        <v>4007388387.6419096</v>
      </c>
      <c r="T1312" s="3">
        <v>0.7169993609210662</v>
      </c>
      <c r="U1312" s="122">
        <f t="shared" si="65"/>
        <v>-21617738835.851528</v>
      </c>
      <c r="V1312" s="3">
        <f t="shared" si="66"/>
        <v>0.3269420246336186</v>
      </c>
    </row>
    <row r="1313" spans="13:22" x14ac:dyDescent="0.25">
      <c r="M1313" s="3">
        <v>1309</v>
      </c>
      <c r="N1313" s="122">
        <f>(_xlfn.GAMMA.INV(T1313,IF($O$2="Railway",$D$31,$D$32),IF($O$2="Railway",$F$31,$F$32))*'CBA Result'!$G$89)</f>
        <v>2775656781.8830366</v>
      </c>
      <c r="O1313" s="122">
        <f>'CBA Result'!$G$88+'CBA Result'!$G$92+'CBA Result'!$G$93+'CBA Result'!$G$94+'CBA Result'!$G$95</f>
        <v>-1375964005.2877898</v>
      </c>
      <c r="P1313" s="122">
        <f>'CBA Result'!$G$90+'CBA Result'!$G$91</f>
        <v>16477753602.776276</v>
      </c>
      <c r="Q1313" s="122">
        <f>'CBA Result'!$G$74</f>
        <v>-11300047184.977684</v>
      </c>
      <c r="R1313" s="3">
        <v>0.48599232547731164</v>
      </c>
      <c r="S1313" s="122">
        <f t="shared" si="64"/>
        <v>12764533036.651911</v>
      </c>
      <c r="T1313" s="3">
        <v>5.6986632604762666E-2</v>
      </c>
      <c r="U1313" s="122">
        <f t="shared" si="65"/>
        <v>-13525485967.115192</v>
      </c>
      <c r="V1313" s="3">
        <f t="shared" si="66"/>
        <v>1.0472249091592678</v>
      </c>
    </row>
    <row r="1314" spans="13:22" x14ac:dyDescent="0.25">
      <c r="M1314" s="3">
        <v>1310</v>
      </c>
      <c r="N1314" s="122">
        <f>(_xlfn.GAMMA.INV(T1314,IF($O$2="Railway",$D$31,$D$32),IF($O$2="Railway",$F$31,$F$32))*'CBA Result'!$G$89)</f>
        <v>4590463102.4540968</v>
      </c>
      <c r="O1314" s="122">
        <f>'CBA Result'!$G$88+'CBA Result'!$G$92+'CBA Result'!$G$93+'CBA Result'!$G$94+'CBA Result'!$G$95</f>
        <v>-1375964005.2877898</v>
      </c>
      <c r="P1314" s="122">
        <f>'CBA Result'!$G$90+'CBA Result'!$G$91</f>
        <v>16477753602.776276</v>
      </c>
      <c r="Q1314" s="122">
        <f>'CBA Result'!$G$74</f>
        <v>-11300047184.977684</v>
      </c>
      <c r="R1314" s="3">
        <v>0.9475395511953647</v>
      </c>
      <c r="S1314" s="122">
        <f t="shared" si="64"/>
        <v>26260482323.124359</v>
      </c>
      <c r="T1314" s="3">
        <v>0.77166252446680628</v>
      </c>
      <c r="U1314" s="122">
        <f t="shared" si="65"/>
        <v>-22368847863.344833</v>
      </c>
      <c r="V1314" s="3">
        <f t="shared" si="66"/>
        <v>1.3176799091467934</v>
      </c>
    </row>
    <row r="1315" spans="13:22" x14ac:dyDescent="0.25">
      <c r="M1315" s="3">
        <v>1311</v>
      </c>
      <c r="N1315" s="122">
        <f>(_xlfn.GAMMA.INV(T1315,IF($O$2="Railway",$D$31,$D$32),IF($O$2="Railway",$F$31,$F$32))*'CBA Result'!$G$89)</f>
        <v>4683648346.4539022</v>
      </c>
      <c r="O1315" s="122">
        <f>'CBA Result'!$G$88+'CBA Result'!$G$92+'CBA Result'!$G$93+'CBA Result'!$G$94+'CBA Result'!$G$95</f>
        <v>-1375964005.2877898</v>
      </c>
      <c r="P1315" s="122">
        <f>'CBA Result'!$G$90+'CBA Result'!$G$91</f>
        <v>16477753602.776276</v>
      </c>
      <c r="Q1315" s="122">
        <f>'CBA Result'!$G$74</f>
        <v>-11300047184.977684</v>
      </c>
      <c r="R1315" s="3">
        <v>0.82282405943682191</v>
      </c>
      <c r="S1315" s="122">
        <f t="shared" si="64"/>
        <v>20584952599.031685</v>
      </c>
      <c r="T1315" s="3">
        <v>0.80108823885274993</v>
      </c>
      <c r="U1315" s="122">
        <f t="shared" si="65"/>
        <v>-22822929837.127815</v>
      </c>
      <c r="V1315" s="3">
        <f t="shared" si="66"/>
        <v>1.0468698414578572</v>
      </c>
    </row>
    <row r="1316" spans="13:22" x14ac:dyDescent="0.25">
      <c r="M1316" s="3">
        <v>1312</v>
      </c>
      <c r="N1316" s="122">
        <f>(_xlfn.GAMMA.INV(T1316,IF($O$2="Railway",$D$31,$D$32),IF($O$2="Railway",$F$31,$F$32))*'CBA Result'!$G$89)</f>
        <v>4271363884.2121301</v>
      </c>
      <c r="O1316" s="122">
        <f>'CBA Result'!$G$88+'CBA Result'!$G$92+'CBA Result'!$G$93+'CBA Result'!$G$94+'CBA Result'!$G$95</f>
        <v>-1375964005.2877898</v>
      </c>
      <c r="P1316" s="122">
        <f>'CBA Result'!$G$90+'CBA Result'!$G$91</f>
        <v>16477753602.776276</v>
      </c>
      <c r="Q1316" s="122">
        <f>'CBA Result'!$G$74</f>
        <v>-11300047184.977684</v>
      </c>
      <c r="R1316" s="3">
        <v>0.77940595545335634</v>
      </c>
      <c r="S1316" s="122">
        <f t="shared" si="64"/>
        <v>19272362444.742382</v>
      </c>
      <c r="T1316" s="3">
        <v>0.65070208355364856</v>
      </c>
      <c r="U1316" s="122">
        <f t="shared" si="65"/>
        <v>-20813910658.348923</v>
      </c>
      <c r="V1316" s="3">
        <f t="shared" si="66"/>
        <v>1.0650455211200178</v>
      </c>
    </row>
    <row r="1317" spans="13:22" x14ac:dyDescent="0.25">
      <c r="M1317" s="3">
        <v>1313</v>
      </c>
      <c r="N1317" s="122">
        <f>(_xlfn.GAMMA.INV(T1317,IF($O$2="Railway",$D$31,$D$32),IF($O$2="Railway",$F$31,$F$32))*'CBA Result'!$G$89)</f>
        <v>4426641068.7732019</v>
      </c>
      <c r="O1317" s="122">
        <f>'CBA Result'!$G$88+'CBA Result'!$G$92+'CBA Result'!$G$93+'CBA Result'!$G$94+'CBA Result'!$G$95</f>
        <v>-1375964005.2877898</v>
      </c>
      <c r="P1317" s="122">
        <f>'CBA Result'!$G$90+'CBA Result'!$G$91</f>
        <v>16477753602.776276</v>
      </c>
      <c r="Q1317" s="122">
        <f>'CBA Result'!$G$74</f>
        <v>-11300047184.977684</v>
      </c>
      <c r="R1317" s="3">
        <v>0.83906110427169189</v>
      </c>
      <c r="S1317" s="122">
        <f t="shared" si="64"/>
        <v>21126255679.621433</v>
      </c>
      <c r="T1317" s="3">
        <v>0.71332300673168092</v>
      </c>
      <c r="U1317" s="122">
        <f t="shared" si="65"/>
        <v>-21570560181.626488</v>
      </c>
      <c r="V1317" s="3">
        <f t="shared" si="66"/>
        <v>1.1208300822757691</v>
      </c>
    </row>
    <row r="1318" spans="13:22" x14ac:dyDescent="0.25">
      <c r="M1318" s="3">
        <v>1314</v>
      </c>
      <c r="N1318" s="122">
        <f>(_xlfn.GAMMA.INV(T1318,IF($O$2="Railway",$D$31,$D$32),IF($O$2="Railway",$F$31,$F$32))*'CBA Result'!$G$89)</f>
        <v>3597150434.3239827</v>
      </c>
      <c r="O1318" s="122">
        <f>'CBA Result'!$G$88+'CBA Result'!$G$92+'CBA Result'!$G$93+'CBA Result'!$G$94+'CBA Result'!$G$95</f>
        <v>-1375964005.2877898</v>
      </c>
      <c r="P1318" s="122">
        <f>'CBA Result'!$G$90+'CBA Result'!$G$91</f>
        <v>16477753602.776276</v>
      </c>
      <c r="Q1318" s="122">
        <f>'CBA Result'!$G$74</f>
        <v>-11300047184.977684</v>
      </c>
      <c r="R1318" s="3">
        <v>0.14853992689109008</v>
      </c>
      <c r="S1318" s="122">
        <f t="shared" si="64"/>
        <v>6436744948.2394133</v>
      </c>
      <c r="T1318" s="3">
        <v>0.33348845540973526</v>
      </c>
      <c r="U1318" s="122">
        <f t="shared" si="65"/>
        <v>-17528538844.793507</v>
      </c>
      <c r="V1318" s="3">
        <f t="shared" si="66"/>
        <v>0.49393343358150282</v>
      </c>
    </row>
    <row r="1319" spans="13:22" x14ac:dyDescent="0.25">
      <c r="M1319" s="3">
        <v>1315</v>
      </c>
      <c r="N1319" s="122">
        <f>(_xlfn.GAMMA.INV(T1319,IF($O$2="Railway",$D$31,$D$32),IF($O$2="Railway",$F$31,$F$32))*'CBA Result'!$G$89)</f>
        <v>4031068946.3231659</v>
      </c>
      <c r="O1319" s="122">
        <f>'CBA Result'!$G$88+'CBA Result'!$G$92+'CBA Result'!$G$93+'CBA Result'!$G$94+'CBA Result'!$G$95</f>
        <v>-1375964005.2877898</v>
      </c>
      <c r="P1319" s="122">
        <f>'CBA Result'!$G$90+'CBA Result'!$G$91</f>
        <v>16477753602.776276</v>
      </c>
      <c r="Q1319" s="122">
        <f>'CBA Result'!$G$74</f>
        <v>-11300047184.977684</v>
      </c>
      <c r="R1319" s="3">
        <v>0.92598603459848572</v>
      </c>
      <c r="S1319" s="122">
        <f t="shared" si="64"/>
        <v>24881952238.477711</v>
      </c>
      <c r="T1319" s="3">
        <v>0.54238324917575576</v>
      </c>
      <c r="U1319" s="122">
        <f t="shared" si="65"/>
        <v>-19642978491.375061</v>
      </c>
      <c r="V1319" s="3">
        <f t="shared" si="66"/>
        <v>1.4018778868797417</v>
      </c>
    </row>
    <row r="1320" spans="13:22" x14ac:dyDescent="0.25">
      <c r="M1320" s="3">
        <v>1316</v>
      </c>
      <c r="N1320" s="122">
        <f>(_xlfn.GAMMA.INV(T1320,IF($O$2="Railway",$D$31,$D$32),IF($O$2="Railway",$F$31,$F$32))*'CBA Result'!$G$89)</f>
        <v>4964434845.7652931</v>
      </c>
      <c r="O1320" s="122">
        <f>'CBA Result'!$G$88+'CBA Result'!$G$92+'CBA Result'!$G$93+'CBA Result'!$G$94+'CBA Result'!$G$95</f>
        <v>-1375964005.2877898</v>
      </c>
      <c r="P1320" s="122">
        <f>'CBA Result'!$G$90+'CBA Result'!$G$91</f>
        <v>16477753602.776276</v>
      </c>
      <c r="Q1320" s="122">
        <f>'CBA Result'!$G$74</f>
        <v>-11300047184.977684</v>
      </c>
      <c r="R1320" s="3">
        <v>0.82674452767502715</v>
      </c>
      <c r="S1320" s="122">
        <f t="shared" si="64"/>
        <v>20712734008.663029</v>
      </c>
      <c r="T1320" s="3">
        <v>0.87340100820100308</v>
      </c>
      <c r="U1320" s="122">
        <f t="shared" si="65"/>
        <v>-24191173159.205685</v>
      </c>
      <c r="V1320" s="3">
        <f t="shared" si="66"/>
        <v>1.0045484230636816</v>
      </c>
    </row>
    <row r="1321" spans="13:22" x14ac:dyDescent="0.25">
      <c r="M1321" s="3">
        <v>1317</v>
      </c>
      <c r="N1321" s="122">
        <f>(_xlfn.GAMMA.INV(T1321,IF($O$2="Railway",$D$31,$D$32),IF($O$2="Railway",$F$31,$F$32))*'CBA Result'!$G$89)</f>
        <v>2182544904.9153571</v>
      </c>
      <c r="O1321" s="122">
        <f>'CBA Result'!$G$88+'CBA Result'!$G$92+'CBA Result'!$G$93+'CBA Result'!$G$94+'CBA Result'!$G$95</f>
        <v>-1375964005.2877898</v>
      </c>
      <c r="P1321" s="122">
        <f>'CBA Result'!$G$90+'CBA Result'!$G$91</f>
        <v>16477753602.776276</v>
      </c>
      <c r="Q1321" s="122">
        <f>'CBA Result'!$G$74</f>
        <v>-11300047184.977684</v>
      </c>
      <c r="R1321" s="3">
        <v>0.54000756388692994</v>
      </c>
      <c r="S1321" s="122">
        <f t="shared" si="64"/>
        <v>13800196073.651018</v>
      </c>
      <c r="T1321" s="3">
        <v>5.130670698005324E-3</v>
      </c>
      <c r="U1321" s="122">
        <f t="shared" si="65"/>
        <v>-10635313658.630638</v>
      </c>
      <c r="V1321" s="3">
        <f t="shared" si="66"/>
        <v>1.3734223025406567</v>
      </c>
    </row>
    <row r="1322" spans="13:22" x14ac:dyDescent="0.25">
      <c r="M1322" s="3">
        <v>1318</v>
      </c>
      <c r="N1322" s="122">
        <f>(_xlfn.GAMMA.INV(T1322,IF($O$2="Railway",$D$31,$D$32),IF($O$2="Railway",$F$31,$F$32))*'CBA Result'!$G$89)</f>
        <v>5890931285.1353149</v>
      </c>
      <c r="O1322" s="122">
        <f>'CBA Result'!$G$88+'CBA Result'!$G$92+'CBA Result'!$G$93+'CBA Result'!$G$94+'CBA Result'!$G$95</f>
        <v>-1375964005.2877898</v>
      </c>
      <c r="P1322" s="122">
        <f>'CBA Result'!$G$90+'CBA Result'!$G$91</f>
        <v>16477753602.776276</v>
      </c>
      <c r="Q1322" s="122">
        <f>'CBA Result'!$G$74</f>
        <v>-11300047184.977684</v>
      </c>
      <c r="R1322" s="3">
        <v>0.76201650143245758</v>
      </c>
      <c r="S1322" s="122">
        <f t="shared" si="64"/>
        <v>18790165489.892063</v>
      </c>
      <c r="T1322" s="3">
        <v>0.97988556694570661</v>
      </c>
      <c r="U1322" s="122">
        <f t="shared" si="65"/>
        <v>-28705893664.663868</v>
      </c>
      <c r="V1322" s="3">
        <f t="shared" si="66"/>
        <v>0.81185881345430944</v>
      </c>
    </row>
    <row r="1323" spans="13:22" x14ac:dyDescent="0.25">
      <c r="M1323" s="3">
        <v>1319</v>
      </c>
      <c r="N1323" s="122">
        <f>(_xlfn.GAMMA.INV(T1323,IF($O$2="Railway",$D$31,$D$32),IF($O$2="Railway",$F$31,$F$32))*'CBA Result'!$G$89)</f>
        <v>3705330533.8969984</v>
      </c>
      <c r="O1323" s="122">
        <f>'CBA Result'!$G$88+'CBA Result'!$G$92+'CBA Result'!$G$93+'CBA Result'!$G$94+'CBA Result'!$G$95</f>
        <v>-1375964005.2877898</v>
      </c>
      <c r="P1323" s="122">
        <f>'CBA Result'!$G$90+'CBA Result'!$G$91</f>
        <v>16477753602.776276</v>
      </c>
      <c r="Q1323" s="122">
        <f>'CBA Result'!$G$74</f>
        <v>-11300047184.977684</v>
      </c>
      <c r="R1323" s="3">
        <v>0.62939609968120802</v>
      </c>
      <c r="S1323" s="122">
        <f t="shared" si="64"/>
        <v>15624551238.166388</v>
      </c>
      <c r="T1323" s="3">
        <v>0.38491647279864105</v>
      </c>
      <c r="U1323" s="122">
        <f t="shared" si="65"/>
        <v>-18055689185.659248</v>
      </c>
      <c r="V1323" s="3">
        <f t="shared" si="66"/>
        <v>0.99436347082422727</v>
      </c>
    </row>
    <row r="1324" spans="13:22" x14ac:dyDescent="0.25">
      <c r="M1324" s="3">
        <v>1320</v>
      </c>
      <c r="N1324" s="122">
        <f>(_xlfn.GAMMA.INV(T1324,IF($O$2="Railway",$D$31,$D$32),IF($O$2="Railway",$F$31,$F$32))*'CBA Result'!$G$89)</f>
        <v>3617135675.7683454</v>
      </c>
      <c r="O1324" s="122">
        <f>'CBA Result'!$G$88+'CBA Result'!$G$92+'CBA Result'!$G$93+'CBA Result'!$G$94+'CBA Result'!$G$95</f>
        <v>-1375964005.2877898</v>
      </c>
      <c r="P1324" s="122">
        <f>'CBA Result'!$G$90+'CBA Result'!$G$91</f>
        <v>16477753602.776276</v>
      </c>
      <c r="Q1324" s="122">
        <f>'CBA Result'!$G$74</f>
        <v>-11300047184.977684</v>
      </c>
      <c r="R1324" s="3">
        <v>0.50630656997591461</v>
      </c>
      <c r="S1324" s="122">
        <f t="shared" si="64"/>
        <v>13149595837.081335</v>
      </c>
      <c r="T1324" s="3">
        <v>0.3428662845633319</v>
      </c>
      <c r="U1324" s="122">
        <f t="shared" si="65"/>
        <v>-17625924841.675209</v>
      </c>
      <c r="V1324" s="3">
        <f t="shared" si="66"/>
        <v>0.87318921678206329</v>
      </c>
    </row>
    <row r="1325" spans="13:22" x14ac:dyDescent="0.25">
      <c r="M1325" s="3">
        <v>1321</v>
      </c>
      <c r="N1325" s="122">
        <f>(_xlfn.GAMMA.INV(T1325,IF($O$2="Railway",$D$31,$D$32),IF($O$2="Railway",$F$31,$F$32))*'CBA Result'!$G$89)</f>
        <v>5394888840.092679</v>
      </c>
      <c r="O1325" s="122">
        <f>'CBA Result'!$G$88+'CBA Result'!$G$92+'CBA Result'!$G$93+'CBA Result'!$G$94+'CBA Result'!$G$95</f>
        <v>-1375964005.2877898</v>
      </c>
      <c r="P1325" s="122">
        <f>'CBA Result'!$G$90+'CBA Result'!$G$91</f>
        <v>16477753602.776276</v>
      </c>
      <c r="Q1325" s="122">
        <f>'CBA Result'!$G$74</f>
        <v>-11300047184.977684</v>
      </c>
      <c r="R1325" s="3">
        <v>0.41361920290604548</v>
      </c>
      <c r="S1325" s="122">
        <f t="shared" si="64"/>
        <v>11423753436.040842</v>
      </c>
      <c r="T1325" s="3">
        <v>0.94265274161007695</v>
      </c>
      <c r="U1325" s="122">
        <f t="shared" si="65"/>
        <v>-26288730572.559208</v>
      </c>
      <c r="V1325" s="3">
        <f t="shared" si="66"/>
        <v>0.58742578795208777</v>
      </c>
    </row>
    <row r="1326" spans="13:22" x14ac:dyDescent="0.25">
      <c r="M1326" s="3">
        <v>1322</v>
      </c>
      <c r="N1326" s="122">
        <f>(_xlfn.GAMMA.INV(T1326,IF($O$2="Railway",$D$31,$D$32),IF($O$2="Railway",$F$31,$F$32))*'CBA Result'!$G$89)</f>
        <v>3198574043.5793891</v>
      </c>
      <c r="O1326" s="122">
        <f>'CBA Result'!$G$88+'CBA Result'!$G$92+'CBA Result'!$G$93+'CBA Result'!$G$94+'CBA Result'!$G$95</f>
        <v>-1375964005.2877898</v>
      </c>
      <c r="P1326" s="122">
        <f>'CBA Result'!$G$90+'CBA Result'!$G$91</f>
        <v>16477753602.776276</v>
      </c>
      <c r="Q1326" s="122">
        <f>'CBA Result'!$G$74</f>
        <v>-11300047184.977684</v>
      </c>
      <c r="R1326" s="3">
        <v>0.77080927520912157</v>
      </c>
      <c r="S1326" s="122">
        <f t="shared" si="64"/>
        <v>19031313252.72551</v>
      </c>
      <c r="T1326" s="3">
        <v>0.167723138569847</v>
      </c>
      <c r="U1326" s="122">
        <f t="shared" si="65"/>
        <v>-15586317668.520355</v>
      </c>
      <c r="V1326" s="3">
        <f t="shared" si="66"/>
        <v>1.3379634455376026</v>
      </c>
    </row>
    <row r="1327" spans="13:22" x14ac:dyDescent="0.25">
      <c r="M1327" s="3">
        <v>1323</v>
      </c>
      <c r="N1327" s="122">
        <f>(_xlfn.GAMMA.INV(T1327,IF($O$2="Railway",$D$31,$D$32),IF($O$2="Railway",$F$31,$F$32))*'CBA Result'!$G$89)</f>
        <v>2850615917.2297339</v>
      </c>
      <c r="O1327" s="122">
        <f>'CBA Result'!$G$88+'CBA Result'!$G$92+'CBA Result'!$G$93+'CBA Result'!$G$94+'CBA Result'!$G$95</f>
        <v>-1375964005.2877898</v>
      </c>
      <c r="P1327" s="122">
        <f>'CBA Result'!$G$90+'CBA Result'!$G$91</f>
        <v>16477753602.776276</v>
      </c>
      <c r="Q1327" s="122">
        <f>'CBA Result'!$G$74</f>
        <v>-11300047184.977684</v>
      </c>
      <c r="R1327" s="3">
        <v>0.53368720004953785</v>
      </c>
      <c r="S1327" s="122">
        <f t="shared" si="64"/>
        <v>13676930302.985611</v>
      </c>
      <c r="T1327" s="3">
        <v>7.123193890219548E-2</v>
      </c>
      <c r="U1327" s="122">
        <f t="shared" si="65"/>
        <v>-13890754014.611696</v>
      </c>
      <c r="V1327" s="3">
        <f t="shared" si="66"/>
        <v>1.0907674413490869</v>
      </c>
    </row>
    <row r="1328" spans="13:22" x14ac:dyDescent="0.25">
      <c r="M1328" s="3">
        <v>1324</v>
      </c>
      <c r="N1328" s="122">
        <f>(_xlfn.GAMMA.INV(T1328,IF($O$2="Railway",$D$31,$D$32),IF($O$2="Railway",$F$31,$F$32))*'CBA Result'!$G$89)</f>
        <v>3666173933.2388501</v>
      </c>
      <c r="O1328" s="122">
        <f>'CBA Result'!$G$88+'CBA Result'!$G$92+'CBA Result'!$G$93+'CBA Result'!$G$94+'CBA Result'!$G$95</f>
        <v>-1375964005.2877898</v>
      </c>
      <c r="P1328" s="122">
        <f>'CBA Result'!$G$90+'CBA Result'!$G$91</f>
        <v>16477753602.776276</v>
      </c>
      <c r="Q1328" s="122">
        <f>'CBA Result'!$G$74</f>
        <v>-11300047184.977684</v>
      </c>
      <c r="R1328" s="3">
        <v>4.1941674958458575E-2</v>
      </c>
      <c r="S1328" s="122">
        <f t="shared" si="64"/>
        <v>3763076899.7074285</v>
      </c>
      <c r="T1328" s="3">
        <v>0.36612960623080515</v>
      </c>
      <c r="U1328" s="122">
        <f t="shared" si="65"/>
        <v>-17864883155.108734</v>
      </c>
      <c r="V1328" s="3">
        <f t="shared" si="66"/>
        <v>0.33883719110289617</v>
      </c>
    </row>
    <row r="1329" spans="13:22" x14ac:dyDescent="0.25">
      <c r="M1329" s="3">
        <v>1325</v>
      </c>
      <c r="N1329" s="122">
        <f>(_xlfn.GAMMA.INV(T1329,IF($O$2="Railway",$D$31,$D$32),IF($O$2="Railway",$F$31,$F$32))*'CBA Result'!$G$89)</f>
        <v>3483940589.5148625</v>
      </c>
      <c r="O1329" s="122">
        <f>'CBA Result'!$G$88+'CBA Result'!$G$92+'CBA Result'!$G$93+'CBA Result'!$G$94+'CBA Result'!$G$95</f>
        <v>-1375964005.2877898</v>
      </c>
      <c r="P1329" s="122">
        <f>'CBA Result'!$G$90+'CBA Result'!$G$91</f>
        <v>16477753602.776276</v>
      </c>
      <c r="Q1329" s="122">
        <f>'CBA Result'!$G$74</f>
        <v>-11300047184.977684</v>
      </c>
      <c r="R1329" s="3">
        <v>0.40344027472567467</v>
      </c>
      <c r="S1329" s="122">
        <f t="shared" si="64"/>
        <v>11237885092.617464</v>
      </c>
      <c r="T1329" s="3">
        <v>0.28182542693492962</v>
      </c>
      <c r="U1329" s="122">
        <f t="shared" si="65"/>
        <v>-16976879080.049017</v>
      </c>
      <c r="V1329" s="3">
        <f t="shared" si="66"/>
        <v>0.78611985241317994</v>
      </c>
    </row>
    <row r="1330" spans="13:22" x14ac:dyDescent="0.25">
      <c r="M1330" s="3">
        <v>1326</v>
      </c>
      <c r="N1330" s="122">
        <f>(_xlfn.GAMMA.INV(T1330,IF($O$2="Railway",$D$31,$D$32),IF($O$2="Railway",$F$31,$F$32))*'CBA Result'!$G$89)</f>
        <v>4276927067.5833044</v>
      </c>
      <c r="O1330" s="122">
        <f>'CBA Result'!$G$88+'CBA Result'!$G$92+'CBA Result'!$G$93+'CBA Result'!$G$94+'CBA Result'!$G$95</f>
        <v>-1375964005.2877898</v>
      </c>
      <c r="P1330" s="122">
        <f>'CBA Result'!$G$90+'CBA Result'!$G$91</f>
        <v>16477753602.776276</v>
      </c>
      <c r="Q1330" s="122">
        <f>'CBA Result'!$G$74</f>
        <v>-11300047184.977684</v>
      </c>
      <c r="R1330" s="3">
        <v>0.60738919556229454</v>
      </c>
      <c r="S1330" s="122">
        <f t="shared" si="64"/>
        <v>15159126110.877384</v>
      </c>
      <c r="T1330" s="3">
        <v>0.65305859239877173</v>
      </c>
      <c r="U1330" s="122">
        <f t="shared" si="65"/>
        <v>-20841019470.616505</v>
      </c>
      <c r="V1330" s="3">
        <f t="shared" si="66"/>
        <v>0.86656457466658932</v>
      </c>
    </row>
    <row r="1331" spans="13:22" x14ac:dyDescent="0.25">
      <c r="M1331" s="3">
        <v>1327</v>
      </c>
      <c r="N1331" s="122">
        <f>(_xlfn.GAMMA.INV(T1331,IF($O$2="Railway",$D$31,$D$32),IF($O$2="Railway",$F$31,$F$32))*'CBA Result'!$G$89)</f>
        <v>4413934780.081624</v>
      </c>
      <c r="O1331" s="122">
        <f>'CBA Result'!$G$88+'CBA Result'!$G$92+'CBA Result'!$G$93+'CBA Result'!$G$94+'CBA Result'!$G$95</f>
        <v>-1375964005.2877898</v>
      </c>
      <c r="P1331" s="122">
        <f>'CBA Result'!$G$90+'CBA Result'!$G$91</f>
        <v>16477753602.776276</v>
      </c>
      <c r="Q1331" s="122">
        <f>'CBA Result'!$G$74</f>
        <v>-11300047184.977684</v>
      </c>
      <c r="R1331" s="3">
        <v>0.78026153316295543</v>
      </c>
      <c r="S1331" s="122">
        <f t="shared" si="64"/>
        <v>19296652652.450077</v>
      </c>
      <c r="T1331" s="3">
        <v>0.70845597922359838</v>
      </c>
      <c r="U1331" s="122">
        <f t="shared" si="65"/>
        <v>-21508643762.235661</v>
      </c>
      <c r="V1331" s="3">
        <f t="shared" si="66"/>
        <v>1.038402219783773</v>
      </c>
    </row>
    <row r="1332" spans="13:22" x14ac:dyDescent="0.25">
      <c r="M1332" s="3">
        <v>1328</v>
      </c>
      <c r="N1332" s="122">
        <f>(_xlfn.GAMMA.INV(T1332,IF($O$2="Railway",$D$31,$D$32),IF($O$2="Railway",$F$31,$F$32))*'CBA Result'!$G$89)</f>
        <v>4747096330.5333033</v>
      </c>
      <c r="O1332" s="122">
        <f>'CBA Result'!$G$88+'CBA Result'!$G$92+'CBA Result'!$G$93+'CBA Result'!$G$94+'CBA Result'!$G$95</f>
        <v>-1375964005.2877898</v>
      </c>
      <c r="P1332" s="122">
        <f>'CBA Result'!$G$90+'CBA Result'!$G$91</f>
        <v>16477753602.776276</v>
      </c>
      <c r="Q1332" s="122">
        <f>'CBA Result'!$G$74</f>
        <v>-11300047184.977684</v>
      </c>
      <c r="R1332" s="3">
        <v>0.40422833579161144</v>
      </c>
      <c r="S1332" s="122">
        <f t="shared" si="64"/>
        <v>11252259488.333292</v>
      </c>
      <c r="T1332" s="3">
        <v>0.81954997043464739</v>
      </c>
      <c r="U1332" s="122">
        <f t="shared" si="65"/>
        <v>-23132105245.236267</v>
      </c>
      <c r="V1332" s="3">
        <f t="shared" si="66"/>
        <v>0.63216865298459113</v>
      </c>
    </row>
    <row r="1333" spans="13:22" x14ac:dyDescent="0.25">
      <c r="M1333" s="3">
        <v>1329</v>
      </c>
      <c r="N1333" s="122">
        <f>(_xlfn.GAMMA.INV(T1333,IF($O$2="Railway",$D$31,$D$32),IF($O$2="Railway",$F$31,$F$32))*'CBA Result'!$G$89)</f>
        <v>4037471147.2428942</v>
      </c>
      <c r="O1333" s="122">
        <f>'CBA Result'!$G$88+'CBA Result'!$G$92+'CBA Result'!$G$93+'CBA Result'!$G$94+'CBA Result'!$G$95</f>
        <v>-1375964005.2877898</v>
      </c>
      <c r="P1333" s="122">
        <f>'CBA Result'!$G$90+'CBA Result'!$G$91</f>
        <v>16477753602.776276</v>
      </c>
      <c r="Q1333" s="122">
        <f>'CBA Result'!$G$74</f>
        <v>-11300047184.977684</v>
      </c>
      <c r="R1333" s="3">
        <v>0.22873849658835754</v>
      </c>
      <c r="S1333" s="122">
        <f t="shared" si="64"/>
        <v>8031800973.9807825</v>
      </c>
      <c r="T1333" s="3">
        <v>0.54540601011136902</v>
      </c>
      <c r="U1333" s="122">
        <f t="shared" si="65"/>
        <v>-19674175748.638145</v>
      </c>
      <c r="V1333" s="3">
        <f t="shared" si="66"/>
        <v>0.54352000574540371</v>
      </c>
    </row>
    <row r="1334" spans="13:22" x14ac:dyDescent="0.25">
      <c r="M1334" s="3">
        <v>1330</v>
      </c>
      <c r="N1334" s="122">
        <f>(_xlfn.GAMMA.INV(T1334,IF($O$2="Railway",$D$31,$D$32),IF($O$2="Railway",$F$31,$F$32))*'CBA Result'!$G$89)</f>
        <v>3937029783.6720943</v>
      </c>
      <c r="O1334" s="122">
        <f>'CBA Result'!$G$88+'CBA Result'!$G$92+'CBA Result'!$G$93+'CBA Result'!$G$94+'CBA Result'!$G$95</f>
        <v>-1375964005.2877898</v>
      </c>
      <c r="P1334" s="122">
        <f>'CBA Result'!$G$90+'CBA Result'!$G$91</f>
        <v>16477753602.776276</v>
      </c>
      <c r="Q1334" s="122">
        <f>'CBA Result'!$G$74</f>
        <v>-11300047184.977684</v>
      </c>
      <c r="R1334" s="3">
        <v>0.16422258568436621</v>
      </c>
      <c r="S1334" s="122">
        <f t="shared" si="64"/>
        <v>6762780285.3371763</v>
      </c>
      <c r="T1334" s="3">
        <v>0.49741671375531793</v>
      </c>
      <c r="U1334" s="122">
        <f t="shared" si="65"/>
        <v>-19184735461.0774</v>
      </c>
      <c r="V1334" s="3">
        <f t="shared" si="66"/>
        <v>0.48600336880526684</v>
      </c>
    </row>
    <row r="1335" spans="13:22" x14ac:dyDescent="0.25">
      <c r="M1335" s="3">
        <v>1331</v>
      </c>
      <c r="N1335" s="122">
        <f>(_xlfn.GAMMA.INV(T1335,IF($O$2="Railway",$D$31,$D$32),IF($O$2="Railway",$F$31,$F$32))*'CBA Result'!$G$89)</f>
        <v>4287739785.9142852</v>
      </c>
      <c r="O1335" s="122">
        <f>'CBA Result'!$G$88+'CBA Result'!$G$92+'CBA Result'!$G$93+'CBA Result'!$G$94+'CBA Result'!$G$95</f>
        <v>-1375964005.2877898</v>
      </c>
      <c r="P1335" s="122">
        <f>'CBA Result'!$G$90+'CBA Result'!$G$91</f>
        <v>16477753602.776276</v>
      </c>
      <c r="Q1335" s="122">
        <f>'CBA Result'!$G$74</f>
        <v>-11300047184.977684</v>
      </c>
      <c r="R1335" s="3">
        <v>0.30854804926504553</v>
      </c>
      <c r="S1335" s="122">
        <f t="shared" si="64"/>
        <v>9512973328.2408752</v>
      </c>
      <c r="T1335" s="3">
        <v>0.65761601609194431</v>
      </c>
      <c r="U1335" s="122">
        <f t="shared" si="65"/>
        <v>-20893708719.159992</v>
      </c>
      <c r="V1335" s="3">
        <f t="shared" si="66"/>
        <v>0.59466460817813549</v>
      </c>
    </row>
    <row r="1336" spans="13:22" x14ac:dyDescent="0.25">
      <c r="M1336" s="3">
        <v>1332</v>
      </c>
      <c r="N1336" s="122">
        <f>(_xlfn.GAMMA.INV(T1336,IF($O$2="Railway",$D$31,$D$32),IF($O$2="Railway",$F$31,$F$32))*'CBA Result'!$G$89)</f>
        <v>4613330595.5650501</v>
      </c>
      <c r="O1336" s="122">
        <f>'CBA Result'!$G$88+'CBA Result'!$G$92+'CBA Result'!$G$93+'CBA Result'!$G$94+'CBA Result'!$G$95</f>
        <v>-1375964005.2877898</v>
      </c>
      <c r="P1336" s="122">
        <f>'CBA Result'!$G$90+'CBA Result'!$G$91</f>
        <v>16477753602.776276</v>
      </c>
      <c r="Q1336" s="122">
        <f>'CBA Result'!$G$74</f>
        <v>-11300047184.977684</v>
      </c>
      <c r="R1336" s="3">
        <v>0.66995749324081222</v>
      </c>
      <c r="S1336" s="122">
        <f t="shared" si="64"/>
        <v>16518433339.399033</v>
      </c>
      <c r="T1336" s="3">
        <v>0.77913860462597395</v>
      </c>
      <c r="U1336" s="122">
        <f t="shared" si="65"/>
        <v>-22480278771.94783</v>
      </c>
      <c r="V1336" s="3">
        <f t="shared" si="66"/>
        <v>0.87880582487832415</v>
      </c>
    </row>
    <row r="1337" spans="13:22" x14ac:dyDescent="0.25">
      <c r="M1337" s="3">
        <v>1333</v>
      </c>
      <c r="N1337" s="122">
        <f>(_xlfn.GAMMA.INV(T1337,IF($O$2="Railway",$D$31,$D$32),IF($O$2="Railway",$F$31,$F$32))*'CBA Result'!$G$89)</f>
        <v>3882499892.5132031</v>
      </c>
      <c r="O1337" s="122">
        <f>'CBA Result'!$G$88+'CBA Result'!$G$92+'CBA Result'!$G$93+'CBA Result'!$G$94+'CBA Result'!$G$95</f>
        <v>-1375964005.2877898</v>
      </c>
      <c r="P1337" s="122">
        <f>'CBA Result'!$G$90+'CBA Result'!$G$91</f>
        <v>16477753602.776276</v>
      </c>
      <c r="Q1337" s="122">
        <f>'CBA Result'!$G$74</f>
        <v>-11300047184.977684</v>
      </c>
      <c r="R1337" s="3">
        <v>4.4608047603915568E-2</v>
      </c>
      <c r="S1337" s="122">
        <f t="shared" si="64"/>
        <v>3849983954.4434385</v>
      </c>
      <c r="T1337" s="3">
        <v>0.47099166223579625</v>
      </c>
      <c r="U1337" s="122">
        <f t="shared" si="65"/>
        <v>-18919016989.517117</v>
      </c>
      <c r="V1337" s="3">
        <f t="shared" si="66"/>
        <v>0.33598573568547196</v>
      </c>
    </row>
    <row r="1338" spans="13:22" x14ac:dyDescent="0.25">
      <c r="M1338" s="3">
        <v>1334</v>
      </c>
      <c r="N1338" s="122">
        <f>(_xlfn.GAMMA.INV(T1338,IF($O$2="Railway",$D$31,$D$32),IF($O$2="Railway",$F$31,$F$32))*'CBA Result'!$G$89)</f>
        <v>3627992406.8688912</v>
      </c>
      <c r="O1338" s="122">
        <f>'CBA Result'!$G$88+'CBA Result'!$G$92+'CBA Result'!$G$93+'CBA Result'!$G$94+'CBA Result'!$G$95</f>
        <v>-1375964005.2877898</v>
      </c>
      <c r="P1338" s="122">
        <f>'CBA Result'!$G$90+'CBA Result'!$G$91</f>
        <v>16477753602.776276</v>
      </c>
      <c r="Q1338" s="122">
        <f>'CBA Result'!$G$74</f>
        <v>-11300047184.977684</v>
      </c>
      <c r="R1338" s="3">
        <v>0.64820840459301687</v>
      </c>
      <c r="S1338" s="122">
        <f t="shared" si="64"/>
        <v>16032833457.327061</v>
      </c>
      <c r="T1338" s="3">
        <v>0.34798725533470543</v>
      </c>
      <c r="U1338" s="122">
        <f t="shared" si="65"/>
        <v>-17678828559.853779</v>
      </c>
      <c r="V1338" s="3">
        <f t="shared" si="66"/>
        <v>1.0342801728634103</v>
      </c>
    </row>
    <row r="1339" spans="13:22" x14ac:dyDescent="0.25">
      <c r="M1339" s="3">
        <v>1335</v>
      </c>
      <c r="N1339" s="122">
        <f>(_xlfn.GAMMA.INV(T1339,IF($O$2="Railway",$D$31,$D$32),IF($O$2="Railway",$F$31,$F$32))*'CBA Result'!$G$89)</f>
        <v>4692071995.8964214</v>
      </c>
      <c r="O1339" s="122">
        <f>'CBA Result'!$G$88+'CBA Result'!$G$92+'CBA Result'!$G$93+'CBA Result'!$G$94+'CBA Result'!$G$95</f>
        <v>-1375964005.2877898</v>
      </c>
      <c r="P1339" s="122">
        <f>'CBA Result'!$G$90+'CBA Result'!$G$91</f>
        <v>16477753602.776276</v>
      </c>
      <c r="Q1339" s="122">
        <f>'CBA Result'!$G$74</f>
        <v>-11300047184.977684</v>
      </c>
      <c r="R1339" s="3">
        <v>0.98228655344040761</v>
      </c>
      <c r="S1339" s="122">
        <f t="shared" si="64"/>
        <v>29773036498.694523</v>
      </c>
      <c r="T1339" s="3">
        <v>0.80361248477668934</v>
      </c>
      <c r="U1339" s="122">
        <f t="shared" si="65"/>
        <v>-22863977402.183533</v>
      </c>
      <c r="V1339" s="3">
        <f t="shared" si="66"/>
        <v>1.4472173370038017</v>
      </c>
    </row>
    <row r="1340" spans="13:22" x14ac:dyDescent="0.25">
      <c r="M1340" s="3">
        <v>1336</v>
      </c>
      <c r="N1340" s="122">
        <f>(_xlfn.GAMMA.INV(T1340,IF($O$2="Railway",$D$31,$D$32),IF($O$2="Railway",$F$31,$F$32))*'CBA Result'!$G$89)</f>
        <v>4432055458.5429716</v>
      </c>
      <c r="O1340" s="122">
        <f>'CBA Result'!$G$88+'CBA Result'!$G$92+'CBA Result'!$G$93+'CBA Result'!$G$94+'CBA Result'!$G$95</f>
        <v>-1375964005.2877898</v>
      </c>
      <c r="P1340" s="122">
        <f>'CBA Result'!$G$90+'CBA Result'!$G$91</f>
        <v>16477753602.776276</v>
      </c>
      <c r="Q1340" s="122">
        <f>'CBA Result'!$G$74</f>
        <v>-11300047184.977684</v>
      </c>
      <c r="R1340" s="3">
        <v>0.29102522569904898</v>
      </c>
      <c r="S1340" s="122">
        <f t="shared" si="64"/>
        <v>9192383419.0007534</v>
      </c>
      <c r="T1340" s="3">
        <v>0.71538238226667739</v>
      </c>
      <c r="U1340" s="122">
        <f t="shared" si="65"/>
        <v>-21596943938.195206</v>
      </c>
      <c r="V1340" s="3">
        <f t="shared" si="66"/>
        <v>0.56713926318963748</v>
      </c>
    </row>
    <row r="1341" spans="13:22" x14ac:dyDescent="0.25">
      <c r="M1341" s="3">
        <v>1337</v>
      </c>
      <c r="N1341" s="122">
        <f>(_xlfn.GAMMA.INV(T1341,IF($O$2="Railway",$D$31,$D$32),IF($O$2="Railway",$F$31,$F$32))*'CBA Result'!$G$89)</f>
        <v>3080593253.1881609</v>
      </c>
      <c r="O1341" s="122">
        <f>'CBA Result'!$G$88+'CBA Result'!$G$92+'CBA Result'!$G$93+'CBA Result'!$G$94+'CBA Result'!$G$95</f>
        <v>-1375964005.2877898</v>
      </c>
      <c r="P1341" s="122">
        <f>'CBA Result'!$G$90+'CBA Result'!$G$91</f>
        <v>16477753602.776276</v>
      </c>
      <c r="Q1341" s="122">
        <f>'CBA Result'!$G$74</f>
        <v>-11300047184.977684</v>
      </c>
      <c r="R1341" s="3">
        <v>0.72386043240223552</v>
      </c>
      <c r="S1341" s="122">
        <f t="shared" si="64"/>
        <v>17798671444.011395</v>
      </c>
      <c r="T1341" s="3">
        <v>0.12933744304745309</v>
      </c>
      <c r="U1341" s="122">
        <f t="shared" si="65"/>
        <v>-15011409583.61544</v>
      </c>
      <c r="V1341" s="3">
        <f t="shared" si="66"/>
        <v>1.2992317998703538</v>
      </c>
    </row>
    <row r="1342" spans="13:22" x14ac:dyDescent="0.25">
      <c r="M1342" s="3">
        <v>1338</v>
      </c>
      <c r="N1342" s="122">
        <f>(_xlfn.GAMMA.INV(T1342,IF($O$2="Railway",$D$31,$D$32),IF($O$2="Railway",$F$31,$F$32))*'CBA Result'!$G$89)</f>
        <v>3762549391.8886151</v>
      </c>
      <c r="O1342" s="122">
        <f>'CBA Result'!$G$88+'CBA Result'!$G$92+'CBA Result'!$G$93+'CBA Result'!$G$94+'CBA Result'!$G$95</f>
        <v>-1375964005.2877898</v>
      </c>
      <c r="P1342" s="122">
        <f>'CBA Result'!$G$90+'CBA Result'!$G$91</f>
        <v>16477753602.776276</v>
      </c>
      <c r="Q1342" s="122">
        <f>'CBA Result'!$G$74</f>
        <v>-11300047184.977684</v>
      </c>
      <c r="R1342" s="3">
        <v>0.2519377847180112</v>
      </c>
      <c r="S1342" s="122">
        <f t="shared" si="64"/>
        <v>8469053942.6396828</v>
      </c>
      <c r="T1342" s="3">
        <v>0.41260617069096506</v>
      </c>
      <c r="U1342" s="122">
        <f t="shared" si="65"/>
        <v>-18334510712.107101</v>
      </c>
      <c r="V1342" s="3">
        <f t="shared" si="66"/>
        <v>0.592087757328154</v>
      </c>
    </row>
    <row r="1343" spans="13:22" x14ac:dyDescent="0.25">
      <c r="M1343" s="3">
        <v>1339</v>
      </c>
      <c r="N1343" s="122">
        <f>(_xlfn.GAMMA.INV(T1343,IF($O$2="Railway",$D$31,$D$32),IF($O$2="Railway",$F$31,$F$32))*'CBA Result'!$G$89)</f>
        <v>3795283322.0151563</v>
      </c>
      <c r="O1343" s="122">
        <f>'CBA Result'!$G$88+'CBA Result'!$G$92+'CBA Result'!$G$93+'CBA Result'!$G$94+'CBA Result'!$G$95</f>
        <v>-1375964005.2877898</v>
      </c>
      <c r="P1343" s="122">
        <f>'CBA Result'!$G$90+'CBA Result'!$G$91</f>
        <v>16477753602.776276</v>
      </c>
      <c r="Q1343" s="122">
        <f>'CBA Result'!$G$74</f>
        <v>-11300047184.977684</v>
      </c>
      <c r="R1343" s="3">
        <v>0.56032199526450166</v>
      </c>
      <c r="S1343" s="122">
        <f t="shared" si="64"/>
        <v>14200789671.375824</v>
      </c>
      <c r="T1343" s="3">
        <v>0.42852567589218493</v>
      </c>
      <c r="U1343" s="122">
        <f t="shared" si="65"/>
        <v>-18494019739.11105</v>
      </c>
      <c r="V1343" s="3">
        <f t="shared" si="66"/>
        <v>0.89867477284860242</v>
      </c>
    </row>
    <row r="1344" spans="13:22" x14ac:dyDescent="0.25">
      <c r="M1344" s="3">
        <v>1340</v>
      </c>
      <c r="N1344" s="122">
        <f>(_xlfn.GAMMA.INV(T1344,IF($O$2="Railway",$D$31,$D$32),IF($O$2="Railway",$F$31,$F$32))*'CBA Result'!$G$89)</f>
        <v>4892853862.2487411</v>
      </c>
      <c r="O1344" s="122">
        <f>'CBA Result'!$G$88+'CBA Result'!$G$92+'CBA Result'!$G$93+'CBA Result'!$G$94+'CBA Result'!$G$95</f>
        <v>-1375964005.2877898</v>
      </c>
      <c r="P1344" s="122">
        <f>'CBA Result'!$G$90+'CBA Result'!$G$91</f>
        <v>16477753602.776276</v>
      </c>
      <c r="Q1344" s="122">
        <f>'CBA Result'!$G$74</f>
        <v>-11300047184.977684</v>
      </c>
      <c r="R1344" s="3">
        <v>0.54252631670100426</v>
      </c>
      <c r="S1344" s="122">
        <f t="shared" si="64"/>
        <v>13849493429.955441</v>
      </c>
      <c r="T1344" s="3">
        <v>0.85722740875635539</v>
      </c>
      <c r="U1344" s="122">
        <f t="shared" si="65"/>
        <v>-23842366493.199738</v>
      </c>
      <c r="V1344" s="3">
        <f t="shared" si="66"/>
        <v>0.72838337133478726</v>
      </c>
    </row>
    <row r="1345" spans="13:22" x14ac:dyDescent="0.25">
      <c r="M1345" s="3">
        <v>1341</v>
      </c>
      <c r="N1345" s="122">
        <f>(_xlfn.GAMMA.INV(T1345,IF($O$2="Railway",$D$31,$D$32),IF($O$2="Railway",$F$31,$F$32))*'CBA Result'!$G$89)</f>
        <v>4028021319.0046263</v>
      </c>
      <c r="O1345" s="122">
        <f>'CBA Result'!$G$88+'CBA Result'!$G$92+'CBA Result'!$G$93+'CBA Result'!$G$94+'CBA Result'!$G$95</f>
        <v>-1375964005.2877898</v>
      </c>
      <c r="P1345" s="122">
        <f>'CBA Result'!$G$90+'CBA Result'!$G$91</f>
        <v>16477753602.776276</v>
      </c>
      <c r="Q1345" s="122">
        <f>'CBA Result'!$G$74</f>
        <v>-11300047184.977684</v>
      </c>
      <c r="R1345" s="3">
        <v>0.20545222480113379</v>
      </c>
      <c r="S1345" s="122">
        <f t="shared" si="64"/>
        <v>7584422245.4098654</v>
      </c>
      <c r="T1345" s="3">
        <v>0.54094233274535553</v>
      </c>
      <c r="U1345" s="122">
        <f t="shared" si="65"/>
        <v>-19628127721.352283</v>
      </c>
      <c r="V1345" s="3">
        <f t="shared" si="66"/>
        <v>0.52152093691498846</v>
      </c>
    </row>
    <row r="1346" spans="13:22" x14ac:dyDescent="0.25">
      <c r="M1346" s="3">
        <v>1342</v>
      </c>
      <c r="N1346" s="122">
        <f>(_xlfn.GAMMA.INV(T1346,IF($O$2="Railway",$D$31,$D$32),IF($O$2="Railway",$F$31,$F$32))*'CBA Result'!$G$89)</f>
        <v>4567761576.9418726</v>
      </c>
      <c r="O1346" s="122">
        <f>'CBA Result'!$G$88+'CBA Result'!$G$92+'CBA Result'!$G$93+'CBA Result'!$G$94+'CBA Result'!$G$95</f>
        <v>-1375964005.2877898</v>
      </c>
      <c r="P1346" s="122">
        <f>'CBA Result'!$G$90+'CBA Result'!$G$91</f>
        <v>16477753602.776276</v>
      </c>
      <c r="Q1346" s="122">
        <f>'CBA Result'!$G$74</f>
        <v>-11300047184.977684</v>
      </c>
      <c r="R1346" s="3">
        <v>0.66923479903554706</v>
      </c>
      <c r="S1346" s="122">
        <f t="shared" si="64"/>
        <v>16502043912.126955</v>
      </c>
      <c r="T1346" s="3">
        <v>0.7640770711256234</v>
      </c>
      <c r="U1346" s="122">
        <f t="shared" si="65"/>
        <v>-22258225697.538227</v>
      </c>
      <c r="V1346" s="3">
        <f t="shared" si="66"/>
        <v>0.88478936961984289</v>
      </c>
    </row>
    <row r="1347" spans="13:22" x14ac:dyDescent="0.25">
      <c r="M1347" s="3">
        <v>1343</v>
      </c>
      <c r="N1347" s="122">
        <f>(_xlfn.GAMMA.INV(T1347,IF($O$2="Railway",$D$31,$D$32),IF($O$2="Railway",$F$31,$F$32))*'CBA Result'!$G$89)</f>
        <v>3864818541.9813232</v>
      </c>
      <c r="O1347" s="122">
        <f>'CBA Result'!$G$88+'CBA Result'!$G$92+'CBA Result'!$G$93+'CBA Result'!$G$94+'CBA Result'!$G$95</f>
        <v>-1375964005.2877898</v>
      </c>
      <c r="P1347" s="122">
        <f>'CBA Result'!$G$90+'CBA Result'!$G$91</f>
        <v>16477753602.776276</v>
      </c>
      <c r="Q1347" s="122">
        <f>'CBA Result'!$G$74</f>
        <v>-11300047184.977684</v>
      </c>
      <c r="R1347" s="3">
        <v>0.25813167722366837</v>
      </c>
      <c r="S1347" s="122">
        <f t="shared" si="64"/>
        <v>8584647595.7334909</v>
      </c>
      <c r="T1347" s="3">
        <v>0.46239202476280605</v>
      </c>
      <c r="U1347" s="122">
        <f t="shared" si="65"/>
        <v>-18832857612.73122</v>
      </c>
      <c r="V1347" s="3">
        <f t="shared" si="66"/>
        <v>0.58798841684764902</v>
      </c>
    </row>
    <row r="1348" spans="13:22" x14ac:dyDescent="0.25">
      <c r="M1348" s="3">
        <v>1344</v>
      </c>
      <c r="N1348" s="122">
        <f>(_xlfn.GAMMA.INV(T1348,IF($O$2="Railway",$D$31,$D$32),IF($O$2="Railway",$F$31,$F$32))*'CBA Result'!$G$89)</f>
        <v>4687407967.2113581</v>
      </c>
      <c r="O1348" s="122">
        <f>'CBA Result'!$G$88+'CBA Result'!$G$92+'CBA Result'!$G$93+'CBA Result'!$G$94+'CBA Result'!$G$95</f>
        <v>-1375964005.2877898</v>
      </c>
      <c r="P1348" s="122">
        <f>'CBA Result'!$G$90+'CBA Result'!$G$91</f>
        <v>16477753602.776276</v>
      </c>
      <c r="Q1348" s="122">
        <f>'CBA Result'!$G$74</f>
        <v>-11300047184.977684</v>
      </c>
      <c r="R1348" s="3">
        <v>0.73576627291308305</v>
      </c>
      <c r="S1348" s="122">
        <f t="shared" si="64"/>
        <v>18099269131.374649</v>
      </c>
      <c r="T1348" s="3">
        <v>0.8022176299322995</v>
      </c>
      <c r="U1348" s="122">
        <f t="shared" si="65"/>
        <v>-22841250076.909821</v>
      </c>
      <c r="V1348" s="3">
        <f t="shared" si="66"/>
        <v>0.93737046007574998</v>
      </c>
    </row>
    <row r="1349" spans="13:22" x14ac:dyDescent="0.25">
      <c r="M1349" s="3">
        <v>1345</v>
      </c>
      <c r="N1349" s="122">
        <f>(_xlfn.GAMMA.INV(T1349,IF($O$2="Railway",$D$31,$D$32),IF($O$2="Railway",$F$31,$F$32))*'CBA Result'!$G$89)</f>
        <v>4461540881.3667583</v>
      </c>
      <c r="O1349" s="122">
        <f>'CBA Result'!$G$88+'CBA Result'!$G$92+'CBA Result'!$G$93+'CBA Result'!$G$94+'CBA Result'!$G$95</f>
        <v>-1375964005.2877898</v>
      </c>
      <c r="P1349" s="122">
        <f>'CBA Result'!$G$90+'CBA Result'!$G$91</f>
        <v>16477753602.776276</v>
      </c>
      <c r="Q1349" s="122">
        <f>'CBA Result'!$G$74</f>
        <v>-11300047184.977684</v>
      </c>
      <c r="R1349" s="3">
        <v>0.51615565230194693</v>
      </c>
      <c r="S1349" s="122">
        <f t="shared" si="64"/>
        <v>13338101865.047056</v>
      </c>
      <c r="T1349" s="3">
        <v>0.72644300811788387</v>
      </c>
      <c r="U1349" s="122">
        <f t="shared" si="65"/>
        <v>-21740623327.967247</v>
      </c>
      <c r="V1349" s="3">
        <f t="shared" si="66"/>
        <v>0.75543734387774064</v>
      </c>
    </row>
    <row r="1350" spans="13:22" x14ac:dyDescent="0.25">
      <c r="M1350" s="3">
        <v>1346</v>
      </c>
      <c r="N1350" s="122">
        <f>(_xlfn.GAMMA.INV(T1350,IF($O$2="Railway",$D$31,$D$32),IF($O$2="Railway",$F$31,$F$32))*'CBA Result'!$G$89)</f>
        <v>2924601048.2735896</v>
      </c>
      <c r="O1350" s="122">
        <f>'CBA Result'!$G$88+'CBA Result'!$G$92+'CBA Result'!$G$93+'CBA Result'!$G$94+'CBA Result'!$G$95</f>
        <v>-1375964005.2877898</v>
      </c>
      <c r="P1350" s="122">
        <f>'CBA Result'!$G$90+'CBA Result'!$G$91</f>
        <v>16477753602.776276</v>
      </c>
      <c r="Q1350" s="122">
        <f>'CBA Result'!$G$74</f>
        <v>-11300047184.977684</v>
      </c>
      <c r="R1350" s="3">
        <v>0.24560635496371597</v>
      </c>
      <c r="S1350" s="122">
        <f t="shared" ref="S1350:S1413" si="67">_xlfn.BETA.INV(R1350,IF($O$2="Railway",$I$30,$J$30),IF($O$2="Railway",$I$31,$J$31),IF($O$2="Railway",$I$27,$J$27),IF($O$2="Railway",$I$29,$J$29))*P1350</f>
        <v>8350429603.4028845</v>
      </c>
      <c r="T1350" s="3">
        <v>8.7510157787991427E-2</v>
      </c>
      <c r="U1350" s="122">
        <f t="shared" ref="U1350:U1413" si="68">_xlfn.GAMMA.INV(T1350,IF($O$2="Railway",$D$31,$D$32),IF($O$2="Railway",$F$31,$F$32))*Q1350</f>
        <v>-14251275840.739626</v>
      </c>
      <c r="V1350" s="3">
        <f t="shared" ref="V1350:V1413" si="69">(N1350+O1350+S1350)/-U1350</f>
        <v>0.69460915338474938</v>
      </c>
    </row>
    <row r="1351" spans="13:22" x14ac:dyDescent="0.25">
      <c r="M1351" s="3">
        <v>1347</v>
      </c>
      <c r="N1351" s="122">
        <f>(_xlfn.GAMMA.INV(T1351,IF($O$2="Railway",$D$31,$D$32),IF($O$2="Railway",$F$31,$F$32))*'CBA Result'!$G$89)</f>
        <v>5524852139.469945</v>
      </c>
      <c r="O1351" s="122">
        <f>'CBA Result'!$G$88+'CBA Result'!$G$92+'CBA Result'!$G$93+'CBA Result'!$G$94+'CBA Result'!$G$95</f>
        <v>-1375964005.2877898</v>
      </c>
      <c r="P1351" s="122">
        <f>'CBA Result'!$G$90+'CBA Result'!$G$91</f>
        <v>16477753602.776276</v>
      </c>
      <c r="Q1351" s="122">
        <f>'CBA Result'!$G$74</f>
        <v>-11300047184.977684</v>
      </c>
      <c r="R1351" s="3">
        <v>0.57457421566903921</v>
      </c>
      <c r="S1351" s="122">
        <f t="shared" si="67"/>
        <v>14486210032.197281</v>
      </c>
      <c r="T1351" s="3">
        <v>0.95583346101313504</v>
      </c>
      <c r="U1351" s="122">
        <f t="shared" si="68"/>
        <v>-26922028173.847897</v>
      </c>
      <c r="V1351" s="3">
        <f t="shared" si="69"/>
        <v>0.69218775220217632</v>
      </c>
    </row>
    <row r="1352" spans="13:22" x14ac:dyDescent="0.25">
      <c r="M1352" s="3">
        <v>1348</v>
      </c>
      <c r="N1352" s="122">
        <f>(_xlfn.GAMMA.INV(T1352,IF($O$2="Railway",$D$31,$D$32),IF($O$2="Railway",$F$31,$F$32))*'CBA Result'!$G$89)</f>
        <v>3414540416.4081078</v>
      </c>
      <c r="O1352" s="122">
        <f>'CBA Result'!$G$88+'CBA Result'!$G$92+'CBA Result'!$G$93+'CBA Result'!$G$94+'CBA Result'!$G$95</f>
        <v>-1375964005.2877898</v>
      </c>
      <c r="P1352" s="122">
        <f>'CBA Result'!$G$90+'CBA Result'!$G$91</f>
        <v>16477753602.776276</v>
      </c>
      <c r="Q1352" s="122">
        <f>'CBA Result'!$G$74</f>
        <v>-11300047184.977684</v>
      </c>
      <c r="R1352" s="3">
        <v>0.85888083051707631</v>
      </c>
      <c r="S1352" s="122">
        <f t="shared" si="67"/>
        <v>21835667050.425808</v>
      </c>
      <c r="T1352" s="3">
        <v>0.25167777273952152</v>
      </c>
      <c r="U1352" s="122">
        <f t="shared" si="68"/>
        <v>-16638699275.687914</v>
      </c>
      <c r="V1352" s="3">
        <f t="shared" si="69"/>
        <v>1.4348623691054159</v>
      </c>
    </row>
    <row r="1353" spans="13:22" x14ac:dyDescent="0.25">
      <c r="M1353" s="3">
        <v>1349</v>
      </c>
      <c r="N1353" s="122">
        <f>(_xlfn.GAMMA.INV(T1353,IF($O$2="Railway",$D$31,$D$32),IF($O$2="Railway",$F$31,$F$32))*'CBA Result'!$G$89)</f>
        <v>3426731672.9782705</v>
      </c>
      <c r="O1353" s="122">
        <f>'CBA Result'!$G$88+'CBA Result'!$G$92+'CBA Result'!$G$93+'CBA Result'!$G$94+'CBA Result'!$G$95</f>
        <v>-1375964005.2877898</v>
      </c>
      <c r="P1353" s="122">
        <f>'CBA Result'!$G$90+'CBA Result'!$G$91</f>
        <v>16477753602.776276</v>
      </c>
      <c r="Q1353" s="122">
        <f>'CBA Result'!$G$74</f>
        <v>-11300047184.977684</v>
      </c>
      <c r="R1353" s="3">
        <v>0.28567059729237554</v>
      </c>
      <c r="S1353" s="122">
        <f t="shared" si="67"/>
        <v>9094047091.7683773</v>
      </c>
      <c r="T1353" s="3">
        <v>0.25687684847064907</v>
      </c>
      <c r="U1353" s="122">
        <f t="shared" si="68"/>
        <v>-16698105997.274498</v>
      </c>
      <c r="V1353" s="3">
        <f t="shared" si="69"/>
        <v>0.66742987266208154</v>
      </c>
    </row>
    <row r="1354" spans="13:22" x14ac:dyDescent="0.25">
      <c r="M1354" s="3">
        <v>1350</v>
      </c>
      <c r="N1354" s="122">
        <f>(_xlfn.GAMMA.INV(T1354,IF($O$2="Railway",$D$31,$D$32),IF($O$2="Railway",$F$31,$F$32))*'CBA Result'!$G$89)</f>
        <v>3058356312.1912718</v>
      </c>
      <c r="O1354" s="122">
        <f>'CBA Result'!$G$88+'CBA Result'!$G$92+'CBA Result'!$G$93+'CBA Result'!$G$94+'CBA Result'!$G$95</f>
        <v>-1375964005.2877898</v>
      </c>
      <c r="P1354" s="122">
        <f>'CBA Result'!$G$90+'CBA Result'!$G$91</f>
        <v>16477753602.776276</v>
      </c>
      <c r="Q1354" s="122">
        <f>'CBA Result'!$G$74</f>
        <v>-11300047184.977684</v>
      </c>
      <c r="R1354" s="3">
        <v>0.7990471713429107</v>
      </c>
      <c r="S1354" s="122">
        <f t="shared" si="67"/>
        <v>19844807973.064888</v>
      </c>
      <c r="T1354" s="3">
        <v>0.12274745433983503</v>
      </c>
      <c r="U1354" s="122">
        <f t="shared" si="68"/>
        <v>-14903051289.690876</v>
      </c>
      <c r="V1354" s="3">
        <f t="shared" si="69"/>
        <v>1.4444827345430744</v>
      </c>
    </row>
    <row r="1355" spans="13:22" x14ac:dyDescent="0.25">
      <c r="M1355" s="3">
        <v>1351</v>
      </c>
      <c r="N1355" s="122">
        <f>(_xlfn.GAMMA.INV(T1355,IF($O$2="Railway",$D$31,$D$32),IF($O$2="Railway",$F$31,$F$32))*'CBA Result'!$G$89)</f>
        <v>3671740460.6042156</v>
      </c>
      <c r="O1355" s="122">
        <f>'CBA Result'!$G$88+'CBA Result'!$G$92+'CBA Result'!$G$93+'CBA Result'!$G$94+'CBA Result'!$G$95</f>
        <v>-1375964005.2877898</v>
      </c>
      <c r="P1355" s="122">
        <f>'CBA Result'!$G$90+'CBA Result'!$G$91</f>
        <v>16477753602.776276</v>
      </c>
      <c r="Q1355" s="122">
        <f>'CBA Result'!$G$74</f>
        <v>-11300047184.977684</v>
      </c>
      <c r="R1355" s="3">
        <v>0.68967815155224488</v>
      </c>
      <c r="S1355" s="122">
        <f t="shared" si="67"/>
        <v>16972996570.738867</v>
      </c>
      <c r="T1355" s="3">
        <v>0.36879019593963547</v>
      </c>
      <c r="U1355" s="122">
        <f t="shared" si="68"/>
        <v>-17892008262.311195</v>
      </c>
      <c r="V1355" s="3">
        <f t="shared" si="69"/>
        <v>1.0769485875235258</v>
      </c>
    </row>
    <row r="1356" spans="13:22" x14ac:dyDescent="0.25">
      <c r="M1356" s="3">
        <v>1352</v>
      </c>
      <c r="N1356" s="122">
        <f>(_xlfn.GAMMA.INV(T1356,IF($O$2="Railway",$D$31,$D$32),IF($O$2="Railway",$F$31,$F$32))*'CBA Result'!$G$89)</f>
        <v>3363180024.4511542</v>
      </c>
      <c r="O1356" s="122">
        <f>'CBA Result'!$G$88+'CBA Result'!$G$92+'CBA Result'!$G$93+'CBA Result'!$G$94+'CBA Result'!$G$95</f>
        <v>-1375964005.2877898</v>
      </c>
      <c r="P1356" s="122">
        <f>'CBA Result'!$G$90+'CBA Result'!$G$91</f>
        <v>16477753602.776276</v>
      </c>
      <c r="Q1356" s="122">
        <f>'CBA Result'!$G$74</f>
        <v>-11300047184.977684</v>
      </c>
      <c r="R1356" s="3">
        <v>0.78225723545659342</v>
      </c>
      <c r="S1356" s="122">
        <f t="shared" si="67"/>
        <v>19353529283.873024</v>
      </c>
      <c r="T1356" s="3">
        <v>0.23026759295589971</v>
      </c>
      <c r="U1356" s="122">
        <f t="shared" si="68"/>
        <v>-16388425443.125648</v>
      </c>
      <c r="V1356" s="3">
        <f t="shared" si="69"/>
        <v>1.3021839942523616</v>
      </c>
    </row>
    <row r="1357" spans="13:22" x14ac:dyDescent="0.25">
      <c r="M1357" s="3">
        <v>1353</v>
      </c>
      <c r="N1357" s="122">
        <f>(_xlfn.GAMMA.INV(T1357,IF($O$2="Railway",$D$31,$D$32),IF($O$2="Railway",$F$31,$F$32))*'CBA Result'!$G$89)</f>
        <v>3301592240.015944</v>
      </c>
      <c r="O1357" s="122">
        <f>'CBA Result'!$G$88+'CBA Result'!$G$92+'CBA Result'!$G$93+'CBA Result'!$G$94+'CBA Result'!$G$95</f>
        <v>-1375964005.2877898</v>
      </c>
      <c r="P1357" s="122">
        <f>'CBA Result'!$G$90+'CBA Result'!$G$91</f>
        <v>16477753602.776276</v>
      </c>
      <c r="Q1357" s="122">
        <f>'CBA Result'!$G$74</f>
        <v>-11300047184.977684</v>
      </c>
      <c r="R1357" s="3">
        <v>0.89065224201470017</v>
      </c>
      <c r="S1357" s="122">
        <f t="shared" si="67"/>
        <v>23120553058.533592</v>
      </c>
      <c r="T1357" s="3">
        <v>0.20572493185169083</v>
      </c>
      <c r="U1357" s="122">
        <f t="shared" si="68"/>
        <v>-16088314593.844408</v>
      </c>
      <c r="V1357" s="3">
        <f t="shared" si="69"/>
        <v>1.5567933575120871</v>
      </c>
    </row>
    <row r="1358" spans="13:22" x14ac:dyDescent="0.25">
      <c r="M1358" s="3">
        <v>1354</v>
      </c>
      <c r="N1358" s="122">
        <f>(_xlfn.GAMMA.INV(T1358,IF($O$2="Railway",$D$31,$D$32),IF($O$2="Railway",$F$31,$F$32))*'CBA Result'!$G$89)</f>
        <v>3682742940.4527493</v>
      </c>
      <c r="O1358" s="122">
        <f>'CBA Result'!$G$88+'CBA Result'!$G$92+'CBA Result'!$G$93+'CBA Result'!$G$94+'CBA Result'!$G$95</f>
        <v>-1375964005.2877898</v>
      </c>
      <c r="P1358" s="122">
        <f>'CBA Result'!$G$90+'CBA Result'!$G$91</f>
        <v>16477753602.776276</v>
      </c>
      <c r="Q1358" s="122">
        <f>'CBA Result'!$G$74</f>
        <v>-11300047184.977684</v>
      </c>
      <c r="R1358" s="3">
        <v>1.1342332188982174E-2</v>
      </c>
      <c r="S1358" s="122">
        <f t="shared" si="67"/>
        <v>2494478233.2609587</v>
      </c>
      <c r="T1358" s="3">
        <v>0.37405939151557921</v>
      </c>
      <c r="U1358" s="122">
        <f t="shared" si="68"/>
        <v>-17945622198.935539</v>
      </c>
      <c r="V1358" s="3">
        <f t="shared" si="69"/>
        <v>0.26754475911739128</v>
      </c>
    </row>
    <row r="1359" spans="13:22" x14ac:dyDescent="0.25">
      <c r="M1359" s="3">
        <v>1355</v>
      </c>
      <c r="N1359" s="122">
        <f>(_xlfn.GAMMA.INV(T1359,IF($O$2="Railway",$D$31,$D$32),IF($O$2="Railway",$F$31,$F$32))*'CBA Result'!$G$89)</f>
        <v>3123064422.1382341</v>
      </c>
      <c r="O1359" s="122">
        <f>'CBA Result'!$G$88+'CBA Result'!$G$92+'CBA Result'!$G$93+'CBA Result'!$G$94+'CBA Result'!$G$95</f>
        <v>-1375964005.2877898</v>
      </c>
      <c r="P1359" s="122">
        <f>'CBA Result'!$G$90+'CBA Result'!$G$91</f>
        <v>16477753602.776276</v>
      </c>
      <c r="Q1359" s="122">
        <f>'CBA Result'!$G$74</f>
        <v>-11300047184.977684</v>
      </c>
      <c r="R1359" s="3">
        <v>0.17985745847515988</v>
      </c>
      <c r="S1359" s="122">
        <f t="shared" si="67"/>
        <v>7079685217.2372427</v>
      </c>
      <c r="T1359" s="3">
        <v>0.1424982797025387</v>
      </c>
      <c r="U1359" s="122">
        <f t="shared" si="68"/>
        <v>-15218367159.707211</v>
      </c>
      <c r="V1359" s="3">
        <f t="shared" si="69"/>
        <v>0.58000871850811009</v>
      </c>
    </row>
    <row r="1360" spans="13:22" x14ac:dyDescent="0.25">
      <c r="M1360" s="3">
        <v>1356</v>
      </c>
      <c r="N1360" s="122">
        <f>(_xlfn.GAMMA.INV(T1360,IF($O$2="Railway",$D$31,$D$32),IF($O$2="Railway",$F$31,$F$32))*'CBA Result'!$G$89)</f>
        <v>3250999977.9607158</v>
      </c>
      <c r="O1360" s="122">
        <f>'CBA Result'!$G$88+'CBA Result'!$G$92+'CBA Result'!$G$93+'CBA Result'!$G$94+'CBA Result'!$G$95</f>
        <v>-1375964005.2877898</v>
      </c>
      <c r="P1360" s="122">
        <f>'CBA Result'!$G$90+'CBA Result'!$G$91</f>
        <v>16477753602.776276</v>
      </c>
      <c r="Q1360" s="122">
        <f>'CBA Result'!$G$74</f>
        <v>-11300047184.977684</v>
      </c>
      <c r="R1360" s="3">
        <v>0.58753249449906186</v>
      </c>
      <c r="S1360" s="122">
        <f t="shared" si="67"/>
        <v>14749167399.036037</v>
      </c>
      <c r="T1360" s="3">
        <v>0.18656393169384944</v>
      </c>
      <c r="U1360" s="122">
        <f t="shared" si="68"/>
        <v>-15841783778.169001</v>
      </c>
      <c r="V1360" s="3">
        <f t="shared" si="69"/>
        <v>1.0493896144838302</v>
      </c>
    </row>
    <row r="1361" spans="13:22" x14ac:dyDescent="0.25">
      <c r="M1361" s="3">
        <v>1357</v>
      </c>
      <c r="N1361" s="122">
        <f>(_xlfn.GAMMA.INV(T1361,IF($O$2="Railway",$D$31,$D$32),IF($O$2="Railway",$F$31,$F$32))*'CBA Result'!$G$89)</f>
        <v>5071918182.0736904</v>
      </c>
      <c r="O1361" s="122">
        <f>'CBA Result'!$G$88+'CBA Result'!$G$92+'CBA Result'!$G$93+'CBA Result'!$G$94+'CBA Result'!$G$95</f>
        <v>-1375964005.2877898</v>
      </c>
      <c r="P1361" s="122">
        <f>'CBA Result'!$G$90+'CBA Result'!$G$91</f>
        <v>16477753602.776276</v>
      </c>
      <c r="Q1361" s="122">
        <f>'CBA Result'!$G$74</f>
        <v>-11300047184.977684</v>
      </c>
      <c r="R1361" s="3">
        <v>0.50402892632536966</v>
      </c>
      <c r="S1361" s="122">
        <f t="shared" si="67"/>
        <v>13106179129.893682</v>
      </c>
      <c r="T1361" s="3">
        <v>0.89497478319781665</v>
      </c>
      <c r="U1361" s="122">
        <f t="shared" si="68"/>
        <v>-24714928245.362877</v>
      </c>
      <c r="V1361" s="3">
        <f t="shared" si="69"/>
        <v>0.67983743023134502</v>
      </c>
    </row>
    <row r="1362" spans="13:22" x14ac:dyDescent="0.25">
      <c r="M1362" s="3">
        <v>1358</v>
      </c>
      <c r="N1362" s="122">
        <f>(_xlfn.GAMMA.INV(T1362,IF($O$2="Railway",$D$31,$D$32),IF($O$2="Railway",$F$31,$F$32))*'CBA Result'!$G$89)</f>
        <v>5394970407.0313034</v>
      </c>
      <c r="O1362" s="122">
        <f>'CBA Result'!$G$88+'CBA Result'!$G$92+'CBA Result'!$G$93+'CBA Result'!$G$94+'CBA Result'!$G$95</f>
        <v>-1375964005.2877898</v>
      </c>
      <c r="P1362" s="122">
        <f>'CBA Result'!$G$90+'CBA Result'!$G$91</f>
        <v>16477753602.776276</v>
      </c>
      <c r="Q1362" s="122">
        <f>'CBA Result'!$G$74</f>
        <v>-11300047184.977684</v>
      </c>
      <c r="R1362" s="3">
        <v>4.7182734416293504E-2</v>
      </c>
      <c r="S1362" s="122">
        <f t="shared" si="67"/>
        <v>3931953067.4046497</v>
      </c>
      <c r="T1362" s="3">
        <v>0.94266196290122983</v>
      </c>
      <c r="U1362" s="122">
        <f t="shared" si="68"/>
        <v>-26289128039.742809</v>
      </c>
      <c r="V1362" s="3">
        <f t="shared" si="69"/>
        <v>0.30244287513561624</v>
      </c>
    </row>
    <row r="1363" spans="13:22" x14ac:dyDescent="0.25">
      <c r="M1363" s="3">
        <v>1359</v>
      </c>
      <c r="N1363" s="122">
        <f>(_xlfn.GAMMA.INV(T1363,IF($O$2="Railway",$D$31,$D$32),IF($O$2="Railway",$F$31,$F$32))*'CBA Result'!$G$89)</f>
        <v>3842428298.0566049</v>
      </c>
      <c r="O1363" s="122">
        <f>'CBA Result'!$G$88+'CBA Result'!$G$92+'CBA Result'!$G$93+'CBA Result'!$G$94+'CBA Result'!$G$95</f>
        <v>-1375964005.2877898</v>
      </c>
      <c r="P1363" s="122">
        <f>'CBA Result'!$G$90+'CBA Result'!$G$91</f>
        <v>16477753602.776276</v>
      </c>
      <c r="Q1363" s="122">
        <f>'CBA Result'!$G$74</f>
        <v>-11300047184.977684</v>
      </c>
      <c r="R1363" s="3">
        <v>0.79071078292500641</v>
      </c>
      <c r="S1363" s="122">
        <f t="shared" si="67"/>
        <v>19597942631.379719</v>
      </c>
      <c r="T1363" s="3">
        <v>0.45149012906741248</v>
      </c>
      <c r="U1363" s="122">
        <f t="shared" si="68"/>
        <v>-18723752289.630493</v>
      </c>
      <c r="V1363" s="3">
        <f t="shared" si="69"/>
        <v>1.1784180106018678</v>
      </c>
    </row>
    <row r="1364" spans="13:22" x14ac:dyDescent="0.25">
      <c r="M1364" s="3">
        <v>1360</v>
      </c>
      <c r="N1364" s="122">
        <f>(_xlfn.GAMMA.INV(T1364,IF($O$2="Railway",$D$31,$D$32),IF($O$2="Railway",$F$31,$F$32))*'CBA Result'!$G$89)</f>
        <v>2859673893.6571846</v>
      </c>
      <c r="O1364" s="122">
        <f>'CBA Result'!$G$88+'CBA Result'!$G$92+'CBA Result'!$G$93+'CBA Result'!$G$94+'CBA Result'!$G$95</f>
        <v>-1375964005.2877898</v>
      </c>
      <c r="P1364" s="122">
        <f>'CBA Result'!$G$90+'CBA Result'!$G$91</f>
        <v>16477753602.776276</v>
      </c>
      <c r="Q1364" s="122">
        <f>'CBA Result'!$G$74</f>
        <v>-11300047184.977684</v>
      </c>
      <c r="R1364" s="3">
        <v>0.45042068468246366</v>
      </c>
      <c r="S1364" s="122">
        <f t="shared" si="67"/>
        <v>12100488586.420168</v>
      </c>
      <c r="T1364" s="3">
        <v>7.3104564557369911E-2</v>
      </c>
      <c r="U1364" s="122">
        <f t="shared" si="68"/>
        <v>-13934892588.897825</v>
      </c>
      <c r="V1364" s="3">
        <f t="shared" si="69"/>
        <v>0.97483338232634331</v>
      </c>
    </row>
    <row r="1365" spans="13:22" x14ac:dyDescent="0.25">
      <c r="M1365" s="3">
        <v>1361</v>
      </c>
      <c r="N1365" s="122">
        <f>(_xlfn.GAMMA.INV(T1365,IF($O$2="Railway",$D$31,$D$32),IF($O$2="Railway",$F$31,$F$32))*'CBA Result'!$G$89)</f>
        <v>4428168463.0398684</v>
      </c>
      <c r="O1365" s="122">
        <f>'CBA Result'!$G$88+'CBA Result'!$G$92+'CBA Result'!$G$93+'CBA Result'!$G$94+'CBA Result'!$G$95</f>
        <v>-1375964005.2877898</v>
      </c>
      <c r="P1365" s="122">
        <f>'CBA Result'!$G$90+'CBA Result'!$G$91</f>
        <v>16477753602.776276</v>
      </c>
      <c r="Q1365" s="122">
        <f>'CBA Result'!$G$74</f>
        <v>-11300047184.977684</v>
      </c>
      <c r="R1365" s="3">
        <v>0.34423213823861398</v>
      </c>
      <c r="S1365" s="122">
        <f t="shared" si="67"/>
        <v>10162070442.258814</v>
      </c>
      <c r="T1365" s="3">
        <v>0.71390483828363416</v>
      </c>
      <c r="U1365" s="122">
        <f t="shared" si="68"/>
        <v>-21578003014.56422</v>
      </c>
      <c r="V1365" s="3">
        <f t="shared" si="69"/>
        <v>0.61239563694063015</v>
      </c>
    </row>
    <row r="1366" spans="13:22" x14ac:dyDescent="0.25">
      <c r="M1366" s="3">
        <v>1362</v>
      </c>
      <c r="N1366" s="122">
        <f>(_xlfn.GAMMA.INV(T1366,IF($O$2="Railway",$D$31,$D$32),IF($O$2="Railway",$F$31,$F$32))*'CBA Result'!$G$89)</f>
        <v>3543477908.1375837</v>
      </c>
      <c r="O1366" s="122">
        <f>'CBA Result'!$G$88+'CBA Result'!$G$92+'CBA Result'!$G$93+'CBA Result'!$G$94+'CBA Result'!$G$95</f>
        <v>-1375964005.2877898</v>
      </c>
      <c r="P1366" s="122">
        <f>'CBA Result'!$G$90+'CBA Result'!$G$91</f>
        <v>16477753602.776276</v>
      </c>
      <c r="Q1366" s="122">
        <f>'CBA Result'!$G$74</f>
        <v>-11300047184.977684</v>
      </c>
      <c r="R1366" s="3">
        <v>0.91653253943600932</v>
      </c>
      <c r="S1366" s="122">
        <f t="shared" si="67"/>
        <v>24363549558.165741</v>
      </c>
      <c r="T1366" s="3">
        <v>0.30865787892983887</v>
      </c>
      <c r="U1366" s="122">
        <f t="shared" si="68"/>
        <v>-17266998223.311745</v>
      </c>
      <c r="V1366" s="3">
        <f t="shared" si="69"/>
        <v>1.5365185724752439</v>
      </c>
    </row>
    <row r="1367" spans="13:22" x14ac:dyDescent="0.25">
      <c r="M1367" s="3">
        <v>1363</v>
      </c>
      <c r="N1367" s="122">
        <f>(_xlfn.GAMMA.INV(T1367,IF($O$2="Railway",$D$31,$D$32),IF($O$2="Railway",$F$31,$F$32))*'CBA Result'!$G$89)</f>
        <v>4473080445.4307804</v>
      </c>
      <c r="O1367" s="122">
        <f>'CBA Result'!$G$88+'CBA Result'!$G$92+'CBA Result'!$G$93+'CBA Result'!$G$94+'CBA Result'!$G$95</f>
        <v>-1375964005.2877898</v>
      </c>
      <c r="P1367" s="122">
        <f>'CBA Result'!$G$90+'CBA Result'!$G$91</f>
        <v>16477753602.776276</v>
      </c>
      <c r="Q1367" s="122">
        <f>'CBA Result'!$G$74</f>
        <v>-11300047184.977684</v>
      </c>
      <c r="R1367" s="3">
        <v>6.2132468174562305E-2</v>
      </c>
      <c r="S1367" s="122">
        <f t="shared" si="67"/>
        <v>4377135889.490591</v>
      </c>
      <c r="T1367" s="3">
        <v>0.73070016129196957</v>
      </c>
      <c r="U1367" s="122">
        <f t="shared" si="68"/>
        <v>-21796854419.949978</v>
      </c>
      <c r="V1367" s="3">
        <f t="shared" si="69"/>
        <v>0.3429050901396411</v>
      </c>
    </row>
    <row r="1368" spans="13:22" x14ac:dyDescent="0.25">
      <c r="M1368" s="3">
        <v>1364</v>
      </c>
      <c r="N1368" s="122">
        <f>(_xlfn.GAMMA.INV(T1368,IF($O$2="Railway",$D$31,$D$32),IF($O$2="Railway",$F$31,$F$32))*'CBA Result'!$G$89)</f>
        <v>4860930990.7431192</v>
      </c>
      <c r="O1368" s="122">
        <f>'CBA Result'!$G$88+'CBA Result'!$G$92+'CBA Result'!$G$93+'CBA Result'!$G$94+'CBA Result'!$G$95</f>
        <v>-1375964005.2877898</v>
      </c>
      <c r="P1368" s="122">
        <f>'CBA Result'!$G$90+'CBA Result'!$G$91</f>
        <v>16477753602.776276</v>
      </c>
      <c r="Q1368" s="122">
        <f>'CBA Result'!$G$74</f>
        <v>-11300047184.977684</v>
      </c>
      <c r="R1368" s="3">
        <v>0.85617759861250442</v>
      </c>
      <c r="S1368" s="122">
        <f t="shared" si="67"/>
        <v>21735339594.47084</v>
      </c>
      <c r="T1368" s="3">
        <v>0.84952855420603768</v>
      </c>
      <c r="U1368" s="122">
        <f t="shared" si="68"/>
        <v>-23686809670.253349</v>
      </c>
      <c r="V1368" s="3">
        <f t="shared" si="69"/>
        <v>1.0647405425644398</v>
      </c>
    </row>
    <row r="1369" spans="13:22" x14ac:dyDescent="0.25">
      <c r="M1369" s="3">
        <v>1365</v>
      </c>
      <c r="N1369" s="122">
        <f>(_xlfn.GAMMA.INV(T1369,IF($O$2="Railway",$D$31,$D$32),IF($O$2="Railway",$F$31,$F$32))*'CBA Result'!$G$89)</f>
        <v>3769528160.8536577</v>
      </c>
      <c r="O1369" s="122">
        <f>'CBA Result'!$G$88+'CBA Result'!$G$92+'CBA Result'!$G$93+'CBA Result'!$G$94+'CBA Result'!$G$95</f>
        <v>-1375964005.2877898</v>
      </c>
      <c r="P1369" s="122">
        <f>'CBA Result'!$G$90+'CBA Result'!$G$91</f>
        <v>16477753602.776276</v>
      </c>
      <c r="Q1369" s="122">
        <f>'CBA Result'!$G$74</f>
        <v>-11300047184.977684</v>
      </c>
      <c r="R1369" s="3">
        <v>0.41959781734994073</v>
      </c>
      <c r="S1369" s="122">
        <f t="shared" si="67"/>
        <v>11533148278.427814</v>
      </c>
      <c r="T1369" s="3">
        <v>0.41599679743260221</v>
      </c>
      <c r="U1369" s="122">
        <f t="shared" si="68"/>
        <v>-18368517525.312729</v>
      </c>
      <c r="V1369" s="3">
        <f t="shared" si="69"/>
        <v>0.75818380088659754</v>
      </c>
    </row>
    <row r="1370" spans="13:22" x14ac:dyDescent="0.25">
      <c r="M1370" s="3">
        <v>1366</v>
      </c>
      <c r="N1370" s="122">
        <f>(_xlfn.GAMMA.INV(T1370,IF($O$2="Railway",$D$31,$D$32),IF($O$2="Railway",$F$31,$F$32))*'CBA Result'!$G$89)</f>
        <v>4453657811.3382845</v>
      </c>
      <c r="O1370" s="122">
        <f>'CBA Result'!$G$88+'CBA Result'!$G$92+'CBA Result'!$G$93+'CBA Result'!$G$94+'CBA Result'!$G$95</f>
        <v>-1375964005.2877898</v>
      </c>
      <c r="P1370" s="122">
        <f>'CBA Result'!$G$90+'CBA Result'!$G$91</f>
        <v>16477753602.776276</v>
      </c>
      <c r="Q1370" s="122">
        <f>'CBA Result'!$G$74</f>
        <v>-11300047184.977684</v>
      </c>
      <c r="R1370" s="3">
        <v>0.12951163087106854</v>
      </c>
      <c r="S1370" s="122">
        <f t="shared" si="67"/>
        <v>6027636039.2191544</v>
      </c>
      <c r="T1370" s="3">
        <v>0.72351155575106052</v>
      </c>
      <c r="U1370" s="122">
        <f t="shared" si="68"/>
        <v>-21702209950.007896</v>
      </c>
      <c r="V1370" s="3">
        <f t="shared" si="69"/>
        <v>0.41955772551478504</v>
      </c>
    </row>
    <row r="1371" spans="13:22" x14ac:dyDescent="0.25">
      <c r="M1371" s="3">
        <v>1367</v>
      </c>
      <c r="N1371" s="122">
        <f>(_xlfn.GAMMA.INV(T1371,IF($O$2="Railway",$D$31,$D$32),IF($O$2="Railway",$F$31,$F$32))*'CBA Result'!$G$89)</f>
        <v>4641505937.6388788</v>
      </c>
      <c r="O1371" s="122">
        <f>'CBA Result'!$G$88+'CBA Result'!$G$92+'CBA Result'!$G$93+'CBA Result'!$G$94+'CBA Result'!$G$95</f>
        <v>-1375964005.2877898</v>
      </c>
      <c r="P1371" s="122">
        <f>'CBA Result'!$G$90+'CBA Result'!$G$91</f>
        <v>16477753602.776276</v>
      </c>
      <c r="Q1371" s="122">
        <f>'CBA Result'!$G$74</f>
        <v>-11300047184.977684</v>
      </c>
      <c r="R1371" s="3">
        <v>7.0077558250304373E-2</v>
      </c>
      <c r="S1371" s="122">
        <f t="shared" si="67"/>
        <v>4596856340.7741814</v>
      </c>
      <c r="T1371" s="3">
        <v>0.78812194079398401</v>
      </c>
      <c r="U1371" s="122">
        <f t="shared" si="68"/>
        <v>-22617574274.880909</v>
      </c>
      <c r="V1371" s="3">
        <f t="shared" si="69"/>
        <v>0.34762340901682171</v>
      </c>
    </row>
    <row r="1372" spans="13:22" x14ac:dyDescent="0.25">
      <c r="M1372" s="3">
        <v>1368</v>
      </c>
      <c r="N1372" s="122">
        <f>(_xlfn.GAMMA.INV(T1372,IF($O$2="Railway",$D$31,$D$32),IF($O$2="Railway",$F$31,$F$32))*'CBA Result'!$G$89)</f>
        <v>3760859310.4935117</v>
      </c>
      <c r="O1372" s="122">
        <f>'CBA Result'!$G$88+'CBA Result'!$G$92+'CBA Result'!$G$93+'CBA Result'!$G$94+'CBA Result'!$G$95</f>
        <v>-1375964005.2877898</v>
      </c>
      <c r="P1372" s="122">
        <f>'CBA Result'!$G$90+'CBA Result'!$G$91</f>
        <v>16477753602.776276</v>
      </c>
      <c r="Q1372" s="122">
        <f>'CBA Result'!$G$74</f>
        <v>-11300047184.977684</v>
      </c>
      <c r="R1372" s="3">
        <v>0.73161044486439875</v>
      </c>
      <c r="S1372" s="122">
        <f t="shared" si="67"/>
        <v>17993503807.625725</v>
      </c>
      <c r="T1372" s="3">
        <v>0.41178538345934446</v>
      </c>
      <c r="U1372" s="122">
        <f t="shared" si="68"/>
        <v>-18326275121.76252</v>
      </c>
      <c r="V1372" s="3">
        <f t="shared" si="69"/>
        <v>1.111977146334119</v>
      </c>
    </row>
    <row r="1373" spans="13:22" x14ac:dyDescent="0.25">
      <c r="M1373" s="3">
        <v>1369</v>
      </c>
      <c r="N1373" s="122">
        <f>(_xlfn.GAMMA.INV(T1373,IF($O$2="Railway",$D$31,$D$32),IF($O$2="Railway",$F$31,$F$32))*'CBA Result'!$G$89)</f>
        <v>3659122843.4638624</v>
      </c>
      <c r="O1373" s="122">
        <f>'CBA Result'!$G$88+'CBA Result'!$G$92+'CBA Result'!$G$93+'CBA Result'!$G$94+'CBA Result'!$G$95</f>
        <v>-1375964005.2877898</v>
      </c>
      <c r="P1373" s="122">
        <f>'CBA Result'!$G$90+'CBA Result'!$G$91</f>
        <v>16477753602.776276</v>
      </c>
      <c r="Q1373" s="122">
        <f>'CBA Result'!$G$74</f>
        <v>-11300047184.977684</v>
      </c>
      <c r="R1373" s="3">
        <v>0.96770093687604108</v>
      </c>
      <c r="S1373" s="122">
        <f t="shared" si="67"/>
        <v>27969922690.150932</v>
      </c>
      <c r="T1373" s="3">
        <v>0.36276480345597995</v>
      </c>
      <c r="U1373" s="122">
        <f t="shared" si="68"/>
        <v>-17830523930.140087</v>
      </c>
      <c r="V1373" s="3">
        <f t="shared" si="69"/>
        <v>1.6967017708990741</v>
      </c>
    </row>
    <row r="1374" spans="13:22" x14ac:dyDescent="0.25">
      <c r="M1374" s="3">
        <v>1370</v>
      </c>
      <c r="N1374" s="122">
        <f>(_xlfn.GAMMA.INV(T1374,IF($O$2="Railway",$D$31,$D$32),IF($O$2="Railway",$F$31,$F$32))*'CBA Result'!$G$89)</f>
        <v>4111214810.1710739</v>
      </c>
      <c r="O1374" s="122">
        <f>'CBA Result'!$G$88+'CBA Result'!$G$92+'CBA Result'!$G$93+'CBA Result'!$G$94+'CBA Result'!$G$95</f>
        <v>-1375964005.2877898</v>
      </c>
      <c r="P1374" s="122">
        <f>'CBA Result'!$G$90+'CBA Result'!$G$91</f>
        <v>16477753602.776276</v>
      </c>
      <c r="Q1374" s="122">
        <f>'CBA Result'!$G$74</f>
        <v>-11300047184.977684</v>
      </c>
      <c r="R1374" s="3">
        <v>0.62699648290130583</v>
      </c>
      <c r="S1374" s="122">
        <f t="shared" si="67"/>
        <v>15573190255.934513</v>
      </c>
      <c r="T1374" s="3">
        <v>0.57976613150613432</v>
      </c>
      <c r="U1374" s="122">
        <f t="shared" si="68"/>
        <v>-20033520925.826122</v>
      </c>
      <c r="V1374" s="3">
        <f t="shared" si="69"/>
        <v>0.91389033054172497</v>
      </c>
    </row>
    <row r="1375" spans="13:22" x14ac:dyDescent="0.25">
      <c r="M1375" s="3">
        <v>1371</v>
      </c>
      <c r="N1375" s="122">
        <f>(_xlfn.GAMMA.INV(T1375,IF($O$2="Railway",$D$31,$D$32),IF($O$2="Railway",$F$31,$F$32))*'CBA Result'!$G$89)</f>
        <v>3904693412.7940512</v>
      </c>
      <c r="O1375" s="122">
        <f>'CBA Result'!$G$88+'CBA Result'!$G$92+'CBA Result'!$G$93+'CBA Result'!$G$94+'CBA Result'!$G$95</f>
        <v>-1375964005.2877898</v>
      </c>
      <c r="P1375" s="122">
        <f>'CBA Result'!$G$90+'CBA Result'!$G$91</f>
        <v>16477753602.776276</v>
      </c>
      <c r="Q1375" s="122">
        <f>'CBA Result'!$G$74</f>
        <v>-11300047184.977684</v>
      </c>
      <c r="R1375" s="3">
        <v>6.3295912537672416E-2</v>
      </c>
      <c r="S1375" s="122">
        <f t="shared" si="67"/>
        <v>4409943147.1302004</v>
      </c>
      <c r="T1375" s="3">
        <v>0.48176750669634949</v>
      </c>
      <c r="U1375" s="122">
        <f t="shared" si="68"/>
        <v>-19027163698.821663</v>
      </c>
      <c r="V1375" s="3">
        <f t="shared" si="69"/>
        <v>0.36467193242606977</v>
      </c>
    </row>
    <row r="1376" spans="13:22" x14ac:dyDescent="0.25">
      <c r="M1376" s="3">
        <v>1372</v>
      </c>
      <c r="N1376" s="122">
        <f>(_xlfn.GAMMA.INV(T1376,IF($O$2="Railway",$D$31,$D$32),IF($O$2="Railway",$F$31,$F$32))*'CBA Result'!$G$89)</f>
        <v>3246408144.9289398</v>
      </c>
      <c r="O1376" s="122">
        <f>'CBA Result'!$G$88+'CBA Result'!$G$92+'CBA Result'!$G$93+'CBA Result'!$G$94+'CBA Result'!$G$95</f>
        <v>-1375964005.2877898</v>
      </c>
      <c r="P1376" s="122">
        <f>'CBA Result'!$G$90+'CBA Result'!$G$91</f>
        <v>16477753602.776276</v>
      </c>
      <c r="Q1376" s="122">
        <f>'CBA Result'!$G$74</f>
        <v>-11300047184.977684</v>
      </c>
      <c r="R1376" s="3">
        <v>0.49821332834814036</v>
      </c>
      <c r="S1376" s="122">
        <f t="shared" si="67"/>
        <v>12995608819.440746</v>
      </c>
      <c r="T1376" s="3">
        <v>0.1848716805941244</v>
      </c>
      <c r="U1376" s="122">
        <f t="shared" si="68"/>
        <v>-15819408254.782969</v>
      </c>
      <c r="V1376" s="3">
        <f t="shared" si="69"/>
        <v>0.9397350848813939</v>
      </c>
    </row>
    <row r="1377" spans="13:22" x14ac:dyDescent="0.25">
      <c r="M1377" s="3">
        <v>1373</v>
      </c>
      <c r="N1377" s="122">
        <f>(_xlfn.GAMMA.INV(T1377,IF($O$2="Railway",$D$31,$D$32),IF($O$2="Railway",$F$31,$F$32))*'CBA Result'!$G$89)</f>
        <v>3809396946.1627512</v>
      </c>
      <c r="O1377" s="122">
        <f>'CBA Result'!$G$88+'CBA Result'!$G$92+'CBA Result'!$G$93+'CBA Result'!$G$94+'CBA Result'!$G$95</f>
        <v>-1375964005.2877898</v>
      </c>
      <c r="P1377" s="122">
        <f>'CBA Result'!$G$90+'CBA Result'!$G$91</f>
        <v>16477753602.776276</v>
      </c>
      <c r="Q1377" s="122">
        <f>'CBA Result'!$G$74</f>
        <v>-11300047184.977684</v>
      </c>
      <c r="R1377" s="3">
        <v>0.32494838412739335</v>
      </c>
      <c r="S1377" s="122">
        <f t="shared" si="67"/>
        <v>9811742167.0412235</v>
      </c>
      <c r="T1377" s="3">
        <v>0.43539864836715547</v>
      </c>
      <c r="U1377" s="122">
        <f t="shared" si="68"/>
        <v>-18562793957.378742</v>
      </c>
      <c r="V1377" s="3">
        <f t="shared" si="69"/>
        <v>0.6596622866165418</v>
      </c>
    </row>
    <row r="1378" spans="13:22" x14ac:dyDescent="0.25">
      <c r="M1378" s="3">
        <v>1374</v>
      </c>
      <c r="N1378" s="122">
        <f>(_xlfn.GAMMA.INV(T1378,IF($O$2="Railway",$D$31,$D$32),IF($O$2="Railway",$F$31,$F$32))*'CBA Result'!$G$89)</f>
        <v>3938865394.1154757</v>
      </c>
      <c r="O1378" s="122">
        <f>'CBA Result'!$G$88+'CBA Result'!$G$92+'CBA Result'!$G$93+'CBA Result'!$G$94+'CBA Result'!$G$95</f>
        <v>-1375964005.2877898</v>
      </c>
      <c r="P1378" s="122">
        <f>'CBA Result'!$G$90+'CBA Result'!$G$91</f>
        <v>16477753602.776276</v>
      </c>
      <c r="Q1378" s="122">
        <f>'CBA Result'!$G$74</f>
        <v>-11300047184.977684</v>
      </c>
      <c r="R1378" s="3">
        <v>0.87715159701986667</v>
      </c>
      <c r="S1378" s="122">
        <f t="shared" si="67"/>
        <v>22548415640.925625</v>
      </c>
      <c r="T1378" s="3">
        <v>0.49830282571034079</v>
      </c>
      <c r="U1378" s="122">
        <f t="shared" si="68"/>
        <v>-19193680199.293991</v>
      </c>
      <c r="V1378" s="3">
        <f t="shared" si="69"/>
        <v>1.3083117343320636</v>
      </c>
    </row>
    <row r="1379" spans="13:22" x14ac:dyDescent="0.25">
      <c r="M1379" s="3">
        <v>1375</v>
      </c>
      <c r="N1379" s="122">
        <f>(_xlfn.GAMMA.INV(T1379,IF($O$2="Railway",$D$31,$D$32),IF($O$2="Railway",$F$31,$F$32))*'CBA Result'!$G$89)</f>
        <v>3360200036.7863302</v>
      </c>
      <c r="O1379" s="122">
        <f>'CBA Result'!$G$88+'CBA Result'!$G$92+'CBA Result'!$G$93+'CBA Result'!$G$94+'CBA Result'!$G$95</f>
        <v>-1375964005.2877898</v>
      </c>
      <c r="P1379" s="122">
        <f>'CBA Result'!$G$90+'CBA Result'!$G$91</f>
        <v>16477753602.776276</v>
      </c>
      <c r="Q1379" s="122">
        <f>'CBA Result'!$G$74</f>
        <v>-11300047184.977684</v>
      </c>
      <c r="R1379" s="3">
        <v>0.37151529228292013</v>
      </c>
      <c r="S1379" s="122">
        <f t="shared" si="67"/>
        <v>10657184143.324919</v>
      </c>
      <c r="T1379" s="3">
        <v>0.22905083176811425</v>
      </c>
      <c r="U1379" s="122">
        <f t="shared" si="68"/>
        <v>-16373904274.079882</v>
      </c>
      <c r="V1379" s="3">
        <f t="shared" si="69"/>
        <v>0.77204678635107227</v>
      </c>
    </row>
    <row r="1380" spans="13:22" x14ac:dyDescent="0.25">
      <c r="M1380" s="3">
        <v>1376</v>
      </c>
      <c r="N1380" s="122">
        <f>(_xlfn.GAMMA.INV(T1380,IF($O$2="Railway",$D$31,$D$32),IF($O$2="Railway",$F$31,$F$32))*'CBA Result'!$G$89)</f>
        <v>2769267851.7625628</v>
      </c>
      <c r="O1380" s="122">
        <f>'CBA Result'!$G$88+'CBA Result'!$G$92+'CBA Result'!$G$93+'CBA Result'!$G$94+'CBA Result'!$G$95</f>
        <v>-1375964005.2877898</v>
      </c>
      <c r="P1380" s="122">
        <f>'CBA Result'!$G$90+'CBA Result'!$G$91</f>
        <v>16477753602.776276</v>
      </c>
      <c r="Q1380" s="122">
        <f>'CBA Result'!$G$74</f>
        <v>-11300047184.977684</v>
      </c>
      <c r="R1380" s="3">
        <v>0.79709173496291186</v>
      </c>
      <c r="S1380" s="122">
        <f t="shared" si="67"/>
        <v>19786358248.501469</v>
      </c>
      <c r="T1380" s="3">
        <v>5.5873526844665178E-2</v>
      </c>
      <c r="U1380" s="122">
        <f t="shared" si="68"/>
        <v>-13494353377.072584</v>
      </c>
      <c r="V1380" s="3">
        <f t="shared" si="69"/>
        <v>1.5695203395933952</v>
      </c>
    </row>
    <row r="1381" spans="13:22" x14ac:dyDescent="0.25">
      <c r="M1381" s="3">
        <v>1377</v>
      </c>
      <c r="N1381" s="122">
        <f>(_xlfn.GAMMA.INV(T1381,IF($O$2="Railway",$D$31,$D$32),IF($O$2="Railway",$F$31,$F$32))*'CBA Result'!$G$89)</f>
        <v>3324313872.8293886</v>
      </c>
      <c r="O1381" s="122">
        <f>'CBA Result'!$G$88+'CBA Result'!$G$92+'CBA Result'!$G$93+'CBA Result'!$G$94+'CBA Result'!$G$95</f>
        <v>-1375964005.2877898</v>
      </c>
      <c r="P1381" s="122">
        <f>'CBA Result'!$G$90+'CBA Result'!$G$91</f>
        <v>16477753602.776276</v>
      </c>
      <c r="Q1381" s="122">
        <f>'CBA Result'!$G$74</f>
        <v>-11300047184.977684</v>
      </c>
      <c r="R1381" s="3">
        <v>4.1233600924808655E-2</v>
      </c>
      <c r="S1381" s="122">
        <f t="shared" si="67"/>
        <v>3739628160.5424623</v>
      </c>
      <c r="T1381" s="3">
        <v>0.21462895494913437</v>
      </c>
      <c r="U1381" s="122">
        <f t="shared" si="68"/>
        <v>-16199034740.432453</v>
      </c>
      <c r="V1381" s="3">
        <f t="shared" si="69"/>
        <v>0.35113067656352304</v>
      </c>
    </row>
    <row r="1382" spans="13:22" x14ac:dyDescent="0.25">
      <c r="M1382" s="3">
        <v>1378</v>
      </c>
      <c r="N1382" s="122">
        <f>(_xlfn.GAMMA.INV(T1382,IF($O$2="Railway",$D$31,$D$32),IF($O$2="Railway",$F$31,$F$32))*'CBA Result'!$G$89)</f>
        <v>3492454169.0246477</v>
      </c>
      <c r="O1382" s="122">
        <f>'CBA Result'!$G$88+'CBA Result'!$G$92+'CBA Result'!$G$93+'CBA Result'!$G$94+'CBA Result'!$G$95</f>
        <v>-1375964005.2877898</v>
      </c>
      <c r="P1382" s="122">
        <f>'CBA Result'!$G$90+'CBA Result'!$G$91</f>
        <v>16477753602.776276</v>
      </c>
      <c r="Q1382" s="122">
        <f>'CBA Result'!$G$74</f>
        <v>-11300047184.977684</v>
      </c>
      <c r="R1382" s="3">
        <v>0.88819255484254778</v>
      </c>
      <c r="S1382" s="122">
        <f t="shared" si="67"/>
        <v>23013008276.602535</v>
      </c>
      <c r="T1382" s="3">
        <v>0.28561123581674486</v>
      </c>
      <c r="U1382" s="122">
        <f t="shared" si="68"/>
        <v>-17018364864.941845</v>
      </c>
      <c r="V1382" s="3">
        <f t="shared" si="69"/>
        <v>1.4766106285631846</v>
      </c>
    </row>
    <row r="1383" spans="13:22" x14ac:dyDescent="0.25">
      <c r="M1383" s="3">
        <v>1379</v>
      </c>
      <c r="N1383" s="122">
        <f>(_xlfn.GAMMA.INV(T1383,IF($O$2="Railway",$D$31,$D$32),IF($O$2="Railway",$F$31,$F$32))*'CBA Result'!$G$89)</f>
        <v>3574632990.8593059</v>
      </c>
      <c r="O1383" s="122">
        <f>'CBA Result'!$G$88+'CBA Result'!$G$92+'CBA Result'!$G$93+'CBA Result'!$G$94+'CBA Result'!$G$95</f>
        <v>-1375964005.2877898</v>
      </c>
      <c r="P1383" s="122">
        <f>'CBA Result'!$G$90+'CBA Result'!$G$91</f>
        <v>16477753602.776276</v>
      </c>
      <c r="Q1383" s="122">
        <f>'CBA Result'!$G$74</f>
        <v>-11300047184.977684</v>
      </c>
      <c r="R1383" s="3">
        <v>0.75086258941701378</v>
      </c>
      <c r="S1383" s="122">
        <f t="shared" si="67"/>
        <v>18491550526.819073</v>
      </c>
      <c r="T1383" s="3">
        <v>0.32300465640088938</v>
      </c>
      <c r="U1383" s="122">
        <f t="shared" si="68"/>
        <v>-17418813691.602852</v>
      </c>
      <c r="V1383" s="3">
        <f t="shared" si="69"/>
        <v>1.1878087611881853</v>
      </c>
    </row>
    <row r="1384" spans="13:22" x14ac:dyDescent="0.25">
      <c r="M1384" s="3">
        <v>1380</v>
      </c>
      <c r="N1384" s="122">
        <f>(_xlfn.GAMMA.INV(T1384,IF($O$2="Railway",$D$31,$D$32),IF($O$2="Railway",$F$31,$F$32))*'CBA Result'!$G$89)</f>
        <v>2374024020.1604056</v>
      </c>
      <c r="O1384" s="122">
        <f>'CBA Result'!$G$88+'CBA Result'!$G$92+'CBA Result'!$G$93+'CBA Result'!$G$94+'CBA Result'!$G$95</f>
        <v>-1375964005.2877898</v>
      </c>
      <c r="P1384" s="122">
        <f>'CBA Result'!$G$90+'CBA Result'!$G$91</f>
        <v>16477753602.776276</v>
      </c>
      <c r="Q1384" s="122">
        <f>'CBA Result'!$G$74</f>
        <v>-11300047184.977684</v>
      </c>
      <c r="R1384" s="3">
        <v>0.5865779209679588</v>
      </c>
      <c r="S1384" s="122">
        <f t="shared" si="67"/>
        <v>14729678395.52076</v>
      </c>
      <c r="T1384" s="3">
        <v>1.2871576120186745E-2</v>
      </c>
      <c r="U1384" s="122">
        <f t="shared" si="68"/>
        <v>-11568371413.87859</v>
      </c>
      <c r="V1384" s="3">
        <f t="shared" si="69"/>
        <v>1.3595464605782615</v>
      </c>
    </row>
    <row r="1385" spans="13:22" x14ac:dyDescent="0.25">
      <c r="M1385" s="3">
        <v>1381</v>
      </c>
      <c r="N1385" s="122">
        <f>(_xlfn.GAMMA.INV(T1385,IF($O$2="Railway",$D$31,$D$32),IF($O$2="Railway",$F$31,$F$32))*'CBA Result'!$G$89)</f>
        <v>3535678027.4399071</v>
      </c>
      <c r="O1385" s="122">
        <f>'CBA Result'!$G$88+'CBA Result'!$G$92+'CBA Result'!$G$93+'CBA Result'!$G$94+'CBA Result'!$G$95</f>
        <v>-1375964005.2877898</v>
      </c>
      <c r="P1385" s="122">
        <f>'CBA Result'!$G$90+'CBA Result'!$G$91</f>
        <v>16477753602.776276</v>
      </c>
      <c r="Q1385" s="122">
        <f>'CBA Result'!$G$74</f>
        <v>-11300047184.977684</v>
      </c>
      <c r="R1385" s="3">
        <v>0.96256368240389223</v>
      </c>
      <c r="S1385" s="122">
        <f t="shared" si="67"/>
        <v>27475981441.596401</v>
      </c>
      <c r="T1385" s="3">
        <v>0.30509711214559154</v>
      </c>
      <c r="U1385" s="122">
        <f t="shared" si="68"/>
        <v>-17228990218.283821</v>
      </c>
      <c r="V1385" s="3">
        <f t="shared" si="69"/>
        <v>1.7201063491404391</v>
      </c>
    </row>
    <row r="1386" spans="13:22" x14ac:dyDescent="0.25">
      <c r="M1386" s="3">
        <v>1382</v>
      </c>
      <c r="N1386" s="122">
        <f>(_xlfn.GAMMA.INV(T1386,IF($O$2="Railway",$D$31,$D$32),IF($O$2="Railway",$F$31,$F$32))*'CBA Result'!$G$89)</f>
        <v>3781611379.6847563</v>
      </c>
      <c r="O1386" s="122">
        <f>'CBA Result'!$G$88+'CBA Result'!$G$92+'CBA Result'!$G$93+'CBA Result'!$G$94+'CBA Result'!$G$95</f>
        <v>-1375964005.2877898</v>
      </c>
      <c r="P1386" s="122">
        <f>'CBA Result'!$G$90+'CBA Result'!$G$91</f>
        <v>16477753602.776276</v>
      </c>
      <c r="Q1386" s="122">
        <f>'CBA Result'!$G$74</f>
        <v>-11300047184.977684</v>
      </c>
      <c r="R1386" s="3">
        <v>0.95978170416399378</v>
      </c>
      <c r="S1386" s="122">
        <f t="shared" si="67"/>
        <v>27228101967.527573</v>
      </c>
      <c r="T1386" s="3">
        <v>0.42187211395531088</v>
      </c>
      <c r="U1386" s="122">
        <f t="shared" si="68"/>
        <v>-18427397790.266357</v>
      </c>
      <c r="V1386" s="3">
        <f t="shared" si="69"/>
        <v>1.6081353254108159</v>
      </c>
    </row>
    <row r="1387" spans="13:22" x14ac:dyDescent="0.25">
      <c r="M1387" s="3">
        <v>1383</v>
      </c>
      <c r="N1387" s="122">
        <f>(_xlfn.GAMMA.INV(T1387,IF($O$2="Railway",$D$31,$D$32),IF($O$2="Railway",$F$31,$F$32))*'CBA Result'!$G$89)</f>
        <v>6719666120.3179436</v>
      </c>
      <c r="O1387" s="122">
        <f>'CBA Result'!$G$88+'CBA Result'!$G$92+'CBA Result'!$G$93+'CBA Result'!$G$94+'CBA Result'!$G$95</f>
        <v>-1375964005.2877898</v>
      </c>
      <c r="P1387" s="122">
        <f>'CBA Result'!$G$90+'CBA Result'!$G$91</f>
        <v>16477753602.776276</v>
      </c>
      <c r="Q1387" s="122">
        <f>'CBA Result'!$G$74</f>
        <v>-11300047184.977684</v>
      </c>
      <c r="R1387" s="3">
        <v>0.52573100976528231</v>
      </c>
      <c r="S1387" s="122">
        <f t="shared" si="67"/>
        <v>13522617902.078901</v>
      </c>
      <c r="T1387" s="3">
        <v>0.99735525121573376</v>
      </c>
      <c r="U1387" s="122">
        <f t="shared" si="68"/>
        <v>-32744232070.508785</v>
      </c>
      <c r="V1387" s="3">
        <f t="shared" si="69"/>
        <v>0.57617231567635618</v>
      </c>
    </row>
    <row r="1388" spans="13:22" x14ac:dyDescent="0.25">
      <c r="M1388" s="3">
        <v>1384</v>
      </c>
      <c r="N1388" s="122">
        <f>(_xlfn.GAMMA.INV(T1388,IF($O$2="Railway",$D$31,$D$32),IF($O$2="Railway",$F$31,$F$32))*'CBA Result'!$G$89)</f>
        <v>3808703991.4545012</v>
      </c>
      <c r="O1388" s="122">
        <f>'CBA Result'!$G$88+'CBA Result'!$G$92+'CBA Result'!$G$93+'CBA Result'!$G$94+'CBA Result'!$G$95</f>
        <v>-1375964005.2877898</v>
      </c>
      <c r="P1388" s="122">
        <f>'CBA Result'!$G$90+'CBA Result'!$G$91</f>
        <v>16477753602.776276</v>
      </c>
      <c r="Q1388" s="122">
        <f>'CBA Result'!$G$74</f>
        <v>-11300047184.977684</v>
      </c>
      <c r="R1388" s="3">
        <v>3.7640468589568932E-2</v>
      </c>
      <c r="S1388" s="122">
        <f t="shared" si="67"/>
        <v>3618028428.9510479</v>
      </c>
      <c r="T1388" s="3">
        <v>0.43506112252938156</v>
      </c>
      <c r="U1388" s="122">
        <f t="shared" si="68"/>
        <v>-18559417261.368107</v>
      </c>
      <c r="V1388" s="3">
        <f t="shared" si="69"/>
        <v>0.32602146553990063</v>
      </c>
    </row>
    <row r="1389" spans="13:22" x14ac:dyDescent="0.25">
      <c r="M1389" s="3">
        <v>1385</v>
      </c>
      <c r="N1389" s="122">
        <f>(_xlfn.GAMMA.INV(T1389,IF($O$2="Railway",$D$31,$D$32),IF($O$2="Railway",$F$31,$F$32))*'CBA Result'!$G$89)</f>
        <v>4723492143.0014362</v>
      </c>
      <c r="O1389" s="122">
        <f>'CBA Result'!$G$88+'CBA Result'!$G$92+'CBA Result'!$G$93+'CBA Result'!$G$94+'CBA Result'!$G$95</f>
        <v>-1375964005.2877898</v>
      </c>
      <c r="P1389" s="122">
        <f>'CBA Result'!$G$90+'CBA Result'!$G$91</f>
        <v>16477753602.776276</v>
      </c>
      <c r="Q1389" s="122">
        <f>'CBA Result'!$G$74</f>
        <v>-11300047184.977684</v>
      </c>
      <c r="R1389" s="3">
        <v>5.0678413542530221E-2</v>
      </c>
      <c r="S1389" s="122">
        <f t="shared" si="67"/>
        <v>4040461388.2147059</v>
      </c>
      <c r="T1389" s="3">
        <v>0.81282999364214914</v>
      </c>
      <c r="U1389" s="122">
        <f t="shared" si="68"/>
        <v>-23017084501.565346</v>
      </c>
      <c r="V1389" s="3">
        <f t="shared" si="69"/>
        <v>0.32097851165406766</v>
      </c>
    </row>
    <row r="1390" spans="13:22" x14ac:dyDescent="0.25">
      <c r="M1390" s="3">
        <v>1386</v>
      </c>
      <c r="N1390" s="122">
        <f>(_xlfn.GAMMA.INV(T1390,IF($O$2="Railway",$D$31,$D$32),IF($O$2="Railway",$F$31,$F$32))*'CBA Result'!$G$89)</f>
        <v>3985905966.0022593</v>
      </c>
      <c r="O1390" s="122">
        <f>'CBA Result'!$G$88+'CBA Result'!$G$92+'CBA Result'!$G$93+'CBA Result'!$G$94+'CBA Result'!$G$95</f>
        <v>-1375964005.2877898</v>
      </c>
      <c r="P1390" s="122">
        <f>'CBA Result'!$G$90+'CBA Result'!$G$91</f>
        <v>16477753602.776276</v>
      </c>
      <c r="Q1390" s="122">
        <f>'CBA Result'!$G$74</f>
        <v>-11300047184.977684</v>
      </c>
      <c r="R1390" s="3">
        <v>0.91607020067695721</v>
      </c>
      <c r="S1390" s="122">
        <f t="shared" si="67"/>
        <v>24339233020.504959</v>
      </c>
      <c r="T1390" s="3">
        <v>0.52090824677084102</v>
      </c>
      <c r="U1390" s="122">
        <f t="shared" si="68"/>
        <v>-19422903999.258236</v>
      </c>
      <c r="V1390" s="3">
        <f t="shared" si="69"/>
        <v>1.387494629137261</v>
      </c>
    </row>
    <row r="1391" spans="13:22" x14ac:dyDescent="0.25">
      <c r="M1391" s="3">
        <v>1387</v>
      </c>
      <c r="N1391" s="122">
        <f>(_xlfn.GAMMA.INV(T1391,IF($O$2="Railway",$D$31,$D$32),IF($O$2="Railway",$F$31,$F$32))*'CBA Result'!$G$89)</f>
        <v>3371555479.8465223</v>
      </c>
      <c r="O1391" s="122">
        <f>'CBA Result'!$G$88+'CBA Result'!$G$92+'CBA Result'!$G$93+'CBA Result'!$G$94+'CBA Result'!$G$95</f>
        <v>-1375964005.2877898</v>
      </c>
      <c r="P1391" s="122">
        <f>'CBA Result'!$G$90+'CBA Result'!$G$91</f>
        <v>16477753602.776276</v>
      </c>
      <c r="Q1391" s="122">
        <f>'CBA Result'!$G$74</f>
        <v>-11300047184.977684</v>
      </c>
      <c r="R1391" s="3">
        <v>0.56867501644524177</v>
      </c>
      <c r="S1391" s="122">
        <f t="shared" si="67"/>
        <v>14367606716.802761</v>
      </c>
      <c r="T1391" s="3">
        <v>0.23370272637131173</v>
      </c>
      <c r="U1391" s="122">
        <f t="shared" si="68"/>
        <v>-16429238163.616762</v>
      </c>
      <c r="V1391" s="3">
        <f t="shared" si="69"/>
        <v>0.99598033873527281</v>
      </c>
    </row>
    <row r="1392" spans="13:22" x14ac:dyDescent="0.25">
      <c r="M1392" s="3">
        <v>1388</v>
      </c>
      <c r="N1392" s="122">
        <f>(_xlfn.GAMMA.INV(T1392,IF($O$2="Railway",$D$31,$D$32),IF($O$2="Railway",$F$31,$F$32))*'CBA Result'!$G$89)</f>
        <v>4850438380.5251703</v>
      </c>
      <c r="O1392" s="122">
        <f>'CBA Result'!$G$88+'CBA Result'!$G$92+'CBA Result'!$G$93+'CBA Result'!$G$94+'CBA Result'!$G$95</f>
        <v>-1375964005.2877898</v>
      </c>
      <c r="P1392" s="122">
        <f>'CBA Result'!$G$90+'CBA Result'!$G$91</f>
        <v>16477753602.776276</v>
      </c>
      <c r="Q1392" s="122">
        <f>'CBA Result'!$G$74</f>
        <v>-11300047184.977684</v>
      </c>
      <c r="R1392" s="3">
        <v>0.18163165538099024</v>
      </c>
      <c r="S1392" s="122">
        <f t="shared" si="67"/>
        <v>7115197383.7720423</v>
      </c>
      <c r="T1392" s="3">
        <v>0.84693129490743635</v>
      </c>
      <c r="U1392" s="122">
        <f t="shared" si="68"/>
        <v>-23635680275.153931</v>
      </c>
      <c r="V1392" s="3">
        <f t="shared" si="69"/>
        <v>0.44803752782784906</v>
      </c>
    </row>
    <row r="1393" spans="13:22" x14ac:dyDescent="0.25">
      <c r="M1393" s="3">
        <v>1389</v>
      </c>
      <c r="N1393" s="122">
        <f>(_xlfn.GAMMA.INV(T1393,IF($O$2="Railway",$D$31,$D$32),IF($O$2="Railway",$F$31,$F$32))*'CBA Result'!$G$89)</f>
        <v>3404612276.3076253</v>
      </c>
      <c r="O1393" s="122">
        <f>'CBA Result'!$G$88+'CBA Result'!$G$92+'CBA Result'!$G$93+'CBA Result'!$G$94+'CBA Result'!$G$95</f>
        <v>-1375964005.2877898</v>
      </c>
      <c r="P1393" s="122">
        <f>'CBA Result'!$G$90+'CBA Result'!$G$91</f>
        <v>16477753602.776276</v>
      </c>
      <c r="Q1393" s="122">
        <f>'CBA Result'!$G$74</f>
        <v>-11300047184.977684</v>
      </c>
      <c r="R1393" s="3">
        <v>0.52055542487345119</v>
      </c>
      <c r="S1393" s="122">
        <f t="shared" si="67"/>
        <v>13422726951.526981</v>
      </c>
      <c r="T1393" s="3">
        <v>0.24747610400766562</v>
      </c>
      <c r="U1393" s="122">
        <f t="shared" si="68"/>
        <v>-16590320484.590574</v>
      </c>
      <c r="V1393" s="3">
        <f t="shared" si="69"/>
        <v>0.93134880889723426</v>
      </c>
    </row>
    <row r="1394" spans="13:22" x14ac:dyDescent="0.25">
      <c r="M1394" s="3">
        <v>1390</v>
      </c>
      <c r="N1394" s="122">
        <f>(_xlfn.GAMMA.INV(T1394,IF($O$2="Railway",$D$31,$D$32),IF($O$2="Railway",$F$31,$F$32))*'CBA Result'!$G$89)</f>
        <v>3688641104.0955319</v>
      </c>
      <c r="O1394" s="122">
        <f>'CBA Result'!$G$88+'CBA Result'!$G$92+'CBA Result'!$G$93+'CBA Result'!$G$94+'CBA Result'!$G$95</f>
        <v>-1375964005.2877898</v>
      </c>
      <c r="P1394" s="122">
        <f>'CBA Result'!$G$90+'CBA Result'!$G$91</f>
        <v>16477753602.776276</v>
      </c>
      <c r="Q1394" s="122">
        <f>'CBA Result'!$G$74</f>
        <v>-11300047184.977684</v>
      </c>
      <c r="R1394" s="3">
        <v>0.38253481105633236</v>
      </c>
      <c r="S1394" s="122">
        <f t="shared" si="67"/>
        <v>10857335789.05641</v>
      </c>
      <c r="T1394" s="3">
        <v>0.37688949984880205</v>
      </c>
      <c r="U1394" s="122">
        <f t="shared" si="68"/>
        <v>-17974363335.124603</v>
      </c>
      <c r="V1394" s="3">
        <f t="shared" si="69"/>
        <v>0.73271095294529676</v>
      </c>
    </row>
    <row r="1395" spans="13:22" x14ac:dyDescent="0.25">
      <c r="M1395" s="3">
        <v>1391</v>
      </c>
      <c r="N1395" s="122">
        <f>(_xlfn.GAMMA.INV(T1395,IF($O$2="Railway",$D$31,$D$32),IF($O$2="Railway",$F$31,$F$32))*'CBA Result'!$G$89)</f>
        <v>3938865395.047327</v>
      </c>
      <c r="O1395" s="122">
        <f>'CBA Result'!$G$88+'CBA Result'!$G$92+'CBA Result'!$G$93+'CBA Result'!$G$94+'CBA Result'!$G$95</f>
        <v>-1375964005.2877898</v>
      </c>
      <c r="P1395" s="122">
        <f>'CBA Result'!$G$90+'CBA Result'!$G$91</f>
        <v>16477753602.776276</v>
      </c>
      <c r="Q1395" s="122">
        <f>'CBA Result'!$G$74</f>
        <v>-11300047184.977684</v>
      </c>
      <c r="R1395" s="3">
        <v>0.64144452896137116</v>
      </c>
      <c r="S1395" s="122">
        <f t="shared" si="67"/>
        <v>15884854637.206032</v>
      </c>
      <c r="T1395" s="3">
        <v>0.4983028261601099</v>
      </c>
      <c r="U1395" s="122">
        <f t="shared" si="68"/>
        <v>-19193680203.834805</v>
      </c>
      <c r="V1395" s="3">
        <f t="shared" si="69"/>
        <v>0.96113699046000545</v>
      </c>
    </row>
    <row r="1396" spans="13:22" x14ac:dyDescent="0.25">
      <c r="M1396" s="3">
        <v>1392</v>
      </c>
      <c r="N1396" s="122">
        <f>(_xlfn.GAMMA.INV(T1396,IF($O$2="Railway",$D$31,$D$32),IF($O$2="Railway",$F$31,$F$32))*'CBA Result'!$G$89)</f>
        <v>2613128823.6287413</v>
      </c>
      <c r="O1396" s="122">
        <f>'CBA Result'!$G$88+'CBA Result'!$G$92+'CBA Result'!$G$93+'CBA Result'!$G$94+'CBA Result'!$G$95</f>
        <v>-1375964005.2877898</v>
      </c>
      <c r="P1396" s="122">
        <f>'CBA Result'!$G$90+'CBA Result'!$G$91</f>
        <v>16477753602.776276</v>
      </c>
      <c r="Q1396" s="122">
        <f>'CBA Result'!$G$74</f>
        <v>-11300047184.977684</v>
      </c>
      <c r="R1396" s="3">
        <v>0.98602666047192145</v>
      </c>
      <c r="S1396" s="122">
        <f t="shared" si="67"/>
        <v>30403478585.726025</v>
      </c>
      <c r="T1396" s="3">
        <v>3.3250526719714402E-2</v>
      </c>
      <c r="U1396" s="122">
        <f t="shared" si="68"/>
        <v>-12733504179.964613</v>
      </c>
      <c r="V1396" s="3">
        <f t="shared" si="69"/>
        <v>2.4848339433422879</v>
      </c>
    </row>
    <row r="1397" spans="13:22" x14ac:dyDescent="0.25">
      <c r="M1397" s="3">
        <v>1393</v>
      </c>
      <c r="N1397" s="122">
        <f>(_xlfn.GAMMA.INV(T1397,IF($O$2="Railway",$D$31,$D$32),IF($O$2="Railway",$F$31,$F$32))*'CBA Result'!$G$89)</f>
        <v>3305237707.1820459</v>
      </c>
      <c r="O1397" s="122">
        <f>'CBA Result'!$G$88+'CBA Result'!$G$92+'CBA Result'!$G$93+'CBA Result'!$G$94+'CBA Result'!$G$95</f>
        <v>-1375964005.2877898</v>
      </c>
      <c r="P1397" s="122">
        <f>'CBA Result'!$G$90+'CBA Result'!$G$91</f>
        <v>16477753602.776276</v>
      </c>
      <c r="Q1397" s="122">
        <f>'CBA Result'!$G$74</f>
        <v>-11300047184.977684</v>
      </c>
      <c r="R1397" s="3">
        <v>0.67670094576465034</v>
      </c>
      <c r="S1397" s="122">
        <f t="shared" si="67"/>
        <v>16672253765.433744</v>
      </c>
      <c r="T1397" s="3">
        <v>0.20714131546240055</v>
      </c>
      <c r="U1397" s="122">
        <f t="shared" si="68"/>
        <v>-16106078575.083199</v>
      </c>
      <c r="V1397" s="3">
        <f t="shared" si="69"/>
        <v>1.1549383284460917</v>
      </c>
    </row>
    <row r="1398" spans="13:22" x14ac:dyDescent="0.25">
      <c r="M1398" s="3">
        <v>1394</v>
      </c>
      <c r="N1398" s="122">
        <f>(_xlfn.GAMMA.INV(T1398,IF($O$2="Railway",$D$31,$D$32),IF($O$2="Railway",$F$31,$F$32))*'CBA Result'!$G$89)</f>
        <v>4801538433.0434656</v>
      </c>
      <c r="O1398" s="122">
        <f>'CBA Result'!$G$88+'CBA Result'!$G$92+'CBA Result'!$G$93+'CBA Result'!$G$94+'CBA Result'!$G$95</f>
        <v>-1375964005.2877898</v>
      </c>
      <c r="P1398" s="122">
        <f>'CBA Result'!$G$90+'CBA Result'!$G$91</f>
        <v>16477753602.776276</v>
      </c>
      <c r="Q1398" s="122">
        <f>'CBA Result'!$G$74</f>
        <v>-11300047184.977684</v>
      </c>
      <c r="R1398" s="3">
        <v>0.38518230482572569</v>
      </c>
      <c r="S1398" s="122">
        <f t="shared" si="67"/>
        <v>10905459416.646311</v>
      </c>
      <c r="T1398" s="3">
        <v>0.83438542874491395</v>
      </c>
      <c r="U1398" s="122">
        <f t="shared" si="68"/>
        <v>-23397395931.868603</v>
      </c>
      <c r="V1398" s="3">
        <f t="shared" si="69"/>
        <v>0.61250550643040969</v>
      </c>
    </row>
    <row r="1399" spans="13:22" x14ac:dyDescent="0.25">
      <c r="M1399" s="3">
        <v>1395</v>
      </c>
      <c r="N1399" s="122">
        <f>(_xlfn.GAMMA.INV(T1399,IF($O$2="Railway",$D$31,$D$32),IF($O$2="Railway",$F$31,$F$32))*'CBA Result'!$G$89)</f>
        <v>3499941148.4122415</v>
      </c>
      <c r="O1399" s="122">
        <f>'CBA Result'!$G$88+'CBA Result'!$G$92+'CBA Result'!$G$93+'CBA Result'!$G$94+'CBA Result'!$G$95</f>
        <v>-1375964005.2877898</v>
      </c>
      <c r="P1399" s="122">
        <f>'CBA Result'!$G$90+'CBA Result'!$G$91</f>
        <v>16477753602.776276</v>
      </c>
      <c r="Q1399" s="122">
        <f>'CBA Result'!$G$74</f>
        <v>-11300047184.977684</v>
      </c>
      <c r="R1399" s="3">
        <v>0.61812234511583697</v>
      </c>
      <c r="S1399" s="122">
        <f t="shared" si="67"/>
        <v>15384577466.60638</v>
      </c>
      <c r="T1399" s="3">
        <v>0.28895522389000616</v>
      </c>
      <c r="U1399" s="122">
        <f t="shared" si="68"/>
        <v>-17054848134.524723</v>
      </c>
      <c r="V1399" s="3">
        <f t="shared" si="69"/>
        <v>1.0266027860012223</v>
      </c>
    </row>
    <row r="1400" spans="13:22" x14ac:dyDescent="0.25">
      <c r="M1400" s="3">
        <v>1396</v>
      </c>
      <c r="N1400" s="122">
        <f>(_xlfn.GAMMA.INV(T1400,IF($O$2="Railway",$D$31,$D$32),IF($O$2="Railway",$F$31,$F$32))*'CBA Result'!$G$89)</f>
        <v>3629766778.0410666</v>
      </c>
      <c r="O1400" s="122">
        <f>'CBA Result'!$G$88+'CBA Result'!$G$92+'CBA Result'!$G$93+'CBA Result'!$G$94+'CBA Result'!$G$95</f>
        <v>-1375964005.2877898</v>
      </c>
      <c r="P1400" s="122">
        <f>'CBA Result'!$G$90+'CBA Result'!$G$91</f>
        <v>16477753602.776276</v>
      </c>
      <c r="Q1400" s="122">
        <f>'CBA Result'!$G$74</f>
        <v>-11300047184.977684</v>
      </c>
      <c r="R1400" s="3">
        <v>0.9899820627542848</v>
      </c>
      <c r="S1400" s="122">
        <f t="shared" si="67"/>
        <v>31220045457.201931</v>
      </c>
      <c r="T1400" s="3">
        <v>0.34882589096811134</v>
      </c>
      <c r="U1400" s="122">
        <f t="shared" si="68"/>
        <v>-17687474885.4897</v>
      </c>
      <c r="V1400" s="3">
        <f t="shared" si="69"/>
        <v>1.8925170747474076</v>
      </c>
    </row>
    <row r="1401" spans="13:22" x14ac:dyDescent="0.25">
      <c r="M1401" s="3">
        <v>1397</v>
      </c>
      <c r="N1401" s="122">
        <f>(_xlfn.GAMMA.INV(T1401,IF($O$2="Railway",$D$31,$D$32),IF($O$2="Railway",$F$31,$F$32))*'CBA Result'!$G$89)</f>
        <v>4761015182.4623175</v>
      </c>
      <c r="O1401" s="122">
        <f>'CBA Result'!$G$88+'CBA Result'!$G$92+'CBA Result'!$G$93+'CBA Result'!$G$94+'CBA Result'!$G$95</f>
        <v>-1375964005.2877898</v>
      </c>
      <c r="P1401" s="122">
        <f>'CBA Result'!$G$90+'CBA Result'!$G$91</f>
        <v>16477753602.776276</v>
      </c>
      <c r="Q1401" s="122">
        <f>'CBA Result'!$G$74</f>
        <v>-11300047184.977684</v>
      </c>
      <c r="R1401" s="3">
        <v>0.14469339981125195</v>
      </c>
      <c r="S1401" s="122">
        <f t="shared" si="67"/>
        <v>6355339528.7673683</v>
      </c>
      <c r="T1401" s="3">
        <v>0.82343069325187002</v>
      </c>
      <c r="U1401" s="122">
        <f t="shared" si="68"/>
        <v>-23199930358.799667</v>
      </c>
      <c r="V1401" s="3">
        <f t="shared" si="69"/>
        <v>0.41984568726290999</v>
      </c>
    </row>
    <row r="1402" spans="13:22" x14ac:dyDescent="0.25">
      <c r="M1402" s="3">
        <v>1398</v>
      </c>
      <c r="N1402" s="122">
        <f>(_xlfn.GAMMA.INV(T1402,IF($O$2="Railway",$D$31,$D$32),IF($O$2="Railway",$F$31,$F$32))*'CBA Result'!$G$89)</f>
        <v>2092772939.1488364</v>
      </c>
      <c r="O1402" s="122">
        <f>'CBA Result'!$G$88+'CBA Result'!$G$92+'CBA Result'!$G$93+'CBA Result'!$G$94+'CBA Result'!$G$95</f>
        <v>-1375964005.2877898</v>
      </c>
      <c r="P1402" s="122">
        <f>'CBA Result'!$G$90+'CBA Result'!$G$91</f>
        <v>16477753602.776276</v>
      </c>
      <c r="Q1402" s="122">
        <f>'CBA Result'!$G$74</f>
        <v>-11300047184.977684</v>
      </c>
      <c r="R1402" s="3">
        <v>0.65110267529238219</v>
      </c>
      <c r="S1402" s="122">
        <f t="shared" si="67"/>
        <v>16096577617.135193</v>
      </c>
      <c r="T1402" s="3">
        <v>3.1478031639572412E-3</v>
      </c>
      <c r="U1402" s="122">
        <f t="shared" si="68"/>
        <v>-10197864233.636642</v>
      </c>
      <c r="V1402" s="3">
        <f t="shared" si="69"/>
        <v>1.64871645334706</v>
      </c>
    </row>
    <row r="1403" spans="13:22" x14ac:dyDescent="0.25">
      <c r="M1403" s="3">
        <v>1399</v>
      </c>
      <c r="N1403" s="122">
        <f>(_xlfn.GAMMA.INV(T1403,IF($O$2="Railway",$D$31,$D$32),IF($O$2="Railway",$F$31,$F$32))*'CBA Result'!$G$89)</f>
        <v>5137645272.4609489</v>
      </c>
      <c r="O1403" s="122">
        <f>'CBA Result'!$G$88+'CBA Result'!$G$92+'CBA Result'!$G$93+'CBA Result'!$G$94+'CBA Result'!$G$95</f>
        <v>-1375964005.2877898</v>
      </c>
      <c r="P1403" s="122">
        <f>'CBA Result'!$G$90+'CBA Result'!$G$91</f>
        <v>16477753602.776276</v>
      </c>
      <c r="Q1403" s="122">
        <f>'CBA Result'!$G$74</f>
        <v>-11300047184.977684</v>
      </c>
      <c r="R1403" s="3">
        <v>9.3813872767383288E-2</v>
      </c>
      <c r="S1403" s="122">
        <f t="shared" si="67"/>
        <v>5204708625.5125189</v>
      </c>
      <c r="T1403" s="3">
        <v>0.90665489386986031</v>
      </c>
      <c r="U1403" s="122">
        <f t="shared" si="68"/>
        <v>-25035209500.774105</v>
      </c>
      <c r="V1403" s="3">
        <f t="shared" si="69"/>
        <v>0.35815118273359892</v>
      </c>
    </row>
    <row r="1404" spans="13:22" x14ac:dyDescent="0.25">
      <c r="M1404" s="3">
        <v>1400</v>
      </c>
      <c r="N1404" s="122">
        <f>(_xlfn.GAMMA.INV(T1404,IF($O$2="Railway",$D$31,$D$32),IF($O$2="Railway",$F$31,$F$32))*'CBA Result'!$G$89)</f>
        <v>3200147793.9794354</v>
      </c>
      <c r="O1404" s="122">
        <f>'CBA Result'!$G$88+'CBA Result'!$G$92+'CBA Result'!$G$93+'CBA Result'!$G$94+'CBA Result'!$G$95</f>
        <v>-1375964005.2877898</v>
      </c>
      <c r="P1404" s="122">
        <f>'CBA Result'!$G$90+'CBA Result'!$G$91</f>
        <v>16477753602.776276</v>
      </c>
      <c r="Q1404" s="122">
        <f>'CBA Result'!$G$74</f>
        <v>-11300047184.977684</v>
      </c>
      <c r="R1404" s="3">
        <v>0.6382327404487691</v>
      </c>
      <c r="S1404" s="122">
        <f t="shared" si="67"/>
        <v>15815061035.902515</v>
      </c>
      <c r="T1404" s="3">
        <v>0.16827318053962492</v>
      </c>
      <c r="U1404" s="122">
        <f t="shared" si="68"/>
        <v>-15593986390.060608</v>
      </c>
      <c r="V1404" s="3">
        <f t="shared" si="69"/>
        <v>1.131156869281172</v>
      </c>
    </row>
    <row r="1405" spans="13:22" x14ac:dyDescent="0.25">
      <c r="M1405" s="3">
        <v>1401</v>
      </c>
      <c r="N1405" s="122">
        <f>(_xlfn.GAMMA.INV(T1405,IF($O$2="Railway",$D$31,$D$32),IF($O$2="Railway",$F$31,$F$32))*'CBA Result'!$G$89)</f>
        <v>6472657040.1413355</v>
      </c>
      <c r="O1405" s="122">
        <f>'CBA Result'!$G$88+'CBA Result'!$G$92+'CBA Result'!$G$93+'CBA Result'!$G$94+'CBA Result'!$G$95</f>
        <v>-1375964005.2877898</v>
      </c>
      <c r="P1405" s="122">
        <f>'CBA Result'!$G$90+'CBA Result'!$G$91</f>
        <v>16477753602.776276</v>
      </c>
      <c r="Q1405" s="122">
        <f>'CBA Result'!$G$74</f>
        <v>-11300047184.977684</v>
      </c>
      <c r="R1405" s="3">
        <v>0.32142685867963228</v>
      </c>
      <c r="S1405" s="122">
        <f t="shared" si="67"/>
        <v>9747670441.2338066</v>
      </c>
      <c r="T1405" s="3">
        <v>0.99499472820192103</v>
      </c>
      <c r="U1405" s="122">
        <f t="shared" si="68"/>
        <v>-31540582588.524837</v>
      </c>
      <c r="V1405" s="3">
        <f t="shared" si="69"/>
        <v>0.47064328740357703</v>
      </c>
    </row>
    <row r="1406" spans="13:22" x14ac:dyDescent="0.25">
      <c r="M1406" s="3">
        <v>1402</v>
      </c>
      <c r="N1406" s="122">
        <f>(_xlfn.GAMMA.INV(T1406,IF($O$2="Railway",$D$31,$D$32),IF($O$2="Railway",$F$31,$F$32))*'CBA Result'!$G$89)</f>
        <v>4592001723.0823202</v>
      </c>
      <c r="O1406" s="122">
        <f>'CBA Result'!$G$88+'CBA Result'!$G$92+'CBA Result'!$G$93+'CBA Result'!$G$94+'CBA Result'!$G$95</f>
        <v>-1375964005.2877898</v>
      </c>
      <c r="P1406" s="122">
        <f>'CBA Result'!$G$90+'CBA Result'!$G$91</f>
        <v>16477753602.776276</v>
      </c>
      <c r="Q1406" s="122">
        <f>'CBA Result'!$G$74</f>
        <v>-11300047184.977684</v>
      </c>
      <c r="R1406" s="3">
        <v>0.86043579174413842</v>
      </c>
      <c r="S1406" s="122">
        <f t="shared" si="67"/>
        <v>21893933873.32962</v>
      </c>
      <c r="T1406" s="3">
        <v>0.77217074292111276</v>
      </c>
      <c r="U1406" s="122">
        <f t="shared" si="68"/>
        <v>-22376345401.171402</v>
      </c>
      <c r="V1406" s="3">
        <f t="shared" si="69"/>
        <v>1.1221658917460955</v>
      </c>
    </row>
    <row r="1407" spans="13:22" x14ac:dyDescent="0.25">
      <c r="M1407" s="3">
        <v>1403</v>
      </c>
      <c r="N1407" s="122">
        <f>(_xlfn.GAMMA.INV(T1407,IF($O$2="Railway",$D$31,$D$32),IF($O$2="Railway",$F$31,$F$32))*'CBA Result'!$G$89)</f>
        <v>3553957243.3006701</v>
      </c>
      <c r="O1407" s="122">
        <f>'CBA Result'!$G$88+'CBA Result'!$G$92+'CBA Result'!$G$93+'CBA Result'!$G$94+'CBA Result'!$G$95</f>
        <v>-1375964005.2877898</v>
      </c>
      <c r="P1407" s="122">
        <f>'CBA Result'!$G$90+'CBA Result'!$G$91</f>
        <v>16477753602.776276</v>
      </c>
      <c r="Q1407" s="122">
        <f>'CBA Result'!$G$74</f>
        <v>-11300047184.977684</v>
      </c>
      <c r="R1407" s="3">
        <v>0.87728626348659478</v>
      </c>
      <c r="S1407" s="122">
        <f t="shared" si="67"/>
        <v>22553915066.306919</v>
      </c>
      <c r="T1407" s="3">
        <v>0.31346189798877011</v>
      </c>
      <c r="U1407" s="122">
        <f t="shared" si="68"/>
        <v>-17318062930.453548</v>
      </c>
      <c r="V1407" s="3">
        <f t="shared" si="69"/>
        <v>1.4280989971937981</v>
      </c>
    </row>
    <row r="1408" spans="13:22" x14ac:dyDescent="0.25">
      <c r="M1408" s="3">
        <v>1404</v>
      </c>
      <c r="N1408" s="122">
        <f>(_xlfn.GAMMA.INV(T1408,IF($O$2="Railway",$D$31,$D$32),IF($O$2="Railway",$F$31,$F$32))*'CBA Result'!$G$89)</f>
        <v>3941740783.2153397</v>
      </c>
      <c r="O1408" s="122">
        <f>'CBA Result'!$G$88+'CBA Result'!$G$92+'CBA Result'!$G$93+'CBA Result'!$G$94+'CBA Result'!$G$95</f>
        <v>-1375964005.2877898</v>
      </c>
      <c r="P1408" s="122">
        <f>'CBA Result'!$G$90+'CBA Result'!$G$91</f>
        <v>16477753602.776276</v>
      </c>
      <c r="Q1408" s="122">
        <f>'CBA Result'!$G$74</f>
        <v>-11300047184.977684</v>
      </c>
      <c r="R1408" s="3">
        <v>2.7004240781816291E-2</v>
      </c>
      <c r="S1408" s="122">
        <f t="shared" si="67"/>
        <v>3226400425.4937711</v>
      </c>
      <c r="T1408" s="3">
        <v>0.49969033557972531</v>
      </c>
      <c r="U1408" s="122">
        <f t="shared" si="68"/>
        <v>-19207691670.443466</v>
      </c>
      <c r="V1408" s="3">
        <f t="shared" si="69"/>
        <v>0.30155509067933678</v>
      </c>
    </row>
    <row r="1409" spans="13:22" x14ac:dyDescent="0.25">
      <c r="M1409" s="3">
        <v>1405</v>
      </c>
      <c r="N1409" s="122">
        <f>(_xlfn.GAMMA.INV(T1409,IF($O$2="Railway",$D$31,$D$32),IF($O$2="Railway",$F$31,$F$32))*'CBA Result'!$G$89)</f>
        <v>3933659887.3763289</v>
      </c>
      <c r="O1409" s="122">
        <f>'CBA Result'!$G$88+'CBA Result'!$G$92+'CBA Result'!$G$93+'CBA Result'!$G$94+'CBA Result'!$G$95</f>
        <v>-1375964005.2877898</v>
      </c>
      <c r="P1409" s="122">
        <f>'CBA Result'!$G$90+'CBA Result'!$G$91</f>
        <v>16477753602.776276</v>
      </c>
      <c r="Q1409" s="122">
        <f>'CBA Result'!$G$74</f>
        <v>-11300047184.977684</v>
      </c>
      <c r="R1409" s="3">
        <v>0.41941101680026993</v>
      </c>
      <c r="S1409" s="122">
        <f t="shared" si="67"/>
        <v>11529727511.360071</v>
      </c>
      <c r="T1409" s="3">
        <v>0.49578926764949593</v>
      </c>
      <c r="U1409" s="122">
        <f t="shared" si="68"/>
        <v>-19168314307.94474</v>
      </c>
      <c r="V1409" s="3">
        <f t="shared" si="69"/>
        <v>0.73493282544984984</v>
      </c>
    </row>
    <row r="1410" spans="13:22" x14ac:dyDescent="0.25">
      <c r="M1410" s="3">
        <v>1406</v>
      </c>
      <c r="N1410" s="122">
        <f>(_xlfn.GAMMA.INV(T1410,IF($O$2="Railway",$D$31,$D$32),IF($O$2="Railway",$F$31,$F$32))*'CBA Result'!$G$89)</f>
        <v>4135660732.726953</v>
      </c>
      <c r="O1410" s="122">
        <f>'CBA Result'!$G$88+'CBA Result'!$G$92+'CBA Result'!$G$93+'CBA Result'!$G$94+'CBA Result'!$G$95</f>
        <v>-1375964005.2877898</v>
      </c>
      <c r="P1410" s="122">
        <f>'CBA Result'!$G$90+'CBA Result'!$G$91</f>
        <v>16477753602.776276</v>
      </c>
      <c r="Q1410" s="122">
        <f>'CBA Result'!$G$74</f>
        <v>-11300047184.977684</v>
      </c>
      <c r="R1410" s="3">
        <v>0.99299612609448873</v>
      </c>
      <c r="S1410" s="122">
        <f t="shared" si="67"/>
        <v>32018129344.47258</v>
      </c>
      <c r="T1410" s="3">
        <v>0.59094738877995212</v>
      </c>
      <c r="U1410" s="122">
        <f t="shared" si="68"/>
        <v>-20152643356.466995</v>
      </c>
      <c r="V1410" s="3">
        <f t="shared" si="69"/>
        <v>1.7257203165237138</v>
      </c>
    </row>
    <row r="1411" spans="13:22" x14ac:dyDescent="0.25">
      <c r="M1411" s="3">
        <v>1407</v>
      </c>
      <c r="N1411" s="122">
        <f>(_xlfn.GAMMA.INV(T1411,IF($O$2="Railway",$D$31,$D$32),IF($O$2="Railway",$F$31,$F$32))*'CBA Result'!$G$89)</f>
        <v>4140813150.9686313</v>
      </c>
      <c r="O1411" s="122">
        <f>'CBA Result'!$G$88+'CBA Result'!$G$92+'CBA Result'!$G$93+'CBA Result'!$G$94+'CBA Result'!$G$95</f>
        <v>-1375964005.2877898</v>
      </c>
      <c r="P1411" s="122">
        <f>'CBA Result'!$G$90+'CBA Result'!$G$91</f>
        <v>16477753602.776276</v>
      </c>
      <c r="Q1411" s="122">
        <f>'CBA Result'!$G$74</f>
        <v>-11300047184.977684</v>
      </c>
      <c r="R1411" s="3">
        <v>0.19094820067034668</v>
      </c>
      <c r="S1411" s="122">
        <f t="shared" si="67"/>
        <v>7300323153.8259468</v>
      </c>
      <c r="T1411" s="3">
        <v>0.59328936466104476</v>
      </c>
      <c r="U1411" s="122">
        <f t="shared" si="68"/>
        <v>-20177750553.105785</v>
      </c>
      <c r="V1411" s="3">
        <f t="shared" si="69"/>
        <v>0.49882529140283893</v>
      </c>
    </row>
    <row r="1412" spans="13:22" x14ac:dyDescent="0.25">
      <c r="M1412" s="3">
        <v>1408</v>
      </c>
      <c r="N1412" s="122">
        <f>(_xlfn.GAMMA.INV(T1412,IF($O$2="Railway",$D$31,$D$32),IF($O$2="Railway",$F$31,$F$32))*'CBA Result'!$G$89)</f>
        <v>5091351770.3875875</v>
      </c>
      <c r="O1412" s="122">
        <f>'CBA Result'!$G$88+'CBA Result'!$G$92+'CBA Result'!$G$93+'CBA Result'!$G$94+'CBA Result'!$G$95</f>
        <v>-1375964005.2877898</v>
      </c>
      <c r="P1412" s="122">
        <f>'CBA Result'!$G$90+'CBA Result'!$G$91</f>
        <v>16477753602.776276</v>
      </c>
      <c r="Q1412" s="122">
        <f>'CBA Result'!$G$74</f>
        <v>-11300047184.977684</v>
      </c>
      <c r="R1412" s="3">
        <v>3.6702843965954246E-2</v>
      </c>
      <c r="S1412" s="122">
        <f t="shared" si="67"/>
        <v>3585529642.7895741</v>
      </c>
      <c r="T1412" s="3">
        <v>0.89854376834538352</v>
      </c>
      <c r="U1412" s="122">
        <f t="shared" si="68"/>
        <v>-24809626094.083206</v>
      </c>
      <c r="V1412" s="3">
        <f t="shared" si="69"/>
        <v>0.29427760741749154</v>
      </c>
    </row>
    <row r="1413" spans="13:22" x14ac:dyDescent="0.25">
      <c r="M1413" s="3">
        <v>1409</v>
      </c>
      <c r="N1413" s="122">
        <f>(_xlfn.GAMMA.INV(T1413,IF($O$2="Railway",$D$31,$D$32),IF($O$2="Railway",$F$31,$F$32))*'CBA Result'!$G$89)</f>
        <v>4077413622.9876013</v>
      </c>
      <c r="O1413" s="122">
        <f>'CBA Result'!$G$88+'CBA Result'!$G$92+'CBA Result'!$G$93+'CBA Result'!$G$94+'CBA Result'!$G$95</f>
        <v>-1375964005.2877898</v>
      </c>
      <c r="P1413" s="122">
        <f>'CBA Result'!$G$90+'CBA Result'!$G$91</f>
        <v>16477753602.776276</v>
      </c>
      <c r="Q1413" s="122">
        <f>'CBA Result'!$G$74</f>
        <v>-11300047184.977684</v>
      </c>
      <c r="R1413" s="3">
        <v>0.67810377375881026</v>
      </c>
      <c r="S1413" s="122">
        <f t="shared" si="67"/>
        <v>16704458736.348326</v>
      </c>
      <c r="T1413" s="3">
        <v>0.56412725846027101</v>
      </c>
      <c r="U1413" s="122">
        <f t="shared" si="68"/>
        <v>-19868811266.510201</v>
      </c>
      <c r="V1413" s="3">
        <f t="shared" si="69"/>
        <v>0.97670203283664447</v>
      </c>
    </row>
    <row r="1414" spans="13:22" x14ac:dyDescent="0.25">
      <c r="M1414" s="3">
        <v>1410</v>
      </c>
      <c r="N1414" s="122">
        <f>(_xlfn.GAMMA.INV(T1414,IF($O$2="Railway",$D$31,$D$32),IF($O$2="Railway",$F$31,$F$32))*'CBA Result'!$G$89)</f>
        <v>3888179216.5541291</v>
      </c>
      <c r="O1414" s="122">
        <f>'CBA Result'!$G$88+'CBA Result'!$G$92+'CBA Result'!$G$93+'CBA Result'!$G$94+'CBA Result'!$G$95</f>
        <v>-1375964005.2877898</v>
      </c>
      <c r="P1414" s="122">
        <f>'CBA Result'!$G$90+'CBA Result'!$G$91</f>
        <v>16477753602.776276</v>
      </c>
      <c r="Q1414" s="122">
        <f>'CBA Result'!$G$74</f>
        <v>-11300047184.977684</v>
      </c>
      <c r="R1414" s="3">
        <v>0.61484733089990762</v>
      </c>
      <c r="S1414" s="122">
        <f t="shared" ref="S1414:S1477" si="70">_xlfn.BETA.INV(R1414,IF($O$2="Railway",$I$30,$J$30),IF($O$2="Railway",$I$31,$J$31),IF($O$2="Railway",$I$27,$J$27),IF($O$2="Railway",$I$29,$J$29))*P1414</f>
        <v>15315482545.050343</v>
      </c>
      <c r="T1414" s="3">
        <v>0.47375140569236918</v>
      </c>
      <c r="U1414" s="122">
        <f t="shared" ref="U1414:U1477" si="71">_xlfn.GAMMA.INV(T1414,IF($O$2="Railway",$D$31,$D$32),IF($O$2="Railway",$F$31,$F$32))*Q1414</f>
        <v>-18946691743.153671</v>
      </c>
      <c r="V1414" s="3">
        <f t="shared" ref="V1414:V1477" si="72">(N1414+O1414+S1414)/-U1414</f>
        <v>0.94093987478097141</v>
      </c>
    </row>
    <row r="1415" spans="13:22" x14ac:dyDescent="0.25">
      <c r="M1415" s="3">
        <v>1411</v>
      </c>
      <c r="N1415" s="122">
        <f>(_xlfn.GAMMA.INV(T1415,IF($O$2="Railway",$D$31,$D$32),IF($O$2="Railway",$F$31,$F$32))*'CBA Result'!$G$89)</f>
        <v>5974203922.9500084</v>
      </c>
      <c r="O1415" s="122">
        <f>'CBA Result'!$G$88+'CBA Result'!$G$92+'CBA Result'!$G$93+'CBA Result'!$G$94+'CBA Result'!$G$95</f>
        <v>-1375964005.2877898</v>
      </c>
      <c r="P1415" s="122">
        <f>'CBA Result'!$G$90+'CBA Result'!$G$91</f>
        <v>16477753602.776276</v>
      </c>
      <c r="Q1415" s="122">
        <f>'CBA Result'!$G$74</f>
        <v>-11300047184.977684</v>
      </c>
      <c r="R1415" s="3">
        <v>0.96558623660294995</v>
      </c>
      <c r="S1415" s="122">
        <f t="shared" si="70"/>
        <v>27760363865.790821</v>
      </c>
      <c r="T1415" s="3">
        <v>0.98334782189261005</v>
      </c>
      <c r="U1415" s="122">
        <f t="shared" si="71"/>
        <v>-29111672542.49876</v>
      </c>
      <c r="V1415" s="3">
        <f t="shared" si="72"/>
        <v>1.1115336549699864</v>
      </c>
    </row>
    <row r="1416" spans="13:22" x14ac:dyDescent="0.25">
      <c r="M1416" s="3">
        <v>1412</v>
      </c>
      <c r="N1416" s="122">
        <f>(_xlfn.GAMMA.INV(T1416,IF($O$2="Railway",$D$31,$D$32),IF($O$2="Railway",$F$31,$F$32))*'CBA Result'!$G$89)</f>
        <v>4221403972.7738671</v>
      </c>
      <c r="O1416" s="122">
        <f>'CBA Result'!$G$88+'CBA Result'!$G$92+'CBA Result'!$G$93+'CBA Result'!$G$94+'CBA Result'!$G$95</f>
        <v>-1375964005.2877898</v>
      </c>
      <c r="P1416" s="122">
        <f>'CBA Result'!$G$90+'CBA Result'!$G$91</f>
        <v>16477753602.776276</v>
      </c>
      <c r="Q1416" s="122">
        <f>'CBA Result'!$G$74</f>
        <v>-11300047184.977684</v>
      </c>
      <c r="R1416" s="3">
        <v>0.41401813698246581</v>
      </c>
      <c r="S1416" s="122">
        <f t="shared" si="70"/>
        <v>11431047515.316835</v>
      </c>
      <c r="T1416" s="3">
        <v>0.62919463944670062</v>
      </c>
      <c r="U1416" s="122">
        <f t="shared" si="71"/>
        <v>-20570461221.268982</v>
      </c>
      <c r="V1416" s="3">
        <f t="shared" si="72"/>
        <v>0.69402855527816909</v>
      </c>
    </row>
    <row r="1417" spans="13:22" x14ac:dyDescent="0.25">
      <c r="M1417" s="3">
        <v>1413</v>
      </c>
      <c r="N1417" s="122">
        <f>(_xlfn.GAMMA.INV(T1417,IF($O$2="Railway",$D$31,$D$32),IF($O$2="Railway",$F$31,$F$32))*'CBA Result'!$G$89)</f>
        <v>4288702927.1207604</v>
      </c>
      <c r="O1417" s="122">
        <f>'CBA Result'!$G$88+'CBA Result'!$G$92+'CBA Result'!$G$93+'CBA Result'!$G$94+'CBA Result'!$G$95</f>
        <v>-1375964005.2877898</v>
      </c>
      <c r="P1417" s="122">
        <f>'CBA Result'!$G$90+'CBA Result'!$G$91</f>
        <v>16477753602.776276</v>
      </c>
      <c r="Q1417" s="122">
        <f>'CBA Result'!$G$74</f>
        <v>-11300047184.977684</v>
      </c>
      <c r="R1417" s="3">
        <v>0.31850656170445257</v>
      </c>
      <c r="S1417" s="122">
        <f t="shared" si="70"/>
        <v>9694507307.7789345</v>
      </c>
      <c r="T1417" s="3">
        <v>0.65802050016835756</v>
      </c>
      <c r="U1417" s="122">
        <f t="shared" si="71"/>
        <v>-20898402005.79311</v>
      </c>
      <c r="V1417" s="3">
        <f t="shared" si="72"/>
        <v>0.60326364791514353</v>
      </c>
    </row>
    <row r="1418" spans="13:22" x14ac:dyDescent="0.25">
      <c r="M1418" s="3">
        <v>1414</v>
      </c>
      <c r="N1418" s="122">
        <f>(_xlfn.GAMMA.INV(T1418,IF($O$2="Railway",$D$31,$D$32),IF($O$2="Railway",$F$31,$F$32))*'CBA Result'!$G$89)</f>
        <v>2826555482.6836586</v>
      </c>
      <c r="O1418" s="122">
        <f>'CBA Result'!$G$88+'CBA Result'!$G$92+'CBA Result'!$G$93+'CBA Result'!$G$94+'CBA Result'!$G$95</f>
        <v>-1375964005.2877898</v>
      </c>
      <c r="P1418" s="122">
        <f>'CBA Result'!$G$90+'CBA Result'!$G$91</f>
        <v>16477753602.776276</v>
      </c>
      <c r="Q1418" s="122">
        <f>'CBA Result'!$G$74</f>
        <v>-11300047184.977684</v>
      </c>
      <c r="R1418" s="3">
        <v>0.36487759065186431</v>
      </c>
      <c r="S1418" s="122">
        <f t="shared" si="70"/>
        <v>10536705083.408926</v>
      </c>
      <c r="T1418" s="3">
        <v>6.6417904910737957E-2</v>
      </c>
      <c r="U1418" s="122">
        <f t="shared" si="71"/>
        <v>-13773510026.832031</v>
      </c>
      <c r="V1418" s="3">
        <f t="shared" si="72"/>
        <v>0.87031530361196718</v>
      </c>
    </row>
    <row r="1419" spans="13:22" x14ac:dyDescent="0.25">
      <c r="M1419" s="3">
        <v>1415</v>
      </c>
      <c r="N1419" s="122">
        <f>(_xlfn.GAMMA.INV(T1419,IF($O$2="Railway",$D$31,$D$32),IF($O$2="Railway",$F$31,$F$32))*'CBA Result'!$G$89)</f>
        <v>5515125547.9842997</v>
      </c>
      <c r="O1419" s="122">
        <f>'CBA Result'!$G$88+'CBA Result'!$G$92+'CBA Result'!$G$93+'CBA Result'!$G$94+'CBA Result'!$G$95</f>
        <v>-1375964005.2877898</v>
      </c>
      <c r="P1419" s="122">
        <f>'CBA Result'!$G$90+'CBA Result'!$G$91</f>
        <v>16477753602.776276</v>
      </c>
      <c r="Q1419" s="122">
        <f>'CBA Result'!$G$74</f>
        <v>-11300047184.977684</v>
      </c>
      <c r="R1419" s="3">
        <v>0.8327630087743898</v>
      </c>
      <c r="S1419" s="122">
        <f t="shared" si="70"/>
        <v>20912430291.580017</v>
      </c>
      <c r="T1419" s="3">
        <v>0.95494647973240199</v>
      </c>
      <c r="U1419" s="122">
        <f t="shared" si="71"/>
        <v>-26874631508.126961</v>
      </c>
      <c r="V1419" s="3">
        <f t="shared" si="72"/>
        <v>0.93216503551689101</v>
      </c>
    </row>
    <row r="1420" spans="13:22" x14ac:dyDescent="0.25">
      <c r="M1420" s="3">
        <v>1416</v>
      </c>
      <c r="N1420" s="122">
        <f>(_xlfn.GAMMA.INV(T1420,IF($O$2="Railway",$D$31,$D$32),IF($O$2="Railway",$F$31,$F$32))*'CBA Result'!$G$89)</f>
        <v>4720610119.1364202</v>
      </c>
      <c r="O1420" s="122">
        <f>'CBA Result'!$G$88+'CBA Result'!$G$92+'CBA Result'!$G$93+'CBA Result'!$G$94+'CBA Result'!$G$95</f>
        <v>-1375964005.2877898</v>
      </c>
      <c r="P1420" s="122">
        <f>'CBA Result'!$G$90+'CBA Result'!$G$91</f>
        <v>16477753602.776276</v>
      </c>
      <c r="Q1420" s="122">
        <f>'CBA Result'!$G$74</f>
        <v>-11300047184.977684</v>
      </c>
      <c r="R1420" s="3">
        <v>0.14899555590138291</v>
      </c>
      <c r="S1420" s="122">
        <f t="shared" si="70"/>
        <v>6446347664.4339828</v>
      </c>
      <c r="T1420" s="3">
        <v>0.81199749301358526</v>
      </c>
      <c r="U1420" s="122">
        <f t="shared" si="71"/>
        <v>-23003040699.897362</v>
      </c>
      <c r="V1420" s="3">
        <f t="shared" si="72"/>
        <v>0.42563911032537105</v>
      </c>
    </row>
    <row r="1421" spans="13:22" x14ac:dyDescent="0.25">
      <c r="M1421" s="3">
        <v>1417</v>
      </c>
      <c r="N1421" s="122">
        <f>(_xlfn.GAMMA.INV(T1421,IF($O$2="Railway",$D$31,$D$32),IF($O$2="Railway",$F$31,$F$32))*'CBA Result'!$G$89)</f>
        <v>5898439857.316783</v>
      </c>
      <c r="O1421" s="122">
        <f>'CBA Result'!$G$88+'CBA Result'!$G$92+'CBA Result'!$G$93+'CBA Result'!$G$94+'CBA Result'!$G$95</f>
        <v>-1375964005.2877898</v>
      </c>
      <c r="P1421" s="122">
        <f>'CBA Result'!$G$90+'CBA Result'!$G$91</f>
        <v>16477753602.776276</v>
      </c>
      <c r="Q1421" s="122">
        <f>'CBA Result'!$G$74</f>
        <v>-11300047184.977684</v>
      </c>
      <c r="R1421" s="3">
        <v>0.89435044169004652</v>
      </c>
      <c r="S1421" s="122">
        <f t="shared" si="70"/>
        <v>23285279312.038193</v>
      </c>
      <c r="T1421" s="3">
        <v>0.98022235921848933</v>
      </c>
      <c r="U1421" s="122">
        <f t="shared" si="71"/>
        <v>-28742482153.678932</v>
      </c>
      <c r="V1421" s="3">
        <f t="shared" si="72"/>
        <v>0.96747925302296456</v>
      </c>
    </row>
    <row r="1422" spans="13:22" x14ac:dyDescent="0.25">
      <c r="M1422" s="3">
        <v>1418</v>
      </c>
      <c r="N1422" s="122">
        <f>(_xlfn.GAMMA.INV(T1422,IF($O$2="Railway",$D$31,$D$32),IF($O$2="Railway",$F$31,$F$32))*'CBA Result'!$G$89)</f>
        <v>4612805446.5223856</v>
      </c>
      <c r="O1422" s="122">
        <f>'CBA Result'!$G$88+'CBA Result'!$G$92+'CBA Result'!$G$93+'CBA Result'!$G$94+'CBA Result'!$G$95</f>
        <v>-1375964005.2877898</v>
      </c>
      <c r="P1422" s="122">
        <f>'CBA Result'!$G$90+'CBA Result'!$G$91</f>
        <v>16477753602.776276</v>
      </c>
      <c r="Q1422" s="122">
        <f>'CBA Result'!$G$74</f>
        <v>-11300047184.977684</v>
      </c>
      <c r="R1422" s="3">
        <v>0.72522760425674671</v>
      </c>
      <c r="S1422" s="122">
        <f t="shared" si="70"/>
        <v>17832819800.626385</v>
      </c>
      <c r="T1422" s="3">
        <v>0.77896877662460762</v>
      </c>
      <c r="U1422" s="122">
        <f t="shared" si="71"/>
        <v>-22477719775.441647</v>
      </c>
      <c r="V1422" s="3">
        <f t="shared" si="72"/>
        <v>0.93735759019831455</v>
      </c>
    </row>
    <row r="1423" spans="13:22" x14ac:dyDescent="0.25">
      <c r="M1423" s="3">
        <v>1419</v>
      </c>
      <c r="N1423" s="122">
        <f>(_xlfn.GAMMA.INV(T1423,IF($O$2="Railway",$D$31,$D$32),IF($O$2="Railway",$F$31,$F$32))*'CBA Result'!$G$89)</f>
        <v>5551067298.1054754</v>
      </c>
      <c r="O1423" s="122">
        <f>'CBA Result'!$G$88+'CBA Result'!$G$92+'CBA Result'!$G$93+'CBA Result'!$G$94+'CBA Result'!$G$95</f>
        <v>-1375964005.2877898</v>
      </c>
      <c r="P1423" s="122">
        <f>'CBA Result'!$G$90+'CBA Result'!$G$91</f>
        <v>16477753602.776276</v>
      </c>
      <c r="Q1423" s="122">
        <f>'CBA Result'!$G$74</f>
        <v>-11300047184.977684</v>
      </c>
      <c r="R1423" s="3">
        <v>0.62434641447835981</v>
      </c>
      <c r="S1423" s="122">
        <f t="shared" si="70"/>
        <v>15516648454.995077</v>
      </c>
      <c r="T1423" s="3">
        <v>0.95814932535120356</v>
      </c>
      <c r="U1423" s="122">
        <f t="shared" si="71"/>
        <v>-27049771907.354465</v>
      </c>
      <c r="V1423" s="3">
        <f t="shared" si="72"/>
        <v>0.72798217357458916</v>
      </c>
    </row>
    <row r="1424" spans="13:22" x14ac:dyDescent="0.25">
      <c r="M1424" s="3">
        <v>1420</v>
      </c>
      <c r="N1424" s="122">
        <f>(_xlfn.GAMMA.INV(T1424,IF($O$2="Railway",$D$31,$D$32),IF($O$2="Railway",$F$31,$F$32))*'CBA Result'!$G$89)</f>
        <v>3780343421.9672761</v>
      </c>
      <c r="O1424" s="122">
        <f>'CBA Result'!$G$88+'CBA Result'!$G$92+'CBA Result'!$G$93+'CBA Result'!$G$94+'CBA Result'!$G$95</f>
        <v>-1375964005.2877898</v>
      </c>
      <c r="P1424" s="122">
        <f>'CBA Result'!$G$90+'CBA Result'!$G$91</f>
        <v>16477753602.776276</v>
      </c>
      <c r="Q1424" s="122">
        <f>'CBA Result'!$G$74</f>
        <v>-11300047184.977684</v>
      </c>
      <c r="R1424" s="3">
        <v>0.73290953558197147</v>
      </c>
      <c r="S1424" s="122">
        <f t="shared" si="70"/>
        <v>18026466721.689053</v>
      </c>
      <c r="T1424" s="3">
        <v>0.42125533577724361</v>
      </c>
      <c r="U1424" s="122">
        <f t="shared" si="71"/>
        <v>-18421219164.570766</v>
      </c>
      <c r="V1424" s="3">
        <f t="shared" si="72"/>
        <v>1.1090930494797464</v>
      </c>
    </row>
    <row r="1425" spans="13:22" x14ac:dyDescent="0.25">
      <c r="M1425" s="3">
        <v>1421</v>
      </c>
      <c r="N1425" s="122">
        <f>(_xlfn.GAMMA.INV(T1425,IF($O$2="Railway",$D$31,$D$32),IF($O$2="Railway",$F$31,$F$32))*'CBA Result'!$G$89)</f>
        <v>3187303690.7037206</v>
      </c>
      <c r="O1425" s="122">
        <f>'CBA Result'!$G$88+'CBA Result'!$G$92+'CBA Result'!$G$93+'CBA Result'!$G$94+'CBA Result'!$G$95</f>
        <v>-1375964005.2877898</v>
      </c>
      <c r="P1425" s="122">
        <f>'CBA Result'!$G$90+'CBA Result'!$G$91</f>
        <v>16477753602.776276</v>
      </c>
      <c r="Q1425" s="122">
        <f>'CBA Result'!$G$74</f>
        <v>-11300047184.977684</v>
      </c>
      <c r="R1425" s="3">
        <v>0.70887991957497098</v>
      </c>
      <c r="S1425" s="122">
        <f t="shared" si="70"/>
        <v>17430405840.938095</v>
      </c>
      <c r="T1425" s="3">
        <v>0.16381262373398542</v>
      </c>
      <c r="U1425" s="122">
        <f t="shared" si="71"/>
        <v>-15531398414.576834</v>
      </c>
      <c r="V1425" s="3">
        <f t="shared" si="72"/>
        <v>1.2388933058529286</v>
      </c>
    </row>
    <row r="1426" spans="13:22" x14ac:dyDescent="0.25">
      <c r="M1426" s="3">
        <v>1422</v>
      </c>
      <c r="N1426" s="122">
        <f>(_xlfn.GAMMA.INV(T1426,IF($O$2="Railway",$D$31,$D$32),IF($O$2="Railway",$F$31,$F$32))*'CBA Result'!$G$89)</f>
        <v>3709741336.2934709</v>
      </c>
      <c r="O1426" s="122">
        <f>'CBA Result'!$G$88+'CBA Result'!$G$92+'CBA Result'!$G$93+'CBA Result'!$G$94+'CBA Result'!$G$95</f>
        <v>-1375964005.2877898</v>
      </c>
      <c r="P1426" s="122">
        <f>'CBA Result'!$G$90+'CBA Result'!$G$91</f>
        <v>16477753602.776276</v>
      </c>
      <c r="Q1426" s="122">
        <f>'CBA Result'!$G$74</f>
        <v>-11300047184.977684</v>
      </c>
      <c r="R1426" s="3">
        <v>0.26457487000716218</v>
      </c>
      <c r="S1426" s="122">
        <f t="shared" si="70"/>
        <v>8704455817.4395752</v>
      </c>
      <c r="T1426" s="3">
        <v>0.38704225020755678</v>
      </c>
      <c r="U1426" s="122">
        <f t="shared" si="71"/>
        <v>-18077182565.642899</v>
      </c>
      <c r="V1426" s="3">
        <f t="shared" si="72"/>
        <v>0.61061689831159205</v>
      </c>
    </row>
    <row r="1427" spans="13:22" x14ac:dyDescent="0.25">
      <c r="M1427" s="3">
        <v>1423</v>
      </c>
      <c r="N1427" s="122">
        <f>(_xlfn.GAMMA.INV(T1427,IF($O$2="Railway",$D$31,$D$32),IF($O$2="Railway",$F$31,$F$32))*'CBA Result'!$G$89)</f>
        <v>3691350569.7534642</v>
      </c>
      <c r="O1427" s="122">
        <f>'CBA Result'!$G$88+'CBA Result'!$G$92+'CBA Result'!$G$93+'CBA Result'!$G$94+'CBA Result'!$G$95</f>
        <v>-1375964005.2877898</v>
      </c>
      <c r="P1427" s="122">
        <f>'CBA Result'!$G$90+'CBA Result'!$G$91</f>
        <v>16477753602.776276</v>
      </c>
      <c r="Q1427" s="122">
        <f>'CBA Result'!$G$74</f>
        <v>-11300047184.977684</v>
      </c>
      <c r="R1427" s="3">
        <v>0.4588400866715181</v>
      </c>
      <c r="S1427" s="122">
        <f t="shared" si="70"/>
        <v>12256637821.682981</v>
      </c>
      <c r="T1427" s="3">
        <v>0.37819078989034582</v>
      </c>
      <c r="U1427" s="122">
        <f t="shared" si="71"/>
        <v>-17987566278.649158</v>
      </c>
      <c r="V1427" s="3">
        <f t="shared" si="72"/>
        <v>0.81011650828190829</v>
      </c>
    </row>
    <row r="1428" spans="13:22" x14ac:dyDescent="0.25">
      <c r="M1428" s="3">
        <v>1424</v>
      </c>
      <c r="N1428" s="122">
        <f>(_xlfn.GAMMA.INV(T1428,IF($O$2="Railway",$D$31,$D$32),IF($O$2="Railway",$F$31,$F$32))*'CBA Result'!$G$89)</f>
        <v>4769488282.5576525</v>
      </c>
      <c r="O1428" s="122">
        <f>'CBA Result'!$G$88+'CBA Result'!$G$92+'CBA Result'!$G$93+'CBA Result'!$G$94+'CBA Result'!$G$95</f>
        <v>-1375964005.2877898</v>
      </c>
      <c r="P1428" s="122">
        <f>'CBA Result'!$G$90+'CBA Result'!$G$91</f>
        <v>16477753602.776276</v>
      </c>
      <c r="Q1428" s="122">
        <f>'CBA Result'!$G$74</f>
        <v>-11300047184.977684</v>
      </c>
      <c r="R1428" s="3">
        <v>0.14963391131804227</v>
      </c>
      <c r="S1428" s="122">
        <f t="shared" si="70"/>
        <v>6459787544.7776747</v>
      </c>
      <c r="T1428" s="3">
        <v>0.8257634452193352</v>
      </c>
      <c r="U1428" s="122">
        <f t="shared" si="71"/>
        <v>-23241218891.728325</v>
      </c>
      <c r="V1428" s="3">
        <f t="shared" si="72"/>
        <v>0.42395847945627257</v>
      </c>
    </row>
    <row r="1429" spans="13:22" x14ac:dyDescent="0.25">
      <c r="M1429" s="3">
        <v>1425</v>
      </c>
      <c r="N1429" s="122">
        <f>(_xlfn.GAMMA.INV(T1429,IF($O$2="Railway",$D$31,$D$32),IF($O$2="Railway",$F$31,$F$32))*'CBA Result'!$G$89)</f>
        <v>3790240339.8444028</v>
      </c>
      <c r="O1429" s="122">
        <f>'CBA Result'!$G$88+'CBA Result'!$G$92+'CBA Result'!$G$93+'CBA Result'!$G$94+'CBA Result'!$G$95</f>
        <v>-1375964005.2877898</v>
      </c>
      <c r="P1429" s="122">
        <f>'CBA Result'!$G$90+'CBA Result'!$G$91</f>
        <v>16477753602.776276</v>
      </c>
      <c r="Q1429" s="122">
        <f>'CBA Result'!$G$74</f>
        <v>-11300047184.977684</v>
      </c>
      <c r="R1429" s="3">
        <v>0.92262754462817465</v>
      </c>
      <c r="S1429" s="122">
        <f t="shared" si="70"/>
        <v>24692927709.225376</v>
      </c>
      <c r="T1429" s="3">
        <v>0.42607086921942383</v>
      </c>
      <c r="U1429" s="122">
        <f t="shared" si="71"/>
        <v>-18469445813.03051</v>
      </c>
      <c r="V1429" s="3">
        <f t="shared" si="72"/>
        <v>1.4676782572792408</v>
      </c>
    </row>
    <row r="1430" spans="13:22" x14ac:dyDescent="0.25">
      <c r="M1430" s="3">
        <v>1426</v>
      </c>
      <c r="N1430" s="122">
        <f>(_xlfn.GAMMA.INV(T1430,IF($O$2="Railway",$D$31,$D$32),IF($O$2="Railway",$F$31,$F$32))*'CBA Result'!$G$89)</f>
        <v>5343544992.4222565</v>
      </c>
      <c r="O1430" s="122">
        <f>'CBA Result'!$G$88+'CBA Result'!$G$92+'CBA Result'!$G$93+'CBA Result'!$G$94+'CBA Result'!$G$95</f>
        <v>-1375964005.2877898</v>
      </c>
      <c r="P1430" s="122">
        <f>'CBA Result'!$G$90+'CBA Result'!$G$91</f>
        <v>16477753602.776276</v>
      </c>
      <c r="Q1430" s="122">
        <f>'CBA Result'!$G$74</f>
        <v>-11300047184.977684</v>
      </c>
      <c r="R1430" s="3">
        <v>0.35073683740246031</v>
      </c>
      <c r="S1430" s="122">
        <f t="shared" si="70"/>
        <v>10280117758.689537</v>
      </c>
      <c r="T1430" s="3">
        <v>0.93659347928038594</v>
      </c>
      <c r="U1430" s="122">
        <f t="shared" si="71"/>
        <v>-26038537358.57946</v>
      </c>
      <c r="V1430" s="3">
        <f t="shared" si="72"/>
        <v>0.54717738364553403</v>
      </c>
    </row>
    <row r="1431" spans="13:22" x14ac:dyDescent="0.25">
      <c r="M1431" s="3">
        <v>1427</v>
      </c>
      <c r="N1431" s="122">
        <f>(_xlfn.GAMMA.INV(T1431,IF($O$2="Railway",$D$31,$D$32),IF($O$2="Railway",$F$31,$F$32))*'CBA Result'!$G$89)</f>
        <v>3373079906.029387</v>
      </c>
      <c r="O1431" s="122">
        <f>'CBA Result'!$G$88+'CBA Result'!$G$92+'CBA Result'!$G$93+'CBA Result'!$G$94+'CBA Result'!$G$95</f>
        <v>-1375964005.2877898</v>
      </c>
      <c r="P1431" s="122">
        <f>'CBA Result'!$G$90+'CBA Result'!$G$91</f>
        <v>16477753602.776276</v>
      </c>
      <c r="Q1431" s="122">
        <f>'CBA Result'!$G$74</f>
        <v>-11300047184.977684</v>
      </c>
      <c r="R1431" s="3">
        <v>0.40933024497255666</v>
      </c>
      <c r="S1431" s="122">
        <f t="shared" si="70"/>
        <v>11345381318.163609</v>
      </c>
      <c r="T1431" s="3">
        <v>0.23433037617332164</v>
      </c>
      <c r="U1431" s="122">
        <f t="shared" si="71"/>
        <v>-16436666533.391735</v>
      </c>
      <c r="V1431" s="3">
        <f t="shared" si="72"/>
        <v>0.81175201746652192</v>
      </c>
    </row>
    <row r="1432" spans="13:22" x14ac:dyDescent="0.25">
      <c r="M1432" s="3">
        <v>1428</v>
      </c>
      <c r="N1432" s="122">
        <f>(_xlfn.GAMMA.INV(T1432,IF($O$2="Railway",$D$31,$D$32),IF($O$2="Railway",$F$31,$F$32))*'CBA Result'!$G$89)</f>
        <v>3920406434.7428331</v>
      </c>
      <c r="O1432" s="122">
        <f>'CBA Result'!$G$88+'CBA Result'!$G$92+'CBA Result'!$G$93+'CBA Result'!$G$94+'CBA Result'!$G$95</f>
        <v>-1375964005.2877898</v>
      </c>
      <c r="P1432" s="122">
        <f>'CBA Result'!$G$90+'CBA Result'!$G$91</f>
        <v>16477753602.776276</v>
      </c>
      <c r="Q1432" s="122">
        <f>'CBA Result'!$G$74</f>
        <v>-11300047184.977684</v>
      </c>
      <c r="R1432" s="3">
        <v>0.73445301235564253</v>
      </c>
      <c r="S1432" s="122">
        <f t="shared" si="70"/>
        <v>18065747071.881943</v>
      </c>
      <c r="T1432" s="3">
        <v>0.48938058484386571</v>
      </c>
      <c r="U1432" s="122">
        <f t="shared" si="71"/>
        <v>-19103731615.740063</v>
      </c>
      <c r="V1432" s="3">
        <f t="shared" si="72"/>
        <v>1.0788567341657853</v>
      </c>
    </row>
    <row r="1433" spans="13:22" x14ac:dyDescent="0.25">
      <c r="M1433" s="3">
        <v>1429</v>
      </c>
      <c r="N1433" s="122">
        <f>(_xlfn.GAMMA.INV(T1433,IF($O$2="Railway",$D$31,$D$32),IF($O$2="Railway",$F$31,$F$32))*'CBA Result'!$G$89)</f>
        <v>4134807529.0357451</v>
      </c>
      <c r="O1433" s="122">
        <f>'CBA Result'!$G$88+'CBA Result'!$G$92+'CBA Result'!$G$93+'CBA Result'!$G$94+'CBA Result'!$G$95</f>
        <v>-1375964005.2877898</v>
      </c>
      <c r="P1433" s="122">
        <f>'CBA Result'!$G$90+'CBA Result'!$G$91</f>
        <v>16477753602.776276</v>
      </c>
      <c r="Q1433" s="122">
        <f>'CBA Result'!$G$74</f>
        <v>-11300047184.977684</v>
      </c>
      <c r="R1433" s="3">
        <v>0.78284986052381378</v>
      </c>
      <c r="S1433" s="122">
        <f t="shared" si="70"/>
        <v>19370478116.909657</v>
      </c>
      <c r="T1433" s="3">
        <v>0.59055907100483551</v>
      </c>
      <c r="U1433" s="122">
        <f t="shared" si="71"/>
        <v>-20148485783.878105</v>
      </c>
      <c r="V1433" s="3">
        <f t="shared" si="72"/>
        <v>1.0983118968852974</v>
      </c>
    </row>
    <row r="1434" spans="13:22" x14ac:dyDescent="0.25">
      <c r="M1434" s="3">
        <v>1430</v>
      </c>
      <c r="N1434" s="122">
        <f>(_xlfn.GAMMA.INV(T1434,IF($O$2="Railway",$D$31,$D$32),IF($O$2="Railway",$F$31,$F$32))*'CBA Result'!$G$89)</f>
        <v>4458962271.1494207</v>
      </c>
      <c r="O1434" s="122">
        <f>'CBA Result'!$G$88+'CBA Result'!$G$92+'CBA Result'!$G$93+'CBA Result'!$G$94+'CBA Result'!$G$95</f>
        <v>-1375964005.2877898</v>
      </c>
      <c r="P1434" s="122">
        <f>'CBA Result'!$G$90+'CBA Result'!$G$91</f>
        <v>16477753602.776276</v>
      </c>
      <c r="Q1434" s="122">
        <f>'CBA Result'!$G$74</f>
        <v>-11300047184.977684</v>
      </c>
      <c r="R1434" s="3">
        <v>0.566076626967566</v>
      </c>
      <c r="S1434" s="122">
        <f t="shared" si="70"/>
        <v>14315576373.482229</v>
      </c>
      <c r="T1434" s="3">
        <v>0.72548617996212117</v>
      </c>
      <c r="U1434" s="122">
        <f t="shared" si="71"/>
        <v>-21728058029.355076</v>
      </c>
      <c r="V1434" s="3">
        <f t="shared" si="72"/>
        <v>0.80074227599346481</v>
      </c>
    </row>
    <row r="1435" spans="13:22" x14ac:dyDescent="0.25">
      <c r="M1435" s="3">
        <v>1431</v>
      </c>
      <c r="N1435" s="122">
        <f>(_xlfn.GAMMA.INV(T1435,IF($O$2="Railway",$D$31,$D$32),IF($O$2="Railway",$F$31,$F$32))*'CBA Result'!$G$89)</f>
        <v>2690135040.3111749</v>
      </c>
      <c r="O1435" s="122">
        <f>'CBA Result'!$G$88+'CBA Result'!$G$92+'CBA Result'!$G$93+'CBA Result'!$G$94+'CBA Result'!$G$95</f>
        <v>-1375964005.2877898</v>
      </c>
      <c r="P1435" s="122">
        <f>'CBA Result'!$G$90+'CBA Result'!$G$91</f>
        <v>16477753602.776276</v>
      </c>
      <c r="Q1435" s="122">
        <f>'CBA Result'!$G$74</f>
        <v>-11300047184.977684</v>
      </c>
      <c r="R1435" s="3">
        <v>0.82044508776401948</v>
      </c>
      <c r="S1435" s="122">
        <f t="shared" si="70"/>
        <v>20508262434.049107</v>
      </c>
      <c r="T1435" s="3">
        <v>4.334214926701907E-2</v>
      </c>
      <c r="U1435" s="122">
        <f t="shared" si="71"/>
        <v>-13108747441.277451</v>
      </c>
      <c r="V1435" s="3">
        <f t="shared" si="72"/>
        <v>1.6647230078105684</v>
      </c>
    </row>
    <row r="1436" spans="13:22" x14ac:dyDescent="0.25">
      <c r="M1436" s="3">
        <v>1432</v>
      </c>
      <c r="N1436" s="122">
        <f>(_xlfn.GAMMA.INV(T1436,IF($O$2="Railway",$D$31,$D$32),IF($O$2="Railway",$F$31,$F$32))*'CBA Result'!$G$89)</f>
        <v>3495063401.1265249</v>
      </c>
      <c r="O1436" s="122">
        <f>'CBA Result'!$G$88+'CBA Result'!$G$92+'CBA Result'!$G$93+'CBA Result'!$G$94+'CBA Result'!$G$95</f>
        <v>-1375964005.2877898</v>
      </c>
      <c r="P1436" s="122">
        <f>'CBA Result'!$G$90+'CBA Result'!$G$91</f>
        <v>16477753602.776276</v>
      </c>
      <c r="Q1436" s="122">
        <f>'CBA Result'!$G$74</f>
        <v>-11300047184.977684</v>
      </c>
      <c r="R1436" s="3">
        <v>0.29926206308433911</v>
      </c>
      <c r="S1436" s="122">
        <f t="shared" si="70"/>
        <v>9343292685.2548695</v>
      </c>
      <c r="T1436" s="3">
        <v>0.28677507998720997</v>
      </c>
      <c r="U1436" s="122">
        <f t="shared" si="71"/>
        <v>-17031079380.803185</v>
      </c>
      <c r="V1436" s="3">
        <f t="shared" si="72"/>
        <v>0.67302792881193418</v>
      </c>
    </row>
    <row r="1437" spans="13:22" x14ac:dyDescent="0.25">
      <c r="M1437" s="3">
        <v>1433</v>
      </c>
      <c r="N1437" s="122">
        <f>(_xlfn.GAMMA.INV(T1437,IF($O$2="Railway",$D$31,$D$32),IF($O$2="Railway",$F$31,$F$32))*'CBA Result'!$G$89)</f>
        <v>4740762454.2110767</v>
      </c>
      <c r="O1437" s="122">
        <f>'CBA Result'!$G$88+'CBA Result'!$G$92+'CBA Result'!$G$93+'CBA Result'!$G$94+'CBA Result'!$G$95</f>
        <v>-1375964005.2877898</v>
      </c>
      <c r="P1437" s="122">
        <f>'CBA Result'!$G$90+'CBA Result'!$G$91</f>
        <v>16477753602.776276</v>
      </c>
      <c r="Q1437" s="122">
        <f>'CBA Result'!$G$74</f>
        <v>-11300047184.977684</v>
      </c>
      <c r="R1437" s="3">
        <v>0.60093419146245997</v>
      </c>
      <c r="S1437" s="122">
        <f t="shared" si="70"/>
        <v>15024875648.864725</v>
      </c>
      <c r="T1437" s="3">
        <v>0.81776393130251346</v>
      </c>
      <c r="U1437" s="122">
        <f t="shared" si="71"/>
        <v>-23101240926.609814</v>
      </c>
      <c r="V1437" s="3">
        <f t="shared" si="72"/>
        <v>0.79604702432263497</v>
      </c>
    </row>
    <row r="1438" spans="13:22" x14ac:dyDescent="0.25">
      <c r="M1438" s="3">
        <v>1434</v>
      </c>
      <c r="N1438" s="122">
        <f>(_xlfn.GAMMA.INV(T1438,IF($O$2="Railway",$D$31,$D$32),IF($O$2="Railway",$F$31,$F$32))*'CBA Result'!$G$89)</f>
        <v>4917352077.8903885</v>
      </c>
      <c r="O1438" s="122">
        <f>'CBA Result'!$G$88+'CBA Result'!$G$92+'CBA Result'!$G$93+'CBA Result'!$G$94+'CBA Result'!$G$95</f>
        <v>-1375964005.2877898</v>
      </c>
      <c r="P1438" s="122">
        <f>'CBA Result'!$G$90+'CBA Result'!$G$91</f>
        <v>16477753602.776276</v>
      </c>
      <c r="Q1438" s="122">
        <f>'CBA Result'!$G$74</f>
        <v>-11300047184.977684</v>
      </c>
      <c r="R1438" s="3">
        <v>0.91872207337878575</v>
      </c>
      <c r="S1438" s="122">
        <f t="shared" si="70"/>
        <v>24479952019.22036</v>
      </c>
      <c r="T1438" s="3">
        <v>0.86293062985123703</v>
      </c>
      <c r="U1438" s="122">
        <f t="shared" si="71"/>
        <v>-23961743742.592823</v>
      </c>
      <c r="V1438" s="3">
        <f t="shared" si="72"/>
        <v>1.1694199050302865</v>
      </c>
    </row>
    <row r="1439" spans="13:22" x14ac:dyDescent="0.25">
      <c r="M1439" s="3">
        <v>1435</v>
      </c>
      <c r="N1439" s="122">
        <f>(_xlfn.GAMMA.INV(T1439,IF($O$2="Railway",$D$31,$D$32),IF($O$2="Railway",$F$31,$F$32))*'CBA Result'!$G$89)</f>
        <v>3001784101.6088419</v>
      </c>
      <c r="O1439" s="122">
        <f>'CBA Result'!$G$88+'CBA Result'!$G$92+'CBA Result'!$G$93+'CBA Result'!$G$94+'CBA Result'!$G$95</f>
        <v>-1375964005.2877898</v>
      </c>
      <c r="P1439" s="122">
        <f>'CBA Result'!$G$90+'CBA Result'!$G$91</f>
        <v>16477753602.776276</v>
      </c>
      <c r="Q1439" s="122">
        <f>'CBA Result'!$G$74</f>
        <v>-11300047184.977684</v>
      </c>
      <c r="R1439" s="3">
        <v>0.69659177040926634</v>
      </c>
      <c r="S1439" s="122">
        <f t="shared" si="70"/>
        <v>17135906424.696388</v>
      </c>
      <c r="T1439" s="3">
        <v>0.10692205852160552</v>
      </c>
      <c r="U1439" s="122">
        <f t="shared" si="71"/>
        <v>-14627380808.615675</v>
      </c>
      <c r="V1439" s="3">
        <f t="shared" si="72"/>
        <v>1.2826442933629372</v>
      </c>
    </row>
    <row r="1440" spans="13:22" x14ac:dyDescent="0.25">
      <c r="M1440" s="3">
        <v>1436</v>
      </c>
      <c r="N1440" s="122">
        <f>(_xlfn.GAMMA.INV(T1440,IF($O$2="Railway",$D$31,$D$32),IF($O$2="Railway",$F$31,$F$32))*'CBA Result'!$G$89)</f>
        <v>3474952684.1663089</v>
      </c>
      <c r="O1440" s="122">
        <f>'CBA Result'!$G$88+'CBA Result'!$G$92+'CBA Result'!$G$93+'CBA Result'!$G$94+'CBA Result'!$G$95</f>
        <v>-1375964005.2877898</v>
      </c>
      <c r="P1440" s="122">
        <f>'CBA Result'!$G$90+'CBA Result'!$G$91</f>
        <v>16477753602.776276</v>
      </c>
      <c r="Q1440" s="122">
        <f>'CBA Result'!$G$74</f>
        <v>-11300047184.977684</v>
      </c>
      <c r="R1440" s="3">
        <v>0.32088886237695557</v>
      </c>
      <c r="S1440" s="122">
        <f t="shared" si="70"/>
        <v>9737878533.0183277</v>
      </c>
      <c r="T1440" s="3">
        <v>0.27784841607905852</v>
      </c>
      <c r="U1440" s="122">
        <f t="shared" si="71"/>
        <v>-16933081954.821182</v>
      </c>
      <c r="V1440" s="3">
        <f t="shared" si="72"/>
        <v>0.69903796860362188</v>
      </c>
    </row>
    <row r="1441" spans="13:22" x14ac:dyDescent="0.25">
      <c r="M1441" s="3">
        <v>1437</v>
      </c>
      <c r="N1441" s="122">
        <f>(_xlfn.GAMMA.INV(T1441,IF($O$2="Railway",$D$31,$D$32),IF($O$2="Railway",$F$31,$F$32))*'CBA Result'!$G$89)</f>
        <v>4766971033.9666719</v>
      </c>
      <c r="O1441" s="122">
        <f>'CBA Result'!$G$88+'CBA Result'!$G$92+'CBA Result'!$G$93+'CBA Result'!$G$94+'CBA Result'!$G$95</f>
        <v>-1375964005.2877898</v>
      </c>
      <c r="P1441" s="122">
        <f>'CBA Result'!$G$90+'CBA Result'!$G$91</f>
        <v>16477753602.776276</v>
      </c>
      <c r="Q1441" s="122">
        <f>'CBA Result'!$G$74</f>
        <v>-11300047184.977684</v>
      </c>
      <c r="R1441" s="3">
        <v>0.90953953548469468</v>
      </c>
      <c r="S1441" s="122">
        <f t="shared" si="70"/>
        <v>24004951945.418587</v>
      </c>
      <c r="T1441" s="3">
        <v>0.82507275253490053</v>
      </c>
      <c r="U1441" s="122">
        <f t="shared" si="71"/>
        <v>-23228952601.920708</v>
      </c>
      <c r="V1441" s="3">
        <f t="shared" si="72"/>
        <v>1.1793884745295062</v>
      </c>
    </row>
    <row r="1442" spans="13:22" x14ac:dyDescent="0.25">
      <c r="M1442" s="3">
        <v>1438</v>
      </c>
      <c r="N1442" s="122">
        <f>(_xlfn.GAMMA.INV(T1442,IF($O$2="Railway",$D$31,$D$32),IF($O$2="Railway",$F$31,$F$32))*'CBA Result'!$G$89)</f>
        <v>4449624532.845293</v>
      </c>
      <c r="O1442" s="122">
        <f>'CBA Result'!$G$88+'CBA Result'!$G$92+'CBA Result'!$G$93+'CBA Result'!$G$94+'CBA Result'!$G$95</f>
        <v>-1375964005.2877898</v>
      </c>
      <c r="P1442" s="122">
        <f>'CBA Result'!$G$90+'CBA Result'!$G$91</f>
        <v>16477753602.776276</v>
      </c>
      <c r="Q1442" s="122">
        <f>'CBA Result'!$G$74</f>
        <v>-11300047184.977684</v>
      </c>
      <c r="R1442" s="3">
        <v>0.26202092665777121</v>
      </c>
      <c r="S1442" s="122">
        <f t="shared" si="70"/>
        <v>8657017436.9841328</v>
      </c>
      <c r="T1442" s="3">
        <v>0.7220044469394864</v>
      </c>
      <c r="U1442" s="122">
        <f t="shared" si="71"/>
        <v>-21682556204.626083</v>
      </c>
      <c r="V1442" s="3">
        <f t="shared" si="72"/>
        <v>0.54101914247725258</v>
      </c>
    </row>
    <row r="1443" spans="13:22" x14ac:dyDescent="0.25">
      <c r="M1443" s="3">
        <v>1439</v>
      </c>
      <c r="N1443" s="122">
        <f>(_xlfn.GAMMA.INV(T1443,IF($O$2="Railway",$D$31,$D$32),IF($O$2="Railway",$F$31,$F$32))*'CBA Result'!$G$89)</f>
        <v>5031398854.9038982</v>
      </c>
      <c r="O1443" s="122">
        <f>'CBA Result'!$G$88+'CBA Result'!$G$92+'CBA Result'!$G$93+'CBA Result'!$G$94+'CBA Result'!$G$95</f>
        <v>-1375964005.2877898</v>
      </c>
      <c r="P1443" s="122">
        <f>'CBA Result'!$G$90+'CBA Result'!$G$91</f>
        <v>16477753602.776276</v>
      </c>
      <c r="Q1443" s="122">
        <f>'CBA Result'!$G$74</f>
        <v>-11300047184.977684</v>
      </c>
      <c r="R1443" s="3">
        <v>0.24358362401554279</v>
      </c>
      <c r="S1443" s="122">
        <f t="shared" si="70"/>
        <v>8312426938.2508554</v>
      </c>
      <c r="T1443" s="3">
        <v>0.88721226222917193</v>
      </c>
      <c r="U1443" s="122">
        <f t="shared" si="71"/>
        <v>-24517481790.668228</v>
      </c>
      <c r="V1443" s="3">
        <f t="shared" si="72"/>
        <v>0.48813584894441064</v>
      </c>
    </row>
    <row r="1444" spans="13:22" x14ac:dyDescent="0.25">
      <c r="M1444" s="3">
        <v>1440</v>
      </c>
      <c r="N1444" s="122">
        <f>(_xlfn.GAMMA.INV(T1444,IF($O$2="Railway",$D$31,$D$32),IF($O$2="Railway",$F$31,$F$32))*'CBA Result'!$G$89)</f>
        <v>2729228207.7108617</v>
      </c>
      <c r="O1444" s="122">
        <f>'CBA Result'!$G$88+'CBA Result'!$G$92+'CBA Result'!$G$93+'CBA Result'!$G$94+'CBA Result'!$G$95</f>
        <v>-1375964005.2877898</v>
      </c>
      <c r="P1444" s="122">
        <f>'CBA Result'!$G$90+'CBA Result'!$G$91</f>
        <v>16477753602.776276</v>
      </c>
      <c r="Q1444" s="122">
        <f>'CBA Result'!$G$74</f>
        <v>-11300047184.977684</v>
      </c>
      <c r="R1444" s="3">
        <v>0.787481077362293</v>
      </c>
      <c r="S1444" s="122">
        <f t="shared" si="70"/>
        <v>19503883204.240456</v>
      </c>
      <c r="T1444" s="3">
        <v>4.9246948111086875E-2</v>
      </c>
      <c r="U1444" s="122">
        <f t="shared" si="71"/>
        <v>-13299244368.176256</v>
      </c>
      <c r="V1444" s="3">
        <f t="shared" si="72"/>
        <v>1.5682956737431315</v>
      </c>
    </row>
    <row r="1445" spans="13:22" x14ac:dyDescent="0.25">
      <c r="M1445" s="3">
        <v>1441</v>
      </c>
      <c r="N1445" s="122">
        <f>(_xlfn.GAMMA.INV(T1445,IF($O$2="Railway",$D$31,$D$32),IF($O$2="Railway",$F$31,$F$32))*'CBA Result'!$G$89)</f>
        <v>3040978436.8412228</v>
      </c>
      <c r="O1445" s="122">
        <f>'CBA Result'!$G$88+'CBA Result'!$G$92+'CBA Result'!$G$93+'CBA Result'!$G$94+'CBA Result'!$G$95</f>
        <v>-1375964005.2877898</v>
      </c>
      <c r="P1445" s="122">
        <f>'CBA Result'!$G$90+'CBA Result'!$G$91</f>
        <v>16477753602.776276</v>
      </c>
      <c r="Q1445" s="122">
        <f>'CBA Result'!$G$74</f>
        <v>-11300047184.977684</v>
      </c>
      <c r="R1445" s="3">
        <v>0.61205975556684533</v>
      </c>
      <c r="S1445" s="122">
        <f t="shared" si="70"/>
        <v>15256882849.037315</v>
      </c>
      <c r="T1445" s="3">
        <v>0.11774234830535146</v>
      </c>
      <c r="U1445" s="122">
        <f t="shared" si="71"/>
        <v>-14818370715.810303</v>
      </c>
      <c r="V1445" s="3">
        <f t="shared" si="72"/>
        <v>1.1419539708597053</v>
      </c>
    </row>
    <row r="1446" spans="13:22" x14ac:dyDescent="0.25">
      <c r="M1446" s="3">
        <v>1442</v>
      </c>
      <c r="N1446" s="122">
        <f>(_xlfn.GAMMA.INV(T1446,IF($O$2="Railway",$D$31,$D$32),IF($O$2="Railway",$F$31,$F$32))*'CBA Result'!$G$89)</f>
        <v>4721496921.0261078</v>
      </c>
      <c r="O1446" s="122">
        <f>'CBA Result'!$G$88+'CBA Result'!$G$92+'CBA Result'!$G$93+'CBA Result'!$G$94+'CBA Result'!$G$95</f>
        <v>-1375964005.2877898</v>
      </c>
      <c r="P1446" s="122">
        <f>'CBA Result'!$G$90+'CBA Result'!$G$91</f>
        <v>16477753602.776276</v>
      </c>
      <c r="Q1446" s="122">
        <f>'CBA Result'!$G$74</f>
        <v>-11300047184.977684</v>
      </c>
      <c r="R1446" s="3">
        <v>0.76500561809174095</v>
      </c>
      <c r="S1446" s="122">
        <f t="shared" si="70"/>
        <v>18871554650.67384</v>
      </c>
      <c r="T1446" s="3">
        <v>0.81225393310636684</v>
      </c>
      <c r="U1446" s="122">
        <f t="shared" si="71"/>
        <v>-23007361993.002789</v>
      </c>
      <c r="V1446" s="3">
        <f t="shared" si="72"/>
        <v>0.9656512369027368</v>
      </c>
    </row>
    <row r="1447" spans="13:22" x14ac:dyDescent="0.25">
      <c r="M1447" s="3">
        <v>1443</v>
      </c>
      <c r="N1447" s="122">
        <f>(_xlfn.GAMMA.INV(T1447,IF($O$2="Railway",$D$31,$D$32),IF($O$2="Railway",$F$31,$F$32))*'CBA Result'!$G$89)</f>
        <v>5338411015.9067926</v>
      </c>
      <c r="O1447" s="122">
        <f>'CBA Result'!$G$88+'CBA Result'!$G$92+'CBA Result'!$G$93+'CBA Result'!$G$94+'CBA Result'!$G$95</f>
        <v>-1375964005.2877898</v>
      </c>
      <c r="P1447" s="122">
        <f>'CBA Result'!$G$90+'CBA Result'!$G$91</f>
        <v>16477753602.776276</v>
      </c>
      <c r="Q1447" s="122">
        <f>'CBA Result'!$G$74</f>
        <v>-11300047184.977684</v>
      </c>
      <c r="R1447" s="3">
        <v>0.47941675642200632</v>
      </c>
      <c r="S1447" s="122">
        <f t="shared" si="70"/>
        <v>12640874001.018208</v>
      </c>
      <c r="T1447" s="3">
        <v>0.93595899160045037</v>
      </c>
      <c r="U1447" s="122">
        <f t="shared" si="71"/>
        <v>-26013520026.548843</v>
      </c>
      <c r="V1447" s="3">
        <f t="shared" si="72"/>
        <v>0.63825737519152415</v>
      </c>
    </row>
    <row r="1448" spans="13:22" x14ac:dyDescent="0.25">
      <c r="M1448" s="3">
        <v>1444</v>
      </c>
      <c r="N1448" s="122">
        <f>(_xlfn.GAMMA.INV(T1448,IF($O$2="Railway",$D$31,$D$32),IF($O$2="Railway",$F$31,$F$32))*'CBA Result'!$G$89)</f>
        <v>3875062447.147872</v>
      </c>
      <c r="O1448" s="122">
        <f>'CBA Result'!$G$88+'CBA Result'!$G$92+'CBA Result'!$G$93+'CBA Result'!$G$94+'CBA Result'!$G$95</f>
        <v>-1375964005.2877898</v>
      </c>
      <c r="P1448" s="122">
        <f>'CBA Result'!$G$90+'CBA Result'!$G$91</f>
        <v>16477753602.776276</v>
      </c>
      <c r="Q1448" s="122">
        <f>'CBA Result'!$G$74</f>
        <v>-11300047184.977684</v>
      </c>
      <c r="R1448" s="3">
        <v>0.91590715711445669</v>
      </c>
      <c r="S1448" s="122">
        <f t="shared" si="70"/>
        <v>24330679235.437954</v>
      </c>
      <c r="T1448" s="3">
        <v>0.46737564462263836</v>
      </c>
      <c r="U1448" s="122">
        <f t="shared" si="71"/>
        <v>-18882775094.057789</v>
      </c>
      <c r="V1448" s="3">
        <f t="shared" si="72"/>
        <v>1.4208598865185385</v>
      </c>
    </row>
    <row r="1449" spans="13:22" x14ac:dyDescent="0.25">
      <c r="M1449" s="3">
        <v>1445</v>
      </c>
      <c r="N1449" s="122">
        <f>(_xlfn.GAMMA.INV(T1449,IF($O$2="Railway",$D$31,$D$32),IF($O$2="Railway",$F$31,$F$32))*'CBA Result'!$G$89)</f>
        <v>3306855614.4412432</v>
      </c>
      <c r="O1449" s="122">
        <f>'CBA Result'!$G$88+'CBA Result'!$G$92+'CBA Result'!$G$93+'CBA Result'!$G$94+'CBA Result'!$G$95</f>
        <v>-1375964005.2877898</v>
      </c>
      <c r="P1449" s="122">
        <f>'CBA Result'!$G$90+'CBA Result'!$G$91</f>
        <v>16477753602.776276</v>
      </c>
      <c r="Q1449" s="122">
        <f>'CBA Result'!$G$74</f>
        <v>-11300047184.977684</v>
      </c>
      <c r="R1449" s="3">
        <v>0.85690610943448087</v>
      </c>
      <c r="S1449" s="122">
        <f t="shared" si="70"/>
        <v>21762258391.04192</v>
      </c>
      <c r="T1449" s="3">
        <v>0.20777142879258159</v>
      </c>
      <c r="U1449" s="122">
        <f t="shared" si="71"/>
        <v>-16113962468.392054</v>
      </c>
      <c r="V1449" s="3">
        <f t="shared" si="72"/>
        <v>1.4703490868040736</v>
      </c>
    </row>
    <row r="1450" spans="13:22" x14ac:dyDescent="0.25">
      <c r="M1450" s="3">
        <v>1446</v>
      </c>
      <c r="N1450" s="122">
        <f>(_xlfn.GAMMA.INV(T1450,IF($O$2="Railway",$D$31,$D$32),IF($O$2="Railway",$F$31,$F$32))*'CBA Result'!$G$89)</f>
        <v>2574363526.1028476</v>
      </c>
      <c r="O1450" s="122">
        <f>'CBA Result'!$G$88+'CBA Result'!$G$92+'CBA Result'!$G$93+'CBA Result'!$G$94+'CBA Result'!$G$95</f>
        <v>-1375964005.2877898</v>
      </c>
      <c r="P1450" s="122">
        <f>'CBA Result'!$G$90+'CBA Result'!$G$91</f>
        <v>16477753602.776276</v>
      </c>
      <c r="Q1450" s="122">
        <f>'CBA Result'!$G$74</f>
        <v>-11300047184.977684</v>
      </c>
      <c r="R1450" s="3">
        <v>0.64424906441907925</v>
      </c>
      <c r="S1450" s="122">
        <f t="shared" si="70"/>
        <v>15946045708.18709</v>
      </c>
      <c r="T1450" s="3">
        <v>2.8892498879502293E-2</v>
      </c>
      <c r="U1450" s="122">
        <f t="shared" si="71"/>
        <v>-12544604928.760427</v>
      </c>
      <c r="V1450" s="3">
        <f t="shared" si="72"/>
        <v>1.3666787695877041</v>
      </c>
    </row>
    <row r="1451" spans="13:22" x14ac:dyDescent="0.25">
      <c r="M1451" s="3">
        <v>1447</v>
      </c>
      <c r="N1451" s="122">
        <f>(_xlfn.GAMMA.INV(T1451,IF($O$2="Railway",$D$31,$D$32),IF($O$2="Railway",$F$31,$F$32))*'CBA Result'!$G$89)</f>
        <v>4268317908.2848663</v>
      </c>
      <c r="O1451" s="122">
        <f>'CBA Result'!$G$88+'CBA Result'!$G$92+'CBA Result'!$G$93+'CBA Result'!$G$94+'CBA Result'!$G$95</f>
        <v>-1375964005.2877898</v>
      </c>
      <c r="P1451" s="122">
        <f>'CBA Result'!$G$90+'CBA Result'!$G$91</f>
        <v>16477753602.776276</v>
      </c>
      <c r="Q1451" s="122">
        <f>'CBA Result'!$G$74</f>
        <v>-11300047184.977684</v>
      </c>
      <c r="R1451" s="3">
        <v>0.80707758640148797</v>
      </c>
      <c r="S1451" s="122">
        <f t="shared" si="70"/>
        <v>20088512512.730083</v>
      </c>
      <c r="T1451" s="3">
        <v>0.64940850159317409</v>
      </c>
      <c r="U1451" s="122">
        <f t="shared" si="71"/>
        <v>-20799067935.383575</v>
      </c>
      <c r="V1451" s="3">
        <f t="shared" si="72"/>
        <v>1.1048988583104673</v>
      </c>
    </row>
    <row r="1452" spans="13:22" x14ac:dyDescent="0.25">
      <c r="M1452" s="3">
        <v>1448</v>
      </c>
      <c r="N1452" s="122">
        <f>(_xlfn.GAMMA.INV(T1452,IF($O$2="Railway",$D$31,$D$32),IF($O$2="Railway",$F$31,$F$32))*'CBA Result'!$G$89)</f>
        <v>3534469575.6415038</v>
      </c>
      <c r="O1452" s="122">
        <f>'CBA Result'!$G$88+'CBA Result'!$G$92+'CBA Result'!$G$93+'CBA Result'!$G$94+'CBA Result'!$G$95</f>
        <v>-1375964005.2877898</v>
      </c>
      <c r="P1452" s="122">
        <f>'CBA Result'!$G$90+'CBA Result'!$G$91</f>
        <v>16477753602.776276</v>
      </c>
      <c r="Q1452" s="122">
        <f>'CBA Result'!$G$74</f>
        <v>-11300047184.977684</v>
      </c>
      <c r="R1452" s="3">
        <v>0.39712384657140531</v>
      </c>
      <c r="S1452" s="122">
        <f t="shared" si="70"/>
        <v>11122757283.829361</v>
      </c>
      <c r="T1452" s="3">
        <v>0.30454659887380731</v>
      </c>
      <c r="U1452" s="122">
        <f t="shared" si="71"/>
        <v>-17223101558.724785</v>
      </c>
      <c r="V1452" s="3">
        <f t="shared" si="72"/>
        <v>0.77113072862623433</v>
      </c>
    </row>
    <row r="1453" spans="13:22" x14ac:dyDescent="0.25">
      <c r="M1453" s="3">
        <v>1449</v>
      </c>
      <c r="N1453" s="122">
        <f>(_xlfn.GAMMA.INV(T1453,IF($O$2="Railway",$D$31,$D$32),IF($O$2="Railway",$F$31,$F$32))*'CBA Result'!$G$89)</f>
        <v>5252233324.2870493</v>
      </c>
      <c r="O1453" s="122">
        <f>'CBA Result'!$G$88+'CBA Result'!$G$92+'CBA Result'!$G$93+'CBA Result'!$G$94+'CBA Result'!$G$95</f>
        <v>-1375964005.2877898</v>
      </c>
      <c r="P1453" s="122">
        <f>'CBA Result'!$G$90+'CBA Result'!$G$91</f>
        <v>16477753602.776276</v>
      </c>
      <c r="Q1453" s="122">
        <f>'CBA Result'!$G$74</f>
        <v>-11300047184.977684</v>
      </c>
      <c r="R1453" s="3">
        <v>0.82446047053887583</v>
      </c>
      <c r="S1453" s="122">
        <f t="shared" si="70"/>
        <v>20638074274.401878</v>
      </c>
      <c r="T1453" s="3">
        <v>0.92448854320856366</v>
      </c>
      <c r="U1453" s="122">
        <f t="shared" si="71"/>
        <v>-25593585124.550453</v>
      </c>
      <c r="V1453" s="3">
        <f t="shared" si="72"/>
        <v>0.95783156107683953</v>
      </c>
    </row>
    <row r="1454" spans="13:22" x14ac:dyDescent="0.25">
      <c r="M1454" s="3">
        <v>1450</v>
      </c>
      <c r="N1454" s="122">
        <f>(_xlfn.GAMMA.INV(T1454,IF($O$2="Railway",$D$31,$D$32),IF($O$2="Railway",$F$31,$F$32))*'CBA Result'!$G$89)</f>
        <v>3425749293.9174128</v>
      </c>
      <c r="O1454" s="122">
        <f>'CBA Result'!$G$88+'CBA Result'!$G$92+'CBA Result'!$G$93+'CBA Result'!$G$94+'CBA Result'!$G$95</f>
        <v>-1375964005.2877898</v>
      </c>
      <c r="P1454" s="122">
        <f>'CBA Result'!$G$90+'CBA Result'!$G$91</f>
        <v>16477753602.776276</v>
      </c>
      <c r="Q1454" s="122">
        <f>'CBA Result'!$G$74</f>
        <v>-11300047184.977684</v>
      </c>
      <c r="R1454" s="3">
        <v>0.71847958444135585</v>
      </c>
      <c r="S1454" s="122">
        <f t="shared" si="70"/>
        <v>17665167245.225666</v>
      </c>
      <c r="T1454" s="3">
        <v>0.25645630844146605</v>
      </c>
      <c r="U1454" s="122">
        <f t="shared" si="71"/>
        <v>-16693318966.583691</v>
      </c>
      <c r="V1454" s="3">
        <f t="shared" si="72"/>
        <v>1.1810085563763706</v>
      </c>
    </row>
    <row r="1455" spans="13:22" x14ac:dyDescent="0.25">
      <c r="M1455" s="3">
        <v>1451</v>
      </c>
      <c r="N1455" s="122">
        <f>(_xlfn.GAMMA.INV(T1455,IF($O$2="Railway",$D$31,$D$32),IF($O$2="Railway",$F$31,$F$32))*'CBA Result'!$G$89)</f>
        <v>4206019994.1898451</v>
      </c>
      <c r="O1455" s="122">
        <f>'CBA Result'!$G$88+'CBA Result'!$G$92+'CBA Result'!$G$93+'CBA Result'!$G$94+'CBA Result'!$G$95</f>
        <v>-1375964005.2877898</v>
      </c>
      <c r="P1455" s="122">
        <f>'CBA Result'!$G$90+'CBA Result'!$G$91</f>
        <v>16477753602.776276</v>
      </c>
      <c r="Q1455" s="122">
        <f>'CBA Result'!$G$74</f>
        <v>-11300047184.977684</v>
      </c>
      <c r="R1455" s="3">
        <v>0.13904521934601799</v>
      </c>
      <c r="S1455" s="122">
        <f t="shared" si="70"/>
        <v>6234665345.5309477</v>
      </c>
      <c r="T1455" s="3">
        <v>0.62245154643079348</v>
      </c>
      <c r="U1455" s="122">
        <f t="shared" si="71"/>
        <v>-20495496698.344276</v>
      </c>
      <c r="V1455" s="3">
        <f t="shared" si="72"/>
        <v>0.44227868530579667</v>
      </c>
    </row>
    <row r="1456" spans="13:22" x14ac:dyDescent="0.25">
      <c r="M1456" s="3">
        <v>1452</v>
      </c>
      <c r="N1456" s="122">
        <f>(_xlfn.GAMMA.INV(T1456,IF($O$2="Railway",$D$31,$D$32),IF($O$2="Railway",$F$31,$F$32))*'CBA Result'!$G$89)</f>
        <v>5080803388.0327005</v>
      </c>
      <c r="O1456" s="122">
        <f>'CBA Result'!$G$88+'CBA Result'!$G$92+'CBA Result'!$G$93+'CBA Result'!$G$94+'CBA Result'!$G$95</f>
        <v>-1375964005.2877898</v>
      </c>
      <c r="P1456" s="122">
        <f>'CBA Result'!$G$90+'CBA Result'!$G$91</f>
        <v>16477753602.776276</v>
      </c>
      <c r="Q1456" s="122">
        <f>'CBA Result'!$G$74</f>
        <v>-11300047184.977684</v>
      </c>
      <c r="R1456" s="3">
        <v>5.6605298848312557E-2</v>
      </c>
      <c r="S1456" s="122">
        <f t="shared" si="70"/>
        <v>4217964420.6511559</v>
      </c>
      <c r="T1456" s="3">
        <v>0.89661878106051796</v>
      </c>
      <c r="U1456" s="122">
        <f t="shared" si="71"/>
        <v>-24758224927.178127</v>
      </c>
      <c r="V1456" s="3">
        <f t="shared" si="72"/>
        <v>0.32000694018652676</v>
      </c>
    </row>
    <row r="1457" spans="13:22" x14ac:dyDescent="0.25">
      <c r="M1457" s="3">
        <v>1453</v>
      </c>
      <c r="N1457" s="122">
        <f>(_xlfn.GAMMA.INV(T1457,IF($O$2="Railway",$D$31,$D$32),IF($O$2="Railway",$F$31,$F$32))*'CBA Result'!$G$89)</f>
        <v>4377687403.5592976</v>
      </c>
      <c r="O1457" s="122">
        <f>'CBA Result'!$G$88+'CBA Result'!$G$92+'CBA Result'!$G$93+'CBA Result'!$G$94+'CBA Result'!$G$95</f>
        <v>-1375964005.2877898</v>
      </c>
      <c r="P1457" s="122">
        <f>'CBA Result'!$G$90+'CBA Result'!$G$91</f>
        <v>16477753602.776276</v>
      </c>
      <c r="Q1457" s="122">
        <f>'CBA Result'!$G$74</f>
        <v>-11300047184.977684</v>
      </c>
      <c r="R1457" s="3">
        <v>0.69739906270561414</v>
      </c>
      <c r="S1457" s="122">
        <f t="shared" si="70"/>
        <v>17155056536.625597</v>
      </c>
      <c r="T1457" s="3">
        <v>0.69431186560156222</v>
      </c>
      <c r="U1457" s="122">
        <f t="shared" si="71"/>
        <v>-21332014077.43549</v>
      </c>
      <c r="V1457" s="3">
        <f t="shared" si="72"/>
        <v>0.94490749264123541</v>
      </c>
    </row>
    <row r="1458" spans="13:22" x14ac:dyDescent="0.25">
      <c r="M1458" s="3">
        <v>1454</v>
      </c>
      <c r="N1458" s="122">
        <f>(_xlfn.GAMMA.INV(T1458,IF($O$2="Railway",$D$31,$D$32),IF($O$2="Railway",$F$31,$F$32))*'CBA Result'!$G$89)</f>
        <v>3850620447.5168905</v>
      </c>
      <c r="O1458" s="122">
        <f>'CBA Result'!$G$88+'CBA Result'!$G$92+'CBA Result'!$G$93+'CBA Result'!$G$94+'CBA Result'!$G$95</f>
        <v>-1375964005.2877898</v>
      </c>
      <c r="P1458" s="122">
        <f>'CBA Result'!$G$90+'CBA Result'!$G$91</f>
        <v>16477753602.776276</v>
      </c>
      <c r="Q1458" s="122">
        <f>'CBA Result'!$G$74</f>
        <v>-11300047184.977684</v>
      </c>
      <c r="R1458" s="3">
        <v>0.37355318129949111</v>
      </c>
      <c r="S1458" s="122">
        <f t="shared" si="70"/>
        <v>10694183733.338396</v>
      </c>
      <c r="T1458" s="3">
        <v>0.45548003097854717</v>
      </c>
      <c r="U1458" s="122">
        <f t="shared" si="71"/>
        <v>-18763671779.420738</v>
      </c>
      <c r="V1458" s="3">
        <f t="shared" si="72"/>
        <v>0.70182639785943002</v>
      </c>
    </row>
    <row r="1459" spans="13:22" x14ac:dyDescent="0.25">
      <c r="M1459" s="3">
        <v>1455</v>
      </c>
      <c r="N1459" s="122">
        <f>(_xlfn.GAMMA.INV(T1459,IF($O$2="Railway",$D$31,$D$32),IF($O$2="Railway",$F$31,$F$32))*'CBA Result'!$G$89)</f>
        <v>6355116375.5914536</v>
      </c>
      <c r="O1459" s="122">
        <f>'CBA Result'!$G$88+'CBA Result'!$G$92+'CBA Result'!$G$93+'CBA Result'!$G$94+'CBA Result'!$G$95</f>
        <v>-1375964005.2877898</v>
      </c>
      <c r="P1459" s="122">
        <f>'CBA Result'!$G$90+'CBA Result'!$G$91</f>
        <v>16477753602.776276</v>
      </c>
      <c r="Q1459" s="122">
        <f>'CBA Result'!$G$74</f>
        <v>-11300047184.977684</v>
      </c>
      <c r="R1459" s="3">
        <v>0.50258281572660124</v>
      </c>
      <c r="S1459" s="122">
        <f t="shared" si="70"/>
        <v>13078646426.221735</v>
      </c>
      <c r="T1459" s="3">
        <v>0.99328371003431448</v>
      </c>
      <c r="U1459" s="122">
        <f t="shared" si="71"/>
        <v>-30967819190.934921</v>
      </c>
      <c r="V1459" s="3">
        <f t="shared" si="72"/>
        <v>0.58311496476998881</v>
      </c>
    </row>
    <row r="1460" spans="13:22" x14ac:dyDescent="0.25">
      <c r="M1460" s="3">
        <v>1456</v>
      </c>
      <c r="N1460" s="122">
        <f>(_xlfn.GAMMA.INV(T1460,IF($O$2="Railway",$D$31,$D$32),IF($O$2="Railway",$F$31,$F$32))*'CBA Result'!$G$89)</f>
        <v>2935435048.9617753</v>
      </c>
      <c r="O1460" s="122">
        <f>'CBA Result'!$G$88+'CBA Result'!$G$92+'CBA Result'!$G$93+'CBA Result'!$G$94+'CBA Result'!$G$95</f>
        <v>-1375964005.2877898</v>
      </c>
      <c r="P1460" s="122">
        <f>'CBA Result'!$G$90+'CBA Result'!$G$91</f>
        <v>16477753602.776276</v>
      </c>
      <c r="Q1460" s="122">
        <f>'CBA Result'!$G$74</f>
        <v>-11300047184.977684</v>
      </c>
      <c r="R1460" s="3">
        <v>0.16066195699456565</v>
      </c>
      <c r="S1460" s="122">
        <f t="shared" si="70"/>
        <v>6689529601.9971657</v>
      </c>
      <c r="T1460" s="3">
        <v>9.0083941615607621E-2</v>
      </c>
      <c r="U1460" s="122">
        <f t="shared" si="71"/>
        <v>-14304068795.989792</v>
      </c>
      <c r="V1460" s="3">
        <f t="shared" si="72"/>
        <v>0.57668910596849166</v>
      </c>
    </row>
    <row r="1461" spans="13:22" x14ac:dyDescent="0.25">
      <c r="M1461" s="3">
        <v>1457</v>
      </c>
      <c r="N1461" s="122">
        <f>(_xlfn.GAMMA.INV(T1461,IF($O$2="Railway",$D$31,$D$32),IF($O$2="Railway",$F$31,$F$32))*'CBA Result'!$G$89)</f>
        <v>3593957919.4512305</v>
      </c>
      <c r="O1461" s="122">
        <f>'CBA Result'!$G$88+'CBA Result'!$G$92+'CBA Result'!$G$93+'CBA Result'!$G$94+'CBA Result'!$G$95</f>
        <v>-1375964005.2877898</v>
      </c>
      <c r="P1461" s="122">
        <f>'CBA Result'!$G$90+'CBA Result'!$G$91</f>
        <v>16477753602.776276</v>
      </c>
      <c r="Q1461" s="122">
        <f>'CBA Result'!$G$74</f>
        <v>-11300047184.977684</v>
      </c>
      <c r="R1461" s="3">
        <v>0.71870134534597596</v>
      </c>
      <c r="S1461" s="122">
        <f t="shared" si="70"/>
        <v>17670641568.238651</v>
      </c>
      <c r="T1461" s="3">
        <v>0.3319965907114254</v>
      </c>
      <c r="U1461" s="122">
        <f t="shared" si="71"/>
        <v>-17512982052.832394</v>
      </c>
      <c r="V1461" s="3">
        <f t="shared" si="72"/>
        <v>1.1356509943539559</v>
      </c>
    </row>
    <row r="1462" spans="13:22" x14ac:dyDescent="0.25">
      <c r="M1462" s="3">
        <v>1458</v>
      </c>
      <c r="N1462" s="122">
        <f>(_xlfn.GAMMA.INV(T1462,IF($O$2="Railway",$D$31,$D$32),IF($O$2="Railway",$F$31,$F$32))*'CBA Result'!$G$89)</f>
        <v>3427463846.9417434</v>
      </c>
      <c r="O1462" s="122">
        <f>'CBA Result'!$G$88+'CBA Result'!$G$92+'CBA Result'!$G$93+'CBA Result'!$G$94+'CBA Result'!$G$95</f>
        <v>-1375964005.2877898</v>
      </c>
      <c r="P1462" s="122">
        <f>'CBA Result'!$G$90+'CBA Result'!$G$91</f>
        <v>16477753602.776276</v>
      </c>
      <c r="Q1462" s="122">
        <f>'CBA Result'!$G$74</f>
        <v>-11300047184.977684</v>
      </c>
      <c r="R1462" s="3">
        <v>0.29905367025572516</v>
      </c>
      <c r="S1462" s="122">
        <f t="shared" si="70"/>
        <v>9339479589.4173222</v>
      </c>
      <c r="T1462" s="3">
        <v>0.25719046011419167</v>
      </c>
      <c r="U1462" s="122">
        <f t="shared" si="71"/>
        <v>-16701673804.624844</v>
      </c>
      <c r="V1462" s="3">
        <f t="shared" si="72"/>
        <v>0.68202621870851121</v>
      </c>
    </row>
    <row r="1463" spans="13:22" x14ac:dyDescent="0.25">
      <c r="M1463" s="3">
        <v>1459</v>
      </c>
      <c r="N1463" s="122">
        <f>(_xlfn.GAMMA.INV(T1463,IF($O$2="Railway",$D$31,$D$32),IF($O$2="Railway",$F$31,$F$32))*'CBA Result'!$G$89)</f>
        <v>2811745296.3539853</v>
      </c>
      <c r="O1463" s="122">
        <f>'CBA Result'!$G$88+'CBA Result'!$G$92+'CBA Result'!$G$93+'CBA Result'!$G$94+'CBA Result'!$G$95</f>
        <v>-1375964005.2877898</v>
      </c>
      <c r="P1463" s="122">
        <f>'CBA Result'!$G$90+'CBA Result'!$G$91</f>
        <v>16477753602.776276</v>
      </c>
      <c r="Q1463" s="122">
        <f>'CBA Result'!$G$74</f>
        <v>-11300047184.977684</v>
      </c>
      <c r="R1463" s="3">
        <v>0.94740096841735</v>
      </c>
      <c r="S1463" s="122">
        <f t="shared" si="70"/>
        <v>26250473795.792137</v>
      </c>
      <c r="T1463" s="3">
        <v>6.3569202900058075E-2</v>
      </c>
      <c r="U1463" s="122">
        <f t="shared" si="71"/>
        <v>-13701341533.710032</v>
      </c>
      <c r="V1463" s="3">
        <f t="shared" si="72"/>
        <v>2.0206966608883214</v>
      </c>
    </row>
    <row r="1464" spans="13:22" x14ac:dyDescent="0.25">
      <c r="M1464" s="3">
        <v>1460</v>
      </c>
      <c r="N1464" s="122">
        <f>(_xlfn.GAMMA.INV(T1464,IF($O$2="Railway",$D$31,$D$32),IF($O$2="Railway",$F$31,$F$32))*'CBA Result'!$G$89)</f>
        <v>3627342831.7931604</v>
      </c>
      <c r="O1464" s="122">
        <f>'CBA Result'!$G$88+'CBA Result'!$G$92+'CBA Result'!$G$93+'CBA Result'!$G$94+'CBA Result'!$G$95</f>
        <v>-1375964005.2877898</v>
      </c>
      <c r="P1464" s="122">
        <f>'CBA Result'!$G$90+'CBA Result'!$G$91</f>
        <v>16477753602.776276</v>
      </c>
      <c r="Q1464" s="122">
        <f>'CBA Result'!$G$74</f>
        <v>-11300047184.977684</v>
      </c>
      <c r="R1464" s="3">
        <v>0.80803261646893199</v>
      </c>
      <c r="S1464" s="122">
        <f t="shared" si="70"/>
        <v>20117901363.87059</v>
      </c>
      <c r="T1464" s="3">
        <v>0.34768035800667452</v>
      </c>
      <c r="U1464" s="122">
        <f t="shared" si="71"/>
        <v>-17675663248.267445</v>
      </c>
      <c r="V1464" s="3">
        <f t="shared" si="72"/>
        <v>1.2655412063571974</v>
      </c>
    </row>
    <row r="1465" spans="13:22" x14ac:dyDescent="0.25">
      <c r="M1465" s="3">
        <v>1461</v>
      </c>
      <c r="N1465" s="122">
        <f>(_xlfn.GAMMA.INV(T1465,IF($O$2="Railway",$D$31,$D$32),IF($O$2="Railway",$F$31,$F$32))*'CBA Result'!$G$89)</f>
        <v>4194758076.2301898</v>
      </c>
      <c r="O1465" s="122">
        <f>'CBA Result'!$G$88+'CBA Result'!$G$92+'CBA Result'!$G$93+'CBA Result'!$G$94+'CBA Result'!$G$95</f>
        <v>-1375964005.2877898</v>
      </c>
      <c r="P1465" s="122">
        <f>'CBA Result'!$G$90+'CBA Result'!$G$91</f>
        <v>16477753602.776276</v>
      </c>
      <c r="Q1465" s="122">
        <f>'CBA Result'!$G$74</f>
        <v>-11300047184.977684</v>
      </c>
      <c r="R1465" s="3">
        <v>0.45239681260991704</v>
      </c>
      <c r="S1465" s="122">
        <f t="shared" si="70"/>
        <v>12137087517.004257</v>
      </c>
      <c r="T1465" s="3">
        <v>0.6174808678756738</v>
      </c>
      <c r="U1465" s="122">
        <f t="shared" si="71"/>
        <v>-20440618546.866634</v>
      </c>
      <c r="V1465" s="3">
        <f t="shared" si="72"/>
        <v>0.73167460924215821</v>
      </c>
    </row>
    <row r="1466" spans="13:22" x14ac:dyDescent="0.25">
      <c r="M1466" s="3">
        <v>1462</v>
      </c>
      <c r="N1466" s="122">
        <f>(_xlfn.GAMMA.INV(T1466,IF($O$2="Railway",$D$31,$D$32),IF($O$2="Railway",$F$31,$F$32))*'CBA Result'!$G$89)</f>
        <v>2927625479.4179769</v>
      </c>
      <c r="O1466" s="122">
        <f>'CBA Result'!$G$88+'CBA Result'!$G$92+'CBA Result'!$G$93+'CBA Result'!$G$94+'CBA Result'!$G$95</f>
        <v>-1375964005.2877898</v>
      </c>
      <c r="P1466" s="122">
        <f>'CBA Result'!$G$90+'CBA Result'!$G$91</f>
        <v>16477753602.776276</v>
      </c>
      <c r="Q1466" s="122">
        <f>'CBA Result'!$G$74</f>
        <v>-11300047184.977684</v>
      </c>
      <c r="R1466" s="3">
        <v>2.9416759607425846E-2</v>
      </c>
      <c r="S1466" s="122">
        <f t="shared" si="70"/>
        <v>3320174796.7868052</v>
      </c>
      <c r="T1466" s="3">
        <v>8.8223724852873886E-2</v>
      </c>
      <c r="U1466" s="122">
        <f t="shared" si="71"/>
        <v>-14266013578.22537</v>
      </c>
      <c r="V1466" s="3">
        <f t="shared" si="72"/>
        <v>0.34149948366465999</v>
      </c>
    </row>
    <row r="1467" spans="13:22" x14ac:dyDescent="0.25">
      <c r="M1467" s="3">
        <v>1463</v>
      </c>
      <c r="N1467" s="122">
        <f>(_xlfn.GAMMA.INV(T1467,IF($O$2="Railway",$D$31,$D$32),IF($O$2="Railway",$F$31,$F$32))*'CBA Result'!$G$89)</f>
        <v>3647638003.0891652</v>
      </c>
      <c r="O1467" s="122">
        <f>'CBA Result'!$G$88+'CBA Result'!$G$92+'CBA Result'!$G$93+'CBA Result'!$G$94+'CBA Result'!$G$95</f>
        <v>-1375964005.2877898</v>
      </c>
      <c r="P1467" s="122">
        <f>'CBA Result'!$G$90+'CBA Result'!$G$91</f>
        <v>16477753602.776276</v>
      </c>
      <c r="Q1467" s="122">
        <f>'CBA Result'!$G$74</f>
        <v>-11300047184.977684</v>
      </c>
      <c r="R1467" s="3">
        <v>0.96428583365357201</v>
      </c>
      <c r="S1467" s="122">
        <f t="shared" si="70"/>
        <v>27635951369.407211</v>
      </c>
      <c r="T1467" s="3">
        <v>0.35729764811284159</v>
      </c>
      <c r="U1467" s="122">
        <f t="shared" si="71"/>
        <v>-17774559500.987164</v>
      </c>
      <c r="V1467" s="3">
        <f t="shared" si="72"/>
        <v>1.6826085262786725</v>
      </c>
    </row>
    <row r="1468" spans="13:22" x14ac:dyDescent="0.25">
      <c r="M1468" s="3">
        <v>1464</v>
      </c>
      <c r="N1468" s="122">
        <f>(_xlfn.GAMMA.INV(T1468,IF($O$2="Railway",$D$31,$D$32),IF($O$2="Railway",$F$31,$F$32))*'CBA Result'!$G$89)</f>
        <v>2757988607.8311219</v>
      </c>
      <c r="O1468" s="122">
        <f>'CBA Result'!$G$88+'CBA Result'!$G$92+'CBA Result'!$G$93+'CBA Result'!$G$94+'CBA Result'!$G$95</f>
        <v>-1375964005.2877898</v>
      </c>
      <c r="P1468" s="122">
        <f>'CBA Result'!$G$90+'CBA Result'!$G$91</f>
        <v>16477753602.776276</v>
      </c>
      <c r="Q1468" s="122">
        <f>'CBA Result'!$G$74</f>
        <v>-11300047184.977684</v>
      </c>
      <c r="R1468" s="3">
        <v>0.71022552575029896</v>
      </c>
      <c r="S1468" s="122">
        <f t="shared" si="70"/>
        <v>17463057120.631493</v>
      </c>
      <c r="T1468" s="3">
        <v>5.3946187960176029E-2</v>
      </c>
      <c r="U1468" s="122">
        <f t="shared" si="71"/>
        <v>-13439390797.941719</v>
      </c>
      <c r="V1468" s="3">
        <f t="shared" si="72"/>
        <v>1.4022273781979018</v>
      </c>
    </row>
    <row r="1469" spans="13:22" x14ac:dyDescent="0.25">
      <c r="M1469" s="3">
        <v>1465</v>
      </c>
      <c r="N1469" s="122">
        <f>(_xlfn.GAMMA.INV(T1469,IF($O$2="Railway",$D$31,$D$32),IF($O$2="Railway",$F$31,$F$32))*'CBA Result'!$G$89)</f>
        <v>3349429068.8294439</v>
      </c>
      <c r="O1469" s="122">
        <f>'CBA Result'!$G$88+'CBA Result'!$G$92+'CBA Result'!$G$93+'CBA Result'!$G$94+'CBA Result'!$G$95</f>
        <v>-1375964005.2877898</v>
      </c>
      <c r="P1469" s="122">
        <f>'CBA Result'!$G$90+'CBA Result'!$G$91</f>
        <v>16477753602.776276</v>
      </c>
      <c r="Q1469" s="122">
        <f>'CBA Result'!$G$74</f>
        <v>-11300047184.977684</v>
      </c>
      <c r="R1469" s="3">
        <v>0.3173512467117463</v>
      </c>
      <c r="S1469" s="122">
        <f t="shared" si="70"/>
        <v>9673466953.1518383</v>
      </c>
      <c r="T1469" s="3">
        <v>0.22467711801153156</v>
      </c>
      <c r="U1469" s="122">
        <f t="shared" si="71"/>
        <v>-16321418470.754343</v>
      </c>
      <c r="V1469" s="3">
        <f t="shared" si="72"/>
        <v>0.71359802688492646</v>
      </c>
    </row>
    <row r="1470" spans="13:22" x14ac:dyDescent="0.25">
      <c r="M1470" s="3">
        <v>1466</v>
      </c>
      <c r="N1470" s="122">
        <f>(_xlfn.GAMMA.INV(T1470,IF($O$2="Railway",$D$31,$D$32),IF($O$2="Railway",$F$31,$F$32))*'CBA Result'!$G$89)</f>
        <v>5273445635.8479528</v>
      </c>
      <c r="O1470" s="122">
        <f>'CBA Result'!$G$88+'CBA Result'!$G$92+'CBA Result'!$G$93+'CBA Result'!$G$94+'CBA Result'!$G$95</f>
        <v>-1375964005.2877898</v>
      </c>
      <c r="P1470" s="122">
        <f>'CBA Result'!$G$90+'CBA Result'!$G$91</f>
        <v>16477753602.776276</v>
      </c>
      <c r="Q1470" s="122">
        <f>'CBA Result'!$G$74</f>
        <v>-11300047184.977684</v>
      </c>
      <c r="R1470" s="3">
        <v>0.34012005993280747</v>
      </c>
      <c r="S1470" s="122">
        <f t="shared" si="70"/>
        <v>10087422447.832048</v>
      </c>
      <c r="T1470" s="3">
        <v>0.92745933599757979</v>
      </c>
      <c r="U1470" s="122">
        <f t="shared" si="71"/>
        <v>-25696950506.11338</v>
      </c>
      <c r="V1470" s="3">
        <f t="shared" si="72"/>
        <v>0.54422426797550016</v>
      </c>
    </row>
    <row r="1471" spans="13:22" x14ac:dyDescent="0.25">
      <c r="M1471" s="3">
        <v>1467</v>
      </c>
      <c r="N1471" s="122">
        <f>(_xlfn.GAMMA.INV(T1471,IF($O$2="Railway",$D$31,$D$32),IF($O$2="Railway",$F$31,$F$32))*'CBA Result'!$G$89)</f>
        <v>4076404515.1135411</v>
      </c>
      <c r="O1471" s="122">
        <f>'CBA Result'!$G$88+'CBA Result'!$G$92+'CBA Result'!$G$93+'CBA Result'!$G$94+'CBA Result'!$G$95</f>
        <v>-1375964005.2877898</v>
      </c>
      <c r="P1471" s="122">
        <f>'CBA Result'!$G$90+'CBA Result'!$G$91</f>
        <v>16477753602.776276</v>
      </c>
      <c r="Q1471" s="122">
        <f>'CBA Result'!$G$74</f>
        <v>-11300047184.977684</v>
      </c>
      <c r="R1471" s="3">
        <v>0.21865276386069565</v>
      </c>
      <c r="S1471" s="122">
        <f t="shared" si="70"/>
        <v>7839218075.4166517</v>
      </c>
      <c r="T1471" s="3">
        <v>0.56365737095882484</v>
      </c>
      <c r="U1471" s="122">
        <f t="shared" si="71"/>
        <v>-19863893989.100761</v>
      </c>
      <c r="V1471" s="3">
        <f t="shared" si="72"/>
        <v>0.53059377939821217</v>
      </c>
    </row>
    <row r="1472" spans="13:22" x14ac:dyDescent="0.25">
      <c r="M1472" s="3">
        <v>1468</v>
      </c>
      <c r="N1472" s="122">
        <f>(_xlfn.GAMMA.INV(T1472,IF($O$2="Railway",$D$31,$D$32),IF($O$2="Railway",$F$31,$F$32))*'CBA Result'!$G$89)</f>
        <v>2860641109.3543768</v>
      </c>
      <c r="O1472" s="122">
        <f>'CBA Result'!$G$88+'CBA Result'!$G$92+'CBA Result'!$G$93+'CBA Result'!$G$94+'CBA Result'!$G$95</f>
        <v>-1375964005.2877898</v>
      </c>
      <c r="P1472" s="122">
        <f>'CBA Result'!$G$90+'CBA Result'!$G$91</f>
        <v>16477753602.776276</v>
      </c>
      <c r="Q1472" s="122">
        <f>'CBA Result'!$G$74</f>
        <v>-11300047184.977684</v>
      </c>
      <c r="R1472" s="3">
        <v>1.076726359771818E-2</v>
      </c>
      <c r="S1472" s="122">
        <f t="shared" si="70"/>
        <v>2460874211.8318229</v>
      </c>
      <c r="T1472" s="3">
        <v>7.3306486803201398E-2</v>
      </c>
      <c r="U1472" s="122">
        <f t="shared" si="71"/>
        <v>-13939605730.099192</v>
      </c>
      <c r="V1472" s="3">
        <f t="shared" si="72"/>
        <v>0.28304611997590079</v>
      </c>
    </row>
    <row r="1473" spans="13:22" x14ac:dyDescent="0.25">
      <c r="M1473" s="3">
        <v>1469</v>
      </c>
      <c r="N1473" s="122">
        <f>(_xlfn.GAMMA.INV(T1473,IF($O$2="Railway",$D$31,$D$32),IF($O$2="Railway",$F$31,$F$32))*'CBA Result'!$G$89)</f>
        <v>2734217575.8037772</v>
      </c>
      <c r="O1473" s="122">
        <f>'CBA Result'!$G$88+'CBA Result'!$G$92+'CBA Result'!$G$93+'CBA Result'!$G$94+'CBA Result'!$G$95</f>
        <v>-1375964005.2877898</v>
      </c>
      <c r="P1473" s="122">
        <f>'CBA Result'!$G$90+'CBA Result'!$G$91</f>
        <v>16477753602.776276</v>
      </c>
      <c r="Q1473" s="122">
        <f>'CBA Result'!$G$74</f>
        <v>-11300047184.977684</v>
      </c>
      <c r="R1473" s="3">
        <v>1.4703590832983782E-2</v>
      </c>
      <c r="S1473" s="122">
        <f t="shared" si="70"/>
        <v>2677390077.2528505</v>
      </c>
      <c r="T1473" s="3">
        <v>5.0040260569817585E-2</v>
      </c>
      <c r="U1473" s="122">
        <f t="shared" si="71"/>
        <v>-13323557038.448019</v>
      </c>
      <c r="V1473" s="3">
        <f t="shared" si="72"/>
        <v>0.3028953631618877</v>
      </c>
    </row>
    <row r="1474" spans="13:22" x14ac:dyDescent="0.25">
      <c r="M1474" s="3">
        <v>1470</v>
      </c>
      <c r="N1474" s="122">
        <f>(_xlfn.GAMMA.INV(T1474,IF($O$2="Railway",$D$31,$D$32),IF($O$2="Railway",$F$31,$F$32))*'CBA Result'!$G$89)</f>
        <v>5387170882.6907768</v>
      </c>
      <c r="O1474" s="122">
        <f>'CBA Result'!$G$88+'CBA Result'!$G$92+'CBA Result'!$G$93+'CBA Result'!$G$94+'CBA Result'!$G$95</f>
        <v>-1375964005.2877898</v>
      </c>
      <c r="P1474" s="122">
        <f>'CBA Result'!$G$90+'CBA Result'!$G$91</f>
        <v>16477753602.776276</v>
      </c>
      <c r="Q1474" s="122">
        <f>'CBA Result'!$G$74</f>
        <v>-11300047184.977684</v>
      </c>
      <c r="R1474" s="3">
        <v>0.77904321781213925</v>
      </c>
      <c r="S1474" s="122">
        <f t="shared" si="70"/>
        <v>19262080937.356148</v>
      </c>
      <c r="T1474" s="3">
        <v>0.94177450592906109</v>
      </c>
      <c r="U1474" s="122">
        <f t="shared" si="71"/>
        <v>-26251121771.206108</v>
      </c>
      <c r="V1474" s="3">
        <f t="shared" si="72"/>
        <v>0.88656355403016529</v>
      </c>
    </row>
    <row r="1475" spans="13:22" x14ac:dyDescent="0.25">
      <c r="M1475" s="3">
        <v>1471</v>
      </c>
      <c r="N1475" s="122">
        <f>(_xlfn.GAMMA.INV(T1475,IF($O$2="Railway",$D$31,$D$32),IF($O$2="Railway",$F$31,$F$32))*'CBA Result'!$G$89)</f>
        <v>4974313516.5571747</v>
      </c>
      <c r="O1475" s="122">
        <f>'CBA Result'!$G$88+'CBA Result'!$G$92+'CBA Result'!$G$93+'CBA Result'!$G$94+'CBA Result'!$G$95</f>
        <v>-1375964005.2877898</v>
      </c>
      <c r="P1475" s="122">
        <f>'CBA Result'!$G$90+'CBA Result'!$G$91</f>
        <v>16477753602.776276</v>
      </c>
      <c r="Q1475" s="122">
        <f>'CBA Result'!$G$74</f>
        <v>-11300047184.977684</v>
      </c>
      <c r="R1475" s="3">
        <v>0.12505265628134898</v>
      </c>
      <c r="S1475" s="122">
        <f t="shared" si="70"/>
        <v>5929233138.9036827</v>
      </c>
      <c r="T1475" s="3">
        <v>0.87551726070683167</v>
      </c>
      <c r="U1475" s="122">
        <f t="shared" si="71"/>
        <v>-24239310891.522396</v>
      </c>
      <c r="V1475" s="3">
        <f t="shared" si="72"/>
        <v>0.39306326375414002</v>
      </c>
    </row>
    <row r="1476" spans="13:22" x14ac:dyDescent="0.25">
      <c r="M1476" s="3">
        <v>1472</v>
      </c>
      <c r="N1476" s="122">
        <f>(_xlfn.GAMMA.INV(T1476,IF($O$2="Railway",$D$31,$D$32),IF($O$2="Railway",$F$31,$F$32))*'CBA Result'!$G$89)</f>
        <v>5102890665.511651</v>
      </c>
      <c r="O1476" s="122">
        <f>'CBA Result'!$G$88+'CBA Result'!$G$92+'CBA Result'!$G$93+'CBA Result'!$G$94+'CBA Result'!$G$95</f>
        <v>-1375964005.2877898</v>
      </c>
      <c r="P1476" s="122">
        <f>'CBA Result'!$G$90+'CBA Result'!$G$91</f>
        <v>16477753602.776276</v>
      </c>
      <c r="Q1476" s="122">
        <f>'CBA Result'!$G$74</f>
        <v>-11300047184.977684</v>
      </c>
      <c r="R1476" s="3">
        <v>0.98034458586088458</v>
      </c>
      <c r="S1476" s="122">
        <f t="shared" si="70"/>
        <v>29482798803.112679</v>
      </c>
      <c r="T1476" s="3">
        <v>0.90061655057354084</v>
      </c>
      <c r="U1476" s="122">
        <f t="shared" si="71"/>
        <v>-24865853926.391296</v>
      </c>
      <c r="V1476" s="3">
        <f t="shared" si="72"/>
        <v>1.3355553990482307</v>
      </c>
    </row>
    <row r="1477" spans="13:22" x14ac:dyDescent="0.25">
      <c r="M1477" s="3">
        <v>1473</v>
      </c>
      <c r="N1477" s="122">
        <f>(_xlfn.GAMMA.INV(T1477,IF($O$2="Railway",$D$31,$D$32),IF($O$2="Railway",$F$31,$F$32))*'CBA Result'!$G$89)</f>
        <v>4568277392.2015066</v>
      </c>
      <c r="O1477" s="122">
        <f>'CBA Result'!$G$88+'CBA Result'!$G$92+'CBA Result'!$G$93+'CBA Result'!$G$94+'CBA Result'!$G$95</f>
        <v>-1375964005.2877898</v>
      </c>
      <c r="P1477" s="122">
        <f>'CBA Result'!$G$90+'CBA Result'!$G$91</f>
        <v>16477753602.776276</v>
      </c>
      <c r="Q1477" s="122">
        <f>'CBA Result'!$G$74</f>
        <v>-11300047184.977684</v>
      </c>
      <c r="R1477" s="3">
        <v>0.47011801707477729</v>
      </c>
      <c r="S1477" s="122">
        <f t="shared" si="70"/>
        <v>12466746929.214132</v>
      </c>
      <c r="T1477" s="3">
        <v>0.76425123096201275</v>
      </c>
      <c r="U1477" s="122">
        <f t="shared" si="71"/>
        <v>-22260739211.493317</v>
      </c>
      <c r="V1477" s="3">
        <f t="shared" si="72"/>
        <v>0.70343846928690523</v>
      </c>
    </row>
    <row r="1478" spans="13:22" x14ac:dyDescent="0.25">
      <c r="M1478" s="3">
        <v>1474</v>
      </c>
      <c r="N1478" s="122">
        <f>(_xlfn.GAMMA.INV(T1478,IF($O$2="Railway",$D$31,$D$32),IF($O$2="Railway",$F$31,$F$32))*'CBA Result'!$G$89)</f>
        <v>3901345874.7985215</v>
      </c>
      <c r="O1478" s="122">
        <f>'CBA Result'!$G$88+'CBA Result'!$G$92+'CBA Result'!$G$93+'CBA Result'!$G$94+'CBA Result'!$G$95</f>
        <v>-1375964005.2877898</v>
      </c>
      <c r="P1478" s="122">
        <f>'CBA Result'!$G$90+'CBA Result'!$G$91</f>
        <v>16477753602.776276</v>
      </c>
      <c r="Q1478" s="122">
        <f>'CBA Result'!$G$74</f>
        <v>-11300047184.977684</v>
      </c>
      <c r="R1478" s="3">
        <v>0.51034222329445744</v>
      </c>
      <c r="S1478" s="122">
        <f t="shared" ref="S1478:S1541" si="73">_xlfn.BETA.INV(R1478,IF($O$2="Railway",$I$30,$J$30),IF($O$2="Railway",$I$31,$J$31),IF($O$2="Railway",$I$27,$J$27),IF($O$2="Railway",$I$29,$J$29))*P1478</f>
        <v>13226684132.447012</v>
      </c>
      <c r="T1478" s="3">
        <v>0.48014372192214438</v>
      </c>
      <c r="U1478" s="122">
        <f t="shared" ref="U1478:U1541" si="74">_xlfn.GAMMA.INV(T1478,IF($O$2="Railway",$D$31,$D$32),IF($O$2="Railway",$F$31,$F$32))*Q1478</f>
        <v>-19010851495.353836</v>
      </c>
      <c r="V1478" s="3">
        <f t="shared" ref="V1478:V1541" si="75">(N1478+O1478+S1478)/-U1478</f>
        <v>0.82858287572271427</v>
      </c>
    </row>
    <row r="1479" spans="13:22" x14ac:dyDescent="0.25">
      <c r="M1479" s="3">
        <v>1475</v>
      </c>
      <c r="N1479" s="122">
        <f>(_xlfn.GAMMA.INV(T1479,IF($O$2="Railway",$D$31,$D$32),IF($O$2="Railway",$F$31,$F$32))*'CBA Result'!$G$89)</f>
        <v>4597388481.6792593</v>
      </c>
      <c r="O1479" s="122">
        <f>'CBA Result'!$G$88+'CBA Result'!$G$92+'CBA Result'!$G$93+'CBA Result'!$G$94+'CBA Result'!$G$95</f>
        <v>-1375964005.2877898</v>
      </c>
      <c r="P1479" s="122">
        <f>'CBA Result'!$G$90+'CBA Result'!$G$91</f>
        <v>16477753602.776276</v>
      </c>
      <c r="Q1479" s="122">
        <f>'CBA Result'!$G$74</f>
        <v>-11300047184.977684</v>
      </c>
      <c r="R1479" s="3">
        <v>0.25857216937374872</v>
      </c>
      <c r="S1479" s="122">
        <f t="shared" si="73"/>
        <v>8592852145.4584084</v>
      </c>
      <c r="T1479" s="3">
        <v>0.7739441278358381</v>
      </c>
      <c r="U1479" s="122">
        <f t="shared" si="74"/>
        <v>-22402594513.917149</v>
      </c>
      <c r="V1479" s="3">
        <f t="shared" si="75"/>
        <v>0.52736198097548492</v>
      </c>
    </row>
    <row r="1480" spans="13:22" x14ac:dyDescent="0.25">
      <c r="M1480" s="3">
        <v>1476</v>
      </c>
      <c r="N1480" s="122">
        <f>(_xlfn.GAMMA.INV(T1480,IF($O$2="Railway",$D$31,$D$32),IF($O$2="Railway",$F$31,$F$32))*'CBA Result'!$G$89)</f>
        <v>4780481508.9580402</v>
      </c>
      <c r="O1480" s="122">
        <f>'CBA Result'!$G$88+'CBA Result'!$G$92+'CBA Result'!$G$93+'CBA Result'!$G$94+'CBA Result'!$G$95</f>
        <v>-1375964005.2877898</v>
      </c>
      <c r="P1480" s="122">
        <f>'CBA Result'!$G$90+'CBA Result'!$G$91</f>
        <v>16477753602.776276</v>
      </c>
      <c r="Q1480" s="122">
        <f>'CBA Result'!$G$74</f>
        <v>-11300047184.977684</v>
      </c>
      <c r="R1480" s="3">
        <v>0.65444489377505466</v>
      </c>
      <c r="S1480" s="122">
        <f t="shared" si="73"/>
        <v>16170511976.544661</v>
      </c>
      <c r="T1480" s="3">
        <v>0.82875669378568662</v>
      </c>
      <c r="U1480" s="122">
        <f t="shared" si="74"/>
        <v>-23294787737.265087</v>
      </c>
      <c r="V1480" s="3">
        <f t="shared" si="75"/>
        <v>0.84031800164894355</v>
      </c>
    </row>
    <row r="1481" spans="13:22" x14ac:dyDescent="0.25">
      <c r="M1481" s="3">
        <v>1477</v>
      </c>
      <c r="N1481" s="122">
        <f>(_xlfn.GAMMA.INV(T1481,IF($O$2="Railway",$D$31,$D$32),IF($O$2="Railway",$F$31,$F$32))*'CBA Result'!$G$89)</f>
        <v>2248415610.6127667</v>
      </c>
      <c r="O1481" s="122">
        <f>'CBA Result'!$G$88+'CBA Result'!$G$92+'CBA Result'!$G$93+'CBA Result'!$G$94+'CBA Result'!$G$95</f>
        <v>-1375964005.2877898</v>
      </c>
      <c r="P1481" s="122">
        <f>'CBA Result'!$G$90+'CBA Result'!$G$91</f>
        <v>16477753602.776276</v>
      </c>
      <c r="Q1481" s="122">
        <f>'CBA Result'!$G$74</f>
        <v>-11300047184.977684</v>
      </c>
      <c r="R1481" s="3">
        <v>0.88411395987214259</v>
      </c>
      <c r="S1481" s="122">
        <f t="shared" si="73"/>
        <v>22838041679.623775</v>
      </c>
      <c r="T1481" s="3">
        <v>7.1671863021722793E-3</v>
      </c>
      <c r="U1481" s="122">
        <f t="shared" si="74"/>
        <v>-10956294736.467602</v>
      </c>
      <c r="V1481" s="3">
        <f t="shared" si="75"/>
        <v>2.1640977954006018</v>
      </c>
    </row>
    <row r="1482" spans="13:22" x14ac:dyDescent="0.25">
      <c r="M1482" s="3">
        <v>1478</v>
      </c>
      <c r="N1482" s="122">
        <f>(_xlfn.GAMMA.INV(T1482,IF($O$2="Railway",$D$31,$D$32),IF($O$2="Railway",$F$31,$F$32))*'CBA Result'!$G$89)</f>
        <v>3077098452.2340422</v>
      </c>
      <c r="O1482" s="122">
        <f>'CBA Result'!$G$88+'CBA Result'!$G$92+'CBA Result'!$G$93+'CBA Result'!$G$94+'CBA Result'!$G$95</f>
        <v>-1375964005.2877898</v>
      </c>
      <c r="P1482" s="122">
        <f>'CBA Result'!$G$90+'CBA Result'!$G$91</f>
        <v>16477753602.776276</v>
      </c>
      <c r="Q1482" s="122">
        <f>'CBA Result'!$G$74</f>
        <v>-11300047184.977684</v>
      </c>
      <c r="R1482" s="3">
        <v>0.75546295190971091</v>
      </c>
      <c r="S1482" s="122">
        <f t="shared" si="73"/>
        <v>18613763436.378967</v>
      </c>
      <c r="T1482" s="3">
        <v>0.12828799728197871</v>
      </c>
      <c r="U1482" s="122">
        <f t="shared" si="74"/>
        <v>-14994379783.11153</v>
      </c>
      <c r="V1482" s="3">
        <f t="shared" si="75"/>
        <v>1.3548341563421178</v>
      </c>
    </row>
    <row r="1483" spans="13:22" x14ac:dyDescent="0.25">
      <c r="M1483" s="3">
        <v>1479</v>
      </c>
      <c r="N1483" s="122">
        <f>(_xlfn.GAMMA.INV(T1483,IF($O$2="Railway",$D$31,$D$32),IF($O$2="Railway",$F$31,$F$32))*'CBA Result'!$G$89)</f>
        <v>4020419823.3329558</v>
      </c>
      <c r="O1483" s="122">
        <f>'CBA Result'!$G$88+'CBA Result'!$G$92+'CBA Result'!$G$93+'CBA Result'!$G$94+'CBA Result'!$G$95</f>
        <v>-1375964005.2877898</v>
      </c>
      <c r="P1483" s="122">
        <f>'CBA Result'!$G$90+'CBA Result'!$G$91</f>
        <v>16477753602.776276</v>
      </c>
      <c r="Q1483" s="122">
        <f>'CBA Result'!$G$74</f>
        <v>-11300047184.977684</v>
      </c>
      <c r="R1483" s="3">
        <v>0.14772550871272738</v>
      </c>
      <c r="S1483" s="122">
        <f t="shared" si="73"/>
        <v>6419559689.7173738</v>
      </c>
      <c r="T1483" s="3">
        <v>0.53734287404745329</v>
      </c>
      <c r="U1483" s="122">
        <f t="shared" si="74"/>
        <v>-19591086425.862389</v>
      </c>
      <c r="V1483" s="3">
        <f t="shared" si="75"/>
        <v>0.46266017671164178</v>
      </c>
    </row>
    <row r="1484" spans="13:22" x14ac:dyDescent="0.25">
      <c r="M1484" s="3">
        <v>1480</v>
      </c>
      <c r="N1484" s="122">
        <f>(_xlfn.GAMMA.INV(T1484,IF($O$2="Railway",$D$31,$D$32),IF($O$2="Railway",$F$31,$F$32))*'CBA Result'!$G$89)</f>
        <v>4188124889.4394956</v>
      </c>
      <c r="O1484" s="122">
        <f>'CBA Result'!$G$88+'CBA Result'!$G$92+'CBA Result'!$G$93+'CBA Result'!$G$94+'CBA Result'!$G$95</f>
        <v>-1375964005.2877898</v>
      </c>
      <c r="P1484" s="122">
        <f>'CBA Result'!$G$90+'CBA Result'!$G$91</f>
        <v>16477753602.776276</v>
      </c>
      <c r="Q1484" s="122">
        <f>'CBA Result'!$G$74</f>
        <v>-11300047184.977684</v>
      </c>
      <c r="R1484" s="3">
        <v>0.71206096491534632</v>
      </c>
      <c r="S1484" s="122">
        <f t="shared" si="73"/>
        <v>17507726747.25293</v>
      </c>
      <c r="T1484" s="3">
        <v>0.61453986642569369</v>
      </c>
      <c r="U1484" s="122">
        <f t="shared" si="74"/>
        <v>-20408295719.548653</v>
      </c>
      <c r="V1484" s="3">
        <f t="shared" si="75"/>
        <v>0.99566803179653396</v>
      </c>
    </row>
    <row r="1485" spans="13:22" x14ac:dyDescent="0.25">
      <c r="M1485" s="3">
        <v>1481</v>
      </c>
      <c r="N1485" s="122">
        <f>(_xlfn.GAMMA.INV(T1485,IF($O$2="Railway",$D$31,$D$32),IF($O$2="Railway",$F$31,$F$32))*'CBA Result'!$G$89)</f>
        <v>3689239061.7299161</v>
      </c>
      <c r="O1485" s="122">
        <f>'CBA Result'!$G$88+'CBA Result'!$G$92+'CBA Result'!$G$93+'CBA Result'!$G$94+'CBA Result'!$G$95</f>
        <v>-1375964005.2877898</v>
      </c>
      <c r="P1485" s="122">
        <f>'CBA Result'!$G$90+'CBA Result'!$G$91</f>
        <v>16477753602.776276</v>
      </c>
      <c r="Q1485" s="122">
        <f>'CBA Result'!$G$74</f>
        <v>-11300047184.977684</v>
      </c>
      <c r="R1485" s="3">
        <v>0.98660583942692703</v>
      </c>
      <c r="S1485" s="122">
        <f t="shared" si="73"/>
        <v>30511626765.823742</v>
      </c>
      <c r="T1485" s="3">
        <v>0.37717661975847372</v>
      </c>
      <c r="U1485" s="122">
        <f t="shared" si="74"/>
        <v>-17977277120.303516</v>
      </c>
      <c r="V1485" s="3">
        <f t="shared" si="75"/>
        <v>1.8259106539106227</v>
      </c>
    </row>
    <row r="1486" spans="13:22" x14ac:dyDescent="0.25">
      <c r="M1486" s="3">
        <v>1482</v>
      </c>
      <c r="N1486" s="122">
        <f>(_xlfn.GAMMA.INV(T1486,IF($O$2="Railway",$D$31,$D$32),IF($O$2="Railway",$F$31,$F$32))*'CBA Result'!$G$89)</f>
        <v>3181644068.0350928</v>
      </c>
      <c r="O1486" s="122">
        <f>'CBA Result'!$G$88+'CBA Result'!$G$92+'CBA Result'!$G$93+'CBA Result'!$G$94+'CBA Result'!$G$95</f>
        <v>-1375964005.2877898</v>
      </c>
      <c r="P1486" s="122">
        <f>'CBA Result'!$G$90+'CBA Result'!$G$91</f>
        <v>16477753602.776276</v>
      </c>
      <c r="Q1486" s="122">
        <f>'CBA Result'!$G$74</f>
        <v>-11300047184.977684</v>
      </c>
      <c r="R1486" s="3">
        <v>0.82528332634359891</v>
      </c>
      <c r="S1486" s="122">
        <f t="shared" si="73"/>
        <v>20664901643.70676</v>
      </c>
      <c r="T1486" s="3">
        <v>0.16186789539189794</v>
      </c>
      <c r="U1486" s="122">
        <f t="shared" si="74"/>
        <v>-15503819663.672424</v>
      </c>
      <c r="V1486" s="3">
        <f t="shared" si="75"/>
        <v>1.449357783688991</v>
      </c>
    </row>
    <row r="1487" spans="13:22" x14ac:dyDescent="0.25">
      <c r="M1487" s="3">
        <v>1483</v>
      </c>
      <c r="N1487" s="122">
        <f>(_xlfn.GAMMA.INV(T1487,IF($O$2="Railway",$D$31,$D$32),IF($O$2="Railway",$F$31,$F$32))*'CBA Result'!$G$89)</f>
        <v>5253350919.7532072</v>
      </c>
      <c r="O1487" s="122">
        <f>'CBA Result'!$G$88+'CBA Result'!$G$92+'CBA Result'!$G$93+'CBA Result'!$G$94+'CBA Result'!$G$95</f>
        <v>-1375964005.2877898</v>
      </c>
      <c r="P1487" s="122">
        <f>'CBA Result'!$G$90+'CBA Result'!$G$91</f>
        <v>16477753602.776276</v>
      </c>
      <c r="Q1487" s="122">
        <f>'CBA Result'!$G$74</f>
        <v>-11300047184.977684</v>
      </c>
      <c r="R1487" s="3">
        <v>0.10062237990347089</v>
      </c>
      <c r="S1487" s="122">
        <f t="shared" si="73"/>
        <v>5368676184.8680992</v>
      </c>
      <c r="T1487" s="3">
        <v>0.92464753925862464</v>
      </c>
      <c r="U1487" s="122">
        <f t="shared" si="74"/>
        <v>-25599031050.679752</v>
      </c>
      <c r="V1487" s="3">
        <f t="shared" si="75"/>
        <v>0.36118801063323835</v>
      </c>
    </row>
    <row r="1488" spans="13:22" x14ac:dyDescent="0.25">
      <c r="M1488" s="3">
        <v>1484</v>
      </c>
      <c r="N1488" s="122">
        <f>(_xlfn.GAMMA.INV(T1488,IF($O$2="Railway",$D$31,$D$32),IF($O$2="Railway",$F$31,$F$32))*'CBA Result'!$G$89)</f>
        <v>3726550197.4982443</v>
      </c>
      <c r="O1488" s="122">
        <f>'CBA Result'!$G$88+'CBA Result'!$G$92+'CBA Result'!$G$93+'CBA Result'!$G$94+'CBA Result'!$G$95</f>
        <v>-1375964005.2877898</v>
      </c>
      <c r="P1488" s="122">
        <f>'CBA Result'!$G$90+'CBA Result'!$G$91</f>
        <v>16477753602.776276</v>
      </c>
      <c r="Q1488" s="122">
        <f>'CBA Result'!$G$74</f>
        <v>-11300047184.977684</v>
      </c>
      <c r="R1488" s="3">
        <v>0.86033323173059739</v>
      </c>
      <c r="S1488" s="122">
        <f t="shared" si="73"/>
        <v>21890078059.577274</v>
      </c>
      <c r="T1488" s="3">
        <v>0.39515822209874607</v>
      </c>
      <c r="U1488" s="122">
        <f t="shared" si="74"/>
        <v>-18159090392.947868</v>
      </c>
      <c r="V1488" s="3">
        <f t="shared" si="75"/>
        <v>1.334905203247496</v>
      </c>
    </row>
    <row r="1489" spans="13:22" x14ac:dyDescent="0.25">
      <c r="M1489" s="3">
        <v>1485</v>
      </c>
      <c r="N1489" s="122">
        <f>(_xlfn.GAMMA.INV(T1489,IF($O$2="Railway",$D$31,$D$32),IF($O$2="Railway",$F$31,$F$32))*'CBA Result'!$G$89)</f>
        <v>3849761348.1842756</v>
      </c>
      <c r="O1489" s="122">
        <f>'CBA Result'!$G$88+'CBA Result'!$G$92+'CBA Result'!$G$93+'CBA Result'!$G$94+'CBA Result'!$G$95</f>
        <v>-1375964005.2877898</v>
      </c>
      <c r="P1489" s="122">
        <f>'CBA Result'!$G$90+'CBA Result'!$G$91</f>
        <v>16477753602.776276</v>
      </c>
      <c r="Q1489" s="122">
        <f>'CBA Result'!$G$74</f>
        <v>-11300047184.977684</v>
      </c>
      <c r="R1489" s="3">
        <v>0.2647888907683561</v>
      </c>
      <c r="S1489" s="122">
        <f t="shared" si="73"/>
        <v>8708428208.5867386</v>
      </c>
      <c r="T1489" s="3">
        <v>0.45506166438237772</v>
      </c>
      <c r="U1489" s="122">
        <f t="shared" si="74"/>
        <v>-18759485477.986252</v>
      </c>
      <c r="V1489" s="3">
        <f t="shared" si="75"/>
        <v>0.59608380862072485</v>
      </c>
    </row>
    <row r="1490" spans="13:22" x14ac:dyDescent="0.25">
      <c r="M1490" s="3">
        <v>1486</v>
      </c>
      <c r="N1490" s="122">
        <f>(_xlfn.GAMMA.INV(T1490,IF($O$2="Railway",$D$31,$D$32),IF($O$2="Railway",$F$31,$F$32))*'CBA Result'!$G$89)</f>
        <v>3087431729.5989375</v>
      </c>
      <c r="O1490" s="122">
        <f>'CBA Result'!$G$88+'CBA Result'!$G$92+'CBA Result'!$G$93+'CBA Result'!$G$94+'CBA Result'!$G$95</f>
        <v>-1375964005.2877898</v>
      </c>
      <c r="P1490" s="122">
        <f>'CBA Result'!$G$90+'CBA Result'!$G$91</f>
        <v>16477753602.776276</v>
      </c>
      <c r="Q1490" s="122">
        <f>'CBA Result'!$G$74</f>
        <v>-11300047184.977684</v>
      </c>
      <c r="R1490" s="3">
        <v>0.68411458409415571</v>
      </c>
      <c r="S1490" s="122">
        <f t="shared" si="73"/>
        <v>16843277508.619673</v>
      </c>
      <c r="T1490" s="3">
        <v>0.13140575116317377</v>
      </c>
      <c r="U1490" s="122">
        <f t="shared" si="74"/>
        <v>-15044732765.838158</v>
      </c>
      <c r="V1490" s="3">
        <f t="shared" si="75"/>
        <v>1.2333050723946917</v>
      </c>
    </row>
    <row r="1491" spans="13:22" x14ac:dyDescent="0.25">
      <c r="M1491" s="3">
        <v>1487</v>
      </c>
      <c r="N1491" s="122">
        <f>(_xlfn.GAMMA.INV(T1491,IF($O$2="Railway",$D$31,$D$32),IF($O$2="Railway",$F$31,$F$32))*'CBA Result'!$G$89)</f>
        <v>2327804755.1366458</v>
      </c>
      <c r="O1491" s="122">
        <f>'CBA Result'!$G$88+'CBA Result'!$G$92+'CBA Result'!$G$93+'CBA Result'!$G$94+'CBA Result'!$G$95</f>
        <v>-1375964005.2877898</v>
      </c>
      <c r="P1491" s="122">
        <f>'CBA Result'!$G$90+'CBA Result'!$G$91</f>
        <v>16477753602.776276</v>
      </c>
      <c r="Q1491" s="122">
        <f>'CBA Result'!$G$74</f>
        <v>-11300047184.977684</v>
      </c>
      <c r="R1491" s="3">
        <v>0.70446933912694731</v>
      </c>
      <c r="S1491" s="122">
        <f t="shared" si="73"/>
        <v>17323949078.555786</v>
      </c>
      <c r="T1491" s="3">
        <v>1.0455684524366182E-2</v>
      </c>
      <c r="U1491" s="122">
        <f t="shared" si="74"/>
        <v>-11343149756.586674</v>
      </c>
      <c r="V1491" s="3">
        <f t="shared" si="75"/>
        <v>1.6111741641947697</v>
      </c>
    </row>
    <row r="1492" spans="13:22" x14ac:dyDescent="0.25">
      <c r="M1492" s="3">
        <v>1488</v>
      </c>
      <c r="N1492" s="122">
        <f>(_xlfn.GAMMA.INV(T1492,IF($O$2="Railway",$D$31,$D$32),IF($O$2="Railway",$F$31,$F$32))*'CBA Result'!$G$89)</f>
        <v>2825567701.9276223</v>
      </c>
      <c r="O1492" s="122">
        <f>'CBA Result'!$G$88+'CBA Result'!$G$92+'CBA Result'!$G$93+'CBA Result'!$G$94+'CBA Result'!$G$95</f>
        <v>-1375964005.2877898</v>
      </c>
      <c r="P1492" s="122">
        <f>'CBA Result'!$G$90+'CBA Result'!$G$91</f>
        <v>16477753602.776276</v>
      </c>
      <c r="Q1492" s="122">
        <f>'CBA Result'!$G$74</f>
        <v>-11300047184.977684</v>
      </c>
      <c r="R1492" s="3">
        <v>0.81290351170707109</v>
      </c>
      <c r="S1492" s="122">
        <f t="shared" si="73"/>
        <v>20269193207.410282</v>
      </c>
      <c r="T1492" s="3">
        <v>6.6225206590190377E-2</v>
      </c>
      <c r="U1492" s="122">
        <f t="shared" si="74"/>
        <v>-13768696674.244076</v>
      </c>
      <c r="V1492" s="3">
        <f t="shared" si="75"/>
        <v>1.5774039778708766</v>
      </c>
    </row>
    <row r="1493" spans="13:22" x14ac:dyDescent="0.25">
      <c r="M1493" s="3">
        <v>1489</v>
      </c>
      <c r="N1493" s="122">
        <f>(_xlfn.GAMMA.INV(T1493,IF($O$2="Railway",$D$31,$D$32),IF($O$2="Railway",$F$31,$F$32))*'CBA Result'!$G$89)</f>
        <v>3162395858.4005628</v>
      </c>
      <c r="O1493" s="122">
        <f>'CBA Result'!$G$88+'CBA Result'!$G$92+'CBA Result'!$G$93+'CBA Result'!$G$94+'CBA Result'!$G$95</f>
        <v>-1375964005.2877898</v>
      </c>
      <c r="P1493" s="122">
        <f>'CBA Result'!$G$90+'CBA Result'!$G$91</f>
        <v>16477753602.776276</v>
      </c>
      <c r="Q1493" s="122">
        <f>'CBA Result'!$G$74</f>
        <v>-11300047184.977684</v>
      </c>
      <c r="R1493" s="3">
        <v>0.22458699239162738</v>
      </c>
      <c r="S1493" s="122">
        <f t="shared" si="73"/>
        <v>7952733009.6726284</v>
      </c>
      <c r="T1493" s="3">
        <v>0.15534986833271347</v>
      </c>
      <c r="U1493" s="122">
        <f t="shared" si="74"/>
        <v>-15410025145.919653</v>
      </c>
      <c r="V1493" s="3">
        <f t="shared" si="75"/>
        <v>0.63200187998162916</v>
      </c>
    </row>
    <row r="1494" spans="13:22" x14ac:dyDescent="0.25">
      <c r="M1494" s="3">
        <v>1490</v>
      </c>
      <c r="N1494" s="122">
        <f>(_xlfn.GAMMA.INV(T1494,IF($O$2="Railway",$D$31,$D$32),IF($O$2="Railway",$F$31,$F$32))*'CBA Result'!$G$89)</f>
        <v>4696840654.1089001</v>
      </c>
      <c r="O1494" s="122">
        <f>'CBA Result'!$G$88+'CBA Result'!$G$92+'CBA Result'!$G$93+'CBA Result'!$G$94+'CBA Result'!$G$95</f>
        <v>-1375964005.2877898</v>
      </c>
      <c r="P1494" s="122">
        <f>'CBA Result'!$G$90+'CBA Result'!$G$91</f>
        <v>16477753602.776276</v>
      </c>
      <c r="Q1494" s="122">
        <f>'CBA Result'!$G$74</f>
        <v>-11300047184.977684</v>
      </c>
      <c r="R1494" s="3">
        <v>0.83980389549367329</v>
      </c>
      <c r="S1494" s="122">
        <f t="shared" si="73"/>
        <v>21151816748.439301</v>
      </c>
      <c r="T1494" s="3">
        <v>0.80503151236053472</v>
      </c>
      <c r="U1494" s="122">
        <f t="shared" si="74"/>
        <v>-22887214576.230354</v>
      </c>
      <c r="V1494" s="3">
        <f t="shared" si="75"/>
        <v>1.0692735595128584</v>
      </c>
    </row>
    <row r="1495" spans="13:22" x14ac:dyDescent="0.25">
      <c r="M1495" s="3">
        <v>1491</v>
      </c>
      <c r="N1495" s="122">
        <f>(_xlfn.GAMMA.INV(T1495,IF($O$2="Railway",$D$31,$D$32),IF($O$2="Railway",$F$31,$F$32))*'CBA Result'!$G$89)</f>
        <v>3993304908.5106063</v>
      </c>
      <c r="O1495" s="122">
        <f>'CBA Result'!$G$88+'CBA Result'!$G$92+'CBA Result'!$G$93+'CBA Result'!$G$94+'CBA Result'!$G$95</f>
        <v>-1375964005.2877898</v>
      </c>
      <c r="P1495" s="122">
        <f>'CBA Result'!$G$90+'CBA Result'!$G$91</f>
        <v>16477753602.776276</v>
      </c>
      <c r="Q1495" s="122">
        <f>'CBA Result'!$G$74</f>
        <v>-11300047184.977684</v>
      </c>
      <c r="R1495" s="3">
        <v>3.580531800719533E-2</v>
      </c>
      <c r="S1495" s="122">
        <f t="shared" si="73"/>
        <v>3554100821.6992965</v>
      </c>
      <c r="T1495" s="3">
        <v>0.5244433639603101</v>
      </c>
      <c r="U1495" s="122">
        <f t="shared" si="74"/>
        <v>-19458958274.311745</v>
      </c>
      <c r="V1495" s="3">
        <f t="shared" si="75"/>
        <v>0.31715170143867299</v>
      </c>
    </row>
    <row r="1496" spans="13:22" x14ac:dyDescent="0.25">
      <c r="M1496" s="3">
        <v>1492</v>
      </c>
      <c r="N1496" s="122">
        <f>(_xlfn.GAMMA.INV(T1496,IF($O$2="Railway",$D$31,$D$32),IF($O$2="Railway",$F$31,$F$32))*'CBA Result'!$G$89)</f>
        <v>3663375629.2276325</v>
      </c>
      <c r="O1496" s="122">
        <f>'CBA Result'!$G$88+'CBA Result'!$G$92+'CBA Result'!$G$93+'CBA Result'!$G$94+'CBA Result'!$G$95</f>
        <v>-1375964005.2877898</v>
      </c>
      <c r="P1496" s="122">
        <f>'CBA Result'!$G$90+'CBA Result'!$G$91</f>
        <v>16477753602.776276</v>
      </c>
      <c r="Q1496" s="122">
        <f>'CBA Result'!$G$74</f>
        <v>-11300047184.977684</v>
      </c>
      <c r="R1496" s="3">
        <v>0.80248774156937008</v>
      </c>
      <c r="S1496" s="122">
        <f t="shared" si="73"/>
        <v>19948487058.978638</v>
      </c>
      <c r="T1496" s="3">
        <v>0.36479351821391426</v>
      </c>
      <c r="U1496" s="122">
        <f t="shared" si="74"/>
        <v>-17851247311.555424</v>
      </c>
      <c r="V1496" s="3">
        <f t="shared" si="75"/>
        <v>1.2456215688931045</v>
      </c>
    </row>
    <row r="1497" spans="13:22" x14ac:dyDescent="0.25">
      <c r="M1497" s="3">
        <v>1493</v>
      </c>
      <c r="N1497" s="122">
        <f>(_xlfn.GAMMA.INV(T1497,IF($O$2="Railway",$D$31,$D$32),IF($O$2="Railway",$F$31,$F$32))*'CBA Result'!$G$89)</f>
        <v>5237434448.6159544</v>
      </c>
      <c r="O1497" s="122">
        <f>'CBA Result'!$G$88+'CBA Result'!$G$92+'CBA Result'!$G$93+'CBA Result'!$G$94+'CBA Result'!$G$95</f>
        <v>-1375964005.2877898</v>
      </c>
      <c r="P1497" s="122">
        <f>'CBA Result'!$G$90+'CBA Result'!$G$91</f>
        <v>16477753602.776276</v>
      </c>
      <c r="Q1497" s="122">
        <f>'CBA Result'!$G$74</f>
        <v>-11300047184.977684</v>
      </c>
      <c r="R1497" s="3">
        <v>0.3564442859518272</v>
      </c>
      <c r="S1497" s="122">
        <f t="shared" si="73"/>
        <v>10383678560.675268</v>
      </c>
      <c r="T1497" s="3">
        <v>0.92235686050850052</v>
      </c>
      <c r="U1497" s="122">
        <f t="shared" si="74"/>
        <v>-25521471747.087883</v>
      </c>
      <c r="V1497" s="3">
        <f t="shared" si="75"/>
        <v>0.55816330441949802</v>
      </c>
    </row>
    <row r="1498" spans="13:22" x14ac:dyDescent="0.25">
      <c r="M1498" s="3">
        <v>1494</v>
      </c>
      <c r="N1498" s="122">
        <f>(_xlfn.GAMMA.INV(T1498,IF($O$2="Railway",$D$31,$D$32),IF($O$2="Railway",$F$31,$F$32))*'CBA Result'!$G$89)</f>
        <v>2786677389.2914023</v>
      </c>
      <c r="O1498" s="122">
        <f>'CBA Result'!$G$88+'CBA Result'!$G$92+'CBA Result'!$G$93+'CBA Result'!$G$94+'CBA Result'!$G$95</f>
        <v>-1375964005.2877898</v>
      </c>
      <c r="P1498" s="122">
        <f>'CBA Result'!$G$90+'CBA Result'!$G$91</f>
        <v>16477753602.776276</v>
      </c>
      <c r="Q1498" s="122">
        <f>'CBA Result'!$G$74</f>
        <v>-11300047184.977684</v>
      </c>
      <c r="R1498" s="3">
        <v>0.52269401914851432</v>
      </c>
      <c r="S1498" s="122">
        <f t="shared" si="73"/>
        <v>13463956963.579906</v>
      </c>
      <c r="T1498" s="3">
        <v>5.894336520686283E-2</v>
      </c>
      <c r="U1498" s="122">
        <f t="shared" si="74"/>
        <v>-13579188237.447699</v>
      </c>
      <c r="V1498" s="3">
        <f t="shared" si="75"/>
        <v>1.0954020290081283</v>
      </c>
    </row>
    <row r="1499" spans="13:22" x14ac:dyDescent="0.25">
      <c r="M1499" s="3">
        <v>1495</v>
      </c>
      <c r="N1499" s="122">
        <f>(_xlfn.GAMMA.INV(T1499,IF($O$2="Railway",$D$31,$D$32),IF($O$2="Railway",$F$31,$F$32))*'CBA Result'!$G$89)</f>
        <v>3661986829.9008603</v>
      </c>
      <c r="O1499" s="122">
        <f>'CBA Result'!$G$88+'CBA Result'!$G$92+'CBA Result'!$G$93+'CBA Result'!$G$94+'CBA Result'!$G$95</f>
        <v>-1375964005.2877898</v>
      </c>
      <c r="P1499" s="122">
        <f>'CBA Result'!$G$90+'CBA Result'!$G$91</f>
        <v>16477753602.776276</v>
      </c>
      <c r="Q1499" s="122">
        <f>'CBA Result'!$G$74</f>
        <v>-11300047184.977684</v>
      </c>
      <c r="R1499" s="3">
        <v>0.35125678859950049</v>
      </c>
      <c r="S1499" s="122">
        <f t="shared" si="73"/>
        <v>10289552610.418407</v>
      </c>
      <c r="T1499" s="3">
        <v>0.36413077102986813</v>
      </c>
      <c r="U1499" s="122">
        <f t="shared" si="74"/>
        <v>-17844479837.302841</v>
      </c>
      <c r="V1499" s="3">
        <f t="shared" si="75"/>
        <v>0.70473197031739609</v>
      </c>
    </row>
    <row r="1500" spans="13:22" x14ac:dyDescent="0.25">
      <c r="M1500" s="3">
        <v>1496</v>
      </c>
      <c r="N1500" s="122">
        <f>(_xlfn.GAMMA.INV(T1500,IF($O$2="Railway",$D$31,$D$32),IF($O$2="Railway",$F$31,$F$32))*'CBA Result'!$G$89)</f>
        <v>3811910730.0910521</v>
      </c>
      <c r="O1500" s="122">
        <f>'CBA Result'!$G$88+'CBA Result'!$G$92+'CBA Result'!$G$93+'CBA Result'!$G$94+'CBA Result'!$G$95</f>
        <v>-1375964005.2877898</v>
      </c>
      <c r="P1500" s="122">
        <f>'CBA Result'!$G$90+'CBA Result'!$G$91</f>
        <v>16477753602.776276</v>
      </c>
      <c r="Q1500" s="122">
        <f>'CBA Result'!$G$74</f>
        <v>-11300047184.977684</v>
      </c>
      <c r="R1500" s="3">
        <v>0.76952868147941644</v>
      </c>
      <c r="S1500" s="122">
        <f t="shared" si="73"/>
        <v>18995861330.953045</v>
      </c>
      <c r="T1500" s="3">
        <v>0.43662311576490997</v>
      </c>
      <c r="U1500" s="122">
        <f t="shared" si="74"/>
        <v>-18575043364.246521</v>
      </c>
      <c r="V1500" s="3">
        <f t="shared" si="75"/>
        <v>1.1537958558421737</v>
      </c>
    </row>
    <row r="1501" spans="13:22" x14ac:dyDescent="0.25">
      <c r="M1501" s="3">
        <v>1497</v>
      </c>
      <c r="N1501" s="122">
        <f>(_xlfn.GAMMA.INV(T1501,IF($O$2="Railway",$D$31,$D$32),IF($O$2="Railway",$F$31,$F$32))*'CBA Result'!$G$89)</f>
        <v>3820050849.4484587</v>
      </c>
      <c r="O1501" s="122">
        <f>'CBA Result'!$G$88+'CBA Result'!$G$92+'CBA Result'!$G$93+'CBA Result'!$G$94+'CBA Result'!$G$95</f>
        <v>-1375964005.2877898</v>
      </c>
      <c r="P1501" s="122">
        <f>'CBA Result'!$G$90+'CBA Result'!$G$91</f>
        <v>16477753602.776276</v>
      </c>
      <c r="Q1501" s="122">
        <f>'CBA Result'!$G$74</f>
        <v>-11300047184.977684</v>
      </c>
      <c r="R1501" s="3">
        <v>0.85154818709308788</v>
      </c>
      <c r="S1501" s="122">
        <f t="shared" si="73"/>
        <v>21566273374.842609</v>
      </c>
      <c r="T1501" s="3">
        <v>0.44058857642093618</v>
      </c>
      <c r="U1501" s="122">
        <f t="shared" si="74"/>
        <v>-18614709316.772739</v>
      </c>
      <c r="V1501" s="3">
        <f t="shared" si="75"/>
        <v>1.2898595304611498</v>
      </c>
    </row>
    <row r="1502" spans="13:22" x14ac:dyDescent="0.25">
      <c r="M1502" s="3">
        <v>1498</v>
      </c>
      <c r="N1502" s="122">
        <f>(_xlfn.GAMMA.INV(T1502,IF($O$2="Railway",$D$31,$D$32),IF($O$2="Railway",$F$31,$F$32))*'CBA Result'!$G$89)</f>
        <v>4838094748.0565958</v>
      </c>
      <c r="O1502" s="122">
        <f>'CBA Result'!$G$88+'CBA Result'!$G$92+'CBA Result'!$G$93+'CBA Result'!$G$94+'CBA Result'!$G$95</f>
        <v>-1375964005.2877898</v>
      </c>
      <c r="P1502" s="122">
        <f>'CBA Result'!$G$90+'CBA Result'!$G$91</f>
        <v>16477753602.776276</v>
      </c>
      <c r="Q1502" s="122">
        <f>'CBA Result'!$G$74</f>
        <v>-11300047184.977684</v>
      </c>
      <c r="R1502" s="3">
        <v>0.98184399429159608</v>
      </c>
      <c r="S1502" s="122">
        <f t="shared" si="73"/>
        <v>29704966468.818554</v>
      </c>
      <c r="T1502" s="3">
        <v>0.8438332114406909</v>
      </c>
      <c r="U1502" s="122">
        <f t="shared" si="74"/>
        <v>-23575531041.708839</v>
      </c>
      <c r="V1502" s="3">
        <f t="shared" si="75"/>
        <v>1.4068441195623345</v>
      </c>
    </row>
    <row r="1503" spans="13:22" x14ac:dyDescent="0.25">
      <c r="M1503" s="3">
        <v>1499</v>
      </c>
      <c r="N1503" s="122">
        <f>(_xlfn.GAMMA.INV(T1503,IF($O$2="Railway",$D$31,$D$32),IF($O$2="Railway",$F$31,$F$32))*'CBA Result'!$G$89)</f>
        <v>3116038519.2997627</v>
      </c>
      <c r="O1503" s="122">
        <f>'CBA Result'!$G$88+'CBA Result'!$G$92+'CBA Result'!$G$93+'CBA Result'!$G$94+'CBA Result'!$G$95</f>
        <v>-1375964005.2877898</v>
      </c>
      <c r="P1503" s="122">
        <f>'CBA Result'!$G$90+'CBA Result'!$G$91</f>
        <v>16477753602.776276</v>
      </c>
      <c r="Q1503" s="122">
        <f>'CBA Result'!$G$74</f>
        <v>-11300047184.977684</v>
      </c>
      <c r="R1503" s="3">
        <v>0.8482760567186679</v>
      </c>
      <c r="S1503" s="122">
        <f t="shared" si="73"/>
        <v>21448781471.114426</v>
      </c>
      <c r="T1503" s="3">
        <v>0.14026939655600223</v>
      </c>
      <c r="U1503" s="122">
        <f t="shared" si="74"/>
        <v>-15184130668.052938</v>
      </c>
      <c r="V1503" s="3">
        <f t="shared" si="75"/>
        <v>1.5271770568936962</v>
      </c>
    </row>
    <row r="1504" spans="13:22" x14ac:dyDescent="0.25">
      <c r="M1504" s="3">
        <v>1500</v>
      </c>
      <c r="N1504" s="122">
        <f>(_xlfn.GAMMA.INV(T1504,IF($O$2="Railway",$D$31,$D$32),IF($O$2="Railway",$F$31,$F$32))*'CBA Result'!$G$89)</f>
        <v>3712887699.0593076</v>
      </c>
      <c r="O1504" s="122">
        <f>'CBA Result'!$G$88+'CBA Result'!$G$92+'CBA Result'!$G$93+'CBA Result'!$G$94+'CBA Result'!$G$95</f>
        <v>-1375964005.2877898</v>
      </c>
      <c r="P1504" s="122">
        <f>'CBA Result'!$G$90+'CBA Result'!$G$91</f>
        <v>16477753602.776276</v>
      </c>
      <c r="Q1504" s="122">
        <f>'CBA Result'!$G$74</f>
        <v>-11300047184.977684</v>
      </c>
      <c r="R1504" s="3">
        <v>0.34360264146353248</v>
      </c>
      <c r="S1504" s="122">
        <f t="shared" si="73"/>
        <v>10150644307.952137</v>
      </c>
      <c r="T1504" s="3">
        <v>0.38855967261581492</v>
      </c>
      <c r="U1504" s="122">
        <f t="shared" si="74"/>
        <v>-18092514463.20118</v>
      </c>
      <c r="V1504" s="3">
        <f t="shared" si="75"/>
        <v>0.6902063296465748</v>
      </c>
    </row>
    <row r="1505" spans="13:22" x14ac:dyDescent="0.25">
      <c r="M1505" s="3">
        <v>1501</v>
      </c>
      <c r="N1505" s="122">
        <f>(_xlfn.GAMMA.INV(T1505,IF($O$2="Railway",$D$31,$D$32),IF($O$2="Railway",$F$31,$F$32))*'CBA Result'!$G$89)</f>
        <v>3187966559.862493</v>
      </c>
      <c r="O1505" s="122">
        <f>'CBA Result'!$G$88+'CBA Result'!$G$92+'CBA Result'!$G$93+'CBA Result'!$G$94+'CBA Result'!$G$95</f>
        <v>-1375964005.2877898</v>
      </c>
      <c r="P1505" s="122">
        <f>'CBA Result'!$G$90+'CBA Result'!$G$91</f>
        <v>16477753602.776276</v>
      </c>
      <c r="Q1505" s="122">
        <f>'CBA Result'!$G$74</f>
        <v>-11300047184.977684</v>
      </c>
      <c r="R1505" s="3">
        <v>0.89073976891887885</v>
      </c>
      <c r="S1505" s="122">
        <f t="shared" si="73"/>
        <v>23124409084.656158</v>
      </c>
      <c r="T1505" s="3">
        <v>0.16404122887689343</v>
      </c>
      <c r="U1505" s="122">
        <f t="shared" si="74"/>
        <v>-15534628506.843117</v>
      </c>
      <c r="V1505" s="3">
        <f t="shared" si="75"/>
        <v>1.6052145455712823</v>
      </c>
    </row>
    <row r="1506" spans="13:22" x14ac:dyDescent="0.25">
      <c r="M1506" s="3">
        <v>1502</v>
      </c>
      <c r="N1506" s="122">
        <f>(_xlfn.GAMMA.INV(T1506,IF($O$2="Railway",$D$31,$D$32),IF($O$2="Railway",$F$31,$F$32))*'CBA Result'!$G$89)</f>
        <v>2561449934.4596558</v>
      </c>
      <c r="O1506" s="122">
        <f>'CBA Result'!$G$88+'CBA Result'!$G$92+'CBA Result'!$G$93+'CBA Result'!$G$94+'CBA Result'!$G$95</f>
        <v>-1375964005.2877898</v>
      </c>
      <c r="P1506" s="122">
        <f>'CBA Result'!$G$90+'CBA Result'!$G$91</f>
        <v>16477753602.776276</v>
      </c>
      <c r="Q1506" s="122">
        <f>'CBA Result'!$G$74</f>
        <v>-11300047184.977684</v>
      </c>
      <c r="R1506" s="3">
        <v>7.823569182946799E-2</v>
      </c>
      <c r="S1506" s="122">
        <f t="shared" si="73"/>
        <v>4813067241.854495</v>
      </c>
      <c r="T1506" s="3">
        <v>2.7541498289426203E-2</v>
      </c>
      <c r="U1506" s="122">
        <f t="shared" si="74"/>
        <v>-12481678343.710329</v>
      </c>
      <c r="V1506" s="3">
        <f t="shared" si="75"/>
        <v>0.48058866811362</v>
      </c>
    </row>
    <row r="1507" spans="13:22" x14ac:dyDescent="0.25">
      <c r="M1507" s="3">
        <v>1503</v>
      </c>
      <c r="N1507" s="122">
        <f>(_xlfn.GAMMA.INV(T1507,IF($O$2="Railway",$D$31,$D$32),IF($O$2="Railway",$F$31,$F$32))*'CBA Result'!$G$89)</f>
        <v>4391253881.6410379</v>
      </c>
      <c r="O1507" s="122">
        <f>'CBA Result'!$G$88+'CBA Result'!$G$92+'CBA Result'!$G$93+'CBA Result'!$G$94+'CBA Result'!$G$95</f>
        <v>-1375964005.2877898</v>
      </c>
      <c r="P1507" s="122">
        <f>'CBA Result'!$G$90+'CBA Result'!$G$91</f>
        <v>16477753602.776276</v>
      </c>
      <c r="Q1507" s="122">
        <f>'CBA Result'!$G$74</f>
        <v>-11300047184.977684</v>
      </c>
      <c r="R1507" s="3">
        <v>0.39207510092813869</v>
      </c>
      <c r="S1507" s="122">
        <f t="shared" si="73"/>
        <v>11030834602.445326</v>
      </c>
      <c r="T1507" s="3">
        <v>0.69965031557869961</v>
      </c>
      <c r="U1507" s="122">
        <f t="shared" si="74"/>
        <v>-21398122109.99752</v>
      </c>
      <c r="V1507" s="3">
        <f t="shared" si="75"/>
        <v>0.65641855890877532</v>
      </c>
    </row>
    <row r="1508" spans="13:22" x14ac:dyDescent="0.25">
      <c r="M1508" s="3">
        <v>1504</v>
      </c>
      <c r="N1508" s="122">
        <f>(_xlfn.GAMMA.INV(T1508,IF($O$2="Railway",$D$31,$D$32),IF($O$2="Railway",$F$31,$F$32))*'CBA Result'!$G$89)</f>
        <v>5179585222.2090759</v>
      </c>
      <c r="O1508" s="122">
        <f>'CBA Result'!$G$88+'CBA Result'!$G$92+'CBA Result'!$G$93+'CBA Result'!$G$94+'CBA Result'!$G$95</f>
        <v>-1375964005.2877898</v>
      </c>
      <c r="P1508" s="122">
        <f>'CBA Result'!$G$90+'CBA Result'!$G$91</f>
        <v>16477753602.776276</v>
      </c>
      <c r="Q1508" s="122">
        <f>'CBA Result'!$G$74</f>
        <v>-11300047184.977684</v>
      </c>
      <c r="R1508" s="3">
        <v>0.49989557603055679</v>
      </c>
      <c r="S1508" s="122">
        <f t="shared" si="73"/>
        <v>13027551145.050201</v>
      </c>
      <c r="T1508" s="3">
        <v>0.9135427420665948</v>
      </c>
      <c r="U1508" s="122">
        <f t="shared" si="74"/>
        <v>-25239578501.106693</v>
      </c>
      <c r="V1508" s="3">
        <f t="shared" si="75"/>
        <v>0.66685631700360926</v>
      </c>
    </row>
    <row r="1509" spans="13:22" x14ac:dyDescent="0.25">
      <c r="M1509" s="3">
        <v>1505</v>
      </c>
      <c r="N1509" s="122">
        <f>(_xlfn.GAMMA.INV(T1509,IF($O$2="Railway",$D$31,$D$32),IF($O$2="Railway",$F$31,$F$32))*'CBA Result'!$G$89)</f>
        <v>3256014793.443676</v>
      </c>
      <c r="O1509" s="122">
        <f>'CBA Result'!$G$88+'CBA Result'!$G$92+'CBA Result'!$G$93+'CBA Result'!$G$94+'CBA Result'!$G$95</f>
        <v>-1375964005.2877898</v>
      </c>
      <c r="P1509" s="122">
        <f>'CBA Result'!$G$90+'CBA Result'!$G$91</f>
        <v>16477753602.776276</v>
      </c>
      <c r="Q1509" s="122">
        <f>'CBA Result'!$G$74</f>
        <v>-11300047184.977684</v>
      </c>
      <c r="R1509" s="3">
        <v>0.50773910555472579</v>
      </c>
      <c r="S1509" s="122">
        <f t="shared" si="73"/>
        <v>13176936204.763803</v>
      </c>
      <c r="T1509" s="3">
        <v>0.18842111846042864</v>
      </c>
      <c r="U1509" s="122">
        <f t="shared" si="74"/>
        <v>-15866220450.918013</v>
      </c>
      <c r="V1509" s="3">
        <f t="shared" si="75"/>
        <v>0.94899645693807932</v>
      </c>
    </row>
    <row r="1510" spans="13:22" x14ac:dyDescent="0.25">
      <c r="M1510" s="3">
        <v>1506</v>
      </c>
      <c r="N1510" s="122">
        <f>(_xlfn.GAMMA.INV(T1510,IF($O$2="Railway",$D$31,$D$32),IF($O$2="Railway",$F$31,$F$32))*'CBA Result'!$G$89)</f>
        <v>3546671621.4886298</v>
      </c>
      <c r="O1510" s="122">
        <f>'CBA Result'!$G$88+'CBA Result'!$G$92+'CBA Result'!$G$93+'CBA Result'!$G$94+'CBA Result'!$G$95</f>
        <v>-1375964005.2877898</v>
      </c>
      <c r="P1510" s="122">
        <f>'CBA Result'!$G$90+'CBA Result'!$G$91</f>
        <v>16477753602.776276</v>
      </c>
      <c r="Q1510" s="122">
        <f>'CBA Result'!$G$74</f>
        <v>-11300047184.977684</v>
      </c>
      <c r="R1510" s="3">
        <v>0.68176893788837079</v>
      </c>
      <c r="S1510" s="122">
        <f t="shared" si="73"/>
        <v>16788943787.853821</v>
      </c>
      <c r="T1510" s="3">
        <v>0.31011956193010826</v>
      </c>
      <c r="U1510" s="122">
        <f t="shared" si="74"/>
        <v>-17282560855.332573</v>
      </c>
      <c r="V1510" s="3">
        <f t="shared" si="75"/>
        <v>1.097039470178091</v>
      </c>
    </row>
    <row r="1511" spans="13:22" x14ac:dyDescent="0.25">
      <c r="M1511" s="3">
        <v>1507</v>
      </c>
      <c r="N1511" s="122">
        <f>(_xlfn.GAMMA.INV(T1511,IF($O$2="Railway",$D$31,$D$32),IF($O$2="Railway",$F$31,$F$32))*'CBA Result'!$G$89)</f>
        <v>5463993482.0561781</v>
      </c>
      <c r="O1511" s="122">
        <f>'CBA Result'!$G$88+'CBA Result'!$G$92+'CBA Result'!$G$93+'CBA Result'!$G$94+'CBA Result'!$G$95</f>
        <v>-1375964005.2877898</v>
      </c>
      <c r="P1511" s="122">
        <f>'CBA Result'!$G$90+'CBA Result'!$G$91</f>
        <v>16477753602.776276</v>
      </c>
      <c r="Q1511" s="122">
        <f>'CBA Result'!$G$74</f>
        <v>-11300047184.977684</v>
      </c>
      <c r="R1511" s="3">
        <v>0.82106119168676495</v>
      </c>
      <c r="S1511" s="122">
        <f t="shared" si="73"/>
        <v>20528063250.42025</v>
      </c>
      <c r="T1511" s="3">
        <v>0.95002698357999593</v>
      </c>
      <c r="U1511" s="122">
        <f t="shared" si="74"/>
        <v>-26625470284.48632</v>
      </c>
      <c r="V1511" s="3">
        <f t="shared" si="75"/>
        <v>0.9245317533989823</v>
      </c>
    </row>
    <row r="1512" spans="13:22" x14ac:dyDescent="0.25">
      <c r="M1512" s="3">
        <v>1508</v>
      </c>
      <c r="N1512" s="122">
        <f>(_xlfn.GAMMA.INV(T1512,IF($O$2="Railway",$D$31,$D$32),IF($O$2="Railway",$F$31,$F$32))*'CBA Result'!$G$89)</f>
        <v>3544309847.5088239</v>
      </c>
      <c r="O1512" s="122">
        <f>'CBA Result'!$G$88+'CBA Result'!$G$92+'CBA Result'!$G$93+'CBA Result'!$G$94+'CBA Result'!$G$95</f>
        <v>-1375964005.2877898</v>
      </c>
      <c r="P1512" s="122">
        <f>'CBA Result'!$G$90+'CBA Result'!$G$91</f>
        <v>16477753602.776276</v>
      </c>
      <c r="Q1512" s="122">
        <f>'CBA Result'!$G$74</f>
        <v>-11300047184.977684</v>
      </c>
      <c r="R1512" s="3">
        <v>0.53966904139374428</v>
      </c>
      <c r="S1512" s="122">
        <f t="shared" si="73"/>
        <v>13793578135.951294</v>
      </c>
      <c r="T1512" s="3">
        <v>0.30903843159629285</v>
      </c>
      <c r="U1512" s="122">
        <f t="shared" si="74"/>
        <v>-17271052177.087528</v>
      </c>
      <c r="V1512" s="3">
        <f t="shared" si="75"/>
        <v>0.92420101650483455</v>
      </c>
    </row>
    <row r="1513" spans="13:22" x14ac:dyDescent="0.25">
      <c r="M1513" s="3">
        <v>1509</v>
      </c>
      <c r="N1513" s="122">
        <f>(_xlfn.GAMMA.INV(T1513,IF($O$2="Railway",$D$31,$D$32),IF($O$2="Railway",$F$31,$F$32))*'CBA Result'!$G$89)</f>
        <v>3484301310.7426076</v>
      </c>
      <c r="O1513" s="122">
        <f>'CBA Result'!$G$88+'CBA Result'!$G$92+'CBA Result'!$G$93+'CBA Result'!$G$94+'CBA Result'!$G$95</f>
        <v>-1375964005.2877898</v>
      </c>
      <c r="P1513" s="122">
        <f>'CBA Result'!$G$90+'CBA Result'!$G$91</f>
        <v>16477753602.776276</v>
      </c>
      <c r="Q1513" s="122">
        <f>'CBA Result'!$G$74</f>
        <v>-11300047184.977684</v>
      </c>
      <c r="R1513" s="3">
        <v>8.2045149383892957E-2</v>
      </c>
      <c r="S1513" s="122">
        <f t="shared" si="73"/>
        <v>4911208252.8515568</v>
      </c>
      <c r="T1513" s="3">
        <v>0.28198546637897848</v>
      </c>
      <c r="U1513" s="122">
        <f t="shared" si="74"/>
        <v>-16978636836.964697</v>
      </c>
      <c r="V1513" s="3">
        <f t="shared" si="75"/>
        <v>0.41343398917773616</v>
      </c>
    </row>
    <row r="1514" spans="13:22" x14ac:dyDescent="0.25">
      <c r="M1514" s="3">
        <v>1510</v>
      </c>
      <c r="N1514" s="122">
        <f>(_xlfn.GAMMA.INV(T1514,IF($O$2="Railway",$D$31,$D$32),IF($O$2="Railway",$F$31,$F$32))*'CBA Result'!$G$89)</f>
        <v>4298553041.4663677</v>
      </c>
      <c r="O1514" s="122">
        <f>'CBA Result'!$G$88+'CBA Result'!$G$92+'CBA Result'!$G$93+'CBA Result'!$G$94+'CBA Result'!$G$95</f>
        <v>-1375964005.2877898</v>
      </c>
      <c r="P1514" s="122">
        <f>'CBA Result'!$G$90+'CBA Result'!$G$91</f>
        <v>16477753602.776276</v>
      </c>
      <c r="Q1514" s="122">
        <f>'CBA Result'!$G$74</f>
        <v>-11300047184.977684</v>
      </c>
      <c r="R1514" s="3">
        <v>0.93636471036394131</v>
      </c>
      <c r="S1514" s="122">
        <f t="shared" si="73"/>
        <v>25505618403.190853</v>
      </c>
      <c r="T1514" s="3">
        <v>0.66214327318392485</v>
      </c>
      <c r="U1514" s="122">
        <f t="shared" si="74"/>
        <v>-20946400585.525867</v>
      </c>
      <c r="V1514" s="3">
        <f t="shared" si="75"/>
        <v>1.3571881872159721</v>
      </c>
    </row>
    <row r="1515" spans="13:22" x14ac:dyDescent="0.25">
      <c r="M1515" s="3">
        <v>1511</v>
      </c>
      <c r="N1515" s="122">
        <f>(_xlfn.GAMMA.INV(T1515,IF($O$2="Railway",$D$31,$D$32),IF($O$2="Railway",$F$31,$F$32))*'CBA Result'!$G$89)</f>
        <v>3748658611.3413668</v>
      </c>
      <c r="O1515" s="122">
        <f>'CBA Result'!$G$88+'CBA Result'!$G$92+'CBA Result'!$G$93+'CBA Result'!$G$94+'CBA Result'!$G$95</f>
        <v>-1375964005.2877898</v>
      </c>
      <c r="P1515" s="122">
        <f>'CBA Result'!$G$90+'CBA Result'!$G$91</f>
        <v>16477753602.776276</v>
      </c>
      <c r="Q1515" s="122">
        <f>'CBA Result'!$G$74</f>
        <v>-11300047184.977684</v>
      </c>
      <c r="R1515" s="3">
        <v>0.83423291465079474</v>
      </c>
      <c r="S1515" s="122">
        <f t="shared" si="73"/>
        <v>20961879038.805565</v>
      </c>
      <c r="T1515" s="3">
        <v>0.40586445850175135</v>
      </c>
      <c r="U1515" s="122">
        <f t="shared" si="74"/>
        <v>-18266822387.4589</v>
      </c>
      <c r="V1515" s="3">
        <f t="shared" si="75"/>
        <v>1.2774292731328853</v>
      </c>
    </row>
    <row r="1516" spans="13:22" x14ac:dyDescent="0.25">
      <c r="M1516" s="3">
        <v>1512</v>
      </c>
      <c r="N1516" s="122">
        <f>(_xlfn.GAMMA.INV(T1516,IF($O$2="Railway",$D$31,$D$32),IF($O$2="Railway",$F$31,$F$32))*'CBA Result'!$G$89)</f>
        <v>5427904458.5428238</v>
      </c>
      <c r="O1516" s="122">
        <f>'CBA Result'!$G$88+'CBA Result'!$G$92+'CBA Result'!$G$93+'CBA Result'!$G$94+'CBA Result'!$G$95</f>
        <v>-1375964005.2877898</v>
      </c>
      <c r="P1516" s="122">
        <f>'CBA Result'!$G$90+'CBA Result'!$G$91</f>
        <v>16477753602.776276</v>
      </c>
      <c r="Q1516" s="122">
        <f>'CBA Result'!$G$74</f>
        <v>-11300047184.977684</v>
      </c>
      <c r="R1516" s="3">
        <v>0.35675799516578743</v>
      </c>
      <c r="S1516" s="122">
        <f t="shared" si="73"/>
        <v>10389370630.18004</v>
      </c>
      <c r="T1516" s="3">
        <v>0.94628383785952275</v>
      </c>
      <c r="U1516" s="122">
        <f t="shared" si="74"/>
        <v>-26449612237.380936</v>
      </c>
      <c r="V1516" s="3">
        <f t="shared" si="75"/>
        <v>0.54599330053789341</v>
      </c>
    </row>
    <row r="1517" spans="13:22" x14ac:dyDescent="0.25">
      <c r="M1517" s="3">
        <v>1513</v>
      </c>
      <c r="N1517" s="122">
        <f>(_xlfn.GAMMA.INV(T1517,IF($O$2="Railway",$D$31,$D$32),IF($O$2="Railway",$F$31,$F$32))*'CBA Result'!$G$89)</f>
        <v>1875344099.2930589</v>
      </c>
      <c r="O1517" s="122">
        <f>'CBA Result'!$G$88+'CBA Result'!$G$92+'CBA Result'!$G$93+'CBA Result'!$G$94+'CBA Result'!$G$95</f>
        <v>-1375964005.2877898</v>
      </c>
      <c r="P1517" s="122">
        <f>'CBA Result'!$G$90+'CBA Result'!$G$91</f>
        <v>16477753602.776276</v>
      </c>
      <c r="Q1517" s="122">
        <f>'CBA Result'!$G$74</f>
        <v>-11300047184.977684</v>
      </c>
      <c r="R1517" s="3">
        <v>0.65112781151733246</v>
      </c>
      <c r="S1517" s="122">
        <f t="shared" si="73"/>
        <v>16097132358.467014</v>
      </c>
      <c r="T1517" s="3">
        <v>8.0640387179242712E-4</v>
      </c>
      <c r="U1517" s="122">
        <f t="shared" si="74"/>
        <v>-9138356177.1973438</v>
      </c>
      <c r="V1517" s="3">
        <f t="shared" si="75"/>
        <v>1.8161376215434724</v>
      </c>
    </row>
    <row r="1518" spans="13:22" x14ac:dyDescent="0.25">
      <c r="M1518" s="3">
        <v>1514</v>
      </c>
      <c r="N1518" s="122">
        <f>(_xlfn.GAMMA.INV(T1518,IF($O$2="Railway",$D$31,$D$32),IF($O$2="Railway",$F$31,$F$32))*'CBA Result'!$G$89)</f>
        <v>3151626341.4267983</v>
      </c>
      <c r="O1518" s="122">
        <f>'CBA Result'!$G$88+'CBA Result'!$G$92+'CBA Result'!$G$93+'CBA Result'!$G$94+'CBA Result'!$G$95</f>
        <v>-1375964005.2877898</v>
      </c>
      <c r="P1518" s="122">
        <f>'CBA Result'!$G$90+'CBA Result'!$G$91</f>
        <v>16477753602.776276</v>
      </c>
      <c r="Q1518" s="122">
        <f>'CBA Result'!$G$74</f>
        <v>-11300047184.977684</v>
      </c>
      <c r="R1518" s="3">
        <v>0.39291739736128728</v>
      </c>
      <c r="S1518" s="122">
        <f t="shared" si="73"/>
        <v>11046164688.585176</v>
      </c>
      <c r="T1518" s="3">
        <v>0.15176817659844921</v>
      </c>
      <c r="U1518" s="122">
        <f t="shared" si="74"/>
        <v>-15357546413.083513</v>
      </c>
      <c r="V1518" s="3">
        <f t="shared" si="75"/>
        <v>0.83488772749538442</v>
      </c>
    </row>
    <row r="1519" spans="13:22" x14ac:dyDescent="0.25">
      <c r="M1519" s="3">
        <v>1515</v>
      </c>
      <c r="N1519" s="122">
        <f>(_xlfn.GAMMA.INV(T1519,IF($O$2="Railway",$D$31,$D$32),IF($O$2="Railway",$F$31,$F$32))*'CBA Result'!$G$89)</f>
        <v>3388662943.9954886</v>
      </c>
      <c r="O1519" s="122">
        <f>'CBA Result'!$G$88+'CBA Result'!$G$92+'CBA Result'!$G$93+'CBA Result'!$G$94+'CBA Result'!$G$95</f>
        <v>-1375964005.2877898</v>
      </c>
      <c r="P1519" s="122">
        <f>'CBA Result'!$G$90+'CBA Result'!$G$91</f>
        <v>16477753602.776276</v>
      </c>
      <c r="Q1519" s="122">
        <f>'CBA Result'!$G$74</f>
        <v>-11300047184.977684</v>
      </c>
      <c r="R1519" s="3">
        <v>8.8211075729597965E-2</v>
      </c>
      <c r="S1519" s="122">
        <f t="shared" si="73"/>
        <v>5066693224.4438353</v>
      </c>
      <c r="T1519" s="3">
        <v>0.24078843266619776</v>
      </c>
      <c r="U1519" s="122">
        <f t="shared" si="74"/>
        <v>-16512601051.921268</v>
      </c>
      <c r="V1519" s="3">
        <f t="shared" si="75"/>
        <v>0.42872665190005516</v>
      </c>
    </row>
    <row r="1520" spans="13:22" x14ac:dyDescent="0.25">
      <c r="M1520" s="3">
        <v>1516</v>
      </c>
      <c r="N1520" s="122">
        <f>(_xlfn.GAMMA.INV(T1520,IF($O$2="Railway",$D$31,$D$32),IF($O$2="Railway",$F$31,$F$32))*'CBA Result'!$G$89)</f>
        <v>3861903819.3688493</v>
      </c>
      <c r="O1520" s="122">
        <f>'CBA Result'!$G$88+'CBA Result'!$G$92+'CBA Result'!$G$93+'CBA Result'!$G$94+'CBA Result'!$G$95</f>
        <v>-1375964005.2877898</v>
      </c>
      <c r="P1520" s="122">
        <f>'CBA Result'!$G$90+'CBA Result'!$G$91</f>
        <v>16477753602.776276</v>
      </c>
      <c r="Q1520" s="122">
        <f>'CBA Result'!$G$74</f>
        <v>-11300047184.977684</v>
      </c>
      <c r="R1520" s="3">
        <v>0.20953448265687924</v>
      </c>
      <c r="S1520" s="122">
        <f t="shared" si="73"/>
        <v>7663574426.9317789</v>
      </c>
      <c r="T1520" s="3">
        <v>0.46097345512982379</v>
      </c>
      <c r="U1520" s="122">
        <f t="shared" si="74"/>
        <v>-18818654473.477703</v>
      </c>
      <c r="V1520" s="3">
        <f t="shared" si="75"/>
        <v>0.53933262100737211</v>
      </c>
    </row>
    <row r="1521" spans="13:22" x14ac:dyDescent="0.25">
      <c r="M1521" s="3">
        <v>1517</v>
      </c>
      <c r="N1521" s="122">
        <f>(_xlfn.GAMMA.INV(T1521,IF($O$2="Railway",$D$31,$D$32),IF($O$2="Railway",$F$31,$F$32))*'CBA Result'!$G$89)</f>
        <v>3697822577.3285599</v>
      </c>
      <c r="O1521" s="122">
        <f>'CBA Result'!$G$88+'CBA Result'!$G$92+'CBA Result'!$G$93+'CBA Result'!$G$94+'CBA Result'!$G$95</f>
        <v>-1375964005.2877898</v>
      </c>
      <c r="P1521" s="122">
        <f>'CBA Result'!$G$90+'CBA Result'!$G$91</f>
        <v>16477753602.776276</v>
      </c>
      <c r="Q1521" s="122">
        <f>'CBA Result'!$G$74</f>
        <v>-11300047184.977684</v>
      </c>
      <c r="R1521" s="3">
        <v>0.71602510365456862</v>
      </c>
      <c r="S1521" s="122">
        <f t="shared" si="73"/>
        <v>17604733360.639645</v>
      </c>
      <c r="T1521" s="3">
        <v>0.38130210855207591</v>
      </c>
      <c r="U1521" s="122">
        <f t="shared" si="74"/>
        <v>-18019103696.462261</v>
      </c>
      <c r="V1521" s="3">
        <f t="shared" si="75"/>
        <v>1.1058592185466283</v>
      </c>
    </row>
    <row r="1522" spans="13:22" x14ac:dyDescent="0.25">
      <c r="M1522" s="3">
        <v>1518</v>
      </c>
      <c r="N1522" s="122">
        <f>(_xlfn.GAMMA.INV(T1522,IF($O$2="Railway",$D$31,$D$32),IF($O$2="Railway",$F$31,$F$32))*'CBA Result'!$G$89)</f>
        <v>3581217063.0332389</v>
      </c>
      <c r="O1522" s="122">
        <f>'CBA Result'!$G$88+'CBA Result'!$G$92+'CBA Result'!$G$93+'CBA Result'!$G$94+'CBA Result'!$G$95</f>
        <v>-1375964005.2877898</v>
      </c>
      <c r="P1522" s="122">
        <f>'CBA Result'!$G$90+'CBA Result'!$G$91</f>
        <v>16477753602.776276</v>
      </c>
      <c r="Q1522" s="122">
        <f>'CBA Result'!$G$74</f>
        <v>-11300047184.977684</v>
      </c>
      <c r="R1522" s="3">
        <v>0.58174777677155509</v>
      </c>
      <c r="S1522" s="122">
        <f t="shared" si="73"/>
        <v>14631356418.556765</v>
      </c>
      <c r="T1522" s="3">
        <v>0.32606063334910695</v>
      </c>
      <c r="U1522" s="122">
        <f t="shared" si="74"/>
        <v>-17450897188.516541</v>
      </c>
      <c r="V1522" s="3">
        <f t="shared" si="75"/>
        <v>0.96479907562468736</v>
      </c>
    </row>
    <row r="1523" spans="13:22" x14ac:dyDescent="0.25">
      <c r="M1523" s="3">
        <v>1519</v>
      </c>
      <c r="N1523" s="122">
        <f>(_xlfn.GAMMA.INV(T1523,IF($O$2="Railway",$D$31,$D$32),IF($O$2="Railway",$F$31,$F$32))*'CBA Result'!$G$89)</f>
        <v>3792208869.4725718</v>
      </c>
      <c r="O1523" s="122">
        <f>'CBA Result'!$G$88+'CBA Result'!$G$92+'CBA Result'!$G$93+'CBA Result'!$G$94+'CBA Result'!$G$95</f>
        <v>-1375964005.2877898</v>
      </c>
      <c r="P1523" s="122">
        <f>'CBA Result'!$G$90+'CBA Result'!$G$91</f>
        <v>16477753602.776276</v>
      </c>
      <c r="Q1523" s="122">
        <f>'CBA Result'!$G$74</f>
        <v>-11300047184.977684</v>
      </c>
      <c r="R1523" s="3">
        <v>0.17502019396500113</v>
      </c>
      <c r="S1523" s="122">
        <f t="shared" si="73"/>
        <v>6982417502.3884754</v>
      </c>
      <c r="T1523" s="3">
        <v>0.42702902848296931</v>
      </c>
      <c r="U1523" s="122">
        <f t="shared" si="74"/>
        <v>-18479038252.56966</v>
      </c>
      <c r="V1523" s="3">
        <f t="shared" si="75"/>
        <v>0.5086120953976756</v>
      </c>
    </row>
    <row r="1524" spans="13:22" x14ac:dyDescent="0.25">
      <c r="M1524" s="3">
        <v>1520</v>
      </c>
      <c r="N1524" s="122">
        <f>(_xlfn.GAMMA.INV(T1524,IF($O$2="Railway",$D$31,$D$32),IF($O$2="Railway",$F$31,$F$32))*'CBA Result'!$G$89)</f>
        <v>3630913883.7640786</v>
      </c>
      <c r="O1524" s="122">
        <f>'CBA Result'!$G$88+'CBA Result'!$G$92+'CBA Result'!$G$93+'CBA Result'!$G$94+'CBA Result'!$G$95</f>
        <v>-1375964005.2877898</v>
      </c>
      <c r="P1524" s="122">
        <f>'CBA Result'!$G$90+'CBA Result'!$G$91</f>
        <v>16477753602.776276</v>
      </c>
      <c r="Q1524" s="122">
        <f>'CBA Result'!$G$74</f>
        <v>-11300047184.977684</v>
      </c>
      <c r="R1524" s="3">
        <v>0.45338344934668973</v>
      </c>
      <c r="S1524" s="122">
        <f t="shared" si="73"/>
        <v>12155372050.070602</v>
      </c>
      <c r="T1524" s="3">
        <v>0.3493683038346731</v>
      </c>
      <c r="U1524" s="122">
        <f t="shared" si="74"/>
        <v>-17693064612.022411</v>
      </c>
      <c r="V1524" s="3">
        <f t="shared" si="75"/>
        <v>0.81446161219323743</v>
      </c>
    </row>
    <row r="1525" spans="13:22" x14ac:dyDescent="0.25">
      <c r="M1525" s="3">
        <v>1521</v>
      </c>
      <c r="N1525" s="122">
        <f>(_xlfn.GAMMA.INV(T1525,IF($O$2="Railway",$D$31,$D$32),IF($O$2="Railway",$F$31,$F$32))*'CBA Result'!$G$89)</f>
        <v>3983418109.3733611</v>
      </c>
      <c r="O1525" s="122">
        <f>'CBA Result'!$G$88+'CBA Result'!$G$92+'CBA Result'!$G$93+'CBA Result'!$G$94+'CBA Result'!$G$95</f>
        <v>-1375964005.2877898</v>
      </c>
      <c r="P1525" s="122">
        <f>'CBA Result'!$G$90+'CBA Result'!$G$91</f>
        <v>16477753602.776276</v>
      </c>
      <c r="Q1525" s="122">
        <f>'CBA Result'!$G$74</f>
        <v>-11300047184.977684</v>
      </c>
      <c r="R1525" s="3">
        <v>0.62501818394651143</v>
      </c>
      <c r="S1525" s="122">
        <f t="shared" si="73"/>
        <v>15530963613.079988</v>
      </c>
      <c r="T1525" s="3">
        <v>0.51971821470995105</v>
      </c>
      <c r="U1525" s="122">
        <f t="shared" si="74"/>
        <v>-19410780933.415955</v>
      </c>
      <c r="V1525" s="3">
        <f t="shared" si="75"/>
        <v>0.93445069414698279</v>
      </c>
    </row>
    <row r="1526" spans="13:22" x14ac:dyDescent="0.25">
      <c r="M1526" s="3">
        <v>1522</v>
      </c>
      <c r="N1526" s="122">
        <f>(_xlfn.GAMMA.INV(T1526,IF($O$2="Railway",$D$31,$D$32),IF($O$2="Railway",$F$31,$F$32))*'CBA Result'!$G$89)</f>
        <v>3129331956.7752304</v>
      </c>
      <c r="O1526" s="122">
        <f>'CBA Result'!$G$88+'CBA Result'!$G$92+'CBA Result'!$G$93+'CBA Result'!$G$94+'CBA Result'!$G$95</f>
        <v>-1375964005.2877898</v>
      </c>
      <c r="P1526" s="122">
        <f>'CBA Result'!$G$90+'CBA Result'!$G$91</f>
        <v>16477753602.776276</v>
      </c>
      <c r="Q1526" s="122">
        <f>'CBA Result'!$G$74</f>
        <v>-11300047184.977684</v>
      </c>
      <c r="R1526" s="3">
        <v>0.76892769044390341</v>
      </c>
      <c r="S1526" s="122">
        <f t="shared" si="73"/>
        <v>18979263108.327686</v>
      </c>
      <c r="T1526" s="3">
        <v>0.14450376937520293</v>
      </c>
      <c r="U1526" s="122">
        <f t="shared" si="74"/>
        <v>-15248908202.221693</v>
      </c>
      <c r="V1526" s="3">
        <f t="shared" si="75"/>
        <v>1.3596141300656845</v>
      </c>
    </row>
    <row r="1527" spans="13:22" x14ac:dyDescent="0.25">
      <c r="M1527" s="3">
        <v>1523</v>
      </c>
      <c r="N1527" s="122">
        <f>(_xlfn.GAMMA.INV(T1527,IF($O$2="Railway",$D$31,$D$32),IF($O$2="Railway",$F$31,$F$32))*'CBA Result'!$G$89)</f>
        <v>5151280842.4726572</v>
      </c>
      <c r="O1527" s="122">
        <f>'CBA Result'!$G$88+'CBA Result'!$G$92+'CBA Result'!$G$93+'CBA Result'!$G$94+'CBA Result'!$G$95</f>
        <v>-1375964005.2877898</v>
      </c>
      <c r="P1527" s="122">
        <f>'CBA Result'!$G$90+'CBA Result'!$G$91</f>
        <v>16477753602.776276</v>
      </c>
      <c r="Q1527" s="122">
        <f>'CBA Result'!$G$74</f>
        <v>-11300047184.977684</v>
      </c>
      <c r="R1527" s="3">
        <v>0.96389794178501564</v>
      </c>
      <c r="S1527" s="122">
        <f t="shared" si="73"/>
        <v>27599456704.950802</v>
      </c>
      <c r="T1527" s="3">
        <v>0.90894144373437014</v>
      </c>
      <c r="U1527" s="122">
        <f t="shared" si="74"/>
        <v>-25101654211.10384</v>
      </c>
      <c r="V1527" s="3">
        <f t="shared" si="75"/>
        <v>1.2499086027667803</v>
      </c>
    </row>
    <row r="1528" spans="13:22" x14ac:dyDescent="0.25">
      <c r="M1528" s="3">
        <v>1524</v>
      </c>
      <c r="N1528" s="122">
        <f>(_xlfn.GAMMA.INV(T1528,IF($O$2="Railway",$D$31,$D$32),IF($O$2="Railway",$F$31,$F$32))*'CBA Result'!$G$89)</f>
        <v>4340802858.310668</v>
      </c>
      <c r="O1528" s="122">
        <f>'CBA Result'!$G$88+'CBA Result'!$G$92+'CBA Result'!$G$93+'CBA Result'!$G$94+'CBA Result'!$G$95</f>
        <v>-1375964005.2877898</v>
      </c>
      <c r="P1528" s="122">
        <f>'CBA Result'!$G$90+'CBA Result'!$G$91</f>
        <v>16477753602.776276</v>
      </c>
      <c r="Q1528" s="122">
        <f>'CBA Result'!$G$74</f>
        <v>-11300047184.977684</v>
      </c>
      <c r="R1528" s="3">
        <v>9.2960751497885297E-2</v>
      </c>
      <c r="S1528" s="122">
        <f t="shared" si="73"/>
        <v>5183881262.8909578</v>
      </c>
      <c r="T1528" s="3">
        <v>0.67953308244429567</v>
      </c>
      <c r="U1528" s="122">
        <f t="shared" si="74"/>
        <v>-21152279535.895626</v>
      </c>
      <c r="V1528" s="3">
        <f t="shared" si="75"/>
        <v>0.38524075393790902</v>
      </c>
    </row>
    <row r="1529" spans="13:22" x14ac:dyDescent="0.25">
      <c r="M1529" s="3">
        <v>1525</v>
      </c>
      <c r="N1529" s="122">
        <f>(_xlfn.GAMMA.INV(T1529,IF($O$2="Railway",$D$31,$D$32),IF($O$2="Railway",$F$31,$F$32))*'CBA Result'!$G$89)</f>
        <v>5077880583.278039</v>
      </c>
      <c r="O1529" s="122">
        <f>'CBA Result'!$G$88+'CBA Result'!$G$92+'CBA Result'!$G$93+'CBA Result'!$G$94+'CBA Result'!$G$95</f>
        <v>-1375964005.2877898</v>
      </c>
      <c r="P1529" s="122">
        <f>'CBA Result'!$G$90+'CBA Result'!$G$91</f>
        <v>16477753602.776276</v>
      </c>
      <c r="Q1529" s="122">
        <f>'CBA Result'!$G$74</f>
        <v>-11300047184.977684</v>
      </c>
      <c r="R1529" s="3">
        <v>0.56493979731058663</v>
      </c>
      <c r="S1529" s="122">
        <f t="shared" si="73"/>
        <v>14292852050.256784</v>
      </c>
      <c r="T1529" s="3">
        <v>0.89608026673593777</v>
      </c>
      <c r="U1529" s="122">
        <f t="shared" si="74"/>
        <v>-24743982404.488785</v>
      </c>
      <c r="V1529" s="3">
        <f t="shared" si="75"/>
        <v>0.72723817589615714</v>
      </c>
    </row>
    <row r="1530" spans="13:22" x14ac:dyDescent="0.25">
      <c r="M1530" s="3">
        <v>1526</v>
      </c>
      <c r="N1530" s="122">
        <f>(_xlfn.GAMMA.INV(T1530,IF($O$2="Railway",$D$31,$D$32),IF($O$2="Railway",$F$31,$F$32))*'CBA Result'!$G$89)</f>
        <v>4903939917.9966154</v>
      </c>
      <c r="O1530" s="122">
        <f>'CBA Result'!$G$88+'CBA Result'!$G$92+'CBA Result'!$G$93+'CBA Result'!$G$94+'CBA Result'!$G$95</f>
        <v>-1375964005.2877898</v>
      </c>
      <c r="P1530" s="122">
        <f>'CBA Result'!$G$90+'CBA Result'!$G$91</f>
        <v>16477753602.776276</v>
      </c>
      <c r="Q1530" s="122">
        <f>'CBA Result'!$G$74</f>
        <v>-11300047184.977684</v>
      </c>
      <c r="R1530" s="3">
        <v>0.39344834365144277</v>
      </c>
      <c r="S1530" s="122">
        <f t="shared" si="73"/>
        <v>11055829217.326296</v>
      </c>
      <c r="T1530" s="3">
        <v>0.85983014945533054</v>
      </c>
      <c r="U1530" s="122">
        <f t="shared" si="74"/>
        <v>-23896387686.463699</v>
      </c>
      <c r="V1530" s="3">
        <f t="shared" si="75"/>
        <v>0.610293292918755</v>
      </c>
    </row>
    <row r="1531" spans="13:22" x14ac:dyDescent="0.25">
      <c r="M1531" s="3">
        <v>1527</v>
      </c>
      <c r="N1531" s="122">
        <f>(_xlfn.GAMMA.INV(T1531,IF($O$2="Railway",$D$31,$D$32),IF($O$2="Railway",$F$31,$F$32))*'CBA Result'!$G$89)</f>
        <v>2437852583.2875829</v>
      </c>
      <c r="O1531" s="122">
        <f>'CBA Result'!$G$88+'CBA Result'!$G$92+'CBA Result'!$G$93+'CBA Result'!$G$94+'CBA Result'!$G$95</f>
        <v>-1375964005.2877898</v>
      </c>
      <c r="P1531" s="122">
        <f>'CBA Result'!$G$90+'CBA Result'!$G$91</f>
        <v>16477753602.776276</v>
      </c>
      <c r="Q1531" s="122">
        <f>'CBA Result'!$G$74</f>
        <v>-11300047184.977684</v>
      </c>
      <c r="R1531" s="3">
        <v>0.45238592044511139</v>
      </c>
      <c r="S1531" s="122">
        <f t="shared" si="73"/>
        <v>12136885704.445826</v>
      </c>
      <c r="T1531" s="3">
        <v>1.6918633535045635E-2</v>
      </c>
      <c r="U1531" s="122">
        <f t="shared" si="74"/>
        <v>-11879401343.98835</v>
      </c>
      <c r="V1531" s="3">
        <f t="shared" si="75"/>
        <v>1.1110639248774052</v>
      </c>
    </row>
    <row r="1532" spans="13:22" x14ac:dyDescent="0.25">
      <c r="M1532" s="3">
        <v>1528</v>
      </c>
      <c r="N1532" s="122">
        <f>(_xlfn.GAMMA.INV(T1532,IF($O$2="Railway",$D$31,$D$32),IF($O$2="Railway",$F$31,$F$32))*'CBA Result'!$G$89)</f>
        <v>4936191568.3692122</v>
      </c>
      <c r="O1532" s="122">
        <f>'CBA Result'!$G$88+'CBA Result'!$G$92+'CBA Result'!$G$93+'CBA Result'!$G$94+'CBA Result'!$G$95</f>
        <v>-1375964005.2877898</v>
      </c>
      <c r="P1532" s="122">
        <f>'CBA Result'!$G$90+'CBA Result'!$G$91</f>
        <v>16477753602.776276</v>
      </c>
      <c r="Q1532" s="122">
        <f>'CBA Result'!$G$74</f>
        <v>-11300047184.977684</v>
      </c>
      <c r="R1532" s="3">
        <v>0.68540636709811631</v>
      </c>
      <c r="S1532" s="122">
        <f t="shared" si="73"/>
        <v>16873289486.358545</v>
      </c>
      <c r="T1532" s="3">
        <v>0.86719700211913964</v>
      </c>
      <c r="U1532" s="122">
        <f t="shared" si="74"/>
        <v>-24053546614.533661</v>
      </c>
      <c r="V1532" s="3">
        <f t="shared" si="75"/>
        <v>0.84950121397455813</v>
      </c>
    </row>
    <row r="1533" spans="13:22" x14ac:dyDescent="0.25">
      <c r="M1533" s="3">
        <v>1529</v>
      </c>
      <c r="N1533" s="122">
        <f>(_xlfn.GAMMA.INV(T1533,IF($O$2="Railway",$D$31,$D$32),IF($O$2="Railway",$F$31,$F$32))*'CBA Result'!$G$89)</f>
        <v>2391362668.0706944</v>
      </c>
      <c r="O1533" s="122">
        <f>'CBA Result'!$G$88+'CBA Result'!$G$92+'CBA Result'!$G$93+'CBA Result'!$G$94+'CBA Result'!$G$95</f>
        <v>-1375964005.2877898</v>
      </c>
      <c r="P1533" s="122">
        <f>'CBA Result'!$G$90+'CBA Result'!$G$91</f>
        <v>16477753602.776276</v>
      </c>
      <c r="Q1533" s="122">
        <f>'CBA Result'!$G$74</f>
        <v>-11300047184.977684</v>
      </c>
      <c r="R1533" s="3">
        <v>0.68857058454050823</v>
      </c>
      <c r="S1533" s="122">
        <f t="shared" si="73"/>
        <v>16947076418.898758</v>
      </c>
      <c r="T1533" s="3">
        <v>1.3885255520891149E-2</v>
      </c>
      <c r="U1533" s="122">
        <f t="shared" si="74"/>
        <v>-11652860836.53706</v>
      </c>
      <c r="V1533" s="3">
        <f t="shared" si="75"/>
        <v>1.5414648242739732</v>
      </c>
    </row>
    <row r="1534" spans="13:22" x14ac:dyDescent="0.25">
      <c r="M1534" s="3">
        <v>1530</v>
      </c>
      <c r="N1534" s="122">
        <f>(_xlfn.GAMMA.INV(T1534,IF($O$2="Railway",$D$31,$D$32),IF($O$2="Railway",$F$31,$F$32))*'CBA Result'!$G$89)</f>
        <v>2887026150.4546385</v>
      </c>
      <c r="O1534" s="122">
        <f>'CBA Result'!$G$88+'CBA Result'!$G$92+'CBA Result'!$G$93+'CBA Result'!$G$94+'CBA Result'!$G$95</f>
        <v>-1375964005.2877898</v>
      </c>
      <c r="P1534" s="122">
        <f>'CBA Result'!$G$90+'CBA Result'!$G$91</f>
        <v>16477753602.776276</v>
      </c>
      <c r="Q1534" s="122">
        <f>'CBA Result'!$G$74</f>
        <v>-11300047184.977684</v>
      </c>
      <c r="R1534" s="3">
        <v>0.79368945327493667</v>
      </c>
      <c r="S1534" s="122">
        <f t="shared" si="73"/>
        <v>19685461872.052071</v>
      </c>
      <c r="T1534" s="3">
        <v>7.8961809644663816E-2</v>
      </c>
      <c r="U1534" s="122">
        <f t="shared" si="74"/>
        <v>-14068177283.135817</v>
      </c>
      <c r="V1534" s="3">
        <f t="shared" si="75"/>
        <v>1.5067000927425178</v>
      </c>
    </row>
    <row r="1535" spans="13:22" x14ac:dyDescent="0.25">
      <c r="M1535" s="3">
        <v>1531</v>
      </c>
      <c r="N1535" s="122">
        <f>(_xlfn.GAMMA.INV(T1535,IF($O$2="Railway",$D$31,$D$32),IF($O$2="Railway",$F$31,$F$32))*'CBA Result'!$G$89)</f>
        <v>4243714624.877697</v>
      </c>
      <c r="O1535" s="122">
        <f>'CBA Result'!$G$88+'CBA Result'!$G$92+'CBA Result'!$G$93+'CBA Result'!$G$94+'CBA Result'!$G$95</f>
        <v>-1375964005.2877898</v>
      </c>
      <c r="P1535" s="122">
        <f>'CBA Result'!$G$90+'CBA Result'!$G$91</f>
        <v>16477753602.776276</v>
      </c>
      <c r="Q1535" s="122">
        <f>'CBA Result'!$G$74</f>
        <v>-11300047184.977684</v>
      </c>
      <c r="R1535" s="3">
        <v>0.36830730792952215</v>
      </c>
      <c r="S1535" s="122">
        <f t="shared" si="73"/>
        <v>10598951241.135378</v>
      </c>
      <c r="T1535" s="3">
        <v>0.63887465491123352</v>
      </c>
      <c r="U1535" s="122">
        <f t="shared" si="74"/>
        <v>-20679178701.728806</v>
      </c>
      <c r="V1535" s="3">
        <f t="shared" si="75"/>
        <v>0.65122034365897963</v>
      </c>
    </row>
    <row r="1536" spans="13:22" x14ac:dyDescent="0.25">
      <c r="M1536" s="3">
        <v>1532</v>
      </c>
      <c r="N1536" s="122">
        <f>(_xlfn.GAMMA.INV(T1536,IF($O$2="Railway",$D$31,$D$32),IF($O$2="Railway",$F$31,$F$32))*'CBA Result'!$G$89)</f>
        <v>4637030429.9019423</v>
      </c>
      <c r="O1536" s="122">
        <f>'CBA Result'!$G$88+'CBA Result'!$G$92+'CBA Result'!$G$93+'CBA Result'!$G$94+'CBA Result'!$G$95</f>
        <v>-1375964005.2877898</v>
      </c>
      <c r="P1536" s="122">
        <f>'CBA Result'!$G$90+'CBA Result'!$G$91</f>
        <v>16477753602.776276</v>
      </c>
      <c r="Q1536" s="122">
        <f>'CBA Result'!$G$74</f>
        <v>-11300047184.977684</v>
      </c>
      <c r="R1536" s="3">
        <v>0.55048467504625243</v>
      </c>
      <c r="S1536" s="122">
        <f t="shared" si="73"/>
        <v>14005932137.062918</v>
      </c>
      <c r="T1536" s="3">
        <v>0.78671181727263273</v>
      </c>
      <c r="U1536" s="122">
        <f t="shared" si="74"/>
        <v>-22595765592.522644</v>
      </c>
      <c r="V1536" s="3">
        <f t="shared" si="75"/>
        <v>0.76416966227473337</v>
      </c>
    </row>
    <row r="1537" spans="13:22" x14ac:dyDescent="0.25">
      <c r="M1537" s="3">
        <v>1533</v>
      </c>
      <c r="N1537" s="122">
        <f>(_xlfn.GAMMA.INV(T1537,IF($O$2="Railway",$D$31,$D$32),IF($O$2="Railway",$F$31,$F$32))*'CBA Result'!$G$89)</f>
        <v>4078974917.4919796</v>
      </c>
      <c r="O1537" s="122">
        <f>'CBA Result'!$G$88+'CBA Result'!$G$92+'CBA Result'!$G$93+'CBA Result'!$G$94+'CBA Result'!$G$95</f>
        <v>-1375964005.2877898</v>
      </c>
      <c r="P1537" s="122">
        <f>'CBA Result'!$G$90+'CBA Result'!$G$91</f>
        <v>16477753602.776276</v>
      </c>
      <c r="Q1537" s="122">
        <f>'CBA Result'!$G$74</f>
        <v>-11300047184.977684</v>
      </c>
      <c r="R1537" s="3">
        <v>0.55566631451506687</v>
      </c>
      <c r="S1537" s="122">
        <f t="shared" si="73"/>
        <v>14108359814.41083</v>
      </c>
      <c r="T1537" s="3">
        <v>0.56485393867872158</v>
      </c>
      <c r="U1537" s="122">
        <f t="shared" si="74"/>
        <v>-19876419291.770142</v>
      </c>
      <c r="V1537" s="3">
        <f t="shared" si="75"/>
        <v>0.84579473193020183</v>
      </c>
    </row>
    <row r="1538" spans="13:22" x14ac:dyDescent="0.25">
      <c r="M1538" s="3">
        <v>1534</v>
      </c>
      <c r="N1538" s="122">
        <f>(_xlfn.GAMMA.INV(T1538,IF($O$2="Railway",$D$31,$D$32),IF($O$2="Railway",$F$31,$F$32))*'CBA Result'!$G$89)</f>
        <v>4541412530.033886</v>
      </c>
      <c r="O1538" s="122">
        <f>'CBA Result'!$G$88+'CBA Result'!$G$92+'CBA Result'!$G$93+'CBA Result'!$G$94+'CBA Result'!$G$95</f>
        <v>-1375964005.2877898</v>
      </c>
      <c r="P1538" s="122">
        <f>'CBA Result'!$G$90+'CBA Result'!$G$91</f>
        <v>16477753602.776276</v>
      </c>
      <c r="Q1538" s="122">
        <f>'CBA Result'!$G$74</f>
        <v>-11300047184.977684</v>
      </c>
      <c r="R1538" s="3">
        <v>0.33323449246119474</v>
      </c>
      <c r="S1538" s="122">
        <f t="shared" si="73"/>
        <v>9962367944.194706</v>
      </c>
      <c r="T1538" s="3">
        <v>0.75506922416390065</v>
      </c>
      <c r="U1538" s="122">
        <f t="shared" si="74"/>
        <v>-22129829540.445972</v>
      </c>
      <c r="V1538" s="3">
        <f t="shared" si="75"/>
        <v>0.5932181467980816</v>
      </c>
    </row>
    <row r="1539" spans="13:22" x14ac:dyDescent="0.25">
      <c r="M1539" s="3">
        <v>1535</v>
      </c>
      <c r="N1539" s="122">
        <f>(_xlfn.GAMMA.INV(T1539,IF($O$2="Railway",$D$31,$D$32),IF($O$2="Railway",$F$31,$F$32))*'CBA Result'!$G$89)</f>
        <v>2607740704.5073476</v>
      </c>
      <c r="O1539" s="122">
        <f>'CBA Result'!$G$88+'CBA Result'!$G$92+'CBA Result'!$G$93+'CBA Result'!$G$94+'CBA Result'!$G$95</f>
        <v>-1375964005.2877898</v>
      </c>
      <c r="P1539" s="122">
        <f>'CBA Result'!$G$90+'CBA Result'!$G$91</f>
        <v>16477753602.776276</v>
      </c>
      <c r="Q1539" s="122">
        <f>'CBA Result'!$G$74</f>
        <v>-11300047184.977684</v>
      </c>
      <c r="R1539" s="3">
        <v>0.48615967176448105</v>
      </c>
      <c r="S1539" s="122">
        <f t="shared" si="73"/>
        <v>12767686064.043089</v>
      </c>
      <c r="T1539" s="3">
        <v>3.2616981294540603E-2</v>
      </c>
      <c r="U1539" s="122">
        <f t="shared" si="74"/>
        <v>-12707248437.525118</v>
      </c>
      <c r="V1539" s="3">
        <f t="shared" si="75"/>
        <v>1.1016911200005783</v>
      </c>
    </row>
    <row r="1540" spans="13:22" x14ac:dyDescent="0.25">
      <c r="M1540" s="3">
        <v>1536</v>
      </c>
      <c r="N1540" s="122">
        <f>(_xlfn.GAMMA.INV(T1540,IF($O$2="Railway",$D$31,$D$32),IF($O$2="Railway",$F$31,$F$32))*'CBA Result'!$G$89)</f>
        <v>3765206904.7955275</v>
      </c>
      <c r="O1540" s="122">
        <f>'CBA Result'!$G$88+'CBA Result'!$G$92+'CBA Result'!$G$93+'CBA Result'!$G$94+'CBA Result'!$G$95</f>
        <v>-1375964005.2877898</v>
      </c>
      <c r="P1540" s="122">
        <f>'CBA Result'!$G$90+'CBA Result'!$G$91</f>
        <v>16477753602.776276</v>
      </c>
      <c r="Q1540" s="122">
        <f>'CBA Result'!$G$74</f>
        <v>-11300047184.977684</v>
      </c>
      <c r="R1540" s="3">
        <v>0.37178155439575322</v>
      </c>
      <c r="S1540" s="122">
        <f t="shared" si="73"/>
        <v>10662018031.496597</v>
      </c>
      <c r="T1540" s="3">
        <v>0.41389706244828905</v>
      </c>
      <c r="U1540" s="122">
        <f t="shared" si="74"/>
        <v>-18347460495.29517</v>
      </c>
      <c r="V1540" s="3">
        <f t="shared" si="75"/>
        <v>0.71133882175961427</v>
      </c>
    </row>
    <row r="1541" spans="13:22" x14ac:dyDescent="0.25">
      <c r="M1541" s="3">
        <v>1537</v>
      </c>
      <c r="N1541" s="122">
        <f>(_xlfn.GAMMA.INV(T1541,IF($O$2="Railway",$D$31,$D$32),IF($O$2="Railway",$F$31,$F$32))*'CBA Result'!$G$89)</f>
        <v>4397091342.0728359</v>
      </c>
      <c r="O1541" s="122">
        <f>'CBA Result'!$G$88+'CBA Result'!$G$92+'CBA Result'!$G$93+'CBA Result'!$G$94+'CBA Result'!$G$95</f>
        <v>-1375964005.2877898</v>
      </c>
      <c r="P1541" s="122">
        <f>'CBA Result'!$G$90+'CBA Result'!$G$91</f>
        <v>16477753602.776276</v>
      </c>
      <c r="Q1541" s="122">
        <f>'CBA Result'!$G$74</f>
        <v>-11300047184.977684</v>
      </c>
      <c r="R1541" s="3">
        <v>0.39549305610481467</v>
      </c>
      <c r="S1541" s="122">
        <f t="shared" si="73"/>
        <v>11093056369.539942</v>
      </c>
      <c r="T1541" s="3">
        <v>0.70193100445376855</v>
      </c>
      <c r="U1541" s="122">
        <f t="shared" si="74"/>
        <v>-21426567445.771465</v>
      </c>
      <c r="V1541" s="3">
        <f t="shared" si="75"/>
        <v>0.65872350958904635</v>
      </c>
    </row>
    <row r="1542" spans="13:22" x14ac:dyDescent="0.25">
      <c r="M1542" s="3">
        <v>1538</v>
      </c>
      <c r="N1542" s="122">
        <f>(_xlfn.GAMMA.INV(T1542,IF($O$2="Railway",$D$31,$D$32),IF($O$2="Railway",$F$31,$F$32))*'CBA Result'!$G$89)</f>
        <v>4574800152.9062891</v>
      </c>
      <c r="O1542" s="122">
        <f>'CBA Result'!$G$88+'CBA Result'!$G$92+'CBA Result'!$G$93+'CBA Result'!$G$94+'CBA Result'!$G$95</f>
        <v>-1375964005.2877898</v>
      </c>
      <c r="P1542" s="122">
        <f>'CBA Result'!$G$90+'CBA Result'!$G$91</f>
        <v>16477753602.776276</v>
      </c>
      <c r="Q1542" s="122">
        <f>'CBA Result'!$G$74</f>
        <v>-11300047184.977684</v>
      </c>
      <c r="R1542" s="3">
        <v>0.34780624168553487</v>
      </c>
      <c r="S1542" s="122">
        <f t="shared" ref="S1542:S1605" si="76">_xlfn.BETA.INV(R1542,IF($O$2="Railway",$I$30,$J$30),IF($O$2="Railway",$I$31,$J$31),IF($O$2="Railway",$I$27,$J$27),IF($O$2="Railway",$I$29,$J$29))*P1542</f>
        <v>10226937347.007004</v>
      </c>
      <c r="T1542" s="3">
        <v>0.76644633626413372</v>
      </c>
      <c r="U1542" s="122">
        <f t="shared" ref="U1542:U1605" si="77">_xlfn.GAMMA.INV(T1542,IF($O$2="Railway",$D$31,$D$32),IF($O$2="Railway",$F$31,$F$32))*Q1542</f>
        <v>-22292523944.013287</v>
      </c>
      <c r="V1542" s="3">
        <f t="shared" ref="V1542:V1605" si="78">(N1542+O1542+S1542)/-U1542</f>
        <v>0.60225452839453064</v>
      </c>
    </row>
    <row r="1543" spans="13:22" x14ac:dyDescent="0.25">
      <c r="M1543" s="3">
        <v>1539</v>
      </c>
      <c r="N1543" s="122">
        <f>(_xlfn.GAMMA.INV(T1543,IF($O$2="Railway",$D$31,$D$32),IF($O$2="Railway",$F$31,$F$32))*'CBA Result'!$G$89)</f>
        <v>4511447796.4421825</v>
      </c>
      <c r="O1543" s="122">
        <f>'CBA Result'!$G$88+'CBA Result'!$G$92+'CBA Result'!$G$93+'CBA Result'!$G$94+'CBA Result'!$G$95</f>
        <v>-1375964005.2877898</v>
      </c>
      <c r="P1543" s="122">
        <f>'CBA Result'!$G$90+'CBA Result'!$G$91</f>
        <v>16477753602.776276</v>
      </c>
      <c r="Q1543" s="122">
        <f>'CBA Result'!$G$74</f>
        <v>-11300047184.977684</v>
      </c>
      <c r="R1543" s="3">
        <v>0.23880478952408157</v>
      </c>
      <c r="S1543" s="122">
        <f t="shared" si="76"/>
        <v>8222429312.2221327</v>
      </c>
      <c r="T1543" s="3">
        <v>0.74456112449157774</v>
      </c>
      <c r="U1543" s="122">
        <f t="shared" si="77"/>
        <v>-21983814519.299164</v>
      </c>
      <c r="V1543" s="3">
        <f t="shared" si="78"/>
        <v>0.516648877900859</v>
      </c>
    </row>
    <row r="1544" spans="13:22" x14ac:dyDescent="0.25">
      <c r="M1544" s="3">
        <v>1540</v>
      </c>
      <c r="N1544" s="122">
        <f>(_xlfn.GAMMA.INV(T1544,IF($O$2="Railway",$D$31,$D$32),IF($O$2="Railway",$F$31,$F$32))*'CBA Result'!$G$89)</f>
        <v>3512918250.9161487</v>
      </c>
      <c r="O1544" s="122">
        <f>'CBA Result'!$G$88+'CBA Result'!$G$92+'CBA Result'!$G$93+'CBA Result'!$G$94+'CBA Result'!$G$95</f>
        <v>-1375964005.2877898</v>
      </c>
      <c r="P1544" s="122">
        <f>'CBA Result'!$G$90+'CBA Result'!$G$91</f>
        <v>16477753602.776276</v>
      </c>
      <c r="Q1544" s="122">
        <f>'CBA Result'!$G$74</f>
        <v>-11300047184.977684</v>
      </c>
      <c r="R1544" s="3">
        <v>0.10531770157005571</v>
      </c>
      <c r="S1544" s="122">
        <f t="shared" si="76"/>
        <v>5479579005.4577951</v>
      </c>
      <c r="T1544" s="3">
        <v>0.29478301722304556</v>
      </c>
      <c r="U1544" s="122">
        <f t="shared" si="77"/>
        <v>-17118084201.37422</v>
      </c>
      <c r="V1544" s="3">
        <f t="shared" si="78"/>
        <v>0.44494075163356817</v>
      </c>
    </row>
    <row r="1545" spans="13:22" x14ac:dyDescent="0.25">
      <c r="M1545" s="3">
        <v>1541</v>
      </c>
      <c r="N1545" s="122">
        <f>(_xlfn.GAMMA.INV(T1545,IF($O$2="Railway",$D$31,$D$32),IF($O$2="Railway",$F$31,$F$32))*'CBA Result'!$G$89)</f>
        <v>3016747909.9972525</v>
      </c>
      <c r="O1545" s="122">
        <f>'CBA Result'!$G$88+'CBA Result'!$G$92+'CBA Result'!$G$93+'CBA Result'!$G$94+'CBA Result'!$G$95</f>
        <v>-1375964005.2877898</v>
      </c>
      <c r="P1545" s="122">
        <f>'CBA Result'!$G$90+'CBA Result'!$G$91</f>
        <v>16477753602.776276</v>
      </c>
      <c r="Q1545" s="122">
        <f>'CBA Result'!$G$74</f>
        <v>-11300047184.977684</v>
      </c>
      <c r="R1545" s="3">
        <v>0.52248923797978342</v>
      </c>
      <c r="S1545" s="122">
        <f t="shared" si="76"/>
        <v>13460006213.445036</v>
      </c>
      <c r="T1545" s="3">
        <v>0.11097642649016071</v>
      </c>
      <c r="U1545" s="122">
        <f t="shared" si="77"/>
        <v>-14700297886.005461</v>
      </c>
      <c r="V1545" s="3">
        <f t="shared" si="78"/>
        <v>1.0272438174555838</v>
      </c>
    </row>
    <row r="1546" spans="13:22" x14ac:dyDescent="0.25">
      <c r="M1546" s="3">
        <v>1542</v>
      </c>
      <c r="N1546" s="122">
        <f>(_xlfn.GAMMA.INV(T1546,IF($O$2="Railway",$D$31,$D$32),IF($O$2="Railway",$F$31,$F$32))*'CBA Result'!$G$89)</f>
        <v>3538973625.6755095</v>
      </c>
      <c r="O1546" s="122">
        <f>'CBA Result'!$G$88+'CBA Result'!$G$92+'CBA Result'!$G$93+'CBA Result'!$G$94+'CBA Result'!$G$95</f>
        <v>-1375964005.2877898</v>
      </c>
      <c r="P1546" s="122">
        <f>'CBA Result'!$G$90+'CBA Result'!$G$91</f>
        <v>16477753602.776276</v>
      </c>
      <c r="Q1546" s="122">
        <f>'CBA Result'!$G$74</f>
        <v>-11300047184.977684</v>
      </c>
      <c r="R1546" s="3">
        <v>0.82616061930960538</v>
      </c>
      <c r="S1546" s="122">
        <f t="shared" si="76"/>
        <v>20693589970.73518</v>
      </c>
      <c r="T1546" s="3">
        <v>0.30660002488953686</v>
      </c>
      <c r="U1546" s="122">
        <f t="shared" si="77"/>
        <v>-17245049324.719398</v>
      </c>
      <c r="V1546" s="3">
        <f t="shared" si="78"/>
        <v>1.3254006503976645</v>
      </c>
    </row>
    <row r="1547" spans="13:22" x14ac:dyDescent="0.25">
      <c r="M1547" s="3">
        <v>1543</v>
      </c>
      <c r="N1547" s="122">
        <f>(_xlfn.GAMMA.INV(T1547,IF($O$2="Railway",$D$31,$D$32),IF($O$2="Railway",$F$31,$F$32))*'CBA Result'!$G$89)</f>
        <v>4664641008.5248938</v>
      </c>
      <c r="O1547" s="122">
        <f>'CBA Result'!$G$88+'CBA Result'!$G$92+'CBA Result'!$G$93+'CBA Result'!$G$94+'CBA Result'!$G$95</f>
        <v>-1375964005.2877898</v>
      </c>
      <c r="P1547" s="122">
        <f>'CBA Result'!$G$90+'CBA Result'!$G$91</f>
        <v>16477753602.776276</v>
      </c>
      <c r="Q1547" s="122">
        <f>'CBA Result'!$G$74</f>
        <v>-11300047184.977684</v>
      </c>
      <c r="R1547" s="3">
        <v>0.24418200470375817</v>
      </c>
      <c r="S1547" s="122">
        <f t="shared" si="76"/>
        <v>8323674677.0746775</v>
      </c>
      <c r="T1547" s="3">
        <v>0.79530985249864194</v>
      </c>
      <c r="U1547" s="122">
        <f t="shared" si="77"/>
        <v>-22730309062.07053</v>
      </c>
      <c r="V1547" s="3">
        <f t="shared" si="78"/>
        <v>0.51087522165235344</v>
      </c>
    </row>
    <row r="1548" spans="13:22" x14ac:dyDescent="0.25">
      <c r="M1548" s="3">
        <v>1544</v>
      </c>
      <c r="N1548" s="122">
        <f>(_xlfn.GAMMA.INV(T1548,IF($O$2="Railway",$D$31,$D$32),IF($O$2="Railway",$F$31,$F$32))*'CBA Result'!$G$89)</f>
        <v>2482063645.9856653</v>
      </c>
      <c r="O1548" s="122">
        <f>'CBA Result'!$G$88+'CBA Result'!$G$92+'CBA Result'!$G$93+'CBA Result'!$G$94+'CBA Result'!$G$95</f>
        <v>-1375964005.2877898</v>
      </c>
      <c r="P1548" s="122">
        <f>'CBA Result'!$G$90+'CBA Result'!$G$91</f>
        <v>16477753602.776276</v>
      </c>
      <c r="Q1548" s="122">
        <f>'CBA Result'!$G$74</f>
        <v>-11300047184.977684</v>
      </c>
      <c r="R1548" s="3">
        <v>0.42190357991716188</v>
      </c>
      <c r="S1548" s="122">
        <f t="shared" si="76"/>
        <v>11575387570.14716</v>
      </c>
      <c r="T1548" s="3">
        <v>2.0265039400423124E-2</v>
      </c>
      <c r="U1548" s="122">
        <f t="shared" si="77"/>
        <v>-12094837240.824446</v>
      </c>
      <c r="V1548" s="3">
        <f t="shared" si="78"/>
        <v>1.0485041640775814</v>
      </c>
    </row>
    <row r="1549" spans="13:22" x14ac:dyDescent="0.25">
      <c r="M1549" s="3">
        <v>1545</v>
      </c>
      <c r="N1549" s="122">
        <f>(_xlfn.GAMMA.INV(T1549,IF($O$2="Railway",$D$31,$D$32),IF($O$2="Railway",$F$31,$F$32))*'CBA Result'!$G$89)</f>
        <v>2819529762.9126401</v>
      </c>
      <c r="O1549" s="122">
        <f>'CBA Result'!$G$88+'CBA Result'!$G$92+'CBA Result'!$G$93+'CBA Result'!$G$94+'CBA Result'!$G$95</f>
        <v>-1375964005.2877898</v>
      </c>
      <c r="P1549" s="122">
        <f>'CBA Result'!$G$90+'CBA Result'!$G$91</f>
        <v>16477753602.776276</v>
      </c>
      <c r="Q1549" s="122">
        <f>'CBA Result'!$G$74</f>
        <v>-11300047184.977684</v>
      </c>
      <c r="R1549" s="3">
        <v>0.5504545463473175</v>
      </c>
      <c r="S1549" s="122">
        <f t="shared" si="76"/>
        <v>14005337910.135977</v>
      </c>
      <c r="T1549" s="3">
        <v>6.5055720614921264E-2</v>
      </c>
      <c r="U1549" s="122">
        <f t="shared" si="77"/>
        <v>-13739274427.246363</v>
      </c>
      <c r="V1549" s="3">
        <f t="shared" si="78"/>
        <v>1.1244337355343959</v>
      </c>
    </row>
    <row r="1550" spans="13:22" x14ac:dyDescent="0.25">
      <c r="M1550" s="3">
        <v>1546</v>
      </c>
      <c r="N1550" s="122">
        <f>(_xlfn.GAMMA.INV(T1550,IF($O$2="Railway",$D$31,$D$32),IF($O$2="Railway",$F$31,$F$32))*'CBA Result'!$G$89)</f>
        <v>5341914716.7773733</v>
      </c>
      <c r="O1550" s="122">
        <f>'CBA Result'!$G$88+'CBA Result'!$G$92+'CBA Result'!$G$93+'CBA Result'!$G$94+'CBA Result'!$G$95</f>
        <v>-1375964005.2877898</v>
      </c>
      <c r="P1550" s="122">
        <f>'CBA Result'!$G$90+'CBA Result'!$G$91</f>
        <v>16477753602.776276</v>
      </c>
      <c r="Q1550" s="122">
        <f>'CBA Result'!$G$74</f>
        <v>-11300047184.977684</v>
      </c>
      <c r="R1550" s="3">
        <v>0.45714479733632585</v>
      </c>
      <c r="S1550" s="122">
        <f t="shared" si="76"/>
        <v>12225149942.616116</v>
      </c>
      <c r="T1550" s="3">
        <v>0.93639257534933962</v>
      </c>
      <c r="U1550" s="122">
        <f t="shared" si="77"/>
        <v>-26030593195.417313</v>
      </c>
      <c r="V1550" s="3">
        <f t="shared" si="78"/>
        <v>0.6220027539347871</v>
      </c>
    </row>
    <row r="1551" spans="13:22" x14ac:dyDescent="0.25">
      <c r="M1551" s="3">
        <v>1547</v>
      </c>
      <c r="N1551" s="122">
        <f>(_xlfn.GAMMA.INV(T1551,IF($O$2="Railway",$D$31,$D$32),IF($O$2="Railway",$F$31,$F$32))*'CBA Result'!$G$89)</f>
        <v>3334352087.0147882</v>
      </c>
      <c r="O1551" s="122">
        <f>'CBA Result'!$G$88+'CBA Result'!$G$92+'CBA Result'!$G$93+'CBA Result'!$G$94+'CBA Result'!$G$95</f>
        <v>-1375964005.2877898</v>
      </c>
      <c r="P1551" s="122">
        <f>'CBA Result'!$G$90+'CBA Result'!$G$91</f>
        <v>16477753602.776276</v>
      </c>
      <c r="Q1551" s="122">
        <f>'CBA Result'!$G$74</f>
        <v>-11300047184.977684</v>
      </c>
      <c r="R1551" s="3">
        <v>0.54163016277589437</v>
      </c>
      <c r="S1551" s="122">
        <f t="shared" si="76"/>
        <v>13831942212.131804</v>
      </c>
      <c r="T1551" s="3">
        <v>0.21861951096094645</v>
      </c>
      <c r="U1551" s="122">
        <f t="shared" si="77"/>
        <v>-16247949911.063675</v>
      </c>
      <c r="V1551" s="3">
        <f t="shared" si="78"/>
        <v>0.97183523954038864</v>
      </c>
    </row>
    <row r="1552" spans="13:22" x14ac:dyDescent="0.25">
      <c r="M1552" s="3">
        <v>1548</v>
      </c>
      <c r="N1552" s="122">
        <f>(_xlfn.GAMMA.INV(T1552,IF($O$2="Railway",$D$31,$D$32),IF($O$2="Railway",$F$31,$F$32))*'CBA Result'!$G$89)</f>
        <v>4974262473.4409246</v>
      </c>
      <c r="O1552" s="122">
        <f>'CBA Result'!$G$88+'CBA Result'!$G$92+'CBA Result'!$G$93+'CBA Result'!$G$94+'CBA Result'!$G$95</f>
        <v>-1375964005.2877898</v>
      </c>
      <c r="P1552" s="122">
        <f>'CBA Result'!$G$90+'CBA Result'!$G$91</f>
        <v>16477753602.776276</v>
      </c>
      <c r="Q1552" s="122">
        <f>'CBA Result'!$G$74</f>
        <v>-11300047184.977684</v>
      </c>
      <c r="R1552" s="3">
        <v>0.57568501623906243</v>
      </c>
      <c r="S1552" s="122">
        <f t="shared" si="76"/>
        <v>14508618275.590483</v>
      </c>
      <c r="T1552" s="3">
        <v>0.87550639701319344</v>
      </c>
      <c r="U1552" s="122">
        <f t="shared" si="77"/>
        <v>-24239062163.741261</v>
      </c>
      <c r="V1552" s="3">
        <f t="shared" si="78"/>
        <v>0.74701391586137356</v>
      </c>
    </row>
    <row r="1553" spans="13:22" x14ac:dyDescent="0.25">
      <c r="M1553" s="3">
        <v>1549</v>
      </c>
      <c r="N1553" s="122">
        <f>(_xlfn.GAMMA.INV(T1553,IF($O$2="Railway",$D$31,$D$32),IF($O$2="Railway",$F$31,$F$32))*'CBA Result'!$G$89)</f>
        <v>2012038383.8679287</v>
      </c>
      <c r="O1553" s="122">
        <f>'CBA Result'!$G$88+'CBA Result'!$G$92+'CBA Result'!$G$93+'CBA Result'!$G$94+'CBA Result'!$G$95</f>
        <v>-1375964005.2877898</v>
      </c>
      <c r="P1553" s="122">
        <f>'CBA Result'!$G$90+'CBA Result'!$G$91</f>
        <v>16477753602.776276</v>
      </c>
      <c r="Q1553" s="122">
        <f>'CBA Result'!$G$74</f>
        <v>-11300047184.977684</v>
      </c>
      <c r="R1553" s="3">
        <v>0.34803321733641124</v>
      </c>
      <c r="S1553" s="122">
        <f t="shared" si="76"/>
        <v>10231056390.850344</v>
      </c>
      <c r="T1553" s="3">
        <v>1.9586664279431787E-3</v>
      </c>
      <c r="U1553" s="122">
        <f t="shared" si="77"/>
        <v>-9804453167.2394505</v>
      </c>
      <c r="V1553" s="3">
        <f t="shared" si="78"/>
        <v>1.1083872383359286</v>
      </c>
    </row>
    <row r="1554" spans="13:22" x14ac:dyDescent="0.25">
      <c r="M1554" s="3">
        <v>1550</v>
      </c>
      <c r="N1554" s="122">
        <f>(_xlfn.GAMMA.INV(T1554,IF($O$2="Railway",$D$31,$D$32),IF($O$2="Railway",$F$31,$F$32))*'CBA Result'!$G$89)</f>
        <v>4009118723.3283587</v>
      </c>
      <c r="O1554" s="122">
        <f>'CBA Result'!$G$88+'CBA Result'!$G$92+'CBA Result'!$G$93+'CBA Result'!$G$94+'CBA Result'!$G$95</f>
        <v>-1375964005.2877898</v>
      </c>
      <c r="P1554" s="122">
        <f>'CBA Result'!$G$90+'CBA Result'!$G$91</f>
        <v>16477753602.776276</v>
      </c>
      <c r="Q1554" s="122">
        <f>'CBA Result'!$G$74</f>
        <v>-11300047184.977684</v>
      </c>
      <c r="R1554" s="3">
        <v>0.32768223468724034</v>
      </c>
      <c r="S1554" s="122">
        <f t="shared" si="76"/>
        <v>9861457688.4316635</v>
      </c>
      <c r="T1554" s="3">
        <v>0.53197760325100207</v>
      </c>
      <c r="U1554" s="122">
        <f t="shared" si="77"/>
        <v>-19536017344.366856</v>
      </c>
      <c r="V1554" s="3">
        <f t="shared" si="78"/>
        <v>0.63956804430638015</v>
      </c>
    </row>
    <row r="1555" spans="13:22" x14ac:dyDescent="0.25">
      <c r="M1555" s="3">
        <v>1551</v>
      </c>
      <c r="N1555" s="122">
        <f>(_xlfn.GAMMA.INV(T1555,IF($O$2="Railway",$D$31,$D$32),IF($O$2="Railway",$F$31,$F$32))*'CBA Result'!$G$89)</f>
        <v>3410751282.8144059</v>
      </c>
      <c r="O1555" s="122">
        <f>'CBA Result'!$G$88+'CBA Result'!$G$92+'CBA Result'!$G$93+'CBA Result'!$G$94+'CBA Result'!$G$95</f>
        <v>-1375964005.2877898</v>
      </c>
      <c r="P1555" s="122">
        <f>'CBA Result'!$G$90+'CBA Result'!$G$91</f>
        <v>16477753602.776276</v>
      </c>
      <c r="Q1555" s="122">
        <f>'CBA Result'!$G$74</f>
        <v>-11300047184.977684</v>
      </c>
      <c r="R1555" s="3">
        <v>0.92669099819318013</v>
      </c>
      <c r="S1555" s="122">
        <f t="shared" si="76"/>
        <v>24922362301.341488</v>
      </c>
      <c r="T1555" s="3">
        <v>0.25007072473803538</v>
      </c>
      <c r="U1555" s="122">
        <f t="shared" si="77"/>
        <v>-16620235222.933392</v>
      </c>
      <c r="V1555" s="3">
        <f t="shared" si="78"/>
        <v>1.6219475366793452</v>
      </c>
    </row>
    <row r="1556" spans="13:22" x14ac:dyDescent="0.25">
      <c r="M1556" s="3">
        <v>1552</v>
      </c>
      <c r="N1556" s="122">
        <f>(_xlfn.GAMMA.INV(T1556,IF($O$2="Railway",$D$31,$D$32),IF($O$2="Railway",$F$31,$F$32))*'CBA Result'!$G$89)</f>
        <v>4083509891.2419071</v>
      </c>
      <c r="O1556" s="122">
        <f>'CBA Result'!$G$88+'CBA Result'!$G$92+'CBA Result'!$G$93+'CBA Result'!$G$94+'CBA Result'!$G$95</f>
        <v>-1375964005.2877898</v>
      </c>
      <c r="P1556" s="122">
        <f>'CBA Result'!$G$90+'CBA Result'!$G$91</f>
        <v>16477753602.776276</v>
      </c>
      <c r="Q1556" s="122">
        <f>'CBA Result'!$G$74</f>
        <v>-11300047184.977684</v>
      </c>
      <c r="R1556" s="3">
        <v>0.84120666740139116</v>
      </c>
      <c r="S1556" s="122">
        <f t="shared" si="76"/>
        <v>21200292591.162853</v>
      </c>
      <c r="T1556" s="3">
        <v>0.5669623729586285</v>
      </c>
      <c r="U1556" s="122">
        <f t="shared" si="77"/>
        <v>-19898517745.806767</v>
      </c>
      <c r="V1556" s="3">
        <f t="shared" si="78"/>
        <v>1.2014884114750251</v>
      </c>
    </row>
    <row r="1557" spans="13:22" x14ac:dyDescent="0.25">
      <c r="M1557" s="3">
        <v>1553</v>
      </c>
      <c r="N1557" s="122">
        <f>(_xlfn.GAMMA.INV(T1557,IF($O$2="Railway",$D$31,$D$32),IF($O$2="Railway",$F$31,$F$32))*'CBA Result'!$G$89)</f>
        <v>3380906314.8262768</v>
      </c>
      <c r="O1557" s="122">
        <f>'CBA Result'!$G$88+'CBA Result'!$G$92+'CBA Result'!$G$93+'CBA Result'!$G$94+'CBA Result'!$G$95</f>
        <v>-1375964005.2877898</v>
      </c>
      <c r="P1557" s="122">
        <f>'CBA Result'!$G$90+'CBA Result'!$G$91</f>
        <v>16477753602.776276</v>
      </c>
      <c r="Q1557" s="122">
        <f>'CBA Result'!$G$74</f>
        <v>-11300047184.977684</v>
      </c>
      <c r="R1557" s="3">
        <v>0.58255020568389493</v>
      </c>
      <c r="S1557" s="122">
        <f t="shared" si="76"/>
        <v>14647657102.439383</v>
      </c>
      <c r="T1557" s="3">
        <v>0.23756433530091514</v>
      </c>
      <c r="U1557" s="122">
        <f t="shared" si="77"/>
        <v>-16474803807.079954</v>
      </c>
      <c r="V1557" s="3">
        <f t="shared" si="78"/>
        <v>1.01079197099886</v>
      </c>
    </row>
    <row r="1558" spans="13:22" x14ac:dyDescent="0.25">
      <c r="M1558" s="3">
        <v>1554</v>
      </c>
      <c r="N1558" s="122">
        <f>(_xlfn.GAMMA.INV(T1558,IF($O$2="Railway",$D$31,$D$32),IF($O$2="Railway",$F$31,$F$32))*'CBA Result'!$G$89)</f>
        <v>2730002884.1195884</v>
      </c>
      <c r="O1558" s="122">
        <f>'CBA Result'!$G$88+'CBA Result'!$G$92+'CBA Result'!$G$93+'CBA Result'!$G$94+'CBA Result'!$G$95</f>
        <v>-1375964005.2877898</v>
      </c>
      <c r="P1558" s="122">
        <f>'CBA Result'!$G$90+'CBA Result'!$G$91</f>
        <v>16477753602.776276</v>
      </c>
      <c r="Q1558" s="122">
        <f>'CBA Result'!$G$74</f>
        <v>-11300047184.977684</v>
      </c>
      <c r="R1558" s="3">
        <v>0.80100515697882624</v>
      </c>
      <c r="S1558" s="122">
        <f t="shared" si="76"/>
        <v>19903677962.53458</v>
      </c>
      <c r="T1558" s="3">
        <v>4.9369524465989079E-2</v>
      </c>
      <c r="U1558" s="122">
        <f t="shared" si="77"/>
        <v>-13303019285.508862</v>
      </c>
      <c r="V1558" s="3">
        <f t="shared" si="78"/>
        <v>1.597961814918412</v>
      </c>
    </row>
    <row r="1559" spans="13:22" x14ac:dyDescent="0.25">
      <c r="M1559" s="3">
        <v>1555</v>
      </c>
      <c r="N1559" s="122">
        <f>(_xlfn.GAMMA.INV(T1559,IF($O$2="Railway",$D$31,$D$32),IF($O$2="Railway",$F$31,$F$32))*'CBA Result'!$G$89)</f>
        <v>3507375474.5069752</v>
      </c>
      <c r="O1559" s="122">
        <f>'CBA Result'!$G$88+'CBA Result'!$G$92+'CBA Result'!$G$93+'CBA Result'!$G$94+'CBA Result'!$G$95</f>
        <v>-1375964005.2877898</v>
      </c>
      <c r="P1559" s="122">
        <f>'CBA Result'!$G$90+'CBA Result'!$G$91</f>
        <v>16477753602.776276</v>
      </c>
      <c r="Q1559" s="122">
        <f>'CBA Result'!$G$74</f>
        <v>-11300047184.977684</v>
      </c>
      <c r="R1559" s="3">
        <v>0.35422486231594619</v>
      </c>
      <c r="S1559" s="122">
        <f t="shared" si="76"/>
        <v>10343408301.489738</v>
      </c>
      <c r="T1559" s="3">
        <v>0.29228900332947771</v>
      </c>
      <c r="U1559" s="122">
        <f t="shared" si="77"/>
        <v>-17091074830.1038</v>
      </c>
      <c r="V1559" s="3">
        <f t="shared" si="78"/>
        <v>0.72990258920030482</v>
      </c>
    </row>
    <row r="1560" spans="13:22" x14ac:dyDescent="0.25">
      <c r="M1560" s="3">
        <v>1556</v>
      </c>
      <c r="N1560" s="122">
        <f>(_xlfn.GAMMA.INV(T1560,IF($O$2="Railway",$D$31,$D$32),IF($O$2="Railway",$F$31,$F$32))*'CBA Result'!$G$89)</f>
        <v>4527244557.6255684</v>
      </c>
      <c r="O1560" s="122">
        <f>'CBA Result'!$G$88+'CBA Result'!$G$92+'CBA Result'!$G$93+'CBA Result'!$G$94+'CBA Result'!$G$95</f>
        <v>-1375964005.2877898</v>
      </c>
      <c r="P1560" s="122">
        <f>'CBA Result'!$G$90+'CBA Result'!$G$91</f>
        <v>16477753602.776276</v>
      </c>
      <c r="Q1560" s="122">
        <f>'CBA Result'!$G$74</f>
        <v>-11300047184.977684</v>
      </c>
      <c r="R1560" s="3">
        <v>0.17256879523466007</v>
      </c>
      <c r="S1560" s="122">
        <f t="shared" si="76"/>
        <v>6932866940.4476767</v>
      </c>
      <c r="T1560" s="3">
        <v>0.75013567047297391</v>
      </c>
      <c r="U1560" s="122">
        <f t="shared" si="77"/>
        <v>-22060790488.772884</v>
      </c>
      <c r="V1560" s="3">
        <f t="shared" si="78"/>
        <v>0.45710725995595902</v>
      </c>
    </row>
    <row r="1561" spans="13:22" x14ac:dyDescent="0.25">
      <c r="M1561" s="3">
        <v>1557</v>
      </c>
      <c r="N1561" s="122">
        <f>(_xlfn.GAMMA.INV(T1561,IF($O$2="Railway",$D$31,$D$32),IF($O$2="Railway",$F$31,$F$32))*'CBA Result'!$G$89)</f>
        <v>5435091090.1817694</v>
      </c>
      <c r="O1561" s="122">
        <f>'CBA Result'!$G$88+'CBA Result'!$G$92+'CBA Result'!$G$93+'CBA Result'!$G$94+'CBA Result'!$G$95</f>
        <v>-1375964005.2877898</v>
      </c>
      <c r="P1561" s="122">
        <f>'CBA Result'!$G$90+'CBA Result'!$G$91</f>
        <v>16477753602.776276</v>
      </c>
      <c r="Q1561" s="122">
        <f>'CBA Result'!$G$74</f>
        <v>-11300047184.977684</v>
      </c>
      <c r="R1561" s="3">
        <v>0.76087326430816338</v>
      </c>
      <c r="S1561" s="122">
        <f t="shared" si="76"/>
        <v>18759193219.970699</v>
      </c>
      <c r="T1561" s="3">
        <v>0.94704773693607303</v>
      </c>
      <c r="U1561" s="122">
        <f t="shared" si="77"/>
        <v>-26484631943.714165</v>
      </c>
      <c r="V1561" s="3">
        <f t="shared" si="78"/>
        <v>0.86156833719112169</v>
      </c>
    </row>
    <row r="1562" spans="13:22" x14ac:dyDescent="0.25">
      <c r="M1562" s="3">
        <v>1558</v>
      </c>
      <c r="N1562" s="122">
        <f>(_xlfn.GAMMA.INV(T1562,IF($O$2="Railway",$D$31,$D$32),IF($O$2="Railway",$F$31,$F$32))*'CBA Result'!$G$89)</f>
        <v>4514546405.2629852</v>
      </c>
      <c r="O1562" s="122">
        <f>'CBA Result'!$G$88+'CBA Result'!$G$92+'CBA Result'!$G$93+'CBA Result'!$G$94+'CBA Result'!$G$95</f>
        <v>-1375964005.2877898</v>
      </c>
      <c r="P1562" s="122">
        <f>'CBA Result'!$G$90+'CBA Result'!$G$91</f>
        <v>16477753602.776276</v>
      </c>
      <c r="Q1562" s="122">
        <f>'CBA Result'!$G$74</f>
        <v>-11300047184.977684</v>
      </c>
      <c r="R1562" s="3">
        <v>0.32093853837543962</v>
      </c>
      <c r="S1562" s="122">
        <f t="shared" si="76"/>
        <v>9738782710.6425629</v>
      </c>
      <c r="T1562" s="3">
        <v>0.74566071595243888</v>
      </c>
      <c r="U1562" s="122">
        <f t="shared" si="77"/>
        <v>-21998913716.864552</v>
      </c>
      <c r="V1562" s="3">
        <f t="shared" si="78"/>
        <v>0.58536368096874991</v>
      </c>
    </row>
    <row r="1563" spans="13:22" x14ac:dyDescent="0.25">
      <c r="M1563" s="3">
        <v>1559</v>
      </c>
      <c r="N1563" s="122">
        <f>(_xlfn.GAMMA.INV(T1563,IF($O$2="Railway",$D$31,$D$32),IF($O$2="Railway",$F$31,$F$32))*'CBA Result'!$G$89)</f>
        <v>3152001818.8681087</v>
      </c>
      <c r="O1563" s="122">
        <f>'CBA Result'!$G$88+'CBA Result'!$G$92+'CBA Result'!$G$93+'CBA Result'!$G$94+'CBA Result'!$G$95</f>
        <v>-1375964005.2877898</v>
      </c>
      <c r="P1563" s="122">
        <f>'CBA Result'!$G$90+'CBA Result'!$G$91</f>
        <v>16477753602.776276</v>
      </c>
      <c r="Q1563" s="122">
        <f>'CBA Result'!$G$74</f>
        <v>-11300047184.977684</v>
      </c>
      <c r="R1563" s="3">
        <v>0.86599994119067081</v>
      </c>
      <c r="S1563" s="122">
        <f t="shared" si="76"/>
        <v>22105899515.896149</v>
      </c>
      <c r="T1563" s="3">
        <v>0.15189225987533306</v>
      </c>
      <c r="U1563" s="122">
        <f t="shared" si="77"/>
        <v>-15359376075.488665</v>
      </c>
      <c r="V1563" s="3">
        <f t="shared" si="78"/>
        <v>1.5548767874489755</v>
      </c>
    </row>
    <row r="1564" spans="13:22" x14ac:dyDescent="0.25">
      <c r="M1564" s="3">
        <v>1560</v>
      </c>
      <c r="N1564" s="122">
        <f>(_xlfn.GAMMA.INV(T1564,IF($O$2="Railway",$D$31,$D$32),IF($O$2="Railway",$F$31,$F$32))*'CBA Result'!$G$89)</f>
        <v>4745960824.6864586</v>
      </c>
      <c r="O1564" s="122">
        <f>'CBA Result'!$G$88+'CBA Result'!$G$92+'CBA Result'!$G$93+'CBA Result'!$G$94+'CBA Result'!$G$95</f>
        <v>-1375964005.2877898</v>
      </c>
      <c r="P1564" s="122">
        <f>'CBA Result'!$G$90+'CBA Result'!$G$91</f>
        <v>16477753602.776276</v>
      </c>
      <c r="Q1564" s="122">
        <f>'CBA Result'!$G$74</f>
        <v>-11300047184.977684</v>
      </c>
      <c r="R1564" s="3">
        <v>0.26547931423657756</v>
      </c>
      <c r="S1564" s="122">
        <f t="shared" si="76"/>
        <v>8721239942.5146847</v>
      </c>
      <c r="T1564" s="3">
        <v>0.8192307036884473</v>
      </c>
      <c r="U1564" s="122">
        <f t="shared" si="77"/>
        <v>-23126572043.690128</v>
      </c>
      <c r="V1564" s="3">
        <f t="shared" si="78"/>
        <v>0.52282875036866239</v>
      </c>
    </row>
    <row r="1565" spans="13:22" x14ac:dyDescent="0.25">
      <c r="M1565" s="3">
        <v>1561</v>
      </c>
      <c r="N1565" s="122">
        <f>(_xlfn.GAMMA.INV(T1565,IF($O$2="Railway",$D$31,$D$32),IF($O$2="Railway",$F$31,$F$32))*'CBA Result'!$G$89)</f>
        <v>3812977438.9651575</v>
      </c>
      <c r="O1565" s="122">
        <f>'CBA Result'!$G$88+'CBA Result'!$G$92+'CBA Result'!$G$93+'CBA Result'!$G$94+'CBA Result'!$G$95</f>
        <v>-1375964005.2877898</v>
      </c>
      <c r="P1565" s="122">
        <f>'CBA Result'!$G$90+'CBA Result'!$G$91</f>
        <v>16477753602.776276</v>
      </c>
      <c r="Q1565" s="122">
        <f>'CBA Result'!$G$74</f>
        <v>-11300047184.977684</v>
      </c>
      <c r="R1565" s="3">
        <v>0.309510632986152</v>
      </c>
      <c r="S1565" s="122">
        <f t="shared" si="76"/>
        <v>9530538412.5515347</v>
      </c>
      <c r="T1565" s="3">
        <v>0.43714273188035735</v>
      </c>
      <c r="U1565" s="122">
        <f t="shared" si="77"/>
        <v>-18580241325.32077</v>
      </c>
      <c r="V1565" s="3">
        <f t="shared" si="78"/>
        <v>0.6441009907616092</v>
      </c>
    </row>
    <row r="1566" spans="13:22" x14ac:dyDescent="0.25">
      <c r="M1566" s="3">
        <v>1562</v>
      </c>
      <c r="N1566" s="122">
        <f>(_xlfn.GAMMA.INV(T1566,IF($O$2="Railway",$D$31,$D$32),IF($O$2="Railway",$F$31,$F$32))*'CBA Result'!$G$89)</f>
        <v>4274202752.5760107</v>
      </c>
      <c r="O1566" s="122">
        <f>'CBA Result'!$G$88+'CBA Result'!$G$92+'CBA Result'!$G$93+'CBA Result'!$G$94+'CBA Result'!$G$95</f>
        <v>-1375964005.2877898</v>
      </c>
      <c r="P1566" s="122">
        <f>'CBA Result'!$G$90+'CBA Result'!$G$91</f>
        <v>16477753602.776276</v>
      </c>
      <c r="Q1566" s="122">
        <f>'CBA Result'!$G$74</f>
        <v>-11300047184.977684</v>
      </c>
      <c r="R1566" s="3">
        <v>0.64777540899587083</v>
      </c>
      <c r="S1566" s="122">
        <f t="shared" si="76"/>
        <v>16023319176.526503</v>
      </c>
      <c r="T1566" s="3">
        <v>0.65190558669755294</v>
      </c>
      <c r="U1566" s="122">
        <f t="shared" si="77"/>
        <v>-20827744167.761463</v>
      </c>
      <c r="V1566" s="3">
        <f t="shared" si="78"/>
        <v>0.90847850690919962</v>
      </c>
    </row>
    <row r="1567" spans="13:22" x14ac:dyDescent="0.25">
      <c r="M1567" s="3">
        <v>1563</v>
      </c>
      <c r="N1567" s="122">
        <f>(_xlfn.GAMMA.INV(T1567,IF($O$2="Railway",$D$31,$D$32),IF($O$2="Railway",$F$31,$F$32))*'CBA Result'!$G$89)</f>
        <v>4167726237.635849</v>
      </c>
      <c r="O1567" s="122">
        <f>'CBA Result'!$G$88+'CBA Result'!$G$92+'CBA Result'!$G$93+'CBA Result'!$G$94+'CBA Result'!$G$95</f>
        <v>-1375964005.2877898</v>
      </c>
      <c r="P1567" s="122">
        <f>'CBA Result'!$G$90+'CBA Result'!$G$91</f>
        <v>16477753602.776276</v>
      </c>
      <c r="Q1567" s="122">
        <f>'CBA Result'!$G$74</f>
        <v>-11300047184.977684</v>
      </c>
      <c r="R1567" s="3">
        <v>0.13066915015771785</v>
      </c>
      <c r="S1567" s="122">
        <f t="shared" si="76"/>
        <v>6053010640.576972</v>
      </c>
      <c r="T1567" s="3">
        <v>0.60543532499047314</v>
      </c>
      <c r="U1567" s="122">
        <f t="shared" si="77"/>
        <v>-20308895217.109329</v>
      </c>
      <c r="V1567" s="3">
        <f t="shared" si="78"/>
        <v>0.43551226092661649</v>
      </c>
    </row>
    <row r="1568" spans="13:22" x14ac:dyDescent="0.25">
      <c r="M1568" s="3">
        <v>1564</v>
      </c>
      <c r="N1568" s="122">
        <f>(_xlfn.GAMMA.INV(T1568,IF($O$2="Railway",$D$31,$D$32),IF($O$2="Railway",$F$31,$F$32))*'CBA Result'!$G$89)</f>
        <v>4558925600.3488388</v>
      </c>
      <c r="O1568" s="122">
        <f>'CBA Result'!$G$88+'CBA Result'!$G$92+'CBA Result'!$G$93+'CBA Result'!$G$94+'CBA Result'!$G$95</f>
        <v>-1375964005.2877898</v>
      </c>
      <c r="P1568" s="122">
        <f>'CBA Result'!$G$90+'CBA Result'!$G$91</f>
        <v>16477753602.776276</v>
      </c>
      <c r="Q1568" s="122">
        <f>'CBA Result'!$G$74</f>
        <v>-11300047184.977684</v>
      </c>
      <c r="R1568" s="3">
        <v>0.31666732736827241</v>
      </c>
      <c r="S1568" s="122">
        <f t="shared" si="76"/>
        <v>9661009268.7124844</v>
      </c>
      <c r="T1568" s="3">
        <v>0.7610806765577488</v>
      </c>
      <c r="U1568" s="122">
        <f t="shared" si="77"/>
        <v>-22215168905.288227</v>
      </c>
      <c r="V1568" s="3">
        <f t="shared" si="78"/>
        <v>0.57816219712450978</v>
      </c>
    </row>
    <row r="1569" spans="13:22" x14ac:dyDescent="0.25">
      <c r="M1569" s="3">
        <v>1565</v>
      </c>
      <c r="N1569" s="122">
        <f>(_xlfn.GAMMA.INV(T1569,IF($O$2="Railway",$D$31,$D$32),IF($O$2="Railway",$F$31,$F$32))*'CBA Result'!$G$89)</f>
        <v>3211358375.8436117</v>
      </c>
      <c r="O1569" s="122">
        <f>'CBA Result'!$G$88+'CBA Result'!$G$92+'CBA Result'!$G$93+'CBA Result'!$G$94+'CBA Result'!$G$95</f>
        <v>-1375964005.2877898</v>
      </c>
      <c r="P1569" s="122">
        <f>'CBA Result'!$G$90+'CBA Result'!$G$91</f>
        <v>16477753602.776276</v>
      </c>
      <c r="Q1569" s="122">
        <f>'CBA Result'!$G$74</f>
        <v>-11300047184.977684</v>
      </c>
      <c r="R1569" s="3">
        <v>0.30156585483252696</v>
      </c>
      <c r="S1569" s="122">
        <f t="shared" si="76"/>
        <v>9385430729.1432171</v>
      </c>
      <c r="T1569" s="3">
        <v>0.17221952323433021</v>
      </c>
      <c r="U1569" s="122">
        <f t="shared" si="77"/>
        <v>-15648614386.09989</v>
      </c>
      <c r="V1569" s="3">
        <f t="shared" si="78"/>
        <v>0.71704911520256398</v>
      </c>
    </row>
    <row r="1570" spans="13:22" x14ac:dyDescent="0.25">
      <c r="M1570" s="3">
        <v>1566</v>
      </c>
      <c r="N1570" s="122">
        <f>(_xlfn.GAMMA.INV(T1570,IF($O$2="Railway",$D$31,$D$32),IF($O$2="Railway",$F$31,$F$32))*'CBA Result'!$G$89)</f>
        <v>3430228574.8589306</v>
      </c>
      <c r="O1570" s="122">
        <f>'CBA Result'!$G$88+'CBA Result'!$G$92+'CBA Result'!$G$93+'CBA Result'!$G$94+'CBA Result'!$G$95</f>
        <v>-1375964005.2877898</v>
      </c>
      <c r="P1570" s="122">
        <f>'CBA Result'!$G$90+'CBA Result'!$G$91</f>
        <v>16477753602.776276</v>
      </c>
      <c r="Q1570" s="122">
        <f>'CBA Result'!$G$74</f>
        <v>-11300047184.977684</v>
      </c>
      <c r="R1570" s="3">
        <v>0.13742362901470806</v>
      </c>
      <c r="S1570" s="122">
        <f t="shared" si="76"/>
        <v>6199757044.3546362</v>
      </c>
      <c r="T1570" s="3">
        <v>0.25837605799939267</v>
      </c>
      <c r="U1570" s="122">
        <f t="shared" si="77"/>
        <v>-16715146035.374294</v>
      </c>
      <c r="V1570" s="3">
        <f t="shared" si="78"/>
        <v>0.493804935742576</v>
      </c>
    </row>
    <row r="1571" spans="13:22" x14ac:dyDescent="0.25">
      <c r="M1571" s="3">
        <v>1567</v>
      </c>
      <c r="N1571" s="122">
        <f>(_xlfn.GAMMA.INV(T1571,IF($O$2="Railway",$D$31,$D$32),IF($O$2="Railway",$F$31,$F$32))*'CBA Result'!$G$89)</f>
        <v>2888507118.3576388</v>
      </c>
      <c r="O1571" s="122">
        <f>'CBA Result'!$G$88+'CBA Result'!$G$92+'CBA Result'!$G$93+'CBA Result'!$G$94+'CBA Result'!$G$95</f>
        <v>-1375964005.2877898</v>
      </c>
      <c r="P1571" s="122">
        <f>'CBA Result'!$G$90+'CBA Result'!$G$91</f>
        <v>16477753602.776276</v>
      </c>
      <c r="Q1571" s="122">
        <f>'CBA Result'!$G$74</f>
        <v>-11300047184.977684</v>
      </c>
      <c r="R1571" s="3">
        <v>0.82203276348714693</v>
      </c>
      <c r="S1571" s="122">
        <f t="shared" si="76"/>
        <v>20559373823.937145</v>
      </c>
      <c r="T1571" s="3">
        <v>7.9287685266808294E-2</v>
      </c>
      <c r="U1571" s="122">
        <f t="shared" si="77"/>
        <v>-14075393885.246181</v>
      </c>
      <c r="V1571" s="3">
        <f t="shared" si="78"/>
        <v>1.5681207301873636</v>
      </c>
    </row>
    <row r="1572" spans="13:22" x14ac:dyDescent="0.25">
      <c r="M1572" s="3">
        <v>1568</v>
      </c>
      <c r="N1572" s="122">
        <f>(_xlfn.GAMMA.INV(T1572,IF($O$2="Railway",$D$31,$D$32),IF($O$2="Railway",$F$31,$F$32))*'CBA Result'!$G$89)</f>
        <v>3326950203.4554524</v>
      </c>
      <c r="O1572" s="122">
        <f>'CBA Result'!$G$88+'CBA Result'!$G$92+'CBA Result'!$G$93+'CBA Result'!$G$94+'CBA Result'!$G$95</f>
        <v>-1375964005.2877898</v>
      </c>
      <c r="P1572" s="122">
        <f>'CBA Result'!$G$90+'CBA Result'!$G$91</f>
        <v>16477753602.776276</v>
      </c>
      <c r="Q1572" s="122">
        <f>'CBA Result'!$G$74</f>
        <v>-11300047184.977684</v>
      </c>
      <c r="R1572" s="3">
        <v>0.74239287983495583</v>
      </c>
      <c r="S1572" s="122">
        <f t="shared" si="76"/>
        <v>18269861337.0509</v>
      </c>
      <c r="T1572" s="3">
        <v>0.21567365981333331</v>
      </c>
      <c r="U1572" s="122">
        <f t="shared" si="77"/>
        <v>-16211881304.575485</v>
      </c>
      <c r="V1572" s="3">
        <f t="shared" si="78"/>
        <v>1.2472856885222585</v>
      </c>
    </row>
    <row r="1573" spans="13:22" x14ac:dyDescent="0.25">
      <c r="M1573" s="3">
        <v>1569</v>
      </c>
      <c r="N1573" s="122">
        <f>(_xlfn.GAMMA.INV(T1573,IF($O$2="Railway",$D$31,$D$32),IF($O$2="Railway",$F$31,$F$32))*'CBA Result'!$G$89)</f>
        <v>4223395818.9489408</v>
      </c>
      <c r="O1573" s="122">
        <f>'CBA Result'!$G$88+'CBA Result'!$G$92+'CBA Result'!$G$93+'CBA Result'!$G$94+'CBA Result'!$G$95</f>
        <v>-1375964005.2877898</v>
      </c>
      <c r="P1573" s="122">
        <f>'CBA Result'!$G$90+'CBA Result'!$G$91</f>
        <v>16477753602.776276</v>
      </c>
      <c r="Q1573" s="122">
        <f>'CBA Result'!$G$74</f>
        <v>-11300047184.977684</v>
      </c>
      <c r="R1573" s="3">
        <v>0.54983388120257137</v>
      </c>
      <c r="S1573" s="122">
        <f t="shared" si="76"/>
        <v>13993099964.807627</v>
      </c>
      <c r="T1573" s="3">
        <v>0.63006367063683733</v>
      </c>
      <c r="U1573" s="122">
        <f t="shared" si="77"/>
        <v>-20580167279.909035</v>
      </c>
      <c r="V1573" s="3">
        <f t="shared" si="78"/>
        <v>0.81828935350340903</v>
      </c>
    </row>
    <row r="1574" spans="13:22" x14ac:dyDescent="0.25">
      <c r="M1574" s="3">
        <v>1570</v>
      </c>
      <c r="N1574" s="122">
        <f>(_xlfn.GAMMA.INV(T1574,IF($O$2="Railway",$D$31,$D$32),IF($O$2="Railway",$F$31,$F$32))*'CBA Result'!$G$89)</f>
        <v>3534750854.3627753</v>
      </c>
      <c r="O1574" s="122">
        <f>'CBA Result'!$G$88+'CBA Result'!$G$92+'CBA Result'!$G$93+'CBA Result'!$G$94+'CBA Result'!$G$95</f>
        <v>-1375964005.2877898</v>
      </c>
      <c r="P1574" s="122">
        <f>'CBA Result'!$G$90+'CBA Result'!$G$91</f>
        <v>16477753602.776276</v>
      </c>
      <c r="Q1574" s="122">
        <f>'CBA Result'!$G$74</f>
        <v>-11300047184.977684</v>
      </c>
      <c r="R1574" s="3">
        <v>0.80078538063359916</v>
      </c>
      <c r="S1574" s="122">
        <f t="shared" si="76"/>
        <v>19897052687.775242</v>
      </c>
      <c r="T1574" s="3">
        <v>0.30467470796080631</v>
      </c>
      <c r="U1574" s="122">
        <f t="shared" si="77"/>
        <v>-17224472200.593132</v>
      </c>
      <c r="V1574" s="3">
        <f t="shared" si="78"/>
        <v>1.2804943617425169</v>
      </c>
    </row>
    <row r="1575" spans="13:22" x14ac:dyDescent="0.25">
      <c r="M1575" s="3">
        <v>1571</v>
      </c>
      <c r="N1575" s="122">
        <f>(_xlfn.GAMMA.INV(T1575,IF($O$2="Railway",$D$31,$D$32),IF($O$2="Railway",$F$31,$F$32))*'CBA Result'!$G$89)</f>
        <v>2823470451.4877734</v>
      </c>
      <c r="O1575" s="122">
        <f>'CBA Result'!$G$88+'CBA Result'!$G$92+'CBA Result'!$G$93+'CBA Result'!$G$94+'CBA Result'!$G$95</f>
        <v>-1375964005.2877898</v>
      </c>
      <c r="P1575" s="122">
        <f>'CBA Result'!$G$90+'CBA Result'!$G$91</f>
        <v>16477753602.776276</v>
      </c>
      <c r="Q1575" s="122">
        <f>'CBA Result'!$G$74</f>
        <v>-11300047184.977684</v>
      </c>
      <c r="R1575" s="3">
        <v>0.21946260807194751</v>
      </c>
      <c r="S1575" s="122">
        <f t="shared" si="76"/>
        <v>7854744969.9729757</v>
      </c>
      <c r="T1575" s="3">
        <v>6.5817354135178308E-2</v>
      </c>
      <c r="U1575" s="122">
        <f t="shared" si="77"/>
        <v>-13758476991.616579</v>
      </c>
      <c r="V1575" s="3">
        <f t="shared" si="78"/>
        <v>0.67611054783469693</v>
      </c>
    </row>
    <row r="1576" spans="13:22" x14ac:dyDescent="0.25">
      <c r="M1576" s="3">
        <v>1572</v>
      </c>
      <c r="N1576" s="122">
        <f>(_xlfn.GAMMA.INV(T1576,IF($O$2="Railway",$D$31,$D$32),IF($O$2="Railway",$F$31,$F$32))*'CBA Result'!$G$89)</f>
        <v>4733320260.690341</v>
      </c>
      <c r="O1576" s="122">
        <f>'CBA Result'!$G$88+'CBA Result'!$G$92+'CBA Result'!$G$93+'CBA Result'!$G$94+'CBA Result'!$G$95</f>
        <v>-1375964005.2877898</v>
      </c>
      <c r="P1576" s="122">
        <f>'CBA Result'!$G$90+'CBA Result'!$G$91</f>
        <v>16477753602.776276</v>
      </c>
      <c r="Q1576" s="122">
        <f>'CBA Result'!$G$74</f>
        <v>-11300047184.977684</v>
      </c>
      <c r="R1576" s="3">
        <v>0.72047946482095915</v>
      </c>
      <c r="S1576" s="122">
        <f t="shared" si="76"/>
        <v>17714621383.730347</v>
      </c>
      <c r="T1576" s="3">
        <v>0.81564927692277889</v>
      </c>
      <c r="U1576" s="122">
        <f t="shared" si="77"/>
        <v>-23064975893.884487</v>
      </c>
      <c r="V1576" s="3">
        <f t="shared" si="78"/>
        <v>0.91359200790320272</v>
      </c>
    </row>
    <row r="1577" spans="13:22" x14ac:dyDescent="0.25">
      <c r="M1577" s="3">
        <v>1573</v>
      </c>
      <c r="N1577" s="122">
        <f>(_xlfn.GAMMA.INV(T1577,IF($O$2="Railway",$D$31,$D$32),IF($O$2="Railway",$F$31,$F$32))*'CBA Result'!$G$89)</f>
        <v>3965262283.0774231</v>
      </c>
      <c r="O1577" s="122">
        <f>'CBA Result'!$G$88+'CBA Result'!$G$92+'CBA Result'!$G$93+'CBA Result'!$G$94+'CBA Result'!$G$95</f>
        <v>-1375964005.2877898</v>
      </c>
      <c r="P1577" s="122">
        <f>'CBA Result'!$G$90+'CBA Result'!$G$91</f>
        <v>16477753602.776276</v>
      </c>
      <c r="Q1577" s="122">
        <f>'CBA Result'!$G$74</f>
        <v>-11300047184.977684</v>
      </c>
      <c r="R1577" s="3">
        <v>0.18301707817754065</v>
      </c>
      <c r="S1577" s="122">
        <f t="shared" si="76"/>
        <v>7142868783.0811157</v>
      </c>
      <c r="T1577" s="3">
        <v>0.51101391589769474</v>
      </c>
      <c r="U1577" s="122">
        <f t="shared" si="77"/>
        <v>-19322309485.724751</v>
      </c>
      <c r="V1577" s="3">
        <f t="shared" si="78"/>
        <v>0.50367514649637701</v>
      </c>
    </row>
    <row r="1578" spans="13:22" x14ac:dyDescent="0.25">
      <c r="M1578" s="3">
        <v>1574</v>
      </c>
      <c r="N1578" s="122">
        <f>(_xlfn.GAMMA.INV(T1578,IF($O$2="Railway",$D$31,$D$32),IF($O$2="Railway",$F$31,$F$32))*'CBA Result'!$G$89)</f>
        <v>4157779668.2095308</v>
      </c>
      <c r="O1578" s="122">
        <f>'CBA Result'!$G$88+'CBA Result'!$G$92+'CBA Result'!$G$93+'CBA Result'!$G$94+'CBA Result'!$G$95</f>
        <v>-1375964005.2877898</v>
      </c>
      <c r="P1578" s="122">
        <f>'CBA Result'!$G$90+'CBA Result'!$G$91</f>
        <v>16477753602.776276</v>
      </c>
      <c r="Q1578" s="122">
        <f>'CBA Result'!$G$74</f>
        <v>-11300047184.977684</v>
      </c>
      <c r="R1578" s="3">
        <v>0.72983808550410834</v>
      </c>
      <c r="S1578" s="122">
        <f t="shared" si="76"/>
        <v>17948675135.099865</v>
      </c>
      <c r="T1578" s="3">
        <v>0.60096374051276025</v>
      </c>
      <c r="U1578" s="122">
        <f t="shared" si="77"/>
        <v>-20260426621.829571</v>
      </c>
      <c r="V1578" s="3">
        <f t="shared" si="78"/>
        <v>1.023201099609895</v>
      </c>
    </row>
    <row r="1579" spans="13:22" x14ac:dyDescent="0.25">
      <c r="M1579" s="3">
        <v>1575</v>
      </c>
      <c r="N1579" s="122">
        <f>(_xlfn.GAMMA.INV(T1579,IF($O$2="Railway",$D$31,$D$32),IF($O$2="Railway",$F$31,$F$32))*'CBA Result'!$G$89)</f>
        <v>4997732360.4998541</v>
      </c>
      <c r="O1579" s="122">
        <f>'CBA Result'!$G$88+'CBA Result'!$G$92+'CBA Result'!$G$93+'CBA Result'!$G$94+'CBA Result'!$G$95</f>
        <v>-1375964005.2877898</v>
      </c>
      <c r="P1579" s="122">
        <f>'CBA Result'!$G$90+'CBA Result'!$G$91</f>
        <v>16477753602.776276</v>
      </c>
      <c r="Q1579" s="122">
        <f>'CBA Result'!$G$74</f>
        <v>-11300047184.977684</v>
      </c>
      <c r="R1579" s="3">
        <v>0.75427166282730673</v>
      </c>
      <c r="S1579" s="122">
        <f t="shared" si="76"/>
        <v>18581990409.189217</v>
      </c>
      <c r="T1579" s="3">
        <v>0.88042436678588731</v>
      </c>
      <c r="U1579" s="122">
        <f t="shared" si="77"/>
        <v>-24353428475.216545</v>
      </c>
      <c r="V1579" s="3">
        <f t="shared" si="78"/>
        <v>0.91173030470831273</v>
      </c>
    </row>
    <row r="1580" spans="13:22" x14ac:dyDescent="0.25">
      <c r="M1580" s="3">
        <v>1576</v>
      </c>
      <c r="N1580" s="122">
        <f>(_xlfn.GAMMA.INV(T1580,IF($O$2="Railway",$D$31,$D$32),IF($O$2="Railway",$F$31,$F$32))*'CBA Result'!$G$89)</f>
        <v>3457018894.8978477</v>
      </c>
      <c r="O1580" s="122">
        <f>'CBA Result'!$G$88+'CBA Result'!$G$92+'CBA Result'!$G$93+'CBA Result'!$G$94+'CBA Result'!$G$95</f>
        <v>-1375964005.2877898</v>
      </c>
      <c r="P1580" s="122">
        <f>'CBA Result'!$G$90+'CBA Result'!$G$91</f>
        <v>16477753602.776276</v>
      </c>
      <c r="Q1580" s="122">
        <f>'CBA Result'!$G$74</f>
        <v>-11300047184.977684</v>
      </c>
      <c r="R1580" s="3">
        <v>0.79916618467986544</v>
      </c>
      <c r="S1580" s="122">
        <f t="shared" si="76"/>
        <v>19848376411.74403</v>
      </c>
      <c r="T1580" s="3">
        <v>0.26997538969853174</v>
      </c>
      <c r="U1580" s="122">
        <f t="shared" si="77"/>
        <v>-16845692470.404015</v>
      </c>
      <c r="V1580" s="3">
        <f t="shared" si="78"/>
        <v>1.3017827162570865</v>
      </c>
    </row>
    <row r="1581" spans="13:22" x14ac:dyDescent="0.25">
      <c r="M1581" s="3">
        <v>1577</v>
      </c>
      <c r="N1581" s="122">
        <f>(_xlfn.GAMMA.INV(T1581,IF($O$2="Railway",$D$31,$D$32),IF($O$2="Railway",$F$31,$F$32))*'CBA Result'!$G$89)</f>
        <v>4567995108.261014</v>
      </c>
      <c r="O1581" s="122">
        <f>'CBA Result'!$G$88+'CBA Result'!$G$92+'CBA Result'!$G$93+'CBA Result'!$G$94+'CBA Result'!$G$95</f>
        <v>-1375964005.2877898</v>
      </c>
      <c r="P1581" s="122">
        <f>'CBA Result'!$G$90+'CBA Result'!$G$91</f>
        <v>16477753602.776276</v>
      </c>
      <c r="Q1581" s="122">
        <f>'CBA Result'!$G$74</f>
        <v>-11300047184.977684</v>
      </c>
      <c r="R1581" s="3">
        <v>0.14882016257643693</v>
      </c>
      <c r="S1581" s="122">
        <f t="shared" si="76"/>
        <v>6442652104.9426956</v>
      </c>
      <c r="T1581" s="3">
        <v>0.76415593101774693</v>
      </c>
      <c r="U1581" s="122">
        <f t="shared" si="77"/>
        <v>-22259363671.296562</v>
      </c>
      <c r="V1581" s="3">
        <f t="shared" si="78"/>
        <v>0.43283731512683982</v>
      </c>
    </row>
    <row r="1582" spans="13:22" x14ac:dyDescent="0.25">
      <c r="M1582" s="3">
        <v>1578</v>
      </c>
      <c r="N1582" s="122">
        <f>(_xlfn.GAMMA.INV(T1582,IF($O$2="Railway",$D$31,$D$32),IF($O$2="Railway",$F$31,$F$32))*'CBA Result'!$G$89)</f>
        <v>4656100748.6899662</v>
      </c>
      <c r="O1582" s="122">
        <f>'CBA Result'!$G$88+'CBA Result'!$G$92+'CBA Result'!$G$93+'CBA Result'!$G$94+'CBA Result'!$G$95</f>
        <v>-1375964005.2877898</v>
      </c>
      <c r="P1582" s="122">
        <f>'CBA Result'!$G$90+'CBA Result'!$G$91</f>
        <v>16477753602.776276</v>
      </c>
      <c r="Q1582" s="122">
        <f>'CBA Result'!$G$74</f>
        <v>-11300047184.977684</v>
      </c>
      <c r="R1582" s="3">
        <v>0.37197232468898489</v>
      </c>
      <c r="S1582" s="122">
        <f t="shared" si="76"/>
        <v>10665481452.219604</v>
      </c>
      <c r="T1582" s="3">
        <v>0.79267623190461001</v>
      </c>
      <c r="U1582" s="122">
        <f t="shared" si="77"/>
        <v>-22688693266.736328</v>
      </c>
      <c r="V1582" s="3">
        <f t="shared" si="78"/>
        <v>0.61465056764936377</v>
      </c>
    </row>
    <row r="1583" spans="13:22" x14ac:dyDescent="0.25">
      <c r="M1583" s="3">
        <v>1579</v>
      </c>
      <c r="N1583" s="122">
        <f>(_xlfn.GAMMA.INV(T1583,IF($O$2="Railway",$D$31,$D$32),IF($O$2="Railway",$F$31,$F$32))*'CBA Result'!$G$89)</f>
        <v>4395504017.7774887</v>
      </c>
      <c r="O1583" s="122">
        <f>'CBA Result'!$G$88+'CBA Result'!$G$92+'CBA Result'!$G$93+'CBA Result'!$G$94+'CBA Result'!$G$95</f>
        <v>-1375964005.2877898</v>
      </c>
      <c r="P1583" s="122">
        <f>'CBA Result'!$G$90+'CBA Result'!$G$91</f>
        <v>16477753602.776276</v>
      </c>
      <c r="Q1583" s="122">
        <f>'CBA Result'!$G$74</f>
        <v>-11300047184.977684</v>
      </c>
      <c r="R1583" s="3">
        <v>0.90911945049606513</v>
      </c>
      <c r="S1583" s="122">
        <f t="shared" si="76"/>
        <v>23984008955.753307</v>
      </c>
      <c r="T1583" s="3">
        <v>0.70131181836719614</v>
      </c>
      <c r="U1583" s="122">
        <f t="shared" si="77"/>
        <v>-21418832580.055313</v>
      </c>
      <c r="V1583" s="3">
        <f t="shared" si="78"/>
        <v>1.2607385984886985</v>
      </c>
    </row>
    <row r="1584" spans="13:22" x14ac:dyDescent="0.25">
      <c r="M1584" s="3">
        <v>1580</v>
      </c>
      <c r="N1584" s="122">
        <f>(_xlfn.GAMMA.INV(T1584,IF($O$2="Railway",$D$31,$D$32),IF($O$2="Railway",$F$31,$F$32))*'CBA Result'!$G$89)</f>
        <v>4142751762.4921713</v>
      </c>
      <c r="O1584" s="122">
        <f>'CBA Result'!$G$88+'CBA Result'!$G$92+'CBA Result'!$G$93+'CBA Result'!$G$94+'CBA Result'!$G$95</f>
        <v>-1375964005.2877898</v>
      </c>
      <c r="P1584" s="122">
        <f>'CBA Result'!$G$90+'CBA Result'!$G$91</f>
        <v>16477753602.776276</v>
      </c>
      <c r="Q1584" s="122">
        <f>'CBA Result'!$G$74</f>
        <v>-11300047184.977684</v>
      </c>
      <c r="R1584" s="3">
        <v>0.79605091260226402</v>
      </c>
      <c r="S1584" s="122">
        <f t="shared" si="76"/>
        <v>19755385115.798382</v>
      </c>
      <c r="T1584" s="3">
        <v>0.59416918024401499</v>
      </c>
      <c r="U1584" s="122">
        <f t="shared" si="77"/>
        <v>-20187197204.841862</v>
      </c>
      <c r="V1584" s="3">
        <f t="shared" si="78"/>
        <v>1.1156661642756855</v>
      </c>
    </row>
    <row r="1585" spans="13:22" x14ac:dyDescent="0.25">
      <c r="M1585" s="3">
        <v>1581</v>
      </c>
      <c r="N1585" s="122">
        <f>(_xlfn.GAMMA.INV(T1585,IF($O$2="Railway",$D$31,$D$32),IF($O$2="Railway",$F$31,$F$32))*'CBA Result'!$G$89)</f>
        <v>3019125478.8527188</v>
      </c>
      <c r="O1585" s="122">
        <f>'CBA Result'!$G$88+'CBA Result'!$G$92+'CBA Result'!$G$93+'CBA Result'!$G$94+'CBA Result'!$G$95</f>
        <v>-1375964005.2877898</v>
      </c>
      <c r="P1585" s="122">
        <f>'CBA Result'!$G$90+'CBA Result'!$G$91</f>
        <v>16477753602.776276</v>
      </c>
      <c r="Q1585" s="122">
        <f>'CBA Result'!$G$74</f>
        <v>-11300047184.977684</v>
      </c>
      <c r="R1585" s="3">
        <v>0.33639451929343767</v>
      </c>
      <c r="S1585" s="122">
        <f t="shared" si="76"/>
        <v>10019770320.421314</v>
      </c>
      <c r="T1585" s="3">
        <v>0.11162933576462919</v>
      </c>
      <c r="U1585" s="122">
        <f t="shared" si="77"/>
        <v>-14711883531.032022</v>
      </c>
      <c r="V1585" s="3">
        <f t="shared" si="78"/>
        <v>0.79275585409478178</v>
      </c>
    </row>
    <row r="1586" spans="13:22" x14ac:dyDescent="0.25">
      <c r="M1586" s="3">
        <v>1582</v>
      </c>
      <c r="N1586" s="122">
        <f>(_xlfn.GAMMA.INV(T1586,IF($O$2="Railway",$D$31,$D$32),IF($O$2="Railway",$F$31,$F$32))*'CBA Result'!$G$89)</f>
        <v>4344526496.9040728</v>
      </c>
      <c r="O1586" s="122">
        <f>'CBA Result'!$G$88+'CBA Result'!$G$92+'CBA Result'!$G$93+'CBA Result'!$G$94+'CBA Result'!$G$95</f>
        <v>-1375964005.2877898</v>
      </c>
      <c r="P1586" s="122">
        <f>'CBA Result'!$G$90+'CBA Result'!$G$91</f>
        <v>16477753602.776276</v>
      </c>
      <c r="Q1586" s="122">
        <f>'CBA Result'!$G$74</f>
        <v>-11300047184.977684</v>
      </c>
      <c r="R1586" s="3">
        <v>0.81976909789541086</v>
      </c>
      <c r="S1586" s="122">
        <f t="shared" si="76"/>
        <v>20486584984.389156</v>
      </c>
      <c r="T1586" s="3">
        <v>0.68104236487113068</v>
      </c>
      <c r="U1586" s="122">
        <f t="shared" si="77"/>
        <v>-21170424438.345535</v>
      </c>
      <c r="V1586" s="3">
        <f t="shared" si="78"/>
        <v>1.1079205116701221</v>
      </c>
    </row>
    <row r="1587" spans="13:22" x14ac:dyDescent="0.25">
      <c r="M1587" s="3">
        <v>1583</v>
      </c>
      <c r="N1587" s="122">
        <f>(_xlfn.GAMMA.INV(T1587,IF($O$2="Railway",$D$31,$D$32),IF($O$2="Railway",$F$31,$F$32))*'CBA Result'!$G$89)</f>
        <v>3573460226.7313943</v>
      </c>
      <c r="O1587" s="122">
        <f>'CBA Result'!$G$88+'CBA Result'!$G$92+'CBA Result'!$G$93+'CBA Result'!$G$94+'CBA Result'!$G$95</f>
        <v>-1375964005.2877898</v>
      </c>
      <c r="P1587" s="122">
        <f>'CBA Result'!$G$90+'CBA Result'!$G$91</f>
        <v>16477753602.776276</v>
      </c>
      <c r="Q1587" s="122">
        <f>'CBA Result'!$G$74</f>
        <v>-11300047184.977684</v>
      </c>
      <c r="R1587" s="3">
        <v>0.37726270314593724</v>
      </c>
      <c r="S1587" s="122">
        <f t="shared" si="76"/>
        <v>10761549534.460068</v>
      </c>
      <c r="T1587" s="3">
        <v>0.3224611690002207</v>
      </c>
      <c r="U1587" s="122">
        <f t="shared" si="77"/>
        <v>-17413098934.339512</v>
      </c>
      <c r="V1587" s="3">
        <f t="shared" si="78"/>
        <v>0.74421249226051189</v>
      </c>
    </row>
    <row r="1588" spans="13:22" x14ac:dyDescent="0.25">
      <c r="M1588" s="3">
        <v>1584</v>
      </c>
      <c r="N1588" s="122">
        <f>(_xlfn.GAMMA.INV(T1588,IF($O$2="Railway",$D$31,$D$32),IF($O$2="Railway",$F$31,$F$32))*'CBA Result'!$G$89)</f>
        <v>4787024721.9576454</v>
      </c>
      <c r="O1588" s="122">
        <f>'CBA Result'!$G$88+'CBA Result'!$G$92+'CBA Result'!$G$93+'CBA Result'!$G$94+'CBA Result'!$G$95</f>
        <v>-1375964005.2877898</v>
      </c>
      <c r="P1588" s="122">
        <f>'CBA Result'!$G$90+'CBA Result'!$G$91</f>
        <v>16477753602.776276</v>
      </c>
      <c r="Q1588" s="122">
        <f>'CBA Result'!$G$74</f>
        <v>-11300047184.977684</v>
      </c>
      <c r="R1588" s="3">
        <v>9.0658916652599508E-2</v>
      </c>
      <c r="S1588" s="122">
        <f t="shared" si="76"/>
        <v>5127354567.5438938</v>
      </c>
      <c r="T1588" s="3">
        <v>0.83052046406045055</v>
      </c>
      <c r="U1588" s="122">
        <f t="shared" si="77"/>
        <v>-23326672131.68433</v>
      </c>
      <c r="V1588" s="3">
        <f t="shared" si="78"/>
        <v>0.36603657975781834</v>
      </c>
    </row>
    <row r="1589" spans="13:22" x14ac:dyDescent="0.25">
      <c r="M1589" s="3">
        <v>1585</v>
      </c>
      <c r="N1589" s="122">
        <f>(_xlfn.GAMMA.INV(T1589,IF($O$2="Railway",$D$31,$D$32),IF($O$2="Railway",$F$31,$F$32))*'CBA Result'!$G$89)</f>
        <v>2585748085.8511744</v>
      </c>
      <c r="O1589" s="122">
        <f>'CBA Result'!$G$88+'CBA Result'!$G$92+'CBA Result'!$G$93+'CBA Result'!$G$94+'CBA Result'!$G$95</f>
        <v>-1375964005.2877898</v>
      </c>
      <c r="P1589" s="122">
        <f>'CBA Result'!$G$90+'CBA Result'!$G$91</f>
        <v>16477753602.776276</v>
      </c>
      <c r="Q1589" s="122">
        <f>'CBA Result'!$G$74</f>
        <v>-11300047184.977684</v>
      </c>
      <c r="R1589" s="3">
        <v>0.72867873812831496</v>
      </c>
      <c r="S1589" s="122">
        <f t="shared" si="76"/>
        <v>17919439832.435757</v>
      </c>
      <c r="T1589" s="3">
        <v>3.0124698121676396E-2</v>
      </c>
      <c r="U1589" s="122">
        <f t="shared" si="77"/>
        <v>-12600080700.881403</v>
      </c>
      <c r="V1589" s="3">
        <f t="shared" si="78"/>
        <v>1.5181826503429467</v>
      </c>
    </row>
    <row r="1590" spans="13:22" x14ac:dyDescent="0.25">
      <c r="M1590" s="3">
        <v>1586</v>
      </c>
      <c r="N1590" s="122">
        <f>(_xlfn.GAMMA.INV(T1590,IF($O$2="Railway",$D$31,$D$32),IF($O$2="Railway",$F$31,$F$32))*'CBA Result'!$G$89)</f>
        <v>3634535061.8015137</v>
      </c>
      <c r="O1590" s="122">
        <f>'CBA Result'!$G$88+'CBA Result'!$G$92+'CBA Result'!$G$93+'CBA Result'!$G$94+'CBA Result'!$G$95</f>
        <v>-1375964005.2877898</v>
      </c>
      <c r="P1590" s="122">
        <f>'CBA Result'!$G$90+'CBA Result'!$G$91</f>
        <v>16477753602.776276</v>
      </c>
      <c r="Q1590" s="122">
        <f>'CBA Result'!$G$74</f>
        <v>-11300047184.977684</v>
      </c>
      <c r="R1590" s="3">
        <v>0.62624852551360999</v>
      </c>
      <c r="S1590" s="122">
        <f t="shared" si="76"/>
        <v>15557212858.221523</v>
      </c>
      <c r="T1590" s="3">
        <v>0.35108184816005239</v>
      </c>
      <c r="U1590" s="122">
        <f t="shared" si="77"/>
        <v>-17710710234.870831</v>
      </c>
      <c r="V1590" s="3">
        <f t="shared" si="78"/>
        <v>1.0059327761829413</v>
      </c>
    </row>
    <row r="1591" spans="13:22" x14ac:dyDescent="0.25">
      <c r="M1591" s="3">
        <v>1587</v>
      </c>
      <c r="N1591" s="122">
        <f>(_xlfn.GAMMA.INV(T1591,IF($O$2="Railway",$D$31,$D$32),IF($O$2="Railway",$F$31,$F$32))*'CBA Result'!$G$89)</f>
        <v>2930056621.2869353</v>
      </c>
      <c r="O1591" s="122">
        <f>'CBA Result'!$G$88+'CBA Result'!$G$92+'CBA Result'!$G$93+'CBA Result'!$G$94+'CBA Result'!$G$95</f>
        <v>-1375964005.2877898</v>
      </c>
      <c r="P1591" s="122">
        <f>'CBA Result'!$G$90+'CBA Result'!$G$91</f>
        <v>16477753602.776276</v>
      </c>
      <c r="Q1591" s="122">
        <f>'CBA Result'!$G$74</f>
        <v>-11300047184.977684</v>
      </c>
      <c r="R1591" s="3">
        <v>0.95136189231488222</v>
      </c>
      <c r="S1591" s="122">
        <f t="shared" si="76"/>
        <v>26544034022.741074</v>
      </c>
      <c r="T1591" s="3">
        <v>8.8800083277826625E-2</v>
      </c>
      <c r="U1591" s="122">
        <f t="shared" si="77"/>
        <v>-14277860278.958431</v>
      </c>
      <c r="V1591" s="3">
        <f t="shared" si="78"/>
        <v>1.9679508056364015</v>
      </c>
    </row>
    <row r="1592" spans="13:22" x14ac:dyDescent="0.25">
      <c r="M1592" s="3">
        <v>1588</v>
      </c>
      <c r="N1592" s="122">
        <f>(_xlfn.GAMMA.INV(T1592,IF($O$2="Railway",$D$31,$D$32),IF($O$2="Railway",$F$31,$F$32))*'CBA Result'!$G$89)</f>
        <v>4033047670.6102829</v>
      </c>
      <c r="O1592" s="122">
        <f>'CBA Result'!$G$88+'CBA Result'!$G$92+'CBA Result'!$G$93+'CBA Result'!$G$94+'CBA Result'!$G$95</f>
        <v>-1375964005.2877898</v>
      </c>
      <c r="P1592" s="122">
        <f>'CBA Result'!$G$90+'CBA Result'!$G$91</f>
        <v>16477753602.776276</v>
      </c>
      <c r="Q1592" s="122">
        <f>'CBA Result'!$G$74</f>
        <v>-11300047184.977684</v>
      </c>
      <c r="R1592" s="3">
        <v>0.86475384161113078</v>
      </c>
      <c r="S1592" s="122">
        <f t="shared" si="76"/>
        <v>22057946426.20417</v>
      </c>
      <c r="T1592" s="3">
        <v>0.54331810347229959</v>
      </c>
      <c r="U1592" s="122">
        <f t="shared" si="77"/>
        <v>-19652620608.423855</v>
      </c>
      <c r="V1592" s="3">
        <f t="shared" si="78"/>
        <v>1.2575946274021528</v>
      </c>
    </row>
    <row r="1593" spans="13:22" x14ac:dyDescent="0.25">
      <c r="M1593" s="3">
        <v>1589</v>
      </c>
      <c r="N1593" s="122">
        <f>(_xlfn.GAMMA.INV(T1593,IF($O$2="Railway",$D$31,$D$32),IF($O$2="Railway",$F$31,$F$32))*'CBA Result'!$G$89)</f>
        <v>3258359150.2166519</v>
      </c>
      <c r="O1593" s="122">
        <f>'CBA Result'!$G$88+'CBA Result'!$G$92+'CBA Result'!$G$93+'CBA Result'!$G$94+'CBA Result'!$G$95</f>
        <v>-1375964005.2877898</v>
      </c>
      <c r="P1593" s="122">
        <f>'CBA Result'!$G$90+'CBA Result'!$G$91</f>
        <v>16477753602.776276</v>
      </c>
      <c r="Q1593" s="122">
        <f>'CBA Result'!$G$74</f>
        <v>-11300047184.977684</v>
      </c>
      <c r="R1593" s="3">
        <v>0.31337143468277884</v>
      </c>
      <c r="S1593" s="122">
        <f t="shared" si="76"/>
        <v>9600949125.2149277</v>
      </c>
      <c r="T1593" s="3">
        <v>0.18929255578962934</v>
      </c>
      <c r="U1593" s="122">
        <f t="shared" si="77"/>
        <v>-15877644256.930975</v>
      </c>
      <c r="V1593" s="3">
        <f t="shared" si="78"/>
        <v>0.72323980083701855</v>
      </c>
    </row>
    <row r="1594" spans="13:22" x14ac:dyDescent="0.25">
      <c r="M1594" s="3">
        <v>1590</v>
      </c>
      <c r="N1594" s="122">
        <f>(_xlfn.GAMMA.INV(T1594,IF($O$2="Railway",$D$31,$D$32),IF($O$2="Railway",$F$31,$F$32))*'CBA Result'!$G$89)</f>
        <v>4084453451.6003685</v>
      </c>
      <c r="O1594" s="122">
        <f>'CBA Result'!$G$88+'CBA Result'!$G$92+'CBA Result'!$G$93+'CBA Result'!$G$94+'CBA Result'!$G$95</f>
        <v>-1375964005.2877898</v>
      </c>
      <c r="P1594" s="122">
        <f>'CBA Result'!$G$90+'CBA Result'!$G$91</f>
        <v>16477753602.776276</v>
      </c>
      <c r="Q1594" s="122">
        <f>'CBA Result'!$G$74</f>
        <v>-11300047184.977684</v>
      </c>
      <c r="R1594" s="3">
        <v>0.2232806913369495</v>
      </c>
      <c r="S1594" s="122">
        <f t="shared" si="76"/>
        <v>7927795941.2591629</v>
      </c>
      <c r="T1594" s="3">
        <v>0.56740062701154648</v>
      </c>
      <c r="U1594" s="122">
        <f t="shared" si="77"/>
        <v>-19903115617.010002</v>
      </c>
      <c r="V1594" s="3">
        <f t="shared" si="78"/>
        <v>0.53440303479328355</v>
      </c>
    </row>
    <row r="1595" spans="13:22" x14ac:dyDescent="0.25">
      <c r="M1595" s="3">
        <v>1591</v>
      </c>
      <c r="N1595" s="122">
        <f>(_xlfn.GAMMA.INV(T1595,IF($O$2="Railway",$D$31,$D$32),IF($O$2="Railway",$F$31,$F$32))*'CBA Result'!$G$89)</f>
        <v>5704923739.9002066</v>
      </c>
      <c r="O1595" s="122">
        <f>'CBA Result'!$G$88+'CBA Result'!$G$92+'CBA Result'!$G$93+'CBA Result'!$G$94+'CBA Result'!$G$95</f>
        <v>-1375964005.2877898</v>
      </c>
      <c r="P1595" s="122">
        <f>'CBA Result'!$G$90+'CBA Result'!$G$91</f>
        <v>16477753602.776276</v>
      </c>
      <c r="Q1595" s="122">
        <f>'CBA Result'!$G$74</f>
        <v>-11300047184.977684</v>
      </c>
      <c r="R1595" s="3">
        <v>0.6093358388850848</v>
      </c>
      <c r="S1595" s="122">
        <f t="shared" si="76"/>
        <v>15199805931.275249</v>
      </c>
      <c r="T1595" s="3">
        <v>0.96972801592108904</v>
      </c>
      <c r="U1595" s="122">
        <f t="shared" si="77"/>
        <v>-27799498299.330471</v>
      </c>
      <c r="V1595" s="3">
        <f t="shared" si="78"/>
        <v>0.70248626272359738</v>
      </c>
    </row>
    <row r="1596" spans="13:22" x14ac:dyDescent="0.25">
      <c r="M1596" s="3">
        <v>1592</v>
      </c>
      <c r="N1596" s="122">
        <f>(_xlfn.GAMMA.INV(T1596,IF($O$2="Railway",$D$31,$D$32),IF($O$2="Railway",$F$31,$F$32))*'CBA Result'!$G$89)</f>
        <v>4268496969.8020854</v>
      </c>
      <c r="O1596" s="122">
        <f>'CBA Result'!$G$88+'CBA Result'!$G$92+'CBA Result'!$G$93+'CBA Result'!$G$94+'CBA Result'!$G$95</f>
        <v>-1375964005.2877898</v>
      </c>
      <c r="P1596" s="122">
        <f>'CBA Result'!$G$90+'CBA Result'!$G$91</f>
        <v>16477753602.776276</v>
      </c>
      <c r="Q1596" s="122">
        <f>'CBA Result'!$G$74</f>
        <v>-11300047184.977684</v>
      </c>
      <c r="R1596" s="3">
        <v>2.8657184749260045E-2</v>
      </c>
      <c r="S1596" s="122">
        <f t="shared" si="76"/>
        <v>3291011218.5505795</v>
      </c>
      <c r="T1596" s="3">
        <v>0.64948461149908587</v>
      </c>
      <c r="U1596" s="122">
        <f t="shared" si="77"/>
        <v>-20799940483.478935</v>
      </c>
      <c r="V1596" s="3">
        <f t="shared" si="78"/>
        <v>0.29728662867936406</v>
      </c>
    </row>
    <row r="1597" spans="13:22" x14ac:dyDescent="0.25">
      <c r="M1597" s="3">
        <v>1593</v>
      </c>
      <c r="N1597" s="122">
        <f>(_xlfn.GAMMA.INV(T1597,IF($O$2="Railway",$D$31,$D$32),IF($O$2="Railway",$F$31,$F$32))*'CBA Result'!$G$89)</f>
        <v>3025127376.2025695</v>
      </c>
      <c r="O1597" s="122">
        <f>'CBA Result'!$G$88+'CBA Result'!$G$92+'CBA Result'!$G$93+'CBA Result'!$G$94+'CBA Result'!$G$95</f>
        <v>-1375964005.2877898</v>
      </c>
      <c r="P1597" s="122">
        <f>'CBA Result'!$G$90+'CBA Result'!$G$91</f>
        <v>16477753602.776276</v>
      </c>
      <c r="Q1597" s="122">
        <f>'CBA Result'!$G$74</f>
        <v>-11300047184.977684</v>
      </c>
      <c r="R1597" s="3">
        <v>0.34561248558903201</v>
      </c>
      <c r="S1597" s="122">
        <f t="shared" si="76"/>
        <v>10187123965.854858</v>
      </c>
      <c r="T1597" s="3">
        <v>0.11328816350020021</v>
      </c>
      <c r="U1597" s="122">
        <f t="shared" si="77"/>
        <v>-14741130150.755083</v>
      </c>
      <c r="V1597" s="3">
        <f t="shared" si="78"/>
        <v>0.80294300475756597</v>
      </c>
    </row>
    <row r="1598" spans="13:22" x14ac:dyDescent="0.25">
      <c r="M1598" s="3">
        <v>1594</v>
      </c>
      <c r="N1598" s="122">
        <f>(_xlfn.GAMMA.INV(T1598,IF($O$2="Railway",$D$31,$D$32),IF($O$2="Railway",$F$31,$F$32))*'CBA Result'!$G$89)</f>
        <v>3337138766.840045</v>
      </c>
      <c r="O1598" s="122">
        <f>'CBA Result'!$G$88+'CBA Result'!$G$92+'CBA Result'!$G$93+'CBA Result'!$G$94+'CBA Result'!$G$95</f>
        <v>-1375964005.2877898</v>
      </c>
      <c r="P1598" s="122">
        <f>'CBA Result'!$G$90+'CBA Result'!$G$91</f>
        <v>16477753602.776276</v>
      </c>
      <c r="Q1598" s="122">
        <f>'CBA Result'!$G$74</f>
        <v>-11300047184.977684</v>
      </c>
      <c r="R1598" s="3">
        <v>0.28549329952953173</v>
      </c>
      <c r="S1598" s="122">
        <f t="shared" si="76"/>
        <v>9090787665.7630329</v>
      </c>
      <c r="T1598" s="3">
        <v>0.2197333911705257</v>
      </c>
      <c r="U1598" s="122">
        <f t="shared" si="77"/>
        <v>-16261529111.171329</v>
      </c>
      <c r="V1598" s="3">
        <f t="shared" si="78"/>
        <v>0.67963857222521729</v>
      </c>
    </row>
    <row r="1599" spans="13:22" x14ac:dyDescent="0.25">
      <c r="M1599" s="3">
        <v>1595</v>
      </c>
      <c r="N1599" s="122">
        <f>(_xlfn.GAMMA.INV(T1599,IF($O$2="Railway",$D$31,$D$32),IF($O$2="Railway",$F$31,$F$32))*'CBA Result'!$G$89)</f>
        <v>3841158159.1296372</v>
      </c>
      <c r="O1599" s="122">
        <f>'CBA Result'!$G$88+'CBA Result'!$G$92+'CBA Result'!$G$93+'CBA Result'!$G$94+'CBA Result'!$G$95</f>
        <v>-1375964005.2877898</v>
      </c>
      <c r="P1599" s="122">
        <f>'CBA Result'!$G$90+'CBA Result'!$G$91</f>
        <v>16477753602.776276</v>
      </c>
      <c r="Q1599" s="122">
        <f>'CBA Result'!$G$74</f>
        <v>-11300047184.977684</v>
      </c>
      <c r="R1599" s="3">
        <v>0.94088930515582792</v>
      </c>
      <c r="S1599" s="122">
        <f t="shared" si="76"/>
        <v>25799349497.744656</v>
      </c>
      <c r="T1599" s="3">
        <v>0.45087144023857573</v>
      </c>
      <c r="U1599" s="122">
        <f t="shared" si="77"/>
        <v>-18717563035.128601</v>
      </c>
      <c r="V1599" s="3">
        <f t="shared" si="78"/>
        <v>1.5100546795830416</v>
      </c>
    </row>
    <row r="1600" spans="13:22" x14ac:dyDescent="0.25">
      <c r="M1600" s="3">
        <v>1596</v>
      </c>
      <c r="N1600" s="122">
        <f>(_xlfn.GAMMA.INV(T1600,IF($O$2="Railway",$D$31,$D$32),IF($O$2="Railway",$F$31,$F$32))*'CBA Result'!$G$89)</f>
        <v>3618337767.8560119</v>
      </c>
      <c r="O1600" s="122">
        <f>'CBA Result'!$G$88+'CBA Result'!$G$92+'CBA Result'!$G$93+'CBA Result'!$G$94+'CBA Result'!$G$95</f>
        <v>-1375964005.2877898</v>
      </c>
      <c r="P1600" s="122">
        <f>'CBA Result'!$G$90+'CBA Result'!$G$91</f>
        <v>16477753602.776276</v>
      </c>
      <c r="Q1600" s="122">
        <f>'CBA Result'!$G$74</f>
        <v>-11300047184.977684</v>
      </c>
      <c r="R1600" s="3">
        <v>0.82851372604247764</v>
      </c>
      <c r="S1600" s="122">
        <f t="shared" si="76"/>
        <v>20770984070.733303</v>
      </c>
      <c r="T1600" s="3">
        <v>0.3434324037806693</v>
      </c>
      <c r="U1600" s="122">
        <f t="shared" si="77"/>
        <v>-17631782511.02721</v>
      </c>
      <c r="V1600" s="3">
        <f t="shared" si="78"/>
        <v>1.3052201511054591</v>
      </c>
    </row>
    <row r="1601" spans="13:22" x14ac:dyDescent="0.25">
      <c r="M1601" s="3">
        <v>1597</v>
      </c>
      <c r="N1601" s="122">
        <f>(_xlfn.GAMMA.INV(T1601,IF($O$2="Railway",$D$31,$D$32),IF($O$2="Railway",$F$31,$F$32))*'CBA Result'!$G$89)</f>
        <v>4584413933.3600435</v>
      </c>
      <c r="O1601" s="122">
        <f>'CBA Result'!$G$88+'CBA Result'!$G$92+'CBA Result'!$G$93+'CBA Result'!$G$94+'CBA Result'!$G$95</f>
        <v>-1375964005.2877898</v>
      </c>
      <c r="P1601" s="122">
        <f>'CBA Result'!$G$90+'CBA Result'!$G$91</f>
        <v>16477753602.776276</v>
      </c>
      <c r="Q1601" s="122">
        <f>'CBA Result'!$G$74</f>
        <v>-11300047184.977684</v>
      </c>
      <c r="R1601" s="3">
        <v>0.91747764706860258</v>
      </c>
      <c r="S1601" s="122">
        <f t="shared" si="76"/>
        <v>24413539809.040314</v>
      </c>
      <c r="T1601" s="3">
        <v>0.76965717686666746</v>
      </c>
      <c r="U1601" s="122">
        <f t="shared" si="77"/>
        <v>-22339370893.343227</v>
      </c>
      <c r="V1601" s="3">
        <f t="shared" si="78"/>
        <v>1.2364712448255861</v>
      </c>
    </row>
    <row r="1602" spans="13:22" x14ac:dyDescent="0.25">
      <c r="M1602" s="3">
        <v>1598</v>
      </c>
      <c r="N1602" s="122">
        <f>(_xlfn.GAMMA.INV(T1602,IF($O$2="Railway",$D$31,$D$32),IF($O$2="Railway",$F$31,$F$32))*'CBA Result'!$G$89)</f>
        <v>5476122339.7995453</v>
      </c>
      <c r="O1602" s="122">
        <f>'CBA Result'!$G$88+'CBA Result'!$G$92+'CBA Result'!$G$93+'CBA Result'!$G$94+'CBA Result'!$G$95</f>
        <v>-1375964005.2877898</v>
      </c>
      <c r="P1602" s="122">
        <f>'CBA Result'!$G$90+'CBA Result'!$G$91</f>
        <v>16477753602.776276</v>
      </c>
      <c r="Q1602" s="122">
        <f>'CBA Result'!$G$74</f>
        <v>-11300047184.977684</v>
      </c>
      <c r="R1602" s="3">
        <v>0.58135267683560288</v>
      </c>
      <c r="S1602" s="122">
        <f t="shared" si="76"/>
        <v>14623335138.724131</v>
      </c>
      <c r="T1602" s="3">
        <v>0.95123379194555135</v>
      </c>
      <c r="U1602" s="122">
        <f t="shared" si="77"/>
        <v>-26684572943.098797</v>
      </c>
      <c r="V1602" s="3">
        <f t="shared" si="78"/>
        <v>0.70165985092439653</v>
      </c>
    </row>
    <row r="1603" spans="13:22" x14ac:dyDescent="0.25">
      <c r="M1603" s="3">
        <v>1599</v>
      </c>
      <c r="N1603" s="122">
        <f>(_xlfn.GAMMA.INV(T1603,IF($O$2="Railway",$D$31,$D$32),IF($O$2="Railway",$F$31,$F$32))*'CBA Result'!$G$89)</f>
        <v>6025343636.25634</v>
      </c>
      <c r="O1603" s="122">
        <f>'CBA Result'!$G$88+'CBA Result'!$G$92+'CBA Result'!$G$93+'CBA Result'!$G$94+'CBA Result'!$G$95</f>
        <v>-1375964005.2877898</v>
      </c>
      <c r="P1603" s="122">
        <f>'CBA Result'!$G$90+'CBA Result'!$G$91</f>
        <v>16477753602.776276</v>
      </c>
      <c r="Q1603" s="122">
        <f>'CBA Result'!$G$74</f>
        <v>-11300047184.977684</v>
      </c>
      <c r="R1603" s="3">
        <v>0.62847859602314171</v>
      </c>
      <c r="S1603" s="122">
        <f t="shared" si="76"/>
        <v>15604894725.887453</v>
      </c>
      <c r="T1603" s="3">
        <v>0.98519775860588565</v>
      </c>
      <c r="U1603" s="122">
        <f t="shared" si="77"/>
        <v>-29360871031.015717</v>
      </c>
      <c r="V1603" s="3">
        <f t="shared" si="78"/>
        <v>0.68983901517976598</v>
      </c>
    </row>
    <row r="1604" spans="13:22" x14ac:dyDescent="0.25">
      <c r="M1604" s="3">
        <v>1600</v>
      </c>
      <c r="N1604" s="122">
        <f>(_xlfn.GAMMA.INV(T1604,IF($O$2="Railway",$D$31,$D$32),IF($O$2="Railway",$F$31,$F$32))*'CBA Result'!$G$89)</f>
        <v>4476515709.2565289</v>
      </c>
      <c r="O1604" s="122">
        <f>'CBA Result'!$G$88+'CBA Result'!$G$92+'CBA Result'!$G$93+'CBA Result'!$G$94+'CBA Result'!$G$95</f>
        <v>-1375964005.2877898</v>
      </c>
      <c r="P1604" s="122">
        <f>'CBA Result'!$G$90+'CBA Result'!$G$91</f>
        <v>16477753602.776276</v>
      </c>
      <c r="Q1604" s="122">
        <f>'CBA Result'!$G$74</f>
        <v>-11300047184.977684</v>
      </c>
      <c r="R1604" s="3">
        <v>0.43288426291117832</v>
      </c>
      <c r="S1604" s="122">
        <f t="shared" si="76"/>
        <v>11776955950.08231</v>
      </c>
      <c r="T1604" s="3">
        <v>0.73195965113581685</v>
      </c>
      <c r="U1604" s="122">
        <f t="shared" si="77"/>
        <v>-21813594102.237705</v>
      </c>
      <c r="V1604" s="3">
        <f t="shared" si="78"/>
        <v>0.68202917796681972</v>
      </c>
    </row>
    <row r="1605" spans="13:22" x14ac:dyDescent="0.25">
      <c r="M1605" s="3">
        <v>1601</v>
      </c>
      <c r="N1605" s="122">
        <f>(_xlfn.GAMMA.INV(T1605,IF($O$2="Railway",$D$31,$D$32),IF($O$2="Railway",$F$31,$F$32))*'CBA Result'!$G$89)</f>
        <v>3281022274.273962</v>
      </c>
      <c r="O1605" s="122">
        <f>'CBA Result'!$G$88+'CBA Result'!$G$92+'CBA Result'!$G$93+'CBA Result'!$G$94+'CBA Result'!$G$95</f>
        <v>-1375964005.2877898</v>
      </c>
      <c r="P1605" s="122">
        <f>'CBA Result'!$G$90+'CBA Result'!$G$91</f>
        <v>16477753602.776276</v>
      </c>
      <c r="Q1605" s="122">
        <f>'CBA Result'!$G$74</f>
        <v>-11300047184.977684</v>
      </c>
      <c r="R1605" s="3">
        <v>6.7504660169598329E-2</v>
      </c>
      <c r="S1605" s="122">
        <f t="shared" si="76"/>
        <v>4526774232.5895882</v>
      </c>
      <c r="T1605" s="3">
        <v>0.19782173264718794</v>
      </c>
      <c r="U1605" s="122">
        <f t="shared" si="77"/>
        <v>-15988079296.453472</v>
      </c>
      <c r="V1605" s="3">
        <f t="shared" si="78"/>
        <v>0.40228925453243719</v>
      </c>
    </row>
    <row r="1606" spans="13:22" x14ac:dyDescent="0.25">
      <c r="M1606" s="3">
        <v>1602</v>
      </c>
      <c r="N1606" s="122">
        <f>(_xlfn.GAMMA.INV(T1606,IF($O$2="Railway",$D$31,$D$32),IF($O$2="Railway",$F$31,$F$32))*'CBA Result'!$G$89)</f>
        <v>3681124712.1642184</v>
      </c>
      <c r="O1606" s="122">
        <f>'CBA Result'!$G$88+'CBA Result'!$G$92+'CBA Result'!$G$93+'CBA Result'!$G$94+'CBA Result'!$G$95</f>
        <v>-1375964005.2877898</v>
      </c>
      <c r="P1606" s="122">
        <f>'CBA Result'!$G$90+'CBA Result'!$G$91</f>
        <v>16477753602.776276</v>
      </c>
      <c r="Q1606" s="122">
        <f>'CBA Result'!$G$74</f>
        <v>-11300047184.977684</v>
      </c>
      <c r="R1606" s="3">
        <v>0.58982669991035142</v>
      </c>
      <c r="S1606" s="122">
        <f t="shared" ref="S1606:S1669" si="79">_xlfn.BETA.INV(R1606,IF($O$2="Railway",$I$30,$J$30),IF($O$2="Railway",$I$31,$J$31),IF($O$2="Railway",$I$27,$J$27),IF($O$2="Railway",$I$29,$J$29))*P1606</f>
        <v>14796086214.686981</v>
      </c>
      <c r="T1606" s="3">
        <v>0.3732835660964744</v>
      </c>
      <c r="U1606" s="122">
        <f t="shared" ref="U1606:U1669" si="80">_xlfn.GAMMA.INV(T1606,IF($O$2="Railway",$D$31,$D$32),IF($O$2="Railway",$F$31,$F$32))*Q1606</f>
        <v>-17937736741.284229</v>
      </c>
      <c r="V1606" s="3">
        <f t="shared" ref="V1606:V1669" si="81">(N1606+O1606+S1606)/-U1606</f>
        <v>0.95336703666769662</v>
      </c>
    </row>
    <row r="1607" spans="13:22" x14ac:dyDescent="0.25">
      <c r="M1607" s="3">
        <v>1603</v>
      </c>
      <c r="N1607" s="122">
        <f>(_xlfn.GAMMA.INV(T1607,IF($O$2="Railway",$D$31,$D$32),IF($O$2="Railway",$F$31,$F$32))*'CBA Result'!$G$89)</f>
        <v>3922270995.2157907</v>
      </c>
      <c r="O1607" s="122">
        <f>'CBA Result'!$G$88+'CBA Result'!$G$92+'CBA Result'!$G$93+'CBA Result'!$G$94+'CBA Result'!$G$95</f>
        <v>-1375964005.2877898</v>
      </c>
      <c r="P1607" s="122">
        <f>'CBA Result'!$G$90+'CBA Result'!$G$91</f>
        <v>16477753602.776276</v>
      </c>
      <c r="Q1607" s="122">
        <f>'CBA Result'!$G$74</f>
        <v>-11300047184.977684</v>
      </c>
      <c r="R1607" s="3">
        <v>0.11996816454288195</v>
      </c>
      <c r="S1607" s="122">
        <f t="shared" si="79"/>
        <v>5815691200.4705572</v>
      </c>
      <c r="T1607" s="3">
        <v>0.49028293552038205</v>
      </c>
      <c r="U1607" s="122">
        <f t="shared" si="80"/>
        <v>-19112817424.430981</v>
      </c>
      <c r="V1607" s="3">
        <f t="shared" si="81"/>
        <v>0.43750735460434126</v>
      </c>
    </row>
    <row r="1608" spans="13:22" x14ac:dyDescent="0.25">
      <c r="M1608" s="3">
        <v>1604</v>
      </c>
      <c r="N1608" s="122">
        <f>(_xlfn.GAMMA.INV(T1608,IF($O$2="Railway",$D$31,$D$32),IF($O$2="Railway",$F$31,$F$32))*'CBA Result'!$G$89)</f>
        <v>4920267705.149931</v>
      </c>
      <c r="O1608" s="122">
        <f>'CBA Result'!$G$88+'CBA Result'!$G$92+'CBA Result'!$G$93+'CBA Result'!$G$94+'CBA Result'!$G$95</f>
        <v>-1375964005.2877898</v>
      </c>
      <c r="P1608" s="122">
        <f>'CBA Result'!$G$90+'CBA Result'!$G$91</f>
        <v>16477753602.776276</v>
      </c>
      <c r="Q1608" s="122">
        <f>'CBA Result'!$G$74</f>
        <v>-11300047184.977684</v>
      </c>
      <c r="R1608" s="3">
        <v>0.30742242675924103</v>
      </c>
      <c r="S1608" s="122">
        <f t="shared" si="79"/>
        <v>9492427764.3097191</v>
      </c>
      <c r="T1608" s="3">
        <v>0.86359765982691239</v>
      </c>
      <c r="U1608" s="122">
        <f t="shared" si="80"/>
        <v>-23975951290.097137</v>
      </c>
      <c r="V1608" s="3">
        <f t="shared" si="81"/>
        <v>0.54374198989787159</v>
      </c>
    </row>
    <row r="1609" spans="13:22" x14ac:dyDescent="0.25">
      <c r="M1609" s="3">
        <v>1605</v>
      </c>
      <c r="N1609" s="122">
        <f>(_xlfn.GAMMA.INV(T1609,IF($O$2="Railway",$D$31,$D$32),IF($O$2="Railway",$F$31,$F$32))*'CBA Result'!$G$89)</f>
        <v>5564901012.4599428</v>
      </c>
      <c r="O1609" s="122">
        <f>'CBA Result'!$G$88+'CBA Result'!$G$92+'CBA Result'!$G$93+'CBA Result'!$G$94+'CBA Result'!$G$95</f>
        <v>-1375964005.2877898</v>
      </c>
      <c r="P1609" s="122">
        <f>'CBA Result'!$G$90+'CBA Result'!$G$91</f>
        <v>16477753602.776276</v>
      </c>
      <c r="Q1609" s="122">
        <f>'CBA Result'!$G$74</f>
        <v>-11300047184.977684</v>
      </c>
      <c r="R1609" s="3">
        <v>0.1827288518801341</v>
      </c>
      <c r="S1609" s="122">
        <f t="shared" si="79"/>
        <v>7137116188.6756544</v>
      </c>
      <c r="T1609" s="3">
        <v>0.95932845255159938</v>
      </c>
      <c r="U1609" s="122">
        <f t="shared" si="80"/>
        <v>-27117182154.397861</v>
      </c>
      <c r="V1609" s="3">
        <f t="shared" si="81"/>
        <v>0.41767072741409267</v>
      </c>
    </row>
    <row r="1610" spans="13:22" x14ac:dyDescent="0.25">
      <c r="M1610" s="3">
        <v>1606</v>
      </c>
      <c r="N1610" s="122">
        <f>(_xlfn.GAMMA.INV(T1610,IF($O$2="Railway",$D$31,$D$32),IF($O$2="Railway",$F$31,$F$32))*'CBA Result'!$G$89)</f>
        <v>3631145275.4079733</v>
      </c>
      <c r="O1610" s="122">
        <f>'CBA Result'!$G$88+'CBA Result'!$G$92+'CBA Result'!$G$93+'CBA Result'!$G$94+'CBA Result'!$G$95</f>
        <v>-1375964005.2877898</v>
      </c>
      <c r="P1610" s="122">
        <f>'CBA Result'!$G$90+'CBA Result'!$G$91</f>
        <v>16477753602.776276</v>
      </c>
      <c r="Q1610" s="122">
        <f>'CBA Result'!$G$74</f>
        <v>-11300047184.977684</v>
      </c>
      <c r="R1610" s="3">
        <v>0.73092625171032277</v>
      </c>
      <c r="S1610" s="122">
        <f t="shared" si="79"/>
        <v>17976178910.817986</v>
      </c>
      <c r="T1610" s="3">
        <v>0.34947774153680455</v>
      </c>
      <c r="U1610" s="122">
        <f t="shared" si="80"/>
        <v>-17694192159.366463</v>
      </c>
      <c r="V1610" s="3">
        <f t="shared" si="81"/>
        <v>1.1433898761085088</v>
      </c>
    </row>
    <row r="1611" spans="13:22" x14ac:dyDescent="0.25">
      <c r="M1611" s="3">
        <v>1607</v>
      </c>
      <c r="N1611" s="122">
        <f>(_xlfn.GAMMA.INV(T1611,IF($O$2="Railway",$D$31,$D$32),IF($O$2="Railway",$F$31,$F$32))*'CBA Result'!$G$89)</f>
        <v>4041832372.0760012</v>
      </c>
      <c r="O1611" s="122">
        <f>'CBA Result'!$G$88+'CBA Result'!$G$92+'CBA Result'!$G$93+'CBA Result'!$G$94+'CBA Result'!$G$95</f>
        <v>-1375964005.2877898</v>
      </c>
      <c r="P1611" s="122">
        <f>'CBA Result'!$G$90+'CBA Result'!$G$91</f>
        <v>16477753602.776276</v>
      </c>
      <c r="Q1611" s="122">
        <f>'CBA Result'!$G$74</f>
        <v>-11300047184.977684</v>
      </c>
      <c r="R1611" s="3">
        <v>0.26294458901149265</v>
      </c>
      <c r="S1611" s="122">
        <f t="shared" si="79"/>
        <v>8674181626.4654636</v>
      </c>
      <c r="T1611" s="3">
        <v>0.54746181629037605</v>
      </c>
      <c r="U1611" s="122">
        <f t="shared" si="80"/>
        <v>-19695427542.326992</v>
      </c>
      <c r="V1611" s="3">
        <f t="shared" si="81"/>
        <v>0.57577069443570261</v>
      </c>
    </row>
    <row r="1612" spans="13:22" x14ac:dyDescent="0.25">
      <c r="M1612" s="3">
        <v>1608</v>
      </c>
      <c r="N1612" s="122">
        <f>(_xlfn.GAMMA.INV(T1612,IF($O$2="Railway",$D$31,$D$32),IF($O$2="Railway",$F$31,$F$32))*'CBA Result'!$G$89)</f>
        <v>5007838044.1549263</v>
      </c>
      <c r="O1612" s="122">
        <f>'CBA Result'!$G$88+'CBA Result'!$G$92+'CBA Result'!$G$93+'CBA Result'!$G$94+'CBA Result'!$G$95</f>
        <v>-1375964005.2877898</v>
      </c>
      <c r="P1612" s="122">
        <f>'CBA Result'!$G$90+'CBA Result'!$G$91</f>
        <v>16477753602.776276</v>
      </c>
      <c r="Q1612" s="122">
        <f>'CBA Result'!$G$74</f>
        <v>-11300047184.977684</v>
      </c>
      <c r="R1612" s="3">
        <v>0.53229136028038559</v>
      </c>
      <c r="S1612" s="122">
        <f t="shared" si="79"/>
        <v>13649789726.232933</v>
      </c>
      <c r="T1612" s="3">
        <v>0.882494645748371</v>
      </c>
      <c r="U1612" s="122">
        <f t="shared" si="80"/>
        <v>-24402672417.535686</v>
      </c>
      <c r="V1612" s="3">
        <f t="shared" si="81"/>
        <v>0.70818734396817618</v>
      </c>
    </row>
    <row r="1613" spans="13:22" x14ac:dyDescent="0.25">
      <c r="M1613" s="3">
        <v>1609</v>
      </c>
      <c r="N1613" s="122">
        <f>(_xlfn.GAMMA.INV(T1613,IF($O$2="Railway",$D$31,$D$32),IF($O$2="Railway",$F$31,$F$32))*'CBA Result'!$G$89)</f>
        <v>4354683424.2683764</v>
      </c>
      <c r="O1613" s="122">
        <f>'CBA Result'!$G$88+'CBA Result'!$G$92+'CBA Result'!$G$93+'CBA Result'!$G$94+'CBA Result'!$G$95</f>
        <v>-1375964005.2877898</v>
      </c>
      <c r="P1613" s="122">
        <f>'CBA Result'!$G$90+'CBA Result'!$G$91</f>
        <v>16477753602.776276</v>
      </c>
      <c r="Q1613" s="122">
        <f>'CBA Result'!$G$74</f>
        <v>-11300047184.977684</v>
      </c>
      <c r="R1613" s="3">
        <v>0.9533676972445565</v>
      </c>
      <c r="S1613" s="122">
        <f t="shared" si="79"/>
        <v>26699037513.821247</v>
      </c>
      <c r="T1613" s="3">
        <v>0.68513960404136631</v>
      </c>
      <c r="U1613" s="122">
        <f t="shared" si="80"/>
        <v>-21219918085.91449</v>
      </c>
      <c r="V1613" s="3">
        <f t="shared" si="81"/>
        <v>1.3985801836106779</v>
      </c>
    </row>
    <row r="1614" spans="13:22" x14ac:dyDescent="0.25">
      <c r="M1614" s="3">
        <v>1610</v>
      </c>
      <c r="N1614" s="122">
        <f>(_xlfn.GAMMA.INV(T1614,IF($O$2="Railway",$D$31,$D$32),IF($O$2="Railway",$F$31,$F$32))*'CBA Result'!$G$89)</f>
        <v>2927853347.5607038</v>
      </c>
      <c r="O1614" s="122">
        <f>'CBA Result'!$G$88+'CBA Result'!$G$92+'CBA Result'!$G$93+'CBA Result'!$G$94+'CBA Result'!$G$95</f>
        <v>-1375964005.2877898</v>
      </c>
      <c r="P1614" s="122">
        <f>'CBA Result'!$G$90+'CBA Result'!$G$91</f>
        <v>16477753602.776276</v>
      </c>
      <c r="Q1614" s="122">
        <f>'CBA Result'!$G$74</f>
        <v>-11300047184.977684</v>
      </c>
      <c r="R1614" s="3">
        <v>0.75002720132872858</v>
      </c>
      <c r="S1614" s="122">
        <f t="shared" si="79"/>
        <v>18469496305.6931</v>
      </c>
      <c r="T1614" s="3">
        <v>8.8277641430435705E-2</v>
      </c>
      <c r="U1614" s="122">
        <f t="shared" si="80"/>
        <v>-14267123955.91577</v>
      </c>
      <c r="V1614" s="3">
        <f t="shared" si="81"/>
        <v>1.4033231721985759</v>
      </c>
    </row>
    <row r="1615" spans="13:22" x14ac:dyDescent="0.25">
      <c r="M1615" s="3">
        <v>1611</v>
      </c>
      <c r="N1615" s="122">
        <f>(_xlfn.GAMMA.INV(T1615,IF($O$2="Railway",$D$31,$D$32),IF($O$2="Railway",$F$31,$F$32))*'CBA Result'!$G$89)</f>
        <v>3793374040.961185</v>
      </c>
      <c r="O1615" s="122">
        <f>'CBA Result'!$G$88+'CBA Result'!$G$92+'CBA Result'!$G$93+'CBA Result'!$G$94+'CBA Result'!$G$95</f>
        <v>-1375964005.2877898</v>
      </c>
      <c r="P1615" s="122">
        <f>'CBA Result'!$G$90+'CBA Result'!$G$91</f>
        <v>16477753602.776276</v>
      </c>
      <c r="Q1615" s="122">
        <f>'CBA Result'!$G$74</f>
        <v>-11300047184.977684</v>
      </c>
      <c r="R1615" s="3">
        <v>0.84575313813937636</v>
      </c>
      <c r="S1615" s="122">
        <f t="shared" si="79"/>
        <v>21359280135.161137</v>
      </c>
      <c r="T1615" s="3">
        <v>0.42759620864200898</v>
      </c>
      <c r="U1615" s="122">
        <f t="shared" si="80"/>
        <v>-18484716011.693695</v>
      </c>
      <c r="V1615" s="3">
        <f t="shared" si="81"/>
        <v>1.2862891783564898</v>
      </c>
    </row>
    <row r="1616" spans="13:22" x14ac:dyDescent="0.25">
      <c r="M1616" s="3">
        <v>1612</v>
      </c>
      <c r="N1616" s="122">
        <f>(_xlfn.GAMMA.INV(T1616,IF($O$2="Railway",$D$31,$D$32),IF($O$2="Railway",$F$31,$F$32))*'CBA Result'!$G$89)</f>
        <v>4665443764.9836683</v>
      </c>
      <c r="O1616" s="122">
        <f>'CBA Result'!$G$88+'CBA Result'!$G$92+'CBA Result'!$G$93+'CBA Result'!$G$94+'CBA Result'!$G$95</f>
        <v>-1375964005.2877898</v>
      </c>
      <c r="P1616" s="122">
        <f>'CBA Result'!$G$90+'CBA Result'!$G$91</f>
        <v>16477753602.776276</v>
      </c>
      <c r="Q1616" s="122">
        <f>'CBA Result'!$G$74</f>
        <v>-11300047184.977684</v>
      </c>
      <c r="R1616" s="3">
        <v>0.96854690318065373</v>
      </c>
      <c r="S1616" s="122">
        <f t="shared" si="79"/>
        <v>28056457714.521259</v>
      </c>
      <c r="T1616" s="3">
        <v>0.79555621427542689</v>
      </c>
      <c r="U1616" s="122">
        <f t="shared" si="80"/>
        <v>-22734220810.557961</v>
      </c>
      <c r="V1616" s="3">
        <f t="shared" si="81"/>
        <v>1.3787997281903686</v>
      </c>
    </row>
    <row r="1617" spans="13:22" x14ac:dyDescent="0.25">
      <c r="M1617" s="3">
        <v>1613</v>
      </c>
      <c r="N1617" s="122">
        <f>(_xlfn.GAMMA.INV(T1617,IF($O$2="Railway",$D$31,$D$32),IF($O$2="Railway",$F$31,$F$32))*'CBA Result'!$G$89)</f>
        <v>4820019661.7843952</v>
      </c>
      <c r="O1617" s="122">
        <f>'CBA Result'!$G$88+'CBA Result'!$G$92+'CBA Result'!$G$93+'CBA Result'!$G$94+'CBA Result'!$G$95</f>
        <v>-1375964005.2877898</v>
      </c>
      <c r="P1617" s="122">
        <f>'CBA Result'!$G$90+'CBA Result'!$G$91</f>
        <v>16477753602.776276</v>
      </c>
      <c r="Q1617" s="122">
        <f>'CBA Result'!$G$74</f>
        <v>-11300047184.977684</v>
      </c>
      <c r="R1617" s="3">
        <v>0.63498817248370776</v>
      </c>
      <c r="S1617" s="122">
        <f t="shared" si="79"/>
        <v>15744856424.310852</v>
      </c>
      <c r="T1617" s="3">
        <v>0.83921295946370733</v>
      </c>
      <c r="U1617" s="122">
        <f t="shared" si="80"/>
        <v>-23487453031.731258</v>
      </c>
      <c r="V1617" s="3">
        <f t="shared" si="81"/>
        <v>0.8169856499503575</v>
      </c>
    </row>
    <row r="1618" spans="13:22" x14ac:dyDescent="0.25">
      <c r="M1618" s="3">
        <v>1614</v>
      </c>
      <c r="N1618" s="122">
        <f>(_xlfn.GAMMA.INV(T1618,IF($O$2="Railway",$D$31,$D$32),IF($O$2="Railway",$F$31,$F$32))*'CBA Result'!$G$89)</f>
        <v>4784566208.0639858</v>
      </c>
      <c r="O1618" s="122">
        <f>'CBA Result'!$G$88+'CBA Result'!$G$92+'CBA Result'!$G$93+'CBA Result'!$G$94+'CBA Result'!$G$95</f>
        <v>-1375964005.2877898</v>
      </c>
      <c r="P1618" s="122">
        <f>'CBA Result'!$G$90+'CBA Result'!$G$91</f>
        <v>16477753602.776276</v>
      </c>
      <c r="Q1618" s="122">
        <f>'CBA Result'!$G$74</f>
        <v>-11300047184.977684</v>
      </c>
      <c r="R1618" s="3">
        <v>6.9324440089729711E-2</v>
      </c>
      <c r="S1618" s="122">
        <f t="shared" si="79"/>
        <v>4576442786.1333637</v>
      </c>
      <c r="T1618" s="3">
        <v>0.82985931136412361</v>
      </c>
      <c r="U1618" s="122">
        <f t="shared" si="80"/>
        <v>-23314692049.930096</v>
      </c>
      <c r="V1618" s="3">
        <f t="shared" si="81"/>
        <v>0.34248983309790276</v>
      </c>
    </row>
    <row r="1619" spans="13:22" x14ac:dyDescent="0.25">
      <c r="M1619" s="3">
        <v>1615</v>
      </c>
      <c r="N1619" s="122">
        <f>(_xlfn.GAMMA.INV(T1619,IF($O$2="Railway",$D$31,$D$32),IF($O$2="Railway",$F$31,$F$32))*'CBA Result'!$G$89)</f>
        <v>3971629943.7227464</v>
      </c>
      <c r="O1619" s="122">
        <f>'CBA Result'!$G$88+'CBA Result'!$G$92+'CBA Result'!$G$93+'CBA Result'!$G$94+'CBA Result'!$G$95</f>
        <v>-1375964005.2877898</v>
      </c>
      <c r="P1619" s="122">
        <f>'CBA Result'!$G$90+'CBA Result'!$G$91</f>
        <v>16477753602.776276</v>
      </c>
      <c r="Q1619" s="122">
        <f>'CBA Result'!$G$74</f>
        <v>-11300047184.977684</v>
      </c>
      <c r="R1619" s="3">
        <v>0.24343535049911758</v>
      </c>
      <c r="S1619" s="122">
        <f t="shared" si="79"/>
        <v>8309639128.0788288</v>
      </c>
      <c r="T1619" s="3">
        <v>0.51407054325914647</v>
      </c>
      <c r="U1619" s="122">
        <f t="shared" si="80"/>
        <v>-19353338431.833588</v>
      </c>
      <c r="V1619" s="3">
        <f t="shared" si="81"/>
        <v>0.56348443990293973</v>
      </c>
    </row>
    <row r="1620" spans="13:22" x14ac:dyDescent="0.25">
      <c r="M1620" s="3">
        <v>1616</v>
      </c>
      <c r="N1620" s="122">
        <f>(_xlfn.GAMMA.INV(T1620,IF($O$2="Railway",$D$31,$D$32),IF($O$2="Railway",$F$31,$F$32))*'CBA Result'!$G$89)</f>
        <v>3187504865.5986648</v>
      </c>
      <c r="O1620" s="122">
        <f>'CBA Result'!$G$88+'CBA Result'!$G$92+'CBA Result'!$G$93+'CBA Result'!$G$94+'CBA Result'!$G$95</f>
        <v>-1375964005.2877898</v>
      </c>
      <c r="P1620" s="122">
        <f>'CBA Result'!$G$90+'CBA Result'!$G$91</f>
        <v>16477753602.776276</v>
      </c>
      <c r="Q1620" s="122">
        <f>'CBA Result'!$G$74</f>
        <v>-11300047184.977684</v>
      </c>
      <c r="R1620" s="3">
        <v>0.12824303342655374</v>
      </c>
      <c r="S1620" s="122">
        <f t="shared" si="79"/>
        <v>5999747079.3977985</v>
      </c>
      <c r="T1620" s="3">
        <v>0.16388198491140515</v>
      </c>
      <c r="U1620" s="122">
        <f t="shared" si="80"/>
        <v>-15532378718.855181</v>
      </c>
      <c r="V1620" s="3">
        <f t="shared" si="81"/>
        <v>0.50290352051655407</v>
      </c>
    </row>
    <row r="1621" spans="13:22" x14ac:dyDescent="0.25">
      <c r="M1621" s="3">
        <v>1617</v>
      </c>
      <c r="N1621" s="122">
        <f>(_xlfn.GAMMA.INV(T1621,IF($O$2="Railway",$D$31,$D$32),IF($O$2="Railway",$F$31,$F$32))*'CBA Result'!$G$89)</f>
        <v>3612536439.7336216</v>
      </c>
      <c r="O1621" s="122">
        <f>'CBA Result'!$G$88+'CBA Result'!$G$92+'CBA Result'!$G$93+'CBA Result'!$G$94+'CBA Result'!$G$95</f>
        <v>-1375964005.2877898</v>
      </c>
      <c r="P1621" s="122">
        <f>'CBA Result'!$G$90+'CBA Result'!$G$91</f>
        <v>16477753602.776276</v>
      </c>
      <c r="Q1621" s="122">
        <f>'CBA Result'!$G$74</f>
        <v>-11300047184.977684</v>
      </c>
      <c r="R1621" s="3">
        <v>0.53393683916962631</v>
      </c>
      <c r="S1621" s="122">
        <f t="shared" si="79"/>
        <v>13681787364.110243</v>
      </c>
      <c r="T1621" s="3">
        <v>0.3407023970064138</v>
      </c>
      <c r="U1621" s="122">
        <f t="shared" si="80"/>
        <v>-17603513244.228024</v>
      </c>
      <c r="V1621" s="3">
        <f t="shared" si="81"/>
        <v>0.90427175403611604</v>
      </c>
    </row>
    <row r="1622" spans="13:22" x14ac:dyDescent="0.25">
      <c r="M1622" s="3">
        <v>1618</v>
      </c>
      <c r="N1622" s="122">
        <f>(_xlfn.GAMMA.INV(T1622,IF($O$2="Railway",$D$31,$D$32),IF($O$2="Railway",$F$31,$F$32))*'CBA Result'!$G$89)</f>
        <v>3605396999.5876222</v>
      </c>
      <c r="O1622" s="122">
        <f>'CBA Result'!$G$88+'CBA Result'!$G$92+'CBA Result'!$G$93+'CBA Result'!$G$94+'CBA Result'!$G$95</f>
        <v>-1375964005.2877898</v>
      </c>
      <c r="P1622" s="122">
        <f>'CBA Result'!$G$90+'CBA Result'!$G$91</f>
        <v>16477753602.776276</v>
      </c>
      <c r="Q1622" s="122">
        <f>'CBA Result'!$G$74</f>
        <v>-11300047184.977684</v>
      </c>
      <c r="R1622" s="3">
        <v>0.88053717085516181</v>
      </c>
      <c r="S1622" s="122">
        <f t="shared" si="79"/>
        <v>22687879575.786034</v>
      </c>
      <c r="T1622" s="3">
        <v>0.33735010071991001</v>
      </c>
      <c r="U1622" s="122">
        <f t="shared" si="80"/>
        <v>-17568723497.11734</v>
      </c>
      <c r="V1622" s="3">
        <f t="shared" si="81"/>
        <v>1.4182767788550075</v>
      </c>
    </row>
    <row r="1623" spans="13:22" x14ac:dyDescent="0.25">
      <c r="M1623" s="3">
        <v>1619</v>
      </c>
      <c r="N1623" s="122">
        <f>(_xlfn.GAMMA.INV(T1623,IF($O$2="Railway",$D$31,$D$32),IF($O$2="Railway",$F$31,$F$32))*'CBA Result'!$G$89)</f>
        <v>4780084760.0420227</v>
      </c>
      <c r="O1623" s="122">
        <f>'CBA Result'!$G$88+'CBA Result'!$G$92+'CBA Result'!$G$93+'CBA Result'!$G$94+'CBA Result'!$G$95</f>
        <v>-1375964005.2877898</v>
      </c>
      <c r="P1623" s="122">
        <f>'CBA Result'!$G$90+'CBA Result'!$G$91</f>
        <v>16477753602.776276</v>
      </c>
      <c r="Q1623" s="122">
        <f>'CBA Result'!$G$74</f>
        <v>-11300047184.977684</v>
      </c>
      <c r="R1623" s="3">
        <v>0.28719042097089831</v>
      </c>
      <c r="S1623" s="122">
        <f t="shared" si="79"/>
        <v>9121978255.9606915</v>
      </c>
      <c r="T1623" s="3">
        <v>0.82864932002308289</v>
      </c>
      <c r="U1623" s="122">
        <f t="shared" si="80"/>
        <v>-23292854421.182529</v>
      </c>
      <c r="V1623" s="3">
        <f t="shared" si="81"/>
        <v>0.53776573640213388</v>
      </c>
    </row>
    <row r="1624" spans="13:22" x14ac:dyDescent="0.25">
      <c r="M1624" s="3">
        <v>1620</v>
      </c>
      <c r="N1624" s="122">
        <f>(_xlfn.GAMMA.INV(T1624,IF($O$2="Railway",$D$31,$D$32),IF($O$2="Railway",$F$31,$F$32))*'CBA Result'!$G$89)</f>
        <v>3846530890.3114648</v>
      </c>
      <c r="O1624" s="122">
        <f>'CBA Result'!$G$88+'CBA Result'!$G$92+'CBA Result'!$G$93+'CBA Result'!$G$94+'CBA Result'!$G$95</f>
        <v>-1375964005.2877898</v>
      </c>
      <c r="P1624" s="122">
        <f>'CBA Result'!$G$90+'CBA Result'!$G$91</f>
        <v>16477753602.776276</v>
      </c>
      <c r="Q1624" s="122">
        <f>'CBA Result'!$G$74</f>
        <v>-11300047184.977684</v>
      </c>
      <c r="R1624" s="3">
        <v>0.24178841364923398</v>
      </c>
      <c r="S1624" s="122">
        <f t="shared" si="79"/>
        <v>8278654354.3851185</v>
      </c>
      <c r="T1624" s="3">
        <v>0.45348837794403796</v>
      </c>
      <c r="U1624" s="122">
        <f t="shared" si="80"/>
        <v>-18743743793.743717</v>
      </c>
      <c r="V1624" s="3">
        <f t="shared" si="81"/>
        <v>0.5734831503083534</v>
      </c>
    </row>
    <row r="1625" spans="13:22" x14ac:dyDescent="0.25">
      <c r="M1625" s="3">
        <v>1621</v>
      </c>
      <c r="N1625" s="122">
        <f>(_xlfn.GAMMA.INV(T1625,IF($O$2="Railway",$D$31,$D$32),IF($O$2="Railway",$F$31,$F$32))*'CBA Result'!$G$89)</f>
        <v>4013493543.1364737</v>
      </c>
      <c r="O1625" s="122">
        <f>'CBA Result'!$G$88+'CBA Result'!$G$92+'CBA Result'!$G$93+'CBA Result'!$G$94+'CBA Result'!$G$95</f>
        <v>-1375964005.2877898</v>
      </c>
      <c r="P1625" s="122">
        <f>'CBA Result'!$G$90+'CBA Result'!$G$91</f>
        <v>16477753602.776276</v>
      </c>
      <c r="Q1625" s="122">
        <f>'CBA Result'!$G$74</f>
        <v>-11300047184.977684</v>
      </c>
      <c r="R1625" s="3">
        <v>0.28644257677145624</v>
      </c>
      <c r="S1625" s="122">
        <f t="shared" si="79"/>
        <v>9108236485.7912712</v>
      </c>
      <c r="T1625" s="3">
        <v>0.53405651508806229</v>
      </c>
      <c r="U1625" s="122">
        <f t="shared" si="80"/>
        <v>-19557335384.950813</v>
      </c>
      <c r="V1625" s="3">
        <f t="shared" si="81"/>
        <v>0.60058110128224385</v>
      </c>
    </row>
    <row r="1626" spans="13:22" x14ac:dyDescent="0.25">
      <c r="M1626" s="3">
        <v>1622</v>
      </c>
      <c r="N1626" s="122">
        <f>(_xlfn.GAMMA.INV(T1626,IF($O$2="Railway",$D$31,$D$32),IF($O$2="Railway",$F$31,$F$32))*'CBA Result'!$G$89)</f>
        <v>4538482351.0826883</v>
      </c>
      <c r="O1626" s="122">
        <f>'CBA Result'!$G$88+'CBA Result'!$G$92+'CBA Result'!$G$93+'CBA Result'!$G$94+'CBA Result'!$G$95</f>
        <v>-1375964005.2877898</v>
      </c>
      <c r="P1626" s="122">
        <f>'CBA Result'!$G$90+'CBA Result'!$G$91</f>
        <v>16477753602.776276</v>
      </c>
      <c r="Q1626" s="122">
        <f>'CBA Result'!$G$74</f>
        <v>-11300047184.977684</v>
      </c>
      <c r="R1626" s="3">
        <v>0.57642171760786498</v>
      </c>
      <c r="S1626" s="122">
        <f t="shared" si="79"/>
        <v>14523493221.103849</v>
      </c>
      <c r="T1626" s="3">
        <v>0.75405403036248042</v>
      </c>
      <c r="U1626" s="122">
        <f t="shared" si="80"/>
        <v>-22115551084.066116</v>
      </c>
      <c r="V1626" s="3">
        <f t="shared" si="81"/>
        <v>0.79970928599835889</v>
      </c>
    </row>
    <row r="1627" spans="13:22" x14ac:dyDescent="0.25">
      <c r="M1627" s="3">
        <v>1623</v>
      </c>
      <c r="N1627" s="122">
        <f>(_xlfn.GAMMA.INV(T1627,IF($O$2="Railway",$D$31,$D$32),IF($O$2="Railway",$F$31,$F$32))*'CBA Result'!$G$89)</f>
        <v>2933074428.1231322</v>
      </c>
      <c r="O1627" s="122">
        <f>'CBA Result'!$G$88+'CBA Result'!$G$92+'CBA Result'!$G$93+'CBA Result'!$G$94+'CBA Result'!$G$95</f>
        <v>-1375964005.2877898</v>
      </c>
      <c r="P1627" s="122">
        <f>'CBA Result'!$G$90+'CBA Result'!$G$91</f>
        <v>16477753602.776276</v>
      </c>
      <c r="Q1627" s="122">
        <f>'CBA Result'!$G$74</f>
        <v>-11300047184.977684</v>
      </c>
      <c r="R1627" s="3">
        <v>0.15935242914032322</v>
      </c>
      <c r="S1627" s="122">
        <f t="shared" si="79"/>
        <v>6662480233.4523516</v>
      </c>
      <c r="T1627" s="3">
        <v>8.9518959766473727E-2</v>
      </c>
      <c r="U1627" s="122">
        <f t="shared" si="80"/>
        <v>-14292565736.881351</v>
      </c>
      <c r="V1627" s="3">
        <f t="shared" si="81"/>
        <v>0.57509552921470175</v>
      </c>
    </row>
    <row r="1628" spans="13:22" x14ac:dyDescent="0.25">
      <c r="M1628" s="3">
        <v>1624</v>
      </c>
      <c r="N1628" s="122">
        <f>(_xlfn.GAMMA.INV(T1628,IF($O$2="Railway",$D$31,$D$32),IF($O$2="Railway",$F$31,$F$32))*'CBA Result'!$G$89)</f>
        <v>3539458560.6607227</v>
      </c>
      <c r="O1628" s="122">
        <f>'CBA Result'!$G$88+'CBA Result'!$G$92+'CBA Result'!$G$93+'CBA Result'!$G$94+'CBA Result'!$G$95</f>
        <v>-1375964005.2877898</v>
      </c>
      <c r="P1628" s="122">
        <f>'CBA Result'!$G$90+'CBA Result'!$G$91</f>
        <v>16477753602.776276</v>
      </c>
      <c r="Q1628" s="122">
        <f>'CBA Result'!$G$74</f>
        <v>-11300047184.977684</v>
      </c>
      <c r="R1628" s="3">
        <v>0.74892395620916119</v>
      </c>
      <c r="S1628" s="122">
        <f t="shared" si="79"/>
        <v>18440434901.319679</v>
      </c>
      <c r="T1628" s="3">
        <v>0.30682136877618782</v>
      </c>
      <c r="U1628" s="122">
        <f t="shared" si="80"/>
        <v>-17247412362.318382</v>
      </c>
      <c r="V1628" s="3">
        <f t="shared" si="81"/>
        <v>1.194609894160555</v>
      </c>
    </row>
    <row r="1629" spans="13:22" x14ac:dyDescent="0.25">
      <c r="M1629" s="3">
        <v>1625</v>
      </c>
      <c r="N1629" s="122">
        <f>(_xlfn.GAMMA.INV(T1629,IF($O$2="Railway",$D$31,$D$32),IF($O$2="Railway",$F$31,$F$32))*'CBA Result'!$G$89)</f>
        <v>5215422324.7002001</v>
      </c>
      <c r="O1629" s="122">
        <f>'CBA Result'!$G$88+'CBA Result'!$G$92+'CBA Result'!$G$93+'CBA Result'!$G$94+'CBA Result'!$G$95</f>
        <v>-1375964005.2877898</v>
      </c>
      <c r="P1629" s="122">
        <f>'CBA Result'!$G$90+'CBA Result'!$G$91</f>
        <v>16477753602.776276</v>
      </c>
      <c r="Q1629" s="122">
        <f>'CBA Result'!$G$74</f>
        <v>-11300047184.977684</v>
      </c>
      <c r="R1629" s="3">
        <v>9.1981268168823238E-2</v>
      </c>
      <c r="S1629" s="122">
        <f t="shared" si="79"/>
        <v>5159887663.8771925</v>
      </c>
      <c r="T1629" s="3">
        <v>0.91909447931158694</v>
      </c>
      <c r="U1629" s="122">
        <f t="shared" si="80"/>
        <v>-25414208963.348831</v>
      </c>
      <c r="V1629" s="3">
        <f t="shared" si="81"/>
        <v>0.35410686975416128</v>
      </c>
    </row>
    <row r="1630" spans="13:22" x14ac:dyDescent="0.25">
      <c r="M1630" s="3">
        <v>1626</v>
      </c>
      <c r="N1630" s="122">
        <f>(_xlfn.GAMMA.INV(T1630,IF($O$2="Railway",$D$31,$D$32),IF($O$2="Railway",$F$31,$F$32))*'CBA Result'!$G$89)</f>
        <v>5668060197.1167917</v>
      </c>
      <c r="O1630" s="122">
        <f>'CBA Result'!$G$88+'CBA Result'!$G$92+'CBA Result'!$G$93+'CBA Result'!$G$94+'CBA Result'!$G$95</f>
        <v>-1375964005.2877898</v>
      </c>
      <c r="P1630" s="122">
        <f>'CBA Result'!$G$90+'CBA Result'!$G$91</f>
        <v>16477753602.776276</v>
      </c>
      <c r="Q1630" s="122">
        <f>'CBA Result'!$G$74</f>
        <v>-11300047184.977684</v>
      </c>
      <c r="R1630" s="3">
        <v>0.59936205852440283</v>
      </c>
      <c r="S1630" s="122">
        <f t="shared" si="79"/>
        <v>14992325150.457401</v>
      </c>
      <c r="T1630" s="3">
        <v>0.9672461123951166</v>
      </c>
      <c r="U1630" s="122">
        <f t="shared" si="80"/>
        <v>-27619866100.612812</v>
      </c>
      <c r="V1630" s="3">
        <f t="shared" si="81"/>
        <v>0.69820835742062248</v>
      </c>
    </row>
    <row r="1631" spans="13:22" x14ac:dyDescent="0.25">
      <c r="M1631" s="3">
        <v>1627</v>
      </c>
      <c r="N1631" s="122">
        <f>(_xlfn.GAMMA.INV(T1631,IF($O$2="Railway",$D$31,$D$32),IF($O$2="Railway",$F$31,$F$32))*'CBA Result'!$G$89)</f>
        <v>4192391326.8282242</v>
      </c>
      <c r="O1631" s="122">
        <f>'CBA Result'!$G$88+'CBA Result'!$G$92+'CBA Result'!$G$93+'CBA Result'!$G$94+'CBA Result'!$G$95</f>
        <v>-1375964005.2877898</v>
      </c>
      <c r="P1631" s="122">
        <f>'CBA Result'!$G$90+'CBA Result'!$G$91</f>
        <v>16477753602.776276</v>
      </c>
      <c r="Q1631" s="122">
        <f>'CBA Result'!$G$74</f>
        <v>-11300047184.977684</v>
      </c>
      <c r="R1631" s="3">
        <v>0.16386997198664888</v>
      </c>
      <c r="S1631" s="122">
        <f t="shared" si="79"/>
        <v>6755545199.7210617</v>
      </c>
      <c r="T1631" s="3">
        <v>0.61643262799920551</v>
      </c>
      <c r="U1631" s="122">
        <f t="shared" si="80"/>
        <v>-20429085623.908398</v>
      </c>
      <c r="V1631" s="3">
        <f t="shared" si="81"/>
        <v>0.46854630194800811</v>
      </c>
    </row>
    <row r="1632" spans="13:22" x14ac:dyDescent="0.25">
      <c r="M1632" s="3">
        <v>1628</v>
      </c>
      <c r="N1632" s="122">
        <f>(_xlfn.GAMMA.INV(T1632,IF($O$2="Railway",$D$31,$D$32),IF($O$2="Railway",$F$31,$F$32))*'CBA Result'!$G$89)</f>
        <v>3993365793.4986544</v>
      </c>
      <c r="O1632" s="122">
        <f>'CBA Result'!$G$88+'CBA Result'!$G$92+'CBA Result'!$G$93+'CBA Result'!$G$94+'CBA Result'!$G$95</f>
        <v>-1375964005.2877898</v>
      </c>
      <c r="P1632" s="122">
        <f>'CBA Result'!$G$90+'CBA Result'!$G$91</f>
        <v>16477753602.776276</v>
      </c>
      <c r="Q1632" s="122">
        <f>'CBA Result'!$G$74</f>
        <v>-11300047184.977684</v>
      </c>
      <c r="R1632" s="3">
        <v>0.35316061818693967</v>
      </c>
      <c r="S1632" s="122">
        <f t="shared" si="79"/>
        <v>10324097899.462654</v>
      </c>
      <c r="T1632" s="3">
        <v>0.52447242828579055</v>
      </c>
      <c r="U1632" s="122">
        <f t="shared" si="80"/>
        <v>-19459254960.507542</v>
      </c>
      <c r="V1632" s="3">
        <f t="shared" si="81"/>
        <v>0.6650562785645302</v>
      </c>
    </row>
    <row r="1633" spans="13:22" x14ac:dyDescent="0.25">
      <c r="M1633" s="3">
        <v>1629</v>
      </c>
      <c r="N1633" s="122">
        <f>(_xlfn.GAMMA.INV(T1633,IF($O$2="Railway",$D$31,$D$32),IF($O$2="Railway",$F$31,$F$32))*'CBA Result'!$G$89)</f>
        <v>4425114159.101161</v>
      </c>
      <c r="O1633" s="122">
        <f>'CBA Result'!$G$88+'CBA Result'!$G$92+'CBA Result'!$G$93+'CBA Result'!$G$94+'CBA Result'!$G$95</f>
        <v>-1375964005.2877898</v>
      </c>
      <c r="P1633" s="122">
        <f>'CBA Result'!$G$90+'CBA Result'!$G$91</f>
        <v>16477753602.776276</v>
      </c>
      <c r="Q1633" s="122">
        <f>'CBA Result'!$G$74</f>
        <v>-11300047184.977684</v>
      </c>
      <c r="R1633" s="3">
        <v>0.77251943725154015</v>
      </c>
      <c r="S1633" s="122">
        <f t="shared" si="79"/>
        <v>19078838160.583183</v>
      </c>
      <c r="T1633" s="3">
        <v>0.71274066669906111</v>
      </c>
      <c r="U1633" s="122">
        <f t="shared" si="80"/>
        <v>-21563119710.06781</v>
      </c>
      <c r="V1633" s="3">
        <f t="shared" si="81"/>
        <v>1.026196051959263</v>
      </c>
    </row>
    <row r="1634" spans="13:22" x14ac:dyDescent="0.25">
      <c r="M1634" s="3">
        <v>1630</v>
      </c>
      <c r="N1634" s="122">
        <f>(_xlfn.GAMMA.INV(T1634,IF($O$2="Railway",$D$31,$D$32),IF($O$2="Railway",$F$31,$F$32))*'CBA Result'!$G$89)</f>
        <v>3169725197.8955164</v>
      </c>
      <c r="O1634" s="122">
        <f>'CBA Result'!$G$88+'CBA Result'!$G$92+'CBA Result'!$G$93+'CBA Result'!$G$94+'CBA Result'!$G$95</f>
        <v>-1375964005.2877898</v>
      </c>
      <c r="P1634" s="122">
        <f>'CBA Result'!$G$90+'CBA Result'!$G$91</f>
        <v>16477753602.776276</v>
      </c>
      <c r="Q1634" s="122">
        <f>'CBA Result'!$G$74</f>
        <v>-11300047184.977684</v>
      </c>
      <c r="R1634" s="3">
        <v>0.27860007321318614</v>
      </c>
      <c r="S1634" s="122">
        <f t="shared" si="79"/>
        <v>8963882119.9675064</v>
      </c>
      <c r="T1634" s="3">
        <v>0.15781425518075587</v>
      </c>
      <c r="U1634" s="122">
        <f t="shared" si="80"/>
        <v>-15445740252.749239</v>
      </c>
      <c r="V1634" s="3">
        <f t="shared" si="81"/>
        <v>0.69647962069415514</v>
      </c>
    </row>
    <row r="1635" spans="13:22" x14ac:dyDescent="0.25">
      <c r="M1635" s="3">
        <v>1631</v>
      </c>
      <c r="N1635" s="122">
        <f>(_xlfn.GAMMA.INV(T1635,IF($O$2="Railway",$D$31,$D$32),IF($O$2="Railway",$F$31,$F$32))*'CBA Result'!$G$89)</f>
        <v>5181783831.3807735</v>
      </c>
      <c r="O1635" s="122">
        <f>'CBA Result'!$G$88+'CBA Result'!$G$92+'CBA Result'!$G$93+'CBA Result'!$G$94+'CBA Result'!$G$95</f>
        <v>-1375964005.2877898</v>
      </c>
      <c r="P1635" s="122">
        <f>'CBA Result'!$G$90+'CBA Result'!$G$91</f>
        <v>16477753602.776276</v>
      </c>
      <c r="Q1635" s="122">
        <f>'CBA Result'!$G$74</f>
        <v>-11300047184.977684</v>
      </c>
      <c r="R1635" s="3">
        <v>0.78372052061524955</v>
      </c>
      <c r="S1635" s="122">
        <f t="shared" si="79"/>
        <v>19395428353.636452</v>
      </c>
      <c r="T1635" s="3">
        <v>0.91389207516205562</v>
      </c>
      <c r="U1635" s="122">
        <f t="shared" si="80"/>
        <v>-25250292094.261677</v>
      </c>
      <c r="V1635" s="3">
        <f t="shared" si="81"/>
        <v>0.9188506847016672</v>
      </c>
    </row>
    <row r="1636" spans="13:22" x14ac:dyDescent="0.25">
      <c r="M1636" s="3">
        <v>1632</v>
      </c>
      <c r="N1636" s="122">
        <f>(_xlfn.GAMMA.INV(T1636,IF($O$2="Railway",$D$31,$D$32),IF($O$2="Railway",$F$31,$F$32))*'CBA Result'!$G$89)</f>
        <v>2644795697.3270245</v>
      </c>
      <c r="O1636" s="122">
        <f>'CBA Result'!$G$88+'CBA Result'!$G$92+'CBA Result'!$G$93+'CBA Result'!$G$94+'CBA Result'!$G$95</f>
        <v>-1375964005.2877898</v>
      </c>
      <c r="P1636" s="122">
        <f>'CBA Result'!$G$90+'CBA Result'!$G$91</f>
        <v>16477753602.776276</v>
      </c>
      <c r="Q1636" s="122">
        <f>'CBA Result'!$G$74</f>
        <v>-11300047184.977684</v>
      </c>
      <c r="R1636" s="3">
        <v>0.62741113633812606</v>
      </c>
      <c r="S1636" s="122">
        <f t="shared" si="79"/>
        <v>15582054299.387016</v>
      </c>
      <c r="T1636" s="3">
        <v>3.7161808785082684E-2</v>
      </c>
      <c r="U1636" s="122">
        <f t="shared" si="80"/>
        <v>-12887813552.299173</v>
      </c>
      <c r="V1636" s="3">
        <f t="shared" si="81"/>
        <v>1.3075054137806075</v>
      </c>
    </row>
    <row r="1637" spans="13:22" x14ac:dyDescent="0.25">
      <c r="M1637" s="3">
        <v>1633</v>
      </c>
      <c r="N1637" s="122">
        <f>(_xlfn.GAMMA.INV(T1637,IF($O$2="Railway",$D$31,$D$32),IF($O$2="Railway",$F$31,$F$32))*'CBA Result'!$G$89)</f>
        <v>5697315309.006505</v>
      </c>
      <c r="O1637" s="122">
        <f>'CBA Result'!$G$88+'CBA Result'!$G$92+'CBA Result'!$G$93+'CBA Result'!$G$94+'CBA Result'!$G$95</f>
        <v>-1375964005.2877898</v>
      </c>
      <c r="P1637" s="122">
        <f>'CBA Result'!$G$90+'CBA Result'!$G$91</f>
        <v>16477753602.776276</v>
      </c>
      <c r="Q1637" s="122">
        <f>'CBA Result'!$G$74</f>
        <v>-11300047184.977684</v>
      </c>
      <c r="R1637" s="3">
        <v>0.91335861338973168</v>
      </c>
      <c r="S1637" s="122">
        <f t="shared" si="79"/>
        <v>24198395768.2523</v>
      </c>
      <c r="T1637" s="3">
        <v>0.96922977947468703</v>
      </c>
      <c r="U1637" s="122">
        <f t="shared" si="80"/>
        <v>-27762423209.227039</v>
      </c>
      <c r="V1637" s="3">
        <f t="shared" si="81"/>
        <v>1.0272787377757528</v>
      </c>
    </row>
    <row r="1638" spans="13:22" x14ac:dyDescent="0.25">
      <c r="M1638" s="3">
        <v>1634</v>
      </c>
      <c r="N1638" s="122">
        <f>(_xlfn.GAMMA.INV(T1638,IF($O$2="Railway",$D$31,$D$32),IF($O$2="Railway",$F$31,$F$32))*'CBA Result'!$G$89)</f>
        <v>4579710547.8954926</v>
      </c>
      <c r="O1638" s="122">
        <f>'CBA Result'!$G$88+'CBA Result'!$G$92+'CBA Result'!$G$93+'CBA Result'!$G$94+'CBA Result'!$G$95</f>
        <v>-1375964005.2877898</v>
      </c>
      <c r="P1638" s="122">
        <f>'CBA Result'!$G$90+'CBA Result'!$G$91</f>
        <v>16477753602.776276</v>
      </c>
      <c r="Q1638" s="122">
        <f>'CBA Result'!$G$74</f>
        <v>-11300047184.977684</v>
      </c>
      <c r="R1638" s="3">
        <v>0.46562816730234047</v>
      </c>
      <c r="S1638" s="122">
        <f t="shared" si="79"/>
        <v>12382964539.695261</v>
      </c>
      <c r="T1638" s="3">
        <v>0.76808997312853289</v>
      </c>
      <c r="U1638" s="122">
        <f t="shared" si="80"/>
        <v>-22316451786.588402</v>
      </c>
      <c r="V1638" s="3">
        <f t="shared" si="81"/>
        <v>0.69844038072710846</v>
      </c>
    </row>
    <row r="1639" spans="13:22" x14ac:dyDescent="0.25">
      <c r="M1639" s="3">
        <v>1635</v>
      </c>
      <c r="N1639" s="122">
        <f>(_xlfn.GAMMA.INV(T1639,IF($O$2="Railway",$D$31,$D$32),IF($O$2="Railway",$F$31,$F$32))*'CBA Result'!$G$89)</f>
        <v>3207459300.5041776</v>
      </c>
      <c r="O1639" s="122">
        <f>'CBA Result'!$G$88+'CBA Result'!$G$92+'CBA Result'!$G$93+'CBA Result'!$G$94+'CBA Result'!$G$95</f>
        <v>-1375964005.2877898</v>
      </c>
      <c r="P1639" s="122">
        <f>'CBA Result'!$G$90+'CBA Result'!$G$91</f>
        <v>16477753602.776276</v>
      </c>
      <c r="Q1639" s="122">
        <f>'CBA Result'!$G$74</f>
        <v>-11300047184.977684</v>
      </c>
      <c r="R1639" s="3">
        <v>0.13723043347907071</v>
      </c>
      <c r="S1639" s="122">
        <f t="shared" si="79"/>
        <v>6195590012.6694393</v>
      </c>
      <c r="T1639" s="3">
        <v>0.17084139105928897</v>
      </c>
      <c r="U1639" s="122">
        <f t="shared" si="80"/>
        <v>-15629614598.686523</v>
      </c>
      <c r="V1639" s="3">
        <f t="shared" si="81"/>
        <v>0.51358178138061095</v>
      </c>
    </row>
    <row r="1640" spans="13:22" x14ac:dyDescent="0.25">
      <c r="M1640" s="3">
        <v>1636</v>
      </c>
      <c r="N1640" s="122">
        <f>(_xlfn.GAMMA.INV(T1640,IF($O$2="Railway",$D$31,$D$32),IF($O$2="Railway",$F$31,$F$32))*'CBA Result'!$G$89)</f>
        <v>4293591494.9540014</v>
      </c>
      <c r="O1640" s="122">
        <f>'CBA Result'!$G$88+'CBA Result'!$G$92+'CBA Result'!$G$93+'CBA Result'!$G$94+'CBA Result'!$G$95</f>
        <v>-1375964005.2877898</v>
      </c>
      <c r="P1640" s="122">
        <f>'CBA Result'!$G$90+'CBA Result'!$G$91</f>
        <v>16477753602.776276</v>
      </c>
      <c r="Q1640" s="122">
        <f>'CBA Result'!$G$74</f>
        <v>-11300047184.977684</v>
      </c>
      <c r="R1640" s="3">
        <v>0.85029390527997528</v>
      </c>
      <c r="S1640" s="122">
        <f t="shared" si="79"/>
        <v>21521044227.86351</v>
      </c>
      <c r="T1640" s="3">
        <v>0.66006979066530347</v>
      </c>
      <c r="U1640" s="122">
        <f t="shared" si="80"/>
        <v>-20922223486.914032</v>
      </c>
      <c r="V1640" s="3">
        <f t="shared" si="81"/>
        <v>1.1680723959771808</v>
      </c>
    </row>
    <row r="1641" spans="13:22" x14ac:dyDescent="0.25">
      <c r="M1641" s="3">
        <v>1637</v>
      </c>
      <c r="N1641" s="122">
        <f>(_xlfn.GAMMA.INV(T1641,IF($O$2="Railway",$D$31,$D$32),IF($O$2="Railway",$F$31,$F$32))*'CBA Result'!$G$89)</f>
        <v>4411118756.3152905</v>
      </c>
      <c r="O1641" s="122">
        <f>'CBA Result'!$G$88+'CBA Result'!$G$92+'CBA Result'!$G$93+'CBA Result'!$G$94+'CBA Result'!$G$95</f>
        <v>-1375964005.2877898</v>
      </c>
      <c r="P1641" s="122">
        <f>'CBA Result'!$G$90+'CBA Result'!$G$91</f>
        <v>16477753602.776276</v>
      </c>
      <c r="Q1641" s="122">
        <f>'CBA Result'!$G$74</f>
        <v>-11300047184.977684</v>
      </c>
      <c r="R1641" s="3">
        <v>0.77271156211000103</v>
      </c>
      <c r="S1641" s="122">
        <f t="shared" si="79"/>
        <v>19084190287.06245</v>
      </c>
      <c r="T1641" s="3">
        <v>0.70737087251287711</v>
      </c>
      <c r="U1641" s="122">
        <f t="shared" si="80"/>
        <v>-21494921572.164032</v>
      </c>
      <c r="V1641" s="3">
        <f t="shared" si="81"/>
        <v>1.0290498136422395</v>
      </c>
    </row>
    <row r="1642" spans="13:22" x14ac:dyDescent="0.25">
      <c r="M1642" s="3">
        <v>1638</v>
      </c>
      <c r="N1642" s="122">
        <f>(_xlfn.GAMMA.INV(T1642,IF($O$2="Railway",$D$31,$D$32),IF($O$2="Railway",$F$31,$F$32))*'CBA Result'!$G$89)</f>
        <v>3004930868.9267206</v>
      </c>
      <c r="O1642" s="122">
        <f>'CBA Result'!$G$88+'CBA Result'!$G$92+'CBA Result'!$G$93+'CBA Result'!$G$94+'CBA Result'!$G$95</f>
        <v>-1375964005.2877898</v>
      </c>
      <c r="P1642" s="122">
        <f>'CBA Result'!$G$90+'CBA Result'!$G$91</f>
        <v>16477753602.776276</v>
      </c>
      <c r="Q1642" s="122">
        <f>'CBA Result'!$G$74</f>
        <v>-11300047184.977684</v>
      </c>
      <c r="R1642" s="3">
        <v>5.0378586696678829E-2</v>
      </c>
      <c r="S1642" s="122">
        <f t="shared" si="79"/>
        <v>4031272619.2011871</v>
      </c>
      <c r="T1642" s="3">
        <v>0.10776679545838663</v>
      </c>
      <c r="U1642" s="122">
        <f t="shared" si="80"/>
        <v>-14642714677.513859</v>
      </c>
      <c r="V1642" s="3">
        <f t="shared" si="81"/>
        <v>0.38655670123329572</v>
      </c>
    </row>
    <row r="1643" spans="13:22" x14ac:dyDescent="0.25">
      <c r="M1643" s="3">
        <v>1639</v>
      </c>
      <c r="N1643" s="122">
        <f>(_xlfn.GAMMA.INV(T1643,IF($O$2="Railway",$D$31,$D$32),IF($O$2="Railway",$F$31,$F$32))*'CBA Result'!$G$89)</f>
        <v>3175933675.9064698</v>
      </c>
      <c r="O1643" s="122">
        <f>'CBA Result'!$G$88+'CBA Result'!$G$92+'CBA Result'!$G$93+'CBA Result'!$G$94+'CBA Result'!$G$95</f>
        <v>-1375964005.2877898</v>
      </c>
      <c r="P1643" s="122">
        <f>'CBA Result'!$G$90+'CBA Result'!$G$91</f>
        <v>16477753602.776276</v>
      </c>
      <c r="Q1643" s="122">
        <f>'CBA Result'!$G$74</f>
        <v>-11300047184.977684</v>
      </c>
      <c r="R1643" s="3">
        <v>0.50963551135187668</v>
      </c>
      <c r="S1643" s="122">
        <f t="shared" si="79"/>
        <v>13213169658.3874</v>
      </c>
      <c r="T1643" s="3">
        <v>0.15991867437978202</v>
      </c>
      <c r="U1643" s="122">
        <f t="shared" si="80"/>
        <v>-15475993518.485258</v>
      </c>
      <c r="V1643" s="3">
        <f t="shared" si="81"/>
        <v>0.97009211790336292</v>
      </c>
    </row>
    <row r="1644" spans="13:22" x14ac:dyDescent="0.25">
      <c r="M1644" s="3">
        <v>1640</v>
      </c>
      <c r="N1644" s="122">
        <f>(_xlfn.GAMMA.INV(T1644,IF($O$2="Railway",$D$31,$D$32),IF($O$2="Railway",$F$31,$F$32))*'CBA Result'!$G$89)</f>
        <v>4401663921.4638939</v>
      </c>
      <c r="O1644" s="122">
        <f>'CBA Result'!$G$88+'CBA Result'!$G$92+'CBA Result'!$G$93+'CBA Result'!$G$94+'CBA Result'!$G$95</f>
        <v>-1375964005.2877898</v>
      </c>
      <c r="P1644" s="122">
        <f>'CBA Result'!$G$90+'CBA Result'!$G$91</f>
        <v>16477753602.776276</v>
      </c>
      <c r="Q1644" s="122">
        <f>'CBA Result'!$G$74</f>
        <v>-11300047184.977684</v>
      </c>
      <c r="R1644" s="3">
        <v>0.56325004350208685</v>
      </c>
      <c r="S1644" s="122">
        <f t="shared" si="79"/>
        <v>14259119300.241739</v>
      </c>
      <c r="T1644" s="3">
        <v>0.70371058261261255</v>
      </c>
      <c r="U1644" s="122">
        <f t="shared" si="80"/>
        <v>-21448849148.174637</v>
      </c>
      <c r="V1644" s="3">
        <f t="shared" si="81"/>
        <v>0.80586231443046141</v>
      </c>
    </row>
    <row r="1645" spans="13:22" x14ac:dyDescent="0.25">
      <c r="M1645" s="3">
        <v>1641</v>
      </c>
      <c r="N1645" s="122">
        <f>(_xlfn.GAMMA.INV(T1645,IF($O$2="Railway",$D$31,$D$32),IF($O$2="Railway",$F$31,$F$32))*'CBA Result'!$G$89)</f>
        <v>3818806633.4801145</v>
      </c>
      <c r="O1645" s="122">
        <f>'CBA Result'!$G$88+'CBA Result'!$G$92+'CBA Result'!$G$93+'CBA Result'!$G$94+'CBA Result'!$G$95</f>
        <v>-1375964005.2877898</v>
      </c>
      <c r="P1645" s="122">
        <f>'CBA Result'!$G$90+'CBA Result'!$G$91</f>
        <v>16477753602.776276</v>
      </c>
      <c r="Q1645" s="122">
        <f>'CBA Result'!$G$74</f>
        <v>-11300047184.977684</v>
      </c>
      <c r="R1645" s="3">
        <v>3.824882192118928E-2</v>
      </c>
      <c r="S1645" s="122">
        <f t="shared" si="79"/>
        <v>3638937783.5987391</v>
      </c>
      <c r="T1645" s="3">
        <v>0.4399824269107997</v>
      </c>
      <c r="U1645" s="122">
        <f t="shared" si="80"/>
        <v>-18608646382.144169</v>
      </c>
      <c r="V1645" s="3">
        <f t="shared" si="81"/>
        <v>0.32682551362934192</v>
      </c>
    </row>
    <row r="1646" spans="13:22" x14ac:dyDescent="0.25">
      <c r="M1646" s="3">
        <v>1642</v>
      </c>
      <c r="N1646" s="122">
        <f>(_xlfn.GAMMA.INV(T1646,IF($O$2="Railway",$D$31,$D$32),IF($O$2="Railway",$F$31,$F$32))*'CBA Result'!$G$89)</f>
        <v>4070072666.1458945</v>
      </c>
      <c r="O1646" s="122">
        <f>'CBA Result'!$G$88+'CBA Result'!$G$92+'CBA Result'!$G$93+'CBA Result'!$G$94+'CBA Result'!$G$95</f>
        <v>-1375964005.2877898</v>
      </c>
      <c r="P1646" s="122">
        <f>'CBA Result'!$G$90+'CBA Result'!$G$91</f>
        <v>16477753602.776276</v>
      </c>
      <c r="Q1646" s="122">
        <f>'CBA Result'!$G$74</f>
        <v>-11300047184.977684</v>
      </c>
      <c r="R1646" s="3">
        <v>0.44439597236440331</v>
      </c>
      <c r="S1646" s="122">
        <f t="shared" si="79"/>
        <v>11989091495.240549</v>
      </c>
      <c r="T1646" s="3">
        <v>0.56070517243020446</v>
      </c>
      <c r="U1646" s="122">
        <f t="shared" si="80"/>
        <v>-19833039549.561699</v>
      </c>
      <c r="V1646" s="3">
        <f t="shared" si="81"/>
        <v>0.74034038602132202</v>
      </c>
    </row>
    <row r="1647" spans="13:22" x14ac:dyDescent="0.25">
      <c r="M1647" s="3">
        <v>1643</v>
      </c>
      <c r="N1647" s="122">
        <f>(_xlfn.GAMMA.INV(T1647,IF($O$2="Railway",$D$31,$D$32),IF($O$2="Railway",$F$31,$F$32))*'CBA Result'!$G$89)</f>
        <v>4783388186.2987709</v>
      </c>
      <c r="O1647" s="122">
        <f>'CBA Result'!$G$88+'CBA Result'!$G$92+'CBA Result'!$G$93+'CBA Result'!$G$94+'CBA Result'!$G$95</f>
        <v>-1375964005.2877898</v>
      </c>
      <c r="P1647" s="122">
        <f>'CBA Result'!$G$90+'CBA Result'!$G$91</f>
        <v>16477753602.776276</v>
      </c>
      <c r="Q1647" s="122">
        <f>'CBA Result'!$G$74</f>
        <v>-11300047184.977684</v>
      </c>
      <c r="R1647" s="3">
        <v>0.97213797935690405</v>
      </c>
      <c r="S1647" s="122">
        <f t="shared" si="79"/>
        <v>28443210402.343719</v>
      </c>
      <c r="T1647" s="3">
        <v>0.8295418491802149</v>
      </c>
      <c r="U1647" s="122">
        <f t="shared" si="80"/>
        <v>-23308951672.748604</v>
      </c>
      <c r="V1647" s="3">
        <f t="shared" si="81"/>
        <v>1.3664550439903529</v>
      </c>
    </row>
    <row r="1648" spans="13:22" x14ac:dyDescent="0.25">
      <c r="M1648" s="3">
        <v>1644</v>
      </c>
      <c r="N1648" s="122">
        <f>(_xlfn.GAMMA.INV(T1648,IF($O$2="Railway",$D$31,$D$32),IF($O$2="Railway",$F$31,$F$32))*'CBA Result'!$G$89)</f>
        <v>5274111706.3497009</v>
      </c>
      <c r="O1648" s="122">
        <f>'CBA Result'!$G$88+'CBA Result'!$G$92+'CBA Result'!$G$93+'CBA Result'!$G$94+'CBA Result'!$G$95</f>
        <v>-1375964005.2877898</v>
      </c>
      <c r="P1648" s="122">
        <f>'CBA Result'!$G$90+'CBA Result'!$G$91</f>
        <v>16477753602.776276</v>
      </c>
      <c r="Q1648" s="122">
        <f>'CBA Result'!$G$74</f>
        <v>-11300047184.977684</v>
      </c>
      <c r="R1648" s="3">
        <v>0.45978445279387337</v>
      </c>
      <c r="S1648" s="122">
        <f t="shared" si="79"/>
        <v>12274188716.053732</v>
      </c>
      <c r="T1648" s="3">
        <v>0.92755102435149162</v>
      </c>
      <c r="U1648" s="122">
        <f t="shared" si="80"/>
        <v>-25700196198.190048</v>
      </c>
      <c r="V1648" s="3">
        <f t="shared" si="81"/>
        <v>0.62926898660231201</v>
      </c>
    </row>
    <row r="1649" spans="13:22" x14ac:dyDescent="0.25">
      <c r="M1649" s="3">
        <v>1645</v>
      </c>
      <c r="N1649" s="122">
        <f>(_xlfn.GAMMA.INV(T1649,IF($O$2="Railway",$D$31,$D$32),IF($O$2="Railway",$F$31,$F$32))*'CBA Result'!$G$89)</f>
        <v>4123757617.1432528</v>
      </c>
      <c r="O1649" s="122">
        <f>'CBA Result'!$G$88+'CBA Result'!$G$92+'CBA Result'!$G$93+'CBA Result'!$G$94+'CBA Result'!$G$95</f>
        <v>-1375964005.2877898</v>
      </c>
      <c r="P1649" s="122">
        <f>'CBA Result'!$G$90+'CBA Result'!$G$91</f>
        <v>16477753602.776276</v>
      </c>
      <c r="Q1649" s="122">
        <f>'CBA Result'!$G$74</f>
        <v>-11300047184.977684</v>
      </c>
      <c r="R1649" s="3">
        <v>0.79451753862714969</v>
      </c>
      <c r="S1649" s="122">
        <f t="shared" si="79"/>
        <v>19709926762.160103</v>
      </c>
      <c r="T1649" s="3">
        <v>0.58551720455764478</v>
      </c>
      <c r="U1649" s="122">
        <f t="shared" si="80"/>
        <v>-20094640715.851227</v>
      </c>
      <c r="V1649" s="3">
        <f t="shared" si="81"/>
        <v>1.117597507294583</v>
      </c>
    </row>
    <row r="1650" spans="13:22" x14ac:dyDescent="0.25">
      <c r="M1650" s="3">
        <v>1646</v>
      </c>
      <c r="N1650" s="122">
        <f>(_xlfn.GAMMA.INV(T1650,IF($O$2="Railway",$D$31,$D$32),IF($O$2="Railway",$F$31,$F$32))*'CBA Result'!$G$89)</f>
        <v>3837840420.7511921</v>
      </c>
      <c r="O1650" s="122">
        <f>'CBA Result'!$G$88+'CBA Result'!$G$92+'CBA Result'!$G$93+'CBA Result'!$G$94+'CBA Result'!$G$95</f>
        <v>-1375964005.2877898</v>
      </c>
      <c r="P1650" s="122">
        <f>'CBA Result'!$G$90+'CBA Result'!$G$91</f>
        <v>16477753602.776276</v>
      </c>
      <c r="Q1650" s="122">
        <f>'CBA Result'!$G$74</f>
        <v>-11300047184.977684</v>
      </c>
      <c r="R1650" s="3">
        <v>0.128424307002036</v>
      </c>
      <c r="S1650" s="122">
        <f t="shared" si="79"/>
        <v>6003737348.2597094</v>
      </c>
      <c r="T1650" s="3">
        <v>0.44925528024231898</v>
      </c>
      <c r="U1650" s="122">
        <f t="shared" si="80"/>
        <v>-18701396042.086407</v>
      </c>
      <c r="V1650" s="3">
        <f t="shared" si="81"/>
        <v>0.45267282424647548</v>
      </c>
    </row>
    <row r="1651" spans="13:22" x14ac:dyDescent="0.25">
      <c r="M1651" s="3">
        <v>1647</v>
      </c>
      <c r="N1651" s="122">
        <f>(_xlfn.GAMMA.INV(T1651,IF($O$2="Railway",$D$31,$D$32),IF($O$2="Railway",$F$31,$F$32))*'CBA Result'!$G$89)</f>
        <v>3926253713.1325097</v>
      </c>
      <c r="O1651" s="122">
        <f>'CBA Result'!$G$88+'CBA Result'!$G$92+'CBA Result'!$G$93+'CBA Result'!$G$94+'CBA Result'!$G$95</f>
        <v>-1375964005.2877898</v>
      </c>
      <c r="P1651" s="122">
        <f>'CBA Result'!$G$90+'CBA Result'!$G$91</f>
        <v>16477753602.776276</v>
      </c>
      <c r="Q1651" s="122">
        <f>'CBA Result'!$G$74</f>
        <v>-11300047184.977684</v>
      </c>
      <c r="R1651" s="3">
        <v>0.37897930176583117</v>
      </c>
      <c r="S1651" s="122">
        <f t="shared" si="79"/>
        <v>10792731473.688055</v>
      </c>
      <c r="T1651" s="3">
        <v>0.49220956625448375</v>
      </c>
      <c r="U1651" s="122">
        <f t="shared" si="80"/>
        <v>-19132224793.398628</v>
      </c>
      <c r="V1651" s="3">
        <f t="shared" si="81"/>
        <v>0.69741085135779113</v>
      </c>
    </row>
    <row r="1652" spans="13:22" x14ac:dyDescent="0.25">
      <c r="M1652" s="3">
        <v>1648</v>
      </c>
      <c r="N1652" s="122">
        <f>(_xlfn.GAMMA.INV(T1652,IF($O$2="Railway",$D$31,$D$32),IF($O$2="Railway",$F$31,$F$32))*'CBA Result'!$G$89)</f>
        <v>3544776250.8849983</v>
      </c>
      <c r="O1652" s="122">
        <f>'CBA Result'!$G$88+'CBA Result'!$G$92+'CBA Result'!$G$93+'CBA Result'!$G$94+'CBA Result'!$G$95</f>
        <v>-1375964005.2877898</v>
      </c>
      <c r="P1652" s="122">
        <f>'CBA Result'!$G$90+'CBA Result'!$G$91</f>
        <v>16477753602.776276</v>
      </c>
      <c r="Q1652" s="122">
        <f>'CBA Result'!$G$74</f>
        <v>-11300047184.977684</v>
      </c>
      <c r="R1652" s="3">
        <v>0.898242374485133</v>
      </c>
      <c r="S1652" s="122">
        <f t="shared" si="79"/>
        <v>23462786997.787159</v>
      </c>
      <c r="T1652" s="3">
        <v>0.30925184112101978</v>
      </c>
      <c r="U1652" s="122">
        <f t="shared" si="80"/>
        <v>-17273324912.088715</v>
      </c>
      <c r="V1652" s="3">
        <f t="shared" si="81"/>
        <v>1.4838833504165794</v>
      </c>
    </row>
    <row r="1653" spans="13:22" x14ac:dyDescent="0.25">
      <c r="M1653" s="3">
        <v>1649</v>
      </c>
      <c r="N1653" s="122">
        <f>(_xlfn.GAMMA.INV(T1653,IF($O$2="Railway",$D$31,$D$32),IF($O$2="Railway",$F$31,$F$32))*'CBA Result'!$G$89)</f>
        <v>3487310104.0303006</v>
      </c>
      <c r="O1653" s="122">
        <f>'CBA Result'!$G$88+'CBA Result'!$G$92+'CBA Result'!$G$93+'CBA Result'!$G$94+'CBA Result'!$G$95</f>
        <v>-1375964005.2877898</v>
      </c>
      <c r="P1653" s="122">
        <f>'CBA Result'!$G$90+'CBA Result'!$G$91</f>
        <v>16477753602.776276</v>
      </c>
      <c r="Q1653" s="122">
        <f>'CBA Result'!$G$74</f>
        <v>-11300047184.977684</v>
      </c>
      <c r="R1653" s="3">
        <v>0.85847697166070469</v>
      </c>
      <c r="S1653" s="122">
        <f t="shared" si="79"/>
        <v>21820600912.276173</v>
      </c>
      <c r="T1653" s="3">
        <v>0.28332162948290995</v>
      </c>
      <c r="U1653" s="122">
        <f t="shared" si="80"/>
        <v>-16993298372.805967</v>
      </c>
      <c r="V1653" s="3">
        <f t="shared" si="81"/>
        <v>1.4083167661739229</v>
      </c>
    </row>
    <row r="1654" spans="13:22" x14ac:dyDescent="0.25">
      <c r="M1654" s="3">
        <v>1650</v>
      </c>
      <c r="N1654" s="122">
        <f>(_xlfn.GAMMA.INV(T1654,IF($O$2="Railway",$D$31,$D$32),IF($O$2="Railway",$F$31,$F$32))*'CBA Result'!$G$89)</f>
        <v>5112754468.1904125</v>
      </c>
      <c r="O1654" s="122">
        <f>'CBA Result'!$G$88+'CBA Result'!$G$92+'CBA Result'!$G$93+'CBA Result'!$G$94+'CBA Result'!$G$95</f>
        <v>-1375964005.2877898</v>
      </c>
      <c r="P1654" s="122">
        <f>'CBA Result'!$G$90+'CBA Result'!$G$91</f>
        <v>16477753602.776276</v>
      </c>
      <c r="Q1654" s="122">
        <f>'CBA Result'!$G$74</f>
        <v>-11300047184.977684</v>
      </c>
      <c r="R1654" s="3">
        <v>0.17940779020751485</v>
      </c>
      <c r="S1654" s="122">
        <f t="shared" si="79"/>
        <v>7070671006.094183</v>
      </c>
      <c r="T1654" s="3">
        <v>0.90236136651188459</v>
      </c>
      <c r="U1654" s="122">
        <f t="shared" si="80"/>
        <v>-24913919207.94368</v>
      </c>
      <c r="V1654" s="3">
        <f t="shared" si="81"/>
        <v>0.43379210548097547</v>
      </c>
    </row>
    <row r="1655" spans="13:22" x14ac:dyDescent="0.25">
      <c r="M1655" s="3">
        <v>1651</v>
      </c>
      <c r="N1655" s="122">
        <f>(_xlfn.GAMMA.INV(T1655,IF($O$2="Railway",$D$31,$D$32),IF($O$2="Railway",$F$31,$F$32))*'CBA Result'!$G$89)</f>
        <v>3905321503.5030284</v>
      </c>
      <c r="O1655" s="122">
        <f>'CBA Result'!$G$88+'CBA Result'!$G$92+'CBA Result'!$G$93+'CBA Result'!$G$94+'CBA Result'!$G$95</f>
        <v>-1375964005.2877898</v>
      </c>
      <c r="P1655" s="122">
        <f>'CBA Result'!$G$90+'CBA Result'!$G$91</f>
        <v>16477753602.776276</v>
      </c>
      <c r="Q1655" s="122">
        <f>'CBA Result'!$G$74</f>
        <v>-11300047184.977684</v>
      </c>
      <c r="R1655" s="3">
        <v>0.78517215112614114</v>
      </c>
      <c r="S1655" s="122">
        <f t="shared" si="79"/>
        <v>19437159915.653603</v>
      </c>
      <c r="T1655" s="3">
        <v>0.48207210450152671</v>
      </c>
      <c r="U1655" s="122">
        <f t="shared" si="80"/>
        <v>-19030224319.329857</v>
      </c>
      <c r="V1655" s="3">
        <f t="shared" si="81"/>
        <v>1.1542962944244677</v>
      </c>
    </row>
    <row r="1656" spans="13:22" x14ac:dyDescent="0.25">
      <c r="M1656" s="3">
        <v>1652</v>
      </c>
      <c r="N1656" s="122">
        <f>(_xlfn.GAMMA.INV(T1656,IF($O$2="Railway",$D$31,$D$32),IF($O$2="Railway",$F$31,$F$32))*'CBA Result'!$G$89)</f>
        <v>4509291826.6422834</v>
      </c>
      <c r="O1656" s="122">
        <f>'CBA Result'!$G$88+'CBA Result'!$G$92+'CBA Result'!$G$93+'CBA Result'!$G$94+'CBA Result'!$G$95</f>
        <v>-1375964005.2877898</v>
      </c>
      <c r="P1656" s="122">
        <f>'CBA Result'!$G$90+'CBA Result'!$G$91</f>
        <v>16477753602.776276</v>
      </c>
      <c r="Q1656" s="122">
        <f>'CBA Result'!$G$74</f>
        <v>-11300047184.977684</v>
      </c>
      <c r="R1656" s="3">
        <v>0.56804580333658805</v>
      </c>
      <c r="S1656" s="122">
        <f t="shared" si="79"/>
        <v>14354995666.814741</v>
      </c>
      <c r="T1656" s="3">
        <v>0.74379428590427366</v>
      </c>
      <c r="U1656" s="122">
        <f t="shared" si="80"/>
        <v>-21973308703.355209</v>
      </c>
      <c r="V1656" s="3">
        <f t="shared" si="81"/>
        <v>0.79588940037504952</v>
      </c>
    </row>
    <row r="1657" spans="13:22" x14ac:dyDescent="0.25">
      <c r="M1657" s="3">
        <v>1653</v>
      </c>
      <c r="N1657" s="122">
        <f>(_xlfn.GAMMA.INV(T1657,IF($O$2="Railway",$D$31,$D$32),IF($O$2="Railway",$F$31,$F$32))*'CBA Result'!$G$89)</f>
        <v>3815178807.1827364</v>
      </c>
      <c r="O1657" s="122">
        <f>'CBA Result'!$G$88+'CBA Result'!$G$92+'CBA Result'!$G$93+'CBA Result'!$G$94+'CBA Result'!$G$95</f>
        <v>-1375964005.2877898</v>
      </c>
      <c r="P1657" s="122">
        <f>'CBA Result'!$G$90+'CBA Result'!$G$91</f>
        <v>16477753602.776276</v>
      </c>
      <c r="Q1657" s="122">
        <f>'CBA Result'!$G$74</f>
        <v>-11300047184.977684</v>
      </c>
      <c r="R1657" s="3">
        <v>0.21162246066925972</v>
      </c>
      <c r="S1657" s="122">
        <f t="shared" si="79"/>
        <v>7703932067.6640453</v>
      </c>
      <c r="T1657" s="3">
        <v>0.43821509835518735</v>
      </c>
      <c r="U1657" s="122">
        <f t="shared" si="80"/>
        <v>-18590968363.018539</v>
      </c>
      <c r="V1657" s="3">
        <f t="shared" si="81"/>
        <v>0.54559540264378625</v>
      </c>
    </row>
    <row r="1658" spans="13:22" x14ac:dyDescent="0.25">
      <c r="M1658" s="3">
        <v>1654</v>
      </c>
      <c r="N1658" s="122">
        <f>(_xlfn.GAMMA.INV(T1658,IF($O$2="Railway",$D$31,$D$32),IF($O$2="Railway",$F$31,$F$32))*'CBA Result'!$G$89)</f>
        <v>4409505419.4742365</v>
      </c>
      <c r="O1658" s="122">
        <f>'CBA Result'!$G$88+'CBA Result'!$G$92+'CBA Result'!$G$93+'CBA Result'!$G$94+'CBA Result'!$G$95</f>
        <v>-1375964005.2877898</v>
      </c>
      <c r="P1658" s="122">
        <f>'CBA Result'!$G$90+'CBA Result'!$G$91</f>
        <v>16477753602.776276</v>
      </c>
      <c r="Q1658" s="122">
        <f>'CBA Result'!$G$74</f>
        <v>-11300047184.977684</v>
      </c>
      <c r="R1658" s="3">
        <v>0.81074127884481106</v>
      </c>
      <c r="S1658" s="122">
        <f t="shared" si="79"/>
        <v>20201740882.263229</v>
      </c>
      <c r="T1658" s="3">
        <v>0.70674814970830313</v>
      </c>
      <c r="U1658" s="122">
        <f t="shared" si="80"/>
        <v>-21487059950.026047</v>
      </c>
      <c r="V1658" s="3">
        <f t="shared" si="81"/>
        <v>1.0813616358166074</v>
      </c>
    </row>
    <row r="1659" spans="13:22" x14ac:dyDescent="0.25">
      <c r="M1659" s="3">
        <v>1655</v>
      </c>
      <c r="N1659" s="122">
        <f>(_xlfn.GAMMA.INV(T1659,IF($O$2="Railway",$D$31,$D$32),IF($O$2="Railway",$F$31,$F$32))*'CBA Result'!$G$89)</f>
        <v>6494116886.7068844</v>
      </c>
      <c r="O1659" s="122">
        <f>'CBA Result'!$G$88+'CBA Result'!$G$92+'CBA Result'!$G$93+'CBA Result'!$G$94+'CBA Result'!$G$95</f>
        <v>-1375964005.2877898</v>
      </c>
      <c r="P1659" s="122">
        <f>'CBA Result'!$G$90+'CBA Result'!$G$91</f>
        <v>16477753602.776276</v>
      </c>
      <c r="Q1659" s="122">
        <f>'CBA Result'!$G$74</f>
        <v>-11300047184.977684</v>
      </c>
      <c r="R1659" s="3">
        <v>0.49870972138161274</v>
      </c>
      <c r="S1659" s="122">
        <f t="shared" si="79"/>
        <v>13005030783.948795</v>
      </c>
      <c r="T1659" s="3">
        <v>0.99525954925920979</v>
      </c>
      <c r="U1659" s="122">
        <f t="shared" si="80"/>
        <v>-31645154182.34483</v>
      </c>
      <c r="V1659" s="3">
        <f t="shared" si="81"/>
        <v>0.57270012213999599</v>
      </c>
    </row>
    <row r="1660" spans="13:22" x14ac:dyDescent="0.25">
      <c r="M1660" s="3">
        <v>1656</v>
      </c>
      <c r="N1660" s="122">
        <f>(_xlfn.GAMMA.INV(T1660,IF($O$2="Railway",$D$31,$D$32),IF($O$2="Railway",$F$31,$F$32))*'CBA Result'!$G$89)</f>
        <v>2430013687.8383427</v>
      </c>
      <c r="O1660" s="122">
        <f>'CBA Result'!$G$88+'CBA Result'!$G$92+'CBA Result'!$G$93+'CBA Result'!$G$94+'CBA Result'!$G$95</f>
        <v>-1375964005.2877898</v>
      </c>
      <c r="P1660" s="122">
        <f>'CBA Result'!$G$90+'CBA Result'!$G$91</f>
        <v>16477753602.776276</v>
      </c>
      <c r="Q1660" s="122">
        <f>'CBA Result'!$G$74</f>
        <v>-11300047184.977684</v>
      </c>
      <c r="R1660" s="3">
        <v>0.7176365924365955</v>
      </c>
      <c r="S1660" s="122">
        <f t="shared" si="79"/>
        <v>17644378887.426933</v>
      </c>
      <c r="T1660" s="3">
        <v>1.6373572744115661E-2</v>
      </c>
      <c r="U1660" s="122">
        <f t="shared" si="80"/>
        <v>-11841203224.14572</v>
      </c>
      <c r="V1660" s="3">
        <f t="shared" si="81"/>
        <v>1.5790986959711164</v>
      </c>
    </row>
    <row r="1661" spans="13:22" x14ac:dyDescent="0.25">
      <c r="M1661" s="3">
        <v>1657</v>
      </c>
      <c r="N1661" s="122">
        <f>(_xlfn.GAMMA.INV(T1661,IF($O$2="Railway",$D$31,$D$32),IF($O$2="Railway",$F$31,$F$32))*'CBA Result'!$G$89)</f>
        <v>4119272615.1041045</v>
      </c>
      <c r="O1661" s="122">
        <f>'CBA Result'!$G$88+'CBA Result'!$G$92+'CBA Result'!$G$93+'CBA Result'!$G$94+'CBA Result'!$G$95</f>
        <v>-1375964005.2877898</v>
      </c>
      <c r="P1661" s="122">
        <f>'CBA Result'!$G$90+'CBA Result'!$G$91</f>
        <v>16477753602.776276</v>
      </c>
      <c r="Q1661" s="122">
        <f>'CBA Result'!$G$74</f>
        <v>-11300047184.977684</v>
      </c>
      <c r="R1661" s="3">
        <v>0.23291186518836948</v>
      </c>
      <c r="S1661" s="122">
        <f t="shared" si="79"/>
        <v>8111014438.1402817</v>
      </c>
      <c r="T1661" s="3">
        <v>0.58346413566092159</v>
      </c>
      <c r="U1661" s="122">
        <f t="shared" si="80"/>
        <v>-20072785768.748642</v>
      </c>
      <c r="V1661" s="3">
        <f t="shared" si="81"/>
        <v>0.54074821367623582</v>
      </c>
    </row>
    <row r="1662" spans="13:22" x14ac:dyDescent="0.25">
      <c r="M1662" s="3">
        <v>1658</v>
      </c>
      <c r="N1662" s="122">
        <f>(_xlfn.GAMMA.INV(T1662,IF($O$2="Railway",$D$31,$D$32),IF($O$2="Railway",$F$31,$F$32))*'CBA Result'!$G$89)</f>
        <v>2886229841.7959795</v>
      </c>
      <c r="O1662" s="122">
        <f>'CBA Result'!$G$88+'CBA Result'!$G$92+'CBA Result'!$G$93+'CBA Result'!$G$94+'CBA Result'!$G$95</f>
        <v>-1375964005.2877898</v>
      </c>
      <c r="P1662" s="122">
        <f>'CBA Result'!$G$90+'CBA Result'!$G$91</f>
        <v>16477753602.776276</v>
      </c>
      <c r="Q1662" s="122">
        <f>'CBA Result'!$G$74</f>
        <v>-11300047184.977684</v>
      </c>
      <c r="R1662" s="3">
        <v>0.53002067974832878</v>
      </c>
      <c r="S1662" s="122">
        <f t="shared" si="79"/>
        <v>13605701148.820513</v>
      </c>
      <c r="T1662" s="3">
        <v>7.8786960767235126E-2</v>
      </c>
      <c r="U1662" s="122">
        <f t="shared" si="80"/>
        <v>-14064296954.105772</v>
      </c>
      <c r="V1662" s="3">
        <f t="shared" si="81"/>
        <v>1.0747758693274687</v>
      </c>
    </row>
    <row r="1663" spans="13:22" x14ac:dyDescent="0.25">
      <c r="M1663" s="3">
        <v>1659</v>
      </c>
      <c r="N1663" s="122">
        <f>(_xlfn.GAMMA.INV(T1663,IF($O$2="Railway",$D$31,$D$32),IF($O$2="Railway",$F$31,$F$32))*'CBA Result'!$G$89)</f>
        <v>3129521714.7527995</v>
      </c>
      <c r="O1663" s="122">
        <f>'CBA Result'!$G$88+'CBA Result'!$G$92+'CBA Result'!$G$93+'CBA Result'!$G$94+'CBA Result'!$G$95</f>
        <v>-1375964005.2877898</v>
      </c>
      <c r="P1663" s="122">
        <f>'CBA Result'!$G$90+'CBA Result'!$G$91</f>
        <v>16477753602.776276</v>
      </c>
      <c r="Q1663" s="122">
        <f>'CBA Result'!$G$74</f>
        <v>-11300047184.977684</v>
      </c>
      <c r="R1663" s="3">
        <v>0.9705083403754472</v>
      </c>
      <c r="S1663" s="122">
        <f t="shared" si="79"/>
        <v>28263593572.242943</v>
      </c>
      <c r="T1663" s="3">
        <v>0.14456474054191393</v>
      </c>
      <c r="U1663" s="122">
        <f t="shared" si="80"/>
        <v>-15249832873.05258</v>
      </c>
      <c r="V1663" s="3">
        <f t="shared" si="81"/>
        <v>1.9683593604983147</v>
      </c>
    </row>
    <row r="1664" spans="13:22" x14ac:dyDescent="0.25">
      <c r="M1664" s="3">
        <v>1660</v>
      </c>
      <c r="N1664" s="122">
        <f>(_xlfn.GAMMA.INV(T1664,IF($O$2="Railway",$D$31,$D$32),IF($O$2="Railway",$F$31,$F$32))*'CBA Result'!$G$89)</f>
        <v>4525668494.4548216</v>
      </c>
      <c r="O1664" s="122">
        <f>'CBA Result'!$G$88+'CBA Result'!$G$92+'CBA Result'!$G$93+'CBA Result'!$G$94+'CBA Result'!$G$95</f>
        <v>-1375964005.2877898</v>
      </c>
      <c r="P1664" s="122">
        <f>'CBA Result'!$G$90+'CBA Result'!$G$91</f>
        <v>16477753602.776276</v>
      </c>
      <c r="Q1664" s="122">
        <f>'CBA Result'!$G$74</f>
        <v>-11300047184.977684</v>
      </c>
      <c r="R1664" s="3">
        <v>0.84334182593414264</v>
      </c>
      <c r="S1664" s="122">
        <f t="shared" si="79"/>
        <v>21274596359.157768</v>
      </c>
      <c r="T1664" s="3">
        <v>0.74958298024825454</v>
      </c>
      <c r="U1664" s="122">
        <f t="shared" si="80"/>
        <v>-22053110497.342258</v>
      </c>
      <c r="V1664" s="3">
        <f t="shared" si="81"/>
        <v>1.1075218097360147</v>
      </c>
    </row>
    <row r="1665" spans="13:22" x14ac:dyDescent="0.25">
      <c r="M1665" s="3">
        <v>1661</v>
      </c>
      <c r="N1665" s="122">
        <f>(_xlfn.GAMMA.INV(T1665,IF($O$2="Railway",$D$31,$D$32),IF($O$2="Railway",$F$31,$F$32))*'CBA Result'!$G$89)</f>
        <v>5421014015.4648924</v>
      </c>
      <c r="O1665" s="122">
        <f>'CBA Result'!$G$88+'CBA Result'!$G$92+'CBA Result'!$G$93+'CBA Result'!$G$94+'CBA Result'!$G$95</f>
        <v>-1375964005.2877898</v>
      </c>
      <c r="P1665" s="122">
        <f>'CBA Result'!$G$90+'CBA Result'!$G$91</f>
        <v>16477753602.776276</v>
      </c>
      <c r="Q1665" s="122">
        <f>'CBA Result'!$G$74</f>
        <v>-11300047184.977684</v>
      </c>
      <c r="R1665" s="3">
        <v>0.85773589595023436</v>
      </c>
      <c r="S1665" s="122">
        <f t="shared" si="79"/>
        <v>21793025890.062572</v>
      </c>
      <c r="T1665" s="3">
        <v>0.94554262349432894</v>
      </c>
      <c r="U1665" s="122">
        <f t="shared" si="80"/>
        <v>-26416035827.009857</v>
      </c>
      <c r="V1665" s="3">
        <f t="shared" si="81"/>
        <v>0.97812086830306189</v>
      </c>
    </row>
    <row r="1666" spans="13:22" x14ac:dyDescent="0.25">
      <c r="M1666" s="3">
        <v>1662</v>
      </c>
      <c r="N1666" s="122">
        <f>(_xlfn.GAMMA.INV(T1666,IF($O$2="Railway",$D$31,$D$32),IF($O$2="Railway",$F$31,$F$32))*'CBA Result'!$G$89)</f>
        <v>4757867428.8110361</v>
      </c>
      <c r="O1666" s="122">
        <f>'CBA Result'!$G$88+'CBA Result'!$G$92+'CBA Result'!$G$93+'CBA Result'!$G$94+'CBA Result'!$G$95</f>
        <v>-1375964005.2877898</v>
      </c>
      <c r="P1666" s="122">
        <f>'CBA Result'!$G$90+'CBA Result'!$G$91</f>
        <v>16477753602.776276</v>
      </c>
      <c r="Q1666" s="122">
        <f>'CBA Result'!$G$74</f>
        <v>-11300047184.977684</v>
      </c>
      <c r="R1666" s="3">
        <v>0.67469503089528982</v>
      </c>
      <c r="S1666" s="122">
        <f t="shared" si="79"/>
        <v>16626328097.644142</v>
      </c>
      <c r="T1666" s="3">
        <v>0.82255836803241367</v>
      </c>
      <c r="U1666" s="122">
        <f t="shared" si="80"/>
        <v>-23184591683.601704</v>
      </c>
      <c r="V1666" s="3">
        <f t="shared" si="81"/>
        <v>0.86299693323126614</v>
      </c>
    </row>
    <row r="1667" spans="13:22" x14ac:dyDescent="0.25">
      <c r="M1667" s="3">
        <v>1663</v>
      </c>
      <c r="N1667" s="122">
        <f>(_xlfn.GAMMA.INV(T1667,IF($O$2="Railway",$D$31,$D$32),IF($O$2="Railway",$F$31,$F$32))*'CBA Result'!$G$89)</f>
        <v>3624239265.6547837</v>
      </c>
      <c r="O1667" s="122">
        <f>'CBA Result'!$G$88+'CBA Result'!$G$92+'CBA Result'!$G$93+'CBA Result'!$G$94+'CBA Result'!$G$95</f>
        <v>-1375964005.2877898</v>
      </c>
      <c r="P1667" s="122">
        <f>'CBA Result'!$G$90+'CBA Result'!$G$91</f>
        <v>16477753602.776276</v>
      </c>
      <c r="Q1667" s="122">
        <f>'CBA Result'!$G$74</f>
        <v>-11300047184.977684</v>
      </c>
      <c r="R1667" s="3">
        <v>0.25360240042895887</v>
      </c>
      <c r="S1667" s="122">
        <f t="shared" si="79"/>
        <v>8500162445.8202181</v>
      </c>
      <c r="T1667" s="3">
        <v>0.34621492265587372</v>
      </c>
      <c r="U1667" s="122">
        <f t="shared" si="80"/>
        <v>-17660539894.210625</v>
      </c>
      <c r="V1667" s="3">
        <f t="shared" si="81"/>
        <v>0.60861320042150591</v>
      </c>
    </row>
    <row r="1668" spans="13:22" x14ac:dyDescent="0.25">
      <c r="M1668" s="3">
        <v>1664</v>
      </c>
      <c r="N1668" s="122">
        <f>(_xlfn.GAMMA.INV(T1668,IF($O$2="Railway",$D$31,$D$32),IF($O$2="Railway",$F$31,$F$32))*'CBA Result'!$G$89)</f>
        <v>5447512304.4770231</v>
      </c>
      <c r="O1668" s="122">
        <f>'CBA Result'!$G$88+'CBA Result'!$G$92+'CBA Result'!$G$93+'CBA Result'!$G$94+'CBA Result'!$G$95</f>
        <v>-1375964005.2877898</v>
      </c>
      <c r="P1668" s="122">
        <f>'CBA Result'!$G$90+'CBA Result'!$G$91</f>
        <v>16477753602.776276</v>
      </c>
      <c r="Q1668" s="122">
        <f>'CBA Result'!$G$74</f>
        <v>-11300047184.977684</v>
      </c>
      <c r="R1668" s="3">
        <v>0.12060516222589934</v>
      </c>
      <c r="S1668" s="122">
        <f t="shared" si="79"/>
        <v>5829997269.4475594</v>
      </c>
      <c r="T1668" s="3">
        <v>0.94834619546437093</v>
      </c>
      <c r="U1668" s="122">
        <f t="shared" si="80"/>
        <v>-26545159225.308044</v>
      </c>
      <c r="V1668" s="3">
        <f t="shared" si="81"/>
        <v>0.37300757869241563</v>
      </c>
    </row>
    <row r="1669" spans="13:22" x14ac:dyDescent="0.25">
      <c r="M1669" s="3">
        <v>1665</v>
      </c>
      <c r="N1669" s="122">
        <f>(_xlfn.GAMMA.INV(T1669,IF($O$2="Railway",$D$31,$D$32),IF($O$2="Railway",$F$31,$F$32))*'CBA Result'!$G$89)</f>
        <v>3359962556.3960629</v>
      </c>
      <c r="O1669" s="122">
        <f>'CBA Result'!$G$88+'CBA Result'!$G$92+'CBA Result'!$G$93+'CBA Result'!$G$94+'CBA Result'!$G$95</f>
        <v>-1375964005.2877898</v>
      </c>
      <c r="P1669" s="122">
        <f>'CBA Result'!$G$90+'CBA Result'!$G$91</f>
        <v>16477753602.776276</v>
      </c>
      <c r="Q1669" s="122">
        <f>'CBA Result'!$G$74</f>
        <v>-11300047184.977684</v>
      </c>
      <c r="R1669" s="3">
        <v>0.91709115089378457</v>
      </c>
      <c r="S1669" s="122">
        <f t="shared" si="79"/>
        <v>24393050385.587471</v>
      </c>
      <c r="T1669" s="3">
        <v>0.22895399002959116</v>
      </c>
      <c r="U1669" s="122">
        <f t="shared" si="80"/>
        <v>-16372747056.90988</v>
      </c>
      <c r="V1669" s="3">
        <f t="shared" si="81"/>
        <v>1.6110338017812162</v>
      </c>
    </row>
    <row r="1670" spans="13:22" x14ac:dyDescent="0.25">
      <c r="M1670" s="3">
        <v>1666</v>
      </c>
      <c r="N1670" s="122">
        <f>(_xlfn.GAMMA.INV(T1670,IF($O$2="Railway",$D$31,$D$32),IF($O$2="Railway",$F$31,$F$32))*'CBA Result'!$G$89)</f>
        <v>2921258014.7525558</v>
      </c>
      <c r="O1670" s="122">
        <f>'CBA Result'!$G$88+'CBA Result'!$G$92+'CBA Result'!$G$93+'CBA Result'!$G$94+'CBA Result'!$G$95</f>
        <v>-1375964005.2877898</v>
      </c>
      <c r="P1670" s="122">
        <f>'CBA Result'!$G$90+'CBA Result'!$G$91</f>
        <v>16477753602.776276</v>
      </c>
      <c r="Q1670" s="122">
        <f>'CBA Result'!$G$74</f>
        <v>-11300047184.977684</v>
      </c>
      <c r="R1670" s="3">
        <v>0.8892186552670972</v>
      </c>
      <c r="S1670" s="122">
        <f t="shared" ref="S1670:S1733" si="82">_xlfn.BETA.INV(R1670,IF($O$2="Railway",$I$30,$J$30),IF($O$2="Railway",$I$31,$J$31),IF($O$2="Railway",$I$27,$J$27),IF($O$2="Railway",$I$29,$J$29))*P1670</f>
        <v>23057682013.083767</v>
      </c>
      <c r="T1670" s="3">
        <v>8.6725860864115156E-2</v>
      </c>
      <c r="U1670" s="122">
        <f t="shared" ref="U1670:U1733" si="83">_xlfn.GAMMA.INV(T1670,IF($O$2="Railway",$D$31,$D$32),IF($O$2="Railway",$F$31,$F$32))*Q1670</f>
        <v>-14234985587.106155</v>
      </c>
      <c r="V1670" s="3">
        <f t="shared" ref="V1670:V1733" si="84">(N1670+O1670+S1670)/-U1670</f>
        <v>1.7283456925192502</v>
      </c>
    </row>
    <row r="1671" spans="13:22" x14ac:dyDescent="0.25">
      <c r="M1671" s="3">
        <v>1667</v>
      </c>
      <c r="N1671" s="122">
        <f>(_xlfn.GAMMA.INV(T1671,IF($O$2="Railway",$D$31,$D$32),IF($O$2="Railway",$F$31,$F$32))*'CBA Result'!$G$89)</f>
        <v>3341968225.5858545</v>
      </c>
      <c r="O1671" s="122">
        <f>'CBA Result'!$G$88+'CBA Result'!$G$92+'CBA Result'!$G$93+'CBA Result'!$G$94+'CBA Result'!$G$95</f>
        <v>-1375964005.2877898</v>
      </c>
      <c r="P1671" s="122">
        <f>'CBA Result'!$G$90+'CBA Result'!$G$91</f>
        <v>16477753602.776276</v>
      </c>
      <c r="Q1671" s="122">
        <f>'CBA Result'!$G$74</f>
        <v>-11300047184.977684</v>
      </c>
      <c r="R1671" s="3">
        <v>0.31950128347760398</v>
      </c>
      <c r="S1671" s="122">
        <f t="shared" si="82"/>
        <v>9712619183.178896</v>
      </c>
      <c r="T1671" s="3">
        <v>0.22166999880388116</v>
      </c>
      <c r="U1671" s="122">
        <f t="shared" si="83"/>
        <v>-16285062559.874916</v>
      </c>
      <c r="V1671" s="3">
        <f t="shared" si="84"/>
        <v>0.71713715317570526</v>
      </c>
    </row>
    <row r="1672" spans="13:22" x14ac:dyDescent="0.25">
      <c r="M1672" s="3">
        <v>1668</v>
      </c>
      <c r="N1672" s="122">
        <f>(_xlfn.GAMMA.INV(T1672,IF($O$2="Railway",$D$31,$D$32),IF($O$2="Railway",$F$31,$F$32))*'CBA Result'!$G$89)</f>
        <v>4826436033.1820688</v>
      </c>
      <c r="O1672" s="122">
        <f>'CBA Result'!$G$88+'CBA Result'!$G$92+'CBA Result'!$G$93+'CBA Result'!$G$94+'CBA Result'!$G$95</f>
        <v>-1375964005.2877898</v>
      </c>
      <c r="P1672" s="122">
        <f>'CBA Result'!$G$90+'CBA Result'!$G$91</f>
        <v>16477753602.776276</v>
      </c>
      <c r="Q1672" s="122">
        <f>'CBA Result'!$G$74</f>
        <v>-11300047184.977684</v>
      </c>
      <c r="R1672" s="3">
        <v>0.68098491162062635</v>
      </c>
      <c r="S1672" s="122">
        <f t="shared" si="82"/>
        <v>16770829218.122438</v>
      </c>
      <c r="T1672" s="3">
        <v>0.84086449522529561</v>
      </c>
      <c r="U1672" s="122">
        <f t="shared" si="83"/>
        <v>-23518719340.255238</v>
      </c>
      <c r="V1672" s="3">
        <f t="shared" si="84"/>
        <v>0.85979601837441133</v>
      </c>
    </row>
    <row r="1673" spans="13:22" x14ac:dyDescent="0.25">
      <c r="M1673" s="3">
        <v>1669</v>
      </c>
      <c r="N1673" s="122">
        <f>(_xlfn.GAMMA.INV(T1673,IF($O$2="Railway",$D$31,$D$32),IF($O$2="Railway",$F$31,$F$32))*'CBA Result'!$G$89)</f>
        <v>3085237603.8072734</v>
      </c>
      <c r="O1673" s="122">
        <f>'CBA Result'!$G$88+'CBA Result'!$G$92+'CBA Result'!$G$93+'CBA Result'!$G$94+'CBA Result'!$G$95</f>
        <v>-1375964005.2877898</v>
      </c>
      <c r="P1673" s="122">
        <f>'CBA Result'!$G$90+'CBA Result'!$G$91</f>
        <v>16477753602.776276</v>
      </c>
      <c r="Q1673" s="122">
        <f>'CBA Result'!$G$74</f>
        <v>-11300047184.977684</v>
      </c>
      <c r="R1673" s="3">
        <v>0.86602382729006089</v>
      </c>
      <c r="S1673" s="122">
        <f t="shared" si="82"/>
        <v>22106821503.721722</v>
      </c>
      <c r="T1673" s="3">
        <v>0.13074000199636071</v>
      </c>
      <c r="U1673" s="122">
        <f t="shared" si="83"/>
        <v>-15034041019.726412</v>
      </c>
      <c r="V1673" s="3">
        <f t="shared" si="84"/>
        <v>1.5841446136133135</v>
      </c>
    </row>
    <row r="1674" spans="13:22" x14ac:dyDescent="0.25">
      <c r="M1674" s="3">
        <v>1670</v>
      </c>
      <c r="N1674" s="122">
        <f>(_xlfn.GAMMA.INV(T1674,IF($O$2="Railway",$D$31,$D$32),IF($O$2="Railway",$F$31,$F$32))*'CBA Result'!$G$89)</f>
        <v>4467188304.0742836</v>
      </c>
      <c r="O1674" s="122">
        <f>'CBA Result'!$G$88+'CBA Result'!$G$92+'CBA Result'!$G$93+'CBA Result'!$G$94+'CBA Result'!$G$95</f>
        <v>-1375964005.2877898</v>
      </c>
      <c r="P1674" s="122">
        <f>'CBA Result'!$G$90+'CBA Result'!$G$91</f>
        <v>16477753602.776276</v>
      </c>
      <c r="Q1674" s="122">
        <f>'CBA Result'!$G$74</f>
        <v>-11300047184.977684</v>
      </c>
      <c r="R1674" s="3">
        <v>8.0541236416967976E-2</v>
      </c>
      <c r="S1674" s="122">
        <f t="shared" si="82"/>
        <v>4872663032.0195284</v>
      </c>
      <c r="T1674" s="3">
        <v>0.72853150807395339</v>
      </c>
      <c r="U1674" s="122">
        <f t="shared" si="83"/>
        <v>-21768142629.733791</v>
      </c>
      <c r="V1674" s="3">
        <f t="shared" si="84"/>
        <v>0.36585056732988774</v>
      </c>
    </row>
    <row r="1675" spans="13:22" x14ac:dyDescent="0.25">
      <c r="M1675" s="3">
        <v>1671</v>
      </c>
      <c r="N1675" s="122">
        <f>(_xlfn.GAMMA.INV(T1675,IF($O$2="Railway",$D$31,$D$32),IF($O$2="Railway",$F$31,$F$32))*'CBA Result'!$G$89)</f>
        <v>4013737677.6763182</v>
      </c>
      <c r="O1675" s="122">
        <f>'CBA Result'!$G$88+'CBA Result'!$G$92+'CBA Result'!$G$93+'CBA Result'!$G$94+'CBA Result'!$G$95</f>
        <v>-1375964005.2877898</v>
      </c>
      <c r="P1675" s="122">
        <f>'CBA Result'!$G$90+'CBA Result'!$G$91</f>
        <v>16477753602.776276</v>
      </c>
      <c r="Q1675" s="122">
        <f>'CBA Result'!$G$74</f>
        <v>-11300047184.977684</v>
      </c>
      <c r="R1675" s="3">
        <v>0.64728518391045997</v>
      </c>
      <c r="S1675" s="122">
        <f t="shared" si="82"/>
        <v>16012554279.915972</v>
      </c>
      <c r="T1675" s="3">
        <v>0.53417245634195532</v>
      </c>
      <c r="U1675" s="122">
        <f t="shared" si="83"/>
        <v>-19558525027.097603</v>
      </c>
      <c r="V1675" s="3">
        <f t="shared" si="84"/>
        <v>0.95356515516712892</v>
      </c>
    </row>
    <row r="1676" spans="13:22" x14ac:dyDescent="0.25">
      <c r="M1676" s="3">
        <v>1672</v>
      </c>
      <c r="N1676" s="122">
        <f>(_xlfn.GAMMA.INV(T1676,IF($O$2="Railway",$D$31,$D$32),IF($O$2="Railway",$F$31,$F$32))*'CBA Result'!$G$89)</f>
        <v>3188477194.3001661</v>
      </c>
      <c r="O1676" s="122">
        <f>'CBA Result'!$G$88+'CBA Result'!$G$92+'CBA Result'!$G$93+'CBA Result'!$G$94+'CBA Result'!$G$95</f>
        <v>-1375964005.2877898</v>
      </c>
      <c r="P1676" s="122">
        <f>'CBA Result'!$G$90+'CBA Result'!$G$91</f>
        <v>16477753602.776276</v>
      </c>
      <c r="Q1676" s="122">
        <f>'CBA Result'!$G$74</f>
        <v>-11300047184.977684</v>
      </c>
      <c r="R1676" s="3">
        <v>0.90694190560363774</v>
      </c>
      <c r="S1676" s="122">
        <f t="shared" si="82"/>
        <v>23876470541.691132</v>
      </c>
      <c r="T1676" s="3">
        <v>0.16421745150407974</v>
      </c>
      <c r="U1676" s="122">
        <f t="shared" si="83"/>
        <v>-15537116775.193205</v>
      </c>
      <c r="V1676" s="3">
        <f t="shared" si="84"/>
        <v>1.653394519871211</v>
      </c>
    </row>
    <row r="1677" spans="13:22" x14ac:dyDescent="0.25">
      <c r="M1677" s="3">
        <v>1673</v>
      </c>
      <c r="N1677" s="122">
        <f>(_xlfn.GAMMA.INV(T1677,IF($O$2="Railway",$D$31,$D$32),IF($O$2="Railway",$F$31,$F$32))*'CBA Result'!$G$89)</f>
        <v>2997595786.1912107</v>
      </c>
      <c r="O1677" s="122">
        <f>'CBA Result'!$G$88+'CBA Result'!$G$92+'CBA Result'!$G$93+'CBA Result'!$G$94+'CBA Result'!$G$95</f>
        <v>-1375964005.2877898</v>
      </c>
      <c r="P1677" s="122">
        <f>'CBA Result'!$G$90+'CBA Result'!$G$91</f>
        <v>16477753602.776276</v>
      </c>
      <c r="Q1677" s="122">
        <f>'CBA Result'!$G$74</f>
        <v>-11300047184.977684</v>
      </c>
      <c r="R1677" s="3">
        <v>0.32231741161646255</v>
      </c>
      <c r="S1677" s="122">
        <f t="shared" si="82"/>
        <v>9763877069.1241512</v>
      </c>
      <c r="T1677" s="3">
        <v>0.10580421816725849</v>
      </c>
      <c r="U1677" s="122">
        <f t="shared" si="83"/>
        <v>-14606971584.472122</v>
      </c>
      <c r="V1677" s="3">
        <f t="shared" si="84"/>
        <v>0.77945717797732206</v>
      </c>
    </row>
    <row r="1678" spans="13:22" x14ac:dyDescent="0.25">
      <c r="M1678" s="3">
        <v>1674</v>
      </c>
      <c r="N1678" s="122">
        <f>(_xlfn.GAMMA.INV(T1678,IF($O$2="Railway",$D$31,$D$32),IF($O$2="Railway",$F$31,$F$32))*'CBA Result'!$G$89)</f>
        <v>4045077604.9427376</v>
      </c>
      <c r="O1678" s="122">
        <f>'CBA Result'!$G$88+'CBA Result'!$G$92+'CBA Result'!$G$93+'CBA Result'!$G$94+'CBA Result'!$G$95</f>
        <v>-1375964005.2877898</v>
      </c>
      <c r="P1678" s="122">
        <f>'CBA Result'!$G$90+'CBA Result'!$G$91</f>
        <v>16477753602.776276</v>
      </c>
      <c r="Q1678" s="122">
        <f>'CBA Result'!$G$74</f>
        <v>-11300047184.977684</v>
      </c>
      <c r="R1678" s="3">
        <v>0.78727252831128747</v>
      </c>
      <c r="S1678" s="122">
        <f t="shared" si="82"/>
        <v>19497838920.457378</v>
      </c>
      <c r="T1678" s="3">
        <v>0.54898978304535706</v>
      </c>
      <c r="U1678" s="122">
        <f t="shared" si="83"/>
        <v>-19711241223.573738</v>
      </c>
      <c r="V1678" s="3">
        <f t="shared" si="84"/>
        <v>1.1245843054064841</v>
      </c>
    </row>
    <row r="1679" spans="13:22" x14ac:dyDescent="0.25">
      <c r="M1679" s="3">
        <v>1675</v>
      </c>
      <c r="N1679" s="122">
        <f>(_xlfn.GAMMA.INV(T1679,IF($O$2="Railway",$D$31,$D$32),IF($O$2="Railway",$F$31,$F$32))*'CBA Result'!$G$89)</f>
        <v>1819409319.5225918</v>
      </c>
      <c r="O1679" s="122">
        <f>'CBA Result'!$G$88+'CBA Result'!$G$92+'CBA Result'!$G$93+'CBA Result'!$G$94+'CBA Result'!$G$95</f>
        <v>-1375964005.2877898</v>
      </c>
      <c r="P1679" s="122">
        <f>'CBA Result'!$G$90+'CBA Result'!$G$91</f>
        <v>16477753602.776276</v>
      </c>
      <c r="Q1679" s="122">
        <f>'CBA Result'!$G$74</f>
        <v>-11300047184.977684</v>
      </c>
      <c r="R1679" s="3">
        <v>0.65140006006891626</v>
      </c>
      <c r="S1679" s="122">
        <f t="shared" si="82"/>
        <v>16103141979.893862</v>
      </c>
      <c r="T1679" s="3">
        <v>5.4231901170864738E-4</v>
      </c>
      <c r="U1679" s="122">
        <f t="shared" si="83"/>
        <v>-8865791829.9779148</v>
      </c>
      <c r="V1679" s="3">
        <f t="shared" si="84"/>
        <v>1.8663406057177729</v>
      </c>
    </row>
    <row r="1680" spans="13:22" x14ac:dyDescent="0.25">
      <c r="M1680" s="3">
        <v>1676</v>
      </c>
      <c r="N1680" s="122">
        <f>(_xlfn.GAMMA.INV(T1680,IF($O$2="Railway",$D$31,$D$32),IF($O$2="Railway",$F$31,$F$32))*'CBA Result'!$G$89)</f>
        <v>3257942811.9487596</v>
      </c>
      <c r="O1680" s="122">
        <f>'CBA Result'!$G$88+'CBA Result'!$G$92+'CBA Result'!$G$93+'CBA Result'!$G$94+'CBA Result'!$G$95</f>
        <v>-1375964005.2877898</v>
      </c>
      <c r="P1680" s="122">
        <f>'CBA Result'!$G$90+'CBA Result'!$G$91</f>
        <v>16477753602.776276</v>
      </c>
      <c r="Q1680" s="122">
        <f>'CBA Result'!$G$74</f>
        <v>-11300047184.977684</v>
      </c>
      <c r="R1680" s="3">
        <v>0.62124550246178811</v>
      </c>
      <c r="S1680" s="122">
        <f t="shared" si="82"/>
        <v>15450723204.9951</v>
      </c>
      <c r="T1680" s="3">
        <v>0.18913764593191495</v>
      </c>
      <c r="U1680" s="122">
        <f t="shared" si="83"/>
        <v>-15875615483.980116</v>
      </c>
      <c r="V1680" s="3">
        <f t="shared" si="84"/>
        <v>1.091781419696533</v>
      </c>
    </row>
    <row r="1681" spans="13:22" x14ac:dyDescent="0.25">
      <c r="M1681" s="3">
        <v>1677</v>
      </c>
      <c r="N1681" s="122">
        <f>(_xlfn.GAMMA.INV(T1681,IF($O$2="Railway",$D$31,$D$32),IF($O$2="Railway",$F$31,$F$32))*'CBA Result'!$G$89)</f>
        <v>4957885878.6940756</v>
      </c>
      <c r="O1681" s="122">
        <f>'CBA Result'!$G$88+'CBA Result'!$G$92+'CBA Result'!$G$93+'CBA Result'!$G$94+'CBA Result'!$G$95</f>
        <v>-1375964005.2877898</v>
      </c>
      <c r="P1681" s="122">
        <f>'CBA Result'!$G$90+'CBA Result'!$G$91</f>
        <v>16477753602.776276</v>
      </c>
      <c r="Q1681" s="122">
        <f>'CBA Result'!$G$74</f>
        <v>-11300047184.977684</v>
      </c>
      <c r="R1681" s="3">
        <v>0.12442176441479469</v>
      </c>
      <c r="S1681" s="122">
        <f t="shared" si="82"/>
        <v>5915223812.4736242</v>
      </c>
      <c r="T1681" s="3">
        <v>0.87198278101533</v>
      </c>
      <c r="U1681" s="122">
        <f t="shared" si="83"/>
        <v>-24159260725.795689</v>
      </c>
      <c r="V1681" s="3">
        <f t="shared" si="84"/>
        <v>0.39310580707212928</v>
      </c>
    </row>
    <row r="1682" spans="13:22" x14ac:dyDescent="0.25">
      <c r="M1682" s="3">
        <v>1678</v>
      </c>
      <c r="N1682" s="122">
        <f>(_xlfn.GAMMA.INV(T1682,IF($O$2="Railway",$D$31,$D$32),IF($O$2="Railway",$F$31,$F$32))*'CBA Result'!$G$89)</f>
        <v>3477629383.5091491</v>
      </c>
      <c r="O1682" s="122">
        <f>'CBA Result'!$G$88+'CBA Result'!$G$92+'CBA Result'!$G$93+'CBA Result'!$G$94+'CBA Result'!$G$95</f>
        <v>-1375964005.2877898</v>
      </c>
      <c r="P1682" s="122">
        <f>'CBA Result'!$G$90+'CBA Result'!$G$91</f>
        <v>16477753602.776276</v>
      </c>
      <c r="Q1682" s="122">
        <f>'CBA Result'!$G$74</f>
        <v>-11300047184.977684</v>
      </c>
      <c r="R1682" s="3">
        <v>0.14738381800826872</v>
      </c>
      <c r="S1682" s="122">
        <f t="shared" si="82"/>
        <v>6412341584.9373217</v>
      </c>
      <c r="T1682" s="3">
        <v>0.27903066919058628</v>
      </c>
      <c r="U1682" s="122">
        <f t="shared" si="83"/>
        <v>-16946125231.510172</v>
      </c>
      <c r="V1682" s="3">
        <f t="shared" si="84"/>
        <v>0.50241614804825485</v>
      </c>
    </row>
    <row r="1683" spans="13:22" x14ac:dyDescent="0.25">
      <c r="M1683" s="3">
        <v>1679</v>
      </c>
      <c r="N1683" s="122">
        <f>(_xlfn.GAMMA.INV(T1683,IF($O$2="Railway",$D$31,$D$32),IF($O$2="Railway",$F$31,$F$32))*'CBA Result'!$G$89)</f>
        <v>4751016144.1759586</v>
      </c>
      <c r="O1683" s="122">
        <f>'CBA Result'!$G$88+'CBA Result'!$G$92+'CBA Result'!$G$93+'CBA Result'!$G$94+'CBA Result'!$G$95</f>
        <v>-1375964005.2877898</v>
      </c>
      <c r="P1683" s="122">
        <f>'CBA Result'!$G$90+'CBA Result'!$G$91</f>
        <v>16477753602.776276</v>
      </c>
      <c r="Q1683" s="122">
        <f>'CBA Result'!$G$74</f>
        <v>-11300047184.977684</v>
      </c>
      <c r="R1683" s="3">
        <v>0.17295871253931105</v>
      </c>
      <c r="S1683" s="122">
        <f t="shared" si="82"/>
        <v>6940760324.1700535</v>
      </c>
      <c r="T1683" s="3">
        <v>0.82064898827765254</v>
      </c>
      <c r="U1683" s="122">
        <f t="shared" si="83"/>
        <v>-23151206088.238003</v>
      </c>
      <c r="V1683" s="3">
        <f t="shared" si="84"/>
        <v>0.44558423538457387</v>
      </c>
    </row>
    <row r="1684" spans="13:22" x14ac:dyDescent="0.25">
      <c r="M1684" s="3">
        <v>1680</v>
      </c>
      <c r="N1684" s="122">
        <f>(_xlfn.GAMMA.INV(T1684,IF($O$2="Railway",$D$31,$D$32),IF($O$2="Railway",$F$31,$F$32))*'CBA Result'!$G$89)</f>
        <v>4110237161.3079057</v>
      </c>
      <c r="O1684" s="122">
        <f>'CBA Result'!$G$88+'CBA Result'!$G$92+'CBA Result'!$G$93+'CBA Result'!$G$94+'CBA Result'!$G$95</f>
        <v>-1375964005.2877898</v>
      </c>
      <c r="P1684" s="122">
        <f>'CBA Result'!$G$90+'CBA Result'!$G$91</f>
        <v>16477753602.776276</v>
      </c>
      <c r="Q1684" s="122">
        <f>'CBA Result'!$G$74</f>
        <v>-11300047184.977684</v>
      </c>
      <c r="R1684" s="3">
        <v>0.26422645342062767</v>
      </c>
      <c r="S1684" s="122">
        <f t="shared" si="82"/>
        <v>8697987969.5360317</v>
      </c>
      <c r="T1684" s="3">
        <v>0.57931664027667906</v>
      </c>
      <c r="U1684" s="122">
        <f t="shared" si="83"/>
        <v>-20028756944.895248</v>
      </c>
      <c r="V1684" s="3">
        <f t="shared" si="84"/>
        <v>0.57079234407854262</v>
      </c>
    </row>
    <row r="1685" spans="13:22" x14ac:dyDescent="0.25">
      <c r="M1685" s="3">
        <v>1681</v>
      </c>
      <c r="N1685" s="122">
        <f>(_xlfn.GAMMA.INV(T1685,IF($O$2="Railway",$D$31,$D$32),IF($O$2="Railway",$F$31,$F$32))*'CBA Result'!$G$89)</f>
        <v>4927989456.7943363</v>
      </c>
      <c r="O1685" s="122">
        <f>'CBA Result'!$G$88+'CBA Result'!$G$92+'CBA Result'!$G$93+'CBA Result'!$G$94+'CBA Result'!$G$95</f>
        <v>-1375964005.2877898</v>
      </c>
      <c r="P1685" s="122">
        <f>'CBA Result'!$G$90+'CBA Result'!$G$91</f>
        <v>16477753602.776276</v>
      </c>
      <c r="Q1685" s="122">
        <f>'CBA Result'!$G$74</f>
        <v>-11300047184.977684</v>
      </c>
      <c r="R1685" s="3">
        <v>0.95941539746139493</v>
      </c>
      <c r="S1685" s="122">
        <f t="shared" si="82"/>
        <v>27196364258.908947</v>
      </c>
      <c r="T1685" s="3">
        <v>0.86535224471413685</v>
      </c>
      <c r="U1685" s="122">
        <f t="shared" si="83"/>
        <v>-24013578580.398178</v>
      </c>
      <c r="V1685" s="3">
        <f t="shared" si="84"/>
        <v>1.280458454264489</v>
      </c>
    </row>
    <row r="1686" spans="13:22" x14ac:dyDescent="0.25">
      <c r="M1686" s="3">
        <v>1682</v>
      </c>
      <c r="N1686" s="122">
        <f>(_xlfn.GAMMA.INV(T1686,IF($O$2="Railway",$D$31,$D$32),IF($O$2="Railway",$F$31,$F$32))*'CBA Result'!$G$89)</f>
        <v>3499884874.5918722</v>
      </c>
      <c r="O1686" s="122">
        <f>'CBA Result'!$G$88+'CBA Result'!$G$92+'CBA Result'!$G$93+'CBA Result'!$G$94+'CBA Result'!$G$95</f>
        <v>-1375964005.2877898</v>
      </c>
      <c r="P1686" s="122">
        <f>'CBA Result'!$G$90+'CBA Result'!$G$91</f>
        <v>16477753602.776276</v>
      </c>
      <c r="Q1686" s="122">
        <f>'CBA Result'!$G$74</f>
        <v>-11300047184.977684</v>
      </c>
      <c r="R1686" s="3">
        <v>6.6435881460269242E-2</v>
      </c>
      <c r="S1686" s="122">
        <f t="shared" si="82"/>
        <v>4497370872.633976</v>
      </c>
      <c r="T1686" s="3">
        <v>0.28893003920465687</v>
      </c>
      <c r="U1686" s="122">
        <f t="shared" si="83"/>
        <v>-17054573918.068031</v>
      </c>
      <c r="V1686" s="3">
        <f t="shared" si="84"/>
        <v>0.38824140513550448</v>
      </c>
    </row>
    <row r="1687" spans="13:22" x14ac:dyDescent="0.25">
      <c r="M1687" s="3">
        <v>1683</v>
      </c>
      <c r="N1687" s="122">
        <f>(_xlfn.GAMMA.INV(T1687,IF($O$2="Railway",$D$31,$D$32),IF($O$2="Railway",$F$31,$F$32))*'CBA Result'!$G$89)</f>
        <v>3695262253.7697225</v>
      </c>
      <c r="O1687" s="122">
        <f>'CBA Result'!$G$88+'CBA Result'!$G$92+'CBA Result'!$G$93+'CBA Result'!$G$94+'CBA Result'!$G$95</f>
        <v>-1375964005.2877898</v>
      </c>
      <c r="P1687" s="122">
        <f>'CBA Result'!$G$90+'CBA Result'!$G$91</f>
        <v>16477753602.776276</v>
      </c>
      <c r="Q1687" s="122">
        <f>'CBA Result'!$G$74</f>
        <v>-11300047184.977684</v>
      </c>
      <c r="R1687" s="3">
        <v>0.59554151794466004</v>
      </c>
      <c r="S1687" s="122">
        <f t="shared" si="82"/>
        <v>14913455753.99597</v>
      </c>
      <c r="T1687" s="3">
        <v>0.38007077962050151</v>
      </c>
      <c r="U1687" s="122">
        <f t="shared" si="83"/>
        <v>-18006627506.829464</v>
      </c>
      <c r="V1687" s="3">
        <f t="shared" si="84"/>
        <v>0.95702285149964639</v>
      </c>
    </row>
    <row r="1688" spans="13:22" x14ac:dyDescent="0.25">
      <c r="M1688" s="3">
        <v>1684</v>
      </c>
      <c r="N1688" s="122">
        <f>(_xlfn.GAMMA.INV(T1688,IF($O$2="Railway",$D$31,$D$32),IF($O$2="Railway",$F$31,$F$32))*'CBA Result'!$G$89)</f>
        <v>3069231737.5083199</v>
      </c>
      <c r="O1688" s="122">
        <f>'CBA Result'!$G$88+'CBA Result'!$G$92+'CBA Result'!$G$93+'CBA Result'!$G$94+'CBA Result'!$G$95</f>
        <v>-1375964005.2877898</v>
      </c>
      <c r="P1688" s="122">
        <f>'CBA Result'!$G$90+'CBA Result'!$G$91</f>
        <v>16477753602.776276</v>
      </c>
      <c r="Q1688" s="122">
        <f>'CBA Result'!$G$74</f>
        <v>-11300047184.977684</v>
      </c>
      <c r="R1688" s="3">
        <v>0.51558222775845219</v>
      </c>
      <c r="S1688" s="122">
        <f t="shared" si="82"/>
        <v>13327091965.781986</v>
      </c>
      <c r="T1688" s="3">
        <v>0.12594446636166567</v>
      </c>
      <c r="U1688" s="122">
        <f t="shared" si="83"/>
        <v>-14956046102.836452</v>
      </c>
      <c r="V1688" s="3">
        <f t="shared" si="84"/>
        <v>1.0043001736370594</v>
      </c>
    </row>
    <row r="1689" spans="13:22" x14ac:dyDescent="0.25">
      <c r="M1689" s="3">
        <v>1685</v>
      </c>
      <c r="N1689" s="122">
        <f>(_xlfn.GAMMA.INV(T1689,IF($O$2="Railway",$D$31,$D$32),IF($O$2="Railway",$F$31,$F$32))*'CBA Result'!$G$89)</f>
        <v>3105012491.9411259</v>
      </c>
      <c r="O1689" s="122">
        <f>'CBA Result'!$G$88+'CBA Result'!$G$92+'CBA Result'!$G$93+'CBA Result'!$G$94+'CBA Result'!$G$95</f>
        <v>-1375964005.2877898</v>
      </c>
      <c r="P1689" s="122">
        <f>'CBA Result'!$G$90+'CBA Result'!$G$91</f>
        <v>16477753602.776276</v>
      </c>
      <c r="Q1689" s="122">
        <f>'CBA Result'!$G$74</f>
        <v>-11300047184.977684</v>
      </c>
      <c r="R1689" s="3">
        <v>0.94920323938806983</v>
      </c>
      <c r="S1689" s="122">
        <f t="shared" si="82"/>
        <v>26382083725.52985</v>
      </c>
      <c r="T1689" s="3">
        <v>0.13681273030347296</v>
      </c>
      <c r="U1689" s="122">
        <f t="shared" si="83"/>
        <v>-15130401986.86812</v>
      </c>
      <c r="V1689" s="3">
        <f t="shared" si="84"/>
        <v>1.8579236848155929</v>
      </c>
    </row>
    <row r="1690" spans="13:22" x14ac:dyDescent="0.25">
      <c r="M1690" s="3">
        <v>1686</v>
      </c>
      <c r="N1690" s="122">
        <f>(_xlfn.GAMMA.INV(T1690,IF($O$2="Railway",$D$31,$D$32),IF($O$2="Railway",$F$31,$F$32))*'CBA Result'!$G$89)</f>
        <v>4655513104.7310905</v>
      </c>
      <c r="O1690" s="122">
        <f>'CBA Result'!$G$88+'CBA Result'!$G$92+'CBA Result'!$G$93+'CBA Result'!$G$94+'CBA Result'!$G$95</f>
        <v>-1375964005.2877898</v>
      </c>
      <c r="P1690" s="122">
        <f>'CBA Result'!$G$90+'CBA Result'!$G$91</f>
        <v>16477753602.776276</v>
      </c>
      <c r="Q1690" s="122">
        <f>'CBA Result'!$G$74</f>
        <v>-11300047184.977684</v>
      </c>
      <c r="R1690" s="3">
        <v>0.68915160991028213</v>
      </c>
      <c r="S1690" s="122">
        <f t="shared" si="82"/>
        <v>16960667994.046238</v>
      </c>
      <c r="T1690" s="3">
        <v>0.79249416482026147</v>
      </c>
      <c r="U1690" s="122">
        <f t="shared" si="83"/>
        <v>-22685829739.022346</v>
      </c>
      <c r="V1690" s="3">
        <f t="shared" si="84"/>
        <v>0.89219646476822223</v>
      </c>
    </row>
    <row r="1691" spans="13:22" x14ac:dyDescent="0.25">
      <c r="M1691" s="3">
        <v>1687</v>
      </c>
      <c r="N1691" s="122">
        <f>(_xlfn.GAMMA.INV(T1691,IF($O$2="Railway",$D$31,$D$32),IF($O$2="Railway",$F$31,$F$32))*'CBA Result'!$G$89)</f>
        <v>5860966023.0196686</v>
      </c>
      <c r="O1691" s="122">
        <f>'CBA Result'!$G$88+'CBA Result'!$G$92+'CBA Result'!$G$93+'CBA Result'!$G$94+'CBA Result'!$G$95</f>
        <v>-1375964005.2877898</v>
      </c>
      <c r="P1691" s="122">
        <f>'CBA Result'!$G$90+'CBA Result'!$G$91</f>
        <v>16477753602.776276</v>
      </c>
      <c r="Q1691" s="122">
        <f>'CBA Result'!$G$74</f>
        <v>-11300047184.977684</v>
      </c>
      <c r="R1691" s="3">
        <v>0.79807511833066536</v>
      </c>
      <c r="S1691" s="122">
        <f t="shared" si="82"/>
        <v>19815709901.901501</v>
      </c>
      <c r="T1691" s="3">
        <v>0.97848970234374921</v>
      </c>
      <c r="U1691" s="122">
        <f t="shared" si="83"/>
        <v>-28559876068.07502</v>
      </c>
      <c r="V1691" s="3">
        <f t="shared" si="84"/>
        <v>0.85086895551333819</v>
      </c>
    </row>
    <row r="1692" spans="13:22" x14ac:dyDescent="0.25">
      <c r="M1692" s="3">
        <v>1688</v>
      </c>
      <c r="N1692" s="122">
        <f>(_xlfn.GAMMA.INV(T1692,IF($O$2="Railway",$D$31,$D$32),IF($O$2="Railway",$F$31,$F$32))*'CBA Result'!$G$89)</f>
        <v>1779119646.6381717</v>
      </c>
      <c r="O1692" s="122">
        <f>'CBA Result'!$G$88+'CBA Result'!$G$92+'CBA Result'!$G$93+'CBA Result'!$G$94+'CBA Result'!$G$95</f>
        <v>-1375964005.2877898</v>
      </c>
      <c r="P1692" s="122">
        <f>'CBA Result'!$G$90+'CBA Result'!$G$91</f>
        <v>16477753602.776276</v>
      </c>
      <c r="Q1692" s="122">
        <f>'CBA Result'!$G$74</f>
        <v>-11300047184.977684</v>
      </c>
      <c r="R1692" s="3">
        <v>0.63424570044941408</v>
      </c>
      <c r="S1692" s="122">
        <f t="shared" si="82"/>
        <v>15728833088.540915</v>
      </c>
      <c r="T1692" s="3">
        <v>4.0219361272608722E-4</v>
      </c>
      <c r="U1692" s="122">
        <f t="shared" si="83"/>
        <v>-8669464456.6604557</v>
      </c>
      <c r="V1692" s="3">
        <f t="shared" si="84"/>
        <v>1.8607826135670509</v>
      </c>
    </row>
    <row r="1693" spans="13:22" x14ac:dyDescent="0.25">
      <c r="M1693" s="3">
        <v>1689</v>
      </c>
      <c r="N1693" s="122">
        <f>(_xlfn.GAMMA.INV(T1693,IF($O$2="Railway",$D$31,$D$32),IF($O$2="Railway",$F$31,$F$32))*'CBA Result'!$G$89)</f>
        <v>4757658276.4183407</v>
      </c>
      <c r="O1693" s="122">
        <f>'CBA Result'!$G$88+'CBA Result'!$G$92+'CBA Result'!$G$93+'CBA Result'!$G$94+'CBA Result'!$G$95</f>
        <v>-1375964005.2877898</v>
      </c>
      <c r="P1693" s="122">
        <f>'CBA Result'!$G$90+'CBA Result'!$G$91</f>
        <v>16477753602.776276</v>
      </c>
      <c r="Q1693" s="122">
        <f>'CBA Result'!$G$74</f>
        <v>-11300047184.977684</v>
      </c>
      <c r="R1693" s="3">
        <v>0.22035074523870302</v>
      </c>
      <c r="S1693" s="122">
        <f t="shared" si="82"/>
        <v>7871759832.8105249</v>
      </c>
      <c r="T1693" s="3">
        <v>0.82250029672161695</v>
      </c>
      <c r="U1693" s="122">
        <f t="shared" si="83"/>
        <v>-23183572505.808952</v>
      </c>
      <c r="V1693" s="3">
        <f t="shared" si="84"/>
        <v>0.48540638424562799</v>
      </c>
    </row>
    <row r="1694" spans="13:22" x14ac:dyDescent="0.25">
      <c r="M1694" s="3">
        <v>1690</v>
      </c>
      <c r="N1694" s="122">
        <f>(_xlfn.GAMMA.INV(T1694,IF($O$2="Railway",$D$31,$D$32),IF($O$2="Railway",$F$31,$F$32))*'CBA Result'!$G$89)</f>
        <v>2825056016.013382</v>
      </c>
      <c r="O1694" s="122">
        <f>'CBA Result'!$G$88+'CBA Result'!$G$92+'CBA Result'!$G$93+'CBA Result'!$G$94+'CBA Result'!$G$95</f>
        <v>-1375964005.2877898</v>
      </c>
      <c r="P1694" s="122">
        <f>'CBA Result'!$G$90+'CBA Result'!$G$91</f>
        <v>16477753602.776276</v>
      </c>
      <c r="Q1694" s="122">
        <f>'CBA Result'!$G$74</f>
        <v>-11300047184.977684</v>
      </c>
      <c r="R1694" s="3">
        <v>0.41812904914169957</v>
      </c>
      <c r="S1694" s="122">
        <f t="shared" si="82"/>
        <v>11506256498.825832</v>
      </c>
      <c r="T1694" s="3">
        <v>6.6125538100667458E-2</v>
      </c>
      <c r="U1694" s="122">
        <f t="shared" si="83"/>
        <v>-13766203282.158352</v>
      </c>
      <c r="V1694" s="3">
        <f t="shared" si="84"/>
        <v>0.94109815495330995</v>
      </c>
    </row>
    <row r="1695" spans="13:22" x14ac:dyDescent="0.25">
      <c r="M1695" s="3">
        <v>1691</v>
      </c>
      <c r="N1695" s="122">
        <f>(_xlfn.GAMMA.INV(T1695,IF($O$2="Railway",$D$31,$D$32),IF($O$2="Railway",$F$31,$F$32))*'CBA Result'!$G$89)</f>
        <v>5141406608.3365765</v>
      </c>
      <c r="O1695" s="122">
        <f>'CBA Result'!$G$88+'CBA Result'!$G$92+'CBA Result'!$G$93+'CBA Result'!$G$94+'CBA Result'!$G$95</f>
        <v>-1375964005.2877898</v>
      </c>
      <c r="P1695" s="122">
        <f>'CBA Result'!$G$90+'CBA Result'!$G$91</f>
        <v>16477753602.776276</v>
      </c>
      <c r="Q1695" s="122">
        <f>'CBA Result'!$G$74</f>
        <v>-11300047184.977684</v>
      </c>
      <c r="R1695" s="3">
        <v>0.12831511524504247</v>
      </c>
      <c r="S1695" s="122">
        <f t="shared" si="82"/>
        <v>6001333980.3300304</v>
      </c>
      <c r="T1695" s="3">
        <v>0.90729022457051134</v>
      </c>
      <c r="U1695" s="122">
        <f t="shared" si="83"/>
        <v>-25053538098.148052</v>
      </c>
      <c r="V1695" s="3">
        <f t="shared" si="84"/>
        <v>0.38983621974338117</v>
      </c>
    </row>
    <row r="1696" spans="13:22" x14ac:dyDescent="0.25">
      <c r="M1696" s="3">
        <v>1692</v>
      </c>
      <c r="N1696" s="122">
        <f>(_xlfn.GAMMA.INV(T1696,IF($O$2="Railway",$D$31,$D$32),IF($O$2="Railway",$F$31,$F$32))*'CBA Result'!$G$89)</f>
        <v>3806554667.4835477</v>
      </c>
      <c r="O1696" s="122">
        <f>'CBA Result'!$G$88+'CBA Result'!$G$92+'CBA Result'!$G$93+'CBA Result'!$G$94+'CBA Result'!$G$95</f>
        <v>-1375964005.2877898</v>
      </c>
      <c r="P1696" s="122">
        <f>'CBA Result'!$G$90+'CBA Result'!$G$91</f>
        <v>16477753602.776276</v>
      </c>
      <c r="Q1696" s="122">
        <f>'CBA Result'!$G$74</f>
        <v>-11300047184.977684</v>
      </c>
      <c r="R1696" s="3">
        <v>0.475657327800034</v>
      </c>
      <c r="S1696" s="122">
        <f t="shared" si="82"/>
        <v>12570373565.46077</v>
      </c>
      <c r="T1696" s="3">
        <v>0.43401426586301783</v>
      </c>
      <c r="U1696" s="122">
        <f t="shared" si="83"/>
        <v>-18548943829.85537</v>
      </c>
      <c r="V1696" s="3">
        <f t="shared" si="84"/>
        <v>0.80872336264837863</v>
      </c>
    </row>
    <row r="1697" spans="13:22" x14ac:dyDescent="0.25">
      <c r="M1697" s="3">
        <v>1693</v>
      </c>
      <c r="N1697" s="122">
        <f>(_xlfn.GAMMA.INV(T1697,IF($O$2="Railway",$D$31,$D$32),IF($O$2="Railway",$F$31,$F$32))*'CBA Result'!$G$89)</f>
        <v>4127195953.0284195</v>
      </c>
      <c r="O1697" s="122">
        <f>'CBA Result'!$G$88+'CBA Result'!$G$92+'CBA Result'!$G$93+'CBA Result'!$G$94+'CBA Result'!$G$95</f>
        <v>-1375964005.2877898</v>
      </c>
      <c r="P1697" s="122">
        <f>'CBA Result'!$G$90+'CBA Result'!$G$91</f>
        <v>16477753602.776276</v>
      </c>
      <c r="Q1697" s="122">
        <f>'CBA Result'!$G$74</f>
        <v>-11300047184.977684</v>
      </c>
      <c r="R1697" s="3">
        <v>3.5391910460242926E-3</v>
      </c>
      <c r="S1697" s="122">
        <f t="shared" si="82"/>
        <v>1930064951.0481603</v>
      </c>
      <c r="T1697" s="3">
        <v>0.58708856680818489</v>
      </c>
      <c r="U1697" s="122">
        <f t="shared" si="83"/>
        <v>-20111395367.96405</v>
      </c>
      <c r="V1697" s="3">
        <f t="shared" si="84"/>
        <v>0.2327683789781064</v>
      </c>
    </row>
    <row r="1698" spans="13:22" x14ac:dyDescent="0.25">
      <c r="M1698" s="3">
        <v>1694</v>
      </c>
      <c r="N1698" s="122">
        <f>(_xlfn.GAMMA.INV(T1698,IF($O$2="Railway",$D$31,$D$32),IF($O$2="Railway",$F$31,$F$32))*'CBA Result'!$G$89)</f>
        <v>4781534356.6313934</v>
      </c>
      <c r="O1698" s="122">
        <f>'CBA Result'!$G$88+'CBA Result'!$G$92+'CBA Result'!$G$93+'CBA Result'!$G$94+'CBA Result'!$G$95</f>
        <v>-1375964005.2877898</v>
      </c>
      <c r="P1698" s="122">
        <f>'CBA Result'!$G$90+'CBA Result'!$G$91</f>
        <v>16477753602.776276</v>
      </c>
      <c r="Q1698" s="122">
        <f>'CBA Result'!$G$74</f>
        <v>-11300047184.977684</v>
      </c>
      <c r="R1698" s="3">
        <v>0.81319063575089168</v>
      </c>
      <c r="S1698" s="122">
        <f t="shared" si="82"/>
        <v>20278185946.545868</v>
      </c>
      <c r="T1698" s="3">
        <v>0.82904139326051429</v>
      </c>
      <c r="U1698" s="122">
        <f t="shared" si="83"/>
        <v>-23299918154.153942</v>
      </c>
      <c r="V1698" s="3">
        <f t="shared" si="84"/>
        <v>1.0164737979419511</v>
      </c>
    </row>
    <row r="1699" spans="13:22" x14ac:dyDescent="0.25">
      <c r="M1699" s="3">
        <v>1695</v>
      </c>
      <c r="N1699" s="122">
        <f>(_xlfn.GAMMA.INV(T1699,IF($O$2="Railway",$D$31,$D$32),IF($O$2="Railway",$F$31,$F$32))*'CBA Result'!$G$89)</f>
        <v>3346060227.9253564</v>
      </c>
      <c r="O1699" s="122">
        <f>'CBA Result'!$G$88+'CBA Result'!$G$92+'CBA Result'!$G$93+'CBA Result'!$G$94+'CBA Result'!$G$95</f>
        <v>-1375964005.2877898</v>
      </c>
      <c r="P1699" s="122">
        <f>'CBA Result'!$G$90+'CBA Result'!$G$91</f>
        <v>16477753602.776276</v>
      </c>
      <c r="Q1699" s="122">
        <f>'CBA Result'!$G$74</f>
        <v>-11300047184.977684</v>
      </c>
      <c r="R1699" s="3">
        <v>0.21878785070321816</v>
      </c>
      <c r="S1699" s="122">
        <f t="shared" si="82"/>
        <v>7841808851.7729702</v>
      </c>
      <c r="T1699" s="3">
        <v>0.22331700078130867</v>
      </c>
      <c r="U1699" s="122">
        <f t="shared" si="83"/>
        <v>-16305002460.43524</v>
      </c>
      <c r="V1699" s="3">
        <f t="shared" si="84"/>
        <v>0.60177268284500596</v>
      </c>
    </row>
    <row r="1700" spans="13:22" x14ac:dyDescent="0.25">
      <c r="M1700" s="3">
        <v>1696</v>
      </c>
      <c r="N1700" s="122">
        <f>(_xlfn.GAMMA.INV(T1700,IF($O$2="Railway",$D$31,$D$32),IF($O$2="Railway",$F$31,$F$32))*'CBA Result'!$G$89)</f>
        <v>4238344888.6148448</v>
      </c>
      <c r="O1700" s="122">
        <f>'CBA Result'!$G$88+'CBA Result'!$G$92+'CBA Result'!$G$93+'CBA Result'!$G$94+'CBA Result'!$G$95</f>
        <v>-1375964005.2877898</v>
      </c>
      <c r="P1700" s="122">
        <f>'CBA Result'!$G$90+'CBA Result'!$G$91</f>
        <v>16477753602.776276</v>
      </c>
      <c r="Q1700" s="122">
        <f>'CBA Result'!$G$74</f>
        <v>-11300047184.977684</v>
      </c>
      <c r="R1700" s="3">
        <v>0.59599469946781058</v>
      </c>
      <c r="S1700" s="122">
        <f t="shared" si="82"/>
        <v>14922793879.280176</v>
      </c>
      <c r="T1700" s="3">
        <v>0.63655579131370543</v>
      </c>
      <c r="U1700" s="122">
        <f t="shared" si="83"/>
        <v>-20653012537.041451</v>
      </c>
      <c r="V1700" s="3">
        <f t="shared" si="84"/>
        <v>0.86114191480343538</v>
      </c>
    </row>
    <row r="1701" spans="13:22" x14ac:dyDescent="0.25">
      <c r="M1701" s="3">
        <v>1697</v>
      </c>
      <c r="N1701" s="122">
        <f>(_xlfn.GAMMA.INV(T1701,IF($O$2="Railway",$D$31,$D$32),IF($O$2="Railway",$F$31,$F$32))*'CBA Result'!$G$89)</f>
        <v>4208587925.7991347</v>
      </c>
      <c r="O1701" s="122">
        <f>'CBA Result'!$G$88+'CBA Result'!$G$92+'CBA Result'!$G$93+'CBA Result'!$G$94+'CBA Result'!$G$95</f>
        <v>-1375964005.2877898</v>
      </c>
      <c r="P1701" s="122">
        <f>'CBA Result'!$G$90+'CBA Result'!$G$91</f>
        <v>16477753602.776276</v>
      </c>
      <c r="Q1701" s="122">
        <f>'CBA Result'!$G$74</f>
        <v>-11300047184.977684</v>
      </c>
      <c r="R1701" s="3">
        <v>0.42319281608229364</v>
      </c>
      <c r="S1701" s="122">
        <f t="shared" si="82"/>
        <v>11599017625.02393</v>
      </c>
      <c r="T1701" s="3">
        <v>0.62358092125803943</v>
      </c>
      <c r="U1701" s="122">
        <f t="shared" si="83"/>
        <v>-20508009961.213322</v>
      </c>
      <c r="V1701" s="3">
        <f t="shared" si="84"/>
        <v>0.70370755489341741</v>
      </c>
    </row>
    <row r="1702" spans="13:22" x14ac:dyDescent="0.25">
      <c r="M1702" s="3">
        <v>1698</v>
      </c>
      <c r="N1702" s="122">
        <f>(_xlfn.GAMMA.INV(T1702,IF($O$2="Railway",$D$31,$D$32),IF($O$2="Railway",$F$31,$F$32))*'CBA Result'!$G$89)</f>
        <v>3488756410.8002877</v>
      </c>
      <c r="O1702" s="122">
        <f>'CBA Result'!$G$88+'CBA Result'!$G$92+'CBA Result'!$G$93+'CBA Result'!$G$94+'CBA Result'!$G$95</f>
        <v>-1375964005.2877898</v>
      </c>
      <c r="P1702" s="122">
        <f>'CBA Result'!$G$90+'CBA Result'!$G$91</f>
        <v>16477753602.776276</v>
      </c>
      <c r="Q1702" s="122">
        <f>'CBA Result'!$G$74</f>
        <v>-11300047184.977684</v>
      </c>
      <c r="R1702" s="3">
        <v>0.81868070608389698</v>
      </c>
      <c r="S1702" s="122">
        <f t="shared" si="82"/>
        <v>20451787507.575905</v>
      </c>
      <c r="T1702" s="3">
        <v>0.28396471552611824</v>
      </c>
      <c r="U1702" s="122">
        <f t="shared" si="83"/>
        <v>-17000346074.830688</v>
      </c>
      <c r="V1702" s="3">
        <f t="shared" si="84"/>
        <v>1.3273012098557018</v>
      </c>
    </row>
    <row r="1703" spans="13:22" x14ac:dyDescent="0.25">
      <c r="M1703" s="3">
        <v>1699</v>
      </c>
      <c r="N1703" s="122">
        <f>(_xlfn.GAMMA.INV(T1703,IF($O$2="Railway",$D$31,$D$32),IF($O$2="Railway",$F$31,$F$32))*'CBA Result'!$G$89)</f>
        <v>4436252079.0742598</v>
      </c>
      <c r="O1703" s="122">
        <f>'CBA Result'!$G$88+'CBA Result'!$G$92+'CBA Result'!$G$93+'CBA Result'!$G$94+'CBA Result'!$G$95</f>
        <v>-1375964005.2877898</v>
      </c>
      <c r="P1703" s="122">
        <f>'CBA Result'!$G$90+'CBA Result'!$G$91</f>
        <v>16477753602.776276</v>
      </c>
      <c r="Q1703" s="122">
        <f>'CBA Result'!$G$74</f>
        <v>-11300047184.977684</v>
      </c>
      <c r="R1703" s="3">
        <v>0.32597136444835417</v>
      </c>
      <c r="S1703" s="122">
        <f t="shared" si="82"/>
        <v>9830347661.2401562</v>
      </c>
      <c r="T1703" s="3">
        <v>0.71697256285005795</v>
      </c>
      <c r="U1703" s="122">
        <f t="shared" si="83"/>
        <v>-21617393632.291294</v>
      </c>
      <c r="V1703" s="3">
        <f t="shared" si="84"/>
        <v>0.59630850759783793</v>
      </c>
    </row>
    <row r="1704" spans="13:22" x14ac:dyDescent="0.25">
      <c r="M1704" s="3">
        <v>1700</v>
      </c>
      <c r="N1704" s="122">
        <f>(_xlfn.GAMMA.INV(T1704,IF($O$2="Railway",$D$31,$D$32),IF($O$2="Railway",$F$31,$F$32))*'CBA Result'!$G$89)</f>
        <v>2772668941.9368048</v>
      </c>
      <c r="O1704" s="122">
        <f>'CBA Result'!$G$88+'CBA Result'!$G$92+'CBA Result'!$G$93+'CBA Result'!$G$94+'CBA Result'!$G$95</f>
        <v>-1375964005.2877898</v>
      </c>
      <c r="P1704" s="122">
        <f>'CBA Result'!$G$90+'CBA Result'!$G$91</f>
        <v>16477753602.776276</v>
      </c>
      <c r="Q1704" s="122">
        <f>'CBA Result'!$G$74</f>
        <v>-11300047184.977684</v>
      </c>
      <c r="R1704" s="3">
        <v>0.57650679375768255</v>
      </c>
      <c r="S1704" s="122">
        <f t="shared" si="82"/>
        <v>14525211710.0933</v>
      </c>
      <c r="T1704" s="3">
        <v>5.6464144057562615E-2</v>
      </c>
      <c r="U1704" s="122">
        <f t="shared" si="83"/>
        <v>-13510926534.721205</v>
      </c>
      <c r="V1704" s="3">
        <f t="shared" si="84"/>
        <v>1.1784474296285454</v>
      </c>
    </row>
    <row r="1705" spans="13:22" x14ac:dyDescent="0.25">
      <c r="M1705" s="3">
        <v>1701</v>
      </c>
      <c r="N1705" s="122">
        <f>(_xlfn.GAMMA.INV(T1705,IF($O$2="Railway",$D$31,$D$32),IF($O$2="Railway",$F$31,$F$32))*'CBA Result'!$G$89)</f>
        <v>3950442090.1815281</v>
      </c>
      <c r="O1705" s="122">
        <f>'CBA Result'!$G$88+'CBA Result'!$G$92+'CBA Result'!$G$93+'CBA Result'!$G$94+'CBA Result'!$G$95</f>
        <v>-1375964005.2877898</v>
      </c>
      <c r="P1705" s="122">
        <f>'CBA Result'!$G$90+'CBA Result'!$G$91</f>
        <v>16477753602.776276</v>
      </c>
      <c r="Q1705" s="122">
        <f>'CBA Result'!$G$74</f>
        <v>-11300047184.977684</v>
      </c>
      <c r="R1705" s="3">
        <v>0.86348443106676254</v>
      </c>
      <c r="S1705" s="122">
        <f t="shared" si="82"/>
        <v>22009386715.139301</v>
      </c>
      <c r="T1705" s="3">
        <v>0.50388496610824907</v>
      </c>
      <c r="U1705" s="122">
        <f t="shared" si="83"/>
        <v>-19250092231.649345</v>
      </c>
      <c r="V1705" s="3">
        <f t="shared" si="84"/>
        <v>1.2770777669113897</v>
      </c>
    </row>
    <row r="1706" spans="13:22" x14ac:dyDescent="0.25">
      <c r="M1706" s="3">
        <v>1702</v>
      </c>
      <c r="N1706" s="122">
        <f>(_xlfn.GAMMA.INV(T1706,IF($O$2="Railway",$D$31,$D$32),IF($O$2="Railway",$F$31,$F$32))*'CBA Result'!$G$89)</f>
        <v>3514431836.7899384</v>
      </c>
      <c r="O1706" s="122">
        <f>'CBA Result'!$G$88+'CBA Result'!$G$92+'CBA Result'!$G$93+'CBA Result'!$G$94+'CBA Result'!$G$95</f>
        <v>-1375964005.2877898</v>
      </c>
      <c r="P1706" s="122">
        <f>'CBA Result'!$G$90+'CBA Result'!$G$91</f>
        <v>16477753602.776276</v>
      </c>
      <c r="Q1706" s="122">
        <f>'CBA Result'!$G$74</f>
        <v>-11300047184.977684</v>
      </c>
      <c r="R1706" s="3">
        <v>0.12097602938766883</v>
      </c>
      <c r="S1706" s="122">
        <f t="shared" si="82"/>
        <v>5838315492.7821188</v>
      </c>
      <c r="T1706" s="3">
        <v>0.29546530564268869</v>
      </c>
      <c r="U1706" s="122">
        <f t="shared" si="83"/>
        <v>-17125459747.453833</v>
      </c>
      <c r="V1706" s="3">
        <f t="shared" si="84"/>
        <v>0.46578506165186218</v>
      </c>
    </row>
    <row r="1707" spans="13:22" x14ac:dyDescent="0.25">
      <c r="M1707" s="3">
        <v>1703</v>
      </c>
      <c r="N1707" s="122">
        <f>(_xlfn.GAMMA.INV(T1707,IF($O$2="Railway",$D$31,$D$32),IF($O$2="Railway",$F$31,$F$32))*'CBA Result'!$G$89)</f>
        <v>3800568840.4825759</v>
      </c>
      <c r="O1707" s="122">
        <f>'CBA Result'!$G$88+'CBA Result'!$G$92+'CBA Result'!$G$93+'CBA Result'!$G$94+'CBA Result'!$G$95</f>
        <v>-1375964005.2877898</v>
      </c>
      <c r="P1707" s="122">
        <f>'CBA Result'!$G$90+'CBA Result'!$G$91</f>
        <v>16477753602.776276</v>
      </c>
      <c r="Q1707" s="122">
        <f>'CBA Result'!$G$74</f>
        <v>-11300047184.977684</v>
      </c>
      <c r="R1707" s="3">
        <v>0.27894581835486376</v>
      </c>
      <c r="S1707" s="122">
        <f t="shared" si="82"/>
        <v>8970256073.5025826</v>
      </c>
      <c r="T1707" s="3">
        <v>0.43109916605963838</v>
      </c>
      <c r="U1707" s="122">
        <f t="shared" si="83"/>
        <v>-18519775519.266083</v>
      </c>
      <c r="V1707" s="3">
        <f t="shared" si="84"/>
        <v>0.61528072501976705</v>
      </c>
    </row>
    <row r="1708" spans="13:22" x14ac:dyDescent="0.25">
      <c r="M1708" s="3">
        <v>1704</v>
      </c>
      <c r="N1708" s="122">
        <f>(_xlfn.GAMMA.INV(T1708,IF($O$2="Railway",$D$31,$D$32),IF($O$2="Railway",$F$31,$F$32))*'CBA Result'!$G$89)</f>
        <v>3505030621.5657196</v>
      </c>
      <c r="O1708" s="122">
        <f>'CBA Result'!$G$88+'CBA Result'!$G$92+'CBA Result'!$G$93+'CBA Result'!$G$94+'CBA Result'!$G$95</f>
        <v>-1375964005.2877898</v>
      </c>
      <c r="P1708" s="122">
        <f>'CBA Result'!$G$90+'CBA Result'!$G$91</f>
        <v>16477753602.776276</v>
      </c>
      <c r="Q1708" s="122">
        <f>'CBA Result'!$G$74</f>
        <v>-11300047184.977684</v>
      </c>
      <c r="R1708" s="3">
        <v>1.0909609062226266E-4</v>
      </c>
      <c r="S1708" s="122">
        <f t="shared" si="82"/>
        <v>1376709269.0990868</v>
      </c>
      <c r="T1708" s="3">
        <v>0.29123608463817008</v>
      </c>
      <c r="U1708" s="122">
        <f t="shared" si="83"/>
        <v>-17079648606.314566</v>
      </c>
      <c r="V1708" s="3">
        <f t="shared" si="84"/>
        <v>0.20526042228297872</v>
      </c>
    </row>
    <row r="1709" spans="13:22" x14ac:dyDescent="0.25">
      <c r="M1709" s="3">
        <v>1705</v>
      </c>
      <c r="N1709" s="122">
        <f>(_xlfn.GAMMA.INV(T1709,IF($O$2="Railway",$D$31,$D$32),IF($O$2="Railway",$F$31,$F$32))*'CBA Result'!$G$89)</f>
        <v>2714323820.9595013</v>
      </c>
      <c r="O1709" s="122">
        <f>'CBA Result'!$G$88+'CBA Result'!$G$92+'CBA Result'!$G$93+'CBA Result'!$G$94+'CBA Result'!$G$95</f>
        <v>-1375964005.2877898</v>
      </c>
      <c r="P1709" s="122">
        <f>'CBA Result'!$G$90+'CBA Result'!$G$91</f>
        <v>16477753602.776276</v>
      </c>
      <c r="Q1709" s="122">
        <f>'CBA Result'!$G$74</f>
        <v>-11300047184.977684</v>
      </c>
      <c r="R1709" s="3">
        <v>0.3184378929442403</v>
      </c>
      <c r="S1709" s="122">
        <f t="shared" si="82"/>
        <v>9693256860.23913</v>
      </c>
      <c r="T1709" s="3">
        <v>4.6931121621177629E-2</v>
      </c>
      <c r="U1709" s="122">
        <f t="shared" si="83"/>
        <v>-13226616846.225498</v>
      </c>
      <c r="V1709" s="3">
        <f t="shared" si="84"/>
        <v>0.83404674106507837</v>
      </c>
    </row>
    <row r="1710" spans="13:22" x14ac:dyDescent="0.25">
      <c r="M1710" s="3">
        <v>1706</v>
      </c>
      <c r="N1710" s="122">
        <f>(_xlfn.GAMMA.INV(T1710,IF($O$2="Railway",$D$31,$D$32),IF($O$2="Railway",$F$31,$F$32))*'CBA Result'!$G$89)</f>
        <v>4022534418.0770664</v>
      </c>
      <c r="O1710" s="122">
        <f>'CBA Result'!$G$88+'CBA Result'!$G$92+'CBA Result'!$G$93+'CBA Result'!$G$94+'CBA Result'!$G$95</f>
        <v>-1375964005.2877898</v>
      </c>
      <c r="P1710" s="122">
        <f>'CBA Result'!$G$90+'CBA Result'!$G$91</f>
        <v>16477753602.776276</v>
      </c>
      <c r="Q1710" s="122">
        <f>'CBA Result'!$G$74</f>
        <v>-11300047184.977684</v>
      </c>
      <c r="R1710" s="3">
        <v>0.34051505552924932</v>
      </c>
      <c r="S1710" s="122">
        <f t="shared" si="82"/>
        <v>10094593908.106327</v>
      </c>
      <c r="T1710" s="3">
        <v>0.5383449514266222</v>
      </c>
      <c r="U1710" s="122">
        <f t="shared" si="83"/>
        <v>-19601390625.475353</v>
      </c>
      <c r="V1710" s="3">
        <f t="shared" si="84"/>
        <v>0.65001328550313597</v>
      </c>
    </row>
    <row r="1711" spans="13:22" x14ac:dyDescent="0.25">
      <c r="M1711" s="3">
        <v>1707</v>
      </c>
      <c r="N1711" s="122">
        <f>(_xlfn.GAMMA.INV(T1711,IF($O$2="Railway",$D$31,$D$32),IF($O$2="Railway",$F$31,$F$32))*'CBA Result'!$G$89)</f>
        <v>3399119088.3293486</v>
      </c>
      <c r="O1711" s="122">
        <f>'CBA Result'!$G$88+'CBA Result'!$G$92+'CBA Result'!$G$93+'CBA Result'!$G$94+'CBA Result'!$G$95</f>
        <v>-1375964005.2877898</v>
      </c>
      <c r="P1711" s="122">
        <f>'CBA Result'!$G$90+'CBA Result'!$G$91</f>
        <v>16477753602.776276</v>
      </c>
      <c r="Q1711" s="122">
        <f>'CBA Result'!$G$74</f>
        <v>-11300047184.977684</v>
      </c>
      <c r="R1711" s="3">
        <v>0.15281639770494926</v>
      </c>
      <c r="S1711" s="122">
        <f t="shared" si="82"/>
        <v>6526553091.6462889</v>
      </c>
      <c r="T1711" s="3">
        <v>0.24516402601418608</v>
      </c>
      <c r="U1711" s="122">
        <f t="shared" si="83"/>
        <v>-16563552752.571308</v>
      </c>
      <c r="V1711" s="3">
        <f t="shared" si="84"/>
        <v>0.51617598605834125</v>
      </c>
    </row>
    <row r="1712" spans="13:22" x14ac:dyDescent="0.25">
      <c r="M1712" s="3">
        <v>1708</v>
      </c>
      <c r="N1712" s="122">
        <f>(_xlfn.GAMMA.INV(T1712,IF($O$2="Railway",$D$31,$D$32),IF($O$2="Railway",$F$31,$F$32))*'CBA Result'!$G$89)</f>
        <v>2633522767.242538</v>
      </c>
      <c r="O1712" s="122">
        <f>'CBA Result'!$G$88+'CBA Result'!$G$92+'CBA Result'!$G$93+'CBA Result'!$G$94+'CBA Result'!$G$95</f>
        <v>-1375964005.2877898</v>
      </c>
      <c r="P1712" s="122">
        <f>'CBA Result'!$G$90+'CBA Result'!$G$91</f>
        <v>16477753602.776276</v>
      </c>
      <c r="Q1712" s="122">
        <f>'CBA Result'!$G$74</f>
        <v>-11300047184.977684</v>
      </c>
      <c r="R1712" s="3">
        <v>0.62950614428394169</v>
      </c>
      <c r="S1712" s="122">
        <f t="shared" si="82"/>
        <v>15626910363.047215</v>
      </c>
      <c r="T1712" s="3">
        <v>3.573220053763726E-2</v>
      </c>
      <c r="U1712" s="122">
        <f t="shared" si="83"/>
        <v>-12832881739.885912</v>
      </c>
      <c r="V1712" s="3">
        <f t="shared" si="84"/>
        <v>1.3157192178061847</v>
      </c>
    </row>
    <row r="1713" spans="13:22" x14ac:dyDescent="0.25">
      <c r="M1713" s="3">
        <v>1709</v>
      </c>
      <c r="N1713" s="122">
        <f>(_xlfn.GAMMA.INV(T1713,IF($O$2="Railway",$D$31,$D$32),IF($O$2="Railway",$F$31,$F$32))*'CBA Result'!$G$89)</f>
        <v>3004491360.869556</v>
      </c>
      <c r="O1713" s="122">
        <f>'CBA Result'!$G$88+'CBA Result'!$G$92+'CBA Result'!$G$93+'CBA Result'!$G$94+'CBA Result'!$G$95</f>
        <v>-1375964005.2877898</v>
      </c>
      <c r="P1713" s="122">
        <f>'CBA Result'!$G$90+'CBA Result'!$G$91</f>
        <v>16477753602.776276</v>
      </c>
      <c r="Q1713" s="122">
        <f>'CBA Result'!$G$74</f>
        <v>-11300047184.977684</v>
      </c>
      <c r="R1713" s="3">
        <v>0.91832170433705118</v>
      </c>
      <c r="S1713" s="122">
        <f t="shared" si="82"/>
        <v>24458511142.398403</v>
      </c>
      <c r="T1713" s="3">
        <v>0.10764855969194798</v>
      </c>
      <c r="U1713" s="122">
        <f t="shared" si="83"/>
        <v>-14640573000.596735</v>
      </c>
      <c r="V1713" s="3">
        <f t="shared" si="84"/>
        <v>1.7818317969465327</v>
      </c>
    </row>
    <row r="1714" spans="13:22" x14ac:dyDescent="0.25">
      <c r="M1714" s="3">
        <v>1710</v>
      </c>
      <c r="N1714" s="122">
        <f>(_xlfn.GAMMA.INV(T1714,IF($O$2="Railway",$D$31,$D$32),IF($O$2="Railway",$F$31,$F$32))*'CBA Result'!$G$89)</f>
        <v>3483772834.1171231</v>
      </c>
      <c r="O1714" s="122">
        <f>'CBA Result'!$G$88+'CBA Result'!$G$92+'CBA Result'!$G$93+'CBA Result'!$G$94+'CBA Result'!$G$95</f>
        <v>-1375964005.2877898</v>
      </c>
      <c r="P1714" s="122">
        <f>'CBA Result'!$G$90+'CBA Result'!$G$91</f>
        <v>16477753602.776276</v>
      </c>
      <c r="Q1714" s="122">
        <f>'CBA Result'!$G$74</f>
        <v>-11300047184.977684</v>
      </c>
      <c r="R1714" s="3">
        <v>0.84204712721927566</v>
      </c>
      <c r="S1714" s="122">
        <f t="shared" si="82"/>
        <v>21229465345.321236</v>
      </c>
      <c r="T1714" s="3">
        <v>0.2817510108164718</v>
      </c>
      <c r="U1714" s="122">
        <f t="shared" si="83"/>
        <v>-16976061625.494535</v>
      </c>
      <c r="V1714" s="3">
        <f t="shared" si="84"/>
        <v>1.3747166268001059</v>
      </c>
    </row>
    <row r="1715" spans="13:22" x14ac:dyDescent="0.25">
      <c r="M1715" s="3">
        <v>1711</v>
      </c>
      <c r="N1715" s="122">
        <f>(_xlfn.GAMMA.INV(T1715,IF($O$2="Railway",$D$31,$D$32),IF($O$2="Railway",$F$31,$F$32))*'CBA Result'!$G$89)</f>
        <v>3937599837.3244109</v>
      </c>
      <c r="O1715" s="122">
        <f>'CBA Result'!$G$88+'CBA Result'!$G$92+'CBA Result'!$G$93+'CBA Result'!$G$94+'CBA Result'!$G$95</f>
        <v>-1375964005.2877898</v>
      </c>
      <c r="P1715" s="122">
        <f>'CBA Result'!$G$90+'CBA Result'!$G$91</f>
        <v>16477753602.776276</v>
      </c>
      <c r="Q1715" s="122">
        <f>'CBA Result'!$G$74</f>
        <v>-11300047184.977684</v>
      </c>
      <c r="R1715" s="3">
        <v>0.80723931869254506</v>
      </c>
      <c r="S1715" s="122">
        <f t="shared" si="82"/>
        <v>20093483228.31081</v>
      </c>
      <c r="T1715" s="3">
        <v>0.49769192651610294</v>
      </c>
      <c r="U1715" s="122">
        <f t="shared" si="83"/>
        <v>-19187513273.062382</v>
      </c>
      <c r="V1715" s="3">
        <f t="shared" si="84"/>
        <v>1.1807220007062234</v>
      </c>
    </row>
    <row r="1716" spans="13:22" x14ac:dyDescent="0.25">
      <c r="M1716" s="3">
        <v>1712</v>
      </c>
      <c r="N1716" s="122">
        <f>(_xlfn.GAMMA.INV(T1716,IF($O$2="Railway",$D$31,$D$32),IF($O$2="Railway",$F$31,$F$32))*'CBA Result'!$G$89)</f>
        <v>3764711649.3180475</v>
      </c>
      <c r="O1716" s="122">
        <f>'CBA Result'!$G$88+'CBA Result'!$G$92+'CBA Result'!$G$93+'CBA Result'!$G$94+'CBA Result'!$G$95</f>
        <v>-1375964005.2877898</v>
      </c>
      <c r="P1716" s="122">
        <f>'CBA Result'!$G$90+'CBA Result'!$G$91</f>
        <v>16477753602.776276</v>
      </c>
      <c r="Q1716" s="122">
        <f>'CBA Result'!$G$74</f>
        <v>-11300047184.977684</v>
      </c>
      <c r="R1716" s="3">
        <v>0.30898037661032784</v>
      </c>
      <c r="S1716" s="122">
        <f t="shared" si="82"/>
        <v>9520862890.8710079</v>
      </c>
      <c r="T1716" s="3">
        <v>0.41365646651123855</v>
      </c>
      <c r="U1716" s="122">
        <f t="shared" si="83"/>
        <v>-18345047167.013908</v>
      </c>
      <c r="V1716" s="3">
        <f t="shared" si="84"/>
        <v>0.64920032237997449</v>
      </c>
    </row>
    <row r="1717" spans="13:22" x14ac:dyDescent="0.25">
      <c r="M1717" s="3">
        <v>1713</v>
      </c>
      <c r="N1717" s="122">
        <f>(_xlfn.GAMMA.INV(T1717,IF($O$2="Railway",$D$31,$D$32),IF($O$2="Railway",$F$31,$F$32))*'CBA Result'!$G$89)</f>
        <v>4705188023.2128134</v>
      </c>
      <c r="O1717" s="122">
        <f>'CBA Result'!$G$88+'CBA Result'!$G$92+'CBA Result'!$G$93+'CBA Result'!$G$94+'CBA Result'!$G$95</f>
        <v>-1375964005.2877898</v>
      </c>
      <c r="P1717" s="122">
        <f>'CBA Result'!$G$90+'CBA Result'!$G$91</f>
        <v>16477753602.776276</v>
      </c>
      <c r="Q1717" s="122">
        <f>'CBA Result'!$G$74</f>
        <v>-11300047184.977684</v>
      </c>
      <c r="R1717" s="3">
        <v>0.68863723734691495</v>
      </c>
      <c r="S1717" s="122">
        <f t="shared" si="82"/>
        <v>16948634912.758533</v>
      </c>
      <c r="T1717" s="3">
        <v>0.80749815711939499</v>
      </c>
      <c r="U1717" s="122">
        <f t="shared" si="83"/>
        <v>-22927890435.152908</v>
      </c>
      <c r="V1717" s="3">
        <f t="shared" si="84"/>
        <v>0.88441886915133106</v>
      </c>
    </row>
    <row r="1718" spans="13:22" x14ac:dyDescent="0.25">
      <c r="M1718" s="3">
        <v>1714</v>
      </c>
      <c r="N1718" s="122">
        <f>(_xlfn.GAMMA.INV(T1718,IF($O$2="Railway",$D$31,$D$32),IF($O$2="Railway",$F$31,$F$32))*'CBA Result'!$G$89)</f>
        <v>5465002270.0682154</v>
      </c>
      <c r="O1718" s="122">
        <f>'CBA Result'!$G$88+'CBA Result'!$G$92+'CBA Result'!$G$93+'CBA Result'!$G$94+'CBA Result'!$G$95</f>
        <v>-1375964005.2877898</v>
      </c>
      <c r="P1718" s="122">
        <f>'CBA Result'!$G$90+'CBA Result'!$G$91</f>
        <v>16477753602.776276</v>
      </c>
      <c r="Q1718" s="122">
        <f>'CBA Result'!$G$74</f>
        <v>-11300047184.977684</v>
      </c>
      <c r="R1718" s="3">
        <v>0.35728367200910938</v>
      </c>
      <c r="S1718" s="122">
        <f t="shared" si="82"/>
        <v>10398908738.186394</v>
      </c>
      <c r="T1718" s="3">
        <v>0.95012832326846974</v>
      </c>
      <c r="U1718" s="122">
        <f t="shared" si="83"/>
        <v>-26630386003.241486</v>
      </c>
      <c r="V1718" s="3">
        <f t="shared" si="84"/>
        <v>0.54403819010371568</v>
      </c>
    </row>
    <row r="1719" spans="13:22" x14ac:dyDescent="0.25">
      <c r="M1719" s="3">
        <v>1715</v>
      </c>
      <c r="N1719" s="122">
        <f>(_xlfn.GAMMA.INV(T1719,IF($O$2="Railway",$D$31,$D$32),IF($O$2="Railway",$F$31,$F$32))*'CBA Result'!$G$89)</f>
        <v>4021512628.5145693</v>
      </c>
      <c r="O1719" s="122">
        <f>'CBA Result'!$G$88+'CBA Result'!$G$92+'CBA Result'!$G$93+'CBA Result'!$G$94+'CBA Result'!$G$95</f>
        <v>-1375964005.2877898</v>
      </c>
      <c r="P1719" s="122">
        <f>'CBA Result'!$G$90+'CBA Result'!$G$91</f>
        <v>16477753602.776276</v>
      </c>
      <c r="Q1719" s="122">
        <f>'CBA Result'!$G$74</f>
        <v>-11300047184.977684</v>
      </c>
      <c r="R1719" s="3">
        <v>0.11299697137644693</v>
      </c>
      <c r="S1719" s="122">
        <f t="shared" si="82"/>
        <v>5657515338.771307</v>
      </c>
      <c r="T1719" s="3">
        <v>0.53786081324101576</v>
      </c>
      <c r="U1719" s="122">
        <f t="shared" si="83"/>
        <v>-19596411551.521</v>
      </c>
      <c r="V1719" s="3">
        <f t="shared" si="84"/>
        <v>0.42370328568414017</v>
      </c>
    </row>
    <row r="1720" spans="13:22" x14ac:dyDescent="0.25">
      <c r="M1720" s="3">
        <v>1716</v>
      </c>
      <c r="N1720" s="122">
        <f>(_xlfn.GAMMA.INV(T1720,IF($O$2="Railway",$D$31,$D$32),IF($O$2="Railway",$F$31,$F$32))*'CBA Result'!$G$89)</f>
        <v>5250411784.1386395</v>
      </c>
      <c r="O1720" s="122">
        <f>'CBA Result'!$G$88+'CBA Result'!$G$92+'CBA Result'!$G$93+'CBA Result'!$G$94+'CBA Result'!$G$95</f>
        <v>-1375964005.2877898</v>
      </c>
      <c r="P1720" s="122">
        <f>'CBA Result'!$G$90+'CBA Result'!$G$91</f>
        <v>16477753602.776276</v>
      </c>
      <c r="Q1720" s="122">
        <f>'CBA Result'!$G$74</f>
        <v>-11300047184.977684</v>
      </c>
      <c r="R1720" s="3">
        <v>0.10339963583161749</v>
      </c>
      <c r="S1720" s="122">
        <f t="shared" si="82"/>
        <v>5434477754.5187321</v>
      </c>
      <c r="T1720" s="3">
        <v>0.92422880448609401</v>
      </c>
      <c r="U1720" s="122">
        <f t="shared" si="83"/>
        <v>-25584708949.413578</v>
      </c>
      <c r="V1720" s="3">
        <f t="shared" si="84"/>
        <v>0.3638472320234446</v>
      </c>
    </row>
    <row r="1721" spans="13:22" x14ac:dyDescent="0.25">
      <c r="M1721" s="3">
        <v>1717</v>
      </c>
      <c r="N1721" s="122">
        <f>(_xlfn.GAMMA.INV(T1721,IF($O$2="Railway",$D$31,$D$32),IF($O$2="Railway",$F$31,$F$32))*'CBA Result'!$G$89)</f>
        <v>3131992741.1755996</v>
      </c>
      <c r="O1721" s="122">
        <f>'CBA Result'!$G$88+'CBA Result'!$G$92+'CBA Result'!$G$93+'CBA Result'!$G$94+'CBA Result'!$G$95</f>
        <v>-1375964005.2877898</v>
      </c>
      <c r="P1721" s="122">
        <f>'CBA Result'!$G$90+'CBA Result'!$G$91</f>
        <v>16477753602.776276</v>
      </c>
      <c r="Q1721" s="122">
        <f>'CBA Result'!$G$74</f>
        <v>-11300047184.977684</v>
      </c>
      <c r="R1721" s="3">
        <v>0.67951919028182117</v>
      </c>
      <c r="S1721" s="122">
        <f t="shared" si="82"/>
        <v>16737026062.458698</v>
      </c>
      <c r="T1721" s="3">
        <v>0.1453600582941591</v>
      </c>
      <c r="U1721" s="122">
        <f t="shared" si="83"/>
        <v>-15261873927.056122</v>
      </c>
      <c r="V1721" s="3">
        <f t="shared" si="84"/>
        <v>1.2117158670510426</v>
      </c>
    </row>
    <row r="1722" spans="13:22" x14ac:dyDescent="0.25">
      <c r="M1722" s="3">
        <v>1718</v>
      </c>
      <c r="N1722" s="122">
        <f>(_xlfn.GAMMA.INV(T1722,IF($O$2="Railway",$D$31,$D$32),IF($O$2="Railway",$F$31,$F$32))*'CBA Result'!$G$89)</f>
        <v>3775130958.7338414</v>
      </c>
      <c r="O1722" s="122">
        <f>'CBA Result'!$G$88+'CBA Result'!$G$92+'CBA Result'!$G$93+'CBA Result'!$G$94+'CBA Result'!$G$95</f>
        <v>-1375964005.2877898</v>
      </c>
      <c r="P1722" s="122">
        <f>'CBA Result'!$G$90+'CBA Result'!$G$91</f>
        <v>16477753602.776276</v>
      </c>
      <c r="Q1722" s="122">
        <f>'CBA Result'!$G$74</f>
        <v>-11300047184.977684</v>
      </c>
      <c r="R1722" s="3">
        <v>0.39643200405887935</v>
      </c>
      <c r="S1722" s="122">
        <f t="shared" si="82"/>
        <v>11110155947.400759</v>
      </c>
      <c r="T1722" s="3">
        <v>0.41872040525100462</v>
      </c>
      <c r="U1722" s="122">
        <f t="shared" si="83"/>
        <v>-18395819374.950493</v>
      </c>
      <c r="V1722" s="3">
        <f t="shared" si="84"/>
        <v>0.73436918603595314</v>
      </c>
    </row>
    <row r="1723" spans="13:22" x14ac:dyDescent="0.25">
      <c r="M1723" s="3">
        <v>1719</v>
      </c>
      <c r="N1723" s="122">
        <f>(_xlfn.GAMMA.INV(T1723,IF($O$2="Railway",$D$31,$D$32),IF($O$2="Railway",$F$31,$F$32))*'CBA Result'!$G$89)</f>
        <v>4096113762.8771901</v>
      </c>
      <c r="O1723" s="122">
        <f>'CBA Result'!$G$88+'CBA Result'!$G$92+'CBA Result'!$G$93+'CBA Result'!$G$94+'CBA Result'!$G$95</f>
        <v>-1375964005.2877898</v>
      </c>
      <c r="P1723" s="122">
        <f>'CBA Result'!$G$90+'CBA Result'!$G$91</f>
        <v>16477753602.776276</v>
      </c>
      <c r="Q1723" s="122">
        <f>'CBA Result'!$G$74</f>
        <v>-11300047184.977684</v>
      </c>
      <c r="R1723" s="3">
        <v>0.67949697372303908</v>
      </c>
      <c r="S1723" s="122">
        <f t="shared" si="82"/>
        <v>16736514308.965219</v>
      </c>
      <c r="T1723" s="3">
        <v>0.5728039284505787</v>
      </c>
      <c r="U1723" s="122">
        <f t="shared" si="83"/>
        <v>-19959935097.565468</v>
      </c>
      <c r="V1723" s="3">
        <f t="shared" si="84"/>
        <v>0.97478593850376627</v>
      </c>
    </row>
    <row r="1724" spans="13:22" x14ac:dyDescent="0.25">
      <c r="M1724" s="3">
        <v>1720</v>
      </c>
      <c r="N1724" s="122">
        <f>(_xlfn.GAMMA.INV(T1724,IF($O$2="Railway",$D$31,$D$32),IF($O$2="Railway",$F$31,$F$32))*'CBA Result'!$G$89)</f>
        <v>5451428637.5596485</v>
      </c>
      <c r="O1724" s="122">
        <f>'CBA Result'!$G$88+'CBA Result'!$G$92+'CBA Result'!$G$93+'CBA Result'!$G$94+'CBA Result'!$G$95</f>
        <v>-1375964005.2877898</v>
      </c>
      <c r="P1724" s="122">
        <f>'CBA Result'!$G$90+'CBA Result'!$G$91</f>
        <v>16477753602.776276</v>
      </c>
      <c r="Q1724" s="122">
        <f>'CBA Result'!$G$74</f>
        <v>-11300047184.977684</v>
      </c>
      <c r="R1724" s="3">
        <v>0.16732783531303519</v>
      </c>
      <c r="S1724" s="122">
        <f t="shared" si="82"/>
        <v>6826319358.8142147</v>
      </c>
      <c r="T1724" s="3">
        <v>0.94874990887835386</v>
      </c>
      <c r="U1724" s="122">
        <f t="shared" si="83"/>
        <v>-26564243107.903809</v>
      </c>
      <c r="V1724" s="3">
        <f t="shared" si="84"/>
        <v>0.41039317200957265</v>
      </c>
    </row>
    <row r="1725" spans="13:22" x14ac:dyDescent="0.25">
      <c r="M1725" s="3">
        <v>1721</v>
      </c>
      <c r="N1725" s="122">
        <f>(_xlfn.GAMMA.INV(T1725,IF($O$2="Railway",$D$31,$D$32),IF($O$2="Railway",$F$31,$F$32))*'CBA Result'!$G$89)</f>
        <v>4044079556.1287408</v>
      </c>
      <c r="O1725" s="122">
        <f>'CBA Result'!$G$88+'CBA Result'!$G$92+'CBA Result'!$G$93+'CBA Result'!$G$94+'CBA Result'!$G$95</f>
        <v>-1375964005.2877898</v>
      </c>
      <c r="P1725" s="122">
        <f>'CBA Result'!$G$90+'CBA Result'!$G$91</f>
        <v>16477753602.776276</v>
      </c>
      <c r="Q1725" s="122">
        <f>'CBA Result'!$G$74</f>
        <v>-11300047184.977684</v>
      </c>
      <c r="R1725" s="3">
        <v>6.156526825663422E-2</v>
      </c>
      <c r="S1725" s="122">
        <f t="shared" si="82"/>
        <v>4361057508.4772987</v>
      </c>
      <c r="T1725" s="3">
        <v>0.54852003067809163</v>
      </c>
      <c r="U1725" s="122">
        <f t="shared" si="83"/>
        <v>-19706377835.81041</v>
      </c>
      <c r="V1725" s="3">
        <f t="shared" si="84"/>
        <v>0.35669533578843921</v>
      </c>
    </row>
    <row r="1726" spans="13:22" x14ac:dyDescent="0.25">
      <c r="M1726" s="3">
        <v>1722</v>
      </c>
      <c r="N1726" s="122">
        <f>(_xlfn.GAMMA.INV(T1726,IF($O$2="Railway",$D$31,$D$32),IF($O$2="Railway",$F$31,$F$32))*'CBA Result'!$G$89)</f>
        <v>4263027815.1169343</v>
      </c>
      <c r="O1726" s="122">
        <f>'CBA Result'!$G$88+'CBA Result'!$G$92+'CBA Result'!$G$93+'CBA Result'!$G$94+'CBA Result'!$G$95</f>
        <v>-1375964005.2877898</v>
      </c>
      <c r="P1726" s="122">
        <f>'CBA Result'!$G$90+'CBA Result'!$G$91</f>
        <v>16477753602.776276</v>
      </c>
      <c r="Q1726" s="122">
        <f>'CBA Result'!$G$74</f>
        <v>-11300047184.977684</v>
      </c>
      <c r="R1726" s="3">
        <v>0.13629747874297615</v>
      </c>
      <c r="S1726" s="122">
        <f t="shared" si="82"/>
        <v>6175442641.3166409</v>
      </c>
      <c r="T1726" s="3">
        <v>0.64715630061817342</v>
      </c>
      <c r="U1726" s="122">
        <f t="shared" si="83"/>
        <v>-20773289863.190136</v>
      </c>
      <c r="V1726" s="3">
        <f t="shared" si="84"/>
        <v>0.43625764194454203</v>
      </c>
    </row>
    <row r="1727" spans="13:22" x14ac:dyDescent="0.25">
      <c r="M1727" s="3">
        <v>1723</v>
      </c>
      <c r="N1727" s="122">
        <f>(_xlfn.GAMMA.INV(T1727,IF($O$2="Railway",$D$31,$D$32),IF($O$2="Railway",$F$31,$F$32))*'CBA Result'!$G$89)</f>
        <v>4036057235.7593498</v>
      </c>
      <c r="O1727" s="122">
        <f>'CBA Result'!$G$88+'CBA Result'!$G$92+'CBA Result'!$G$93+'CBA Result'!$G$94+'CBA Result'!$G$95</f>
        <v>-1375964005.2877898</v>
      </c>
      <c r="P1727" s="122">
        <f>'CBA Result'!$G$90+'CBA Result'!$G$91</f>
        <v>16477753602.776276</v>
      </c>
      <c r="Q1727" s="122">
        <f>'CBA Result'!$G$74</f>
        <v>-11300047184.977684</v>
      </c>
      <c r="R1727" s="3">
        <v>0.96024901040830923</v>
      </c>
      <c r="S1727" s="122">
        <f t="shared" si="82"/>
        <v>27268884553.90723</v>
      </c>
      <c r="T1727" s="3">
        <v>0.54473893505311211</v>
      </c>
      <c r="U1727" s="122">
        <f t="shared" si="83"/>
        <v>-19667285905.465084</v>
      </c>
      <c r="V1727" s="3">
        <f t="shared" si="84"/>
        <v>1.5217645143431926</v>
      </c>
    </row>
    <row r="1728" spans="13:22" x14ac:dyDescent="0.25">
      <c r="M1728" s="3">
        <v>1724</v>
      </c>
      <c r="N1728" s="122">
        <f>(_xlfn.GAMMA.INV(T1728,IF($O$2="Railway",$D$31,$D$32),IF($O$2="Railway",$F$31,$F$32))*'CBA Result'!$G$89)</f>
        <v>4164593508.561254</v>
      </c>
      <c r="O1728" s="122">
        <f>'CBA Result'!$G$88+'CBA Result'!$G$92+'CBA Result'!$G$93+'CBA Result'!$G$94+'CBA Result'!$G$95</f>
        <v>-1375964005.2877898</v>
      </c>
      <c r="P1728" s="122">
        <f>'CBA Result'!$G$90+'CBA Result'!$G$91</f>
        <v>16477753602.776276</v>
      </c>
      <c r="Q1728" s="122">
        <f>'CBA Result'!$G$74</f>
        <v>-11300047184.977684</v>
      </c>
      <c r="R1728" s="3">
        <v>0.43025165658648701</v>
      </c>
      <c r="S1728" s="122">
        <f t="shared" si="82"/>
        <v>11728564790.499517</v>
      </c>
      <c r="T1728" s="3">
        <v>0.60402920679849281</v>
      </c>
      <c r="U1728" s="122">
        <f t="shared" si="83"/>
        <v>-20293629755.106327</v>
      </c>
      <c r="V1728" s="3">
        <f t="shared" si="84"/>
        <v>0.71535720661899505</v>
      </c>
    </row>
    <row r="1729" spans="13:22" x14ac:dyDescent="0.25">
      <c r="M1729" s="3">
        <v>1725</v>
      </c>
      <c r="N1729" s="122">
        <f>(_xlfn.GAMMA.INV(T1729,IF($O$2="Railway",$D$31,$D$32),IF($O$2="Railway",$F$31,$F$32))*'CBA Result'!$G$89)</f>
        <v>2148633404.1890125</v>
      </c>
      <c r="O1729" s="122">
        <f>'CBA Result'!$G$88+'CBA Result'!$G$92+'CBA Result'!$G$93+'CBA Result'!$G$94+'CBA Result'!$G$95</f>
        <v>-1375964005.2877898</v>
      </c>
      <c r="P1729" s="122">
        <f>'CBA Result'!$G$90+'CBA Result'!$G$91</f>
        <v>16477753602.776276</v>
      </c>
      <c r="Q1729" s="122">
        <f>'CBA Result'!$G$74</f>
        <v>-11300047184.977684</v>
      </c>
      <c r="R1729" s="3">
        <v>0.97686096820620971</v>
      </c>
      <c r="S1729" s="122">
        <f t="shared" si="82"/>
        <v>29009720259.738434</v>
      </c>
      <c r="T1729" s="3">
        <v>4.2857969867455825E-3</v>
      </c>
      <c r="U1729" s="122">
        <f t="shared" si="83"/>
        <v>-10470066452.927193</v>
      </c>
      <c r="V1729" s="3">
        <f t="shared" si="84"/>
        <v>2.8445272809432049</v>
      </c>
    </row>
    <row r="1730" spans="13:22" x14ac:dyDescent="0.25">
      <c r="M1730" s="3">
        <v>1726</v>
      </c>
      <c r="N1730" s="122">
        <f>(_xlfn.GAMMA.INV(T1730,IF($O$2="Railway",$D$31,$D$32),IF($O$2="Railway",$F$31,$F$32))*'CBA Result'!$G$89)</f>
        <v>4492036161.2646103</v>
      </c>
      <c r="O1730" s="122">
        <f>'CBA Result'!$G$88+'CBA Result'!$G$92+'CBA Result'!$G$93+'CBA Result'!$G$94+'CBA Result'!$G$95</f>
        <v>-1375964005.2877898</v>
      </c>
      <c r="P1730" s="122">
        <f>'CBA Result'!$G$90+'CBA Result'!$G$91</f>
        <v>16477753602.776276</v>
      </c>
      <c r="Q1730" s="122">
        <f>'CBA Result'!$G$74</f>
        <v>-11300047184.977684</v>
      </c>
      <c r="R1730" s="3">
        <v>0.63953100268393781</v>
      </c>
      <c r="S1730" s="122">
        <f t="shared" si="82"/>
        <v>15843236795.775015</v>
      </c>
      <c r="T1730" s="3">
        <v>0.73760493800719529</v>
      </c>
      <c r="U1730" s="122">
        <f t="shared" si="83"/>
        <v>-21889223645.922199</v>
      </c>
      <c r="V1730" s="3">
        <f t="shared" si="84"/>
        <v>0.8661480762605217</v>
      </c>
    </row>
    <row r="1731" spans="13:22" x14ac:dyDescent="0.25">
      <c r="M1731" s="3">
        <v>1727</v>
      </c>
      <c r="N1731" s="122">
        <f>(_xlfn.GAMMA.INV(T1731,IF($O$2="Railway",$D$31,$D$32),IF($O$2="Railway",$F$31,$F$32))*'CBA Result'!$G$89)</f>
        <v>3544351400.7683291</v>
      </c>
      <c r="O1731" s="122">
        <f>'CBA Result'!$G$88+'CBA Result'!$G$92+'CBA Result'!$G$93+'CBA Result'!$G$94+'CBA Result'!$G$95</f>
        <v>-1375964005.2877898</v>
      </c>
      <c r="P1731" s="122">
        <f>'CBA Result'!$G$90+'CBA Result'!$G$91</f>
        <v>16477753602.776276</v>
      </c>
      <c r="Q1731" s="122">
        <f>'CBA Result'!$G$74</f>
        <v>-11300047184.977684</v>
      </c>
      <c r="R1731" s="3">
        <v>0.73184392520832875</v>
      </c>
      <c r="S1731" s="122">
        <f t="shared" si="82"/>
        <v>17999421538.150219</v>
      </c>
      <c r="T1731" s="3">
        <v>0.30905744303728577</v>
      </c>
      <c r="U1731" s="122">
        <f t="shared" si="83"/>
        <v>-17271254661.786644</v>
      </c>
      <c r="V1731" s="3">
        <f t="shared" si="84"/>
        <v>1.1677095456332343</v>
      </c>
    </row>
    <row r="1732" spans="13:22" x14ac:dyDescent="0.25">
      <c r="M1732" s="3">
        <v>1728</v>
      </c>
      <c r="N1732" s="122">
        <f>(_xlfn.GAMMA.INV(T1732,IF($O$2="Railway",$D$31,$D$32),IF($O$2="Railway",$F$31,$F$32))*'CBA Result'!$G$89)</f>
        <v>3700104695.8559027</v>
      </c>
      <c r="O1732" s="122">
        <f>'CBA Result'!$G$88+'CBA Result'!$G$92+'CBA Result'!$G$93+'CBA Result'!$G$94+'CBA Result'!$G$95</f>
        <v>-1375964005.2877898</v>
      </c>
      <c r="P1732" s="122">
        <f>'CBA Result'!$G$90+'CBA Result'!$G$91</f>
        <v>16477753602.776276</v>
      </c>
      <c r="Q1732" s="122">
        <f>'CBA Result'!$G$74</f>
        <v>-11300047184.977684</v>
      </c>
      <c r="R1732" s="3">
        <v>0.54111596580577859</v>
      </c>
      <c r="S1732" s="122">
        <f t="shared" si="82"/>
        <v>13821877427.352722</v>
      </c>
      <c r="T1732" s="3">
        <v>0.3824001724611702</v>
      </c>
      <c r="U1732" s="122">
        <f t="shared" si="83"/>
        <v>-18030224221.996376</v>
      </c>
      <c r="V1732" s="3">
        <f t="shared" si="84"/>
        <v>0.89549735594653002</v>
      </c>
    </row>
    <row r="1733" spans="13:22" x14ac:dyDescent="0.25">
      <c r="M1733" s="3">
        <v>1729</v>
      </c>
      <c r="N1733" s="122">
        <f>(_xlfn.GAMMA.INV(T1733,IF($O$2="Railway",$D$31,$D$32),IF($O$2="Railway",$F$31,$F$32))*'CBA Result'!$G$89)</f>
        <v>3778167469.1059098</v>
      </c>
      <c r="O1733" s="122">
        <f>'CBA Result'!$G$88+'CBA Result'!$G$92+'CBA Result'!$G$93+'CBA Result'!$G$94+'CBA Result'!$G$95</f>
        <v>-1375964005.2877898</v>
      </c>
      <c r="P1733" s="122">
        <f>'CBA Result'!$G$90+'CBA Result'!$G$91</f>
        <v>16477753602.776276</v>
      </c>
      <c r="Q1733" s="122">
        <f>'CBA Result'!$G$74</f>
        <v>-11300047184.977684</v>
      </c>
      <c r="R1733" s="3">
        <v>0.45010697464176186</v>
      </c>
      <c r="S1733" s="122">
        <f t="shared" si="82"/>
        <v>12094681305.316549</v>
      </c>
      <c r="T1733" s="3">
        <v>0.42019700576928642</v>
      </c>
      <c r="U1733" s="122">
        <f t="shared" si="83"/>
        <v>-18410615973.252731</v>
      </c>
      <c r="V1733" s="3">
        <f t="shared" si="84"/>
        <v>0.78741986635297812</v>
      </c>
    </row>
    <row r="1734" spans="13:22" x14ac:dyDescent="0.25">
      <c r="M1734" s="3">
        <v>1730</v>
      </c>
      <c r="N1734" s="122">
        <f>(_xlfn.GAMMA.INV(T1734,IF($O$2="Railway",$D$31,$D$32),IF($O$2="Railway",$F$31,$F$32))*'CBA Result'!$G$89)</f>
        <v>2821080884.9973931</v>
      </c>
      <c r="O1734" s="122">
        <f>'CBA Result'!$G$88+'CBA Result'!$G$92+'CBA Result'!$G$93+'CBA Result'!$G$94+'CBA Result'!$G$95</f>
        <v>-1375964005.2877898</v>
      </c>
      <c r="P1734" s="122">
        <f>'CBA Result'!$G$90+'CBA Result'!$G$91</f>
        <v>16477753602.776276</v>
      </c>
      <c r="Q1734" s="122">
        <f>'CBA Result'!$G$74</f>
        <v>-11300047184.977684</v>
      </c>
      <c r="R1734" s="3">
        <v>0.78062967183721887</v>
      </c>
      <c r="S1734" s="122">
        <f t="shared" ref="S1734:S1797" si="85">_xlfn.BETA.INV(R1734,IF($O$2="Railway",$I$30,$J$30),IF($O$2="Railway",$I$31,$J$31),IF($O$2="Railway",$I$27,$J$27),IF($O$2="Railway",$I$29,$J$29))*P1734</f>
        <v>19307121428.6903</v>
      </c>
      <c r="T1734" s="3">
        <v>6.5354779192818291E-2</v>
      </c>
      <c r="U1734" s="122">
        <f t="shared" ref="U1734:U1797" si="86">_xlfn.GAMMA.INV(T1734,IF($O$2="Railway",$D$31,$D$32),IF($O$2="Railway",$F$31,$F$32))*Q1734</f>
        <v>-13746832883.366566</v>
      </c>
      <c r="V1734" s="3">
        <f t="shared" ref="V1734:V1797" si="87">(N1734+O1734+S1734)/-U1734</f>
        <v>1.5096014103371955</v>
      </c>
    </row>
    <row r="1735" spans="13:22" x14ac:dyDescent="0.25">
      <c r="M1735" s="3">
        <v>1731</v>
      </c>
      <c r="N1735" s="122">
        <f>(_xlfn.GAMMA.INV(T1735,IF($O$2="Railway",$D$31,$D$32),IF($O$2="Railway",$F$31,$F$32))*'CBA Result'!$G$89)</f>
        <v>4320944080.6364641</v>
      </c>
      <c r="O1735" s="122">
        <f>'CBA Result'!$G$88+'CBA Result'!$G$92+'CBA Result'!$G$93+'CBA Result'!$G$94+'CBA Result'!$G$95</f>
        <v>-1375964005.2877898</v>
      </c>
      <c r="P1735" s="122">
        <f>'CBA Result'!$G$90+'CBA Result'!$G$91</f>
        <v>16477753602.776276</v>
      </c>
      <c r="Q1735" s="122">
        <f>'CBA Result'!$G$74</f>
        <v>-11300047184.977684</v>
      </c>
      <c r="R1735" s="3">
        <v>0.17073267480137433</v>
      </c>
      <c r="S1735" s="122">
        <f t="shared" si="85"/>
        <v>6895635381.5298767</v>
      </c>
      <c r="T1735" s="3">
        <v>0.67141943156983153</v>
      </c>
      <c r="U1735" s="122">
        <f t="shared" si="86"/>
        <v>-21055509783.774368</v>
      </c>
      <c r="V1735" s="3">
        <f t="shared" si="87"/>
        <v>0.46736533847600542</v>
      </c>
    </row>
    <row r="1736" spans="13:22" x14ac:dyDescent="0.25">
      <c r="M1736" s="3">
        <v>1732</v>
      </c>
      <c r="N1736" s="122">
        <f>(_xlfn.GAMMA.INV(T1736,IF($O$2="Railway",$D$31,$D$32),IF($O$2="Railway",$F$31,$F$32))*'CBA Result'!$G$89)</f>
        <v>4018149298.057065</v>
      </c>
      <c r="O1736" s="122">
        <f>'CBA Result'!$G$88+'CBA Result'!$G$92+'CBA Result'!$G$93+'CBA Result'!$G$94+'CBA Result'!$G$95</f>
        <v>-1375964005.2877898</v>
      </c>
      <c r="P1736" s="122">
        <f>'CBA Result'!$G$90+'CBA Result'!$G$91</f>
        <v>16477753602.776276</v>
      </c>
      <c r="Q1736" s="122">
        <f>'CBA Result'!$G$74</f>
        <v>-11300047184.977684</v>
      </c>
      <c r="R1736" s="3">
        <v>0.29036758177835753</v>
      </c>
      <c r="S1736" s="122">
        <f t="shared" si="85"/>
        <v>9180316373.5738964</v>
      </c>
      <c r="T1736" s="3">
        <v>0.53626624831001923</v>
      </c>
      <c r="U1736" s="122">
        <f t="shared" si="86"/>
        <v>-19580022393.033298</v>
      </c>
      <c r="V1736" s="3">
        <f t="shared" si="87"/>
        <v>0.60380429751447562</v>
      </c>
    </row>
    <row r="1737" spans="13:22" x14ac:dyDescent="0.25">
      <c r="M1737" s="3">
        <v>1733</v>
      </c>
      <c r="N1737" s="122">
        <f>(_xlfn.GAMMA.INV(T1737,IF($O$2="Railway",$D$31,$D$32),IF($O$2="Railway",$F$31,$F$32))*'CBA Result'!$G$89)</f>
        <v>3302250846.841177</v>
      </c>
      <c r="O1737" s="122">
        <f>'CBA Result'!$G$88+'CBA Result'!$G$92+'CBA Result'!$G$93+'CBA Result'!$G$94+'CBA Result'!$G$95</f>
        <v>-1375964005.2877898</v>
      </c>
      <c r="P1737" s="122">
        <f>'CBA Result'!$G$90+'CBA Result'!$G$91</f>
        <v>16477753602.776276</v>
      </c>
      <c r="Q1737" s="122">
        <f>'CBA Result'!$G$74</f>
        <v>-11300047184.977684</v>
      </c>
      <c r="R1737" s="3">
        <v>0.55316113368552822</v>
      </c>
      <c r="S1737" s="122">
        <f t="shared" si="85"/>
        <v>14058781294.019537</v>
      </c>
      <c r="T1737" s="3">
        <v>0.20598047425091703</v>
      </c>
      <c r="U1737" s="122">
        <f t="shared" si="86"/>
        <v>-16091523916.20396</v>
      </c>
      <c r="V1737" s="3">
        <f t="shared" si="87"/>
        <v>0.99338435680887638</v>
      </c>
    </row>
    <row r="1738" spans="13:22" x14ac:dyDescent="0.25">
      <c r="M1738" s="3">
        <v>1734</v>
      </c>
      <c r="N1738" s="122">
        <f>(_xlfn.GAMMA.INV(T1738,IF($O$2="Railway",$D$31,$D$32),IF($O$2="Railway",$F$31,$F$32))*'CBA Result'!$G$89)</f>
        <v>5411737183.1631002</v>
      </c>
      <c r="O1738" s="122">
        <f>'CBA Result'!$G$88+'CBA Result'!$G$92+'CBA Result'!$G$93+'CBA Result'!$G$94+'CBA Result'!$G$95</f>
        <v>-1375964005.2877898</v>
      </c>
      <c r="P1738" s="122">
        <f>'CBA Result'!$G$90+'CBA Result'!$G$91</f>
        <v>16477753602.776276</v>
      </c>
      <c r="Q1738" s="122">
        <f>'CBA Result'!$G$74</f>
        <v>-11300047184.977684</v>
      </c>
      <c r="R1738" s="3">
        <v>0.89589884082800553</v>
      </c>
      <c r="S1738" s="122">
        <f t="shared" si="85"/>
        <v>23355375482.865887</v>
      </c>
      <c r="T1738" s="3">
        <v>0.94453096412766424</v>
      </c>
      <c r="U1738" s="122">
        <f t="shared" si="86"/>
        <v>-26370830790.877098</v>
      </c>
      <c r="V1738" s="3">
        <f t="shared" si="87"/>
        <v>1.0386911537962267</v>
      </c>
    </row>
    <row r="1739" spans="13:22" x14ac:dyDescent="0.25">
      <c r="M1739" s="3">
        <v>1735</v>
      </c>
      <c r="N1739" s="122">
        <f>(_xlfn.GAMMA.INV(T1739,IF($O$2="Railway",$D$31,$D$32),IF($O$2="Railway",$F$31,$F$32))*'CBA Result'!$G$89)</f>
        <v>3529305049.5856519</v>
      </c>
      <c r="O1739" s="122">
        <f>'CBA Result'!$G$88+'CBA Result'!$G$92+'CBA Result'!$G$93+'CBA Result'!$G$94+'CBA Result'!$G$95</f>
        <v>-1375964005.2877898</v>
      </c>
      <c r="P1739" s="122">
        <f>'CBA Result'!$G$90+'CBA Result'!$G$91</f>
        <v>16477753602.776276</v>
      </c>
      <c r="Q1739" s="122">
        <f>'CBA Result'!$G$74</f>
        <v>-11300047184.977684</v>
      </c>
      <c r="R1739" s="3">
        <v>0.47131459286620514</v>
      </c>
      <c r="S1739" s="122">
        <f t="shared" si="85"/>
        <v>12489107050.475147</v>
      </c>
      <c r="T1739" s="3">
        <v>0.30219745894795402</v>
      </c>
      <c r="U1739" s="122">
        <f t="shared" si="86"/>
        <v>-17197935361.970505</v>
      </c>
      <c r="V1739" s="3">
        <f t="shared" si="87"/>
        <v>0.85140732225053017</v>
      </c>
    </row>
    <row r="1740" spans="13:22" x14ac:dyDescent="0.25">
      <c r="M1740" s="3">
        <v>1736</v>
      </c>
      <c r="N1740" s="122">
        <f>(_xlfn.GAMMA.INV(T1740,IF($O$2="Railway",$D$31,$D$32),IF($O$2="Railway",$F$31,$F$32))*'CBA Result'!$G$89)</f>
        <v>4217079735.65241</v>
      </c>
      <c r="O1740" s="122">
        <f>'CBA Result'!$G$88+'CBA Result'!$G$92+'CBA Result'!$G$93+'CBA Result'!$G$94+'CBA Result'!$G$95</f>
        <v>-1375964005.2877898</v>
      </c>
      <c r="P1740" s="122">
        <f>'CBA Result'!$G$90+'CBA Result'!$G$91</f>
        <v>16477753602.776276</v>
      </c>
      <c r="Q1740" s="122">
        <f>'CBA Result'!$G$74</f>
        <v>-11300047184.977684</v>
      </c>
      <c r="R1740" s="3">
        <v>0.58112066333426737</v>
      </c>
      <c r="S1740" s="122">
        <f t="shared" si="85"/>
        <v>14618626310.90225</v>
      </c>
      <c r="T1740" s="3">
        <v>0.62730479552972451</v>
      </c>
      <c r="U1740" s="122">
        <f t="shared" si="86"/>
        <v>-20549389664.84079</v>
      </c>
      <c r="V1740" s="3">
        <f t="shared" si="87"/>
        <v>0.84964771830376118</v>
      </c>
    </row>
    <row r="1741" spans="13:22" x14ac:dyDescent="0.25">
      <c r="M1741" s="3">
        <v>1737</v>
      </c>
      <c r="N1741" s="122">
        <f>(_xlfn.GAMMA.INV(T1741,IF($O$2="Railway",$D$31,$D$32),IF($O$2="Railway",$F$31,$F$32))*'CBA Result'!$G$89)</f>
        <v>3695178796.5196934</v>
      </c>
      <c r="O1741" s="122">
        <f>'CBA Result'!$G$88+'CBA Result'!$G$92+'CBA Result'!$G$93+'CBA Result'!$G$94+'CBA Result'!$G$95</f>
        <v>-1375964005.2877898</v>
      </c>
      <c r="P1741" s="122">
        <f>'CBA Result'!$G$90+'CBA Result'!$G$91</f>
        <v>16477753602.776276</v>
      </c>
      <c r="Q1741" s="122">
        <f>'CBA Result'!$G$74</f>
        <v>-11300047184.977684</v>
      </c>
      <c r="R1741" s="3">
        <v>0.68089185701517763</v>
      </c>
      <c r="S1741" s="122">
        <f t="shared" si="85"/>
        <v>16768680764.639153</v>
      </c>
      <c r="T1741" s="3">
        <v>0.38003065351375276</v>
      </c>
      <c r="U1741" s="122">
        <f t="shared" si="86"/>
        <v>-18006220828.355564</v>
      </c>
      <c r="V1741" s="3">
        <f t="shared" si="87"/>
        <v>1.0600722793431538</v>
      </c>
    </row>
    <row r="1742" spans="13:22" x14ac:dyDescent="0.25">
      <c r="M1742" s="3">
        <v>1738</v>
      </c>
      <c r="N1742" s="122">
        <f>(_xlfn.GAMMA.INV(T1742,IF($O$2="Railway",$D$31,$D$32),IF($O$2="Railway",$F$31,$F$32))*'CBA Result'!$G$89)</f>
        <v>5787224959.474474</v>
      </c>
      <c r="O1742" s="122">
        <f>'CBA Result'!$G$88+'CBA Result'!$G$92+'CBA Result'!$G$93+'CBA Result'!$G$94+'CBA Result'!$G$95</f>
        <v>-1375964005.2877898</v>
      </c>
      <c r="P1742" s="122">
        <f>'CBA Result'!$G$90+'CBA Result'!$G$91</f>
        <v>16477753602.776276</v>
      </c>
      <c r="Q1742" s="122">
        <f>'CBA Result'!$G$74</f>
        <v>-11300047184.977684</v>
      </c>
      <c r="R1742" s="3">
        <v>0.97888655000150526</v>
      </c>
      <c r="S1742" s="122">
        <f t="shared" si="85"/>
        <v>29278067910.464241</v>
      </c>
      <c r="T1742" s="3">
        <v>0.97467913135764606</v>
      </c>
      <c r="U1742" s="122">
        <f t="shared" si="86"/>
        <v>-28200543557.409187</v>
      </c>
      <c r="V1742" s="3">
        <f t="shared" si="87"/>
        <v>1.1946340252650789</v>
      </c>
    </row>
    <row r="1743" spans="13:22" x14ac:dyDescent="0.25">
      <c r="M1743" s="3">
        <v>1739</v>
      </c>
      <c r="N1743" s="122">
        <f>(_xlfn.GAMMA.INV(T1743,IF($O$2="Railway",$D$31,$D$32),IF($O$2="Railway",$F$31,$F$32))*'CBA Result'!$G$89)</f>
        <v>3847192820.0603371</v>
      </c>
      <c r="O1743" s="122">
        <f>'CBA Result'!$G$88+'CBA Result'!$G$92+'CBA Result'!$G$93+'CBA Result'!$G$94+'CBA Result'!$G$95</f>
        <v>-1375964005.2877898</v>
      </c>
      <c r="P1743" s="122">
        <f>'CBA Result'!$G$90+'CBA Result'!$G$91</f>
        <v>16477753602.776276</v>
      </c>
      <c r="Q1743" s="122">
        <f>'CBA Result'!$G$74</f>
        <v>-11300047184.977684</v>
      </c>
      <c r="R1743" s="3">
        <v>0.13471739866660082</v>
      </c>
      <c r="S1743" s="122">
        <f t="shared" si="85"/>
        <v>6141226799.6292133</v>
      </c>
      <c r="T1743" s="3">
        <v>0.45381076201360682</v>
      </c>
      <c r="U1743" s="122">
        <f t="shared" si="86"/>
        <v>-18746969308.363544</v>
      </c>
      <c r="V1743" s="3">
        <f t="shared" si="87"/>
        <v>0.45940522293166097</v>
      </c>
    </row>
    <row r="1744" spans="13:22" x14ac:dyDescent="0.25">
      <c r="M1744" s="3">
        <v>1740</v>
      </c>
      <c r="N1744" s="122">
        <f>(_xlfn.GAMMA.INV(T1744,IF($O$2="Railway",$D$31,$D$32),IF($O$2="Railway",$F$31,$F$32))*'CBA Result'!$G$89)</f>
        <v>3790767687.6944199</v>
      </c>
      <c r="O1744" s="122">
        <f>'CBA Result'!$G$88+'CBA Result'!$G$92+'CBA Result'!$G$93+'CBA Result'!$G$94+'CBA Result'!$G$95</f>
        <v>-1375964005.2877898</v>
      </c>
      <c r="P1744" s="122">
        <f>'CBA Result'!$G$90+'CBA Result'!$G$91</f>
        <v>16477753602.776276</v>
      </c>
      <c r="Q1744" s="122">
        <f>'CBA Result'!$G$74</f>
        <v>-11300047184.977684</v>
      </c>
      <c r="R1744" s="3">
        <v>3.2982751190927195E-2</v>
      </c>
      <c r="S1744" s="122">
        <f t="shared" si="85"/>
        <v>3453082870.9363828</v>
      </c>
      <c r="T1744" s="3">
        <v>0.42632753987181693</v>
      </c>
      <c r="U1744" s="122">
        <f t="shared" si="86"/>
        <v>-18472015524.095562</v>
      </c>
      <c r="V1744" s="3">
        <f t="shared" si="87"/>
        <v>0.31766357849194804</v>
      </c>
    </row>
    <row r="1745" spans="13:22" x14ac:dyDescent="0.25">
      <c r="M1745" s="3">
        <v>1741</v>
      </c>
      <c r="N1745" s="122">
        <f>(_xlfn.GAMMA.INV(T1745,IF($O$2="Railway",$D$31,$D$32),IF($O$2="Railway",$F$31,$F$32))*'CBA Result'!$G$89)</f>
        <v>4120062079.2588568</v>
      </c>
      <c r="O1745" s="122">
        <f>'CBA Result'!$G$88+'CBA Result'!$G$92+'CBA Result'!$G$93+'CBA Result'!$G$94+'CBA Result'!$G$95</f>
        <v>-1375964005.2877898</v>
      </c>
      <c r="P1745" s="122">
        <f>'CBA Result'!$G$90+'CBA Result'!$G$91</f>
        <v>16477753602.776276</v>
      </c>
      <c r="Q1745" s="122">
        <f>'CBA Result'!$G$74</f>
        <v>-11300047184.977684</v>
      </c>
      <c r="R1745" s="3">
        <v>0.33113995863527546</v>
      </c>
      <c r="S1745" s="122">
        <f t="shared" si="85"/>
        <v>9924309041.402895</v>
      </c>
      <c r="T1745" s="3">
        <v>0.58382579796176048</v>
      </c>
      <c r="U1745" s="122">
        <f t="shared" si="86"/>
        <v>-20076632745.225105</v>
      </c>
      <c r="V1745" s="3">
        <f t="shared" si="87"/>
        <v>0.63100258276064414</v>
      </c>
    </row>
    <row r="1746" spans="13:22" x14ac:dyDescent="0.25">
      <c r="M1746" s="3">
        <v>1742</v>
      </c>
      <c r="N1746" s="122">
        <f>(_xlfn.GAMMA.INV(T1746,IF($O$2="Railway",$D$31,$D$32),IF($O$2="Railway",$F$31,$F$32))*'CBA Result'!$G$89)</f>
        <v>2974359640.238543</v>
      </c>
      <c r="O1746" s="122">
        <f>'CBA Result'!$G$88+'CBA Result'!$G$92+'CBA Result'!$G$93+'CBA Result'!$G$94+'CBA Result'!$G$95</f>
        <v>-1375964005.2877898</v>
      </c>
      <c r="P1746" s="122">
        <f>'CBA Result'!$G$90+'CBA Result'!$G$91</f>
        <v>16477753602.776276</v>
      </c>
      <c r="Q1746" s="122">
        <f>'CBA Result'!$G$74</f>
        <v>-11300047184.977684</v>
      </c>
      <c r="R1746" s="3">
        <v>0.97228453742927345</v>
      </c>
      <c r="S1746" s="122">
        <f t="shared" si="85"/>
        <v>28459723947.469048</v>
      </c>
      <c r="T1746" s="3">
        <v>9.9737266013622761E-2</v>
      </c>
      <c r="U1746" s="122">
        <f t="shared" si="86"/>
        <v>-14493744269.025927</v>
      </c>
      <c r="V1746" s="3">
        <f t="shared" si="87"/>
        <v>2.0738684928128581</v>
      </c>
    </row>
    <row r="1747" spans="13:22" x14ac:dyDescent="0.25">
      <c r="M1747" s="3">
        <v>1743</v>
      </c>
      <c r="N1747" s="122">
        <f>(_xlfn.GAMMA.INV(T1747,IF($O$2="Railway",$D$31,$D$32),IF($O$2="Railway",$F$31,$F$32))*'CBA Result'!$G$89)</f>
        <v>3081887730.8129764</v>
      </c>
      <c r="O1747" s="122">
        <f>'CBA Result'!$G$88+'CBA Result'!$G$92+'CBA Result'!$G$93+'CBA Result'!$G$94+'CBA Result'!$G$95</f>
        <v>-1375964005.2877898</v>
      </c>
      <c r="P1747" s="122">
        <f>'CBA Result'!$G$90+'CBA Result'!$G$91</f>
        <v>16477753602.776276</v>
      </c>
      <c r="Q1747" s="122">
        <f>'CBA Result'!$G$74</f>
        <v>-11300047184.977684</v>
      </c>
      <c r="R1747" s="3">
        <v>0.77696341518254142</v>
      </c>
      <c r="S1747" s="122">
        <f t="shared" si="85"/>
        <v>19203321572.066807</v>
      </c>
      <c r="T1747" s="3">
        <v>0.12972745769408611</v>
      </c>
      <c r="U1747" s="122">
        <f t="shared" si="86"/>
        <v>-15017717438.05316</v>
      </c>
      <c r="V1747" s="3">
        <f t="shared" si="87"/>
        <v>1.3923051478256199</v>
      </c>
    </row>
    <row r="1748" spans="13:22" x14ac:dyDescent="0.25">
      <c r="M1748" s="3">
        <v>1744</v>
      </c>
      <c r="N1748" s="122">
        <f>(_xlfn.GAMMA.INV(T1748,IF($O$2="Railway",$D$31,$D$32),IF($O$2="Railway",$F$31,$F$32))*'CBA Result'!$G$89)</f>
        <v>5017201968.7847424</v>
      </c>
      <c r="O1748" s="122">
        <f>'CBA Result'!$G$88+'CBA Result'!$G$92+'CBA Result'!$G$93+'CBA Result'!$G$94+'CBA Result'!$G$95</f>
        <v>-1375964005.2877898</v>
      </c>
      <c r="P1748" s="122">
        <f>'CBA Result'!$G$90+'CBA Result'!$G$91</f>
        <v>16477753602.776276</v>
      </c>
      <c r="Q1748" s="122">
        <f>'CBA Result'!$G$74</f>
        <v>-11300047184.977684</v>
      </c>
      <c r="R1748" s="3">
        <v>0.6484788441152245</v>
      </c>
      <c r="S1748" s="122">
        <f t="shared" si="85"/>
        <v>16038778773.737778</v>
      </c>
      <c r="T1748" s="3">
        <v>0.88438780088997204</v>
      </c>
      <c r="U1748" s="122">
        <f t="shared" si="86"/>
        <v>-24448301845.498238</v>
      </c>
      <c r="V1748" s="3">
        <f t="shared" si="87"/>
        <v>0.80496456815705131</v>
      </c>
    </row>
    <row r="1749" spans="13:22" x14ac:dyDescent="0.25">
      <c r="M1749" s="3">
        <v>1745</v>
      </c>
      <c r="N1749" s="122">
        <f>(_xlfn.GAMMA.INV(T1749,IF($O$2="Railway",$D$31,$D$32),IF($O$2="Railway",$F$31,$F$32))*'CBA Result'!$G$89)</f>
        <v>5087932488.4712849</v>
      </c>
      <c r="O1749" s="122">
        <f>'CBA Result'!$G$88+'CBA Result'!$G$92+'CBA Result'!$G$93+'CBA Result'!$G$94+'CBA Result'!$G$95</f>
        <v>-1375964005.2877898</v>
      </c>
      <c r="P1749" s="122">
        <f>'CBA Result'!$G$90+'CBA Result'!$G$91</f>
        <v>16477753602.776276</v>
      </c>
      <c r="Q1749" s="122">
        <f>'CBA Result'!$G$74</f>
        <v>-11300047184.977684</v>
      </c>
      <c r="R1749" s="3">
        <v>0.49360154732194617</v>
      </c>
      <c r="S1749" s="122">
        <f t="shared" si="85"/>
        <v>12908210708.530512</v>
      </c>
      <c r="T1749" s="3">
        <v>0.89792294543448925</v>
      </c>
      <c r="U1749" s="122">
        <f t="shared" si="86"/>
        <v>-24792964289.973122</v>
      </c>
      <c r="V1749" s="3">
        <f t="shared" si="87"/>
        <v>0.67035869520594649</v>
      </c>
    </row>
    <row r="1750" spans="13:22" x14ac:dyDescent="0.25">
      <c r="M1750" s="3">
        <v>1746</v>
      </c>
      <c r="N1750" s="122">
        <f>(_xlfn.GAMMA.INV(T1750,IF($O$2="Railway",$D$31,$D$32),IF($O$2="Railway",$F$31,$F$32))*'CBA Result'!$G$89)</f>
        <v>4241790923.4014845</v>
      </c>
      <c r="O1750" s="122">
        <f>'CBA Result'!$G$88+'CBA Result'!$G$92+'CBA Result'!$G$93+'CBA Result'!$G$94+'CBA Result'!$G$95</f>
        <v>-1375964005.2877898</v>
      </c>
      <c r="P1750" s="122">
        <f>'CBA Result'!$G$90+'CBA Result'!$G$91</f>
        <v>16477753602.776276</v>
      </c>
      <c r="Q1750" s="122">
        <f>'CBA Result'!$G$74</f>
        <v>-11300047184.977684</v>
      </c>
      <c r="R1750" s="3">
        <v>0.19967219283299031</v>
      </c>
      <c r="S1750" s="122">
        <f t="shared" si="85"/>
        <v>7471763735.2065096</v>
      </c>
      <c r="T1750" s="3">
        <v>0.6380447300146509</v>
      </c>
      <c r="U1750" s="122">
        <f t="shared" si="86"/>
        <v>-20669804705.098076</v>
      </c>
      <c r="V1750" s="3">
        <f t="shared" si="87"/>
        <v>0.50013005932129118</v>
      </c>
    </row>
    <row r="1751" spans="13:22" x14ac:dyDescent="0.25">
      <c r="M1751" s="3">
        <v>1747</v>
      </c>
      <c r="N1751" s="122">
        <f>(_xlfn.GAMMA.INV(T1751,IF($O$2="Railway",$D$31,$D$32),IF($O$2="Railway",$F$31,$F$32))*'CBA Result'!$G$89)</f>
        <v>3669010009.0959468</v>
      </c>
      <c r="O1751" s="122">
        <f>'CBA Result'!$G$88+'CBA Result'!$G$92+'CBA Result'!$G$93+'CBA Result'!$G$94+'CBA Result'!$G$95</f>
        <v>-1375964005.2877898</v>
      </c>
      <c r="P1751" s="122">
        <f>'CBA Result'!$G$90+'CBA Result'!$G$91</f>
        <v>16477753602.776276</v>
      </c>
      <c r="Q1751" s="122">
        <f>'CBA Result'!$G$74</f>
        <v>-11300047184.977684</v>
      </c>
      <c r="R1751" s="3">
        <v>0.23564258042382435</v>
      </c>
      <c r="S1751" s="122">
        <f t="shared" si="85"/>
        <v>8162704688.4427614</v>
      </c>
      <c r="T1751" s="3">
        <v>0.3674846870927363</v>
      </c>
      <c r="U1751" s="122">
        <f t="shared" si="86"/>
        <v>-17878703056.927002</v>
      </c>
      <c r="V1751" s="3">
        <f t="shared" si="87"/>
        <v>0.58481594883919152</v>
      </c>
    </row>
    <row r="1752" spans="13:22" x14ac:dyDescent="0.25">
      <c r="M1752" s="3">
        <v>1748</v>
      </c>
      <c r="N1752" s="122">
        <f>(_xlfn.GAMMA.INV(T1752,IF($O$2="Railway",$D$31,$D$32),IF($O$2="Railway",$F$31,$F$32))*'CBA Result'!$G$89)</f>
        <v>3680567333.4572692</v>
      </c>
      <c r="O1752" s="122">
        <f>'CBA Result'!$G$88+'CBA Result'!$G$92+'CBA Result'!$G$93+'CBA Result'!$G$94+'CBA Result'!$G$95</f>
        <v>-1375964005.2877898</v>
      </c>
      <c r="P1752" s="122">
        <f>'CBA Result'!$G$90+'CBA Result'!$G$91</f>
        <v>16477753602.776276</v>
      </c>
      <c r="Q1752" s="122">
        <f>'CBA Result'!$G$74</f>
        <v>-11300047184.977684</v>
      </c>
      <c r="R1752" s="3">
        <v>0.33207560431087302</v>
      </c>
      <c r="S1752" s="122">
        <f t="shared" si="85"/>
        <v>9941311464.0604839</v>
      </c>
      <c r="T1752" s="3">
        <v>0.37301640836583039</v>
      </c>
      <c r="U1752" s="122">
        <f t="shared" si="86"/>
        <v>-17935020692.985889</v>
      </c>
      <c r="V1752" s="3">
        <f t="shared" si="87"/>
        <v>0.68279345766348365</v>
      </c>
    </row>
    <row r="1753" spans="13:22" x14ac:dyDescent="0.25">
      <c r="M1753" s="3">
        <v>1749</v>
      </c>
      <c r="N1753" s="122">
        <f>(_xlfn.GAMMA.INV(T1753,IF($O$2="Railway",$D$31,$D$32),IF($O$2="Railway",$F$31,$F$32))*'CBA Result'!$G$89)</f>
        <v>4396027616.7726612</v>
      </c>
      <c r="O1753" s="122">
        <f>'CBA Result'!$G$88+'CBA Result'!$G$92+'CBA Result'!$G$93+'CBA Result'!$G$94+'CBA Result'!$G$95</f>
        <v>-1375964005.2877898</v>
      </c>
      <c r="P1753" s="122">
        <f>'CBA Result'!$G$90+'CBA Result'!$G$91</f>
        <v>16477753602.776276</v>
      </c>
      <c r="Q1753" s="122">
        <f>'CBA Result'!$G$74</f>
        <v>-11300047184.977684</v>
      </c>
      <c r="R1753" s="3">
        <v>0.80967790996000244</v>
      </c>
      <c r="S1753" s="122">
        <f t="shared" si="85"/>
        <v>20168740592.382412</v>
      </c>
      <c r="T1753" s="3">
        <v>0.70151614570740273</v>
      </c>
      <c r="U1753" s="122">
        <f t="shared" si="86"/>
        <v>-21421384023.341755</v>
      </c>
      <c r="V1753" s="3">
        <f t="shared" si="87"/>
        <v>1.0825072823772575</v>
      </c>
    </row>
    <row r="1754" spans="13:22" x14ac:dyDescent="0.25">
      <c r="M1754" s="3">
        <v>1750</v>
      </c>
      <c r="N1754" s="122">
        <f>(_xlfn.GAMMA.INV(T1754,IF($O$2="Railway",$D$31,$D$32),IF($O$2="Railway",$F$31,$F$32))*'CBA Result'!$G$89)</f>
        <v>3547225583.9285588</v>
      </c>
      <c r="O1754" s="122">
        <f>'CBA Result'!$G$88+'CBA Result'!$G$92+'CBA Result'!$G$93+'CBA Result'!$G$94+'CBA Result'!$G$95</f>
        <v>-1375964005.2877898</v>
      </c>
      <c r="P1754" s="122">
        <f>'CBA Result'!$G$90+'CBA Result'!$G$91</f>
        <v>16477753602.776276</v>
      </c>
      <c r="Q1754" s="122">
        <f>'CBA Result'!$G$74</f>
        <v>-11300047184.977684</v>
      </c>
      <c r="R1754" s="3">
        <v>0.9447206592909404</v>
      </c>
      <c r="S1754" s="122">
        <f t="shared" si="85"/>
        <v>26060376488.487976</v>
      </c>
      <c r="T1754" s="3">
        <v>0.31037331288570225</v>
      </c>
      <c r="U1754" s="122">
        <f t="shared" si="86"/>
        <v>-17285260256.518078</v>
      </c>
      <c r="V1754" s="3">
        <f t="shared" si="87"/>
        <v>1.6332781600139872</v>
      </c>
    </row>
    <row r="1755" spans="13:22" x14ac:dyDescent="0.25">
      <c r="M1755" s="3">
        <v>1751</v>
      </c>
      <c r="N1755" s="122">
        <f>(_xlfn.GAMMA.INV(T1755,IF($O$2="Railway",$D$31,$D$32),IF($O$2="Railway",$F$31,$F$32))*'CBA Result'!$G$89)</f>
        <v>4212225514.7822266</v>
      </c>
      <c r="O1755" s="122">
        <f>'CBA Result'!$G$88+'CBA Result'!$G$92+'CBA Result'!$G$93+'CBA Result'!$G$94+'CBA Result'!$G$95</f>
        <v>-1375964005.2877898</v>
      </c>
      <c r="P1755" s="122">
        <f>'CBA Result'!$G$90+'CBA Result'!$G$91</f>
        <v>16477753602.776276</v>
      </c>
      <c r="Q1755" s="122">
        <f>'CBA Result'!$G$74</f>
        <v>-11300047184.977684</v>
      </c>
      <c r="R1755" s="3">
        <v>0.2239460824214482</v>
      </c>
      <c r="S1755" s="122">
        <f t="shared" si="85"/>
        <v>7940501666.1373768</v>
      </c>
      <c r="T1755" s="3">
        <v>0.62517813820595913</v>
      </c>
      <c r="U1755" s="122">
        <f t="shared" si="86"/>
        <v>-20525735552.888084</v>
      </c>
      <c r="V1755" s="3">
        <f t="shared" si="87"/>
        <v>0.52503663743808993</v>
      </c>
    </row>
    <row r="1756" spans="13:22" x14ac:dyDescent="0.25">
      <c r="M1756" s="3">
        <v>1752</v>
      </c>
      <c r="N1756" s="122">
        <f>(_xlfn.GAMMA.INV(T1756,IF($O$2="Railway",$D$31,$D$32),IF($O$2="Railway",$F$31,$F$32))*'CBA Result'!$G$89)</f>
        <v>3502849650.0816779</v>
      </c>
      <c r="O1756" s="122">
        <f>'CBA Result'!$G$88+'CBA Result'!$G$92+'CBA Result'!$G$93+'CBA Result'!$G$94+'CBA Result'!$G$95</f>
        <v>-1375964005.2877898</v>
      </c>
      <c r="P1756" s="122">
        <f>'CBA Result'!$G$90+'CBA Result'!$G$91</f>
        <v>16477753602.776276</v>
      </c>
      <c r="Q1756" s="122">
        <f>'CBA Result'!$G$74</f>
        <v>-11300047184.977684</v>
      </c>
      <c r="R1756" s="3">
        <v>0.17828451331313466</v>
      </c>
      <c r="S1756" s="122">
        <f t="shared" si="85"/>
        <v>7048128888.0106249</v>
      </c>
      <c r="T1756" s="3">
        <v>0.29025792126545336</v>
      </c>
      <c r="U1756" s="122">
        <f t="shared" si="86"/>
        <v>-17069020959.771729</v>
      </c>
      <c r="V1756" s="3">
        <f t="shared" si="87"/>
        <v>0.5375243579832838</v>
      </c>
    </row>
    <row r="1757" spans="13:22" x14ac:dyDescent="0.25">
      <c r="M1757" s="3">
        <v>1753</v>
      </c>
      <c r="N1757" s="122">
        <f>(_xlfn.GAMMA.INV(T1757,IF($O$2="Railway",$D$31,$D$32),IF($O$2="Railway",$F$31,$F$32))*'CBA Result'!$G$89)</f>
        <v>2550598651.2602749</v>
      </c>
      <c r="O1757" s="122">
        <f>'CBA Result'!$G$88+'CBA Result'!$G$92+'CBA Result'!$G$93+'CBA Result'!$G$94+'CBA Result'!$G$95</f>
        <v>-1375964005.2877898</v>
      </c>
      <c r="P1757" s="122">
        <f>'CBA Result'!$G$90+'CBA Result'!$G$91</f>
        <v>16477753602.776276</v>
      </c>
      <c r="Q1757" s="122">
        <f>'CBA Result'!$G$74</f>
        <v>-11300047184.977684</v>
      </c>
      <c r="R1757" s="3">
        <v>0.54912096072049965</v>
      </c>
      <c r="S1757" s="122">
        <f t="shared" si="85"/>
        <v>13979050967.861139</v>
      </c>
      <c r="T1757" s="3">
        <v>2.6443900462435943E-2</v>
      </c>
      <c r="U1757" s="122">
        <f t="shared" si="86"/>
        <v>-12428801172.585863</v>
      </c>
      <c r="V1757" s="3">
        <f t="shared" si="87"/>
        <v>1.2192395230569801</v>
      </c>
    </row>
    <row r="1758" spans="13:22" x14ac:dyDescent="0.25">
      <c r="M1758" s="3">
        <v>1754</v>
      </c>
      <c r="N1758" s="122">
        <f>(_xlfn.GAMMA.INV(T1758,IF($O$2="Railway",$D$31,$D$32),IF($O$2="Railway",$F$31,$F$32))*'CBA Result'!$G$89)</f>
        <v>3511620161.2902961</v>
      </c>
      <c r="O1758" s="122">
        <f>'CBA Result'!$G$88+'CBA Result'!$G$92+'CBA Result'!$G$93+'CBA Result'!$G$94+'CBA Result'!$G$95</f>
        <v>-1375964005.2877898</v>
      </c>
      <c r="P1758" s="122">
        <f>'CBA Result'!$G$90+'CBA Result'!$G$91</f>
        <v>16477753602.776276</v>
      </c>
      <c r="Q1758" s="122">
        <f>'CBA Result'!$G$74</f>
        <v>-11300047184.977684</v>
      </c>
      <c r="R1758" s="3">
        <v>0.36166268414546354</v>
      </c>
      <c r="S1758" s="122">
        <f t="shared" si="85"/>
        <v>10478365563.261559</v>
      </c>
      <c r="T1758" s="3">
        <v>0.29419829103832151</v>
      </c>
      <c r="U1758" s="122">
        <f t="shared" si="86"/>
        <v>-17111758746.032217</v>
      </c>
      <c r="V1758" s="3">
        <f t="shared" si="87"/>
        <v>0.73715518705457073</v>
      </c>
    </row>
    <row r="1759" spans="13:22" x14ac:dyDescent="0.25">
      <c r="M1759" s="3">
        <v>1755</v>
      </c>
      <c r="N1759" s="122">
        <f>(_xlfn.GAMMA.INV(T1759,IF($O$2="Railway",$D$31,$D$32),IF($O$2="Railway",$F$31,$F$32))*'CBA Result'!$G$89)</f>
        <v>3881475353.862781</v>
      </c>
      <c r="O1759" s="122">
        <f>'CBA Result'!$G$88+'CBA Result'!$G$92+'CBA Result'!$G$93+'CBA Result'!$G$94+'CBA Result'!$G$95</f>
        <v>-1375964005.2877898</v>
      </c>
      <c r="P1759" s="122">
        <f>'CBA Result'!$G$90+'CBA Result'!$G$91</f>
        <v>16477753602.776276</v>
      </c>
      <c r="Q1759" s="122">
        <f>'CBA Result'!$G$74</f>
        <v>-11300047184.977684</v>
      </c>
      <c r="R1759" s="3">
        <v>5.8124689909861416E-2</v>
      </c>
      <c r="S1759" s="122">
        <f t="shared" si="85"/>
        <v>4262290506.9100752</v>
      </c>
      <c r="T1759" s="3">
        <v>0.47049366733721731</v>
      </c>
      <c r="U1759" s="122">
        <f t="shared" si="86"/>
        <v>-18914024519.544064</v>
      </c>
      <c r="V1759" s="3">
        <f t="shared" si="87"/>
        <v>0.35781923876073146</v>
      </c>
    </row>
    <row r="1760" spans="13:22" x14ac:dyDescent="0.25">
      <c r="M1760" s="3">
        <v>1756</v>
      </c>
      <c r="N1760" s="122">
        <f>(_xlfn.GAMMA.INV(T1760,IF($O$2="Railway",$D$31,$D$32),IF($O$2="Railway",$F$31,$F$32))*'CBA Result'!$G$89)</f>
        <v>5087717059.9949207</v>
      </c>
      <c r="O1760" s="122">
        <f>'CBA Result'!$G$88+'CBA Result'!$G$92+'CBA Result'!$G$93+'CBA Result'!$G$94+'CBA Result'!$G$95</f>
        <v>-1375964005.2877898</v>
      </c>
      <c r="P1760" s="122">
        <f>'CBA Result'!$G$90+'CBA Result'!$G$91</f>
        <v>16477753602.776276</v>
      </c>
      <c r="Q1760" s="122">
        <f>'CBA Result'!$G$74</f>
        <v>-11300047184.977684</v>
      </c>
      <c r="R1760" s="3">
        <v>0.74067324511877819</v>
      </c>
      <c r="S1760" s="122">
        <f t="shared" si="85"/>
        <v>18225357029.755245</v>
      </c>
      <c r="T1760" s="3">
        <v>0.89788372959467289</v>
      </c>
      <c r="U1760" s="122">
        <f t="shared" si="86"/>
        <v>-24791914529.479321</v>
      </c>
      <c r="V1760" s="3">
        <f t="shared" si="87"/>
        <v>0.88484937532265273</v>
      </c>
    </row>
    <row r="1761" spans="13:22" x14ac:dyDescent="0.25">
      <c r="M1761" s="3">
        <v>1757</v>
      </c>
      <c r="N1761" s="122">
        <f>(_xlfn.GAMMA.INV(T1761,IF($O$2="Railway",$D$31,$D$32),IF($O$2="Railway",$F$31,$F$32))*'CBA Result'!$G$89)</f>
        <v>3701193446.0813117</v>
      </c>
      <c r="O1761" s="122">
        <f>'CBA Result'!$G$88+'CBA Result'!$G$92+'CBA Result'!$G$93+'CBA Result'!$G$94+'CBA Result'!$G$95</f>
        <v>-1375964005.2877898</v>
      </c>
      <c r="P1761" s="122">
        <f>'CBA Result'!$G$90+'CBA Result'!$G$91</f>
        <v>16477753602.776276</v>
      </c>
      <c r="Q1761" s="122">
        <f>'CBA Result'!$G$74</f>
        <v>-11300047184.977684</v>
      </c>
      <c r="R1761" s="3">
        <v>0.43894572813102184</v>
      </c>
      <c r="S1761" s="122">
        <f t="shared" si="85"/>
        <v>11888543352.548233</v>
      </c>
      <c r="T1761" s="3">
        <v>0.38292420911376723</v>
      </c>
      <c r="U1761" s="122">
        <f t="shared" si="86"/>
        <v>-18035529588.276379</v>
      </c>
      <c r="V1761" s="3">
        <f t="shared" si="87"/>
        <v>0.78809844334047852</v>
      </c>
    </row>
    <row r="1762" spans="13:22" x14ac:dyDescent="0.25">
      <c r="M1762" s="3">
        <v>1758</v>
      </c>
      <c r="N1762" s="122">
        <f>(_xlfn.GAMMA.INV(T1762,IF($O$2="Railway",$D$31,$D$32),IF($O$2="Railway",$F$31,$F$32))*'CBA Result'!$G$89)</f>
        <v>4741359806.2219238</v>
      </c>
      <c r="O1762" s="122">
        <f>'CBA Result'!$G$88+'CBA Result'!$G$92+'CBA Result'!$G$93+'CBA Result'!$G$94+'CBA Result'!$G$95</f>
        <v>-1375964005.2877898</v>
      </c>
      <c r="P1762" s="122">
        <f>'CBA Result'!$G$90+'CBA Result'!$G$91</f>
        <v>16477753602.776276</v>
      </c>
      <c r="Q1762" s="122">
        <f>'CBA Result'!$G$74</f>
        <v>-11300047184.977684</v>
      </c>
      <c r="R1762" s="3">
        <v>0.5928839138452402</v>
      </c>
      <c r="S1762" s="122">
        <f t="shared" si="85"/>
        <v>14858785578.866777</v>
      </c>
      <c r="T1762" s="3">
        <v>0.817932911269735</v>
      </c>
      <c r="U1762" s="122">
        <f t="shared" si="86"/>
        <v>-23104151760.648403</v>
      </c>
      <c r="V1762" s="3">
        <f t="shared" si="87"/>
        <v>0.7887838328192085</v>
      </c>
    </row>
    <row r="1763" spans="13:22" x14ac:dyDescent="0.25">
      <c r="M1763" s="3">
        <v>1759</v>
      </c>
      <c r="N1763" s="122">
        <f>(_xlfn.GAMMA.INV(T1763,IF($O$2="Railway",$D$31,$D$32),IF($O$2="Railway",$F$31,$F$32))*'CBA Result'!$G$89)</f>
        <v>5612025991.8746729</v>
      </c>
      <c r="O1763" s="122">
        <f>'CBA Result'!$G$88+'CBA Result'!$G$92+'CBA Result'!$G$93+'CBA Result'!$G$94+'CBA Result'!$G$95</f>
        <v>-1375964005.2877898</v>
      </c>
      <c r="P1763" s="122">
        <f>'CBA Result'!$G$90+'CBA Result'!$G$91</f>
        <v>16477753602.776276</v>
      </c>
      <c r="Q1763" s="122">
        <f>'CBA Result'!$G$74</f>
        <v>-11300047184.977684</v>
      </c>
      <c r="R1763" s="3">
        <v>0.97830376915804262</v>
      </c>
      <c r="S1763" s="122">
        <f t="shared" si="85"/>
        <v>29199050956.952393</v>
      </c>
      <c r="T1763" s="3">
        <v>0.96313132491770204</v>
      </c>
      <c r="U1763" s="122">
        <f t="shared" si="86"/>
        <v>-27346817263.441177</v>
      </c>
      <c r="V1763" s="3">
        <f t="shared" si="87"/>
        <v>1.2226326969404695</v>
      </c>
    </row>
    <row r="1764" spans="13:22" x14ac:dyDescent="0.25">
      <c r="M1764" s="3">
        <v>1760</v>
      </c>
      <c r="N1764" s="122">
        <f>(_xlfn.GAMMA.INV(T1764,IF($O$2="Railway",$D$31,$D$32),IF($O$2="Railway",$F$31,$F$32))*'CBA Result'!$G$89)</f>
        <v>4595829883.8863783</v>
      </c>
      <c r="O1764" s="122">
        <f>'CBA Result'!$G$88+'CBA Result'!$G$92+'CBA Result'!$G$93+'CBA Result'!$G$94+'CBA Result'!$G$95</f>
        <v>-1375964005.2877898</v>
      </c>
      <c r="P1764" s="122">
        <f>'CBA Result'!$G$90+'CBA Result'!$G$91</f>
        <v>16477753602.776276</v>
      </c>
      <c r="Q1764" s="122">
        <f>'CBA Result'!$G$74</f>
        <v>-11300047184.977684</v>
      </c>
      <c r="R1764" s="3">
        <v>0.35663235989711728</v>
      </c>
      <c r="S1764" s="122">
        <f t="shared" si="85"/>
        <v>10387091051.664593</v>
      </c>
      <c r="T1764" s="3">
        <v>0.77343196336433495</v>
      </c>
      <c r="U1764" s="122">
        <f t="shared" si="86"/>
        <v>-22394999629.451035</v>
      </c>
      <c r="V1764" s="3">
        <f t="shared" si="87"/>
        <v>0.60758906699730664</v>
      </c>
    </row>
    <row r="1765" spans="13:22" x14ac:dyDescent="0.25">
      <c r="M1765" s="3">
        <v>1761</v>
      </c>
      <c r="N1765" s="122">
        <f>(_xlfn.GAMMA.INV(T1765,IF($O$2="Railway",$D$31,$D$32),IF($O$2="Railway",$F$31,$F$32))*'CBA Result'!$G$89)</f>
        <v>3745310376.7712374</v>
      </c>
      <c r="O1765" s="122">
        <f>'CBA Result'!$G$88+'CBA Result'!$G$92+'CBA Result'!$G$93+'CBA Result'!$G$94+'CBA Result'!$G$95</f>
        <v>-1375964005.2877898</v>
      </c>
      <c r="P1765" s="122">
        <f>'CBA Result'!$G$90+'CBA Result'!$G$91</f>
        <v>16477753602.776276</v>
      </c>
      <c r="Q1765" s="122">
        <f>'CBA Result'!$G$74</f>
        <v>-11300047184.977684</v>
      </c>
      <c r="R1765" s="3">
        <v>0.12859338945966614</v>
      </c>
      <c r="S1765" s="122">
        <f t="shared" si="85"/>
        <v>6007457711.570817</v>
      </c>
      <c r="T1765" s="3">
        <v>0.40424102591794642</v>
      </c>
      <c r="U1765" s="122">
        <f t="shared" si="86"/>
        <v>-18250506789.655712</v>
      </c>
      <c r="V1765" s="3">
        <f t="shared" si="87"/>
        <v>0.45899021761972064</v>
      </c>
    </row>
    <row r="1766" spans="13:22" x14ac:dyDescent="0.25">
      <c r="M1766" s="3">
        <v>1762</v>
      </c>
      <c r="N1766" s="122">
        <f>(_xlfn.GAMMA.INV(T1766,IF($O$2="Railway",$D$31,$D$32),IF($O$2="Railway",$F$31,$F$32))*'CBA Result'!$G$89)</f>
        <v>4520606084.2985086</v>
      </c>
      <c r="O1766" s="122">
        <f>'CBA Result'!$G$88+'CBA Result'!$G$92+'CBA Result'!$G$93+'CBA Result'!$G$94+'CBA Result'!$G$95</f>
        <v>-1375964005.2877898</v>
      </c>
      <c r="P1766" s="122">
        <f>'CBA Result'!$G$90+'CBA Result'!$G$91</f>
        <v>16477753602.776276</v>
      </c>
      <c r="Q1766" s="122">
        <f>'CBA Result'!$G$74</f>
        <v>-11300047184.977684</v>
      </c>
      <c r="R1766" s="3">
        <v>0.38238562863306735</v>
      </c>
      <c r="S1766" s="122">
        <f t="shared" si="85"/>
        <v>10854624573.033791</v>
      </c>
      <c r="T1766" s="3">
        <v>0.74780246834915098</v>
      </c>
      <c r="U1766" s="122">
        <f t="shared" si="86"/>
        <v>-22028441900.714638</v>
      </c>
      <c r="V1766" s="3">
        <f t="shared" si="87"/>
        <v>0.63550870802125825</v>
      </c>
    </row>
    <row r="1767" spans="13:22" x14ac:dyDescent="0.25">
      <c r="M1767" s="3">
        <v>1763</v>
      </c>
      <c r="N1767" s="122">
        <f>(_xlfn.GAMMA.INV(T1767,IF($O$2="Railway",$D$31,$D$32),IF($O$2="Railway",$F$31,$F$32))*'CBA Result'!$G$89)</f>
        <v>5438611499.083724</v>
      </c>
      <c r="O1767" s="122">
        <f>'CBA Result'!$G$88+'CBA Result'!$G$92+'CBA Result'!$G$93+'CBA Result'!$G$94+'CBA Result'!$G$95</f>
        <v>-1375964005.2877898</v>
      </c>
      <c r="P1767" s="122">
        <f>'CBA Result'!$G$90+'CBA Result'!$G$91</f>
        <v>16477753602.776276</v>
      </c>
      <c r="Q1767" s="122">
        <f>'CBA Result'!$G$74</f>
        <v>-11300047184.977684</v>
      </c>
      <c r="R1767" s="3">
        <v>0.72001673415625456</v>
      </c>
      <c r="S1767" s="122">
        <f t="shared" si="85"/>
        <v>17703161533.881008</v>
      </c>
      <c r="T1767" s="3">
        <v>0.94741854295413697</v>
      </c>
      <c r="U1767" s="122">
        <f t="shared" si="86"/>
        <v>-26501786529.076694</v>
      </c>
      <c r="V1767" s="3">
        <f t="shared" si="87"/>
        <v>0.82129591542050839</v>
      </c>
    </row>
    <row r="1768" spans="13:22" x14ac:dyDescent="0.25">
      <c r="M1768" s="3">
        <v>1764</v>
      </c>
      <c r="N1768" s="122">
        <f>(_xlfn.GAMMA.INV(T1768,IF($O$2="Railway",$D$31,$D$32),IF($O$2="Railway",$F$31,$F$32))*'CBA Result'!$G$89)</f>
        <v>3156798745.9665656</v>
      </c>
      <c r="O1768" s="122">
        <f>'CBA Result'!$G$88+'CBA Result'!$G$92+'CBA Result'!$G$93+'CBA Result'!$G$94+'CBA Result'!$G$95</f>
        <v>-1375964005.2877898</v>
      </c>
      <c r="P1768" s="122">
        <f>'CBA Result'!$G$90+'CBA Result'!$G$91</f>
        <v>16477753602.776276</v>
      </c>
      <c r="Q1768" s="122">
        <f>'CBA Result'!$G$74</f>
        <v>-11300047184.977684</v>
      </c>
      <c r="R1768" s="3">
        <v>0.56740885810956943</v>
      </c>
      <c r="S1768" s="122">
        <f t="shared" si="85"/>
        <v>14342237242.458519</v>
      </c>
      <c r="T1768" s="3">
        <v>0.15348253024869107</v>
      </c>
      <c r="U1768" s="122">
        <f t="shared" si="86"/>
        <v>-15382751000.868105</v>
      </c>
      <c r="V1768" s="3">
        <f t="shared" si="87"/>
        <v>1.0481266960784459</v>
      </c>
    </row>
    <row r="1769" spans="13:22" x14ac:dyDescent="0.25">
      <c r="M1769" s="3">
        <v>1765</v>
      </c>
      <c r="N1769" s="122">
        <f>(_xlfn.GAMMA.INV(T1769,IF($O$2="Railway",$D$31,$D$32),IF($O$2="Railway",$F$31,$F$32))*'CBA Result'!$G$89)</f>
        <v>4563757448.5983124</v>
      </c>
      <c r="O1769" s="122">
        <f>'CBA Result'!$G$88+'CBA Result'!$G$92+'CBA Result'!$G$93+'CBA Result'!$G$94+'CBA Result'!$G$95</f>
        <v>-1375964005.2877898</v>
      </c>
      <c r="P1769" s="122">
        <f>'CBA Result'!$G$90+'CBA Result'!$G$91</f>
        <v>16477753602.776276</v>
      </c>
      <c r="Q1769" s="122">
        <f>'CBA Result'!$G$74</f>
        <v>-11300047184.977684</v>
      </c>
      <c r="R1769" s="3">
        <v>1.902695166404611E-2</v>
      </c>
      <c r="S1769" s="122">
        <f t="shared" si="85"/>
        <v>2887318125.7450175</v>
      </c>
      <c r="T1769" s="3">
        <v>0.76272226571054158</v>
      </c>
      <c r="U1769" s="122">
        <f t="shared" si="86"/>
        <v>-22238713997.793919</v>
      </c>
      <c r="V1769" s="3">
        <f t="shared" si="87"/>
        <v>0.27317728757419119</v>
      </c>
    </row>
    <row r="1770" spans="13:22" x14ac:dyDescent="0.25">
      <c r="M1770" s="3">
        <v>1766</v>
      </c>
      <c r="N1770" s="122">
        <f>(_xlfn.GAMMA.INV(T1770,IF($O$2="Railway",$D$31,$D$32),IF($O$2="Railway",$F$31,$F$32))*'CBA Result'!$G$89)</f>
        <v>3420677125.3008308</v>
      </c>
      <c r="O1770" s="122">
        <f>'CBA Result'!$G$88+'CBA Result'!$G$92+'CBA Result'!$G$93+'CBA Result'!$G$94+'CBA Result'!$G$95</f>
        <v>-1375964005.2877898</v>
      </c>
      <c r="P1770" s="122">
        <f>'CBA Result'!$G$90+'CBA Result'!$G$91</f>
        <v>16477753602.776276</v>
      </c>
      <c r="Q1770" s="122">
        <f>'CBA Result'!$G$74</f>
        <v>-11300047184.977684</v>
      </c>
      <c r="R1770" s="3">
        <v>0.52689507312113981</v>
      </c>
      <c r="S1770" s="122">
        <f t="shared" si="85"/>
        <v>13545137295.240147</v>
      </c>
      <c r="T1770" s="3">
        <v>0.25428942801557997</v>
      </c>
      <c r="U1770" s="122">
        <f t="shared" si="86"/>
        <v>-16668602817.997091</v>
      </c>
      <c r="V1770" s="3">
        <f t="shared" si="87"/>
        <v>0.93528237402242409</v>
      </c>
    </row>
    <row r="1771" spans="13:22" x14ac:dyDescent="0.25">
      <c r="M1771" s="3">
        <v>1767</v>
      </c>
      <c r="N1771" s="122">
        <f>(_xlfn.GAMMA.INV(T1771,IF($O$2="Railway",$D$31,$D$32),IF($O$2="Railway",$F$31,$F$32))*'CBA Result'!$G$89)</f>
        <v>3487832666.7498846</v>
      </c>
      <c r="O1771" s="122">
        <f>'CBA Result'!$G$88+'CBA Result'!$G$92+'CBA Result'!$G$93+'CBA Result'!$G$94+'CBA Result'!$G$95</f>
        <v>-1375964005.2877898</v>
      </c>
      <c r="P1771" s="122">
        <f>'CBA Result'!$G$90+'CBA Result'!$G$91</f>
        <v>16477753602.776276</v>
      </c>
      <c r="Q1771" s="122">
        <f>'CBA Result'!$G$74</f>
        <v>-11300047184.977684</v>
      </c>
      <c r="R1771" s="3">
        <v>0.90843595006610756</v>
      </c>
      <c r="S1771" s="122">
        <f t="shared" si="85"/>
        <v>23950071091.060081</v>
      </c>
      <c r="T1771" s="3">
        <v>0.28355392199523777</v>
      </c>
      <c r="U1771" s="122">
        <f t="shared" si="86"/>
        <v>-16995844766.429562</v>
      </c>
      <c r="V1771" s="3">
        <f t="shared" si="87"/>
        <v>1.5334300889826962</v>
      </c>
    </row>
    <row r="1772" spans="13:22" x14ac:dyDescent="0.25">
      <c r="M1772" s="3">
        <v>1768</v>
      </c>
      <c r="N1772" s="122">
        <f>(_xlfn.GAMMA.INV(T1772,IF($O$2="Railway",$D$31,$D$32),IF($O$2="Railway",$F$31,$F$32))*'CBA Result'!$G$89)</f>
        <v>3784093566.8091049</v>
      </c>
      <c r="O1772" s="122">
        <f>'CBA Result'!$G$88+'CBA Result'!$G$92+'CBA Result'!$G$93+'CBA Result'!$G$94+'CBA Result'!$G$95</f>
        <v>-1375964005.2877898</v>
      </c>
      <c r="P1772" s="122">
        <f>'CBA Result'!$G$90+'CBA Result'!$G$91</f>
        <v>16477753602.776276</v>
      </c>
      <c r="Q1772" s="122">
        <f>'CBA Result'!$G$74</f>
        <v>-11300047184.977684</v>
      </c>
      <c r="R1772" s="3">
        <v>0.43312084233437209</v>
      </c>
      <c r="S1772" s="122">
        <f t="shared" si="85"/>
        <v>11781306747.416809</v>
      </c>
      <c r="T1772" s="3">
        <v>0.42307968738953683</v>
      </c>
      <c r="U1772" s="122">
        <f t="shared" si="86"/>
        <v>-18439493229.204365</v>
      </c>
      <c r="V1772" s="3">
        <f t="shared" si="87"/>
        <v>0.76951335552242695</v>
      </c>
    </row>
    <row r="1773" spans="13:22" x14ac:dyDescent="0.25">
      <c r="M1773" s="3">
        <v>1769</v>
      </c>
      <c r="N1773" s="122">
        <f>(_xlfn.GAMMA.INV(T1773,IF($O$2="Railway",$D$31,$D$32),IF($O$2="Railway",$F$31,$F$32))*'CBA Result'!$G$89)</f>
        <v>6669036701.0755558</v>
      </c>
      <c r="O1773" s="122">
        <f>'CBA Result'!$G$88+'CBA Result'!$G$92+'CBA Result'!$G$93+'CBA Result'!$G$94+'CBA Result'!$G$95</f>
        <v>-1375964005.2877898</v>
      </c>
      <c r="P1773" s="122">
        <f>'CBA Result'!$G$90+'CBA Result'!$G$91</f>
        <v>16477753602.776276</v>
      </c>
      <c r="Q1773" s="122">
        <f>'CBA Result'!$G$74</f>
        <v>-11300047184.977684</v>
      </c>
      <c r="R1773" s="3">
        <v>0.49528217523476026</v>
      </c>
      <c r="S1773" s="122">
        <f t="shared" si="85"/>
        <v>12940031889.105762</v>
      </c>
      <c r="T1773" s="3">
        <v>0.99697932902550945</v>
      </c>
      <c r="U1773" s="122">
        <f t="shared" si="86"/>
        <v>-32497520191.736248</v>
      </c>
      <c r="V1773" s="3">
        <f t="shared" si="87"/>
        <v>0.56106141260372233</v>
      </c>
    </row>
    <row r="1774" spans="13:22" x14ac:dyDescent="0.25">
      <c r="M1774" s="3">
        <v>1770</v>
      </c>
      <c r="N1774" s="122">
        <f>(_xlfn.GAMMA.INV(T1774,IF($O$2="Railway",$D$31,$D$32),IF($O$2="Railway",$F$31,$F$32))*'CBA Result'!$G$89)</f>
        <v>4888036943.0530005</v>
      </c>
      <c r="O1774" s="122">
        <f>'CBA Result'!$G$88+'CBA Result'!$G$92+'CBA Result'!$G$93+'CBA Result'!$G$94+'CBA Result'!$G$95</f>
        <v>-1375964005.2877898</v>
      </c>
      <c r="P1774" s="122">
        <f>'CBA Result'!$G$90+'CBA Result'!$G$91</f>
        <v>16477753602.776276</v>
      </c>
      <c r="Q1774" s="122">
        <f>'CBA Result'!$G$74</f>
        <v>-11300047184.977684</v>
      </c>
      <c r="R1774" s="3">
        <v>0.64768345648912062</v>
      </c>
      <c r="S1774" s="122">
        <f t="shared" si="85"/>
        <v>16021299425.707375</v>
      </c>
      <c r="T1774" s="3">
        <v>0.85608517458804545</v>
      </c>
      <c r="U1774" s="122">
        <f t="shared" si="86"/>
        <v>-23818894148.415623</v>
      </c>
      <c r="V1774" s="3">
        <f t="shared" si="87"/>
        <v>0.82007889374544696</v>
      </c>
    </row>
    <row r="1775" spans="13:22" x14ac:dyDescent="0.25">
      <c r="M1775" s="3">
        <v>1771</v>
      </c>
      <c r="N1775" s="122">
        <f>(_xlfn.GAMMA.INV(T1775,IF($O$2="Railway",$D$31,$D$32),IF($O$2="Railway",$F$31,$F$32))*'CBA Result'!$G$89)</f>
        <v>3919030466.1457634</v>
      </c>
      <c r="O1775" s="122">
        <f>'CBA Result'!$G$88+'CBA Result'!$G$92+'CBA Result'!$G$93+'CBA Result'!$G$94+'CBA Result'!$G$95</f>
        <v>-1375964005.2877898</v>
      </c>
      <c r="P1775" s="122">
        <f>'CBA Result'!$G$90+'CBA Result'!$G$91</f>
        <v>16477753602.776276</v>
      </c>
      <c r="Q1775" s="122">
        <f>'CBA Result'!$G$74</f>
        <v>-11300047184.977684</v>
      </c>
      <c r="R1775" s="3">
        <v>0.79103923175827884</v>
      </c>
      <c r="S1775" s="122">
        <f t="shared" si="85"/>
        <v>19607556454.220898</v>
      </c>
      <c r="T1775" s="3">
        <v>0.48871453811886312</v>
      </c>
      <c r="U1775" s="122">
        <f t="shared" si="86"/>
        <v>-19097026664.294941</v>
      </c>
      <c r="V1775" s="3">
        <f t="shared" si="87"/>
        <v>1.1598990410634518</v>
      </c>
    </row>
    <row r="1776" spans="13:22" x14ac:dyDescent="0.25">
      <c r="M1776" s="3">
        <v>1772</v>
      </c>
      <c r="N1776" s="122">
        <f>(_xlfn.GAMMA.INV(T1776,IF($O$2="Railway",$D$31,$D$32),IF($O$2="Railway",$F$31,$F$32))*'CBA Result'!$G$89)</f>
        <v>4025372760.3155751</v>
      </c>
      <c r="O1776" s="122">
        <f>'CBA Result'!$G$88+'CBA Result'!$G$92+'CBA Result'!$G$93+'CBA Result'!$G$94+'CBA Result'!$G$95</f>
        <v>-1375964005.2877898</v>
      </c>
      <c r="P1776" s="122">
        <f>'CBA Result'!$G$90+'CBA Result'!$G$91</f>
        <v>16477753602.776276</v>
      </c>
      <c r="Q1776" s="122">
        <f>'CBA Result'!$G$74</f>
        <v>-11300047184.977684</v>
      </c>
      <c r="R1776" s="3">
        <v>0.30105159323886344</v>
      </c>
      <c r="S1776" s="122">
        <f t="shared" si="85"/>
        <v>9376027000.5139542</v>
      </c>
      <c r="T1776" s="3">
        <v>0.53968906764948466</v>
      </c>
      <c r="U1776" s="122">
        <f t="shared" si="86"/>
        <v>-19615221571.133835</v>
      </c>
      <c r="V1776" s="3">
        <f t="shared" si="87"/>
        <v>0.61306652652033355</v>
      </c>
    </row>
    <row r="1777" spans="13:22" x14ac:dyDescent="0.25">
      <c r="M1777" s="3">
        <v>1773</v>
      </c>
      <c r="N1777" s="122">
        <f>(_xlfn.GAMMA.INV(T1777,IF($O$2="Railway",$D$31,$D$32),IF($O$2="Railway",$F$31,$F$32))*'CBA Result'!$G$89)</f>
        <v>3328838980.6255355</v>
      </c>
      <c r="O1777" s="122">
        <f>'CBA Result'!$G$88+'CBA Result'!$G$92+'CBA Result'!$G$93+'CBA Result'!$G$94+'CBA Result'!$G$95</f>
        <v>-1375964005.2877898</v>
      </c>
      <c r="P1777" s="122">
        <f>'CBA Result'!$G$90+'CBA Result'!$G$91</f>
        <v>16477753602.776276</v>
      </c>
      <c r="Q1777" s="122">
        <f>'CBA Result'!$G$74</f>
        <v>-11300047184.977684</v>
      </c>
      <c r="R1777" s="3">
        <v>0.63673985537123201</v>
      </c>
      <c r="S1777" s="122">
        <f t="shared" si="85"/>
        <v>15782721352.092527</v>
      </c>
      <c r="T1777" s="3">
        <v>0.21642359349970208</v>
      </c>
      <c r="U1777" s="122">
        <f t="shared" si="86"/>
        <v>-16221085118.705429</v>
      </c>
      <c r="V1777" s="3">
        <f t="shared" si="87"/>
        <v>1.0933668245768824</v>
      </c>
    </row>
    <row r="1778" spans="13:22" x14ac:dyDescent="0.25">
      <c r="M1778" s="3">
        <v>1774</v>
      </c>
      <c r="N1778" s="122">
        <f>(_xlfn.GAMMA.INV(T1778,IF($O$2="Railway",$D$31,$D$32),IF($O$2="Railway",$F$31,$F$32))*'CBA Result'!$G$89)</f>
        <v>4074001225.0574522</v>
      </c>
      <c r="O1778" s="122">
        <f>'CBA Result'!$G$88+'CBA Result'!$G$92+'CBA Result'!$G$93+'CBA Result'!$G$94+'CBA Result'!$G$95</f>
        <v>-1375964005.2877898</v>
      </c>
      <c r="P1778" s="122">
        <f>'CBA Result'!$G$90+'CBA Result'!$G$91</f>
        <v>16477753602.776276</v>
      </c>
      <c r="Q1778" s="122">
        <f>'CBA Result'!$G$74</f>
        <v>-11300047184.977684</v>
      </c>
      <c r="R1778" s="3">
        <v>0.92367659384804646</v>
      </c>
      <c r="S1778" s="122">
        <f t="shared" si="85"/>
        <v>24751365380.476398</v>
      </c>
      <c r="T1778" s="3">
        <v>0.56253761480174758</v>
      </c>
      <c r="U1778" s="122">
        <f t="shared" si="86"/>
        <v>-19852183007.346565</v>
      </c>
      <c r="V1778" s="3">
        <f t="shared" si="87"/>
        <v>1.3826893793034267</v>
      </c>
    </row>
    <row r="1779" spans="13:22" x14ac:dyDescent="0.25">
      <c r="M1779" s="3">
        <v>1775</v>
      </c>
      <c r="N1779" s="122">
        <f>(_xlfn.GAMMA.INV(T1779,IF($O$2="Railway",$D$31,$D$32),IF($O$2="Railway",$F$31,$F$32))*'CBA Result'!$G$89)</f>
        <v>2972351437.4775991</v>
      </c>
      <c r="O1779" s="122">
        <f>'CBA Result'!$G$88+'CBA Result'!$G$92+'CBA Result'!$G$93+'CBA Result'!$G$94+'CBA Result'!$G$95</f>
        <v>-1375964005.2877898</v>
      </c>
      <c r="P1779" s="122">
        <f>'CBA Result'!$G$90+'CBA Result'!$G$91</f>
        <v>16477753602.776276</v>
      </c>
      <c r="Q1779" s="122">
        <f>'CBA Result'!$G$74</f>
        <v>-11300047184.977684</v>
      </c>
      <c r="R1779" s="3">
        <v>0.72684201969159901</v>
      </c>
      <c r="S1779" s="122">
        <f t="shared" si="85"/>
        <v>17873264646.364143</v>
      </c>
      <c r="T1779" s="3">
        <v>9.922362799930573E-2</v>
      </c>
      <c r="U1779" s="122">
        <f t="shared" si="86"/>
        <v>-14483958506.449099</v>
      </c>
      <c r="V1779" s="3">
        <f t="shared" si="87"/>
        <v>1.3442217519392183</v>
      </c>
    </row>
    <row r="1780" spans="13:22" x14ac:dyDescent="0.25">
      <c r="M1780" s="3">
        <v>1776</v>
      </c>
      <c r="N1780" s="122">
        <f>(_xlfn.GAMMA.INV(T1780,IF($O$2="Railway",$D$31,$D$32),IF($O$2="Railway",$F$31,$F$32))*'CBA Result'!$G$89)</f>
        <v>4318333905.9863567</v>
      </c>
      <c r="O1780" s="122">
        <f>'CBA Result'!$G$88+'CBA Result'!$G$92+'CBA Result'!$G$93+'CBA Result'!$G$94+'CBA Result'!$G$95</f>
        <v>-1375964005.2877898</v>
      </c>
      <c r="P1780" s="122">
        <f>'CBA Result'!$G$90+'CBA Result'!$G$91</f>
        <v>16477753602.776276</v>
      </c>
      <c r="Q1780" s="122">
        <f>'CBA Result'!$G$74</f>
        <v>-11300047184.977684</v>
      </c>
      <c r="R1780" s="3">
        <v>0.69118819657428132</v>
      </c>
      <c r="S1780" s="122">
        <f t="shared" si="85"/>
        <v>17008414160.26446</v>
      </c>
      <c r="T1780" s="3">
        <v>0.6703450099783409</v>
      </c>
      <c r="U1780" s="122">
        <f t="shared" si="86"/>
        <v>-21042790674.97382</v>
      </c>
      <c r="V1780" s="3">
        <f t="shared" si="87"/>
        <v>0.9481054280832858</v>
      </c>
    </row>
    <row r="1781" spans="13:22" x14ac:dyDescent="0.25">
      <c r="M1781" s="3">
        <v>1777</v>
      </c>
      <c r="N1781" s="122">
        <f>(_xlfn.GAMMA.INV(T1781,IF($O$2="Railway",$D$31,$D$32),IF($O$2="Railway",$F$31,$F$32))*'CBA Result'!$G$89)</f>
        <v>5911827387.1157846</v>
      </c>
      <c r="O1781" s="122">
        <f>'CBA Result'!$G$88+'CBA Result'!$G$92+'CBA Result'!$G$93+'CBA Result'!$G$94+'CBA Result'!$G$95</f>
        <v>-1375964005.2877898</v>
      </c>
      <c r="P1781" s="122">
        <f>'CBA Result'!$G$90+'CBA Result'!$G$91</f>
        <v>16477753602.776276</v>
      </c>
      <c r="Q1781" s="122">
        <f>'CBA Result'!$G$74</f>
        <v>-11300047184.977684</v>
      </c>
      <c r="R1781" s="3">
        <v>0.20656493454893099</v>
      </c>
      <c r="S1781" s="122">
        <f t="shared" si="85"/>
        <v>7606030089.325923</v>
      </c>
      <c r="T1781" s="3">
        <v>0.98081031321712409</v>
      </c>
      <c r="U1781" s="122">
        <f t="shared" si="86"/>
        <v>-28807718189.925426</v>
      </c>
      <c r="V1781" s="3">
        <f t="shared" si="87"/>
        <v>0.42148056958569374</v>
      </c>
    </row>
    <row r="1782" spans="13:22" x14ac:dyDescent="0.25">
      <c r="M1782" s="3">
        <v>1778</v>
      </c>
      <c r="N1782" s="122">
        <f>(_xlfn.GAMMA.INV(T1782,IF($O$2="Railway",$D$31,$D$32),IF($O$2="Railway",$F$31,$F$32))*'CBA Result'!$G$89)</f>
        <v>2988229488.0692086</v>
      </c>
      <c r="O1782" s="122">
        <f>'CBA Result'!$G$88+'CBA Result'!$G$92+'CBA Result'!$G$93+'CBA Result'!$G$94+'CBA Result'!$G$95</f>
        <v>-1375964005.2877898</v>
      </c>
      <c r="P1782" s="122">
        <f>'CBA Result'!$G$90+'CBA Result'!$G$91</f>
        <v>16477753602.776276</v>
      </c>
      <c r="Q1782" s="122">
        <f>'CBA Result'!$G$74</f>
        <v>-11300047184.977684</v>
      </c>
      <c r="R1782" s="3">
        <v>0.78153317008472822</v>
      </c>
      <c r="S1782" s="122">
        <f t="shared" si="85"/>
        <v>19332858288.12056</v>
      </c>
      <c r="T1782" s="3">
        <v>0.10333123756741447</v>
      </c>
      <c r="U1782" s="122">
        <f t="shared" si="86"/>
        <v>-14561330590.729731</v>
      </c>
      <c r="V1782" s="3">
        <f t="shared" si="87"/>
        <v>1.4384072691980774</v>
      </c>
    </row>
    <row r="1783" spans="13:22" x14ac:dyDescent="0.25">
      <c r="M1783" s="3">
        <v>1779</v>
      </c>
      <c r="N1783" s="122">
        <f>(_xlfn.GAMMA.INV(T1783,IF($O$2="Railway",$D$31,$D$32),IF($O$2="Railway",$F$31,$F$32))*'CBA Result'!$G$89)</f>
        <v>3199449824.2913532</v>
      </c>
      <c r="O1783" s="122">
        <f>'CBA Result'!$G$88+'CBA Result'!$G$92+'CBA Result'!$G$93+'CBA Result'!$G$94+'CBA Result'!$G$95</f>
        <v>-1375964005.2877898</v>
      </c>
      <c r="P1783" s="122">
        <f>'CBA Result'!$G$90+'CBA Result'!$G$91</f>
        <v>16477753602.776276</v>
      </c>
      <c r="Q1783" s="122">
        <f>'CBA Result'!$G$74</f>
        <v>-11300047184.977684</v>
      </c>
      <c r="R1783" s="3">
        <v>0.83439071677589871</v>
      </c>
      <c r="S1783" s="122">
        <f t="shared" si="85"/>
        <v>20967203839.280773</v>
      </c>
      <c r="T1783" s="3">
        <v>0.16802911259616937</v>
      </c>
      <c r="U1783" s="122">
        <f t="shared" si="86"/>
        <v>-15590585256.576363</v>
      </c>
      <c r="V1783" s="3">
        <f t="shared" si="87"/>
        <v>1.4618238689064513</v>
      </c>
    </row>
    <row r="1784" spans="13:22" x14ac:dyDescent="0.25">
      <c r="M1784" s="3">
        <v>1780</v>
      </c>
      <c r="N1784" s="122">
        <f>(_xlfn.GAMMA.INV(T1784,IF($O$2="Railway",$D$31,$D$32),IF($O$2="Railway",$F$31,$F$32))*'CBA Result'!$G$89)</f>
        <v>3463100906.9681821</v>
      </c>
      <c r="O1784" s="122">
        <f>'CBA Result'!$G$88+'CBA Result'!$G$92+'CBA Result'!$G$93+'CBA Result'!$G$94+'CBA Result'!$G$95</f>
        <v>-1375964005.2877898</v>
      </c>
      <c r="P1784" s="122">
        <f>'CBA Result'!$G$90+'CBA Result'!$G$91</f>
        <v>16477753602.776276</v>
      </c>
      <c r="Q1784" s="122">
        <f>'CBA Result'!$G$74</f>
        <v>-11300047184.977684</v>
      </c>
      <c r="R1784" s="3">
        <v>0.13382262879350626</v>
      </c>
      <c r="S1784" s="122">
        <f t="shared" si="85"/>
        <v>6121797984.4646091</v>
      </c>
      <c r="T1784" s="3">
        <v>0.27263594519211409</v>
      </c>
      <c r="U1784" s="122">
        <f t="shared" si="86"/>
        <v>-16875329480.803162</v>
      </c>
      <c r="V1784" s="3">
        <f t="shared" si="87"/>
        <v>0.48644590290715362</v>
      </c>
    </row>
    <row r="1785" spans="13:22" x14ac:dyDescent="0.25">
      <c r="M1785" s="3">
        <v>1781</v>
      </c>
      <c r="N1785" s="122">
        <f>(_xlfn.GAMMA.INV(T1785,IF($O$2="Railway",$D$31,$D$32),IF($O$2="Railway",$F$31,$F$32))*'CBA Result'!$G$89)</f>
        <v>3833528895.7474227</v>
      </c>
      <c r="O1785" s="122">
        <f>'CBA Result'!$G$88+'CBA Result'!$G$92+'CBA Result'!$G$93+'CBA Result'!$G$94+'CBA Result'!$G$95</f>
        <v>-1375964005.2877898</v>
      </c>
      <c r="P1785" s="122">
        <f>'CBA Result'!$G$90+'CBA Result'!$G$91</f>
        <v>16477753602.776276</v>
      </c>
      <c r="Q1785" s="122">
        <f>'CBA Result'!$G$74</f>
        <v>-11300047184.977684</v>
      </c>
      <c r="R1785" s="3">
        <v>0.29858182966593183</v>
      </c>
      <c r="S1785" s="122">
        <f t="shared" si="85"/>
        <v>9330845123.4907722</v>
      </c>
      <c r="T1785" s="3">
        <v>0.44715488517829483</v>
      </c>
      <c r="U1785" s="122">
        <f t="shared" si="86"/>
        <v>-18680386430.481693</v>
      </c>
      <c r="V1785" s="3">
        <f t="shared" si="87"/>
        <v>0.63105814528090731</v>
      </c>
    </row>
    <row r="1786" spans="13:22" x14ac:dyDescent="0.25">
      <c r="M1786" s="3">
        <v>1782</v>
      </c>
      <c r="N1786" s="122">
        <f>(_xlfn.GAMMA.INV(T1786,IF($O$2="Railway",$D$31,$D$32),IF($O$2="Railway",$F$31,$F$32))*'CBA Result'!$G$89)</f>
        <v>5215112529.560936</v>
      </c>
      <c r="O1786" s="122">
        <f>'CBA Result'!$G$88+'CBA Result'!$G$92+'CBA Result'!$G$93+'CBA Result'!$G$94+'CBA Result'!$G$95</f>
        <v>-1375964005.2877898</v>
      </c>
      <c r="P1786" s="122">
        <f>'CBA Result'!$G$90+'CBA Result'!$G$91</f>
        <v>16477753602.776276</v>
      </c>
      <c r="Q1786" s="122">
        <f>'CBA Result'!$G$74</f>
        <v>-11300047184.977684</v>
      </c>
      <c r="R1786" s="3">
        <v>0.15194195396591648</v>
      </c>
      <c r="S1786" s="122">
        <f t="shared" si="85"/>
        <v>6508247151.675808</v>
      </c>
      <c r="T1786" s="3">
        <v>0.91904777273888627</v>
      </c>
      <c r="U1786" s="122">
        <f t="shared" si="86"/>
        <v>-25412699363.95018</v>
      </c>
      <c r="V1786" s="3">
        <f t="shared" si="87"/>
        <v>0.40717420561105405</v>
      </c>
    </row>
    <row r="1787" spans="13:22" x14ac:dyDescent="0.25">
      <c r="M1787" s="3">
        <v>1783</v>
      </c>
      <c r="N1787" s="122">
        <f>(_xlfn.GAMMA.INV(T1787,IF($O$2="Railway",$D$31,$D$32),IF($O$2="Railway",$F$31,$F$32))*'CBA Result'!$G$89)</f>
        <v>4634608254.9459267</v>
      </c>
      <c r="O1787" s="122">
        <f>'CBA Result'!$G$88+'CBA Result'!$G$92+'CBA Result'!$G$93+'CBA Result'!$G$94+'CBA Result'!$G$95</f>
        <v>-1375964005.2877898</v>
      </c>
      <c r="P1787" s="122">
        <f>'CBA Result'!$G$90+'CBA Result'!$G$91</f>
        <v>16477753602.776276</v>
      </c>
      <c r="Q1787" s="122">
        <f>'CBA Result'!$G$74</f>
        <v>-11300047184.977684</v>
      </c>
      <c r="R1787" s="3">
        <v>0.32161910635596658</v>
      </c>
      <c r="S1787" s="122">
        <f t="shared" si="85"/>
        <v>9751169254.4961281</v>
      </c>
      <c r="T1787" s="3">
        <v>0.78594599696786593</v>
      </c>
      <c r="U1787" s="122">
        <f t="shared" si="86"/>
        <v>-22583962586.621006</v>
      </c>
      <c r="V1787" s="3">
        <f t="shared" si="87"/>
        <v>0.57606425153491114</v>
      </c>
    </row>
    <row r="1788" spans="13:22" x14ac:dyDescent="0.25">
      <c r="M1788" s="3">
        <v>1784</v>
      </c>
      <c r="N1788" s="122">
        <f>(_xlfn.GAMMA.INV(T1788,IF($O$2="Railway",$D$31,$D$32),IF($O$2="Railway",$F$31,$F$32))*'CBA Result'!$G$89)</f>
        <v>5268407621.569128</v>
      </c>
      <c r="O1788" s="122">
        <f>'CBA Result'!$G$88+'CBA Result'!$G$92+'CBA Result'!$G$93+'CBA Result'!$G$94+'CBA Result'!$G$95</f>
        <v>-1375964005.2877898</v>
      </c>
      <c r="P1788" s="122">
        <f>'CBA Result'!$G$90+'CBA Result'!$G$91</f>
        <v>16477753602.776276</v>
      </c>
      <c r="Q1788" s="122">
        <f>'CBA Result'!$G$74</f>
        <v>-11300047184.977684</v>
      </c>
      <c r="R1788" s="3">
        <v>0.76119408892366058</v>
      </c>
      <c r="S1788" s="122">
        <f t="shared" si="85"/>
        <v>18767876266.96912</v>
      </c>
      <c r="T1788" s="3">
        <v>0.9267626975489891</v>
      </c>
      <c r="U1788" s="122">
        <f t="shared" si="86"/>
        <v>-25672400788.05201</v>
      </c>
      <c r="V1788" s="3">
        <f t="shared" si="87"/>
        <v>0.88267241035737565</v>
      </c>
    </row>
    <row r="1789" spans="13:22" x14ac:dyDescent="0.25">
      <c r="M1789" s="3">
        <v>1785</v>
      </c>
      <c r="N1789" s="122">
        <f>(_xlfn.GAMMA.INV(T1789,IF($O$2="Railway",$D$31,$D$32),IF($O$2="Railway",$F$31,$F$32))*'CBA Result'!$G$89)</f>
        <v>2962501977.736661</v>
      </c>
      <c r="O1789" s="122">
        <f>'CBA Result'!$G$88+'CBA Result'!$G$92+'CBA Result'!$G$93+'CBA Result'!$G$94+'CBA Result'!$G$95</f>
        <v>-1375964005.2877898</v>
      </c>
      <c r="P1789" s="122">
        <f>'CBA Result'!$G$90+'CBA Result'!$G$91</f>
        <v>16477753602.776276</v>
      </c>
      <c r="Q1789" s="122">
        <f>'CBA Result'!$G$74</f>
        <v>-11300047184.977684</v>
      </c>
      <c r="R1789" s="3">
        <v>0.34652253925961241</v>
      </c>
      <c r="S1789" s="122">
        <f t="shared" si="85"/>
        <v>10203640576.339211</v>
      </c>
      <c r="T1789" s="3">
        <v>9.6729052668287019E-2</v>
      </c>
      <c r="U1789" s="122">
        <f t="shared" si="86"/>
        <v>-14435963116.536608</v>
      </c>
      <c r="V1789" s="3">
        <f t="shared" si="87"/>
        <v>0.81672268442430829</v>
      </c>
    </row>
    <row r="1790" spans="13:22" x14ac:dyDescent="0.25">
      <c r="M1790" s="3">
        <v>1786</v>
      </c>
      <c r="N1790" s="122">
        <f>(_xlfn.GAMMA.INV(T1790,IF($O$2="Railway",$D$31,$D$32),IF($O$2="Railway",$F$31,$F$32))*'CBA Result'!$G$89)</f>
        <v>4152730908.0123334</v>
      </c>
      <c r="O1790" s="122">
        <f>'CBA Result'!$G$88+'CBA Result'!$G$92+'CBA Result'!$G$93+'CBA Result'!$G$94+'CBA Result'!$G$95</f>
        <v>-1375964005.2877898</v>
      </c>
      <c r="P1790" s="122">
        <f>'CBA Result'!$G$90+'CBA Result'!$G$91</f>
        <v>16477753602.776276</v>
      </c>
      <c r="Q1790" s="122">
        <f>'CBA Result'!$G$74</f>
        <v>-11300047184.977684</v>
      </c>
      <c r="R1790" s="3">
        <v>0.43095422706191955</v>
      </c>
      <c r="S1790" s="122">
        <f t="shared" si="85"/>
        <v>11741474866.971285</v>
      </c>
      <c r="T1790" s="3">
        <v>0.59868616895507043</v>
      </c>
      <c r="U1790" s="122">
        <f t="shared" si="86"/>
        <v>-20235824540.028881</v>
      </c>
      <c r="V1790" s="3">
        <f t="shared" si="87"/>
        <v>0.71745244385653817</v>
      </c>
    </row>
    <row r="1791" spans="13:22" x14ac:dyDescent="0.25">
      <c r="M1791" s="3">
        <v>1787</v>
      </c>
      <c r="N1791" s="122">
        <f>(_xlfn.GAMMA.INV(T1791,IF($O$2="Railway",$D$31,$D$32),IF($O$2="Railway",$F$31,$F$32))*'CBA Result'!$G$89)</f>
        <v>4544159021.13659</v>
      </c>
      <c r="O1791" s="122">
        <f>'CBA Result'!$G$88+'CBA Result'!$G$92+'CBA Result'!$G$93+'CBA Result'!$G$94+'CBA Result'!$G$95</f>
        <v>-1375964005.2877898</v>
      </c>
      <c r="P1791" s="122">
        <f>'CBA Result'!$G$90+'CBA Result'!$G$91</f>
        <v>16477753602.776276</v>
      </c>
      <c r="Q1791" s="122">
        <f>'CBA Result'!$G$74</f>
        <v>-11300047184.977684</v>
      </c>
      <c r="R1791" s="3">
        <v>3.0783604152201272E-2</v>
      </c>
      <c r="S1791" s="122">
        <f t="shared" si="85"/>
        <v>3371871863.6015754</v>
      </c>
      <c r="T1791" s="3">
        <v>0.75601833518468042</v>
      </c>
      <c r="U1791" s="122">
        <f t="shared" si="86"/>
        <v>-22143212905.100746</v>
      </c>
      <c r="V1791" s="3">
        <f t="shared" si="87"/>
        <v>0.29535311372740558</v>
      </c>
    </row>
    <row r="1792" spans="13:22" x14ac:dyDescent="0.25">
      <c r="M1792" s="3">
        <v>1788</v>
      </c>
      <c r="N1792" s="122">
        <f>(_xlfn.GAMMA.INV(T1792,IF($O$2="Railway",$D$31,$D$32),IF($O$2="Railway",$F$31,$F$32))*'CBA Result'!$G$89)</f>
        <v>3188472655.7752647</v>
      </c>
      <c r="O1792" s="122">
        <f>'CBA Result'!$G$88+'CBA Result'!$G$92+'CBA Result'!$G$93+'CBA Result'!$G$94+'CBA Result'!$G$95</f>
        <v>-1375964005.2877898</v>
      </c>
      <c r="P1792" s="122">
        <f>'CBA Result'!$G$90+'CBA Result'!$G$91</f>
        <v>16477753602.776276</v>
      </c>
      <c r="Q1792" s="122">
        <f>'CBA Result'!$G$74</f>
        <v>-11300047184.977684</v>
      </c>
      <c r="R1792" s="3">
        <v>0.41355306307837569</v>
      </c>
      <c r="S1792" s="122">
        <f t="shared" si="85"/>
        <v>11422544214.053637</v>
      </c>
      <c r="T1792" s="3">
        <v>0.16421588477925342</v>
      </c>
      <c r="U1792" s="122">
        <f t="shared" si="86"/>
        <v>-15537094659.43478</v>
      </c>
      <c r="V1792" s="3">
        <f t="shared" si="87"/>
        <v>0.85183576174611431</v>
      </c>
    </row>
    <row r="1793" spans="13:22" x14ac:dyDescent="0.25">
      <c r="M1793" s="3">
        <v>1789</v>
      </c>
      <c r="N1793" s="122">
        <f>(_xlfn.GAMMA.INV(T1793,IF($O$2="Railway",$D$31,$D$32),IF($O$2="Railway",$F$31,$F$32))*'CBA Result'!$G$89)</f>
        <v>5361312837.3094587</v>
      </c>
      <c r="O1793" s="122">
        <f>'CBA Result'!$G$88+'CBA Result'!$G$92+'CBA Result'!$G$93+'CBA Result'!$G$94+'CBA Result'!$G$95</f>
        <v>-1375964005.2877898</v>
      </c>
      <c r="P1793" s="122">
        <f>'CBA Result'!$G$90+'CBA Result'!$G$91</f>
        <v>16477753602.776276</v>
      </c>
      <c r="Q1793" s="122">
        <f>'CBA Result'!$G$74</f>
        <v>-11300047184.977684</v>
      </c>
      <c r="R1793" s="3">
        <v>0.98463064401899747</v>
      </c>
      <c r="S1793" s="122">
        <f t="shared" si="85"/>
        <v>30155435424.034348</v>
      </c>
      <c r="T1793" s="3">
        <v>0.93874865694405296</v>
      </c>
      <c r="U1793" s="122">
        <f t="shared" si="86"/>
        <v>-26125118213.336544</v>
      </c>
      <c r="V1793" s="3">
        <f t="shared" si="87"/>
        <v>1.3068183645051441</v>
      </c>
    </row>
    <row r="1794" spans="13:22" x14ac:dyDescent="0.25">
      <c r="M1794" s="3">
        <v>1790</v>
      </c>
      <c r="N1794" s="122">
        <f>(_xlfn.GAMMA.INV(T1794,IF($O$2="Railway",$D$31,$D$32),IF($O$2="Railway",$F$31,$F$32))*'CBA Result'!$G$89)</f>
        <v>4232857735.4041495</v>
      </c>
      <c r="O1794" s="122">
        <f>'CBA Result'!$G$88+'CBA Result'!$G$92+'CBA Result'!$G$93+'CBA Result'!$G$94+'CBA Result'!$G$95</f>
        <v>-1375964005.2877898</v>
      </c>
      <c r="P1794" s="122">
        <f>'CBA Result'!$G$90+'CBA Result'!$G$91</f>
        <v>16477753602.776276</v>
      </c>
      <c r="Q1794" s="122">
        <f>'CBA Result'!$G$74</f>
        <v>-11300047184.977684</v>
      </c>
      <c r="R1794" s="3">
        <v>0.5731394352523258</v>
      </c>
      <c r="S1794" s="122">
        <f t="shared" si="85"/>
        <v>14457301914.865816</v>
      </c>
      <c r="T1794" s="3">
        <v>0.63417902169458107</v>
      </c>
      <c r="U1794" s="122">
        <f t="shared" si="86"/>
        <v>-20626274211.815117</v>
      </c>
      <c r="V1794" s="3">
        <f t="shared" si="87"/>
        <v>0.83942429287904463</v>
      </c>
    </row>
    <row r="1795" spans="13:22" x14ac:dyDescent="0.25">
      <c r="M1795" s="3">
        <v>1791</v>
      </c>
      <c r="N1795" s="122">
        <f>(_xlfn.GAMMA.INV(T1795,IF($O$2="Railway",$D$31,$D$32),IF($O$2="Railway",$F$31,$F$32))*'CBA Result'!$G$89)</f>
        <v>5061313769.0258503</v>
      </c>
      <c r="O1795" s="122">
        <f>'CBA Result'!$G$88+'CBA Result'!$G$92+'CBA Result'!$G$93+'CBA Result'!$G$94+'CBA Result'!$G$95</f>
        <v>-1375964005.2877898</v>
      </c>
      <c r="P1795" s="122">
        <f>'CBA Result'!$G$90+'CBA Result'!$G$91</f>
        <v>16477753602.776276</v>
      </c>
      <c r="Q1795" s="122">
        <f>'CBA Result'!$G$74</f>
        <v>-11300047184.977684</v>
      </c>
      <c r="R1795" s="3">
        <v>1.8347809899023848E-2</v>
      </c>
      <c r="S1795" s="122">
        <f t="shared" si="85"/>
        <v>2855839081.0703754</v>
      </c>
      <c r="T1795" s="3">
        <v>0.89298550454478076</v>
      </c>
      <c r="U1795" s="122">
        <f t="shared" si="86"/>
        <v>-24663254046.735645</v>
      </c>
      <c r="V1795" s="3">
        <f t="shared" si="87"/>
        <v>0.26522002459258648</v>
      </c>
    </row>
    <row r="1796" spans="13:22" x14ac:dyDescent="0.25">
      <c r="M1796" s="3">
        <v>1792</v>
      </c>
      <c r="N1796" s="122">
        <f>(_xlfn.GAMMA.INV(T1796,IF($O$2="Railway",$D$31,$D$32),IF($O$2="Railway",$F$31,$F$32))*'CBA Result'!$G$89)</f>
        <v>5039205770.533762</v>
      </c>
      <c r="O1796" s="122">
        <f>'CBA Result'!$G$88+'CBA Result'!$G$92+'CBA Result'!$G$93+'CBA Result'!$G$94+'CBA Result'!$G$95</f>
        <v>-1375964005.2877898</v>
      </c>
      <c r="P1796" s="122">
        <f>'CBA Result'!$G$90+'CBA Result'!$G$91</f>
        <v>16477753602.776276</v>
      </c>
      <c r="Q1796" s="122">
        <f>'CBA Result'!$G$74</f>
        <v>-11300047184.977684</v>
      </c>
      <c r="R1796" s="3">
        <v>0.44310734809268415</v>
      </c>
      <c r="S1796" s="122">
        <f t="shared" si="85"/>
        <v>11965299537.055988</v>
      </c>
      <c r="T1796" s="3">
        <v>0.88874210202932113</v>
      </c>
      <c r="U1796" s="122">
        <f t="shared" si="86"/>
        <v>-24555524076.186882</v>
      </c>
      <c r="V1796" s="3">
        <f t="shared" si="87"/>
        <v>0.63645724904148926</v>
      </c>
    </row>
    <row r="1797" spans="13:22" x14ac:dyDescent="0.25">
      <c r="M1797" s="3">
        <v>1793</v>
      </c>
      <c r="N1797" s="122">
        <f>(_xlfn.GAMMA.INV(T1797,IF($O$2="Railway",$D$31,$D$32),IF($O$2="Railway",$F$31,$F$32))*'CBA Result'!$G$89)</f>
        <v>4105591549.8923306</v>
      </c>
      <c r="O1797" s="122">
        <f>'CBA Result'!$G$88+'CBA Result'!$G$92+'CBA Result'!$G$93+'CBA Result'!$G$94+'CBA Result'!$G$95</f>
        <v>-1375964005.2877898</v>
      </c>
      <c r="P1797" s="122">
        <f>'CBA Result'!$G$90+'CBA Result'!$G$91</f>
        <v>16477753602.776276</v>
      </c>
      <c r="Q1797" s="122">
        <f>'CBA Result'!$G$74</f>
        <v>-11300047184.977684</v>
      </c>
      <c r="R1797" s="3">
        <v>0.93304056507973765</v>
      </c>
      <c r="S1797" s="122">
        <f t="shared" si="85"/>
        <v>25298790884.407387</v>
      </c>
      <c r="T1797" s="3">
        <v>0.57717836139706491</v>
      </c>
      <c r="U1797" s="122">
        <f t="shared" si="86"/>
        <v>-20006119365.05463</v>
      </c>
      <c r="V1797" s="3">
        <f t="shared" si="87"/>
        <v>1.4009922622960114</v>
      </c>
    </row>
    <row r="1798" spans="13:22" x14ac:dyDescent="0.25">
      <c r="M1798" s="3">
        <v>1794</v>
      </c>
      <c r="N1798" s="122">
        <f>(_xlfn.GAMMA.INV(T1798,IF($O$2="Railway",$D$31,$D$32),IF($O$2="Railway",$F$31,$F$32))*'CBA Result'!$G$89)</f>
        <v>4821039686.2633743</v>
      </c>
      <c r="O1798" s="122">
        <f>'CBA Result'!$G$88+'CBA Result'!$G$92+'CBA Result'!$G$93+'CBA Result'!$G$94+'CBA Result'!$G$95</f>
        <v>-1375964005.2877898</v>
      </c>
      <c r="P1798" s="122">
        <f>'CBA Result'!$G$90+'CBA Result'!$G$91</f>
        <v>16477753602.776276</v>
      </c>
      <c r="Q1798" s="122">
        <f>'CBA Result'!$G$74</f>
        <v>-11300047184.977684</v>
      </c>
      <c r="R1798" s="3">
        <v>0.9003553984811199</v>
      </c>
      <c r="S1798" s="122">
        <f t="shared" ref="S1798:S1861" si="88">_xlfn.BETA.INV(R1798,IF($O$2="Railway",$I$30,$J$30),IF($O$2="Railway",$I$31,$J$31),IF($O$2="Railway",$I$27,$J$27),IF($O$2="Railway",$I$29,$J$29))*P1798</f>
        <v>23561043118.288418</v>
      </c>
      <c r="T1798" s="3">
        <v>0.83947634981967778</v>
      </c>
      <c r="U1798" s="122">
        <f t="shared" ref="U1798:U1861" si="89">_xlfn.GAMMA.INV(T1798,IF($O$2="Railway",$D$31,$D$32),IF($O$2="Railway",$F$31,$F$32))*Q1798</f>
        <v>-23492423504.617744</v>
      </c>
      <c r="V1798" s="3">
        <f t="shared" ref="V1798:V1861" si="90">(N1798+O1798+S1798)/-U1798</f>
        <v>1.1495671697709517</v>
      </c>
    </row>
    <row r="1799" spans="13:22" x14ac:dyDescent="0.25">
      <c r="M1799" s="3">
        <v>1795</v>
      </c>
      <c r="N1799" s="122">
        <f>(_xlfn.GAMMA.INV(T1799,IF($O$2="Railway",$D$31,$D$32),IF($O$2="Railway",$F$31,$F$32))*'CBA Result'!$G$89)</f>
        <v>3141276865.6957603</v>
      </c>
      <c r="O1799" s="122">
        <f>'CBA Result'!$G$88+'CBA Result'!$G$92+'CBA Result'!$G$93+'CBA Result'!$G$94+'CBA Result'!$G$95</f>
        <v>-1375964005.2877898</v>
      </c>
      <c r="P1799" s="122">
        <f>'CBA Result'!$G$90+'CBA Result'!$G$91</f>
        <v>16477753602.776276</v>
      </c>
      <c r="Q1799" s="122">
        <f>'CBA Result'!$G$74</f>
        <v>-11300047184.977684</v>
      </c>
      <c r="R1799" s="3">
        <v>0.29221946136568699</v>
      </c>
      <c r="S1799" s="122">
        <f t="shared" si="88"/>
        <v>9214289164.2448387</v>
      </c>
      <c r="T1799" s="3">
        <v>0.14837061670735574</v>
      </c>
      <c r="U1799" s="122">
        <f t="shared" si="89"/>
        <v>-15307114497.408337</v>
      </c>
      <c r="V1799" s="3">
        <f t="shared" si="90"/>
        <v>0.7172875087928412</v>
      </c>
    </row>
    <row r="1800" spans="13:22" x14ac:dyDescent="0.25">
      <c r="M1800" s="3">
        <v>1796</v>
      </c>
      <c r="N1800" s="122">
        <f>(_xlfn.GAMMA.INV(T1800,IF($O$2="Railway",$D$31,$D$32),IF($O$2="Railway",$F$31,$F$32))*'CBA Result'!$G$89)</f>
        <v>3890002056.5632949</v>
      </c>
      <c r="O1800" s="122">
        <f>'CBA Result'!$G$88+'CBA Result'!$G$92+'CBA Result'!$G$93+'CBA Result'!$G$94+'CBA Result'!$G$95</f>
        <v>-1375964005.2877898</v>
      </c>
      <c r="P1800" s="122">
        <f>'CBA Result'!$G$90+'CBA Result'!$G$91</f>
        <v>16477753602.776276</v>
      </c>
      <c r="Q1800" s="122">
        <f>'CBA Result'!$G$74</f>
        <v>-11300047184.977684</v>
      </c>
      <c r="R1800" s="3">
        <v>0.78852171772437207</v>
      </c>
      <c r="S1800" s="122">
        <f t="shared" si="88"/>
        <v>19534096468.203518</v>
      </c>
      <c r="T1800" s="3">
        <v>0.47463687712187141</v>
      </c>
      <c r="U1800" s="122">
        <f t="shared" si="89"/>
        <v>-18955574252.376419</v>
      </c>
      <c r="V1800" s="3">
        <f t="shared" si="90"/>
        <v>1.1631478015874352</v>
      </c>
    </row>
    <row r="1801" spans="13:22" x14ac:dyDescent="0.25">
      <c r="M1801" s="3">
        <v>1797</v>
      </c>
      <c r="N1801" s="122">
        <f>(_xlfn.GAMMA.INV(T1801,IF($O$2="Railway",$D$31,$D$32),IF($O$2="Railway",$F$31,$F$32))*'CBA Result'!$G$89)</f>
        <v>5127946122.3555479</v>
      </c>
      <c r="O1801" s="122">
        <f>'CBA Result'!$G$88+'CBA Result'!$G$92+'CBA Result'!$G$93+'CBA Result'!$G$94+'CBA Result'!$G$95</f>
        <v>-1375964005.2877898</v>
      </c>
      <c r="P1801" s="122">
        <f>'CBA Result'!$G$90+'CBA Result'!$G$91</f>
        <v>16477753602.776276</v>
      </c>
      <c r="Q1801" s="122">
        <f>'CBA Result'!$G$74</f>
        <v>-11300047184.977684</v>
      </c>
      <c r="R1801" s="3">
        <v>0.49892050009715305</v>
      </c>
      <c r="S1801" s="122">
        <f t="shared" si="88"/>
        <v>13009032425.716782</v>
      </c>
      <c r="T1801" s="3">
        <v>0.90500034615401859</v>
      </c>
      <c r="U1801" s="122">
        <f t="shared" si="89"/>
        <v>-24987946554.036667</v>
      </c>
      <c r="V1801" s="3">
        <f t="shared" si="90"/>
        <v>0.67076398240802582</v>
      </c>
    </row>
    <row r="1802" spans="13:22" x14ac:dyDescent="0.25">
      <c r="M1802" s="3">
        <v>1798</v>
      </c>
      <c r="N1802" s="122">
        <f>(_xlfn.GAMMA.INV(T1802,IF($O$2="Railway",$D$31,$D$32),IF($O$2="Railway",$F$31,$F$32))*'CBA Result'!$G$89)</f>
        <v>4725233562.3400755</v>
      </c>
      <c r="O1802" s="122">
        <f>'CBA Result'!$G$88+'CBA Result'!$G$92+'CBA Result'!$G$93+'CBA Result'!$G$94+'CBA Result'!$G$95</f>
        <v>-1375964005.2877898</v>
      </c>
      <c r="P1802" s="122">
        <f>'CBA Result'!$G$90+'CBA Result'!$G$91</f>
        <v>16477753602.776276</v>
      </c>
      <c r="Q1802" s="122">
        <f>'CBA Result'!$G$74</f>
        <v>-11300047184.977684</v>
      </c>
      <c r="R1802" s="3">
        <v>2.767389004222176E-2</v>
      </c>
      <c r="S1802" s="122">
        <f t="shared" si="88"/>
        <v>3252771181.9892073</v>
      </c>
      <c r="T1802" s="3">
        <v>0.81333175146909875</v>
      </c>
      <c r="U1802" s="122">
        <f t="shared" si="89"/>
        <v>-23025570256.35368</v>
      </c>
      <c r="V1802" s="3">
        <f t="shared" si="90"/>
        <v>0.28672648127877415</v>
      </c>
    </row>
    <row r="1803" spans="13:22" x14ac:dyDescent="0.25">
      <c r="M1803" s="3">
        <v>1799</v>
      </c>
      <c r="N1803" s="122">
        <f>(_xlfn.GAMMA.INV(T1803,IF($O$2="Railway",$D$31,$D$32),IF($O$2="Railway",$F$31,$F$32))*'CBA Result'!$G$89)</f>
        <v>4127085013.6934824</v>
      </c>
      <c r="O1803" s="122">
        <f>'CBA Result'!$G$88+'CBA Result'!$G$92+'CBA Result'!$G$93+'CBA Result'!$G$94+'CBA Result'!$G$95</f>
        <v>-1375964005.2877898</v>
      </c>
      <c r="P1803" s="122">
        <f>'CBA Result'!$G$90+'CBA Result'!$G$91</f>
        <v>16477753602.776276</v>
      </c>
      <c r="Q1803" s="122">
        <f>'CBA Result'!$G$74</f>
        <v>-11300047184.977684</v>
      </c>
      <c r="R1803" s="3">
        <v>0.77638157706372801</v>
      </c>
      <c r="S1803" s="122">
        <f t="shared" si="88"/>
        <v>19186940997.843967</v>
      </c>
      <c r="T1803" s="3">
        <v>0.58703790137648615</v>
      </c>
      <c r="U1803" s="122">
        <f t="shared" si="89"/>
        <v>-20110854772.15707</v>
      </c>
      <c r="V1803" s="3">
        <f t="shared" si="90"/>
        <v>1.090856766397732</v>
      </c>
    </row>
    <row r="1804" spans="13:22" x14ac:dyDescent="0.25">
      <c r="M1804" s="3">
        <v>1800</v>
      </c>
      <c r="N1804" s="122">
        <f>(_xlfn.GAMMA.INV(T1804,IF($O$2="Railway",$D$31,$D$32),IF($O$2="Railway",$F$31,$F$32))*'CBA Result'!$G$89)</f>
        <v>4001997625.931273</v>
      </c>
      <c r="O1804" s="122">
        <f>'CBA Result'!$G$88+'CBA Result'!$G$92+'CBA Result'!$G$93+'CBA Result'!$G$94+'CBA Result'!$G$95</f>
        <v>-1375964005.2877898</v>
      </c>
      <c r="P1804" s="122">
        <f>'CBA Result'!$G$90+'CBA Result'!$G$91</f>
        <v>16477753602.776276</v>
      </c>
      <c r="Q1804" s="122">
        <f>'CBA Result'!$G$74</f>
        <v>-11300047184.977684</v>
      </c>
      <c r="R1804" s="3">
        <v>0.91106816946366209</v>
      </c>
      <c r="S1804" s="122">
        <f t="shared" si="88"/>
        <v>24081712958.879032</v>
      </c>
      <c r="T1804" s="3">
        <v>0.52858858193458402</v>
      </c>
      <c r="U1804" s="122">
        <f t="shared" si="89"/>
        <v>-19501316979.558277</v>
      </c>
      <c r="V1804" s="3">
        <f t="shared" si="90"/>
        <v>1.3695355348317337</v>
      </c>
    </row>
    <row r="1805" spans="13:22" x14ac:dyDescent="0.25">
      <c r="M1805" s="3">
        <v>1801</v>
      </c>
      <c r="N1805" s="122">
        <f>(_xlfn.GAMMA.INV(T1805,IF($O$2="Railway",$D$31,$D$32),IF($O$2="Railway",$F$31,$F$32))*'CBA Result'!$G$89)</f>
        <v>4993377234.1543512</v>
      </c>
      <c r="O1805" s="122">
        <f>'CBA Result'!$G$88+'CBA Result'!$G$92+'CBA Result'!$G$93+'CBA Result'!$G$94+'CBA Result'!$G$95</f>
        <v>-1375964005.2877898</v>
      </c>
      <c r="P1805" s="122">
        <f>'CBA Result'!$G$90+'CBA Result'!$G$91</f>
        <v>16477753602.776276</v>
      </c>
      <c r="Q1805" s="122">
        <f>'CBA Result'!$G$74</f>
        <v>-11300047184.977684</v>
      </c>
      <c r="R1805" s="3">
        <v>3.7268746327264068E-2</v>
      </c>
      <c r="S1805" s="122">
        <f t="shared" si="88"/>
        <v>3605184285.7397666</v>
      </c>
      <c r="T1805" s="3">
        <v>0.879523421451193</v>
      </c>
      <c r="U1805" s="122">
        <f t="shared" si="89"/>
        <v>-24332206398.821655</v>
      </c>
      <c r="V1805" s="3">
        <f t="shared" si="90"/>
        <v>0.29683282297638652</v>
      </c>
    </row>
    <row r="1806" spans="13:22" x14ac:dyDescent="0.25">
      <c r="M1806" s="3">
        <v>1802</v>
      </c>
      <c r="N1806" s="122">
        <f>(_xlfn.GAMMA.INV(T1806,IF($O$2="Railway",$D$31,$D$32),IF($O$2="Railway",$F$31,$F$32))*'CBA Result'!$G$89)</f>
        <v>3566925757.5591316</v>
      </c>
      <c r="O1806" s="122">
        <f>'CBA Result'!$G$88+'CBA Result'!$G$92+'CBA Result'!$G$93+'CBA Result'!$G$94+'CBA Result'!$G$95</f>
        <v>-1375964005.2877898</v>
      </c>
      <c r="P1806" s="122">
        <f>'CBA Result'!$G$90+'CBA Result'!$G$91</f>
        <v>16477753602.776276</v>
      </c>
      <c r="Q1806" s="122">
        <f>'CBA Result'!$G$74</f>
        <v>-11300047184.977684</v>
      </c>
      <c r="R1806" s="3">
        <v>0.63382948879446444</v>
      </c>
      <c r="S1806" s="122">
        <f t="shared" si="88"/>
        <v>15719857574.81687</v>
      </c>
      <c r="T1806" s="3">
        <v>0.31943771559379308</v>
      </c>
      <c r="U1806" s="122">
        <f t="shared" si="89"/>
        <v>-17381257147.678833</v>
      </c>
      <c r="V1806" s="3">
        <f t="shared" si="90"/>
        <v>1.0304674267752894</v>
      </c>
    </row>
    <row r="1807" spans="13:22" x14ac:dyDescent="0.25">
      <c r="M1807" s="3">
        <v>1803</v>
      </c>
      <c r="N1807" s="122">
        <f>(_xlfn.GAMMA.INV(T1807,IF($O$2="Railway",$D$31,$D$32),IF($O$2="Railway",$F$31,$F$32))*'CBA Result'!$G$89)</f>
        <v>3857799124.3828259</v>
      </c>
      <c r="O1807" s="122">
        <f>'CBA Result'!$G$88+'CBA Result'!$G$92+'CBA Result'!$G$93+'CBA Result'!$G$94+'CBA Result'!$G$95</f>
        <v>-1375964005.2877898</v>
      </c>
      <c r="P1807" s="122">
        <f>'CBA Result'!$G$90+'CBA Result'!$G$91</f>
        <v>16477753602.776276</v>
      </c>
      <c r="Q1807" s="122">
        <f>'CBA Result'!$G$74</f>
        <v>-11300047184.977684</v>
      </c>
      <c r="R1807" s="3">
        <v>0.55389052263734928</v>
      </c>
      <c r="S1807" s="122">
        <f t="shared" si="88"/>
        <v>14073204994.493177</v>
      </c>
      <c r="T1807" s="3">
        <v>0.45897536873663192</v>
      </c>
      <c r="U1807" s="122">
        <f t="shared" si="89"/>
        <v>-18798652722.974861</v>
      </c>
      <c r="V1807" s="3">
        <f t="shared" si="90"/>
        <v>0.88065035072196385</v>
      </c>
    </row>
    <row r="1808" spans="13:22" x14ac:dyDescent="0.25">
      <c r="M1808" s="3">
        <v>1804</v>
      </c>
      <c r="N1808" s="122">
        <f>(_xlfn.GAMMA.INV(T1808,IF($O$2="Railway",$D$31,$D$32),IF($O$2="Railway",$F$31,$F$32))*'CBA Result'!$G$89)</f>
        <v>3294597204.7386312</v>
      </c>
      <c r="O1808" s="122">
        <f>'CBA Result'!$G$88+'CBA Result'!$G$92+'CBA Result'!$G$93+'CBA Result'!$G$94+'CBA Result'!$G$95</f>
        <v>-1375964005.2877898</v>
      </c>
      <c r="P1808" s="122">
        <f>'CBA Result'!$G$90+'CBA Result'!$G$91</f>
        <v>16477753602.776276</v>
      </c>
      <c r="Q1808" s="122">
        <f>'CBA Result'!$G$74</f>
        <v>-11300047184.977684</v>
      </c>
      <c r="R1808" s="3">
        <v>0.45105668917076824</v>
      </c>
      <c r="S1808" s="122">
        <f t="shared" si="88"/>
        <v>12112264398.375084</v>
      </c>
      <c r="T1808" s="3">
        <v>0.20302034030872551</v>
      </c>
      <c r="U1808" s="122">
        <f t="shared" si="89"/>
        <v>-16054228516.595844</v>
      </c>
      <c r="V1808" s="3">
        <f t="shared" si="90"/>
        <v>0.87396897230668369</v>
      </c>
    </row>
    <row r="1809" spans="13:22" x14ac:dyDescent="0.25">
      <c r="M1809" s="3">
        <v>1805</v>
      </c>
      <c r="N1809" s="122">
        <f>(_xlfn.GAMMA.INV(T1809,IF($O$2="Railway",$D$31,$D$32),IF($O$2="Railway",$F$31,$F$32))*'CBA Result'!$G$89)</f>
        <v>3911052575.2811522</v>
      </c>
      <c r="O1809" s="122">
        <f>'CBA Result'!$G$88+'CBA Result'!$G$92+'CBA Result'!$G$93+'CBA Result'!$G$94+'CBA Result'!$G$95</f>
        <v>-1375964005.2877898</v>
      </c>
      <c r="P1809" s="122">
        <f>'CBA Result'!$G$90+'CBA Result'!$G$91</f>
        <v>16477753602.776276</v>
      </c>
      <c r="Q1809" s="122">
        <f>'CBA Result'!$G$74</f>
        <v>-11300047184.977684</v>
      </c>
      <c r="R1809" s="3">
        <v>0.61711335993385219</v>
      </c>
      <c r="S1809" s="122">
        <f t="shared" si="88"/>
        <v>15363261411.658739</v>
      </c>
      <c r="T1809" s="3">
        <v>0.48485038559633076</v>
      </c>
      <c r="U1809" s="122">
        <f t="shared" si="89"/>
        <v>-19058151234.291931</v>
      </c>
      <c r="V1809" s="3">
        <f t="shared" si="90"/>
        <v>0.93914408389450887</v>
      </c>
    </row>
    <row r="1810" spans="13:22" x14ac:dyDescent="0.25">
      <c r="M1810" s="3">
        <v>1806</v>
      </c>
      <c r="N1810" s="122">
        <f>(_xlfn.GAMMA.INV(T1810,IF($O$2="Railway",$D$31,$D$32),IF($O$2="Railway",$F$31,$F$32))*'CBA Result'!$G$89)</f>
        <v>5186271179.440793</v>
      </c>
      <c r="O1810" s="122">
        <f>'CBA Result'!$G$88+'CBA Result'!$G$92+'CBA Result'!$G$93+'CBA Result'!$G$94+'CBA Result'!$G$95</f>
        <v>-1375964005.2877898</v>
      </c>
      <c r="P1810" s="122">
        <f>'CBA Result'!$G$90+'CBA Result'!$G$91</f>
        <v>16477753602.776276</v>
      </c>
      <c r="Q1810" s="122">
        <f>'CBA Result'!$G$74</f>
        <v>-11300047184.977684</v>
      </c>
      <c r="R1810" s="3">
        <v>1.3248727903218516E-2</v>
      </c>
      <c r="S1810" s="122">
        <f t="shared" si="88"/>
        <v>2600777596.6854362</v>
      </c>
      <c r="T1810" s="3">
        <v>0.91460148551223253</v>
      </c>
      <c r="U1810" s="122">
        <f t="shared" si="89"/>
        <v>-25272158473.279251</v>
      </c>
      <c r="V1810" s="3">
        <f t="shared" si="90"/>
        <v>0.253681725588141</v>
      </c>
    </row>
    <row r="1811" spans="13:22" x14ac:dyDescent="0.25">
      <c r="M1811" s="3">
        <v>1807</v>
      </c>
      <c r="N1811" s="122">
        <f>(_xlfn.GAMMA.INV(T1811,IF($O$2="Railway",$D$31,$D$32),IF($O$2="Railway",$F$31,$F$32))*'CBA Result'!$G$89)</f>
        <v>4470193042.3194799</v>
      </c>
      <c r="O1811" s="122">
        <f>'CBA Result'!$G$88+'CBA Result'!$G$92+'CBA Result'!$G$93+'CBA Result'!$G$94+'CBA Result'!$G$95</f>
        <v>-1375964005.2877898</v>
      </c>
      <c r="P1811" s="122">
        <f>'CBA Result'!$G$90+'CBA Result'!$G$91</f>
        <v>16477753602.776276</v>
      </c>
      <c r="Q1811" s="122">
        <f>'CBA Result'!$G$74</f>
        <v>-11300047184.977684</v>
      </c>
      <c r="R1811" s="3">
        <v>8.9791420655578102E-2</v>
      </c>
      <c r="S1811" s="122">
        <f t="shared" si="88"/>
        <v>5105922648.0740414</v>
      </c>
      <c r="T1811" s="3">
        <v>0.72963875003961909</v>
      </c>
      <c r="U1811" s="122">
        <f t="shared" si="89"/>
        <v>-21782784405.775963</v>
      </c>
      <c r="V1811" s="3">
        <f t="shared" si="90"/>
        <v>0.37645103272157276</v>
      </c>
    </row>
    <row r="1812" spans="13:22" x14ac:dyDescent="0.25">
      <c r="M1812" s="3">
        <v>1808</v>
      </c>
      <c r="N1812" s="122">
        <f>(_xlfn.GAMMA.INV(T1812,IF($O$2="Railway",$D$31,$D$32),IF($O$2="Railway",$F$31,$F$32))*'CBA Result'!$G$89)</f>
        <v>5077315617.0840569</v>
      </c>
      <c r="O1812" s="122">
        <f>'CBA Result'!$G$88+'CBA Result'!$G$92+'CBA Result'!$G$93+'CBA Result'!$G$94+'CBA Result'!$G$95</f>
        <v>-1375964005.2877898</v>
      </c>
      <c r="P1812" s="122">
        <f>'CBA Result'!$G$90+'CBA Result'!$G$91</f>
        <v>16477753602.776276</v>
      </c>
      <c r="Q1812" s="122">
        <f>'CBA Result'!$G$74</f>
        <v>-11300047184.977684</v>
      </c>
      <c r="R1812" s="3">
        <v>0.91348283163193655</v>
      </c>
      <c r="S1812" s="122">
        <f t="shared" si="88"/>
        <v>24204782527.850613</v>
      </c>
      <c r="T1812" s="3">
        <v>0.89597591649719432</v>
      </c>
      <c r="U1812" s="122">
        <f t="shared" si="89"/>
        <v>-24741229383.157593</v>
      </c>
      <c r="V1812" s="3">
        <f t="shared" si="90"/>
        <v>1.12792027055227</v>
      </c>
    </row>
    <row r="1813" spans="13:22" x14ac:dyDescent="0.25">
      <c r="M1813" s="3">
        <v>1809</v>
      </c>
      <c r="N1813" s="122">
        <f>(_xlfn.GAMMA.INV(T1813,IF($O$2="Railway",$D$31,$D$32),IF($O$2="Railway",$F$31,$F$32))*'CBA Result'!$G$89)</f>
        <v>4999920714.2857924</v>
      </c>
      <c r="O1813" s="122">
        <f>'CBA Result'!$G$88+'CBA Result'!$G$92+'CBA Result'!$G$93+'CBA Result'!$G$94+'CBA Result'!$G$95</f>
        <v>-1375964005.2877898</v>
      </c>
      <c r="P1813" s="122">
        <f>'CBA Result'!$G$90+'CBA Result'!$G$91</f>
        <v>16477753602.776276</v>
      </c>
      <c r="Q1813" s="122">
        <f>'CBA Result'!$G$74</f>
        <v>-11300047184.977684</v>
      </c>
      <c r="R1813" s="3">
        <v>0.21863965255216278</v>
      </c>
      <c r="S1813" s="122">
        <f t="shared" si="88"/>
        <v>7838966601.829545</v>
      </c>
      <c r="T1813" s="3">
        <v>0.88087508042375562</v>
      </c>
      <c r="U1813" s="122">
        <f t="shared" si="89"/>
        <v>-24364092094.946472</v>
      </c>
      <c r="V1813" s="3">
        <f t="shared" si="90"/>
        <v>0.47048432037429183</v>
      </c>
    </row>
    <row r="1814" spans="13:22" x14ac:dyDescent="0.25">
      <c r="M1814" s="3">
        <v>1810</v>
      </c>
      <c r="N1814" s="122">
        <f>(_xlfn.GAMMA.INV(T1814,IF($O$2="Railway",$D$31,$D$32),IF($O$2="Railway",$F$31,$F$32))*'CBA Result'!$G$89)</f>
        <v>4393137732.9276848</v>
      </c>
      <c r="O1814" s="122">
        <f>'CBA Result'!$G$88+'CBA Result'!$G$92+'CBA Result'!$G$93+'CBA Result'!$G$94+'CBA Result'!$G$95</f>
        <v>-1375964005.2877898</v>
      </c>
      <c r="P1814" s="122">
        <f>'CBA Result'!$G$90+'CBA Result'!$G$91</f>
        <v>16477753602.776276</v>
      </c>
      <c r="Q1814" s="122">
        <f>'CBA Result'!$G$74</f>
        <v>-11300047184.977684</v>
      </c>
      <c r="R1814" s="3">
        <v>0.83089186510454827</v>
      </c>
      <c r="S1814" s="122">
        <f t="shared" si="88"/>
        <v>20849873438.023373</v>
      </c>
      <c r="T1814" s="3">
        <v>0.70038741489498435</v>
      </c>
      <c r="U1814" s="122">
        <f t="shared" si="89"/>
        <v>-21407301920.811306</v>
      </c>
      <c r="V1814" s="3">
        <f t="shared" si="90"/>
        <v>1.1149021606716678</v>
      </c>
    </row>
    <row r="1815" spans="13:22" x14ac:dyDescent="0.25">
      <c r="M1815" s="3">
        <v>1811</v>
      </c>
      <c r="N1815" s="122">
        <f>(_xlfn.GAMMA.INV(T1815,IF($O$2="Railway",$D$31,$D$32),IF($O$2="Railway",$F$31,$F$32))*'CBA Result'!$G$89)</f>
        <v>3392159351.5387788</v>
      </c>
      <c r="O1815" s="122">
        <f>'CBA Result'!$G$88+'CBA Result'!$G$92+'CBA Result'!$G$93+'CBA Result'!$G$94+'CBA Result'!$G$95</f>
        <v>-1375964005.2877898</v>
      </c>
      <c r="P1815" s="122">
        <f>'CBA Result'!$G$90+'CBA Result'!$G$91</f>
        <v>16477753602.776276</v>
      </c>
      <c r="Q1815" s="122">
        <f>'CBA Result'!$G$74</f>
        <v>-11300047184.977684</v>
      </c>
      <c r="R1815" s="3">
        <v>0.47129322288194597</v>
      </c>
      <c r="S1815" s="122">
        <f t="shared" si="88"/>
        <v>12488707596.370569</v>
      </c>
      <c r="T1815" s="3">
        <v>0.24224784414543243</v>
      </c>
      <c r="U1815" s="122">
        <f t="shared" si="89"/>
        <v>-16529638681.166628</v>
      </c>
      <c r="V1815" s="3">
        <f t="shared" si="90"/>
        <v>0.87750877211538858</v>
      </c>
    </row>
    <row r="1816" spans="13:22" x14ac:dyDescent="0.25">
      <c r="M1816" s="3">
        <v>1812</v>
      </c>
      <c r="N1816" s="122">
        <f>(_xlfn.GAMMA.INV(T1816,IF($O$2="Railway",$D$31,$D$32),IF($O$2="Railway",$F$31,$F$32))*'CBA Result'!$G$89)</f>
        <v>3293440953.069531</v>
      </c>
      <c r="O1816" s="122">
        <f>'CBA Result'!$G$88+'CBA Result'!$G$92+'CBA Result'!$G$93+'CBA Result'!$G$94+'CBA Result'!$G$95</f>
        <v>-1375964005.2877898</v>
      </c>
      <c r="P1816" s="122">
        <f>'CBA Result'!$G$90+'CBA Result'!$G$91</f>
        <v>16477753602.776276</v>
      </c>
      <c r="Q1816" s="122">
        <f>'CBA Result'!$G$74</f>
        <v>-11300047184.977684</v>
      </c>
      <c r="R1816" s="3">
        <v>0.30357593700315089</v>
      </c>
      <c r="S1816" s="122">
        <f t="shared" si="88"/>
        <v>9422173511.8172665</v>
      </c>
      <c r="T1816" s="3">
        <v>0.20257496309440615</v>
      </c>
      <c r="U1816" s="122">
        <f t="shared" si="89"/>
        <v>-16048594222.821865</v>
      </c>
      <c r="V1816" s="3">
        <f t="shared" si="90"/>
        <v>0.70658216552534447</v>
      </c>
    </row>
    <row r="1817" spans="13:22" x14ac:dyDescent="0.25">
      <c r="M1817" s="3">
        <v>1813</v>
      </c>
      <c r="N1817" s="122">
        <f>(_xlfn.GAMMA.INV(T1817,IF($O$2="Railway",$D$31,$D$32),IF($O$2="Railway",$F$31,$F$32))*'CBA Result'!$G$89)</f>
        <v>5256217630.1502724</v>
      </c>
      <c r="O1817" s="122">
        <f>'CBA Result'!$G$88+'CBA Result'!$G$92+'CBA Result'!$G$93+'CBA Result'!$G$94+'CBA Result'!$G$95</f>
        <v>-1375964005.2877898</v>
      </c>
      <c r="P1817" s="122">
        <f>'CBA Result'!$G$90+'CBA Result'!$G$91</f>
        <v>16477753602.776276</v>
      </c>
      <c r="Q1817" s="122">
        <f>'CBA Result'!$G$74</f>
        <v>-11300047184.977684</v>
      </c>
      <c r="R1817" s="3">
        <v>0.1580770426253435</v>
      </c>
      <c r="S1817" s="122">
        <f t="shared" si="88"/>
        <v>6636078197.2473135</v>
      </c>
      <c r="T1817" s="3">
        <v>0.92505410811079702</v>
      </c>
      <c r="U1817" s="122">
        <f t="shared" si="89"/>
        <v>-25613000231.415775</v>
      </c>
      <c r="V1817" s="3">
        <f t="shared" si="90"/>
        <v>0.4105857075349934</v>
      </c>
    </row>
    <row r="1818" spans="13:22" x14ac:dyDescent="0.25">
      <c r="M1818" s="3">
        <v>1814</v>
      </c>
      <c r="N1818" s="122">
        <f>(_xlfn.GAMMA.INV(T1818,IF($O$2="Railway",$D$31,$D$32),IF($O$2="Railway",$F$31,$F$32))*'CBA Result'!$G$89)</f>
        <v>3001356128.8084888</v>
      </c>
      <c r="O1818" s="122">
        <f>'CBA Result'!$G$88+'CBA Result'!$G$92+'CBA Result'!$G$93+'CBA Result'!$G$94+'CBA Result'!$G$95</f>
        <v>-1375964005.2877898</v>
      </c>
      <c r="P1818" s="122">
        <f>'CBA Result'!$G$90+'CBA Result'!$G$91</f>
        <v>16477753602.776276</v>
      </c>
      <c r="Q1818" s="122">
        <f>'CBA Result'!$G$74</f>
        <v>-11300047184.977684</v>
      </c>
      <c r="R1818" s="3">
        <v>0.61582409689974227</v>
      </c>
      <c r="S1818" s="122">
        <f t="shared" si="88"/>
        <v>15336061660.97431</v>
      </c>
      <c r="T1818" s="3">
        <v>0.10680749445996285</v>
      </c>
      <c r="U1818" s="122">
        <f t="shared" si="89"/>
        <v>-14625295341.801744</v>
      </c>
      <c r="V1818" s="3">
        <f t="shared" si="90"/>
        <v>1.15973410369472</v>
      </c>
    </row>
    <row r="1819" spans="13:22" x14ac:dyDescent="0.25">
      <c r="M1819" s="3">
        <v>1815</v>
      </c>
      <c r="N1819" s="122">
        <f>(_xlfn.GAMMA.INV(T1819,IF($O$2="Railway",$D$31,$D$32),IF($O$2="Railway",$F$31,$F$32))*'CBA Result'!$G$89)</f>
        <v>4032238622.793921</v>
      </c>
      <c r="O1819" s="122">
        <f>'CBA Result'!$G$88+'CBA Result'!$G$92+'CBA Result'!$G$93+'CBA Result'!$G$94+'CBA Result'!$G$95</f>
        <v>-1375964005.2877898</v>
      </c>
      <c r="P1819" s="122">
        <f>'CBA Result'!$G$90+'CBA Result'!$G$91</f>
        <v>16477753602.776276</v>
      </c>
      <c r="Q1819" s="122">
        <f>'CBA Result'!$G$74</f>
        <v>-11300047184.977684</v>
      </c>
      <c r="R1819" s="3">
        <v>0.56170185113029092</v>
      </c>
      <c r="S1819" s="122">
        <f t="shared" si="88"/>
        <v>14228258414.655516</v>
      </c>
      <c r="T1819" s="3">
        <v>0.54293593198882362</v>
      </c>
      <c r="U1819" s="122">
        <f t="shared" si="89"/>
        <v>-19648678202.807152</v>
      </c>
      <c r="V1819" s="3">
        <f t="shared" si="90"/>
        <v>0.85932157155229927</v>
      </c>
    </row>
    <row r="1820" spans="13:22" x14ac:dyDescent="0.25">
      <c r="M1820" s="3">
        <v>1816</v>
      </c>
      <c r="N1820" s="122">
        <f>(_xlfn.GAMMA.INV(T1820,IF($O$2="Railway",$D$31,$D$32),IF($O$2="Railway",$F$31,$F$32))*'CBA Result'!$G$89)</f>
        <v>3073178300.4130459</v>
      </c>
      <c r="O1820" s="122">
        <f>'CBA Result'!$G$88+'CBA Result'!$G$92+'CBA Result'!$G$93+'CBA Result'!$G$94+'CBA Result'!$G$95</f>
        <v>-1375964005.2877898</v>
      </c>
      <c r="P1820" s="122">
        <f>'CBA Result'!$G$90+'CBA Result'!$G$91</f>
        <v>16477753602.776276</v>
      </c>
      <c r="Q1820" s="122">
        <f>'CBA Result'!$G$74</f>
        <v>-11300047184.977684</v>
      </c>
      <c r="R1820" s="3">
        <v>0.12124729695348158</v>
      </c>
      <c r="S1820" s="122">
        <f t="shared" si="88"/>
        <v>5844394722.7538414</v>
      </c>
      <c r="T1820" s="3">
        <v>0.12711691875957853</v>
      </c>
      <c r="U1820" s="122">
        <f t="shared" si="89"/>
        <v>-14975277292.202019</v>
      </c>
      <c r="V1820" s="3">
        <f t="shared" si="90"/>
        <v>0.50360396476973357</v>
      </c>
    </row>
    <row r="1821" spans="13:22" x14ac:dyDescent="0.25">
      <c r="M1821" s="3">
        <v>1817</v>
      </c>
      <c r="N1821" s="122">
        <f>(_xlfn.GAMMA.INV(T1821,IF($O$2="Railway",$D$31,$D$32),IF($O$2="Railway",$F$31,$F$32))*'CBA Result'!$G$89)</f>
        <v>4420577646.8855095</v>
      </c>
      <c r="O1821" s="122">
        <f>'CBA Result'!$G$88+'CBA Result'!$G$92+'CBA Result'!$G$93+'CBA Result'!$G$94+'CBA Result'!$G$95</f>
        <v>-1375964005.2877898</v>
      </c>
      <c r="P1821" s="122">
        <f>'CBA Result'!$G$90+'CBA Result'!$G$91</f>
        <v>16477753602.776276</v>
      </c>
      <c r="Q1821" s="122">
        <f>'CBA Result'!$G$74</f>
        <v>-11300047184.977684</v>
      </c>
      <c r="R1821" s="3">
        <v>0.23679004254094604</v>
      </c>
      <c r="S1821" s="122">
        <f t="shared" si="88"/>
        <v>8184393095.0132704</v>
      </c>
      <c r="T1821" s="3">
        <v>0.7110064292318532</v>
      </c>
      <c r="U1821" s="122">
        <f t="shared" si="89"/>
        <v>-21541013759.248192</v>
      </c>
      <c r="V1821" s="3">
        <f t="shared" si="90"/>
        <v>0.5212849711769042</v>
      </c>
    </row>
    <row r="1822" spans="13:22" x14ac:dyDescent="0.25">
      <c r="M1822" s="3">
        <v>1818</v>
      </c>
      <c r="N1822" s="122">
        <f>(_xlfn.GAMMA.INV(T1822,IF($O$2="Railway",$D$31,$D$32),IF($O$2="Railway",$F$31,$F$32))*'CBA Result'!$G$89)</f>
        <v>3339948190.9764495</v>
      </c>
      <c r="O1822" s="122">
        <f>'CBA Result'!$G$88+'CBA Result'!$G$92+'CBA Result'!$G$93+'CBA Result'!$G$94+'CBA Result'!$G$95</f>
        <v>-1375964005.2877898</v>
      </c>
      <c r="P1822" s="122">
        <f>'CBA Result'!$G$90+'CBA Result'!$G$91</f>
        <v>16477753602.776276</v>
      </c>
      <c r="Q1822" s="122">
        <f>'CBA Result'!$G$74</f>
        <v>-11300047184.977684</v>
      </c>
      <c r="R1822" s="3">
        <v>0.24372827072078451</v>
      </c>
      <c r="S1822" s="122">
        <f t="shared" si="88"/>
        <v>8315146282.2838411</v>
      </c>
      <c r="T1822" s="3">
        <v>0.22085901381355599</v>
      </c>
      <c r="U1822" s="122">
        <f t="shared" si="89"/>
        <v>-16275219141.934727</v>
      </c>
      <c r="V1822" s="3">
        <f t="shared" si="90"/>
        <v>0.63158169351387072</v>
      </c>
    </row>
    <row r="1823" spans="13:22" x14ac:dyDescent="0.25">
      <c r="M1823" s="3">
        <v>1819</v>
      </c>
      <c r="N1823" s="122">
        <f>(_xlfn.GAMMA.INV(T1823,IF($O$2="Railway",$D$31,$D$32),IF($O$2="Railway",$F$31,$F$32))*'CBA Result'!$G$89)</f>
        <v>3135154859.0569029</v>
      </c>
      <c r="O1823" s="122">
        <f>'CBA Result'!$G$88+'CBA Result'!$G$92+'CBA Result'!$G$93+'CBA Result'!$G$94+'CBA Result'!$G$95</f>
        <v>-1375964005.2877898</v>
      </c>
      <c r="P1823" s="122">
        <f>'CBA Result'!$G$90+'CBA Result'!$G$91</f>
        <v>16477753602.776276</v>
      </c>
      <c r="Q1823" s="122">
        <f>'CBA Result'!$G$74</f>
        <v>-11300047184.977684</v>
      </c>
      <c r="R1823" s="3">
        <v>0.45280955660969735</v>
      </c>
      <c r="S1823" s="122">
        <f t="shared" si="88"/>
        <v>12144735624.909204</v>
      </c>
      <c r="T1823" s="3">
        <v>0.14638146784409145</v>
      </c>
      <c r="U1823" s="122">
        <f t="shared" si="89"/>
        <v>-15277282597.648642</v>
      </c>
      <c r="V1823" s="3">
        <f t="shared" si="90"/>
        <v>0.91010468581750925</v>
      </c>
    </row>
    <row r="1824" spans="13:22" x14ac:dyDescent="0.25">
      <c r="M1824" s="3">
        <v>1820</v>
      </c>
      <c r="N1824" s="122">
        <f>(_xlfn.GAMMA.INV(T1824,IF($O$2="Railway",$D$31,$D$32),IF($O$2="Railway",$F$31,$F$32))*'CBA Result'!$G$89)</f>
        <v>3988187293.7593875</v>
      </c>
      <c r="O1824" s="122">
        <f>'CBA Result'!$G$88+'CBA Result'!$G$92+'CBA Result'!$G$93+'CBA Result'!$G$94+'CBA Result'!$G$95</f>
        <v>-1375964005.2877898</v>
      </c>
      <c r="P1824" s="122">
        <f>'CBA Result'!$G$90+'CBA Result'!$G$91</f>
        <v>16477753602.776276</v>
      </c>
      <c r="Q1824" s="122">
        <f>'CBA Result'!$G$74</f>
        <v>-11300047184.977684</v>
      </c>
      <c r="R1824" s="3">
        <v>5.0138667388781033E-2</v>
      </c>
      <c r="S1824" s="122">
        <f t="shared" si="88"/>
        <v>4023904362.539897</v>
      </c>
      <c r="T1824" s="3">
        <v>0.52199888982412346</v>
      </c>
      <c r="U1824" s="122">
        <f t="shared" si="89"/>
        <v>-19434020671.451584</v>
      </c>
      <c r="V1824" s="3">
        <f t="shared" si="90"/>
        <v>0.34146961985894725</v>
      </c>
    </row>
    <row r="1825" spans="13:22" x14ac:dyDescent="0.25">
      <c r="M1825" s="3">
        <v>1821</v>
      </c>
      <c r="N1825" s="122">
        <f>(_xlfn.GAMMA.INV(T1825,IF($O$2="Railway",$D$31,$D$32),IF($O$2="Railway",$F$31,$F$32))*'CBA Result'!$G$89)</f>
        <v>4156108347.2258663</v>
      </c>
      <c r="O1825" s="122">
        <f>'CBA Result'!$G$88+'CBA Result'!$G$92+'CBA Result'!$G$93+'CBA Result'!$G$94+'CBA Result'!$G$95</f>
        <v>-1375964005.2877898</v>
      </c>
      <c r="P1825" s="122">
        <f>'CBA Result'!$G$90+'CBA Result'!$G$91</f>
        <v>16477753602.776276</v>
      </c>
      <c r="Q1825" s="122">
        <f>'CBA Result'!$G$74</f>
        <v>-11300047184.977684</v>
      </c>
      <c r="R1825" s="3">
        <v>0.6382328723485301</v>
      </c>
      <c r="S1825" s="122">
        <f t="shared" si="88"/>
        <v>15815063896.010536</v>
      </c>
      <c r="T1825" s="3">
        <v>0.6002103624769497</v>
      </c>
      <c r="U1825" s="122">
        <f t="shared" si="89"/>
        <v>-20252282449.013016</v>
      </c>
      <c r="V1825" s="3">
        <f t="shared" si="90"/>
        <v>0.91817839716406091</v>
      </c>
    </row>
    <row r="1826" spans="13:22" x14ac:dyDescent="0.25">
      <c r="M1826" s="3">
        <v>1822</v>
      </c>
      <c r="N1826" s="122">
        <f>(_xlfn.GAMMA.INV(T1826,IF($O$2="Railway",$D$31,$D$32),IF($O$2="Railway",$F$31,$F$32))*'CBA Result'!$G$89)</f>
        <v>2325025039.8622193</v>
      </c>
      <c r="O1826" s="122">
        <f>'CBA Result'!$G$88+'CBA Result'!$G$92+'CBA Result'!$G$93+'CBA Result'!$G$94+'CBA Result'!$G$95</f>
        <v>-1375964005.2877898</v>
      </c>
      <c r="P1826" s="122">
        <f>'CBA Result'!$G$90+'CBA Result'!$G$91</f>
        <v>16477753602.776276</v>
      </c>
      <c r="Q1826" s="122">
        <f>'CBA Result'!$G$74</f>
        <v>-11300047184.977684</v>
      </c>
      <c r="R1826" s="3">
        <v>0.88313336418700439</v>
      </c>
      <c r="S1826" s="122">
        <f t="shared" si="88"/>
        <v>22796576939.337017</v>
      </c>
      <c r="T1826" s="3">
        <v>1.0322947677736782E-2</v>
      </c>
      <c r="U1826" s="122">
        <f t="shared" si="89"/>
        <v>-11329604494.008739</v>
      </c>
      <c r="V1826" s="3">
        <f t="shared" si="90"/>
        <v>2.0958929313435863</v>
      </c>
    </row>
    <row r="1827" spans="13:22" x14ac:dyDescent="0.25">
      <c r="M1827" s="3">
        <v>1823</v>
      </c>
      <c r="N1827" s="122">
        <f>(_xlfn.GAMMA.INV(T1827,IF($O$2="Railway",$D$31,$D$32),IF($O$2="Railway",$F$31,$F$32))*'CBA Result'!$G$89)</f>
        <v>2915262689.5198274</v>
      </c>
      <c r="O1827" s="122">
        <f>'CBA Result'!$G$88+'CBA Result'!$G$92+'CBA Result'!$G$93+'CBA Result'!$G$94+'CBA Result'!$G$95</f>
        <v>-1375964005.2877898</v>
      </c>
      <c r="P1827" s="122">
        <f>'CBA Result'!$G$90+'CBA Result'!$G$91</f>
        <v>16477753602.776276</v>
      </c>
      <c r="Q1827" s="122">
        <f>'CBA Result'!$G$74</f>
        <v>-11300047184.977684</v>
      </c>
      <c r="R1827" s="3">
        <v>0.26152364251037197</v>
      </c>
      <c r="S1827" s="122">
        <f t="shared" si="88"/>
        <v>8647772928.0106697</v>
      </c>
      <c r="T1827" s="3">
        <v>8.5330979634967719E-2</v>
      </c>
      <c r="U1827" s="122">
        <f t="shared" si="89"/>
        <v>-14205770992.624287</v>
      </c>
      <c r="V1827" s="3">
        <f t="shared" si="90"/>
        <v>0.71710797094588452</v>
      </c>
    </row>
    <row r="1828" spans="13:22" x14ac:dyDescent="0.25">
      <c r="M1828" s="3">
        <v>1824</v>
      </c>
      <c r="N1828" s="122">
        <f>(_xlfn.GAMMA.INV(T1828,IF($O$2="Railway",$D$31,$D$32),IF($O$2="Railway",$F$31,$F$32))*'CBA Result'!$G$89)</f>
        <v>3561291260.2465839</v>
      </c>
      <c r="O1828" s="122">
        <f>'CBA Result'!$G$88+'CBA Result'!$G$92+'CBA Result'!$G$93+'CBA Result'!$G$94+'CBA Result'!$G$95</f>
        <v>-1375964005.2877898</v>
      </c>
      <c r="P1828" s="122">
        <f>'CBA Result'!$G$90+'CBA Result'!$G$91</f>
        <v>16477753602.776276</v>
      </c>
      <c r="Q1828" s="122">
        <f>'CBA Result'!$G$74</f>
        <v>-11300047184.977684</v>
      </c>
      <c r="R1828" s="3">
        <v>0.41343109384919641</v>
      </c>
      <c r="S1828" s="122">
        <f t="shared" si="88"/>
        <v>11420314328.2374</v>
      </c>
      <c r="T1828" s="3">
        <v>0.31683728813970613</v>
      </c>
      <c r="U1828" s="122">
        <f t="shared" si="89"/>
        <v>-17353800830.013756</v>
      </c>
      <c r="V1828" s="3">
        <f t="shared" si="90"/>
        <v>0.78401508214067761</v>
      </c>
    </row>
    <row r="1829" spans="13:22" x14ac:dyDescent="0.25">
      <c r="M1829" s="3">
        <v>1825</v>
      </c>
      <c r="N1829" s="122">
        <f>(_xlfn.GAMMA.INV(T1829,IF($O$2="Railway",$D$31,$D$32),IF($O$2="Railway",$F$31,$F$32))*'CBA Result'!$G$89)</f>
        <v>2867593879.5796413</v>
      </c>
      <c r="O1829" s="122">
        <f>'CBA Result'!$G$88+'CBA Result'!$G$92+'CBA Result'!$G$93+'CBA Result'!$G$94+'CBA Result'!$G$95</f>
        <v>-1375964005.2877898</v>
      </c>
      <c r="P1829" s="122">
        <f>'CBA Result'!$G$90+'CBA Result'!$G$91</f>
        <v>16477753602.776276</v>
      </c>
      <c r="Q1829" s="122">
        <f>'CBA Result'!$G$74</f>
        <v>-11300047184.977684</v>
      </c>
      <c r="R1829" s="3">
        <v>9.144307806615426E-2</v>
      </c>
      <c r="S1829" s="122">
        <f t="shared" si="88"/>
        <v>5146666526.7774782</v>
      </c>
      <c r="T1829" s="3">
        <v>7.4769171183698413E-2</v>
      </c>
      <c r="U1829" s="122">
        <f t="shared" si="89"/>
        <v>-13973485854.157829</v>
      </c>
      <c r="V1829" s="3">
        <f t="shared" si="90"/>
        <v>0.47506373644727284</v>
      </c>
    </row>
    <row r="1830" spans="13:22" x14ac:dyDescent="0.25">
      <c r="M1830" s="3">
        <v>1826</v>
      </c>
      <c r="N1830" s="122">
        <f>(_xlfn.GAMMA.INV(T1830,IF($O$2="Railway",$D$31,$D$32),IF($O$2="Railway",$F$31,$F$32))*'CBA Result'!$G$89)</f>
        <v>3474290230.3850665</v>
      </c>
      <c r="O1830" s="122">
        <f>'CBA Result'!$G$88+'CBA Result'!$G$92+'CBA Result'!$G$93+'CBA Result'!$G$94+'CBA Result'!$G$95</f>
        <v>-1375964005.2877898</v>
      </c>
      <c r="P1830" s="122">
        <f>'CBA Result'!$G$90+'CBA Result'!$G$91</f>
        <v>16477753602.776276</v>
      </c>
      <c r="Q1830" s="122">
        <f>'CBA Result'!$G$74</f>
        <v>-11300047184.977684</v>
      </c>
      <c r="R1830" s="3">
        <v>0.13127167103874759</v>
      </c>
      <c r="S1830" s="122">
        <f t="shared" si="88"/>
        <v>6066191857.3577166</v>
      </c>
      <c r="T1830" s="3">
        <v>0.27755610464916258</v>
      </c>
      <c r="U1830" s="122">
        <f t="shared" si="89"/>
        <v>-16929853886.646276</v>
      </c>
      <c r="V1830" s="3">
        <f t="shared" si="90"/>
        <v>0.48225567315113699</v>
      </c>
    </row>
    <row r="1831" spans="13:22" x14ac:dyDescent="0.25">
      <c r="M1831" s="3">
        <v>1827</v>
      </c>
      <c r="N1831" s="122">
        <f>(_xlfn.GAMMA.INV(T1831,IF($O$2="Railway",$D$31,$D$32),IF($O$2="Railway",$F$31,$F$32))*'CBA Result'!$G$89)</f>
        <v>4899636528.9250689</v>
      </c>
      <c r="O1831" s="122">
        <f>'CBA Result'!$G$88+'CBA Result'!$G$92+'CBA Result'!$G$93+'CBA Result'!$G$94+'CBA Result'!$G$95</f>
        <v>-1375964005.2877898</v>
      </c>
      <c r="P1831" s="122">
        <f>'CBA Result'!$G$90+'CBA Result'!$G$91</f>
        <v>16477753602.776276</v>
      </c>
      <c r="Q1831" s="122">
        <f>'CBA Result'!$G$74</f>
        <v>-11300047184.977684</v>
      </c>
      <c r="R1831" s="3">
        <v>0.25044723212689091</v>
      </c>
      <c r="S1831" s="122">
        <f t="shared" si="88"/>
        <v>8441170883.8017807</v>
      </c>
      <c r="T1831" s="3">
        <v>0.85882412755557092</v>
      </c>
      <c r="U1831" s="122">
        <f t="shared" si="89"/>
        <v>-23875417720.408039</v>
      </c>
      <c r="V1831" s="3">
        <f t="shared" si="90"/>
        <v>0.50113650565417533</v>
      </c>
    </row>
    <row r="1832" spans="13:22" x14ac:dyDescent="0.25">
      <c r="M1832" s="3">
        <v>1828</v>
      </c>
      <c r="N1832" s="122">
        <f>(_xlfn.GAMMA.INV(T1832,IF($O$2="Railway",$D$31,$D$32),IF($O$2="Railway",$F$31,$F$32))*'CBA Result'!$G$89)</f>
        <v>4242592598.341898</v>
      </c>
      <c r="O1832" s="122">
        <f>'CBA Result'!$G$88+'CBA Result'!$G$92+'CBA Result'!$G$93+'CBA Result'!$G$94+'CBA Result'!$G$95</f>
        <v>-1375964005.2877898</v>
      </c>
      <c r="P1832" s="122">
        <f>'CBA Result'!$G$90+'CBA Result'!$G$91</f>
        <v>16477753602.776276</v>
      </c>
      <c r="Q1832" s="122">
        <f>'CBA Result'!$G$74</f>
        <v>-11300047184.977684</v>
      </c>
      <c r="R1832" s="3">
        <v>0.26119140881554093</v>
      </c>
      <c r="S1832" s="122">
        <f t="shared" si="88"/>
        <v>8641595290.2426052</v>
      </c>
      <c r="T1832" s="3">
        <v>0.63839069878725652</v>
      </c>
      <c r="U1832" s="122">
        <f t="shared" si="89"/>
        <v>-20673711183.459351</v>
      </c>
      <c r="V1832" s="3">
        <f t="shared" si="90"/>
        <v>0.55665979761312656</v>
      </c>
    </row>
    <row r="1833" spans="13:22" x14ac:dyDescent="0.25">
      <c r="M1833" s="3">
        <v>1829</v>
      </c>
      <c r="N1833" s="122">
        <f>(_xlfn.GAMMA.INV(T1833,IF($O$2="Railway",$D$31,$D$32),IF($O$2="Railway",$F$31,$F$32))*'CBA Result'!$G$89)</f>
        <v>3595397781.7149582</v>
      </c>
      <c r="O1833" s="122">
        <f>'CBA Result'!$G$88+'CBA Result'!$G$92+'CBA Result'!$G$93+'CBA Result'!$G$94+'CBA Result'!$G$95</f>
        <v>-1375964005.2877898</v>
      </c>
      <c r="P1833" s="122">
        <f>'CBA Result'!$G$90+'CBA Result'!$G$91</f>
        <v>16477753602.776276</v>
      </c>
      <c r="Q1833" s="122">
        <f>'CBA Result'!$G$74</f>
        <v>-11300047184.977684</v>
      </c>
      <c r="R1833" s="3">
        <v>0.63534669489111539</v>
      </c>
      <c r="S1833" s="122">
        <f t="shared" si="88"/>
        <v>15752599282.308432</v>
      </c>
      <c r="T1833" s="3">
        <v>0.33266922187295578</v>
      </c>
      <c r="U1833" s="122">
        <f t="shared" si="89"/>
        <v>-17519998351.45034</v>
      </c>
      <c r="V1833" s="3">
        <f t="shared" si="90"/>
        <v>1.025801070195183</v>
      </c>
    </row>
    <row r="1834" spans="13:22" x14ac:dyDescent="0.25">
      <c r="M1834" s="3">
        <v>1830</v>
      </c>
      <c r="N1834" s="122">
        <f>(_xlfn.GAMMA.INV(T1834,IF($O$2="Railway",$D$31,$D$32),IF($O$2="Railway",$F$31,$F$32))*'CBA Result'!$G$89)</f>
        <v>3159629374.2028923</v>
      </c>
      <c r="O1834" s="122">
        <f>'CBA Result'!$G$88+'CBA Result'!$G$92+'CBA Result'!$G$93+'CBA Result'!$G$94+'CBA Result'!$G$95</f>
        <v>-1375964005.2877898</v>
      </c>
      <c r="P1834" s="122">
        <f>'CBA Result'!$G$90+'CBA Result'!$G$91</f>
        <v>16477753602.776276</v>
      </c>
      <c r="Q1834" s="122">
        <f>'CBA Result'!$G$74</f>
        <v>-11300047184.977684</v>
      </c>
      <c r="R1834" s="3">
        <v>0.37431530584823136</v>
      </c>
      <c r="S1834" s="122">
        <f t="shared" si="88"/>
        <v>10708022290.13858</v>
      </c>
      <c r="T1834" s="3">
        <v>0.15442531453752528</v>
      </c>
      <c r="U1834" s="122">
        <f t="shared" si="89"/>
        <v>-15396544356.998606</v>
      </c>
      <c r="V1834" s="3">
        <f t="shared" si="90"/>
        <v>0.81133060571319038</v>
      </c>
    </row>
    <row r="1835" spans="13:22" x14ac:dyDescent="0.25">
      <c r="M1835" s="3">
        <v>1831</v>
      </c>
      <c r="N1835" s="122">
        <f>(_xlfn.GAMMA.INV(T1835,IF($O$2="Railway",$D$31,$D$32),IF($O$2="Railway",$F$31,$F$32))*'CBA Result'!$G$89)</f>
        <v>2497810032.5740581</v>
      </c>
      <c r="O1835" s="122">
        <f>'CBA Result'!$G$88+'CBA Result'!$G$92+'CBA Result'!$G$93+'CBA Result'!$G$94+'CBA Result'!$G$95</f>
        <v>-1375964005.2877898</v>
      </c>
      <c r="P1835" s="122">
        <f>'CBA Result'!$G$90+'CBA Result'!$G$91</f>
        <v>16477753602.776276</v>
      </c>
      <c r="Q1835" s="122">
        <f>'CBA Result'!$G$74</f>
        <v>-11300047184.977684</v>
      </c>
      <c r="R1835" s="3">
        <v>0.9833794066223438</v>
      </c>
      <c r="S1835" s="122">
        <f t="shared" si="88"/>
        <v>29946499304.879658</v>
      </c>
      <c r="T1835" s="3">
        <v>2.1573914183163234E-2</v>
      </c>
      <c r="U1835" s="122">
        <f t="shared" si="89"/>
        <v>-12171567740.151381</v>
      </c>
      <c r="V1835" s="3">
        <f t="shared" si="90"/>
        <v>2.5525343978227344</v>
      </c>
    </row>
    <row r="1836" spans="13:22" x14ac:dyDescent="0.25">
      <c r="M1836" s="3">
        <v>1832</v>
      </c>
      <c r="N1836" s="122">
        <f>(_xlfn.GAMMA.INV(T1836,IF($O$2="Railway",$D$31,$D$32),IF($O$2="Railway",$F$31,$F$32))*'CBA Result'!$G$89)</f>
        <v>6169134889.3275852</v>
      </c>
      <c r="O1836" s="122">
        <f>'CBA Result'!$G$88+'CBA Result'!$G$92+'CBA Result'!$G$93+'CBA Result'!$G$94+'CBA Result'!$G$95</f>
        <v>-1375964005.2877898</v>
      </c>
      <c r="P1836" s="122">
        <f>'CBA Result'!$G$90+'CBA Result'!$G$91</f>
        <v>16477753602.776276</v>
      </c>
      <c r="Q1836" s="122">
        <f>'CBA Result'!$G$74</f>
        <v>-11300047184.977684</v>
      </c>
      <c r="R1836" s="3">
        <v>4.5915379669617673E-2</v>
      </c>
      <c r="S1836" s="122">
        <f t="shared" si="88"/>
        <v>3891833526.6869683</v>
      </c>
      <c r="T1836" s="3">
        <v>0.98944427924152434</v>
      </c>
      <c r="U1836" s="122">
        <f t="shared" si="89"/>
        <v>-30061550808.250145</v>
      </c>
      <c r="V1836" s="3">
        <f t="shared" si="90"/>
        <v>0.2889073975632433</v>
      </c>
    </row>
    <row r="1837" spans="13:22" x14ac:dyDescent="0.25">
      <c r="M1837" s="3">
        <v>1833</v>
      </c>
      <c r="N1837" s="122">
        <f>(_xlfn.GAMMA.INV(T1837,IF($O$2="Railway",$D$31,$D$32),IF($O$2="Railway",$F$31,$F$32))*'CBA Result'!$G$89)</f>
        <v>4607351688.6801319</v>
      </c>
      <c r="O1837" s="122">
        <f>'CBA Result'!$G$88+'CBA Result'!$G$92+'CBA Result'!$G$93+'CBA Result'!$G$94+'CBA Result'!$G$95</f>
        <v>-1375964005.2877898</v>
      </c>
      <c r="P1837" s="122">
        <f>'CBA Result'!$G$90+'CBA Result'!$G$91</f>
        <v>16477753602.776276</v>
      </c>
      <c r="Q1837" s="122">
        <f>'CBA Result'!$G$74</f>
        <v>-11300047184.977684</v>
      </c>
      <c r="R1837" s="3">
        <v>0.93064427928151194</v>
      </c>
      <c r="S1837" s="122">
        <f t="shared" si="88"/>
        <v>25153992835.534477</v>
      </c>
      <c r="T1837" s="3">
        <v>0.7771999156683449</v>
      </c>
      <c r="U1837" s="122">
        <f t="shared" si="89"/>
        <v>-22451144182.362228</v>
      </c>
      <c r="V1837" s="3">
        <f t="shared" si="90"/>
        <v>1.2643177687677303</v>
      </c>
    </row>
    <row r="1838" spans="13:22" x14ac:dyDescent="0.25">
      <c r="M1838" s="3">
        <v>1834</v>
      </c>
      <c r="N1838" s="122">
        <f>(_xlfn.GAMMA.INV(T1838,IF($O$2="Railway",$D$31,$D$32),IF($O$2="Railway",$F$31,$F$32))*'CBA Result'!$G$89)</f>
        <v>4710078319.8177137</v>
      </c>
      <c r="O1838" s="122">
        <f>'CBA Result'!$G$88+'CBA Result'!$G$92+'CBA Result'!$G$93+'CBA Result'!$G$94+'CBA Result'!$G$95</f>
        <v>-1375964005.2877898</v>
      </c>
      <c r="P1838" s="122">
        <f>'CBA Result'!$G$90+'CBA Result'!$G$91</f>
        <v>16477753602.776276</v>
      </c>
      <c r="Q1838" s="122">
        <f>'CBA Result'!$G$74</f>
        <v>-11300047184.977684</v>
      </c>
      <c r="R1838" s="3">
        <v>0.2302243921979521</v>
      </c>
      <c r="S1838" s="122">
        <f t="shared" si="88"/>
        <v>8060034757.5456972</v>
      </c>
      <c r="T1838" s="3">
        <v>0.80893300963747872</v>
      </c>
      <c r="U1838" s="122">
        <f t="shared" si="89"/>
        <v>-22951720340.397797</v>
      </c>
      <c r="V1838" s="3">
        <f t="shared" si="90"/>
        <v>0.496439870436228</v>
      </c>
    </row>
    <row r="1839" spans="13:22" x14ac:dyDescent="0.25">
      <c r="M1839" s="3">
        <v>1835</v>
      </c>
      <c r="N1839" s="122">
        <f>(_xlfn.GAMMA.INV(T1839,IF($O$2="Railway",$D$31,$D$32),IF($O$2="Railway",$F$31,$F$32))*'CBA Result'!$G$89)</f>
        <v>3163313517.3924847</v>
      </c>
      <c r="O1839" s="122">
        <f>'CBA Result'!$G$88+'CBA Result'!$G$92+'CBA Result'!$G$93+'CBA Result'!$G$94+'CBA Result'!$G$95</f>
        <v>-1375964005.2877898</v>
      </c>
      <c r="P1839" s="122">
        <f>'CBA Result'!$G$90+'CBA Result'!$G$91</f>
        <v>16477753602.776276</v>
      </c>
      <c r="Q1839" s="122">
        <f>'CBA Result'!$G$74</f>
        <v>-11300047184.977684</v>
      </c>
      <c r="R1839" s="3">
        <v>0.10878003634582578</v>
      </c>
      <c r="S1839" s="122">
        <f t="shared" si="88"/>
        <v>5560311855.0629244</v>
      </c>
      <c r="T1839" s="3">
        <v>0.1556572315256044</v>
      </c>
      <c r="U1839" s="122">
        <f t="shared" si="89"/>
        <v>-15414496802.465538</v>
      </c>
      <c r="V1839" s="3">
        <f t="shared" si="90"/>
        <v>0.47667215228150467</v>
      </c>
    </row>
    <row r="1840" spans="13:22" x14ac:dyDescent="0.25">
      <c r="M1840" s="3">
        <v>1836</v>
      </c>
      <c r="N1840" s="122">
        <f>(_xlfn.GAMMA.INV(T1840,IF($O$2="Railway",$D$31,$D$32),IF($O$2="Railway",$F$31,$F$32))*'CBA Result'!$G$89)</f>
        <v>2331403317.421494</v>
      </c>
      <c r="O1840" s="122">
        <f>'CBA Result'!$G$88+'CBA Result'!$G$92+'CBA Result'!$G$93+'CBA Result'!$G$94+'CBA Result'!$G$95</f>
        <v>-1375964005.2877898</v>
      </c>
      <c r="P1840" s="122">
        <f>'CBA Result'!$G$90+'CBA Result'!$G$91</f>
        <v>16477753602.776276</v>
      </c>
      <c r="Q1840" s="122">
        <f>'CBA Result'!$G$74</f>
        <v>-11300047184.977684</v>
      </c>
      <c r="R1840" s="3">
        <v>0.32470870602978741</v>
      </c>
      <c r="S1840" s="122">
        <f t="shared" si="88"/>
        <v>9807382577.7024403</v>
      </c>
      <c r="T1840" s="3">
        <v>1.0629563186468904E-2</v>
      </c>
      <c r="U1840" s="122">
        <f t="shared" si="89"/>
        <v>-11360685175.231802</v>
      </c>
      <c r="V1840" s="3">
        <f t="shared" si="90"/>
        <v>0.94737436376644779</v>
      </c>
    </row>
    <row r="1841" spans="13:22" x14ac:dyDescent="0.25">
      <c r="M1841" s="3">
        <v>1837</v>
      </c>
      <c r="N1841" s="122">
        <f>(_xlfn.GAMMA.INV(T1841,IF($O$2="Railway",$D$31,$D$32),IF($O$2="Railway",$F$31,$F$32))*'CBA Result'!$G$89)</f>
        <v>4642923031.6917048</v>
      </c>
      <c r="O1841" s="122">
        <f>'CBA Result'!$G$88+'CBA Result'!$G$92+'CBA Result'!$G$93+'CBA Result'!$G$94+'CBA Result'!$G$95</f>
        <v>-1375964005.2877898</v>
      </c>
      <c r="P1841" s="122">
        <f>'CBA Result'!$G$90+'CBA Result'!$G$91</f>
        <v>16477753602.776276</v>
      </c>
      <c r="Q1841" s="122">
        <f>'CBA Result'!$G$74</f>
        <v>-11300047184.977684</v>
      </c>
      <c r="R1841" s="3">
        <v>0.53199464384118889</v>
      </c>
      <c r="S1841" s="122">
        <f t="shared" si="88"/>
        <v>13644024175.544338</v>
      </c>
      <c r="T1841" s="3">
        <v>0.78856710715310629</v>
      </c>
      <c r="U1841" s="122">
        <f t="shared" si="89"/>
        <v>-22624479626.382107</v>
      </c>
      <c r="V1841" s="3">
        <f t="shared" si="90"/>
        <v>0.74746396298231665</v>
      </c>
    </row>
    <row r="1842" spans="13:22" x14ac:dyDescent="0.25">
      <c r="M1842" s="3">
        <v>1838</v>
      </c>
      <c r="N1842" s="122">
        <f>(_xlfn.GAMMA.INV(T1842,IF($O$2="Railway",$D$31,$D$32),IF($O$2="Railway",$F$31,$F$32))*'CBA Result'!$G$89)</f>
        <v>3669143530.0986338</v>
      </c>
      <c r="O1842" s="122">
        <f>'CBA Result'!$G$88+'CBA Result'!$G$92+'CBA Result'!$G$93+'CBA Result'!$G$94+'CBA Result'!$G$95</f>
        <v>-1375964005.2877898</v>
      </c>
      <c r="P1842" s="122">
        <f>'CBA Result'!$G$90+'CBA Result'!$G$91</f>
        <v>16477753602.776276</v>
      </c>
      <c r="Q1842" s="122">
        <f>'CBA Result'!$G$74</f>
        <v>-11300047184.977684</v>
      </c>
      <c r="R1842" s="3">
        <v>0.17913910514110354</v>
      </c>
      <c r="S1842" s="122">
        <f t="shared" si="88"/>
        <v>7065282180.7669754</v>
      </c>
      <c r="T1842" s="3">
        <v>0.36754850709620546</v>
      </c>
      <c r="U1842" s="122">
        <f t="shared" si="89"/>
        <v>-17879353690.845413</v>
      </c>
      <c r="V1842" s="3">
        <f t="shared" si="90"/>
        <v>0.52342281871013829</v>
      </c>
    </row>
    <row r="1843" spans="13:22" x14ac:dyDescent="0.25">
      <c r="M1843" s="3">
        <v>1839</v>
      </c>
      <c r="N1843" s="122">
        <f>(_xlfn.GAMMA.INV(T1843,IF($O$2="Railway",$D$31,$D$32),IF($O$2="Railway",$F$31,$F$32))*'CBA Result'!$G$89)</f>
        <v>3537940211.307663</v>
      </c>
      <c r="O1843" s="122">
        <f>'CBA Result'!$G$88+'CBA Result'!$G$92+'CBA Result'!$G$93+'CBA Result'!$G$94+'CBA Result'!$G$95</f>
        <v>-1375964005.2877898</v>
      </c>
      <c r="P1843" s="122">
        <f>'CBA Result'!$G$90+'CBA Result'!$G$91</f>
        <v>16477753602.776276</v>
      </c>
      <c r="Q1843" s="122">
        <f>'CBA Result'!$G$74</f>
        <v>-11300047184.977684</v>
      </c>
      <c r="R1843" s="3">
        <v>0.34778000406396725</v>
      </c>
      <c r="S1843" s="122">
        <f t="shared" si="88"/>
        <v>10226461196.910107</v>
      </c>
      <c r="T1843" s="3">
        <v>0.30612850012660919</v>
      </c>
      <c r="U1843" s="122">
        <f t="shared" si="89"/>
        <v>-17240013604.301167</v>
      </c>
      <c r="V1843" s="3">
        <f t="shared" si="90"/>
        <v>0.71858628927295165</v>
      </c>
    </row>
    <row r="1844" spans="13:22" x14ac:dyDescent="0.25">
      <c r="M1844" s="3">
        <v>1840</v>
      </c>
      <c r="N1844" s="122">
        <f>(_xlfn.GAMMA.INV(T1844,IF($O$2="Railway",$D$31,$D$32),IF($O$2="Railway",$F$31,$F$32))*'CBA Result'!$G$89)</f>
        <v>2184491848.3584509</v>
      </c>
      <c r="O1844" s="122">
        <f>'CBA Result'!$G$88+'CBA Result'!$G$92+'CBA Result'!$G$93+'CBA Result'!$G$94+'CBA Result'!$G$95</f>
        <v>-1375964005.2877898</v>
      </c>
      <c r="P1844" s="122">
        <f>'CBA Result'!$G$90+'CBA Result'!$G$91</f>
        <v>16477753602.776276</v>
      </c>
      <c r="Q1844" s="122">
        <f>'CBA Result'!$G$74</f>
        <v>-11300047184.977684</v>
      </c>
      <c r="R1844" s="3">
        <v>0.26051079337464311</v>
      </c>
      <c r="S1844" s="122">
        <f t="shared" si="88"/>
        <v>8628936188.203722</v>
      </c>
      <c r="T1844" s="3">
        <v>5.1830909452468266E-3</v>
      </c>
      <c r="U1844" s="122">
        <f t="shared" si="89"/>
        <v>-10644800910.941591</v>
      </c>
      <c r="V1844" s="3">
        <f t="shared" si="90"/>
        <v>0.88657966553172363</v>
      </c>
    </row>
    <row r="1845" spans="13:22" x14ac:dyDescent="0.25">
      <c r="M1845" s="3">
        <v>1841</v>
      </c>
      <c r="N1845" s="122">
        <f>(_xlfn.GAMMA.INV(T1845,IF($O$2="Railway",$D$31,$D$32),IF($O$2="Railway",$F$31,$F$32))*'CBA Result'!$G$89)</f>
        <v>3864181628.5664792</v>
      </c>
      <c r="O1845" s="122">
        <f>'CBA Result'!$G$88+'CBA Result'!$G$92+'CBA Result'!$G$93+'CBA Result'!$G$94+'CBA Result'!$G$95</f>
        <v>-1375964005.2877898</v>
      </c>
      <c r="P1845" s="122">
        <f>'CBA Result'!$G$90+'CBA Result'!$G$91</f>
        <v>16477753602.776276</v>
      </c>
      <c r="Q1845" s="122">
        <f>'CBA Result'!$G$74</f>
        <v>-11300047184.977684</v>
      </c>
      <c r="R1845" s="3">
        <v>0.30715987085449592</v>
      </c>
      <c r="S1845" s="122">
        <f t="shared" si="88"/>
        <v>9487634582.0733566</v>
      </c>
      <c r="T1845" s="3">
        <v>0.46208206427851373</v>
      </c>
      <c r="U1845" s="122">
        <f t="shared" si="89"/>
        <v>-18829754000.097637</v>
      </c>
      <c r="V1845" s="3">
        <f t="shared" si="90"/>
        <v>0.63600683287152604</v>
      </c>
    </row>
    <row r="1846" spans="13:22" x14ac:dyDescent="0.25">
      <c r="M1846" s="3">
        <v>1842</v>
      </c>
      <c r="N1846" s="122">
        <f>(_xlfn.GAMMA.INV(T1846,IF($O$2="Railway",$D$31,$D$32),IF($O$2="Railway",$F$31,$F$32))*'CBA Result'!$G$89)</f>
        <v>4511135178.6988668</v>
      </c>
      <c r="O1846" s="122">
        <f>'CBA Result'!$G$88+'CBA Result'!$G$92+'CBA Result'!$G$93+'CBA Result'!$G$94+'CBA Result'!$G$95</f>
        <v>-1375964005.2877898</v>
      </c>
      <c r="P1846" s="122">
        <f>'CBA Result'!$G$90+'CBA Result'!$G$91</f>
        <v>16477753602.776276</v>
      </c>
      <c r="Q1846" s="122">
        <f>'CBA Result'!$G$74</f>
        <v>-11300047184.977684</v>
      </c>
      <c r="R1846" s="3">
        <v>0.32566589254234546</v>
      </c>
      <c r="S1846" s="122">
        <f t="shared" si="88"/>
        <v>9824792190.4989986</v>
      </c>
      <c r="T1846" s="3">
        <v>0.74445002152116069</v>
      </c>
      <c r="U1846" s="122">
        <f t="shared" si="89"/>
        <v>-21982291165.645397</v>
      </c>
      <c r="V1846" s="3">
        <f t="shared" si="90"/>
        <v>0.58956381144492831</v>
      </c>
    </row>
    <row r="1847" spans="13:22" x14ac:dyDescent="0.25">
      <c r="M1847" s="3">
        <v>1843</v>
      </c>
      <c r="N1847" s="122">
        <f>(_xlfn.GAMMA.INV(T1847,IF($O$2="Railway",$D$31,$D$32),IF($O$2="Railway",$F$31,$F$32))*'CBA Result'!$G$89)</f>
        <v>4352245592.5331955</v>
      </c>
      <c r="O1847" s="122">
        <f>'CBA Result'!$G$88+'CBA Result'!$G$92+'CBA Result'!$G$93+'CBA Result'!$G$94+'CBA Result'!$G$95</f>
        <v>-1375964005.2877898</v>
      </c>
      <c r="P1847" s="122">
        <f>'CBA Result'!$G$90+'CBA Result'!$G$91</f>
        <v>16477753602.776276</v>
      </c>
      <c r="Q1847" s="122">
        <f>'CBA Result'!$G$74</f>
        <v>-11300047184.977684</v>
      </c>
      <c r="R1847" s="3">
        <v>0.1658414316068183</v>
      </c>
      <c r="S1847" s="122">
        <f t="shared" si="88"/>
        <v>6795943919.7053499</v>
      </c>
      <c r="T1847" s="3">
        <v>0.68415882629817193</v>
      </c>
      <c r="U1847" s="122">
        <f t="shared" si="89"/>
        <v>-21208038786.161148</v>
      </c>
      <c r="V1847" s="3">
        <f t="shared" si="90"/>
        <v>0.4607793113490255</v>
      </c>
    </row>
    <row r="1848" spans="13:22" x14ac:dyDescent="0.25">
      <c r="M1848" s="3">
        <v>1844</v>
      </c>
      <c r="N1848" s="122">
        <f>(_xlfn.GAMMA.INV(T1848,IF($O$2="Railway",$D$31,$D$32),IF($O$2="Railway",$F$31,$F$32))*'CBA Result'!$G$89)</f>
        <v>2959911974.176178</v>
      </c>
      <c r="O1848" s="122">
        <f>'CBA Result'!$G$88+'CBA Result'!$G$92+'CBA Result'!$G$93+'CBA Result'!$G$94+'CBA Result'!$G$95</f>
        <v>-1375964005.2877898</v>
      </c>
      <c r="P1848" s="122">
        <f>'CBA Result'!$G$90+'CBA Result'!$G$91</f>
        <v>16477753602.776276</v>
      </c>
      <c r="Q1848" s="122">
        <f>'CBA Result'!$G$74</f>
        <v>-11300047184.977684</v>
      </c>
      <c r="R1848" s="3">
        <v>0.20774313556750013</v>
      </c>
      <c r="S1848" s="122">
        <f t="shared" si="88"/>
        <v>7628882438.1706371</v>
      </c>
      <c r="T1848" s="3">
        <v>9.6079868391511836E-2</v>
      </c>
      <c r="U1848" s="122">
        <f t="shared" si="89"/>
        <v>-14423342299.351738</v>
      </c>
      <c r="V1848" s="3">
        <f t="shared" si="90"/>
        <v>0.63874448902686709</v>
      </c>
    </row>
    <row r="1849" spans="13:22" x14ac:dyDescent="0.25">
      <c r="M1849" s="3">
        <v>1845</v>
      </c>
      <c r="N1849" s="122">
        <f>(_xlfn.GAMMA.INV(T1849,IF($O$2="Railway",$D$31,$D$32),IF($O$2="Railway",$F$31,$F$32))*'CBA Result'!$G$89)</f>
        <v>4817341157.0441895</v>
      </c>
      <c r="O1849" s="122">
        <f>'CBA Result'!$G$88+'CBA Result'!$G$92+'CBA Result'!$G$93+'CBA Result'!$G$94+'CBA Result'!$G$95</f>
        <v>-1375964005.2877898</v>
      </c>
      <c r="P1849" s="122">
        <f>'CBA Result'!$G$90+'CBA Result'!$G$91</f>
        <v>16477753602.776276</v>
      </c>
      <c r="Q1849" s="122">
        <f>'CBA Result'!$G$74</f>
        <v>-11300047184.977684</v>
      </c>
      <c r="R1849" s="3">
        <v>0.9212157867125248</v>
      </c>
      <c r="S1849" s="122">
        <f t="shared" si="88"/>
        <v>24615122657.709763</v>
      </c>
      <c r="T1849" s="3">
        <v>0.83851979951472722</v>
      </c>
      <c r="U1849" s="122">
        <f t="shared" si="89"/>
        <v>-23474400957.529224</v>
      </c>
      <c r="V1849" s="3">
        <f t="shared" si="90"/>
        <v>1.1951955604842504</v>
      </c>
    </row>
    <row r="1850" spans="13:22" x14ac:dyDescent="0.25">
      <c r="M1850" s="3">
        <v>1846</v>
      </c>
      <c r="N1850" s="122">
        <f>(_xlfn.GAMMA.INV(T1850,IF($O$2="Railway",$D$31,$D$32),IF($O$2="Railway",$F$31,$F$32))*'CBA Result'!$G$89)</f>
        <v>3396677205.8167644</v>
      </c>
      <c r="O1850" s="122">
        <f>'CBA Result'!$G$88+'CBA Result'!$G$92+'CBA Result'!$G$93+'CBA Result'!$G$94+'CBA Result'!$G$95</f>
        <v>-1375964005.2877898</v>
      </c>
      <c r="P1850" s="122">
        <f>'CBA Result'!$G$90+'CBA Result'!$G$91</f>
        <v>16477753602.776276</v>
      </c>
      <c r="Q1850" s="122">
        <f>'CBA Result'!$G$74</f>
        <v>-11300047184.977684</v>
      </c>
      <c r="R1850" s="3">
        <v>0.24678055960815426</v>
      </c>
      <c r="S1850" s="122">
        <f t="shared" si="88"/>
        <v>8372466443.5174503</v>
      </c>
      <c r="T1850" s="3">
        <v>0.24413917469214264</v>
      </c>
      <c r="U1850" s="122">
        <f t="shared" si="89"/>
        <v>-16551653713.802223</v>
      </c>
      <c r="V1850" s="3">
        <f t="shared" si="90"/>
        <v>0.62792394184634726</v>
      </c>
    </row>
    <row r="1851" spans="13:22" x14ac:dyDescent="0.25">
      <c r="M1851" s="3">
        <v>1847</v>
      </c>
      <c r="N1851" s="122">
        <f>(_xlfn.GAMMA.INV(T1851,IF($O$2="Railway",$D$31,$D$32),IF($O$2="Railway",$F$31,$F$32))*'CBA Result'!$G$89)</f>
        <v>5396088614.9114389</v>
      </c>
      <c r="O1851" s="122">
        <f>'CBA Result'!$G$88+'CBA Result'!$G$92+'CBA Result'!$G$93+'CBA Result'!$G$94+'CBA Result'!$G$95</f>
        <v>-1375964005.2877898</v>
      </c>
      <c r="P1851" s="122">
        <f>'CBA Result'!$G$90+'CBA Result'!$G$91</f>
        <v>16477753602.776276</v>
      </c>
      <c r="Q1851" s="122">
        <f>'CBA Result'!$G$74</f>
        <v>-11300047184.977684</v>
      </c>
      <c r="R1851" s="3">
        <v>0.99384558560888459</v>
      </c>
      <c r="S1851" s="122">
        <f t="shared" si="88"/>
        <v>32287704867.080799</v>
      </c>
      <c r="T1851" s="3">
        <v>0.94278825161974011</v>
      </c>
      <c r="U1851" s="122">
        <f t="shared" si="89"/>
        <v>-26294576950.101547</v>
      </c>
      <c r="V1851" s="3">
        <f t="shared" si="90"/>
        <v>1.3808105582228896</v>
      </c>
    </row>
    <row r="1852" spans="13:22" x14ac:dyDescent="0.25">
      <c r="M1852" s="3">
        <v>1848</v>
      </c>
      <c r="N1852" s="122">
        <f>(_xlfn.GAMMA.INV(T1852,IF($O$2="Railway",$D$31,$D$32),IF($O$2="Railway",$F$31,$F$32))*'CBA Result'!$G$89)</f>
        <v>4391317994.2584743</v>
      </c>
      <c r="O1852" s="122">
        <f>'CBA Result'!$G$88+'CBA Result'!$G$92+'CBA Result'!$G$93+'CBA Result'!$G$94+'CBA Result'!$G$95</f>
        <v>-1375964005.2877898</v>
      </c>
      <c r="P1852" s="122">
        <f>'CBA Result'!$G$90+'CBA Result'!$G$91</f>
        <v>16477753602.776276</v>
      </c>
      <c r="Q1852" s="122">
        <f>'CBA Result'!$G$74</f>
        <v>-11300047184.977684</v>
      </c>
      <c r="R1852" s="3">
        <v>0.6289923049470556</v>
      </c>
      <c r="S1852" s="122">
        <f t="shared" si="88"/>
        <v>15615897556.183537</v>
      </c>
      <c r="T1852" s="3">
        <v>0.69967541799161881</v>
      </c>
      <c r="U1852" s="122">
        <f t="shared" si="89"/>
        <v>-21398434524.094654</v>
      </c>
      <c r="V1852" s="3">
        <f t="shared" si="90"/>
        <v>0.87068292421931226</v>
      </c>
    </row>
    <row r="1853" spans="13:22" x14ac:dyDescent="0.25">
      <c r="M1853" s="3">
        <v>1849</v>
      </c>
      <c r="N1853" s="122">
        <f>(_xlfn.GAMMA.INV(T1853,IF($O$2="Railway",$D$31,$D$32),IF($O$2="Railway",$F$31,$F$32))*'CBA Result'!$G$89)</f>
        <v>2898933470.8376408</v>
      </c>
      <c r="O1853" s="122">
        <f>'CBA Result'!$G$88+'CBA Result'!$G$92+'CBA Result'!$G$93+'CBA Result'!$G$94+'CBA Result'!$G$95</f>
        <v>-1375964005.2877898</v>
      </c>
      <c r="P1853" s="122">
        <f>'CBA Result'!$G$90+'CBA Result'!$G$91</f>
        <v>16477753602.776276</v>
      </c>
      <c r="Q1853" s="122">
        <f>'CBA Result'!$G$74</f>
        <v>-11300047184.977684</v>
      </c>
      <c r="R1853" s="3">
        <v>0.82246155339325022</v>
      </c>
      <c r="S1853" s="122">
        <f t="shared" si="88"/>
        <v>20573225808.663212</v>
      </c>
      <c r="T1853" s="3">
        <v>8.1607490556184104E-2</v>
      </c>
      <c r="U1853" s="122">
        <f t="shared" si="89"/>
        <v>-14126200413.29998</v>
      </c>
      <c r="V1853" s="3">
        <f t="shared" si="90"/>
        <v>1.5641994752820609</v>
      </c>
    </row>
    <row r="1854" spans="13:22" x14ac:dyDescent="0.25">
      <c r="M1854" s="3">
        <v>1850</v>
      </c>
      <c r="N1854" s="122">
        <f>(_xlfn.GAMMA.INV(T1854,IF($O$2="Railway",$D$31,$D$32),IF($O$2="Railway",$F$31,$F$32))*'CBA Result'!$G$89)</f>
        <v>4174051523.5064831</v>
      </c>
      <c r="O1854" s="122">
        <f>'CBA Result'!$G$88+'CBA Result'!$G$92+'CBA Result'!$G$93+'CBA Result'!$G$94+'CBA Result'!$G$95</f>
        <v>-1375964005.2877898</v>
      </c>
      <c r="P1854" s="122">
        <f>'CBA Result'!$G$90+'CBA Result'!$G$91</f>
        <v>16477753602.776276</v>
      </c>
      <c r="Q1854" s="122">
        <f>'CBA Result'!$G$74</f>
        <v>-11300047184.977684</v>
      </c>
      <c r="R1854" s="3">
        <v>0.96542550296274399</v>
      </c>
      <c r="S1854" s="122">
        <f t="shared" si="88"/>
        <v>27744809481.24202</v>
      </c>
      <c r="T1854" s="3">
        <v>0.60826808039885394</v>
      </c>
      <c r="U1854" s="122">
        <f t="shared" si="89"/>
        <v>-20339717675.361248</v>
      </c>
      <c r="V1854" s="3">
        <f t="shared" si="90"/>
        <v>1.5016381980787867</v>
      </c>
    </row>
    <row r="1855" spans="13:22" x14ac:dyDescent="0.25">
      <c r="M1855" s="3">
        <v>1851</v>
      </c>
      <c r="N1855" s="122">
        <f>(_xlfn.GAMMA.INV(T1855,IF($O$2="Railway",$D$31,$D$32),IF($O$2="Railway",$F$31,$F$32))*'CBA Result'!$G$89)</f>
        <v>4329512674.3018236</v>
      </c>
      <c r="O1855" s="122">
        <f>'CBA Result'!$G$88+'CBA Result'!$G$92+'CBA Result'!$G$93+'CBA Result'!$G$94+'CBA Result'!$G$95</f>
        <v>-1375964005.2877898</v>
      </c>
      <c r="P1855" s="122">
        <f>'CBA Result'!$G$90+'CBA Result'!$G$91</f>
        <v>16477753602.776276</v>
      </c>
      <c r="Q1855" s="122">
        <f>'CBA Result'!$G$74</f>
        <v>-11300047184.977684</v>
      </c>
      <c r="R1855" s="3">
        <v>0.7350942181695953</v>
      </c>
      <c r="S1855" s="122">
        <f t="shared" si="88"/>
        <v>18082102770.472649</v>
      </c>
      <c r="T1855" s="3">
        <v>0.67493351253014733</v>
      </c>
      <c r="U1855" s="122">
        <f t="shared" si="89"/>
        <v>-21097263646.908737</v>
      </c>
      <c r="V1855" s="3">
        <f t="shared" si="90"/>
        <v>0.99707961143903689</v>
      </c>
    </row>
    <row r="1856" spans="13:22" x14ac:dyDescent="0.25">
      <c r="M1856" s="3">
        <v>1852</v>
      </c>
      <c r="N1856" s="122">
        <f>(_xlfn.GAMMA.INV(T1856,IF($O$2="Railway",$D$31,$D$32),IF($O$2="Railway",$F$31,$F$32))*'CBA Result'!$G$89)</f>
        <v>3476483639.9836822</v>
      </c>
      <c r="O1856" s="122">
        <f>'CBA Result'!$G$88+'CBA Result'!$G$92+'CBA Result'!$G$93+'CBA Result'!$G$94+'CBA Result'!$G$95</f>
        <v>-1375964005.2877898</v>
      </c>
      <c r="P1856" s="122">
        <f>'CBA Result'!$G$90+'CBA Result'!$G$91</f>
        <v>16477753602.776276</v>
      </c>
      <c r="Q1856" s="122">
        <f>'CBA Result'!$G$74</f>
        <v>-11300047184.977684</v>
      </c>
      <c r="R1856" s="3">
        <v>4.4134361441510173E-3</v>
      </c>
      <c r="S1856" s="122">
        <f t="shared" si="88"/>
        <v>2011600570.8314695</v>
      </c>
      <c r="T1856" s="3">
        <v>0.27852438932646906</v>
      </c>
      <c r="U1856" s="122">
        <f t="shared" si="89"/>
        <v>-16940542142.824005</v>
      </c>
      <c r="V1856" s="3">
        <f t="shared" si="90"/>
        <v>0.24273840653141385</v>
      </c>
    </row>
    <row r="1857" spans="13:22" x14ac:dyDescent="0.25">
      <c r="M1857" s="3">
        <v>1853</v>
      </c>
      <c r="N1857" s="122">
        <f>(_xlfn.GAMMA.INV(T1857,IF($O$2="Railway",$D$31,$D$32),IF($O$2="Railway",$F$31,$F$32))*'CBA Result'!$G$89)</f>
        <v>2781418837.3076305</v>
      </c>
      <c r="O1857" s="122">
        <f>'CBA Result'!$G$88+'CBA Result'!$G$92+'CBA Result'!$G$93+'CBA Result'!$G$94+'CBA Result'!$G$95</f>
        <v>-1375964005.2877898</v>
      </c>
      <c r="P1857" s="122">
        <f>'CBA Result'!$G$90+'CBA Result'!$G$91</f>
        <v>16477753602.776276</v>
      </c>
      <c r="Q1857" s="122">
        <f>'CBA Result'!$G$74</f>
        <v>-11300047184.977684</v>
      </c>
      <c r="R1857" s="3">
        <v>0.83290593478175001</v>
      </c>
      <c r="S1857" s="122">
        <f t="shared" si="88"/>
        <v>20917226519.241283</v>
      </c>
      <c r="T1857" s="3">
        <v>5.8003885692596624E-2</v>
      </c>
      <c r="U1857" s="122">
        <f t="shared" si="89"/>
        <v>-13553563862.154583</v>
      </c>
      <c r="V1857" s="3">
        <f t="shared" si="90"/>
        <v>1.6469971719831136</v>
      </c>
    </row>
    <row r="1858" spans="13:22" x14ac:dyDescent="0.25">
      <c r="M1858" s="3">
        <v>1854</v>
      </c>
      <c r="N1858" s="122">
        <f>(_xlfn.GAMMA.INV(T1858,IF($O$2="Railway",$D$31,$D$32),IF($O$2="Railway",$F$31,$F$32))*'CBA Result'!$G$89)</f>
        <v>3843857420.0343966</v>
      </c>
      <c r="O1858" s="122">
        <f>'CBA Result'!$G$88+'CBA Result'!$G$92+'CBA Result'!$G$93+'CBA Result'!$G$94+'CBA Result'!$G$95</f>
        <v>-1375964005.2877898</v>
      </c>
      <c r="P1858" s="122">
        <f>'CBA Result'!$G$90+'CBA Result'!$G$91</f>
        <v>16477753602.776276</v>
      </c>
      <c r="Q1858" s="122">
        <f>'CBA Result'!$G$74</f>
        <v>-11300047184.977684</v>
      </c>
      <c r="R1858" s="3">
        <v>0.52866522385447012</v>
      </c>
      <c r="S1858" s="122">
        <f t="shared" si="88"/>
        <v>13579419376.991653</v>
      </c>
      <c r="T1858" s="3">
        <v>0.45218623628880072</v>
      </c>
      <c r="U1858" s="122">
        <f t="shared" si="89"/>
        <v>-18730716251.955406</v>
      </c>
      <c r="V1858" s="3">
        <f t="shared" si="90"/>
        <v>0.85673780841472036</v>
      </c>
    </row>
    <row r="1859" spans="13:22" x14ac:dyDescent="0.25">
      <c r="M1859" s="3">
        <v>1855</v>
      </c>
      <c r="N1859" s="122">
        <f>(_xlfn.GAMMA.INV(T1859,IF($O$2="Railway",$D$31,$D$32),IF($O$2="Railway",$F$31,$F$32))*'CBA Result'!$G$89)</f>
        <v>3732229745.0814872</v>
      </c>
      <c r="O1859" s="122">
        <f>'CBA Result'!$G$88+'CBA Result'!$G$92+'CBA Result'!$G$93+'CBA Result'!$G$94+'CBA Result'!$G$95</f>
        <v>-1375964005.2877898</v>
      </c>
      <c r="P1859" s="122">
        <f>'CBA Result'!$G$90+'CBA Result'!$G$91</f>
        <v>16477753602.776276</v>
      </c>
      <c r="Q1859" s="122">
        <f>'CBA Result'!$G$74</f>
        <v>-11300047184.977684</v>
      </c>
      <c r="R1859" s="3">
        <v>0.3229166418167011</v>
      </c>
      <c r="S1859" s="122">
        <f t="shared" si="88"/>
        <v>9774780679.2337132</v>
      </c>
      <c r="T1859" s="3">
        <v>0.39790545869164817</v>
      </c>
      <c r="U1859" s="122">
        <f t="shared" si="89"/>
        <v>-18186766235.882816</v>
      </c>
      <c r="V1859" s="3">
        <f t="shared" si="90"/>
        <v>0.66702602660019006</v>
      </c>
    </row>
    <row r="1860" spans="13:22" x14ac:dyDescent="0.25">
      <c r="M1860" s="3">
        <v>1856</v>
      </c>
      <c r="N1860" s="122">
        <f>(_xlfn.GAMMA.INV(T1860,IF($O$2="Railway",$D$31,$D$32),IF($O$2="Railway",$F$31,$F$32))*'CBA Result'!$G$89)</f>
        <v>4045567366.9108248</v>
      </c>
      <c r="O1860" s="122">
        <f>'CBA Result'!$G$88+'CBA Result'!$G$92+'CBA Result'!$G$93+'CBA Result'!$G$94+'CBA Result'!$G$95</f>
        <v>-1375964005.2877898</v>
      </c>
      <c r="P1860" s="122">
        <f>'CBA Result'!$G$90+'CBA Result'!$G$91</f>
        <v>16477753602.776276</v>
      </c>
      <c r="Q1860" s="122">
        <f>'CBA Result'!$G$74</f>
        <v>-11300047184.977684</v>
      </c>
      <c r="R1860" s="3">
        <v>6.800605239938684E-2</v>
      </c>
      <c r="S1860" s="122">
        <f t="shared" si="88"/>
        <v>4540508248.3850803</v>
      </c>
      <c r="T1860" s="3">
        <v>0.54922024638414579</v>
      </c>
      <c r="U1860" s="122">
        <f t="shared" si="89"/>
        <v>-19713627782.556759</v>
      </c>
      <c r="V1860" s="3">
        <f t="shared" si="90"/>
        <v>0.36574250511049267</v>
      </c>
    </row>
    <row r="1861" spans="13:22" x14ac:dyDescent="0.25">
      <c r="M1861" s="3">
        <v>1857</v>
      </c>
      <c r="N1861" s="122">
        <f>(_xlfn.GAMMA.INV(T1861,IF($O$2="Railway",$D$31,$D$32),IF($O$2="Railway",$F$31,$F$32))*'CBA Result'!$G$89)</f>
        <v>5487482775.2706347</v>
      </c>
      <c r="O1861" s="122">
        <f>'CBA Result'!$G$88+'CBA Result'!$G$92+'CBA Result'!$G$93+'CBA Result'!$G$94+'CBA Result'!$G$95</f>
        <v>-1375964005.2877898</v>
      </c>
      <c r="P1861" s="122">
        <f>'CBA Result'!$G$90+'CBA Result'!$G$91</f>
        <v>16477753602.776276</v>
      </c>
      <c r="Q1861" s="122">
        <f>'CBA Result'!$G$74</f>
        <v>-11300047184.977684</v>
      </c>
      <c r="R1861" s="3">
        <v>0.30138428964934494</v>
      </c>
      <c r="S1861" s="122">
        <f t="shared" si="88"/>
        <v>9382110810.3273735</v>
      </c>
      <c r="T1861" s="3">
        <v>0.95234137884522962</v>
      </c>
      <c r="U1861" s="122">
        <f t="shared" si="89"/>
        <v>-26739931160.133217</v>
      </c>
      <c r="V1861" s="3">
        <f t="shared" si="90"/>
        <v>0.50462469403915233</v>
      </c>
    </row>
    <row r="1862" spans="13:22" x14ac:dyDescent="0.25">
      <c r="M1862" s="3">
        <v>1858</v>
      </c>
      <c r="N1862" s="122">
        <f>(_xlfn.GAMMA.INV(T1862,IF($O$2="Railway",$D$31,$D$32),IF($O$2="Railway",$F$31,$F$32))*'CBA Result'!$G$89)</f>
        <v>4534847511.0380135</v>
      </c>
      <c r="O1862" s="122">
        <f>'CBA Result'!$G$88+'CBA Result'!$G$92+'CBA Result'!$G$93+'CBA Result'!$G$94+'CBA Result'!$G$95</f>
        <v>-1375964005.2877898</v>
      </c>
      <c r="P1862" s="122">
        <f>'CBA Result'!$G$90+'CBA Result'!$G$91</f>
        <v>16477753602.776276</v>
      </c>
      <c r="Q1862" s="122">
        <f>'CBA Result'!$G$74</f>
        <v>-11300047184.977684</v>
      </c>
      <c r="R1862" s="3">
        <v>0.37669722532242689</v>
      </c>
      <c r="S1862" s="122">
        <f t="shared" ref="S1862:S1925" si="91">_xlfn.BETA.INV(R1862,IF($O$2="Railway",$I$30,$J$30),IF($O$2="Railway",$I$31,$J$31),IF($O$2="Railway",$I$27,$J$27),IF($O$2="Railway",$I$29,$J$29))*P1862</f>
        <v>10751278833.133913</v>
      </c>
      <c r="T1862" s="3">
        <v>0.75279096425993475</v>
      </c>
      <c r="U1862" s="122">
        <f t="shared" ref="U1862:U1925" si="92">_xlfn.GAMMA.INV(T1862,IF($O$2="Railway",$D$31,$D$32),IF($O$2="Railway",$F$31,$F$32))*Q1862</f>
        <v>-22097838887.681519</v>
      </c>
      <c r="V1862" s="3">
        <f t="shared" ref="V1862:V1925" si="93">(N1862+O1862+S1862)/-U1862</f>
        <v>0.62948066594142749</v>
      </c>
    </row>
    <row r="1863" spans="13:22" x14ac:dyDescent="0.25">
      <c r="M1863" s="3">
        <v>1859</v>
      </c>
      <c r="N1863" s="122">
        <f>(_xlfn.GAMMA.INV(T1863,IF($O$2="Railway",$D$31,$D$32),IF($O$2="Railway",$F$31,$F$32))*'CBA Result'!$G$89)</f>
        <v>3095888955.4480138</v>
      </c>
      <c r="O1863" s="122">
        <f>'CBA Result'!$G$88+'CBA Result'!$G$92+'CBA Result'!$G$93+'CBA Result'!$G$94+'CBA Result'!$G$95</f>
        <v>-1375964005.2877898</v>
      </c>
      <c r="P1863" s="122">
        <f>'CBA Result'!$G$90+'CBA Result'!$G$91</f>
        <v>16477753602.776276</v>
      </c>
      <c r="Q1863" s="122">
        <f>'CBA Result'!$G$74</f>
        <v>-11300047184.977684</v>
      </c>
      <c r="R1863" s="3">
        <v>0.3985727369984301</v>
      </c>
      <c r="S1863" s="122">
        <f t="shared" si="91"/>
        <v>11149152972.195248</v>
      </c>
      <c r="T1863" s="3">
        <v>0.13399069213275228</v>
      </c>
      <c r="U1863" s="122">
        <f t="shared" si="92"/>
        <v>-15085943945.220646</v>
      </c>
      <c r="V1863" s="3">
        <f t="shared" si="93"/>
        <v>0.85305089088790531</v>
      </c>
    </row>
    <row r="1864" spans="13:22" x14ac:dyDescent="0.25">
      <c r="M1864" s="3">
        <v>1860</v>
      </c>
      <c r="N1864" s="122">
        <f>(_xlfn.GAMMA.INV(T1864,IF($O$2="Railway",$D$31,$D$32),IF($O$2="Railway",$F$31,$F$32))*'CBA Result'!$G$89)</f>
        <v>4056436361.6013966</v>
      </c>
      <c r="O1864" s="122">
        <f>'CBA Result'!$G$88+'CBA Result'!$G$92+'CBA Result'!$G$93+'CBA Result'!$G$94+'CBA Result'!$G$95</f>
        <v>-1375964005.2877898</v>
      </c>
      <c r="P1864" s="122">
        <f>'CBA Result'!$G$90+'CBA Result'!$G$91</f>
        <v>16477753602.776276</v>
      </c>
      <c r="Q1864" s="122">
        <f>'CBA Result'!$G$74</f>
        <v>-11300047184.977684</v>
      </c>
      <c r="R1864" s="3">
        <v>0.68122574430739591</v>
      </c>
      <c r="S1864" s="122">
        <f t="shared" si="91"/>
        <v>16776391092.284821</v>
      </c>
      <c r="T1864" s="3">
        <v>0.55432560468062453</v>
      </c>
      <c r="U1864" s="122">
        <f t="shared" si="92"/>
        <v>-19766591259.930302</v>
      </c>
      <c r="V1864" s="3">
        <f t="shared" si="93"/>
        <v>0.98433074234910001</v>
      </c>
    </row>
    <row r="1865" spans="13:22" x14ac:dyDescent="0.25">
      <c r="M1865" s="3">
        <v>1861</v>
      </c>
      <c r="N1865" s="122">
        <f>(_xlfn.GAMMA.INV(T1865,IF($O$2="Railway",$D$31,$D$32),IF($O$2="Railway",$F$31,$F$32))*'CBA Result'!$G$89)</f>
        <v>2071956648.1138697</v>
      </c>
      <c r="O1865" s="122">
        <f>'CBA Result'!$G$88+'CBA Result'!$G$92+'CBA Result'!$G$93+'CBA Result'!$G$94+'CBA Result'!$G$95</f>
        <v>-1375964005.2877898</v>
      </c>
      <c r="P1865" s="122">
        <f>'CBA Result'!$G$90+'CBA Result'!$G$91</f>
        <v>16477753602.776276</v>
      </c>
      <c r="Q1865" s="122">
        <f>'CBA Result'!$G$74</f>
        <v>-11300047184.977684</v>
      </c>
      <c r="R1865" s="3">
        <v>0.94241577435439083</v>
      </c>
      <c r="S1865" s="122">
        <f t="shared" si="91"/>
        <v>25901913248.824081</v>
      </c>
      <c r="T1865" s="3">
        <v>2.7945578839327911E-3</v>
      </c>
      <c r="U1865" s="122">
        <f t="shared" si="92"/>
        <v>-10096428618.787382</v>
      </c>
      <c r="V1865" s="3">
        <f t="shared" si="93"/>
        <v>2.6343875538481911</v>
      </c>
    </row>
    <row r="1866" spans="13:22" x14ac:dyDescent="0.25">
      <c r="M1866" s="3">
        <v>1862</v>
      </c>
      <c r="N1866" s="122">
        <f>(_xlfn.GAMMA.INV(T1866,IF($O$2="Railway",$D$31,$D$32),IF($O$2="Railway",$F$31,$F$32))*'CBA Result'!$G$89)</f>
        <v>5301168150.3959846</v>
      </c>
      <c r="O1866" s="122">
        <f>'CBA Result'!$G$88+'CBA Result'!$G$92+'CBA Result'!$G$93+'CBA Result'!$G$94+'CBA Result'!$G$95</f>
        <v>-1375964005.2877898</v>
      </c>
      <c r="P1866" s="122">
        <f>'CBA Result'!$G$90+'CBA Result'!$G$91</f>
        <v>16477753602.776276</v>
      </c>
      <c r="Q1866" s="122">
        <f>'CBA Result'!$G$74</f>
        <v>-11300047184.977684</v>
      </c>
      <c r="R1866" s="3">
        <v>0.1004577100180617</v>
      </c>
      <c r="S1866" s="122">
        <f t="shared" si="91"/>
        <v>5364755686.8498907</v>
      </c>
      <c r="T1866" s="3">
        <v>0.93119482548333399</v>
      </c>
      <c r="U1866" s="122">
        <f t="shared" si="92"/>
        <v>-25832039427.748058</v>
      </c>
      <c r="V1866" s="3">
        <f t="shared" si="93"/>
        <v>0.35962936097020159</v>
      </c>
    </row>
    <row r="1867" spans="13:22" x14ac:dyDescent="0.25">
      <c r="M1867" s="3">
        <v>1863</v>
      </c>
      <c r="N1867" s="122">
        <f>(_xlfn.GAMMA.INV(T1867,IF($O$2="Railway",$D$31,$D$32),IF($O$2="Railway",$F$31,$F$32))*'CBA Result'!$G$89)</f>
        <v>5111552974.4483757</v>
      </c>
      <c r="O1867" s="122">
        <f>'CBA Result'!$G$88+'CBA Result'!$G$92+'CBA Result'!$G$93+'CBA Result'!$G$94+'CBA Result'!$G$95</f>
        <v>-1375964005.2877898</v>
      </c>
      <c r="P1867" s="122">
        <f>'CBA Result'!$G$90+'CBA Result'!$G$91</f>
        <v>16477753602.776276</v>
      </c>
      <c r="Q1867" s="122">
        <f>'CBA Result'!$G$74</f>
        <v>-11300047184.977684</v>
      </c>
      <c r="R1867" s="3">
        <v>0.51462432910387756</v>
      </c>
      <c r="S1867" s="122">
        <f t="shared" si="91"/>
        <v>13308709870.262701</v>
      </c>
      <c r="T1867" s="3">
        <v>0.90215015981837365</v>
      </c>
      <c r="U1867" s="122">
        <f t="shared" si="92"/>
        <v>-24908064454.267513</v>
      </c>
      <c r="V1867" s="3">
        <f t="shared" si="93"/>
        <v>0.68428837056839542</v>
      </c>
    </row>
    <row r="1868" spans="13:22" x14ac:dyDescent="0.25">
      <c r="M1868" s="3">
        <v>1864</v>
      </c>
      <c r="N1868" s="122">
        <f>(_xlfn.GAMMA.INV(T1868,IF($O$2="Railway",$D$31,$D$32),IF($O$2="Railway",$F$31,$F$32))*'CBA Result'!$G$89)</f>
        <v>3171698845.9999185</v>
      </c>
      <c r="O1868" s="122">
        <f>'CBA Result'!$G$88+'CBA Result'!$G$92+'CBA Result'!$G$93+'CBA Result'!$G$94+'CBA Result'!$G$95</f>
        <v>-1375964005.2877898</v>
      </c>
      <c r="P1868" s="122">
        <f>'CBA Result'!$G$90+'CBA Result'!$G$91</f>
        <v>16477753602.776276</v>
      </c>
      <c r="Q1868" s="122">
        <f>'CBA Result'!$G$74</f>
        <v>-11300047184.977684</v>
      </c>
      <c r="R1868" s="3">
        <v>0.83471992688808139</v>
      </c>
      <c r="S1868" s="122">
        <f t="shared" si="91"/>
        <v>20978322744.004917</v>
      </c>
      <c r="T1868" s="3">
        <v>0.15848156306035865</v>
      </c>
      <c r="U1868" s="122">
        <f t="shared" si="92"/>
        <v>-15455357634.089163</v>
      </c>
      <c r="V1868" s="3">
        <f t="shared" si="93"/>
        <v>1.4735380522340917</v>
      </c>
    </row>
    <row r="1869" spans="13:22" x14ac:dyDescent="0.25">
      <c r="M1869" s="3">
        <v>1865</v>
      </c>
      <c r="N1869" s="122">
        <f>(_xlfn.GAMMA.INV(T1869,IF($O$2="Railway",$D$31,$D$32),IF($O$2="Railway",$F$31,$F$32))*'CBA Result'!$G$89)</f>
        <v>2670186185.1766629</v>
      </c>
      <c r="O1869" s="122">
        <f>'CBA Result'!$G$88+'CBA Result'!$G$92+'CBA Result'!$G$93+'CBA Result'!$G$94+'CBA Result'!$G$95</f>
        <v>-1375964005.2877898</v>
      </c>
      <c r="P1869" s="122">
        <f>'CBA Result'!$G$90+'CBA Result'!$G$91</f>
        <v>16477753602.776276</v>
      </c>
      <c r="Q1869" s="122">
        <f>'CBA Result'!$G$74</f>
        <v>-11300047184.977684</v>
      </c>
      <c r="R1869" s="3">
        <v>0.14893023517677628</v>
      </c>
      <c r="S1869" s="122">
        <f t="shared" si="91"/>
        <v>6444971492.1877966</v>
      </c>
      <c r="T1869" s="3">
        <v>4.0536564281212217E-2</v>
      </c>
      <c r="U1869" s="122">
        <f t="shared" si="92"/>
        <v>-13011538751.088165</v>
      </c>
      <c r="V1869" s="3">
        <f t="shared" si="93"/>
        <v>0.59479465266392373</v>
      </c>
    </row>
    <row r="1870" spans="13:22" x14ac:dyDescent="0.25">
      <c r="M1870" s="3">
        <v>1866</v>
      </c>
      <c r="N1870" s="122">
        <f>(_xlfn.GAMMA.INV(T1870,IF($O$2="Railway",$D$31,$D$32),IF($O$2="Railway",$F$31,$F$32))*'CBA Result'!$G$89)</f>
        <v>4474638108.4056063</v>
      </c>
      <c r="O1870" s="122">
        <f>'CBA Result'!$G$88+'CBA Result'!$G$92+'CBA Result'!$G$93+'CBA Result'!$G$94+'CBA Result'!$G$95</f>
        <v>-1375964005.2877898</v>
      </c>
      <c r="P1870" s="122">
        <f>'CBA Result'!$G$90+'CBA Result'!$G$91</f>
        <v>16477753602.776276</v>
      </c>
      <c r="Q1870" s="122">
        <f>'CBA Result'!$G$74</f>
        <v>-11300047184.977684</v>
      </c>
      <c r="R1870" s="3">
        <v>0.51294864074342827</v>
      </c>
      <c r="S1870" s="122">
        <f t="shared" si="91"/>
        <v>13276582655.082767</v>
      </c>
      <c r="T1870" s="3">
        <v>0.73127170266169206</v>
      </c>
      <c r="U1870" s="122">
        <f t="shared" si="92"/>
        <v>-21804444749.145218</v>
      </c>
      <c r="V1870" s="3">
        <f t="shared" si="93"/>
        <v>0.75100544621034349</v>
      </c>
    </row>
    <row r="1871" spans="13:22" x14ac:dyDescent="0.25">
      <c r="M1871" s="3">
        <v>1867</v>
      </c>
      <c r="N1871" s="122">
        <f>(_xlfn.GAMMA.INV(T1871,IF($O$2="Railway",$D$31,$D$32),IF($O$2="Railway",$F$31,$F$32))*'CBA Result'!$G$89)</f>
        <v>4203603751.2857318</v>
      </c>
      <c r="O1871" s="122">
        <f>'CBA Result'!$G$88+'CBA Result'!$G$92+'CBA Result'!$G$93+'CBA Result'!$G$94+'CBA Result'!$G$95</f>
        <v>-1375964005.2877898</v>
      </c>
      <c r="P1871" s="122">
        <f>'CBA Result'!$G$90+'CBA Result'!$G$91</f>
        <v>16477753602.776276</v>
      </c>
      <c r="Q1871" s="122">
        <f>'CBA Result'!$G$74</f>
        <v>-11300047184.977684</v>
      </c>
      <c r="R1871" s="3">
        <v>0.30165492121215332</v>
      </c>
      <c r="S1871" s="122">
        <f t="shared" si="91"/>
        <v>9387059243.5066948</v>
      </c>
      <c r="T1871" s="3">
        <v>0.62138750843769397</v>
      </c>
      <c r="U1871" s="122">
        <f t="shared" si="92"/>
        <v>-20483722598.71278</v>
      </c>
      <c r="V1871" s="3">
        <f t="shared" si="93"/>
        <v>0.5963124588629326</v>
      </c>
    </row>
    <row r="1872" spans="13:22" x14ac:dyDescent="0.25">
      <c r="M1872" s="3">
        <v>1868</v>
      </c>
      <c r="N1872" s="122">
        <f>(_xlfn.GAMMA.INV(T1872,IF($O$2="Railway",$D$31,$D$32),IF($O$2="Railway",$F$31,$F$32))*'CBA Result'!$G$89)</f>
        <v>3599189666.1734362</v>
      </c>
      <c r="O1872" s="122">
        <f>'CBA Result'!$G$88+'CBA Result'!$G$92+'CBA Result'!$G$93+'CBA Result'!$G$94+'CBA Result'!$G$95</f>
        <v>-1375964005.2877898</v>
      </c>
      <c r="P1872" s="122">
        <f>'CBA Result'!$G$90+'CBA Result'!$G$91</f>
        <v>16477753602.776276</v>
      </c>
      <c r="Q1872" s="122">
        <f>'CBA Result'!$G$74</f>
        <v>-11300047184.977684</v>
      </c>
      <c r="R1872" s="3">
        <v>0.80687775904374059</v>
      </c>
      <c r="S1872" s="122">
        <f t="shared" si="91"/>
        <v>20082374466.877842</v>
      </c>
      <c r="T1872" s="3">
        <v>0.33444230504936678</v>
      </c>
      <c r="U1872" s="122">
        <f t="shared" si="92"/>
        <v>-17538475808.881973</v>
      </c>
      <c r="V1872" s="3">
        <f t="shared" si="93"/>
        <v>1.271809498774535</v>
      </c>
    </row>
    <row r="1873" spans="13:22" x14ac:dyDescent="0.25">
      <c r="M1873" s="3">
        <v>1869</v>
      </c>
      <c r="N1873" s="122">
        <f>(_xlfn.GAMMA.INV(T1873,IF($O$2="Railway",$D$31,$D$32),IF($O$2="Railway",$F$31,$F$32))*'CBA Result'!$G$89)</f>
        <v>4900153333.6998491</v>
      </c>
      <c r="O1873" s="122">
        <f>'CBA Result'!$G$88+'CBA Result'!$G$92+'CBA Result'!$G$93+'CBA Result'!$G$94+'CBA Result'!$G$95</f>
        <v>-1375964005.2877898</v>
      </c>
      <c r="P1873" s="122">
        <f>'CBA Result'!$G$90+'CBA Result'!$G$91</f>
        <v>16477753602.776276</v>
      </c>
      <c r="Q1873" s="122">
        <f>'CBA Result'!$G$74</f>
        <v>-11300047184.977684</v>
      </c>
      <c r="R1873" s="3">
        <v>0.90326160991496329</v>
      </c>
      <c r="S1873" s="122">
        <f t="shared" si="91"/>
        <v>23698461422.009109</v>
      </c>
      <c r="T1873" s="3">
        <v>0.85894523189532013</v>
      </c>
      <c r="U1873" s="122">
        <f t="shared" si="92"/>
        <v>-23877936056.167221</v>
      </c>
      <c r="V1873" s="3">
        <f t="shared" si="93"/>
        <v>1.1400755361094148</v>
      </c>
    </row>
    <row r="1874" spans="13:22" x14ac:dyDescent="0.25">
      <c r="M1874" s="3">
        <v>1870</v>
      </c>
      <c r="N1874" s="122">
        <f>(_xlfn.GAMMA.INV(T1874,IF($O$2="Railway",$D$31,$D$32),IF($O$2="Railway",$F$31,$F$32))*'CBA Result'!$G$89)</f>
        <v>4108630815.5361581</v>
      </c>
      <c r="O1874" s="122">
        <f>'CBA Result'!$G$88+'CBA Result'!$G$92+'CBA Result'!$G$93+'CBA Result'!$G$94+'CBA Result'!$G$95</f>
        <v>-1375964005.2877898</v>
      </c>
      <c r="P1874" s="122">
        <f>'CBA Result'!$G$90+'CBA Result'!$G$91</f>
        <v>16477753602.776276</v>
      </c>
      <c r="Q1874" s="122">
        <f>'CBA Result'!$G$74</f>
        <v>-11300047184.977684</v>
      </c>
      <c r="R1874" s="3">
        <v>0.57187306629525159</v>
      </c>
      <c r="S1874" s="122">
        <f t="shared" si="91"/>
        <v>14431820230.541039</v>
      </c>
      <c r="T1874" s="3">
        <v>0.57857771573767069</v>
      </c>
      <c r="U1874" s="122">
        <f t="shared" si="92"/>
        <v>-20020929389.508747</v>
      </c>
      <c r="V1874" s="3">
        <f t="shared" si="93"/>
        <v>0.85732718530958119</v>
      </c>
    </row>
    <row r="1875" spans="13:22" x14ac:dyDescent="0.25">
      <c r="M1875" s="3">
        <v>1871</v>
      </c>
      <c r="N1875" s="122">
        <f>(_xlfn.GAMMA.INV(T1875,IF($O$2="Railway",$D$31,$D$32),IF($O$2="Railway",$F$31,$F$32))*'CBA Result'!$G$89)</f>
        <v>4479698924.8529186</v>
      </c>
      <c r="O1875" s="122">
        <f>'CBA Result'!$G$88+'CBA Result'!$G$92+'CBA Result'!$G$93+'CBA Result'!$G$94+'CBA Result'!$G$95</f>
        <v>-1375964005.2877898</v>
      </c>
      <c r="P1875" s="122">
        <f>'CBA Result'!$G$90+'CBA Result'!$G$91</f>
        <v>16477753602.776276</v>
      </c>
      <c r="Q1875" s="122">
        <f>'CBA Result'!$G$74</f>
        <v>-11300047184.977684</v>
      </c>
      <c r="R1875" s="3">
        <v>0.18864371152598469</v>
      </c>
      <c r="S1875" s="122">
        <f t="shared" si="91"/>
        <v>7254736026.8169231</v>
      </c>
      <c r="T1875" s="3">
        <v>0.73312351034996159</v>
      </c>
      <c r="U1875" s="122">
        <f t="shared" si="92"/>
        <v>-21829105579.79512</v>
      </c>
      <c r="V1875" s="3">
        <f t="shared" si="93"/>
        <v>0.47452566979976429</v>
      </c>
    </row>
    <row r="1876" spans="13:22" x14ac:dyDescent="0.25">
      <c r="M1876" s="3">
        <v>1872</v>
      </c>
      <c r="N1876" s="122">
        <f>(_xlfn.GAMMA.INV(T1876,IF($O$2="Railway",$D$31,$D$32),IF($O$2="Railway",$F$31,$F$32))*'CBA Result'!$G$89)</f>
        <v>3185139109.2415214</v>
      </c>
      <c r="O1876" s="122">
        <f>'CBA Result'!$G$88+'CBA Result'!$G$92+'CBA Result'!$G$93+'CBA Result'!$G$94+'CBA Result'!$G$95</f>
        <v>-1375964005.2877898</v>
      </c>
      <c r="P1876" s="122">
        <f>'CBA Result'!$G$90+'CBA Result'!$G$91</f>
        <v>16477753602.776276</v>
      </c>
      <c r="Q1876" s="122">
        <f>'CBA Result'!$G$74</f>
        <v>-11300047184.977684</v>
      </c>
      <c r="R1876" s="3">
        <v>0.31658681155625146</v>
      </c>
      <c r="S1876" s="122">
        <f t="shared" si="91"/>
        <v>9659542548.1983547</v>
      </c>
      <c r="T1876" s="3">
        <v>0.16306733622927494</v>
      </c>
      <c r="U1876" s="122">
        <f t="shared" si="92"/>
        <v>-15520850634.90078</v>
      </c>
      <c r="V1876" s="3">
        <f t="shared" si="93"/>
        <v>0.73892326663869101</v>
      </c>
    </row>
    <row r="1877" spans="13:22" x14ac:dyDescent="0.25">
      <c r="M1877" s="3">
        <v>1873</v>
      </c>
      <c r="N1877" s="122">
        <f>(_xlfn.GAMMA.INV(T1877,IF($O$2="Railway",$D$31,$D$32),IF($O$2="Railway",$F$31,$F$32))*'CBA Result'!$G$89)</f>
        <v>4466416706.0086451</v>
      </c>
      <c r="O1877" s="122">
        <f>'CBA Result'!$G$88+'CBA Result'!$G$92+'CBA Result'!$G$93+'CBA Result'!$G$94+'CBA Result'!$G$95</f>
        <v>-1375964005.2877898</v>
      </c>
      <c r="P1877" s="122">
        <f>'CBA Result'!$G$90+'CBA Result'!$G$91</f>
        <v>16477753602.776276</v>
      </c>
      <c r="Q1877" s="122">
        <f>'CBA Result'!$G$74</f>
        <v>-11300047184.977684</v>
      </c>
      <c r="R1877" s="3">
        <v>0.49042568545950926</v>
      </c>
      <c r="S1877" s="122">
        <f t="shared" si="91"/>
        <v>12848166043.775915</v>
      </c>
      <c r="T1877" s="3">
        <v>0.72824673164953146</v>
      </c>
      <c r="U1877" s="122">
        <f t="shared" si="92"/>
        <v>-21764382712.845955</v>
      </c>
      <c r="V1877" s="3">
        <f t="shared" si="93"/>
        <v>0.73232578910172108</v>
      </c>
    </row>
    <row r="1878" spans="13:22" x14ac:dyDescent="0.25">
      <c r="M1878" s="3">
        <v>1874</v>
      </c>
      <c r="N1878" s="122">
        <f>(_xlfn.GAMMA.INV(T1878,IF($O$2="Railway",$D$31,$D$32),IF($O$2="Railway",$F$31,$F$32))*'CBA Result'!$G$89)</f>
        <v>3830711085.4903741</v>
      </c>
      <c r="O1878" s="122">
        <f>'CBA Result'!$G$88+'CBA Result'!$G$92+'CBA Result'!$G$93+'CBA Result'!$G$94+'CBA Result'!$G$95</f>
        <v>-1375964005.2877898</v>
      </c>
      <c r="P1878" s="122">
        <f>'CBA Result'!$G$90+'CBA Result'!$G$91</f>
        <v>16477753602.776276</v>
      </c>
      <c r="Q1878" s="122">
        <f>'CBA Result'!$G$74</f>
        <v>-11300047184.977684</v>
      </c>
      <c r="R1878" s="3">
        <v>0.15073759121882335</v>
      </c>
      <c r="S1878" s="122">
        <f t="shared" si="91"/>
        <v>6482986329.5283184</v>
      </c>
      <c r="T1878" s="3">
        <v>0.44578210878408597</v>
      </c>
      <c r="U1878" s="122">
        <f t="shared" si="92"/>
        <v>-18666655535.027161</v>
      </c>
      <c r="V1878" s="3">
        <f t="shared" si="93"/>
        <v>0.47880743248085544</v>
      </c>
    </row>
    <row r="1879" spans="13:22" x14ac:dyDescent="0.25">
      <c r="M1879" s="3">
        <v>1875</v>
      </c>
      <c r="N1879" s="122">
        <f>(_xlfn.GAMMA.INV(T1879,IF($O$2="Railway",$D$31,$D$32),IF($O$2="Railway",$F$31,$F$32))*'CBA Result'!$G$89)</f>
        <v>6072020177.4778681</v>
      </c>
      <c r="O1879" s="122">
        <f>'CBA Result'!$G$88+'CBA Result'!$G$92+'CBA Result'!$G$93+'CBA Result'!$G$94+'CBA Result'!$G$95</f>
        <v>-1375964005.2877898</v>
      </c>
      <c r="P1879" s="122">
        <f>'CBA Result'!$G$90+'CBA Result'!$G$91</f>
        <v>16477753602.776276</v>
      </c>
      <c r="Q1879" s="122">
        <f>'CBA Result'!$G$74</f>
        <v>-11300047184.977684</v>
      </c>
      <c r="R1879" s="3">
        <v>0.52533410348024101</v>
      </c>
      <c r="S1879" s="122">
        <f t="shared" si="91"/>
        <v>13514944003.778166</v>
      </c>
      <c r="T1879" s="3">
        <v>0.98672151472795899</v>
      </c>
      <c r="U1879" s="122">
        <f t="shared" si="92"/>
        <v>-29588320947.520504</v>
      </c>
      <c r="V1879" s="3">
        <f t="shared" si="93"/>
        <v>0.61547933754903805</v>
      </c>
    </row>
    <row r="1880" spans="13:22" x14ac:dyDescent="0.25">
      <c r="M1880" s="3">
        <v>1876</v>
      </c>
      <c r="N1880" s="122">
        <f>(_xlfn.GAMMA.INV(T1880,IF($O$2="Railway",$D$31,$D$32),IF($O$2="Railway",$F$31,$F$32))*'CBA Result'!$G$89)</f>
        <v>3074566446.7482924</v>
      </c>
      <c r="O1880" s="122">
        <f>'CBA Result'!$G$88+'CBA Result'!$G$92+'CBA Result'!$G$93+'CBA Result'!$G$94+'CBA Result'!$G$95</f>
        <v>-1375964005.2877898</v>
      </c>
      <c r="P1880" s="122">
        <f>'CBA Result'!$G$90+'CBA Result'!$G$91</f>
        <v>16477753602.776276</v>
      </c>
      <c r="Q1880" s="122">
        <f>'CBA Result'!$G$74</f>
        <v>-11300047184.977684</v>
      </c>
      <c r="R1880" s="3">
        <v>6.1040335006376956E-2</v>
      </c>
      <c r="S1880" s="122">
        <f t="shared" si="91"/>
        <v>4346127107.0426064</v>
      </c>
      <c r="T1880" s="3">
        <v>0.12753086645378842</v>
      </c>
      <c r="U1880" s="122">
        <f t="shared" si="92"/>
        <v>-14982041584.495008</v>
      </c>
      <c r="V1880" s="3">
        <f t="shared" si="93"/>
        <v>0.40346500938555868</v>
      </c>
    </row>
    <row r="1881" spans="13:22" x14ac:dyDescent="0.25">
      <c r="M1881" s="3">
        <v>1877</v>
      </c>
      <c r="N1881" s="122">
        <f>(_xlfn.GAMMA.INV(T1881,IF($O$2="Railway",$D$31,$D$32),IF($O$2="Railway",$F$31,$F$32))*'CBA Result'!$G$89)</f>
        <v>3942429788.940258</v>
      </c>
      <c r="O1881" s="122">
        <f>'CBA Result'!$G$88+'CBA Result'!$G$92+'CBA Result'!$G$93+'CBA Result'!$G$94+'CBA Result'!$G$95</f>
        <v>-1375964005.2877898</v>
      </c>
      <c r="P1881" s="122">
        <f>'CBA Result'!$G$90+'CBA Result'!$G$91</f>
        <v>16477753602.776276</v>
      </c>
      <c r="Q1881" s="122">
        <f>'CBA Result'!$G$74</f>
        <v>-11300047184.977684</v>
      </c>
      <c r="R1881" s="3">
        <v>0.82174009982213381</v>
      </c>
      <c r="S1881" s="122">
        <f t="shared" si="91"/>
        <v>20549931177.935806</v>
      </c>
      <c r="T1881" s="3">
        <v>0.50002271393274189</v>
      </c>
      <c r="U1881" s="122">
        <f t="shared" si="92"/>
        <v>-19211049123.470253</v>
      </c>
      <c r="V1881" s="3">
        <f t="shared" si="93"/>
        <v>1.2032865468730094</v>
      </c>
    </row>
    <row r="1882" spans="13:22" x14ac:dyDescent="0.25">
      <c r="M1882" s="3">
        <v>1878</v>
      </c>
      <c r="N1882" s="122">
        <f>(_xlfn.GAMMA.INV(T1882,IF($O$2="Railway",$D$31,$D$32),IF($O$2="Railway",$F$31,$F$32))*'CBA Result'!$G$89)</f>
        <v>4408782265.7442198</v>
      </c>
      <c r="O1882" s="122">
        <f>'CBA Result'!$G$88+'CBA Result'!$G$92+'CBA Result'!$G$93+'CBA Result'!$G$94+'CBA Result'!$G$95</f>
        <v>-1375964005.2877898</v>
      </c>
      <c r="P1882" s="122">
        <f>'CBA Result'!$G$90+'CBA Result'!$G$91</f>
        <v>16477753602.776276</v>
      </c>
      <c r="Q1882" s="122">
        <f>'CBA Result'!$G$74</f>
        <v>-11300047184.977684</v>
      </c>
      <c r="R1882" s="3">
        <v>0.40357221791063069</v>
      </c>
      <c r="S1882" s="122">
        <f t="shared" si="91"/>
        <v>11240291591.633337</v>
      </c>
      <c r="T1882" s="3">
        <v>0.7064687754811666</v>
      </c>
      <c r="U1882" s="122">
        <f t="shared" si="92"/>
        <v>-21483536097.332424</v>
      </c>
      <c r="V1882" s="3">
        <f t="shared" si="93"/>
        <v>0.66437432773751037</v>
      </c>
    </row>
    <row r="1883" spans="13:22" x14ac:dyDescent="0.25">
      <c r="M1883" s="3">
        <v>1879</v>
      </c>
      <c r="N1883" s="122">
        <f>(_xlfn.GAMMA.INV(T1883,IF($O$2="Railway",$D$31,$D$32),IF($O$2="Railway",$F$31,$F$32))*'CBA Result'!$G$89)</f>
        <v>3414629198.8457675</v>
      </c>
      <c r="O1883" s="122">
        <f>'CBA Result'!$G$88+'CBA Result'!$G$92+'CBA Result'!$G$93+'CBA Result'!$G$94+'CBA Result'!$G$95</f>
        <v>-1375964005.2877898</v>
      </c>
      <c r="P1883" s="122">
        <f>'CBA Result'!$G$90+'CBA Result'!$G$91</f>
        <v>16477753602.776276</v>
      </c>
      <c r="Q1883" s="122">
        <f>'CBA Result'!$G$74</f>
        <v>-11300047184.977684</v>
      </c>
      <c r="R1883" s="3">
        <v>0.16331575907705786</v>
      </c>
      <c r="S1883" s="122">
        <f t="shared" si="91"/>
        <v>6744165248.7229366</v>
      </c>
      <c r="T1883" s="3">
        <v>0.25171547797598792</v>
      </c>
      <c r="U1883" s="122">
        <f t="shared" si="92"/>
        <v>-16639131903.245661</v>
      </c>
      <c r="V1883" s="3">
        <f t="shared" si="93"/>
        <v>0.52784186659207377</v>
      </c>
    </row>
    <row r="1884" spans="13:22" x14ac:dyDescent="0.25">
      <c r="M1884" s="3">
        <v>1880</v>
      </c>
      <c r="N1884" s="122">
        <f>(_xlfn.GAMMA.INV(T1884,IF($O$2="Railway",$D$31,$D$32),IF($O$2="Railway",$F$31,$F$32))*'CBA Result'!$G$89)</f>
        <v>4108530088.4303465</v>
      </c>
      <c r="O1884" s="122">
        <f>'CBA Result'!$G$88+'CBA Result'!$G$92+'CBA Result'!$G$93+'CBA Result'!$G$94+'CBA Result'!$G$95</f>
        <v>-1375964005.2877898</v>
      </c>
      <c r="P1884" s="122">
        <f>'CBA Result'!$G$90+'CBA Result'!$G$91</f>
        <v>16477753602.776276</v>
      </c>
      <c r="Q1884" s="122">
        <f>'CBA Result'!$G$74</f>
        <v>-11300047184.977684</v>
      </c>
      <c r="R1884" s="3">
        <v>9.993511345272954E-2</v>
      </c>
      <c r="S1884" s="122">
        <f t="shared" si="91"/>
        <v>5352299254.2388792</v>
      </c>
      <c r="T1884" s="3">
        <v>0.57853136527086702</v>
      </c>
      <c r="U1884" s="122">
        <f t="shared" si="92"/>
        <v>-20020438556.829052</v>
      </c>
      <c r="V1884" s="3">
        <f t="shared" si="93"/>
        <v>0.40383058115495951</v>
      </c>
    </row>
    <row r="1885" spans="13:22" x14ac:dyDescent="0.25">
      <c r="M1885" s="3">
        <v>1881</v>
      </c>
      <c r="N1885" s="122">
        <f>(_xlfn.GAMMA.INV(T1885,IF($O$2="Railway",$D$31,$D$32),IF($O$2="Railway",$F$31,$F$32))*'CBA Result'!$G$89)</f>
        <v>5208556243.8173456</v>
      </c>
      <c r="O1885" s="122">
        <f>'CBA Result'!$G$88+'CBA Result'!$G$92+'CBA Result'!$G$93+'CBA Result'!$G$94+'CBA Result'!$G$95</f>
        <v>-1375964005.2877898</v>
      </c>
      <c r="P1885" s="122">
        <f>'CBA Result'!$G$90+'CBA Result'!$G$91</f>
        <v>16477753602.776276</v>
      </c>
      <c r="Q1885" s="122">
        <f>'CBA Result'!$G$74</f>
        <v>-11300047184.977684</v>
      </c>
      <c r="R1885" s="3">
        <v>0.46022858455463189</v>
      </c>
      <c r="S1885" s="122">
        <f t="shared" si="91"/>
        <v>12282445451.695013</v>
      </c>
      <c r="T1885" s="3">
        <v>0.91805409968592688</v>
      </c>
      <c r="U1885" s="122">
        <f t="shared" si="92"/>
        <v>-25380751267.413128</v>
      </c>
      <c r="V1885" s="3">
        <f t="shared" si="93"/>
        <v>0.63493146914508403</v>
      </c>
    </row>
    <row r="1886" spans="13:22" x14ac:dyDescent="0.25">
      <c r="M1886" s="3">
        <v>1882</v>
      </c>
      <c r="N1886" s="122">
        <f>(_xlfn.GAMMA.INV(T1886,IF($O$2="Railway",$D$31,$D$32),IF($O$2="Railway",$F$31,$F$32))*'CBA Result'!$G$89)</f>
        <v>4736041756.9766178</v>
      </c>
      <c r="O1886" s="122">
        <f>'CBA Result'!$G$88+'CBA Result'!$G$92+'CBA Result'!$G$93+'CBA Result'!$G$94+'CBA Result'!$G$95</f>
        <v>-1375964005.2877898</v>
      </c>
      <c r="P1886" s="122">
        <f>'CBA Result'!$G$90+'CBA Result'!$G$91</f>
        <v>16477753602.776276</v>
      </c>
      <c r="Q1886" s="122">
        <f>'CBA Result'!$G$74</f>
        <v>-11300047184.977684</v>
      </c>
      <c r="R1886" s="3">
        <v>0.13613311580003873</v>
      </c>
      <c r="S1886" s="122">
        <f t="shared" si="91"/>
        <v>6171888958.8268471</v>
      </c>
      <c r="T1886" s="3">
        <v>0.81642459154458435</v>
      </c>
      <c r="U1886" s="122">
        <f t="shared" si="92"/>
        <v>-23078237461.406036</v>
      </c>
      <c r="V1886" s="3">
        <f t="shared" si="93"/>
        <v>0.41302836607241245</v>
      </c>
    </row>
    <row r="1887" spans="13:22" x14ac:dyDescent="0.25">
      <c r="M1887" s="3">
        <v>1883</v>
      </c>
      <c r="N1887" s="122">
        <f>(_xlfn.GAMMA.INV(T1887,IF($O$2="Railway",$D$31,$D$32),IF($O$2="Railway",$F$31,$F$32))*'CBA Result'!$G$89)</f>
        <v>4861399632.463851</v>
      </c>
      <c r="O1887" s="122">
        <f>'CBA Result'!$G$88+'CBA Result'!$G$92+'CBA Result'!$G$93+'CBA Result'!$G$94+'CBA Result'!$G$95</f>
        <v>-1375964005.2877898</v>
      </c>
      <c r="P1887" s="122">
        <f>'CBA Result'!$G$90+'CBA Result'!$G$91</f>
        <v>16477753602.776276</v>
      </c>
      <c r="Q1887" s="122">
        <f>'CBA Result'!$G$74</f>
        <v>-11300047184.977684</v>
      </c>
      <c r="R1887" s="3">
        <v>0.14452659226686859</v>
      </c>
      <c r="S1887" s="122">
        <f t="shared" si="91"/>
        <v>6351795426.594964</v>
      </c>
      <c r="T1887" s="3">
        <v>0.84964378385165606</v>
      </c>
      <c r="U1887" s="122">
        <f t="shared" si="92"/>
        <v>-23689093312.474079</v>
      </c>
      <c r="V1887" s="3">
        <f t="shared" si="93"/>
        <v>0.41526414388308341</v>
      </c>
    </row>
    <row r="1888" spans="13:22" x14ac:dyDescent="0.25">
      <c r="M1888" s="3">
        <v>1884</v>
      </c>
      <c r="N1888" s="122">
        <f>(_xlfn.GAMMA.INV(T1888,IF($O$2="Railway",$D$31,$D$32),IF($O$2="Railway",$F$31,$F$32))*'CBA Result'!$G$89)</f>
        <v>4631789143.3378944</v>
      </c>
      <c r="O1888" s="122">
        <f>'CBA Result'!$G$88+'CBA Result'!$G$92+'CBA Result'!$G$93+'CBA Result'!$G$94+'CBA Result'!$G$95</f>
        <v>-1375964005.2877898</v>
      </c>
      <c r="P1888" s="122">
        <f>'CBA Result'!$G$90+'CBA Result'!$G$91</f>
        <v>16477753602.776276</v>
      </c>
      <c r="Q1888" s="122">
        <f>'CBA Result'!$G$74</f>
        <v>-11300047184.977684</v>
      </c>
      <c r="R1888" s="3">
        <v>0.83001808494874629</v>
      </c>
      <c r="S1888" s="122">
        <f t="shared" si="91"/>
        <v>20820808205.151745</v>
      </c>
      <c r="T1888" s="3">
        <v>0.78505233176229883</v>
      </c>
      <c r="U1888" s="122">
        <f t="shared" si="92"/>
        <v>-22570225349.818874</v>
      </c>
      <c r="V1888" s="3">
        <f t="shared" si="93"/>
        <v>1.0667431525399043</v>
      </c>
    </row>
    <row r="1889" spans="13:22" x14ac:dyDescent="0.25">
      <c r="M1889" s="3">
        <v>1885</v>
      </c>
      <c r="N1889" s="122">
        <f>(_xlfn.GAMMA.INV(T1889,IF($O$2="Railway",$D$31,$D$32),IF($O$2="Railway",$F$31,$F$32))*'CBA Result'!$G$89)</f>
        <v>3557212333.4935875</v>
      </c>
      <c r="O1889" s="122">
        <f>'CBA Result'!$G$88+'CBA Result'!$G$92+'CBA Result'!$G$93+'CBA Result'!$G$94+'CBA Result'!$G$95</f>
        <v>-1375964005.2877898</v>
      </c>
      <c r="P1889" s="122">
        <f>'CBA Result'!$G$90+'CBA Result'!$G$91</f>
        <v>16477753602.776276</v>
      </c>
      <c r="Q1889" s="122">
        <f>'CBA Result'!$G$74</f>
        <v>-11300047184.977684</v>
      </c>
      <c r="R1889" s="3">
        <v>0.47706983127153135</v>
      </c>
      <c r="S1889" s="122">
        <f t="shared" si="91"/>
        <v>12596845658.926882</v>
      </c>
      <c r="T1889" s="3">
        <v>0.31495868552180617</v>
      </c>
      <c r="U1889" s="122">
        <f t="shared" si="92"/>
        <v>-17333924645.422546</v>
      </c>
      <c r="V1889" s="3">
        <f t="shared" si="93"/>
        <v>0.85255326127399556</v>
      </c>
    </row>
    <row r="1890" spans="13:22" x14ac:dyDescent="0.25">
      <c r="M1890" s="3">
        <v>1886</v>
      </c>
      <c r="N1890" s="122">
        <f>(_xlfn.GAMMA.INV(T1890,IF($O$2="Railway",$D$31,$D$32),IF($O$2="Railway",$F$31,$F$32))*'CBA Result'!$G$89)</f>
        <v>3401554103.7848396</v>
      </c>
      <c r="O1890" s="122">
        <f>'CBA Result'!$G$88+'CBA Result'!$G$92+'CBA Result'!$G$93+'CBA Result'!$G$94+'CBA Result'!$G$95</f>
        <v>-1375964005.2877898</v>
      </c>
      <c r="P1890" s="122">
        <f>'CBA Result'!$G$90+'CBA Result'!$G$91</f>
        <v>16477753602.776276</v>
      </c>
      <c r="Q1890" s="122">
        <f>'CBA Result'!$G$74</f>
        <v>-11300047184.977684</v>
      </c>
      <c r="R1890" s="3">
        <v>0.27519729644051283</v>
      </c>
      <c r="S1890" s="122">
        <f t="shared" si="91"/>
        <v>8901098652.6180878</v>
      </c>
      <c r="T1890" s="3">
        <v>0.24618779748162534</v>
      </c>
      <c r="U1890" s="122">
        <f t="shared" si="92"/>
        <v>-16575418328.887487</v>
      </c>
      <c r="V1890" s="3">
        <f t="shared" si="93"/>
        <v>0.65921043646133526</v>
      </c>
    </row>
    <row r="1891" spans="13:22" x14ac:dyDescent="0.25">
      <c r="M1891" s="3">
        <v>1887</v>
      </c>
      <c r="N1891" s="122">
        <f>(_xlfn.GAMMA.INV(T1891,IF($O$2="Railway",$D$31,$D$32),IF($O$2="Railway",$F$31,$F$32))*'CBA Result'!$G$89)</f>
        <v>3750387996.09267</v>
      </c>
      <c r="O1891" s="122">
        <f>'CBA Result'!$G$88+'CBA Result'!$G$92+'CBA Result'!$G$93+'CBA Result'!$G$94+'CBA Result'!$G$95</f>
        <v>-1375964005.2877898</v>
      </c>
      <c r="P1891" s="122">
        <f>'CBA Result'!$G$90+'CBA Result'!$G$91</f>
        <v>16477753602.776276</v>
      </c>
      <c r="Q1891" s="122">
        <f>'CBA Result'!$G$74</f>
        <v>-11300047184.977684</v>
      </c>
      <c r="R1891" s="3">
        <v>0.55520266528599582</v>
      </c>
      <c r="S1891" s="122">
        <f t="shared" si="91"/>
        <v>14099175808.318987</v>
      </c>
      <c r="T1891" s="3">
        <v>0.4067032271956198</v>
      </c>
      <c r="U1891" s="122">
        <f t="shared" si="92"/>
        <v>-18275249498.958481</v>
      </c>
      <c r="V1891" s="3">
        <f t="shared" si="93"/>
        <v>0.90141586302625909</v>
      </c>
    </row>
    <row r="1892" spans="13:22" x14ac:dyDescent="0.25">
      <c r="M1892" s="3">
        <v>1888</v>
      </c>
      <c r="N1892" s="122">
        <f>(_xlfn.GAMMA.INV(T1892,IF($O$2="Railway",$D$31,$D$32),IF($O$2="Railway",$F$31,$F$32))*'CBA Result'!$G$89)</f>
        <v>4245686410.5608616</v>
      </c>
      <c r="O1892" s="122">
        <f>'CBA Result'!$G$88+'CBA Result'!$G$92+'CBA Result'!$G$93+'CBA Result'!$G$94+'CBA Result'!$G$95</f>
        <v>-1375964005.2877898</v>
      </c>
      <c r="P1892" s="122">
        <f>'CBA Result'!$G$90+'CBA Result'!$G$91</f>
        <v>16477753602.776276</v>
      </c>
      <c r="Q1892" s="122">
        <f>'CBA Result'!$G$74</f>
        <v>-11300047184.977684</v>
      </c>
      <c r="R1892" s="3">
        <v>0.34768229984544474</v>
      </c>
      <c r="S1892" s="122">
        <f t="shared" si="91"/>
        <v>10224688094.358599</v>
      </c>
      <c r="T1892" s="3">
        <v>0.63972438774127527</v>
      </c>
      <c r="U1892" s="122">
        <f t="shared" si="92"/>
        <v>-20688787007.684307</v>
      </c>
      <c r="V1892" s="3">
        <f t="shared" si="93"/>
        <v>0.63292306575383539</v>
      </c>
    </row>
    <row r="1893" spans="13:22" x14ac:dyDescent="0.25">
      <c r="M1893" s="3">
        <v>1889</v>
      </c>
      <c r="N1893" s="122">
        <f>(_xlfn.GAMMA.INV(T1893,IF($O$2="Railway",$D$31,$D$32),IF($O$2="Railway",$F$31,$F$32))*'CBA Result'!$G$89)</f>
        <v>4674851383.5977068</v>
      </c>
      <c r="O1893" s="122">
        <f>'CBA Result'!$G$88+'CBA Result'!$G$92+'CBA Result'!$G$93+'CBA Result'!$G$94+'CBA Result'!$G$95</f>
        <v>-1375964005.2877898</v>
      </c>
      <c r="P1893" s="122">
        <f>'CBA Result'!$G$90+'CBA Result'!$G$91</f>
        <v>16477753602.776276</v>
      </c>
      <c r="Q1893" s="122">
        <f>'CBA Result'!$G$74</f>
        <v>-11300047184.977684</v>
      </c>
      <c r="R1893" s="3">
        <v>0.19878332879125615</v>
      </c>
      <c r="S1893" s="122">
        <f t="shared" si="91"/>
        <v>7454375222.6942158</v>
      </c>
      <c r="T1893" s="3">
        <v>0.79842812920220585</v>
      </c>
      <c r="U1893" s="122">
        <f t="shared" si="92"/>
        <v>-22780063154.747879</v>
      </c>
      <c r="V1893" s="3">
        <f t="shared" si="93"/>
        <v>0.47204709345869</v>
      </c>
    </row>
    <row r="1894" spans="13:22" x14ac:dyDescent="0.25">
      <c r="M1894" s="3">
        <v>1890</v>
      </c>
      <c r="N1894" s="122">
        <f>(_xlfn.GAMMA.INV(T1894,IF($O$2="Railway",$D$31,$D$32),IF($O$2="Railway",$F$31,$F$32))*'CBA Result'!$G$89)</f>
        <v>3757780544.5423074</v>
      </c>
      <c r="O1894" s="122">
        <f>'CBA Result'!$G$88+'CBA Result'!$G$92+'CBA Result'!$G$93+'CBA Result'!$G$94+'CBA Result'!$G$95</f>
        <v>-1375964005.2877898</v>
      </c>
      <c r="P1894" s="122">
        <f>'CBA Result'!$G$90+'CBA Result'!$G$91</f>
        <v>16477753602.776276</v>
      </c>
      <c r="Q1894" s="122">
        <f>'CBA Result'!$G$74</f>
        <v>-11300047184.977684</v>
      </c>
      <c r="R1894" s="3">
        <v>0.72841036268101378</v>
      </c>
      <c r="S1894" s="122">
        <f t="shared" si="91"/>
        <v>17912682081.794029</v>
      </c>
      <c r="T1894" s="3">
        <v>0.41029054134578657</v>
      </c>
      <c r="U1894" s="122">
        <f t="shared" si="92"/>
        <v>-18311272616.430866</v>
      </c>
      <c r="V1894" s="3">
        <f t="shared" si="93"/>
        <v>1.1083062901285252</v>
      </c>
    </row>
    <row r="1895" spans="13:22" x14ac:dyDescent="0.25">
      <c r="M1895" s="3">
        <v>1891</v>
      </c>
      <c r="N1895" s="122">
        <f>(_xlfn.GAMMA.INV(T1895,IF($O$2="Railway",$D$31,$D$32),IF($O$2="Railway",$F$31,$F$32))*'CBA Result'!$G$89)</f>
        <v>3068305461.8586259</v>
      </c>
      <c r="O1895" s="122">
        <f>'CBA Result'!$G$88+'CBA Result'!$G$92+'CBA Result'!$G$93+'CBA Result'!$G$94+'CBA Result'!$G$95</f>
        <v>-1375964005.2877898</v>
      </c>
      <c r="P1895" s="122">
        <f>'CBA Result'!$G$90+'CBA Result'!$G$91</f>
        <v>16477753602.776276</v>
      </c>
      <c r="Q1895" s="122">
        <f>'CBA Result'!$G$74</f>
        <v>-11300047184.977684</v>
      </c>
      <c r="R1895" s="3">
        <v>0.93095813856567045</v>
      </c>
      <c r="S1895" s="122">
        <f t="shared" si="91"/>
        <v>25172762576.031727</v>
      </c>
      <c r="T1895" s="3">
        <v>0.12567023460368509</v>
      </c>
      <c r="U1895" s="122">
        <f t="shared" si="92"/>
        <v>-14951532458.216055</v>
      </c>
      <c r="V1895" s="3">
        <f t="shared" si="93"/>
        <v>1.7968127419500635</v>
      </c>
    </row>
    <row r="1896" spans="13:22" x14ac:dyDescent="0.25">
      <c r="M1896" s="3">
        <v>1892</v>
      </c>
      <c r="N1896" s="122">
        <f>(_xlfn.GAMMA.INV(T1896,IF($O$2="Railway",$D$31,$D$32),IF($O$2="Railway",$F$31,$F$32))*'CBA Result'!$G$89)</f>
        <v>4745333864.7482176</v>
      </c>
      <c r="O1896" s="122">
        <f>'CBA Result'!$G$88+'CBA Result'!$G$92+'CBA Result'!$G$93+'CBA Result'!$G$94+'CBA Result'!$G$95</f>
        <v>-1375964005.2877898</v>
      </c>
      <c r="P1896" s="122">
        <f>'CBA Result'!$G$90+'CBA Result'!$G$91</f>
        <v>16477753602.776276</v>
      </c>
      <c r="Q1896" s="122">
        <f>'CBA Result'!$G$74</f>
        <v>-11300047184.977684</v>
      </c>
      <c r="R1896" s="3">
        <v>0.49158088222875151</v>
      </c>
      <c r="S1896" s="122">
        <f t="shared" si="91"/>
        <v>12869993751.137947</v>
      </c>
      <c r="T1896" s="3">
        <v>0.81905425007340948</v>
      </c>
      <c r="U1896" s="122">
        <f t="shared" si="92"/>
        <v>-23123516933.30978</v>
      </c>
      <c r="V1896" s="3">
        <f t="shared" si="93"/>
        <v>0.70228779028009025</v>
      </c>
    </row>
    <row r="1897" spans="13:22" x14ac:dyDescent="0.25">
      <c r="M1897" s="3">
        <v>1893</v>
      </c>
      <c r="N1897" s="122">
        <f>(_xlfn.GAMMA.INV(T1897,IF($O$2="Railway",$D$31,$D$32),IF($O$2="Railway",$F$31,$F$32))*'CBA Result'!$G$89)</f>
        <v>2853424449.0749989</v>
      </c>
      <c r="O1897" s="122">
        <f>'CBA Result'!$G$88+'CBA Result'!$G$92+'CBA Result'!$G$93+'CBA Result'!$G$94+'CBA Result'!$G$95</f>
        <v>-1375964005.2877898</v>
      </c>
      <c r="P1897" s="122">
        <f>'CBA Result'!$G$90+'CBA Result'!$G$91</f>
        <v>16477753602.776276</v>
      </c>
      <c r="Q1897" s="122">
        <f>'CBA Result'!$G$74</f>
        <v>-11300047184.977684</v>
      </c>
      <c r="R1897" s="3">
        <v>0.99294245059516051</v>
      </c>
      <c r="S1897" s="122">
        <f t="shared" si="91"/>
        <v>32001912070.539856</v>
      </c>
      <c r="T1897" s="3">
        <v>7.1809021454063093E-2</v>
      </c>
      <c r="U1897" s="122">
        <f t="shared" si="92"/>
        <v>-13904439697.333447</v>
      </c>
      <c r="V1897" s="3">
        <f t="shared" si="93"/>
        <v>2.4078188868514885</v>
      </c>
    </row>
    <row r="1898" spans="13:22" x14ac:dyDescent="0.25">
      <c r="M1898" s="3">
        <v>1894</v>
      </c>
      <c r="N1898" s="122">
        <f>(_xlfn.GAMMA.INV(T1898,IF($O$2="Railway",$D$31,$D$32),IF($O$2="Railway",$F$31,$F$32))*'CBA Result'!$G$89)</f>
        <v>4381918189.7081985</v>
      </c>
      <c r="O1898" s="122">
        <f>'CBA Result'!$G$88+'CBA Result'!$G$92+'CBA Result'!$G$93+'CBA Result'!$G$94+'CBA Result'!$G$95</f>
        <v>-1375964005.2877898</v>
      </c>
      <c r="P1898" s="122">
        <f>'CBA Result'!$G$90+'CBA Result'!$G$91</f>
        <v>16477753602.776276</v>
      </c>
      <c r="Q1898" s="122">
        <f>'CBA Result'!$G$74</f>
        <v>-11300047184.977684</v>
      </c>
      <c r="R1898" s="3">
        <v>0.88509924411022234</v>
      </c>
      <c r="S1898" s="122">
        <f t="shared" si="91"/>
        <v>22879935858.197426</v>
      </c>
      <c r="T1898" s="3">
        <v>0.69598237705842425</v>
      </c>
      <c r="U1898" s="122">
        <f t="shared" si="92"/>
        <v>-21352630257.022362</v>
      </c>
      <c r="V1898" s="3">
        <f t="shared" si="93"/>
        <v>1.2123045138246888</v>
      </c>
    </row>
    <row r="1899" spans="13:22" x14ac:dyDescent="0.25">
      <c r="M1899" s="3">
        <v>1895</v>
      </c>
      <c r="N1899" s="122">
        <f>(_xlfn.GAMMA.INV(T1899,IF($O$2="Railway",$D$31,$D$32),IF($O$2="Railway",$F$31,$F$32))*'CBA Result'!$G$89)</f>
        <v>2810285932.3694177</v>
      </c>
      <c r="O1899" s="122">
        <f>'CBA Result'!$G$88+'CBA Result'!$G$92+'CBA Result'!$G$93+'CBA Result'!$G$94+'CBA Result'!$G$95</f>
        <v>-1375964005.2877898</v>
      </c>
      <c r="P1899" s="122">
        <f>'CBA Result'!$G$90+'CBA Result'!$G$91</f>
        <v>16477753602.776276</v>
      </c>
      <c r="Q1899" s="122">
        <f>'CBA Result'!$G$74</f>
        <v>-11300047184.977684</v>
      </c>
      <c r="R1899" s="3">
        <v>0.32157747870743103</v>
      </c>
      <c r="S1899" s="122">
        <f t="shared" si="91"/>
        <v>9750411661.8829613</v>
      </c>
      <c r="T1899" s="3">
        <v>6.3293178298690078E-2</v>
      </c>
      <c r="U1899" s="122">
        <f t="shared" si="92"/>
        <v>-13694230205.240669</v>
      </c>
      <c r="V1899" s="3">
        <f t="shared" si="93"/>
        <v>0.81674788734632797</v>
      </c>
    </row>
    <row r="1900" spans="13:22" x14ac:dyDescent="0.25">
      <c r="M1900" s="3">
        <v>1896</v>
      </c>
      <c r="N1900" s="122">
        <f>(_xlfn.GAMMA.INV(T1900,IF($O$2="Railway",$D$31,$D$32),IF($O$2="Railway",$F$31,$F$32))*'CBA Result'!$G$89)</f>
        <v>4279619954.9020224</v>
      </c>
      <c r="O1900" s="122">
        <f>'CBA Result'!$G$88+'CBA Result'!$G$92+'CBA Result'!$G$93+'CBA Result'!$G$94+'CBA Result'!$G$95</f>
        <v>-1375964005.2877898</v>
      </c>
      <c r="P1900" s="122">
        <f>'CBA Result'!$G$90+'CBA Result'!$G$91</f>
        <v>16477753602.776276</v>
      </c>
      <c r="Q1900" s="122">
        <f>'CBA Result'!$G$74</f>
        <v>-11300047184.977684</v>
      </c>
      <c r="R1900" s="3">
        <v>0.48010639368139285</v>
      </c>
      <c r="S1900" s="122">
        <f t="shared" si="91"/>
        <v>12653822181.583712</v>
      </c>
      <c r="T1900" s="3">
        <v>0.65419642841608583</v>
      </c>
      <c r="U1900" s="122">
        <f t="shared" si="92"/>
        <v>-20854141629.623367</v>
      </c>
      <c r="V1900" s="3">
        <f t="shared" si="93"/>
        <v>0.74601383300756441</v>
      </c>
    </row>
    <row r="1901" spans="13:22" x14ac:dyDescent="0.25">
      <c r="M1901" s="3">
        <v>1897</v>
      </c>
      <c r="N1901" s="122">
        <f>(_xlfn.GAMMA.INV(T1901,IF($O$2="Railway",$D$31,$D$32),IF($O$2="Railway",$F$31,$F$32))*'CBA Result'!$G$89)</f>
        <v>4972910354.1855135</v>
      </c>
      <c r="O1901" s="122">
        <f>'CBA Result'!$G$88+'CBA Result'!$G$92+'CBA Result'!$G$93+'CBA Result'!$G$94+'CBA Result'!$G$95</f>
        <v>-1375964005.2877898</v>
      </c>
      <c r="P1901" s="122">
        <f>'CBA Result'!$G$90+'CBA Result'!$G$91</f>
        <v>16477753602.776276</v>
      </c>
      <c r="Q1901" s="122">
        <f>'CBA Result'!$G$74</f>
        <v>-11300047184.977684</v>
      </c>
      <c r="R1901" s="3">
        <v>0.55216514536233474</v>
      </c>
      <c r="S1901" s="122">
        <f t="shared" si="91"/>
        <v>14039100323.203655</v>
      </c>
      <c r="T1901" s="3">
        <v>0.87521835252051328</v>
      </c>
      <c r="U1901" s="122">
        <f t="shared" si="92"/>
        <v>-24232473427.650291</v>
      </c>
      <c r="V1901" s="3">
        <f t="shared" si="93"/>
        <v>0.72778566021155289</v>
      </c>
    </row>
    <row r="1902" spans="13:22" x14ac:dyDescent="0.25">
      <c r="M1902" s="3">
        <v>1898</v>
      </c>
      <c r="N1902" s="122">
        <f>(_xlfn.GAMMA.INV(T1902,IF($O$2="Railway",$D$31,$D$32),IF($O$2="Railway",$F$31,$F$32))*'CBA Result'!$G$89)</f>
        <v>4495588090.1824684</v>
      </c>
      <c r="O1902" s="122">
        <f>'CBA Result'!$G$88+'CBA Result'!$G$92+'CBA Result'!$G$93+'CBA Result'!$G$94+'CBA Result'!$G$95</f>
        <v>-1375964005.2877898</v>
      </c>
      <c r="P1902" s="122">
        <f>'CBA Result'!$G$90+'CBA Result'!$G$91</f>
        <v>16477753602.776276</v>
      </c>
      <c r="Q1902" s="122">
        <f>'CBA Result'!$G$74</f>
        <v>-11300047184.977684</v>
      </c>
      <c r="R1902" s="3">
        <v>0.61579322475290577</v>
      </c>
      <c r="S1902" s="122">
        <f t="shared" si="91"/>
        <v>15335410860.923594</v>
      </c>
      <c r="T1902" s="3">
        <v>0.73888647704445731</v>
      </c>
      <c r="U1902" s="122">
        <f t="shared" si="92"/>
        <v>-21906531825.034348</v>
      </c>
      <c r="V1902" s="3">
        <f t="shared" si="93"/>
        <v>0.84244439481416344</v>
      </c>
    </row>
    <row r="1903" spans="13:22" x14ac:dyDescent="0.25">
      <c r="M1903" s="3">
        <v>1899</v>
      </c>
      <c r="N1903" s="122">
        <f>(_xlfn.GAMMA.INV(T1903,IF($O$2="Railway",$D$31,$D$32),IF($O$2="Railway",$F$31,$F$32))*'CBA Result'!$G$89)</f>
        <v>3904478025.5617647</v>
      </c>
      <c r="O1903" s="122">
        <f>'CBA Result'!$G$88+'CBA Result'!$G$92+'CBA Result'!$G$93+'CBA Result'!$G$94+'CBA Result'!$G$95</f>
        <v>-1375964005.2877898</v>
      </c>
      <c r="P1903" s="122">
        <f>'CBA Result'!$G$90+'CBA Result'!$G$91</f>
        <v>16477753602.776276</v>
      </c>
      <c r="Q1903" s="122">
        <f>'CBA Result'!$G$74</f>
        <v>-11300047184.977684</v>
      </c>
      <c r="R1903" s="3">
        <v>0.18285014535460198</v>
      </c>
      <c r="S1903" s="122">
        <f t="shared" si="91"/>
        <v>7139537306.1061792</v>
      </c>
      <c r="T1903" s="3">
        <v>0.48166304777427871</v>
      </c>
      <c r="U1903" s="122">
        <f t="shared" si="92"/>
        <v>-19026114139.305946</v>
      </c>
      <c r="V1903" s="3">
        <f t="shared" si="93"/>
        <v>0.50814639582167642</v>
      </c>
    </row>
    <row r="1904" spans="13:22" x14ac:dyDescent="0.25">
      <c r="M1904" s="3">
        <v>1900</v>
      </c>
      <c r="N1904" s="122">
        <f>(_xlfn.GAMMA.INV(T1904,IF($O$2="Railway",$D$31,$D$32),IF($O$2="Railway",$F$31,$F$32))*'CBA Result'!$G$89)</f>
        <v>3129696510.0317507</v>
      </c>
      <c r="O1904" s="122">
        <f>'CBA Result'!$G$88+'CBA Result'!$G$92+'CBA Result'!$G$93+'CBA Result'!$G$94+'CBA Result'!$G$95</f>
        <v>-1375964005.2877898</v>
      </c>
      <c r="P1904" s="122">
        <f>'CBA Result'!$G$90+'CBA Result'!$G$91</f>
        <v>16477753602.776276</v>
      </c>
      <c r="Q1904" s="122">
        <f>'CBA Result'!$G$74</f>
        <v>-11300047184.977684</v>
      </c>
      <c r="R1904" s="3">
        <v>0.93471436103143413</v>
      </c>
      <c r="S1904" s="122">
        <f t="shared" si="91"/>
        <v>25402036780.62756</v>
      </c>
      <c r="T1904" s="3">
        <v>0.14462091714810754</v>
      </c>
      <c r="U1904" s="122">
        <f t="shared" si="92"/>
        <v>-15250684632.213871</v>
      </c>
      <c r="V1904" s="3">
        <f t="shared" si="93"/>
        <v>1.7806262433629148</v>
      </c>
    </row>
    <row r="1905" spans="13:22" x14ac:dyDescent="0.25">
      <c r="M1905" s="3">
        <v>1901</v>
      </c>
      <c r="N1905" s="122">
        <f>(_xlfn.GAMMA.INV(T1905,IF($O$2="Railway",$D$31,$D$32),IF($O$2="Railway",$F$31,$F$32))*'CBA Result'!$G$89)</f>
        <v>4779546818.6816978</v>
      </c>
      <c r="O1905" s="122">
        <f>'CBA Result'!$G$88+'CBA Result'!$G$92+'CBA Result'!$G$93+'CBA Result'!$G$94+'CBA Result'!$G$95</f>
        <v>-1375964005.2877898</v>
      </c>
      <c r="P1905" s="122">
        <f>'CBA Result'!$G$90+'CBA Result'!$G$91</f>
        <v>16477753602.776276</v>
      </c>
      <c r="Q1905" s="122">
        <f>'CBA Result'!$G$74</f>
        <v>-11300047184.977684</v>
      </c>
      <c r="R1905" s="3">
        <v>0.33115229628854326</v>
      </c>
      <c r="S1905" s="122">
        <f t="shared" si="91"/>
        <v>9924533252.4403019</v>
      </c>
      <c r="T1905" s="3">
        <v>0.82850365670070814</v>
      </c>
      <c r="U1905" s="122">
        <f t="shared" si="92"/>
        <v>-23290233089.046768</v>
      </c>
      <c r="V1905" s="3">
        <f t="shared" si="93"/>
        <v>0.57226202996235054</v>
      </c>
    </row>
    <row r="1906" spans="13:22" x14ac:dyDescent="0.25">
      <c r="M1906" s="3">
        <v>1902</v>
      </c>
      <c r="N1906" s="122">
        <f>(_xlfn.GAMMA.INV(T1906,IF($O$2="Railway",$D$31,$D$32),IF($O$2="Railway",$F$31,$F$32))*'CBA Result'!$G$89)</f>
        <v>5131112753.0742235</v>
      </c>
      <c r="O1906" s="122">
        <f>'CBA Result'!$G$88+'CBA Result'!$G$92+'CBA Result'!$G$93+'CBA Result'!$G$94+'CBA Result'!$G$95</f>
        <v>-1375964005.2877898</v>
      </c>
      <c r="P1906" s="122">
        <f>'CBA Result'!$G$90+'CBA Result'!$G$91</f>
        <v>16477753602.776276</v>
      </c>
      <c r="Q1906" s="122">
        <f>'CBA Result'!$G$74</f>
        <v>-11300047184.977684</v>
      </c>
      <c r="R1906" s="3">
        <v>0.29017956656192734</v>
      </c>
      <c r="S1906" s="122">
        <f t="shared" si="91"/>
        <v>9176865978.5247726</v>
      </c>
      <c r="T1906" s="3">
        <v>0.90554311532686582</v>
      </c>
      <c r="U1906" s="122">
        <f t="shared" si="92"/>
        <v>-25003377215.214966</v>
      </c>
      <c r="V1906" s="3">
        <f t="shared" si="93"/>
        <v>0.51721071977596145</v>
      </c>
    </row>
    <row r="1907" spans="13:22" x14ac:dyDescent="0.25">
      <c r="M1907" s="3">
        <v>1903</v>
      </c>
      <c r="N1907" s="122">
        <f>(_xlfn.GAMMA.INV(T1907,IF($O$2="Railway",$D$31,$D$32),IF($O$2="Railway",$F$31,$F$32))*'CBA Result'!$G$89)</f>
        <v>3981120744.461977</v>
      </c>
      <c r="O1907" s="122">
        <f>'CBA Result'!$G$88+'CBA Result'!$G$92+'CBA Result'!$G$93+'CBA Result'!$G$94+'CBA Result'!$G$95</f>
        <v>-1375964005.2877898</v>
      </c>
      <c r="P1907" s="122">
        <f>'CBA Result'!$G$90+'CBA Result'!$G$91</f>
        <v>16477753602.776276</v>
      </c>
      <c r="Q1907" s="122">
        <f>'CBA Result'!$G$74</f>
        <v>-11300047184.977684</v>
      </c>
      <c r="R1907" s="3">
        <v>0.63502255706793886</v>
      </c>
      <c r="S1907" s="122">
        <f t="shared" si="91"/>
        <v>15745598856.421488</v>
      </c>
      <c r="T1907" s="3">
        <v>0.51861870501069784</v>
      </c>
      <c r="U1907" s="122">
        <f t="shared" si="92"/>
        <v>-19399586113.842766</v>
      </c>
      <c r="V1907" s="3">
        <f t="shared" si="93"/>
        <v>0.94593541779230605</v>
      </c>
    </row>
    <row r="1908" spans="13:22" x14ac:dyDescent="0.25">
      <c r="M1908" s="3">
        <v>1904</v>
      </c>
      <c r="N1908" s="122">
        <f>(_xlfn.GAMMA.INV(T1908,IF($O$2="Railway",$D$31,$D$32),IF($O$2="Railway",$F$31,$F$32))*'CBA Result'!$G$89)</f>
        <v>3601973327.9542952</v>
      </c>
      <c r="O1908" s="122">
        <f>'CBA Result'!$G$88+'CBA Result'!$G$92+'CBA Result'!$G$93+'CBA Result'!$G$94+'CBA Result'!$G$95</f>
        <v>-1375964005.2877898</v>
      </c>
      <c r="P1908" s="122">
        <f>'CBA Result'!$G$90+'CBA Result'!$G$91</f>
        <v>16477753602.776276</v>
      </c>
      <c r="Q1908" s="122">
        <f>'CBA Result'!$G$74</f>
        <v>-11300047184.977684</v>
      </c>
      <c r="R1908" s="3">
        <v>0.21070962364637713</v>
      </c>
      <c r="S1908" s="122">
        <f t="shared" si="91"/>
        <v>7686298574.9935617</v>
      </c>
      <c r="T1908" s="3">
        <v>0.33574549967939615</v>
      </c>
      <c r="U1908" s="122">
        <f t="shared" si="92"/>
        <v>-17552040302.374092</v>
      </c>
      <c r="V1908" s="3">
        <f t="shared" si="93"/>
        <v>0.56473821429861493</v>
      </c>
    </row>
    <row r="1909" spans="13:22" x14ac:dyDescent="0.25">
      <c r="M1909" s="3">
        <v>1905</v>
      </c>
      <c r="N1909" s="122">
        <f>(_xlfn.GAMMA.INV(T1909,IF($O$2="Railway",$D$31,$D$32),IF($O$2="Railway",$F$31,$F$32))*'CBA Result'!$G$89)</f>
        <v>3227728448.2932734</v>
      </c>
      <c r="O1909" s="122">
        <f>'CBA Result'!$G$88+'CBA Result'!$G$92+'CBA Result'!$G$93+'CBA Result'!$G$94+'CBA Result'!$G$95</f>
        <v>-1375964005.2877898</v>
      </c>
      <c r="P1909" s="122">
        <f>'CBA Result'!$G$90+'CBA Result'!$G$91</f>
        <v>16477753602.776276</v>
      </c>
      <c r="Q1909" s="122">
        <f>'CBA Result'!$G$74</f>
        <v>-11300047184.977684</v>
      </c>
      <c r="R1909" s="3">
        <v>0.27163405748206459</v>
      </c>
      <c r="S1909" s="122">
        <f t="shared" si="91"/>
        <v>8835249730.5425549</v>
      </c>
      <c r="T1909" s="3">
        <v>0.17807001150756463</v>
      </c>
      <c r="U1909" s="122">
        <f t="shared" si="92"/>
        <v>-15728384041.571609</v>
      </c>
      <c r="V1909" s="3">
        <f t="shared" si="93"/>
        <v>0.67947311976241476</v>
      </c>
    </row>
    <row r="1910" spans="13:22" x14ac:dyDescent="0.25">
      <c r="M1910" s="3">
        <v>1906</v>
      </c>
      <c r="N1910" s="122">
        <f>(_xlfn.GAMMA.INV(T1910,IF($O$2="Railway",$D$31,$D$32),IF($O$2="Railway",$F$31,$F$32))*'CBA Result'!$G$89)</f>
        <v>4166608152.3375611</v>
      </c>
      <c r="O1910" s="122">
        <f>'CBA Result'!$G$88+'CBA Result'!$G$92+'CBA Result'!$G$93+'CBA Result'!$G$94+'CBA Result'!$G$95</f>
        <v>-1375964005.2877898</v>
      </c>
      <c r="P1910" s="122">
        <f>'CBA Result'!$G$90+'CBA Result'!$G$91</f>
        <v>16477753602.776276</v>
      </c>
      <c r="Q1910" s="122">
        <f>'CBA Result'!$G$74</f>
        <v>-11300047184.977684</v>
      </c>
      <c r="R1910" s="3">
        <v>0.47314917488585906</v>
      </c>
      <c r="S1910" s="122">
        <f t="shared" si="91"/>
        <v>12523415800.187185</v>
      </c>
      <c r="T1910" s="3">
        <v>0.60493371219488967</v>
      </c>
      <c r="U1910" s="122">
        <f t="shared" si="92"/>
        <v>-20303446904.079155</v>
      </c>
      <c r="V1910" s="3">
        <f t="shared" si="93"/>
        <v>0.75425911765554532</v>
      </c>
    </row>
    <row r="1911" spans="13:22" x14ac:dyDescent="0.25">
      <c r="M1911" s="3">
        <v>1907</v>
      </c>
      <c r="N1911" s="122">
        <f>(_xlfn.GAMMA.INV(T1911,IF($O$2="Railway",$D$31,$D$32),IF($O$2="Railway",$F$31,$F$32))*'CBA Result'!$G$89)</f>
        <v>3287523086.6604662</v>
      </c>
      <c r="O1911" s="122">
        <f>'CBA Result'!$G$88+'CBA Result'!$G$92+'CBA Result'!$G$93+'CBA Result'!$G$94+'CBA Result'!$G$95</f>
        <v>-1375964005.2877898</v>
      </c>
      <c r="P1911" s="122">
        <f>'CBA Result'!$G$90+'CBA Result'!$G$91</f>
        <v>16477753602.776276</v>
      </c>
      <c r="Q1911" s="122">
        <f>'CBA Result'!$G$74</f>
        <v>-11300047184.977684</v>
      </c>
      <c r="R1911" s="3">
        <v>0.38465946015000985</v>
      </c>
      <c r="S1911" s="122">
        <f t="shared" si="91"/>
        <v>10895954328.703102</v>
      </c>
      <c r="T1911" s="3">
        <v>0.20030296793705127</v>
      </c>
      <c r="U1911" s="122">
        <f t="shared" si="92"/>
        <v>-16019757077.107916</v>
      </c>
      <c r="V1911" s="3">
        <f t="shared" si="93"/>
        <v>0.79948237344857098</v>
      </c>
    </row>
    <row r="1912" spans="13:22" x14ac:dyDescent="0.25">
      <c r="M1912" s="3">
        <v>1908</v>
      </c>
      <c r="N1912" s="122">
        <f>(_xlfn.GAMMA.INV(T1912,IF($O$2="Railway",$D$31,$D$32),IF($O$2="Railway",$F$31,$F$32))*'CBA Result'!$G$89)</f>
        <v>4549449040.9263496</v>
      </c>
      <c r="O1912" s="122">
        <f>'CBA Result'!$G$88+'CBA Result'!$G$92+'CBA Result'!$G$93+'CBA Result'!$G$94+'CBA Result'!$G$95</f>
        <v>-1375964005.2877898</v>
      </c>
      <c r="P1912" s="122">
        <f>'CBA Result'!$G$90+'CBA Result'!$G$91</f>
        <v>16477753602.776276</v>
      </c>
      <c r="Q1912" s="122">
        <f>'CBA Result'!$G$74</f>
        <v>-11300047184.977684</v>
      </c>
      <c r="R1912" s="3">
        <v>0.75254143700840415</v>
      </c>
      <c r="S1912" s="122">
        <f t="shared" si="91"/>
        <v>18535999978.388515</v>
      </c>
      <c r="T1912" s="3">
        <v>0.75783975360886435</v>
      </c>
      <c r="U1912" s="122">
        <f t="shared" si="92"/>
        <v>-22168990619.730007</v>
      </c>
      <c r="V1912" s="3">
        <f t="shared" si="93"/>
        <v>0.97927259686356771</v>
      </c>
    </row>
    <row r="1913" spans="13:22" x14ac:dyDescent="0.25">
      <c r="M1913" s="3">
        <v>1909</v>
      </c>
      <c r="N1913" s="122">
        <f>(_xlfn.GAMMA.INV(T1913,IF($O$2="Railway",$D$31,$D$32),IF($O$2="Railway",$F$31,$F$32))*'CBA Result'!$G$89)</f>
        <v>3835718551.4615355</v>
      </c>
      <c r="O1913" s="122">
        <f>'CBA Result'!$G$88+'CBA Result'!$G$92+'CBA Result'!$G$93+'CBA Result'!$G$94+'CBA Result'!$G$95</f>
        <v>-1375964005.2877898</v>
      </c>
      <c r="P1913" s="122">
        <f>'CBA Result'!$G$90+'CBA Result'!$G$91</f>
        <v>16477753602.776276</v>
      </c>
      <c r="Q1913" s="122">
        <f>'CBA Result'!$G$74</f>
        <v>-11300047184.977684</v>
      </c>
      <c r="R1913" s="3">
        <v>0.15786798380259592</v>
      </c>
      <c r="S1913" s="122">
        <f t="shared" si="91"/>
        <v>6631744916.8913822</v>
      </c>
      <c r="T1913" s="3">
        <v>0.44822161003705352</v>
      </c>
      <c r="U1913" s="122">
        <f t="shared" si="92"/>
        <v>-18691056394.371811</v>
      </c>
      <c r="V1913" s="3">
        <f t="shared" si="93"/>
        <v>0.48640907561558322</v>
      </c>
    </row>
    <row r="1914" spans="13:22" x14ac:dyDescent="0.25">
      <c r="M1914" s="3">
        <v>1910</v>
      </c>
      <c r="N1914" s="122">
        <f>(_xlfn.GAMMA.INV(T1914,IF($O$2="Railway",$D$31,$D$32),IF($O$2="Railway",$F$31,$F$32))*'CBA Result'!$G$89)</f>
        <v>3681839717.2468019</v>
      </c>
      <c r="O1914" s="122">
        <f>'CBA Result'!$G$88+'CBA Result'!$G$92+'CBA Result'!$G$93+'CBA Result'!$G$94+'CBA Result'!$G$95</f>
        <v>-1375964005.2877898</v>
      </c>
      <c r="P1914" s="122">
        <f>'CBA Result'!$G$90+'CBA Result'!$G$91</f>
        <v>16477753602.776276</v>
      </c>
      <c r="Q1914" s="122">
        <f>'CBA Result'!$G$74</f>
        <v>-11300047184.977684</v>
      </c>
      <c r="R1914" s="3">
        <v>0.19642531110330541</v>
      </c>
      <c r="S1914" s="122">
        <f t="shared" si="91"/>
        <v>7408161074.7456999</v>
      </c>
      <c r="T1914" s="3">
        <v>0.37362632529730389</v>
      </c>
      <c r="U1914" s="122">
        <f t="shared" si="92"/>
        <v>-17941220886.468899</v>
      </c>
      <c r="V1914" s="3">
        <f t="shared" si="93"/>
        <v>0.54143677557812953</v>
      </c>
    </row>
    <row r="1915" spans="13:22" x14ac:dyDescent="0.25">
      <c r="M1915" s="3">
        <v>1911</v>
      </c>
      <c r="N1915" s="122">
        <f>(_xlfn.GAMMA.INV(T1915,IF($O$2="Railway",$D$31,$D$32),IF($O$2="Railway",$F$31,$F$32))*'CBA Result'!$G$89)</f>
        <v>3214697968.0059752</v>
      </c>
      <c r="O1915" s="122">
        <f>'CBA Result'!$G$88+'CBA Result'!$G$92+'CBA Result'!$G$93+'CBA Result'!$G$94+'CBA Result'!$G$95</f>
        <v>-1375964005.2877898</v>
      </c>
      <c r="P1915" s="122">
        <f>'CBA Result'!$G$90+'CBA Result'!$G$91</f>
        <v>16477753602.776276</v>
      </c>
      <c r="Q1915" s="122">
        <f>'CBA Result'!$G$74</f>
        <v>-11300047184.977684</v>
      </c>
      <c r="R1915" s="3">
        <v>0.36460350845296441</v>
      </c>
      <c r="S1915" s="122">
        <f t="shared" si="91"/>
        <v>10531731172.109793</v>
      </c>
      <c r="T1915" s="3">
        <v>0.17340461994600642</v>
      </c>
      <c r="U1915" s="122">
        <f t="shared" si="92"/>
        <v>-15664887870.35153</v>
      </c>
      <c r="V1915" s="3">
        <f t="shared" si="93"/>
        <v>0.78969381952878137</v>
      </c>
    </row>
    <row r="1916" spans="13:22" x14ac:dyDescent="0.25">
      <c r="M1916" s="3">
        <v>1912</v>
      </c>
      <c r="N1916" s="122">
        <f>(_xlfn.GAMMA.INV(T1916,IF($O$2="Railway",$D$31,$D$32),IF($O$2="Railway",$F$31,$F$32))*'CBA Result'!$G$89)</f>
        <v>3896028497.1154613</v>
      </c>
      <c r="O1916" s="122">
        <f>'CBA Result'!$G$88+'CBA Result'!$G$92+'CBA Result'!$G$93+'CBA Result'!$G$94+'CBA Result'!$G$95</f>
        <v>-1375964005.2877898</v>
      </c>
      <c r="P1916" s="122">
        <f>'CBA Result'!$G$90+'CBA Result'!$G$91</f>
        <v>16477753602.776276</v>
      </c>
      <c r="Q1916" s="122">
        <f>'CBA Result'!$G$74</f>
        <v>-11300047184.977684</v>
      </c>
      <c r="R1916" s="3">
        <v>0.12831931140811681</v>
      </c>
      <c r="S1916" s="122">
        <f t="shared" si="91"/>
        <v>6001426351.6192703</v>
      </c>
      <c r="T1916" s="3">
        <v>0.4775632043391923</v>
      </c>
      <c r="U1916" s="122">
        <f t="shared" si="92"/>
        <v>-18984940468.564247</v>
      </c>
      <c r="V1916" s="3">
        <f t="shared" si="93"/>
        <v>0.44885528387919071</v>
      </c>
    </row>
    <row r="1917" spans="13:22" x14ac:dyDescent="0.25">
      <c r="M1917" s="3">
        <v>1913</v>
      </c>
      <c r="N1917" s="122">
        <f>(_xlfn.GAMMA.INV(T1917,IF($O$2="Railway",$D$31,$D$32),IF($O$2="Railway",$F$31,$F$32))*'CBA Result'!$G$89)</f>
        <v>3767015144.4889245</v>
      </c>
      <c r="O1917" s="122">
        <f>'CBA Result'!$G$88+'CBA Result'!$G$92+'CBA Result'!$G$93+'CBA Result'!$G$94+'CBA Result'!$G$95</f>
        <v>-1375964005.2877898</v>
      </c>
      <c r="P1917" s="122">
        <f>'CBA Result'!$G$90+'CBA Result'!$G$91</f>
        <v>16477753602.776276</v>
      </c>
      <c r="Q1917" s="122">
        <f>'CBA Result'!$G$74</f>
        <v>-11300047184.977684</v>
      </c>
      <c r="R1917" s="3">
        <v>0.42769201130767009</v>
      </c>
      <c r="S1917" s="122">
        <f t="shared" si="91"/>
        <v>11681555323.4002</v>
      </c>
      <c r="T1917" s="3">
        <v>0.41477560198912045</v>
      </c>
      <c r="U1917" s="122">
        <f t="shared" si="92"/>
        <v>-18356271858.702152</v>
      </c>
      <c r="V1917" s="3">
        <f t="shared" si="93"/>
        <v>0.766637505203974</v>
      </c>
    </row>
    <row r="1918" spans="13:22" x14ac:dyDescent="0.25">
      <c r="M1918" s="3">
        <v>1914</v>
      </c>
      <c r="N1918" s="122">
        <f>(_xlfn.GAMMA.INV(T1918,IF($O$2="Railway",$D$31,$D$32),IF($O$2="Railway",$F$31,$F$32))*'CBA Result'!$G$89)</f>
        <v>3541203255.2162213</v>
      </c>
      <c r="O1918" s="122">
        <f>'CBA Result'!$G$88+'CBA Result'!$G$92+'CBA Result'!$G$93+'CBA Result'!$G$94+'CBA Result'!$G$95</f>
        <v>-1375964005.2877898</v>
      </c>
      <c r="P1918" s="122">
        <f>'CBA Result'!$G$90+'CBA Result'!$G$91</f>
        <v>16477753602.776276</v>
      </c>
      <c r="Q1918" s="122">
        <f>'CBA Result'!$G$74</f>
        <v>-11300047184.977684</v>
      </c>
      <c r="R1918" s="3">
        <v>9.5213915001108651E-2</v>
      </c>
      <c r="S1918" s="122">
        <f t="shared" si="91"/>
        <v>5238747771.7912779</v>
      </c>
      <c r="T1918" s="3">
        <v>0.30761813086274925</v>
      </c>
      <c r="U1918" s="122">
        <f t="shared" si="92"/>
        <v>-17255914076.896828</v>
      </c>
      <c r="V1918" s="3">
        <f t="shared" si="93"/>
        <v>0.42906953457960112</v>
      </c>
    </row>
    <row r="1919" spans="13:22" x14ac:dyDescent="0.25">
      <c r="M1919" s="3">
        <v>1915</v>
      </c>
      <c r="N1919" s="122">
        <f>(_xlfn.GAMMA.INV(T1919,IF($O$2="Railway",$D$31,$D$32),IF($O$2="Railway",$F$31,$F$32))*'CBA Result'!$G$89)</f>
        <v>3559812811.6297183</v>
      </c>
      <c r="O1919" s="122">
        <f>'CBA Result'!$G$88+'CBA Result'!$G$92+'CBA Result'!$G$93+'CBA Result'!$G$94+'CBA Result'!$G$95</f>
        <v>-1375964005.2877898</v>
      </c>
      <c r="P1919" s="122">
        <f>'CBA Result'!$G$90+'CBA Result'!$G$91</f>
        <v>16477753602.776276</v>
      </c>
      <c r="Q1919" s="122">
        <f>'CBA Result'!$G$74</f>
        <v>-11300047184.977684</v>
      </c>
      <c r="R1919" s="3">
        <v>0.72069594297598449</v>
      </c>
      <c r="S1919" s="122">
        <f t="shared" si="91"/>
        <v>17719986189.275986</v>
      </c>
      <c r="T1919" s="3">
        <v>0.31615598779556886</v>
      </c>
      <c r="U1919" s="122">
        <f t="shared" si="92"/>
        <v>-17346596504.121937</v>
      </c>
      <c r="V1919" s="3">
        <f t="shared" si="93"/>
        <v>1.1474201864837474</v>
      </c>
    </row>
    <row r="1920" spans="13:22" x14ac:dyDescent="0.25">
      <c r="M1920" s="3">
        <v>1916</v>
      </c>
      <c r="N1920" s="122">
        <f>(_xlfn.GAMMA.INV(T1920,IF($O$2="Railway",$D$31,$D$32),IF($O$2="Railway",$F$31,$F$32))*'CBA Result'!$G$89)</f>
        <v>3813969906.9503202</v>
      </c>
      <c r="O1920" s="122">
        <f>'CBA Result'!$G$88+'CBA Result'!$G$92+'CBA Result'!$G$93+'CBA Result'!$G$94+'CBA Result'!$G$95</f>
        <v>-1375964005.2877898</v>
      </c>
      <c r="P1920" s="122">
        <f>'CBA Result'!$G$90+'CBA Result'!$G$91</f>
        <v>16477753602.776276</v>
      </c>
      <c r="Q1920" s="122">
        <f>'CBA Result'!$G$74</f>
        <v>-11300047184.977684</v>
      </c>
      <c r="R1920" s="3">
        <v>0.75042872382680847</v>
      </c>
      <c r="S1920" s="122">
        <f t="shared" si="91"/>
        <v>18480091236.237514</v>
      </c>
      <c r="T1920" s="3">
        <v>0.43762619371781142</v>
      </c>
      <c r="U1920" s="122">
        <f t="shared" si="92"/>
        <v>-18585077518.287334</v>
      </c>
      <c r="V1920" s="3">
        <f t="shared" si="93"/>
        <v>1.1255318745545757</v>
      </c>
    </row>
    <row r="1921" spans="13:22" x14ac:dyDescent="0.25">
      <c r="M1921" s="3">
        <v>1917</v>
      </c>
      <c r="N1921" s="122">
        <f>(_xlfn.GAMMA.INV(T1921,IF($O$2="Railway",$D$31,$D$32),IF($O$2="Railway",$F$31,$F$32))*'CBA Result'!$G$89)</f>
        <v>4597216813.1739349</v>
      </c>
      <c r="O1921" s="122">
        <f>'CBA Result'!$G$88+'CBA Result'!$G$92+'CBA Result'!$G$93+'CBA Result'!$G$94+'CBA Result'!$G$95</f>
        <v>-1375964005.2877898</v>
      </c>
      <c r="P1921" s="122">
        <f>'CBA Result'!$G$90+'CBA Result'!$G$91</f>
        <v>16477753602.776276</v>
      </c>
      <c r="Q1921" s="122">
        <f>'CBA Result'!$G$74</f>
        <v>-11300047184.977684</v>
      </c>
      <c r="R1921" s="3">
        <v>0.22122039653893633</v>
      </c>
      <c r="S1921" s="122">
        <f t="shared" si="91"/>
        <v>7888407379.7582483</v>
      </c>
      <c r="T1921" s="3">
        <v>0.77388775424257961</v>
      </c>
      <c r="U1921" s="122">
        <f t="shared" si="92"/>
        <v>-22401757991.197582</v>
      </c>
      <c r="V1921" s="3">
        <f t="shared" si="93"/>
        <v>0.49592805136140478</v>
      </c>
    </row>
    <row r="1922" spans="13:22" x14ac:dyDescent="0.25">
      <c r="M1922" s="3">
        <v>1918</v>
      </c>
      <c r="N1922" s="122">
        <f>(_xlfn.GAMMA.INV(T1922,IF($O$2="Railway",$D$31,$D$32),IF($O$2="Railway",$F$31,$F$32))*'CBA Result'!$G$89)</f>
        <v>4289145915.5165701</v>
      </c>
      <c r="O1922" s="122">
        <f>'CBA Result'!$G$88+'CBA Result'!$G$92+'CBA Result'!$G$93+'CBA Result'!$G$94+'CBA Result'!$G$95</f>
        <v>-1375964005.2877898</v>
      </c>
      <c r="P1922" s="122">
        <f>'CBA Result'!$G$90+'CBA Result'!$G$91</f>
        <v>16477753602.776276</v>
      </c>
      <c r="Q1922" s="122">
        <f>'CBA Result'!$G$74</f>
        <v>-11300047184.977684</v>
      </c>
      <c r="R1922" s="3">
        <v>0.28842790074536107</v>
      </c>
      <c r="S1922" s="122">
        <f t="shared" si="91"/>
        <v>9144708645.3629303</v>
      </c>
      <c r="T1922" s="3">
        <v>0.6582064580455701</v>
      </c>
      <c r="U1922" s="122">
        <f t="shared" si="92"/>
        <v>-20900560642.037411</v>
      </c>
      <c r="V1922" s="3">
        <f t="shared" si="93"/>
        <v>0.57691708668042185</v>
      </c>
    </row>
    <row r="1923" spans="13:22" x14ac:dyDescent="0.25">
      <c r="M1923" s="3">
        <v>1919</v>
      </c>
      <c r="N1923" s="122">
        <f>(_xlfn.GAMMA.INV(T1923,IF($O$2="Railway",$D$31,$D$32),IF($O$2="Railway",$F$31,$F$32))*'CBA Result'!$G$89)</f>
        <v>4440635598.8868303</v>
      </c>
      <c r="O1923" s="122">
        <f>'CBA Result'!$G$88+'CBA Result'!$G$92+'CBA Result'!$G$93+'CBA Result'!$G$94+'CBA Result'!$G$95</f>
        <v>-1375964005.2877898</v>
      </c>
      <c r="P1923" s="122">
        <f>'CBA Result'!$G$90+'CBA Result'!$G$91</f>
        <v>16477753602.776276</v>
      </c>
      <c r="Q1923" s="122">
        <f>'CBA Result'!$G$74</f>
        <v>-11300047184.977684</v>
      </c>
      <c r="R1923" s="3">
        <v>0.68482822140705268</v>
      </c>
      <c r="S1923" s="122">
        <f t="shared" si="91"/>
        <v>16859849518.639551</v>
      </c>
      <c r="T1923" s="3">
        <v>0.7186279389037743</v>
      </c>
      <c r="U1923" s="122">
        <f t="shared" si="92"/>
        <v>-21638754067.089458</v>
      </c>
      <c r="V1923" s="3">
        <f t="shared" si="93"/>
        <v>0.92077949823099758</v>
      </c>
    </row>
    <row r="1924" spans="13:22" x14ac:dyDescent="0.25">
      <c r="M1924" s="3">
        <v>1920</v>
      </c>
      <c r="N1924" s="122">
        <f>(_xlfn.GAMMA.INV(T1924,IF($O$2="Railway",$D$31,$D$32),IF($O$2="Railway",$F$31,$F$32))*'CBA Result'!$G$89)</f>
        <v>3878834879.6856642</v>
      </c>
      <c r="O1924" s="122">
        <f>'CBA Result'!$G$88+'CBA Result'!$G$92+'CBA Result'!$G$93+'CBA Result'!$G$94+'CBA Result'!$G$95</f>
        <v>-1375964005.2877898</v>
      </c>
      <c r="P1924" s="122">
        <f>'CBA Result'!$G$90+'CBA Result'!$G$91</f>
        <v>16477753602.776276</v>
      </c>
      <c r="Q1924" s="122">
        <f>'CBA Result'!$G$74</f>
        <v>-11300047184.977684</v>
      </c>
      <c r="R1924" s="3">
        <v>6.9778240030975436E-2</v>
      </c>
      <c r="S1924" s="122">
        <f t="shared" si="91"/>
        <v>4588752977.5611668</v>
      </c>
      <c r="T1924" s="3">
        <v>0.46921002830984848</v>
      </c>
      <c r="U1924" s="122">
        <f t="shared" si="92"/>
        <v>-18901157764.308968</v>
      </c>
      <c r="V1924" s="3">
        <f t="shared" si="93"/>
        <v>0.37519520975324305</v>
      </c>
    </row>
    <row r="1925" spans="13:22" x14ac:dyDescent="0.25">
      <c r="M1925" s="3">
        <v>1921</v>
      </c>
      <c r="N1925" s="122">
        <f>(_xlfn.GAMMA.INV(T1925,IF($O$2="Railway",$D$31,$D$32),IF($O$2="Railway",$F$31,$F$32))*'CBA Result'!$G$89)</f>
        <v>3671615906.6925793</v>
      </c>
      <c r="O1925" s="122">
        <f>'CBA Result'!$G$88+'CBA Result'!$G$92+'CBA Result'!$G$93+'CBA Result'!$G$94+'CBA Result'!$G$95</f>
        <v>-1375964005.2877898</v>
      </c>
      <c r="P1925" s="122">
        <f>'CBA Result'!$G$90+'CBA Result'!$G$91</f>
        <v>16477753602.776276</v>
      </c>
      <c r="Q1925" s="122">
        <f>'CBA Result'!$G$74</f>
        <v>-11300047184.977684</v>
      </c>
      <c r="R1925" s="3">
        <v>0.84091992381005853</v>
      </c>
      <c r="S1925" s="122">
        <f t="shared" si="91"/>
        <v>21190361765.123829</v>
      </c>
      <c r="T1925" s="3">
        <v>0.36873062416548386</v>
      </c>
      <c r="U1925" s="122">
        <f t="shared" si="92"/>
        <v>-17891401324.09211</v>
      </c>
      <c r="V1925" s="3">
        <f t="shared" si="93"/>
        <v>1.312698387403727</v>
      </c>
    </row>
    <row r="1926" spans="13:22" x14ac:dyDescent="0.25">
      <c r="M1926" s="3">
        <v>1922</v>
      </c>
      <c r="N1926" s="122">
        <f>(_xlfn.GAMMA.INV(T1926,IF($O$2="Railway",$D$31,$D$32),IF($O$2="Railway",$F$31,$F$32))*'CBA Result'!$G$89)</f>
        <v>3230575623.2298794</v>
      </c>
      <c r="O1926" s="122">
        <f>'CBA Result'!$G$88+'CBA Result'!$G$92+'CBA Result'!$G$93+'CBA Result'!$G$94+'CBA Result'!$G$95</f>
        <v>-1375964005.2877898</v>
      </c>
      <c r="P1926" s="122">
        <f>'CBA Result'!$G$90+'CBA Result'!$G$91</f>
        <v>16477753602.776276</v>
      </c>
      <c r="Q1926" s="122">
        <f>'CBA Result'!$G$74</f>
        <v>-11300047184.977684</v>
      </c>
      <c r="R1926" s="3">
        <v>0.39405669275796484</v>
      </c>
      <c r="S1926" s="122">
        <f t="shared" ref="S1926:S1989" si="94">_xlfn.BETA.INV(R1926,IF($O$2="Railway",$I$30,$J$30),IF($O$2="Railway",$I$31,$J$31),IF($O$2="Railway",$I$27,$J$27),IF($O$2="Railway",$I$29,$J$29))*P1926</f>
        <v>11066903753.769135</v>
      </c>
      <c r="T1926" s="3">
        <v>0.17909812089525423</v>
      </c>
      <c r="U1926" s="122">
        <f t="shared" ref="U1926:U1989" si="95">_xlfn.GAMMA.INV(T1926,IF($O$2="Railway",$D$31,$D$32),IF($O$2="Railway",$F$31,$F$32))*Q1926</f>
        <v>-15742258028.046574</v>
      </c>
      <c r="V1926" s="3">
        <f t="shared" ref="V1926:V1989" si="96">(N1926+O1926+S1926)/-U1926</f>
        <v>0.82081715016296364</v>
      </c>
    </row>
    <row r="1927" spans="13:22" x14ac:dyDescent="0.25">
      <c r="M1927" s="3">
        <v>1923</v>
      </c>
      <c r="N1927" s="122">
        <f>(_xlfn.GAMMA.INV(T1927,IF($O$2="Railway",$D$31,$D$32),IF($O$2="Railway",$F$31,$F$32))*'CBA Result'!$G$89)</f>
        <v>4123180732.9716344</v>
      </c>
      <c r="O1927" s="122">
        <f>'CBA Result'!$G$88+'CBA Result'!$G$92+'CBA Result'!$G$93+'CBA Result'!$G$94+'CBA Result'!$G$95</f>
        <v>-1375964005.2877898</v>
      </c>
      <c r="P1927" s="122">
        <f>'CBA Result'!$G$90+'CBA Result'!$G$91</f>
        <v>16477753602.776276</v>
      </c>
      <c r="Q1927" s="122">
        <f>'CBA Result'!$G$74</f>
        <v>-11300047184.977684</v>
      </c>
      <c r="R1927" s="3">
        <v>0.89879013683355846</v>
      </c>
      <c r="S1927" s="122">
        <f t="shared" si="94"/>
        <v>23488127603.457539</v>
      </c>
      <c r="T1927" s="3">
        <v>0.58525334106331772</v>
      </c>
      <c r="U1927" s="122">
        <f t="shared" si="95"/>
        <v>-20091829619.458183</v>
      </c>
      <c r="V1927" s="3">
        <f t="shared" si="96"/>
        <v>1.3057717902272792</v>
      </c>
    </row>
    <row r="1928" spans="13:22" x14ac:dyDescent="0.25">
      <c r="M1928" s="3">
        <v>1924</v>
      </c>
      <c r="N1928" s="122">
        <f>(_xlfn.GAMMA.INV(T1928,IF($O$2="Railway",$D$31,$D$32),IF($O$2="Railway",$F$31,$F$32))*'CBA Result'!$G$89)</f>
        <v>3331735786.6749301</v>
      </c>
      <c r="O1928" s="122">
        <f>'CBA Result'!$G$88+'CBA Result'!$G$92+'CBA Result'!$G$93+'CBA Result'!$G$94+'CBA Result'!$G$95</f>
        <v>-1375964005.2877898</v>
      </c>
      <c r="P1928" s="122">
        <f>'CBA Result'!$G$90+'CBA Result'!$G$91</f>
        <v>16477753602.776276</v>
      </c>
      <c r="Q1928" s="122">
        <f>'CBA Result'!$G$74</f>
        <v>-11300047184.977684</v>
      </c>
      <c r="R1928" s="3">
        <v>0.37432842425433388</v>
      </c>
      <c r="S1928" s="122">
        <f t="shared" si="94"/>
        <v>10708260500.183943</v>
      </c>
      <c r="T1928" s="3">
        <v>0.21757612762415668</v>
      </c>
      <c r="U1928" s="122">
        <f t="shared" si="95"/>
        <v>-16235200952.415949</v>
      </c>
      <c r="V1928" s="3">
        <f t="shared" si="96"/>
        <v>0.78003545005006902</v>
      </c>
    </row>
    <row r="1929" spans="13:22" x14ac:dyDescent="0.25">
      <c r="M1929" s="3">
        <v>1925</v>
      </c>
      <c r="N1929" s="122">
        <f>(_xlfn.GAMMA.INV(T1929,IF($O$2="Railway",$D$31,$D$32),IF($O$2="Railway",$F$31,$F$32))*'CBA Result'!$G$89)</f>
        <v>3392533085.6952257</v>
      </c>
      <c r="O1929" s="122">
        <f>'CBA Result'!$G$88+'CBA Result'!$G$92+'CBA Result'!$G$93+'CBA Result'!$G$94+'CBA Result'!$G$95</f>
        <v>-1375964005.2877898</v>
      </c>
      <c r="P1929" s="122">
        <f>'CBA Result'!$G$90+'CBA Result'!$G$91</f>
        <v>16477753602.776276</v>
      </c>
      <c r="Q1929" s="122">
        <f>'CBA Result'!$G$74</f>
        <v>-11300047184.977684</v>
      </c>
      <c r="R1929" s="3">
        <v>0.1958887636854969</v>
      </c>
      <c r="S1929" s="122">
        <f t="shared" si="94"/>
        <v>7397627905.2213612</v>
      </c>
      <c r="T1929" s="3">
        <v>0.2424040647975072</v>
      </c>
      <c r="U1929" s="122">
        <f t="shared" si="95"/>
        <v>-16531459848.726482</v>
      </c>
      <c r="V1929" s="3">
        <f t="shared" si="96"/>
        <v>0.56947160576106226</v>
      </c>
    </row>
    <row r="1930" spans="13:22" x14ac:dyDescent="0.25">
      <c r="M1930" s="3">
        <v>1926</v>
      </c>
      <c r="N1930" s="122">
        <f>(_xlfn.GAMMA.INV(T1930,IF($O$2="Railway",$D$31,$D$32),IF($O$2="Railway",$F$31,$F$32))*'CBA Result'!$G$89)</f>
        <v>4170127936.7867875</v>
      </c>
      <c r="O1930" s="122">
        <f>'CBA Result'!$G$88+'CBA Result'!$G$92+'CBA Result'!$G$93+'CBA Result'!$G$94+'CBA Result'!$G$95</f>
        <v>-1375964005.2877898</v>
      </c>
      <c r="P1930" s="122">
        <f>'CBA Result'!$G$90+'CBA Result'!$G$91</f>
        <v>16477753602.776276</v>
      </c>
      <c r="Q1930" s="122">
        <f>'CBA Result'!$G$74</f>
        <v>-11300047184.977684</v>
      </c>
      <c r="R1930" s="3">
        <v>0.73124817127149622</v>
      </c>
      <c r="S1930" s="122">
        <f t="shared" si="94"/>
        <v>17984327387.132038</v>
      </c>
      <c r="T1930" s="3">
        <v>0.60651191873229815</v>
      </c>
      <c r="U1930" s="122">
        <f t="shared" si="95"/>
        <v>-20320598446.548672</v>
      </c>
      <c r="V1930" s="3">
        <f t="shared" si="96"/>
        <v>1.0225334344009014</v>
      </c>
    </row>
    <row r="1931" spans="13:22" x14ac:dyDescent="0.25">
      <c r="M1931" s="3">
        <v>1927</v>
      </c>
      <c r="N1931" s="122">
        <f>(_xlfn.GAMMA.INV(T1931,IF($O$2="Railway",$D$31,$D$32),IF($O$2="Railway",$F$31,$F$32))*'CBA Result'!$G$89)</f>
        <v>4463568949.3871861</v>
      </c>
      <c r="O1931" s="122">
        <f>'CBA Result'!$G$88+'CBA Result'!$G$92+'CBA Result'!$G$93+'CBA Result'!$G$94+'CBA Result'!$G$95</f>
        <v>-1375964005.2877898</v>
      </c>
      <c r="P1931" s="122">
        <f>'CBA Result'!$G$90+'CBA Result'!$G$91</f>
        <v>16477753602.776276</v>
      </c>
      <c r="Q1931" s="122">
        <f>'CBA Result'!$G$74</f>
        <v>-11300047184.977684</v>
      </c>
      <c r="R1931" s="3">
        <v>0.81767012446682896</v>
      </c>
      <c r="S1931" s="122">
        <f t="shared" si="94"/>
        <v>20419592397.345688</v>
      </c>
      <c r="T1931" s="3">
        <v>0.72719413273441291</v>
      </c>
      <c r="U1931" s="122">
        <f t="shared" si="95"/>
        <v>-21750505891.881374</v>
      </c>
      <c r="V1931" s="3">
        <f t="shared" si="96"/>
        <v>1.0807655444105975</v>
      </c>
    </row>
    <row r="1932" spans="13:22" x14ac:dyDescent="0.25">
      <c r="M1932" s="3">
        <v>1928</v>
      </c>
      <c r="N1932" s="122">
        <f>(_xlfn.GAMMA.INV(T1932,IF($O$2="Railway",$D$31,$D$32),IF($O$2="Railway",$F$31,$F$32))*'CBA Result'!$G$89)</f>
        <v>4097332566.3123455</v>
      </c>
      <c r="O1932" s="122">
        <f>'CBA Result'!$G$88+'CBA Result'!$G$92+'CBA Result'!$G$93+'CBA Result'!$G$94+'CBA Result'!$G$95</f>
        <v>-1375964005.2877898</v>
      </c>
      <c r="P1932" s="122">
        <f>'CBA Result'!$G$90+'CBA Result'!$G$91</f>
        <v>16477753602.776276</v>
      </c>
      <c r="Q1932" s="122">
        <f>'CBA Result'!$G$74</f>
        <v>-11300047184.977684</v>
      </c>
      <c r="R1932" s="3">
        <v>8.6902441050493273E-2</v>
      </c>
      <c r="S1932" s="122">
        <f t="shared" si="94"/>
        <v>5034022333.0513268</v>
      </c>
      <c r="T1932" s="3">
        <v>0.57336735317604981</v>
      </c>
      <c r="U1932" s="122">
        <f t="shared" si="95"/>
        <v>-19965874199.57061</v>
      </c>
      <c r="V1932" s="3">
        <f t="shared" si="96"/>
        <v>0.38843232290037522</v>
      </c>
    </row>
    <row r="1933" spans="13:22" x14ac:dyDescent="0.25">
      <c r="M1933" s="3">
        <v>1929</v>
      </c>
      <c r="N1933" s="122">
        <f>(_xlfn.GAMMA.INV(T1933,IF($O$2="Railway",$D$31,$D$32),IF($O$2="Railway",$F$31,$F$32))*'CBA Result'!$G$89)</f>
        <v>3762608479.764307</v>
      </c>
      <c r="O1933" s="122">
        <f>'CBA Result'!$G$88+'CBA Result'!$G$92+'CBA Result'!$G$93+'CBA Result'!$G$94+'CBA Result'!$G$95</f>
        <v>-1375964005.2877898</v>
      </c>
      <c r="P1933" s="122">
        <f>'CBA Result'!$G$90+'CBA Result'!$G$91</f>
        <v>16477753602.776276</v>
      </c>
      <c r="Q1933" s="122">
        <f>'CBA Result'!$G$74</f>
        <v>-11300047184.977684</v>
      </c>
      <c r="R1933" s="3">
        <v>0.7932418111506413</v>
      </c>
      <c r="S1933" s="122">
        <f t="shared" si="94"/>
        <v>19672261241.077534</v>
      </c>
      <c r="T1933" s="3">
        <v>0.41263486915548264</v>
      </c>
      <c r="U1933" s="122">
        <f t="shared" si="95"/>
        <v>-18334798641.161846</v>
      </c>
      <c r="V1933" s="3">
        <f t="shared" si="96"/>
        <v>1.2031168788530646</v>
      </c>
    </row>
    <row r="1934" spans="13:22" x14ac:dyDescent="0.25">
      <c r="M1934" s="3">
        <v>1930</v>
      </c>
      <c r="N1934" s="122">
        <f>(_xlfn.GAMMA.INV(T1934,IF($O$2="Railway",$D$31,$D$32),IF($O$2="Railway",$F$31,$F$32))*'CBA Result'!$G$89)</f>
        <v>4429868034.7170935</v>
      </c>
      <c r="O1934" s="122">
        <f>'CBA Result'!$G$88+'CBA Result'!$G$92+'CBA Result'!$G$93+'CBA Result'!$G$94+'CBA Result'!$G$95</f>
        <v>-1375964005.2877898</v>
      </c>
      <c r="P1934" s="122">
        <f>'CBA Result'!$G$90+'CBA Result'!$G$91</f>
        <v>16477753602.776276</v>
      </c>
      <c r="Q1934" s="122">
        <f>'CBA Result'!$G$74</f>
        <v>-11300047184.977684</v>
      </c>
      <c r="R1934" s="3">
        <v>0.82993961366695412</v>
      </c>
      <c r="S1934" s="122">
        <f t="shared" si="94"/>
        <v>20818202498.766544</v>
      </c>
      <c r="T1934" s="3">
        <v>0.71455144160795547</v>
      </c>
      <c r="U1934" s="122">
        <f t="shared" si="95"/>
        <v>-21586284850.063644</v>
      </c>
      <c r="V1934" s="3">
        <f t="shared" si="96"/>
        <v>1.1058923151440514</v>
      </c>
    </row>
    <row r="1935" spans="13:22" x14ac:dyDescent="0.25">
      <c r="M1935" s="3">
        <v>1931</v>
      </c>
      <c r="N1935" s="122">
        <f>(_xlfn.GAMMA.INV(T1935,IF($O$2="Railway",$D$31,$D$32),IF($O$2="Railway",$F$31,$F$32))*'CBA Result'!$G$89)</f>
        <v>4010184218.7157702</v>
      </c>
      <c r="O1935" s="122">
        <f>'CBA Result'!$G$88+'CBA Result'!$G$92+'CBA Result'!$G$93+'CBA Result'!$G$94+'CBA Result'!$G$95</f>
        <v>-1375964005.2877898</v>
      </c>
      <c r="P1935" s="122">
        <f>'CBA Result'!$G$90+'CBA Result'!$G$91</f>
        <v>16477753602.776276</v>
      </c>
      <c r="Q1935" s="122">
        <f>'CBA Result'!$G$74</f>
        <v>-11300047184.977684</v>
      </c>
      <c r="R1935" s="3">
        <v>0.1754972415689805</v>
      </c>
      <c r="S1935" s="122">
        <f t="shared" si="94"/>
        <v>6992039647.4091225</v>
      </c>
      <c r="T1935" s="3">
        <v>0.53248414782372777</v>
      </c>
      <c r="U1935" s="122">
        <f t="shared" si="95"/>
        <v>-19541209392.247028</v>
      </c>
      <c r="V1935" s="3">
        <f t="shared" si="96"/>
        <v>0.49261331106028267</v>
      </c>
    </row>
    <row r="1936" spans="13:22" x14ac:dyDescent="0.25">
      <c r="M1936" s="3">
        <v>1932</v>
      </c>
      <c r="N1936" s="122">
        <f>(_xlfn.GAMMA.INV(T1936,IF($O$2="Railway",$D$31,$D$32),IF($O$2="Railway",$F$31,$F$32))*'CBA Result'!$G$89)</f>
        <v>3207784425.3266392</v>
      </c>
      <c r="O1936" s="122">
        <f>'CBA Result'!$G$88+'CBA Result'!$G$92+'CBA Result'!$G$93+'CBA Result'!$G$94+'CBA Result'!$G$95</f>
        <v>-1375964005.2877898</v>
      </c>
      <c r="P1936" s="122">
        <f>'CBA Result'!$G$90+'CBA Result'!$G$91</f>
        <v>16477753602.776276</v>
      </c>
      <c r="Q1936" s="122">
        <f>'CBA Result'!$G$74</f>
        <v>-11300047184.977684</v>
      </c>
      <c r="R1936" s="3">
        <v>0.27127216619379746</v>
      </c>
      <c r="S1936" s="122">
        <f t="shared" si="94"/>
        <v>8828555729.4503517</v>
      </c>
      <c r="T1936" s="3">
        <v>0.17095607971760707</v>
      </c>
      <c r="U1936" s="122">
        <f t="shared" si="95"/>
        <v>-15631198898.032347</v>
      </c>
      <c r="V1936" s="3">
        <f t="shared" si="96"/>
        <v>0.68199350664209946</v>
      </c>
    </row>
    <row r="1937" spans="13:22" x14ac:dyDescent="0.25">
      <c r="M1937" s="3">
        <v>1933</v>
      </c>
      <c r="N1937" s="122">
        <f>(_xlfn.GAMMA.INV(T1937,IF($O$2="Railway",$D$31,$D$32),IF($O$2="Railway",$F$31,$F$32))*'CBA Result'!$G$89)</f>
        <v>5550918090.9539347</v>
      </c>
      <c r="O1937" s="122">
        <f>'CBA Result'!$G$88+'CBA Result'!$G$92+'CBA Result'!$G$93+'CBA Result'!$G$94+'CBA Result'!$G$95</f>
        <v>-1375964005.2877898</v>
      </c>
      <c r="P1937" s="122">
        <f>'CBA Result'!$G$90+'CBA Result'!$G$91</f>
        <v>16477753602.776276</v>
      </c>
      <c r="Q1937" s="122">
        <f>'CBA Result'!$G$74</f>
        <v>-11300047184.977684</v>
      </c>
      <c r="R1937" s="3">
        <v>9.4412173339013639E-2</v>
      </c>
      <c r="S1937" s="122">
        <f t="shared" si="94"/>
        <v>5219276222.5631027</v>
      </c>
      <c r="T1937" s="3">
        <v>0.95813644775767592</v>
      </c>
      <c r="U1937" s="122">
        <f t="shared" si="95"/>
        <v>-27049044836.468925</v>
      </c>
      <c r="V1937" s="3">
        <f t="shared" si="96"/>
        <v>0.34730358742884182</v>
      </c>
    </row>
    <row r="1938" spans="13:22" x14ac:dyDescent="0.25">
      <c r="M1938" s="3">
        <v>1934</v>
      </c>
      <c r="N1938" s="122">
        <f>(_xlfn.GAMMA.INV(T1938,IF($O$2="Railway",$D$31,$D$32),IF($O$2="Railway",$F$31,$F$32))*'CBA Result'!$G$89)</f>
        <v>6277668288.2015953</v>
      </c>
      <c r="O1938" s="122">
        <f>'CBA Result'!$G$88+'CBA Result'!$G$92+'CBA Result'!$G$93+'CBA Result'!$G$94+'CBA Result'!$G$95</f>
        <v>-1375964005.2877898</v>
      </c>
      <c r="P1938" s="122">
        <f>'CBA Result'!$G$90+'CBA Result'!$G$91</f>
        <v>16477753602.776276</v>
      </c>
      <c r="Q1938" s="122">
        <f>'CBA Result'!$G$74</f>
        <v>-11300047184.977684</v>
      </c>
      <c r="R1938" s="3">
        <v>0.77169938615340128</v>
      </c>
      <c r="S1938" s="122">
        <f t="shared" si="94"/>
        <v>19056023220.61998</v>
      </c>
      <c r="T1938" s="3">
        <v>0.99187615235627447</v>
      </c>
      <c r="U1938" s="122">
        <f t="shared" si="95"/>
        <v>-30590422739.756695</v>
      </c>
      <c r="V1938" s="3">
        <f t="shared" si="96"/>
        <v>0.78317739206647963</v>
      </c>
    </row>
    <row r="1939" spans="13:22" x14ac:dyDescent="0.25">
      <c r="M1939" s="3">
        <v>1935</v>
      </c>
      <c r="N1939" s="122">
        <f>(_xlfn.GAMMA.INV(T1939,IF($O$2="Railway",$D$31,$D$32),IF($O$2="Railway",$F$31,$F$32))*'CBA Result'!$G$89)</f>
        <v>4377701130.3977156</v>
      </c>
      <c r="O1939" s="122">
        <f>'CBA Result'!$G$88+'CBA Result'!$G$92+'CBA Result'!$G$93+'CBA Result'!$G$94+'CBA Result'!$G$95</f>
        <v>-1375964005.2877898</v>
      </c>
      <c r="P1939" s="122">
        <f>'CBA Result'!$G$90+'CBA Result'!$G$91</f>
        <v>16477753602.776276</v>
      </c>
      <c r="Q1939" s="122">
        <f>'CBA Result'!$G$74</f>
        <v>-11300047184.977684</v>
      </c>
      <c r="R1939" s="3">
        <v>0.28259670555714766</v>
      </c>
      <c r="S1939" s="122">
        <f t="shared" si="94"/>
        <v>9037504584.5467682</v>
      </c>
      <c r="T1939" s="3">
        <v>0.69431729389613839</v>
      </c>
      <c r="U1939" s="122">
        <f t="shared" si="95"/>
        <v>-21332080966.887245</v>
      </c>
      <c r="V1939" s="3">
        <f t="shared" si="96"/>
        <v>0.56437258645064325</v>
      </c>
    </row>
    <row r="1940" spans="13:22" x14ac:dyDescent="0.25">
      <c r="M1940" s="3">
        <v>1936</v>
      </c>
      <c r="N1940" s="122">
        <f>(_xlfn.GAMMA.INV(T1940,IF($O$2="Railway",$D$31,$D$32),IF($O$2="Railway",$F$31,$F$32))*'CBA Result'!$G$89)</f>
        <v>4142372873.5682516</v>
      </c>
      <c r="O1940" s="122">
        <f>'CBA Result'!$G$88+'CBA Result'!$G$92+'CBA Result'!$G$93+'CBA Result'!$G$94+'CBA Result'!$G$95</f>
        <v>-1375964005.2877898</v>
      </c>
      <c r="P1940" s="122">
        <f>'CBA Result'!$G$90+'CBA Result'!$G$91</f>
        <v>16477753602.776276</v>
      </c>
      <c r="Q1940" s="122">
        <f>'CBA Result'!$G$74</f>
        <v>-11300047184.977684</v>
      </c>
      <c r="R1940" s="3">
        <v>0.9269905223546886</v>
      </c>
      <c r="S1940" s="122">
        <f t="shared" si="94"/>
        <v>24939611307.678017</v>
      </c>
      <c r="T1940" s="3">
        <v>0.59399728481374514</v>
      </c>
      <c r="U1940" s="122">
        <f t="shared" si="95"/>
        <v>-20185350918.63781</v>
      </c>
      <c r="V1940" s="3">
        <f t="shared" si="96"/>
        <v>1.3725805554550246</v>
      </c>
    </row>
    <row r="1941" spans="13:22" x14ac:dyDescent="0.25">
      <c r="M1941" s="3">
        <v>1937</v>
      </c>
      <c r="N1941" s="122">
        <f>(_xlfn.GAMMA.INV(T1941,IF($O$2="Railway",$D$31,$D$32),IF($O$2="Railway",$F$31,$F$32))*'CBA Result'!$G$89)</f>
        <v>3766887039.9165025</v>
      </c>
      <c r="O1941" s="122">
        <f>'CBA Result'!$G$88+'CBA Result'!$G$92+'CBA Result'!$G$93+'CBA Result'!$G$94+'CBA Result'!$G$95</f>
        <v>-1375964005.2877898</v>
      </c>
      <c r="P1941" s="122">
        <f>'CBA Result'!$G$90+'CBA Result'!$G$91</f>
        <v>16477753602.776276</v>
      </c>
      <c r="Q1941" s="122">
        <f>'CBA Result'!$G$74</f>
        <v>-11300047184.977684</v>
      </c>
      <c r="R1941" s="3">
        <v>0.5115215249624312</v>
      </c>
      <c r="S1941" s="122">
        <f t="shared" si="94"/>
        <v>13249250308.788387</v>
      </c>
      <c r="T1941" s="3">
        <v>0.41471335715495194</v>
      </c>
      <c r="U1941" s="122">
        <f t="shared" si="95"/>
        <v>-18355647618.483429</v>
      </c>
      <c r="V1941" s="3">
        <f t="shared" si="96"/>
        <v>0.85206328147572674</v>
      </c>
    </row>
    <row r="1942" spans="13:22" x14ac:dyDescent="0.25">
      <c r="M1942" s="3">
        <v>1938</v>
      </c>
      <c r="N1942" s="122">
        <f>(_xlfn.GAMMA.INV(T1942,IF($O$2="Railway",$D$31,$D$32),IF($O$2="Railway",$F$31,$F$32))*'CBA Result'!$G$89)</f>
        <v>2991657329.7994423</v>
      </c>
      <c r="O1942" s="122">
        <f>'CBA Result'!$G$88+'CBA Result'!$G$92+'CBA Result'!$G$93+'CBA Result'!$G$94+'CBA Result'!$G$95</f>
        <v>-1375964005.2877898</v>
      </c>
      <c r="P1942" s="122">
        <f>'CBA Result'!$G$90+'CBA Result'!$G$91</f>
        <v>16477753602.776276</v>
      </c>
      <c r="Q1942" s="122">
        <f>'CBA Result'!$G$74</f>
        <v>-11300047184.977684</v>
      </c>
      <c r="R1942" s="3">
        <v>0.53986223931044097</v>
      </c>
      <c r="S1942" s="122">
        <f t="shared" si="94"/>
        <v>13797354832.876881</v>
      </c>
      <c r="T1942" s="3">
        <v>0.1042319872821782</v>
      </c>
      <c r="U1942" s="122">
        <f t="shared" si="95"/>
        <v>-14578034105.920218</v>
      </c>
      <c r="V1942" s="3">
        <f t="shared" si="96"/>
        <v>1.0572789201480337</v>
      </c>
    </row>
    <row r="1943" spans="13:22" x14ac:dyDescent="0.25">
      <c r="M1943" s="3">
        <v>1939</v>
      </c>
      <c r="N1943" s="122">
        <f>(_xlfn.GAMMA.INV(T1943,IF($O$2="Railway",$D$31,$D$32),IF($O$2="Railway",$F$31,$F$32))*'CBA Result'!$G$89)</f>
        <v>4297089614.1053162</v>
      </c>
      <c r="O1943" s="122">
        <f>'CBA Result'!$G$88+'CBA Result'!$G$92+'CBA Result'!$G$93+'CBA Result'!$G$94+'CBA Result'!$G$95</f>
        <v>-1375964005.2877898</v>
      </c>
      <c r="P1943" s="122">
        <f>'CBA Result'!$G$90+'CBA Result'!$G$91</f>
        <v>16477753602.776276</v>
      </c>
      <c r="Q1943" s="122">
        <f>'CBA Result'!$G$74</f>
        <v>-11300047184.977684</v>
      </c>
      <c r="R1943" s="3">
        <v>0.19650784084621409</v>
      </c>
      <c r="S1943" s="122">
        <f t="shared" si="94"/>
        <v>7409780666.5048342</v>
      </c>
      <c r="T1943" s="3">
        <v>0.66153236433989482</v>
      </c>
      <c r="U1943" s="122">
        <f t="shared" si="95"/>
        <v>-20939269456.646751</v>
      </c>
      <c r="V1943" s="3">
        <f t="shared" si="96"/>
        <v>0.49337472334991239</v>
      </c>
    </row>
    <row r="1944" spans="13:22" x14ac:dyDescent="0.25">
      <c r="M1944" s="3">
        <v>1940</v>
      </c>
      <c r="N1944" s="122">
        <f>(_xlfn.GAMMA.INV(T1944,IF($O$2="Railway",$D$31,$D$32),IF($O$2="Railway",$F$31,$F$32))*'CBA Result'!$G$89)</f>
        <v>3369216978.1945634</v>
      </c>
      <c r="O1944" s="122">
        <f>'CBA Result'!$G$88+'CBA Result'!$G$92+'CBA Result'!$G$93+'CBA Result'!$G$94+'CBA Result'!$G$95</f>
        <v>-1375964005.2877898</v>
      </c>
      <c r="P1944" s="122">
        <f>'CBA Result'!$G$90+'CBA Result'!$G$91</f>
        <v>16477753602.776276</v>
      </c>
      <c r="Q1944" s="122">
        <f>'CBA Result'!$G$74</f>
        <v>-11300047184.977684</v>
      </c>
      <c r="R1944" s="3">
        <v>0.96294087484288193</v>
      </c>
      <c r="S1944" s="122">
        <f t="shared" si="94"/>
        <v>27510571147.870724</v>
      </c>
      <c r="T1944" s="3">
        <v>0.2327413403870745</v>
      </c>
      <c r="U1944" s="122">
        <f t="shared" si="95"/>
        <v>-16417842888.997761</v>
      </c>
      <c r="V1944" s="3">
        <f t="shared" si="96"/>
        <v>1.7970585003313173</v>
      </c>
    </row>
    <row r="1945" spans="13:22" x14ac:dyDescent="0.25">
      <c r="M1945" s="3">
        <v>1941</v>
      </c>
      <c r="N1945" s="122">
        <f>(_xlfn.GAMMA.INV(T1945,IF($O$2="Railway",$D$31,$D$32),IF($O$2="Railway",$F$31,$F$32))*'CBA Result'!$G$89)</f>
        <v>3842956328.5087829</v>
      </c>
      <c r="O1945" s="122">
        <f>'CBA Result'!$G$88+'CBA Result'!$G$92+'CBA Result'!$G$93+'CBA Result'!$G$94+'CBA Result'!$G$95</f>
        <v>-1375964005.2877898</v>
      </c>
      <c r="P1945" s="122">
        <f>'CBA Result'!$G$90+'CBA Result'!$G$91</f>
        <v>16477753602.776276</v>
      </c>
      <c r="Q1945" s="122">
        <f>'CBA Result'!$G$74</f>
        <v>-11300047184.977684</v>
      </c>
      <c r="R1945" s="3">
        <v>0.47639213045263162</v>
      </c>
      <c r="S1945" s="122">
        <f t="shared" si="94"/>
        <v>12584142229.748011</v>
      </c>
      <c r="T1945" s="3">
        <v>0.45174732892751557</v>
      </c>
      <c r="U1945" s="122">
        <f t="shared" si="95"/>
        <v>-18726325326.944675</v>
      </c>
      <c r="V1945" s="3">
        <f t="shared" si="96"/>
        <v>0.80374202040121756</v>
      </c>
    </row>
    <row r="1946" spans="13:22" x14ac:dyDescent="0.25">
      <c r="M1946" s="3">
        <v>1942</v>
      </c>
      <c r="N1946" s="122">
        <f>(_xlfn.GAMMA.INV(T1946,IF($O$2="Railway",$D$31,$D$32),IF($O$2="Railway",$F$31,$F$32))*'CBA Result'!$G$89)</f>
        <v>3643973621.3539925</v>
      </c>
      <c r="O1946" s="122">
        <f>'CBA Result'!$G$88+'CBA Result'!$G$92+'CBA Result'!$G$93+'CBA Result'!$G$94+'CBA Result'!$G$95</f>
        <v>-1375964005.2877898</v>
      </c>
      <c r="P1946" s="122">
        <f>'CBA Result'!$G$90+'CBA Result'!$G$91</f>
        <v>16477753602.776276</v>
      </c>
      <c r="Q1946" s="122">
        <f>'CBA Result'!$G$74</f>
        <v>-11300047184.977684</v>
      </c>
      <c r="R1946" s="3">
        <v>0.59755769147790494</v>
      </c>
      <c r="S1946" s="122">
        <f t="shared" si="94"/>
        <v>14955035690.28694</v>
      </c>
      <c r="T1946" s="3">
        <v>0.35555694454544651</v>
      </c>
      <c r="U1946" s="122">
        <f t="shared" si="95"/>
        <v>-17756703351.026287</v>
      </c>
      <c r="V1946" s="3">
        <f t="shared" si="96"/>
        <v>0.96994610800645598</v>
      </c>
    </row>
    <row r="1947" spans="13:22" x14ac:dyDescent="0.25">
      <c r="M1947" s="3">
        <v>1943</v>
      </c>
      <c r="N1947" s="122">
        <f>(_xlfn.GAMMA.INV(T1947,IF($O$2="Railway",$D$31,$D$32),IF($O$2="Railway",$F$31,$F$32))*'CBA Result'!$G$89)</f>
        <v>2933303051.6439366</v>
      </c>
      <c r="O1947" s="122">
        <f>'CBA Result'!$G$88+'CBA Result'!$G$92+'CBA Result'!$G$93+'CBA Result'!$G$94+'CBA Result'!$G$95</f>
        <v>-1375964005.2877898</v>
      </c>
      <c r="P1947" s="122">
        <f>'CBA Result'!$G$90+'CBA Result'!$G$91</f>
        <v>16477753602.776276</v>
      </c>
      <c r="Q1947" s="122">
        <f>'CBA Result'!$G$74</f>
        <v>-11300047184.977684</v>
      </c>
      <c r="R1947" s="3">
        <v>8.5262238999211926E-2</v>
      </c>
      <c r="S1947" s="122">
        <f t="shared" si="94"/>
        <v>4992828634.6594229</v>
      </c>
      <c r="T1947" s="3">
        <v>8.9573575687984075E-2</v>
      </c>
      <c r="U1947" s="122">
        <f t="shared" si="95"/>
        <v>-14293679795.450327</v>
      </c>
      <c r="V1947" s="3">
        <f t="shared" si="96"/>
        <v>0.45825622056403459</v>
      </c>
    </row>
    <row r="1948" spans="13:22" x14ac:dyDescent="0.25">
      <c r="M1948" s="3">
        <v>1944</v>
      </c>
      <c r="N1948" s="122">
        <f>(_xlfn.GAMMA.INV(T1948,IF($O$2="Railway",$D$31,$D$32),IF($O$2="Railway",$F$31,$F$32))*'CBA Result'!$G$89)</f>
        <v>3642087843.5982394</v>
      </c>
      <c r="O1948" s="122">
        <f>'CBA Result'!$G$88+'CBA Result'!$G$92+'CBA Result'!$G$93+'CBA Result'!$G$94+'CBA Result'!$G$95</f>
        <v>-1375964005.2877898</v>
      </c>
      <c r="P1948" s="122">
        <f>'CBA Result'!$G$90+'CBA Result'!$G$91</f>
        <v>16477753602.776276</v>
      </c>
      <c r="Q1948" s="122">
        <f>'CBA Result'!$G$74</f>
        <v>-11300047184.977684</v>
      </c>
      <c r="R1948" s="3">
        <v>0.74109381755435921</v>
      </c>
      <c r="S1948" s="122">
        <f t="shared" si="94"/>
        <v>18236226080.838284</v>
      </c>
      <c r="T1948" s="3">
        <v>0.35466184961269021</v>
      </c>
      <c r="U1948" s="122">
        <f t="shared" si="95"/>
        <v>-17747514152.729504</v>
      </c>
      <c r="V1948" s="3">
        <f t="shared" si="96"/>
        <v>1.155223753744439</v>
      </c>
    </row>
    <row r="1949" spans="13:22" x14ac:dyDescent="0.25">
      <c r="M1949" s="3">
        <v>1945</v>
      </c>
      <c r="N1949" s="122">
        <f>(_xlfn.GAMMA.INV(T1949,IF($O$2="Railway",$D$31,$D$32),IF($O$2="Railway",$F$31,$F$32))*'CBA Result'!$G$89)</f>
        <v>2313002409.8616338</v>
      </c>
      <c r="O1949" s="122">
        <f>'CBA Result'!$G$88+'CBA Result'!$G$92+'CBA Result'!$G$93+'CBA Result'!$G$94+'CBA Result'!$G$95</f>
        <v>-1375964005.2877898</v>
      </c>
      <c r="P1949" s="122">
        <f>'CBA Result'!$G$90+'CBA Result'!$G$91</f>
        <v>16477753602.776276</v>
      </c>
      <c r="Q1949" s="122">
        <f>'CBA Result'!$G$74</f>
        <v>-11300047184.977684</v>
      </c>
      <c r="R1949" s="3">
        <v>0.56208631311473567</v>
      </c>
      <c r="S1949" s="122">
        <f t="shared" si="94"/>
        <v>14235918017.228622</v>
      </c>
      <c r="T1949" s="3">
        <v>9.7644110957569863E-3</v>
      </c>
      <c r="U1949" s="122">
        <f t="shared" si="95"/>
        <v>-11271019472.106133</v>
      </c>
      <c r="V1949" s="3">
        <f t="shared" si="96"/>
        <v>1.3461920156692986</v>
      </c>
    </row>
    <row r="1950" spans="13:22" x14ac:dyDescent="0.25">
      <c r="M1950" s="3">
        <v>1946</v>
      </c>
      <c r="N1950" s="122">
        <f>(_xlfn.GAMMA.INV(T1950,IF($O$2="Railway",$D$31,$D$32),IF($O$2="Railway",$F$31,$F$32))*'CBA Result'!$G$89)</f>
        <v>4203731271.169476</v>
      </c>
      <c r="O1950" s="122">
        <f>'CBA Result'!$G$88+'CBA Result'!$G$92+'CBA Result'!$G$93+'CBA Result'!$G$94+'CBA Result'!$G$95</f>
        <v>-1375964005.2877898</v>
      </c>
      <c r="P1950" s="122">
        <f>'CBA Result'!$G$90+'CBA Result'!$G$91</f>
        <v>16477753602.776276</v>
      </c>
      <c r="Q1950" s="122">
        <f>'CBA Result'!$G$74</f>
        <v>-11300047184.977684</v>
      </c>
      <c r="R1950" s="3">
        <v>0.65597817459093521</v>
      </c>
      <c r="S1950" s="122">
        <f t="shared" si="94"/>
        <v>16204548437.053549</v>
      </c>
      <c r="T1950" s="3">
        <v>0.62144369745607286</v>
      </c>
      <c r="U1950" s="122">
        <f t="shared" si="95"/>
        <v>-20484343989.804565</v>
      </c>
      <c r="V1950" s="3">
        <f t="shared" si="96"/>
        <v>0.9291152165970249</v>
      </c>
    </row>
    <row r="1951" spans="13:22" x14ac:dyDescent="0.25">
      <c r="M1951" s="3">
        <v>1947</v>
      </c>
      <c r="N1951" s="122">
        <f>(_xlfn.GAMMA.INV(T1951,IF($O$2="Railway",$D$31,$D$32),IF($O$2="Railway",$F$31,$F$32))*'CBA Result'!$G$89)</f>
        <v>2950829102.4305925</v>
      </c>
      <c r="O1951" s="122">
        <f>'CBA Result'!$G$88+'CBA Result'!$G$92+'CBA Result'!$G$93+'CBA Result'!$G$94+'CBA Result'!$G$95</f>
        <v>-1375964005.2877898</v>
      </c>
      <c r="P1951" s="122">
        <f>'CBA Result'!$G$90+'CBA Result'!$G$91</f>
        <v>16477753602.776276</v>
      </c>
      <c r="Q1951" s="122">
        <f>'CBA Result'!$G$74</f>
        <v>-11300047184.977684</v>
      </c>
      <c r="R1951" s="3">
        <v>0.56169388019832278</v>
      </c>
      <c r="S1951" s="122">
        <f t="shared" si="94"/>
        <v>14228099638.827457</v>
      </c>
      <c r="T1951" s="3">
        <v>9.3825550623440446E-2</v>
      </c>
      <c r="U1951" s="122">
        <f t="shared" si="95"/>
        <v>-14379082412.777189</v>
      </c>
      <c r="V1951" s="3">
        <f t="shared" si="96"/>
        <v>1.0990245609780924</v>
      </c>
    </row>
    <row r="1952" spans="13:22" x14ac:dyDescent="0.25">
      <c r="M1952" s="3">
        <v>1948</v>
      </c>
      <c r="N1952" s="122">
        <f>(_xlfn.GAMMA.INV(T1952,IF($O$2="Railway",$D$31,$D$32),IF($O$2="Railway",$F$31,$F$32))*'CBA Result'!$G$89)</f>
        <v>3735266225.5856676</v>
      </c>
      <c r="O1952" s="122">
        <f>'CBA Result'!$G$88+'CBA Result'!$G$92+'CBA Result'!$G$93+'CBA Result'!$G$94+'CBA Result'!$G$95</f>
        <v>-1375964005.2877898</v>
      </c>
      <c r="P1952" s="122">
        <f>'CBA Result'!$G$90+'CBA Result'!$G$91</f>
        <v>16477753602.776276</v>
      </c>
      <c r="Q1952" s="122">
        <f>'CBA Result'!$G$74</f>
        <v>-11300047184.977684</v>
      </c>
      <c r="R1952" s="3">
        <v>0.83103330326214941</v>
      </c>
      <c r="S1952" s="122">
        <f t="shared" si="94"/>
        <v>20854586973.846359</v>
      </c>
      <c r="T1952" s="3">
        <v>0.39937516202809253</v>
      </c>
      <c r="U1952" s="122">
        <f t="shared" si="95"/>
        <v>-18201562688.641956</v>
      </c>
      <c r="V1952" s="3">
        <f t="shared" si="96"/>
        <v>1.27537891065969</v>
      </c>
    </row>
    <row r="1953" spans="13:22" x14ac:dyDescent="0.25">
      <c r="M1953" s="3">
        <v>1949</v>
      </c>
      <c r="N1953" s="122">
        <f>(_xlfn.GAMMA.INV(T1953,IF($O$2="Railway",$D$31,$D$32),IF($O$2="Railway",$F$31,$F$32))*'CBA Result'!$G$89)</f>
        <v>2739986469.6641073</v>
      </c>
      <c r="O1953" s="122">
        <f>'CBA Result'!$G$88+'CBA Result'!$G$92+'CBA Result'!$G$93+'CBA Result'!$G$94+'CBA Result'!$G$95</f>
        <v>-1375964005.2877898</v>
      </c>
      <c r="P1953" s="122">
        <f>'CBA Result'!$G$90+'CBA Result'!$G$91</f>
        <v>16477753602.776276</v>
      </c>
      <c r="Q1953" s="122">
        <f>'CBA Result'!$G$74</f>
        <v>-11300047184.977684</v>
      </c>
      <c r="R1953" s="3">
        <v>0.5620366950200516</v>
      </c>
      <c r="S1953" s="122">
        <f t="shared" si="94"/>
        <v>14234929329.550453</v>
      </c>
      <c r="T1953" s="3">
        <v>5.0968917097799604E-2</v>
      </c>
      <c r="U1953" s="122">
        <f t="shared" si="95"/>
        <v>-13351668256.471428</v>
      </c>
      <c r="V1953" s="3">
        <f t="shared" si="96"/>
        <v>1.1683148123730611</v>
      </c>
    </row>
    <row r="1954" spans="13:22" x14ac:dyDescent="0.25">
      <c r="M1954" s="3">
        <v>1950</v>
      </c>
      <c r="N1954" s="122">
        <f>(_xlfn.GAMMA.INV(T1954,IF($O$2="Railway",$D$31,$D$32),IF($O$2="Railway",$F$31,$F$32))*'CBA Result'!$G$89)</f>
        <v>4019170764.7058883</v>
      </c>
      <c r="O1954" s="122">
        <f>'CBA Result'!$G$88+'CBA Result'!$G$92+'CBA Result'!$G$93+'CBA Result'!$G$94+'CBA Result'!$G$95</f>
        <v>-1375964005.2877898</v>
      </c>
      <c r="P1954" s="122">
        <f>'CBA Result'!$G$90+'CBA Result'!$G$91</f>
        <v>16477753602.776276</v>
      </c>
      <c r="Q1954" s="122">
        <f>'CBA Result'!$G$74</f>
        <v>-11300047184.977684</v>
      </c>
      <c r="R1954" s="3">
        <v>0.84200158885279452</v>
      </c>
      <c r="S1954" s="122">
        <f t="shared" si="94"/>
        <v>21227882193.31179</v>
      </c>
      <c r="T1954" s="3">
        <v>0.53675068549680338</v>
      </c>
      <c r="U1954" s="122">
        <f t="shared" si="95"/>
        <v>-19584999893.463001</v>
      </c>
      <c r="V1954" s="3">
        <f t="shared" si="96"/>
        <v>1.2188454982171064</v>
      </c>
    </row>
    <row r="1955" spans="13:22" x14ac:dyDescent="0.25">
      <c r="M1955" s="3">
        <v>1951</v>
      </c>
      <c r="N1955" s="122">
        <f>(_xlfn.GAMMA.INV(T1955,IF($O$2="Railway",$D$31,$D$32),IF($O$2="Railway",$F$31,$F$32))*'CBA Result'!$G$89)</f>
        <v>2997134541.686686</v>
      </c>
      <c r="O1955" s="122">
        <f>'CBA Result'!$G$88+'CBA Result'!$G$92+'CBA Result'!$G$93+'CBA Result'!$G$94+'CBA Result'!$G$95</f>
        <v>-1375964005.2877898</v>
      </c>
      <c r="P1955" s="122">
        <f>'CBA Result'!$G$90+'CBA Result'!$G$91</f>
        <v>16477753602.776276</v>
      </c>
      <c r="Q1955" s="122">
        <f>'CBA Result'!$G$74</f>
        <v>-11300047184.977684</v>
      </c>
      <c r="R1955" s="3">
        <v>0.15287853883829716</v>
      </c>
      <c r="S1955" s="122">
        <f t="shared" si="94"/>
        <v>6527852866.648428</v>
      </c>
      <c r="T1955" s="3">
        <v>0.10568156774188309</v>
      </c>
      <c r="U1955" s="122">
        <f t="shared" si="95"/>
        <v>-14604723988.114361</v>
      </c>
      <c r="V1955" s="3">
        <f t="shared" si="96"/>
        <v>0.5579717500775212</v>
      </c>
    </row>
    <row r="1956" spans="13:22" x14ac:dyDescent="0.25">
      <c r="M1956" s="3">
        <v>1952</v>
      </c>
      <c r="N1956" s="122">
        <f>(_xlfn.GAMMA.INV(T1956,IF($O$2="Railway",$D$31,$D$32),IF($O$2="Railway",$F$31,$F$32))*'CBA Result'!$G$89)</f>
        <v>4079655073.9380383</v>
      </c>
      <c r="O1956" s="122">
        <f>'CBA Result'!$G$88+'CBA Result'!$G$92+'CBA Result'!$G$93+'CBA Result'!$G$94+'CBA Result'!$G$95</f>
        <v>-1375964005.2877898</v>
      </c>
      <c r="P1956" s="122">
        <f>'CBA Result'!$G$90+'CBA Result'!$G$91</f>
        <v>16477753602.776276</v>
      </c>
      <c r="Q1956" s="122">
        <f>'CBA Result'!$G$74</f>
        <v>-11300047184.977684</v>
      </c>
      <c r="R1956" s="3">
        <v>0.85395128793558539</v>
      </c>
      <c r="S1956" s="122">
        <f t="shared" si="94"/>
        <v>21653610025.625877</v>
      </c>
      <c r="T1956" s="3">
        <v>0.56517038069405734</v>
      </c>
      <c r="U1956" s="122">
        <f t="shared" si="95"/>
        <v>-19879733623.18412</v>
      </c>
      <c r="V1956" s="3">
        <f t="shared" si="96"/>
        <v>1.2252327700140904</v>
      </c>
    </row>
    <row r="1957" spans="13:22" x14ac:dyDescent="0.25">
      <c r="M1957" s="3">
        <v>1953</v>
      </c>
      <c r="N1957" s="122">
        <f>(_xlfn.GAMMA.INV(T1957,IF($O$2="Railway",$D$31,$D$32),IF($O$2="Railway",$F$31,$F$32))*'CBA Result'!$G$89)</f>
        <v>3496692787.1039023</v>
      </c>
      <c r="O1957" s="122">
        <f>'CBA Result'!$G$88+'CBA Result'!$G$92+'CBA Result'!$G$93+'CBA Result'!$G$94+'CBA Result'!$G$95</f>
        <v>-1375964005.2877898</v>
      </c>
      <c r="P1957" s="122">
        <f>'CBA Result'!$G$90+'CBA Result'!$G$91</f>
        <v>16477753602.776276</v>
      </c>
      <c r="Q1957" s="122">
        <f>'CBA Result'!$G$74</f>
        <v>-11300047184.977684</v>
      </c>
      <c r="R1957" s="3">
        <v>0.68710825832216438</v>
      </c>
      <c r="S1957" s="122">
        <f t="shared" si="94"/>
        <v>16912927737.545424</v>
      </c>
      <c r="T1957" s="3">
        <v>0.2875027058587043</v>
      </c>
      <c r="U1957" s="122">
        <f t="shared" si="95"/>
        <v>-17039019208.708378</v>
      </c>
      <c r="V1957" s="3">
        <f t="shared" si="96"/>
        <v>1.1170629181305065</v>
      </c>
    </row>
    <row r="1958" spans="13:22" x14ac:dyDescent="0.25">
      <c r="M1958" s="3">
        <v>1954</v>
      </c>
      <c r="N1958" s="122">
        <f>(_xlfn.GAMMA.INV(T1958,IF($O$2="Railway",$D$31,$D$32),IF($O$2="Railway",$F$31,$F$32))*'CBA Result'!$G$89)</f>
        <v>3825309715.9674816</v>
      </c>
      <c r="O1958" s="122">
        <f>'CBA Result'!$G$88+'CBA Result'!$G$92+'CBA Result'!$G$93+'CBA Result'!$G$94+'CBA Result'!$G$95</f>
        <v>-1375964005.2877898</v>
      </c>
      <c r="P1958" s="122">
        <f>'CBA Result'!$G$90+'CBA Result'!$G$91</f>
        <v>16477753602.776276</v>
      </c>
      <c r="Q1958" s="122">
        <f>'CBA Result'!$G$74</f>
        <v>-11300047184.977684</v>
      </c>
      <c r="R1958" s="3">
        <v>0.77885650123065542</v>
      </c>
      <c r="S1958" s="122">
        <f t="shared" si="94"/>
        <v>19256792482.576195</v>
      </c>
      <c r="T1958" s="3">
        <v>0.44315062012979445</v>
      </c>
      <c r="U1958" s="122">
        <f t="shared" si="95"/>
        <v>-18640335224.763325</v>
      </c>
      <c r="V1958" s="3">
        <f t="shared" si="96"/>
        <v>1.1644714502998692</v>
      </c>
    </row>
    <row r="1959" spans="13:22" x14ac:dyDescent="0.25">
      <c r="M1959" s="3">
        <v>1955</v>
      </c>
      <c r="N1959" s="122">
        <f>(_xlfn.GAMMA.INV(T1959,IF($O$2="Railway",$D$31,$D$32),IF($O$2="Railway",$F$31,$F$32))*'CBA Result'!$G$89)</f>
        <v>3732531602.7485347</v>
      </c>
      <c r="O1959" s="122">
        <f>'CBA Result'!$G$88+'CBA Result'!$G$92+'CBA Result'!$G$93+'CBA Result'!$G$94+'CBA Result'!$G$95</f>
        <v>-1375964005.2877898</v>
      </c>
      <c r="P1959" s="122">
        <f>'CBA Result'!$G$90+'CBA Result'!$G$91</f>
        <v>16477753602.776276</v>
      </c>
      <c r="Q1959" s="122">
        <f>'CBA Result'!$G$74</f>
        <v>-11300047184.977684</v>
      </c>
      <c r="R1959" s="3">
        <v>0.15176635713754549</v>
      </c>
      <c r="S1959" s="122">
        <f t="shared" si="94"/>
        <v>6504567603.5740891</v>
      </c>
      <c r="T1959" s="3">
        <v>0.3980515338593662</v>
      </c>
      <c r="U1959" s="122">
        <f t="shared" si="95"/>
        <v>-18188237156.807323</v>
      </c>
      <c r="V1959" s="3">
        <f t="shared" si="96"/>
        <v>0.48719043657941147</v>
      </c>
    </row>
    <row r="1960" spans="13:22" x14ac:dyDescent="0.25">
      <c r="M1960" s="3">
        <v>1956</v>
      </c>
      <c r="N1960" s="122">
        <f>(_xlfn.GAMMA.INV(T1960,IF($O$2="Railway",$D$31,$D$32),IF($O$2="Railway",$F$31,$F$32))*'CBA Result'!$G$89)</f>
        <v>4171299203.2014532</v>
      </c>
      <c r="O1960" s="122">
        <f>'CBA Result'!$G$88+'CBA Result'!$G$92+'CBA Result'!$G$93+'CBA Result'!$G$94+'CBA Result'!$G$95</f>
        <v>-1375964005.2877898</v>
      </c>
      <c r="P1960" s="122">
        <f>'CBA Result'!$G$90+'CBA Result'!$G$91</f>
        <v>16477753602.776276</v>
      </c>
      <c r="Q1960" s="122">
        <f>'CBA Result'!$G$74</f>
        <v>-11300047184.977684</v>
      </c>
      <c r="R1960" s="3">
        <v>0.82255711462882597</v>
      </c>
      <c r="S1960" s="122">
        <f t="shared" si="94"/>
        <v>20576315706.974579</v>
      </c>
      <c r="T1960" s="3">
        <v>0.60703651053033558</v>
      </c>
      <c r="U1960" s="122">
        <f t="shared" si="95"/>
        <v>-20326305905.611595</v>
      </c>
      <c r="V1960" s="3">
        <f t="shared" si="96"/>
        <v>1.1498228459917008</v>
      </c>
    </row>
    <row r="1961" spans="13:22" x14ac:dyDescent="0.25">
      <c r="M1961" s="3">
        <v>1957</v>
      </c>
      <c r="N1961" s="122">
        <f>(_xlfn.GAMMA.INV(T1961,IF($O$2="Railway",$D$31,$D$32),IF($O$2="Railway",$F$31,$F$32))*'CBA Result'!$G$89)</f>
        <v>3679476224.7384853</v>
      </c>
      <c r="O1961" s="122">
        <f>'CBA Result'!$G$88+'CBA Result'!$G$92+'CBA Result'!$G$93+'CBA Result'!$G$94+'CBA Result'!$G$95</f>
        <v>-1375964005.2877898</v>
      </c>
      <c r="P1961" s="122">
        <f>'CBA Result'!$G$90+'CBA Result'!$G$91</f>
        <v>16477753602.776276</v>
      </c>
      <c r="Q1961" s="122">
        <f>'CBA Result'!$G$74</f>
        <v>-11300047184.977684</v>
      </c>
      <c r="R1961" s="3">
        <v>0.55152485796791073</v>
      </c>
      <c r="S1961" s="122">
        <f t="shared" si="94"/>
        <v>14026457033.587984</v>
      </c>
      <c r="T1961" s="3">
        <v>0.37249352622260035</v>
      </c>
      <c r="U1961" s="122">
        <f t="shared" si="95"/>
        <v>-17929703834.013687</v>
      </c>
      <c r="V1961" s="3">
        <f t="shared" si="96"/>
        <v>0.91077741184211758</v>
      </c>
    </row>
    <row r="1962" spans="13:22" x14ac:dyDescent="0.25">
      <c r="M1962" s="3">
        <v>1958</v>
      </c>
      <c r="N1962" s="122">
        <f>(_xlfn.GAMMA.INV(T1962,IF($O$2="Railway",$D$31,$D$32),IF($O$2="Railway",$F$31,$F$32))*'CBA Result'!$G$89)</f>
        <v>4012871711.4569187</v>
      </c>
      <c r="O1962" s="122">
        <f>'CBA Result'!$G$88+'CBA Result'!$G$92+'CBA Result'!$G$93+'CBA Result'!$G$94+'CBA Result'!$G$95</f>
        <v>-1375964005.2877898</v>
      </c>
      <c r="P1962" s="122">
        <f>'CBA Result'!$G$90+'CBA Result'!$G$91</f>
        <v>16477753602.776276</v>
      </c>
      <c r="Q1962" s="122">
        <f>'CBA Result'!$G$74</f>
        <v>-11300047184.977684</v>
      </c>
      <c r="R1962" s="3">
        <v>0.22073754592301742</v>
      </c>
      <c r="S1962" s="122">
        <f t="shared" si="94"/>
        <v>7879165875.1908817</v>
      </c>
      <c r="T1962" s="3">
        <v>0.53376116846489929</v>
      </c>
      <c r="U1962" s="122">
        <f t="shared" si="95"/>
        <v>-19554305264.040104</v>
      </c>
      <c r="V1962" s="3">
        <f t="shared" si="96"/>
        <v>0.5377881463627765</v>
      </c>
    </row>
    <row r="1963" spans="13:22" x14ac:dyDescent="0.25">
      <c r="M1963" s="3">
        <v>1959</v>
      </c>
      <c r="N1963" s="122">
        <f>(_xlfn.GAMMA.INV(T1963,IF($O$2="Railway",$D$31,$D$32),IF($O$2="Railway",$F$31,$F$32))*'CBA Result'!$G$89)</f>
        <v>4878956604.8658791</v>
      </c>
      <c r="O1963" s="122">
        <f>'CBA Result'!$G$88+'CBA Result'!$G$92+'CBA Result'!$G$93+'CBA Result'!$G$94+'CBA Result'!$G$95</f>
        <v>-1375964005.2877898</v>
      </c>
      <c r="P1963" s="122">
        <f>'CBA Result'!$G$90+'CBA Result'!$G$91</f>
        <v>16477753602.776276</v>
      </c>
      <c r="Q1963" s="122">
        <f>'CBA Result'!$G$74</f>
        <v>-11300047184.977684</v>
      </c>
      <c r="R1963" s="3">
        <v>0.23435837343343224</v>
      </c>
      <c r="S1963" s="122">
        <f t="shared" si="94"/>
        <v>8138409225.0152626</v>
      </c>
      <c r="T1963" s="3">
        <v>0.85391320148571892</v>
      </c>
      <c r="U1963" s="122">
        <f t="shared" si="95"/>
        <v>-23774646607.607193</v>
      </c>
      <c r="V1963" s="3">
        <f t="shared" si="96"/>
        <v>0.48965614575606109</v>
      </c>
    </row>
    <row r="1964" spans="13:22" x14ac:dyDescent="0.25">
      <c r="M1964" s="3">
        <v>1960</v>
      </c>
      <c r="N1964" s="122">
        <f>(_xlfn.GAMMA.INV(T1964,IF($O$2="Railway",$D$31,$D$32),IF($O$2="Railway",$F$31,$F$32))*'CBA Result'!$G$89)</f>
        <v>4516482533.661025</v>
      </c>
      <c r="O1964" s="122">
        <f>'CBA Result'!$G$88+'CBA Result'!$G$92+'CBA Result'!$G$93+'CBA Result'!$G$94+'CBA Result'!$G$95</f>
        <v>-1375964005.2877898</v>
      </c>
      <c r="P1964" s="122">
        <f>'CBA Result'!$G$90+'CBA Result'!$G$91</f>
        <v>16477753602.776276</v>
      </c>
      <c r="Q1964" s="122">
        <f>'CBA Result'!$G$74</f>
        <v>-11300047184.977684</v>
      </c>
      <c r="R1964" s="3">
        <v>0.32762069671563576</v>
      </c>
      <c r="S1964" s="122">
        <f t="shared" si="94"/>
        <v>9860338834.1499386</v>
      </c>
      <c r="T1964" s="3">
        <v>0.74634626858471897</v>
      </c>
      <c r="U1964" s="122">
        <f t="shared" si="95"/>
        <v>-22008348268.589081</v>
      </c>
      <c r="V1964" s="3">
        <f t="shared" si="96"/>
        <v>0.59072390185129686</v>
      </c>
    </row>
    <row r="1965" spans="13:22" x14ac:dyDescent="0.25">
      <c r="M1965" s="3">
        <v>1961</v>
      </c>
      <c r="N1965" s="122">
        <f>(_xlfn.GAMMA.INV(T1965,IF($O$2="Railway",$D$31,$D$32),IF($O$2="Railway",$F$31,$F$32))*'CBA Result'!$G$89)</f>
        <v>3169911419.7373357</v>
      </c>
      <c r="O1965" s="122">
        <f>'CBA Result'!$G$88+'CBA Result'!$G$92+'CBA Result'!$G$93+'CBA Result'!$G$94+'CBA Result'!$G$95</f>
        <v>-1375964005.2877898</v>
      </c>
      <c r="P1965" s="122">
        <f>'CBA Result'!$G$90+'CBA Result'!$G$91</f>
        <v>16477753602.776276</v>
      </c>
      <c r="Q1965" s="122">
        <f>'CBA Result'!$G$74</f>
        <v>-11300047184.977684</v>
      </c>
      <c r="R1965" s="3">
        <v>0.17216866695981847</v>
      </c>
      <c r="S1965" s="122">
        <f t="shared" si="94"/>
        <v>6924762109.7657642</v>
      </c>
      <c r="T1965" s="3">
        <v>0.15787715152584181</v>
      </c>
      <c r="U1965" s="122">
        <f t="shared" si="95"/>
        <v>-15446647692.359474</v>
      </c>
      <c r="V1965" s="3">
        <f t="shared" si="96"/>
        <v>0.56444023958207645</v>
      </c>
    </row>
    <row r="1966" spans="13:22" x14ac:dyDescent="0.25">
      <c r="M1966" s="3">
        <v>1962</v>
      </c>
      <c r="N1966" s="122">
        <f>(_xlfn.GAMMA.INV(T1966,IF($O$2="Railway",$D$31,$D$32),IF($O$2="Railway",$F$31,$F$32))*'CBA Result'!$G$89)</f>
        <v>3195845795.3587894</v>
      </c>
      <c r="O1966" s="122">
        <f>'CBA Result'!$G$88+'CBA Result'!$G$92+'CBA Result'!$G$93+'CBA Result'!$G$94+'CBA Result'!$G$95</f>
        <v>-1375964005.2877898</v>
      </c>
      <c r="P1966" s="122">
        <f>'CBA Result'!$G$90+'CBA Result'!$G$91</f>
        <v>16477753602.776276</v>
      </c>
      <c r="Q1966" s="122">
        <f>'CBA Result'!$G$74</f>
        <v>-11300047184.977684</v>
      </c>
      <c r="R1966" s="3">
        <v>0.7926349318933148</v>
      </c>
      <c r="S1966" s="122">
        <f t="shared" si="94"/>
        <v>19654392101.491707</v>
      </c>
      <c r="T1966" s="3">
        <v>0.16677190072289083</v>
      </c>
      <c r="U1966" s="122">
        <f t="shared" si="95"/>
        <v>-15573023199.527149</v>
      </c>
      <c r="V1966" s="3">
        <f t="shared" si="96"/>
        <v>1.3789405959540817</v>
      </c>
    </row>
    <row r="1967" spans="13:22" x14ac:dyDescent="0.25">
      <c r="M1967" s="3">
        <v>1963</v>
      </c>
      <c r="N1967" s="122">
        <f>(_xlfn.GAMMA.INV(T1967,IF($O$2="Railway",$D$31,$D$32),IF($O$2="Railway",$F$31,$F$32))*'CBA Result'!$G$89)</f>
        <v>3652623425.4930425</v>
      </c>
      <c r="O1967" s="122">
        <f>'CBA Result'!$G$88+'CBA Result'!$G$92+'CBA Result'!$G$93+'CBA Result'!$G$94+'CBA Result'!$G$95</f>
        <v>-1375964005.2877898</v>
      </c>
      <c r="P1967" s="122">
        <f>'CBA Result'!$G$90+'CBA Result'!$G$91</f>
        <v>16477753602.776276</v>
      </c>
      <c r="Q1967" s="122">
        <f>'CBA Result'!$G$74</f>
        <v>-11300047184.977684</v>
      </c>
      <c r="R1967" s="3">
        <v>0.16856685534209837</v>
      </c>
      <c r="S1967" s="122">
        <f t="shared" si="94"/>
        <v>6851585463.011198</v>
      </c>
      <c r="T1967" s="3">
        <v>0.35966876866604447</v>
      </c>
      <c r="U1967" s="122">
        <f t="shared" si="95"/>
        <v>-17798852944.32782</v>
      </c>
      <c r="V1967" s="3">
        <f t="shared" si="96"/>
        <v>0.51285579535761372</v>
      </c>
    </row>
    <row r="1968" spans="13:22" x14ac:dyDescent="0.25">
      <c r="M1968" s="3">
        <v>1964</v>
      </c>
      <c r="N1968" s="122">
        <f>(_xlfn.GAMMA.INV(T1968,IF($O$2="Railway",$D$31,$D$32),IF($O$2="Railway",$F$31,$F$32))*'CBA Result'!$G$89)</f>
        <v>2878071259.3880663</v>
      </c>
      <c r="O1968" s="122">
        <f>'CBA Result'!$G$88+'CBA Result'!$G$92+'CBA Result'!$G$93+'CBA Result'!$G$94+'CBA Result'!$G$95</f>
        <v>-1375964005.2877898</v>
      </c>
      <c r="P1968" s="122">
        <f>'CBA Result'!$G$90+'CBA Result'!$G$91</f>
        <v>16477753602.776276</v>
      </c>
      <c r="Q1968" s="122">
        <f>'CBA Result'!$G$74</f>
        <v>-11300047184.977684</v>
      </c>
      <c r="R1968" s="3">
        <v>2.1394852555582378E-2</v>
      </c>
      <c r="S1968" s="122">
        <f t="shared" si="94"/>
        <v>2993444855.0617995</v>
      </c>
      <c r="T1968" s="3">
        <v>7.7010538472243928E-2</v>
      </c>
      <c r="U1968" s="122">
        <f t="shared" si="95"/>
        <v>-14024541033.060333</v>
      </c>
      <c r="V1968" s="3">
        <f t="shared" si="96"/>
        <v>0.32054896474434497</v>
      </c>
    </row>
    <row r="1969" spans="13:22" x14ac:dyDescent="0.25">
      <c r="M1969" s="3">
        <v>1965</v>
      </c>
      <c r="N1969" s="122">
        <f>(_xlfn.GAMMA.INV(T1969,IF($O$2="Railway",$D$31,$D$32),IF($O$2="Railway",$F$31,$F$32))*'CBA Result'!$G$89)</f>
        <v>4082635255.0803862</v>
      </c>
      <c r="O1969" s="122">
        <f>'CBA Result'!$G$88+'CBA Result'!$G$92+'CBA Result'!$G$93+'CBA Result'!$G$94+'CBA Result'!$G$95</f>
        <v>-1375964005.2877898</v>
      </c>
      <c r="P1969" s="122">
        <f>'CBA Result'!$G$90+'CBA Result'!$G$91</f>
        <v>16477753602.776276</v>
      </c>
      <c r="Q1969" s="122">
        <f>'CBA Result'!$G$74</f>
        <v>-11300047184.977684</v>
      </c>
      <c r="R1969" s="3">
        <v>0.98926636248277755</v>
      </c>
      <c r="S1969" s="122">
        <f t="shared" si="94"/>
        <v>31056893028.930565</v>
      </c>
      <c r="T1969" s="3">
        <v>0.56655599823136527</v>
      </c>
      <c r="U1969" s="122">
        <f t="shared" si="95"/>
        <v>-19894255735.025677</v>
      </c>
      <c r="V1969" s="3">
        <f t="shared" si="96"/>
        <v>1.6971514153846572</v>
      </c>
    </row>
    <row r="1970" spans="13:22" x14ac:dyDescent="0.25">
      <c r="M1970" s="3">
        <v>1966</v>
      </c>
      <c r="N1970" s="122">
        <f>(_xlfn.GAMMA.INV(T1970,IF($O$2="Railway",$D$31,$D$32),IF($O$2="Railway",$F$31,$F$32))*'CBA Result'!$G$89)</f>
        <v>3531110758.487555</v>
      </c>
      <c r="O1970" s="122">
        <f>'CBA Result'!$G$88+'CBA Result'!$G$92+'CBA Result'!$G$93+'CBA Result'!$G$94+'CBA Result'!$G$95</f>
        <v>-1375964005.2877898</v>
      </c>
      <c r="P1970" s="122">
        <f>'CBA Result'!$G$90+'CBA Result'!$G$91</f>
        <v>16477753602.776276</v>
      </c>
      <c r="Q1970" s="122">
        <f>'CBA Result'!$G$74</f>
        <v>-11300047184.977684</v>
      </c>
      <c r="R1970" s="3">
        <v>0.6782488763793052</v>
      </c>
      <c r="S1970" s="122">
        <f t="shared" si="94"/>
        <v>16707794002.453213</v>
      </c>
      <c r="T1970" s="3">
        <v>0.30301814333357668</v>
      </c>
      <c r="U1970" s="122">
        <f t="shared" si="95"/>
        <v>-17206734393.094521</v>
      </c>
      <c r="V1970" s="3">
        <f t="shared" si="96"/>
        <v>1.0962533810728858</v>
      </c>
    </row>
    <row r="1971" spans="13:22" x14ac:dyDescent="0.25">
      <c r="M1971" s="3">
        <v>1967</v>
      </c>
      <c r="N1971" s="122">
        <f>(_xlfn.GAMMA.INV(T1971,IF($O$2="Railway",$D$31,$D$32),IF($O$2="Railway",$F$31,$F$32))*'CBA Result'!$G$89)</f>
        <v>3395565768.1596355</v>
      </c>
      <c r="O1971" s="122">
        <f>'CBA Result'!$G$88+'CBA Result'!$G$92+'CBA Result'!$G$93+'CBA Result'!$G$94+'CBA Result'!$G$95</f>
        <v>-1375964005.2877898</v>
      </c>
      <c r="P1971" s="122">
        <f>'CBA Result'!$G$90+'CBA Result'!$G$91</f>
        <v>16477753602.776276</v>
      </c>
      <c r="Q1971" s="122">
        <f>'CBA Result'!$G$74</f>
        <v>-11300047184.977684</v>
      </c>
      <c r="R1971" s="3">
        <v>0.36345268445920487</v>
      </c>
      <c r="S1971" s="122">
        <f t="shared" si="94"/>
        <v>10510847145.469137</v>
      </c>
      <c r="T1971" s="3">
        <v>0.24367330902779993</v>
      </c>
      <c r="U1971" s="122">
        <f t="shared" si="95"/>
        <v>-16546237794.033993</v>
      </c>
      <c r="V1971" s="3">
        <f t="shared" si="96"/>
        <v>0.75729897420300785</v>
      </c>
    </row>
    <row r="1972" spans="13:22" x14ac:dyDescent="0.25">
      <c r="M1972" s="3">
        <v>1968</v>
      </c>
      <c r="N1972" s="122">
        <f>(_xlfn.GAMMA.INV(T1972,IF($O$2="Railway",$D$31,$D$32),IF($O$2="Railway",$F$31,$F$32))*'CBA Result'!$G$89)</f>
        <v>3947719343.2263303</v>
      </c>
      <c r="O1972" s="122">
        <f>'CBA Result'!$G$88+'CBA Result'!$G$92+'CBA Result'!$G$93+'CBA Result'!$G$94+'CBA Result'!$G$95</f>
        <v>-1375964005.2877898</v>
      </c>
      <c r="P1972" s="122">
        <f>'CBA Result'!$G$90+'CBA Result'!$G$91</f>
        <v>16477753602.776276</v>
      </c>
      <c r="Q1972" s="122">
        <f>'CBA Result'!$G$74</f>
        <v>-11300047184.977684</v>
      </c>
      <c r="R1972" s="3">
        <v>0.34614810019274123</v>
      </c>
      <c r="S1972" s="122">
        <f t="shared" si="94"/>
        <v>10196844953.809904</v>
      </c>
      <c r="T1972" s="3">
        <v>0.5025731020201194</v>
      </c>
      <c r="U1972" s="122">
        <f t="shared" si="95"/>
        <v>-19236824569.748604</v>
      </c>
      <c r="V1972" s="3">
        <f t="shared" si="96"/>
        <v>0.6637582125600946</v>
      </c>
    </row>
    <row r="1973" spans="13:22" x14ac:dyDescent="0.25">
      <c r="M1973" s="3">
        <v>1969</v>
      </c>
      <c r="N1973" s="122">
        <f>(_xlfn.GAMMA.INV(T1973,IF($O$2="Railway",$D$31,$D$32),IF($O$2="Railway",$F$31,$F$32))*'CBA Result'!$G$89)</f>
        <v>3805427905.3971968</v>
      </c>
      <c r="O1973" s="122">
        <f>'CBA Result'!$G$88+'CBA Result'!$G$92+'CBA Result'!$G$93+'CBA Result'!$G$94+'CBA Result'!$G$95</f>
        <v>-1375964005.2877898</v>
      </c>
      <c r="P1973" s="122">
        <f>'CBA Result'!$G$90+'CBA Result'!$G$91</f>
        <v>16477753602.776276</v>
      </c>
      <c r="Q1973" s="122">
        <f>'CBA Result'!$G$74</f>
        <v>-11300047184.977684</v>
      </c>
      <c r="R1973" s="3">
        <v>0.53445847947299452</v>
      </c>
      <c r="S1973" s="122">
        <f t="shared" si="94"/>
        <v>13691939622.471272</v>
      </c>
      <c r="T1973" s="3">
        <v>0.43346548780942273</v>
      </c>
      <c r="U1973" s="122">
        <f t="shared" si="95"/>
        <v>-18543453235.742043</v>
      </c>
      <c r="V1973" s="3">
        <f t="shared" si="96"/>
        <v>0.86938518503700679</v>
      </c>
    </row>
    <row r="1974" spans="13:22" x14ac:dyDescent="0.25">
      <c r="M1974" s="3">
        <v>1970</v>
      </c>
      <c r="N1974" s="122">
        <f>(_xlfn.GAMMA.INV(T1974,IF($O$2="Railway",$D$31,$D$32),IF($O$2="Railway",$F$31,$F$32))*'CBA Result'!$G$89)</f>
        <v>3804807660.5061283</v>
      </c>
      <c r="O1974" s="122">
        <f>'CBA Result'!$G$88+'CBA Result'!$G$92+'CBA Result'!$G$93+'CBA Result'!$G$94+'CBA Result'!$G$95</f>
        <v>-1375964005.2877898</v>
      </c>
      <c r="P1974" s="122">
        <f>'CBA Result'!$G$90+'CBA Result'!$G$91</f>
        <v>16477753602.776276</v>
      </c>
      <c r="Q1974" s="122">
        <f>'CBA Result'!$G$74</f>
        <v>-11300047184.977684</v>
      </c>
      <c r="R1974" s="3">
        <v>0.70224548298223288</v>
      </c>
      <c r="S1974" s="122">
        <f t="shared" si="94"/>
        <v>17270595975.574249</v>
      </c>
      <c r="T1974" s="3">
        <v>0.43316341206879061</v>
      </c>
      <c r="U1974" s="122">
        <f t="shared" si="95"/>
        <v>-18540430847.086113</v>
      </c>
      <c r="V1974" s="3">
        <f t="shared" si="96"/>
        <v>1.0625125054140059</v>
      </c>
    </row>
    <row r="1975" spans="13:22" x14ac:dyDescent="0.25">
      <c r="M1975" s="3">
        <v>1971</v>
      </c>
      <c r="N1975" s="122">
        <f>(_xlfn.GAMMA.INV(T1975,IF($O$2="Railway",$D$31,$D$32),IF($O$2="Railway",$F$31,$F$32))*'CBA Result'!$G$89)</f>
        <v>5018128906.9952955</v>
      </c>
      <c r="O1975" s="122">
        <f>'CBA Result'!$G$88+'CBA Result'!$G$92+'CBA Result'!$G$93+'CBA Result'!$G$94+'CBA Result'!$G$95</f>
        <v>-1375964005.2877898</v>
      </c>
      <c r="P1975" s="122">
        <f>'CBA Result'!$G$90+'CBA Result'!$G$91</f>
        <v>16477753602.776276</v>
      </c>
      <c r="Q1975" s="122">
        <f>'CBA Result'!$G$74</f>
        <v>-11300047184.977684</v>
      </c>
      <c r="R1975" s="3">
        <v>0.86759293058750719</v>
      </c>
      <c r="S1975" s="122">
        <f t="shared" si="94"/>
        <v>22167620623.50227</v>
      </c>
      <c r="T1975" s="3">
        <v>0.88457389467239944</v>
      </c>
      <c r="U1975" s="122">
        <f t="shared" si="95"/>
        <v>-24452818718.708591</v>
      </c>
      <c r="V1975" s="3">
        <f t="shared" si="96"/>
        <v>1.0554932673452071</v>
      </c>
    </row>
    <row r="1976" spans="13:22" x14ac:dyDescent="0.25">
      <c r="M1976" s="3">
        <v>1972</v>
      </c>
      <c r="N1976" s="122">
        <f>(_xlfn.GAMMA.INV(T1976,IF($O$2="Railway",$D$31,$D$32),IF($O$2="Railway",$F$31,$F$32))*'CBA Result'!$G$89)</f>
        <v>4201205405.4204984</v>
      </c>
      <c r="O1976" s="122">
        <f>'CBA Result'!$G$88+'CBA Result'!$G$92+'CBA Result'!$G$93+'CBA Result'!$G$94+'CBA Result'!$G$95</f>
        <v>-1375964005.2877898</v>
      </c>
      <c r="P1976" s="122">
        <f>'CBA Result'!$G$90+'CBA Result'!$G$91</f>
        <v>16477753602.776276</v>
      </c>
      <c r="Q1976" s="122">
        <f>'CBA Result'!$G$74</f>
        <v>-11300047184.977684</v>
      </c>
      <c r="R1976" s="3">
        <v>0.65767536285331396</v>
      </c>
      <c r="S1976" s="122">
        <f t="shared" si="94"/>
        <v>16242311273.526758</v>
      </c>
      <c r="T1976" s="3">
        <v>0.62033003873431458</v>
      </c>
      <c r="U1976" s="122">
        <f t="shared" si="95"/>
        <v>-20472035709.48489</v>
      </c>
      <c r="V1976" s="3">
        <f t="shared" si="96"/>
        <v>0.93139504757825753</v>
      </c>
    </row>
    <row r="1977" spans="13:22" x14ac:dyDescent="0.25">
      <c r="M1977" s="3">
        <v>1973</v>
      </c>
      <c r="N1977" s="122">
        <f>(_xlfn.GAMMA.INV(T1977,IF($O$2="Railway",$D$31,$D$32),IF($O$2="Railway",$F$31,$F$32))*'CBA Result'!$G$89)</f>
        <v>2999828717.0582471</v>
      </c>
      <c r="O1977" s="122">
        <f>'CBA Result'!$G$88+'CBA Result'!$G$92+'CBA Result'!$G$93+'CBA Result'!$G$94+'CBA Result'!$G$95</f>
        <v>-1375964005.2877898</v>
      </c>
      <c r="P1977" s="122">
        <f>'CBA Result'!$G$90+'CBA Result'!$G$91</f>
        <v>16477753602.776276</v>
      </c>
      <c r="Q1977" s="122">
        <f>'CBA Result'!$G$74</f>
        <v>-11300047184.977684</v>
      </c>
      <c r="R1977" s="3">
        <v>0.99983612106725317</v>
      </c>
      <c r="S1977" s="122">
        <f t="shared" si="94"/>
        <v>37062490494.814934</v>
      </c>
      <c r="T1977" s="3">
        <v>0.1063992530391672</v>
      </c>
      <c r="U1977" s="122">
        <f t="shared" si="95"/>
        <v>-14617852423.668369</v>
      </c>
      <c r="V1977" s="3">
        <f t="shared" si="96"/>
        <v>2.6465142816701794</v>
      </c>
    </row>
    <row r="1978" spans="13:22" x14ac:dyDescent="0.25">
      <c r="M1978" s="3">
        <v>1974</v>
      </c>
      <c r="N1978" s="122">
        <f>(_xlfn.GAMMA.INV(T1978,IF($O$2="Railway",$D$31,$D$32),IF($O$2="Railway",$F$31,$F$32))*'CBA Result'!$G$89)</f>
        <v>2441236211.2054944</v>
      </c>
      <c r="O1978" s="122">
        <f>'CBA Result'!$G$88+'CBA Result'!$G$92+'CBA Result'!$G$93+'CBA Result'!$G$94+'CBA Result'!$G$95</f>
        <v>-1375964005.2877898</v>
      </c>
      <c r="P1978" s="122">
        <f>'CBA Result'!$G$90+'CBA Result'!$G$91</f>
        <v>16477753602.776276</v>
      </c>
      <c r="Q1978" s="122">
        <f>'CBA Result'!$G$74</f>
        <v>-11300047184.977684</v>
      </c>
      <c r="R1978" s="3">
        <v>0.11029768275204466</v>
      </c>
      <c r="S1978" s="122">
        <f t="shared" si="94"/>
        <v>5595433371.3016348</v>
      </c>
      <c r="T1978" s="3">
        <v>1.715827190459418E-2</v>
      </c>
      <c r="U1978" s="122">
        <f t="shared" si="95"/>
        <v>-11895889409.883371</v>
      </c>
      <c r="V1978" s="3">
        <f t="shared" si="96"/>
        <v>0.55991656846485782</v>
      </c>
    </row>
    <row r="1979" spans="13:22" x14ac:dyDescent="0.25">
      <c r="M1979" s="3">
        <v>1975</v>
      </c>
      <c r="N1979" s="122">
        <f>(_xlfn.GAMMA.INV(T1979,IF($O$2="Railway",$D$31,$D$32),IF($O$2="Railway",$F$31,$F$32))*'CBA Result'!$G$89)</f>
        <v>4851022247.7259502</v>
      </c>
      <c r="O1979" s="122">
        <f>'CBA Result'!$G$88+'CBA Result'!$G$92+'CBA Result'!$G$93+'CBA Result'!$G$94+'CBA Result'!$G$95</f>
        <v>-1375964005.2877898</v>
      </c>
      <c r="P1979" s="122">
        <f>'CBA Result'!$G$90+'CBA Result'!$G$91</f>
        <v>16477753602.776276</v>
      </c>
      <c r="Q1979" s="122">
        <f>'CBA Result'!$G$74</f>
        <v>-11300047184.977684</v>
      </c>
      <c r="R1979" s="3">
        <v>0.60116320633032938</v>
      </c>
      <c r="S1979" s="122">
        <f t="shared" si="94"/>
        <v>15029622057.450506</v>
      </c>
      <c r="T1979" s="3">
        <v>0.84707669426919829</v>
      </c>
      <c r="U1979" s="122">
        <f t="shared" si="95"/>
        <v>-23638525399.119675</v>
      </c>
      <c r="V1979" s="3">
        <f t="shared" si="96"/>
        <v>0.78281872441069456</v>
      </c>
    </row>
    <row r="1980" spans="13:22" x14ac:dyDescent="0.25">
      <c r="M1980" s="3">
        <v>1976</v>
      </c>
      <c r="N1980" s="122">
        <f>(_xlfn.GAMMA.INV(T1980,IF($O$2="Railway",$D$31,$D$32),IF($O$2="Railway",$F$31,$F$32))*'CBA Result'!$G$89)</f>
        <v>3042855650.6887884</v>
      </c>
      <c r="O1980" s="122">
        <f>'CBA Result'!$G$88+'CBA Result'!$G$92+'CBA Result'!$G$93+'CBA Result'!$G$94+'CBA Result'!$G$95</f>
        <v>-1375964005.2877898</v>
      </c>
      <c r="P1980" s="122">
        <f>'CBA Result'!$G$90+'CBA Result'!$G$91</f>
        <v>16477753602.776276</v>
      </c>
      <c r="Q1980" s="122">
        <f>'CBA Result'!$G$74</f>
        <v>-11300047184.977684</v>
      </c>
      <c r="R1980" s="3">
        <v>0.48148564617187828</v>
      </c>
      <c r="S1980" s="122">
        <f t="shared" si="94"/>
        <v>12679732722.301857</v>
      </c>
      <c r="T1980" s="3">
        <v>0.11827687853562863</v>
      </c>
      <c r="U1980" s="122">
        <f t="shared" si="95"/>
        <v>-14827518183.075796</v>
      </c>
      <c r="V1980" s="3">
        <f t="shared" si="96"/>
        <v>0.96756747761592132</v>
      </c>
    </row>
    <row r="1981" spans="13:22" x14ac:dyDescent="0.25">
      <c r="M1981" s="3">
        <v>1977</v>
      </c>
      <c r="N1981" s="122">
        <f>(_xlfn.GAMMA.INV(T1981,IF($O$2="Railway",$D$31,$D$32),IF($O$2="Railway",$F$31,$F$32))*'CBA Result'!$G$89)</f>
        <v>4266947701.0727525</v>
      </c>
      <c r="O1981" s="122">
        <f>'CBA Result'!$G$88+'CBA Result'!$G$92+'CBA Result'!$G$93+'CBA Result'!$G$94+'CBA Result'!$G$95</f>
        <v>-1375964005.2877898</v>
      </c>
      <c r="P1981" s="122">
        <f>'CBA Result'!$G$90+'CBA Result'!$G$91</f>
        <v>16477753602.776276</v>
      </c>
      <c r="Q1981" s="122">
        <f>'CBA Result'!$G$74</f>
        <v>-11300047184.977684</v>
      </c>
      <c r="R1981" s="3">
        <v>0.98207725877319774</v>
      </c>
      <c r="S1981" s="122">
        <f t="shared" si="94"/>
        <v>29740695238.268085</v>
      </c>
      <c r="T1981" s="3">
        <v>0.64882582798743904</v>
      </c>
      <c r="U1981" s="122">
        <f t="shared" si="95"/>
        <v>-20792391058.566368</v>
      </c>
      <c r="V1981" s="3">
        <f t="shared" si="96"/>
        <v>1.56940482901359</v>
      </c>
    </row>
    <row r="1982" spans="13:22" x14ac:dyDescent="0.25">
      <c r="M1982" s="3">
        <v>1978</v>
      </c>
      <c r="N1982" s="122">
        <f>(_xlfn.GAMMA.INV(T1982,IF($O$2="Railway",$D$31,$D$32),IF($O$2="Railway",$F$31,$F$32))*'CBA Result'!$G$89)</f>
        <v>3574382477.3179569</v>
      </c>
      <c r="O1982" s="122">
        <f>'CBA Result'!$G$88+'CBA Result'!$G$92+'CBA Result'!$G$93+'CBA Result'!$G$94+'CBA Result'!$G$95</f>
        <v>-1375964005.2877898</v>
      </c>
      <c r="P1982" s="122">
        <f>'CBA Result'!$G$90+'CBA Result'!$G$91</f>
        <v>16477753602.776276</v>
      </c>
      <c r="Q1982" s="122">
        <f>'CBA Result'!$G$74</f>
        <v>-11300047184.977684</v>
      </c>
      <c r="R1982" s="3">
        <v>0.57963131671038126</v>
      </c>
      <c r="S1982" s="122">
        <f t="shared" si="94"/>
        <v>14588425385.686146</v>
      </c>
      <c r="T1982" s="3">
        <v>0.32288854062337047</v>
      </c>
      <c r="U1982" s="122">
        <f t="shared" si="95"/>
        <v>-17417592965.247128</v>
      </c>
      <c r="V1982" s="3">
        <f t="shared" si="96"/>
        <v>0.96378666622940767</v>
      </c>
    </row>
    <row r="1983" spans="13:22" x14ac:dyDescent="0.25">
      <c r="M1983" s="3">
        <v>1979</v>
      </c>
      <c r="N1983" s="122">
        <f>(_xlfn.GAMMA.INV(T1983,IF($O$2="Railway",$D$31,$D$32),IF($O$2="Railway",$F$31,$F$32))*'CBA Result'!$G$89)</f>
        <v>4162352874.8251381</v>
      </c>
      <c r="O1983" s="122">
        <f>'CBA Result'!$G$88+'CBA Result'!$G$92+'CBA Result'!$G$93+'CBA Result'!$G$94+'CBA Result'!$G$95</f>
        <v>-1375964005.2877898</v>
      </c>
      <c r="P1983" s="122">
        <f>'CBA Result'!$G$90+'CBA Result'!$G$91</f>
        <v>16477753602.776276</v>
      </c>
      <c r="Q1983" s="122">
        <f>'CBA Result'!$G$74</f>
        <v>-11300047184.977684</v>
      </c>
      <c r="R1983" s="3">
        <v>0.69978699314844217</v>
      </c>
      <c r="S1983" s="122">
        <f t="shared" si="94"/>
        <v>17211861010.409012</v>
      </c>
      <c r="T1983" s="3">
        <v>0.6030222397230165</v>
      </c>
      <c r="U1983" s="122">
        <f t="shared" si="95"/>
        <v>-20282711380.632549</v>
      </c>
      <c r="V1983" s="3">
        <f t="shared" si="96"/>
        <v>0.98597517386369693</v>
      </c>
    </row>
    <row r="1984" spans="13:22" x14ac:dyDescent="0.25">
      <c r="M1984" s="3">
        <v>1980</v>
      </c>
      <c r="N1984" s="122">
        <f>(_xlfn.GAMMA.INV(T1984,IF($O$2="Railway",$D$31,$D$32),IF($O$2="Railway",$F$31,$F$32))*'CBA Result'!$G$89)</f>
        <v>3529807700.9694052</v>
      </c>
      <c r="O1984" s="122">
        <f>'CBA Result'!$G$88+'CBA Result'!$G$92+'CBA Result'!$G$93+'CBA Result'!$G$94+'CBA Result'!$G$95</f>
        <v>-1375964005.2877898</v>
      </c>
      <c r="P1984" s="122">
        <f>'CBA Result'!$G$90+'CBA Result'!$G$91</f>
        <v>16477753602.776276</v>
      </c>
      <c r="Q1984" s="122">
        <f>'CBA Result'!$G$74</f>
        <v>-11300047184.977684</v>
      </c>
      <c r="R1984" s="3">
        <v>0.92687811911305795</v>
      </c>
      <c r="S1984" s="122">
        <f t="shared" si="94"/>
        <v>24933132620.845932</v>
      </c>
      <c r="T1984" s="3">
        <v>0.30242583932590916</v>
      </c>
      <c r="U1984" s="122">
        <f t="shared" si="95"/>
        <v>-17200384729.73156</v>
      </c>
      <c r="V1984" s="3">
        <f t="shared" si="96"/>
        <v>1.574788979557336</v>
      </c>
    </row>
    <row r="1985" spans="13:22" x14ac:dyDescent="0.25">
      <c r="M1985" s="3">
        <v>1981</v>
      </c>
      <c r="N1985" s="122">
        <f>(_xlfn.GAMMA.INV(T1985,IF($O$2="Railway",$D$31,$D$32),IF($O$2="Railway",$F$31,$F$32))*'CBA Result'!$G$89)</f>
        <v>4317238615.7066336</v>
      </c>
      <c r="O1985" s="122">
        <f>'CBA Result'!$G$88+'CBA Result'!$G$92+'CBA Result'!$G$93+'CBA Result'!$G$94+'CBA Result'!$G$95</f>
        <v>-1375964005.2877898</v>
      </c>
      <c r="P1985" s="122">
        <f>'CBA Result'!$G$90+'CBA Result'!$G$91</f>
        <v>16477753602.776276</v>
      </c>
      <c r="Q1985" s="122">
        <f>'CBA Result'!$G$74</f>
        <v>-11300047184.977684</v>
      </c>
      <c r="R1985" s="3">
        <v>0.16841474968755543</v>
      </c>
      <c r="S1985" s="122">
        <f t="shared" si="94"/>
        <v>6848486336.4748926</v>
      </c>
      <c r="T1985" s="3">
        <v>0.66989360953500032</v>
      </c>
      <c r="U1985" s="122">
        <f t="shared" si="95"/>
        <v>-21037453439.691345</v>
      </c>
      <c r="V1985" s="3">
        <f t="shared" si="96"/>
        <v>0.46534914384758197</v>
      </c>
    </row>
    <row r="1986" spans="13:22" x14ac:dyDescent="0.25">
      <c r="M1986" s="3">
        <v>1982</v>
      </c>
      <c r="N1986" s="122">
        <f>(_xlfn.GAMMA.INV(T1986,IF($O$2="Railway",$D$31,$D$32),IF($O$2="Railway",$F$31,$F$32))*'CBA Result'!$G$89)</f>
        <v>5099050816.5308552</v>
      </c>
      <c r="O1986" s="122">
        <f>'CBA Result'!$G$88+'CBA Result'!$G$92+'CBA Result'!$G$93+'CBA Result'!$G$94+'CBA Result'!$G$95</f>
        <v>-1375964005.2877898</v>
      </c>
      <c r="P1986" s="122">
        <f>'CBA Result'!$G$90+'CBA Result'!$G$91</f>
        <v>16477753602.776276</v>
      </c>
      <c r="Q1986" s="122">
        <f>'CBA Result'!$G$74</f>
        <v>-11300047184.977684</v>
      </c>
      <c r="R1986" s="3">
        <v>0.39665566176120826</v>
      </c>
      <c r="S1986" s="122">
        <f t="shared" si="94"/>
        <v>11114229508.578144</v>
      </c>
      <c r="T1986" s="3">
        <v>0.8999305860609087</v>
      </c>
      <c r="U1986" s="122">
        <f t="shared" si="95"/>
        <v>-24847142742.845631</v>
      </c>
      <c r="V1986" s="3">
        <f t="shared" si="96"/>
        <v>0.59714376310303907</v>
      </c>
    </row>
    <row r="1987" spans="13:22" x14ac:dyDescent="0.25">
      <c r="M1987" s="3">
        <v>1983</v>
      </c>
      <c r="N1987" s="122">
        <f>(_xlfn.GAMMA.INV(T1987,IF($O$2="Railway",$D$31,$D$32),IF($O$2="Railway",$F$31,$F$32))*'CBA Result'!$G$89)</f>
        <v>5406708647.3371887</v>
      </c>
      <c r="O1987" s="122">
        <f>'CBA Result'!$G$88+'CBA Result'!$G$92+'CBA Result'!$G$93+'CBA Result'!$G$94+'CBA Result'!$G$95</f>
        <v>-1375964005.2877898</v>
      </c>
      <c r="P1987" s="122">
        <f>'CBA Result'!$G$90+'CBA Result'!$G$91</f>
        <v>16477753602.776276</v>
      </c>
      <c r="Q1987" s="122">
        <f>'CBA Result'!$G$74</f>
        <v>-11300047184.977684</v>
      </c>
      <c r="R1987" s="3">
        <v>0.29196412785200432</v>
      </c>
      <c r="S1987" s="122">
        <f t="shared" si="94"/>
        <v>9209606377.0833035</v>
      </c>
      <c r="T1987" s="3">
        <v>0.94397594380098071</v>
      </c>
      <c r="U1987" s="122">
        <f t="shared" si="95"/>
        <v>-26346327260.328064</v>
      </c>
      <c r="V1987" s="3">
        <f t="shared" si="96"/>
        <v>0.50255016148189424</v>
      </c>
    </row>
    <row r="1988" spans="13:22" x14ac:dyDescent="0.25">
      <c r="M1988" s="3">
        <v>1984</v>
      </c>
      <c r="N1988" s="122">
        <f>(_xlfn.GAMMA.INV(T1988,IF($O$2="Railway",$D$31,$D$32),IF($O$2="Railway",$F$31,$F$32))*'CBA Result'!$G$89)</f>
        <v>4326225663.4104538</v>
      </c>
      <c r="O1988" s="122">
        <f>'CBA Result'!$G$88+'CBA Result'!$G$92+'CBA Result'!$G$93+'CBA Result'!$G$94+'CBA Result'!$G$95</f>
        <v>-1375964005.2877898</v>
      </c>
      <c r="P1988" s="122">
        <f>'CBA Result'!$G$90+'CBA Result'!$G$91</f>
        <v>16477753602.776276</v>
      </c>
      <c r="Q1988" s="122">
        <f>'CBA Result'!$G$74</f>
        <v>-11300047184.977684</v>
      </c>
      <c r="R1988" s="3">
        <v>0.23457505901650932</v>
      </c>
      <c r="S1988" s="122">
        <f t="shared" si="94"/>
        <v>8142510299.2344027</v>
      </c>
      <c r="T1988" s="3">
        <v>0.67358783276486023</v>
      </c>
      <c r="U1988" s="122">
        <f t="shared" si="95"/>
        <v>-21081246385.705853</v>
      </c>
      <c r="V1988" s="3">
        <f t="shared" si="96"/>
        <v>0.52619146678530948</v>
      </c>
    </row>
    <row r="1989" spans="13:22" x14ac:dyDescent="0.25">
      <c r="M1989" s="3">
        <v>1985</v>
      </c>
      <c r="N1989" s="122">
        <f>(_xlfn.GAMMA.INV(T1989,IF($O$2="Railway",$D$31,$D$32),IF($O$2="Railway",$F$31,$F$32))*'CBA Result'!$G$89)</f>
        <v>4197123337.1810603</v>
      </c>
      <c r="O1989" s="122">
        <f>'CBA Result'!$G$88+'CBA Result'!$G$92+'CBA Result'!$G$93+'CBA Result'!$G$94+'CBA Result'!$G$95</f>
        <v>-1375964005.2877898</v>
      </c>
      <c r="P1989" s="122">
        <f>'CBA Result'!$G$90+'CBA Result'!$G$91</f>
        <v>16477753602.776276</v>
      </c>
      <c r="Q1989" s="122">
        <f>'CBA Result'!$G$74</f>
        <v>-11300047184.977684</v>
      </c>
      <c r="R1989" s="3">
        <v>0.57959369616728429</v>
      </c>
      <c r="S1989" s="122">
        <f t="shared" si="94"/>
        <v>14587663100.103699</v>
      </c>
      <c r="T1989" s="3">
        <v>0.61852719742027651</v>
      </c>
      <c r="U1989" s="122">
        <f t="shared" si="95"/>
        <v>-20452144216.757946</v>
      </c>
      <c r="V1989" s="3">
        <f t="shared" si="96"/>
        <v>0.85119791096195396</v>
      </c>
    </row>
    <row r="1990" spans="13:22" x14ac:dyDescent="0.25">
      <c r="M1990" s="3">
        <v>1986</v>
      </c>
      <c r="N1990" s="122">
        <f>(_xlfn.GAMMA.INV(T1990,IF($O$2="Railway",$D$31,$D$32),IF($O$2="Railway",$F$31,$F$32))*'CBA Result'!$G$89)</f>
        <v>5464745559.9239788</v>
      </c>
      <c r="O1990" s="122">
        <f>'CBA Result'!$G$88+'CBA Result'!$G$92+'CBA Result'!$G$93+'CBA Result'!$G$94+'CBA Result'!$G$95</f>
        <v>-1375964005.2877898</v>
      </c>
      <c r="P1990" s="122">
        <f>'CBA Result'!$G$90+'CBA Result'!$G$91</f>
        <v>16477753602.776276</v>
      </c>
      <c r="Q1990" s="122">
        <f>'CBA Result'!$G$74</f>
        <v>-11300047184.977684</v>
      </c>
      <c r="R1990" s="3">
        <v>0.67080025216446859</v>
      </c>
      <c r="S1990" s="122">
        <f t="shared" ref="S1990:S2004" si="97">_xlfn.BETA.INV(R1990,IF($O$2="Railway",$I$30,$J$30),IF($O$2="Railway",$I$31,$J$31),IF($O$2="Railway",$I$27,$J$27),IF($O$2="Railway",$I$29,$J$29))*P1990</f>
        <v>16537568678.770548</v>
      </c>
      <c r="T1990" s="3">
        <v>0.95010255168409874</v>
      </c>
      <c r="U1990" s="122">
        <f t="shared" ref="U1990:U2004" si="98">_xlfn.GAMMA.INV(T1990,IF($O$2="Railway",$D$31,$D$32),IF($O$2="Railway",$F$31,$F$32))*Q1990</f>
        <v>-26629135081.486259</v>
      </c>
      <c r="V1990" s="3">
        <f t="shared" ref="V1990:V2004" si="99">(N1990+O1990+S1990)/-U1990</f>
        <v>0.77457830193467603</v>
      </c>
    </row>
    <row r="1991" spans="13:22" x14ac:dyDescent="0.25">
      <c r="M1991" s="3">
        <v>1987</v>
      </c>
      <c r="N1991" s="122">
        <f>(_xlfn.GAMMA.INV(T1991,IF($O$2="Railway",$D$31,$D$32),IF($O$2="Railway",$F$31,$F$32))*'CBA Result'!$G$89)</f>
        <v>3433916964.1355572</v>
      </c>
      <c r="O1991" s="122">
        <f>'CBA Result'!$G$88+'CBA Result'!$G$92+'CBA Result'!$G$93+'CBA Result'!$G$94+'CBA Result'!$G$95</f>
        <v>-1375964005.2877898</v>
      </c>
      <c r="P1991" s="122">
        <f>'CBA Result'!$G$90+'CBA Result'!$G$91</f>
        <v>16477753602.776276</v>
      </c>
      <c r="Q1991" s="122">
        <f>'CBA Result'!$G$74</f>
        <v>-11300047184.977684</v>
      </c>
      <c r="R1991" s="3">
        <v>0.92650772375050472</v>
      </c>
      <c r="S1991" s="122">
        <f t="shared" si="97"/>
        <v>24911831400.676353</v>
      </c>
      <c r="T1991" s="3">
        <v>0.25996113827902601</v>
      </c>
      <c r="U1991" s="122">
        <f t="shared" si="98"/>
        <v>-16733119171.580431</v>
      </c>
      <c r="V1991" s="3">
        <f t="shared" si="99"/>
        <v>1.6117607293044125</v>
      </c>
    </row>
    <row r="1992" spans="13:22" x14ac:dyDescent="0.25">
      <c r="M1992" s="3">
        <v>1988</v>
      </c>
      <c r="N1992" s="122">
        <f>(_xlfn.GAMMA.INV(T1992,IF($O$2="Railway",$D$31,$D$32),IF($O$2="Railway",$F$31,$F$32))*'CBA Result'!$G$89)</f>
        <v>3187884416.1996274</v>
      </c>
      <c r="O1992" s="122">
        <f>'CBA Result'!$G$88+'CBA Result'!$G$92+'CBA Result'!$G$93+'CBA Result'!$G$94+'CBA Result'!$G$95</f>
        <v>-1375964005.2877898</v>
      </c>
      <c r="P1992" s="122">
        <f>'CBA Result'!$G$90+'CBA Result'!$G$91</f>
        <v>16477753602.776276</v>
      </c>
      <c r="Q1992" s="122">
        <f>'CBA Result'!$G$74</f>
        <v>-11300047184.977684</v>
      </c>
      <c r="R1992" s="3">
        <v>0.69319295881240006</v>
      </c>
      <c r="S1992" s="122">
        <f t="shared" si="97"/>
        <v>17055576209.640778</v>
      </c>
      <c r="T1992" s="3">
        <v>0.16401289033630317</v>
      </c>
      <c r="U1992" s="122">
        <f t="shared" si="98"/>
        <v>-15534228229.342443</v>
      </c>
      <c r="V1992" s="3">
        <f t="shared" si="99"/>
        <v>1.2145757318612067</v>
      </c>
    </row>
    <row r="1993" spans="13:22" x14ac:dyDescent="0.25">
      <c r="M1993" s="3">
        <v>1989</v>
      </c>
      <c r="N1993" s="122">
        <f>(_xlfn.GAMMA.INV(T1993,IF($O$2="Railway",$D$31,$D$32),IF($O$2="Railway",$F$31,$F$32))*'CBA Result'!$G$89)</f>
        <v>5414022713.0618048</v>
      </c>
      <c r="O1993" s="122">
        <f>'CBA Result'!$G$88+'CBA Result'!$G$92+'CBA Result'!$G$93+'CBA Result'!$G$94+'CBA Result'!$G$95</f>
        <v>-1375964005.2877898</v>
      </c>
      <c r="P1993" s="122">
        <f>'CBA Result'!$G$90+'CBA Result'!$G$91</f>
        <v>16477753602.776276</v>
      </c>
      <c r="Q1993" s="122">
        <f>'CBA Result'!$G$74</f>
        <v>-11300047184.977684</v>
      </c>
      <c r="R1993" s="3">
        <v>0.36674801234790011</v>
      </c>
      <c r="S1993" s="122">
        <f t="shared" si="97"/>
        <v>10570650178.624281</v>
      </c>
      <c r="T1993" s="3">
        <v>0.94478167836183413</v>
      </c>
      <c r="U1993" s="122">
        <f t="shared" si="98"/>
        <v>-26381967939.668011</v>
      </c>
      <c r="V1993" s="3">
        <f t="shared" si="99"/>
        <v>0.55373840646787365</v>
      </c>
    </row>
    <row r="1994" spans="13:22" x14ac:dyDescent="0.25">
      <c r="M1994" s="3">
        <v>1990</v>
      </c>
      <c r="N1994" s="122">
        <f>(_xlfn.GAMMA.INV(T1994,IF($O$2="Railway",$D$31,$D$32),IF($O$2="Railway",$F$31,$F$32))*'CBA Result'!$G$89)</f>
        <v>3300355247.6175776</v>
      </c>
      <c r="O1994" s="122">
        <f>'CBA Result'!$G$88+'CBA Result'!$G$92+'CBA Result'!$G$93+'CBA Result'!$G$94+'CBA Result'!$G$95</f>
        <v>-1375964005.2877898</v>
      </c>
      <c r="P1994" s="122">
        <f>'CBA Result'!$G$90+'CBA Result'!$G$91</f>
        <v>16477753602.776276</v>
      </c>
      <c r="Q1994" s="122">
        <f>'CBA Result'!$G$74</f>
        <v>-11300047184.977684</v>
      </c>
      <c r="R1994" s="3">
        <v>0.45758320222917004</v>
      </c>
      <c r="S1994" s="122">
        <f t="shared" si="97"/>
        <v>12233290466.421806</v>
      </c>
      <c r="T1994" s="3">
        <v>0.20524538890439614</v>
      </c>
      <c r="U1994" s="122">
        <f t="shared" si="98"/>
        <v>-16082286858.918844</v>
      </c>
      <c r="V1994" s="3">
        <f t="shared" si="99"/>
        <v>0.88032764450412038</v>
      </c>
    </row>
    <row r="1995" spans="13:22" x14ac:dyDescent="0.25">
      <c r="M1995" s="3">
        <v>1991</v>
      </c>
      <c r="N1995" s="122">
        <f>(_xlfn.GAMMA.INV(T1995,IF($O$2="Railway",$D$31,$D$32),IF($O$2="Railway",$F$31,$F$32))*'CBA Result'!$G$89)</f>
        <v>3962035930.510026</v>
      </c>
      <c r="O1995" s="122">
        <f>'CBA Result'!$G$88+'CBA Result'!$G$92+'CBA Result'!$G$93+'CBA Result'!$G$94+'CBA Result'!$G$95</f>
        <v>-1375964005.2877898</v>
      </c>
      <c r="P1995" s="122">
        <f>'CBA Result'!$G$90+'CBA Result'!$G$91</f>
        <v>16477753602.776276</v>
      </c>
      <c r="Q1995" s="122">
        <f>'CBA Result'!$G$74</f>
        <v>-11300047184.977684</v>
      </c>
      <c r="R1995" s="3">
        <v>0.75238964927361474</v>
      </c>
      <c r="S1995" s="122">
        <f t="shared" si="97"/>
        <v>18531974154.294781</v>
      </c>
      <c r="T1995" s="3">
        <v>0.50946368185372803</v>
      </c>
      <c r="U1995" s="122">
        <f t="shared" si="98"/>
        <v>-19306587806.207268</v>
      </c>
      <c r="V1995" s="3">
        <f t="shared" si="99"/>
        <v>1.0938259153555527</v>
      </c>
    </row>
    <row r="1996" spans="13:22" x14ac:dyDescent="0.25">
      <c r="M1996" s="3">
        <v>1992</v>
      </c>
      <c r="N1996" s="122">
        <f>(_xlfn.GAMMA.INV(T1996,IF($O$2="Railway",$D$31,$D$32),IF($O$2="Railway",$F$31,$F$32))*'CBA Result'!$G$89)</f>
        <v>4109169379.9966578</v>
      </c>
      <c r="O1996" s="122">
        <f>'CBA Result'!$G$88+'CBA Result'!$G$92+'CBA Result'!$G$93+'CBA Result'!$G$94+'CBA Result'!$G$95</f>
        <v>-1375964005.2877898</v>
      </c>
      <c r="P1996" s="122">
        <f>'CBA Result'!$G$90+'CBA Result'!$G$91</f>
        <v>16477753602.776276</v>
      </c>
      <c r="Q1996" s="122">
        <f>'CBA Result'!$G$74</f>
        <v>-11300047184.977684</v>
      </c>
      <c r="R1996" s="3">
        <v>0.76539805409733375</v>
      </c>
      <c r="S1996" s="122">
        <f t="shared" si="97"/>
        <v>18882284537.821789</v>
      </c>
      <c r="T1996" s="3">
        <v>0.57882550961493984</v>
      </c>
      <c r="U1996" s="122">
        <f t="shared" si="98"/>
        <v>-20023553757.946667</v>
      </c>
      <c r="V1996" s="3">
        <f t="shared" si="99"/>
        <v>1.0795031777989061</v>
      </c>
    </row>
    <row r="1997" spans="13:22" x14ac:dyDescent="0.25">
      <c r="M1997" s="3">
        <v>1993</v>
      </c>
      <c r="N1997" s="122">
        <f>(_xlfn.GAMMA.INV(T1997,IF($O$2="Railway",$D$31,$D$32),IF($O$2="Railway",$F$31,$F$32))*'CBA Result'!$G$89)</f>
        <v>5492993546.0645323</v>
      </c>
      <c r="O1997" s="122">
        <f>'CBA Result'!$G$88+'CBA Result'!$G$92+'CBA Result'!$G$93+'CBA Result'!$G$94+'CBA Result'!$G$95</f>
        <v>-1375964005.2877898</v>
      </c>
      <c r="P1997" s="122">
        <f>'CBA Result'!$G$90+'CBA Result'!$G$91</f>
        <v>16477753602.776276</v>
      </c>
      <c r="Q1997" s="122">
        <f>'CBA Result'!$G$74</f>
        <v>-11300047184.977684</v>
      </c>
      <c r="R1997" s="3">
        <v>0.33498227830708682</v>
      </c>
      <c r="S1997" s="122">
        <f t="shared" si="97"/>
        <v>9994119145.4484081</v>
      </c>
      <c r="T1997" s="3">
        <v>0.9528708207977622</v>
      </c>
      <c r="U1997" s="122">
        <f t="shared" si="98"/>
        <v>-26766784571.378929</v>
      </c>
      <c r="V1997" s="3">
        <f t="shared" si="99"/>
        <v>0.52718878685614923</v>
      </c>
    </row>
    <row r="1998" spans="13:22" x14ac:dyDescent="0.25">
      <c r="M1998" s="3">
        <v>1994</v>
      </c>
      <c r="N1998" s="122">
        <f>(_xlfn.GAMMA.INV(T1998,IF($O$2="Railway",$D$31,$D$32),IF($O$2="Railway",$F$31,$F$32))*'CBA Result'!$G$89)</f>
        <v>4778747923.8017712</v>
      </c>
      <c r="O1998" s="122">
        <f>'CBA Result'!$G$88+'CBA Result'!$G$92+'CBA Result'!$G$93+'CBA Result'!$G$94+'CBA Result'!$G$95</f>
        <v>-1375964005.2877898</v>
      </c>
      <c r="P1998" s="122">
        <f>'CBA Result'!$G$90+'CBA Result'!$G$91</f>
        <v>16477753602.776276</v>
      </c>
      <c r="Q1998" s="122">
        <f>'CBA Result'!$G$74</f>
        <v>-11300047184.977684</v>
      </c>
      <c r="R1998" s="3">
        <v>0.14139233179395805</v>
      </c>
      <c r="S1998" s="122">
        <f t="shared" si="97"/>
        <v>6284981493.7908058</v>
      </c>
      <c r="T1998" s="3">
        <v>0.82828716672626634</v>
      </c>
      <c r="U1998" s="122">
        <f t="shared" si="98"/>
        <v>-23286340157.630257</v>
      </c>
      <c r="V1998" s="3">
        <f t="shared" si="99"/>
        <v>0.41602782346758715</v>
      </c>
    </row>
    <row r="1999" spans="13:22" x14ac:dyDescent="0.25">
      <c r="M1999" s="3">
        <v>1995</v>
      </c>
      <c r="N1999" s="122">
        <f>(_xlfn.GAMMA.INV(T1999,IF($O$2="Railway",$D$31,$D$32),IF($O$2="Railway",$F$31,$F$32))*'CBA Result'!$G$89)</f>
        <v>3513067414.5790114</v>
      </c>
      <c r="O1999" s="122">
        <f>'CBA Result'!$G$88+'CBA Result'!$G$92+'CBA Result'!$G$93+'CBA Result'!$G$94+'CBA Result'!$G$95</f>
        <v>-1375964005.2877898</v>
      </c>
      <c r="P1999" s="122">
        <f>'CBA Result'!$G$90+'CBA Result'!$G$91</f>
        <v>16477753602.776276</v>
      </c>
      <c r="Q1999" s="122">
        <f>'CBA Result'!$G$74</f>
        <v>-11300047184.977684</v>
      </c>
      <c r="R1999" s="3">
        <v>0.51131768353121787</v>
      </c>
      <c r="S1999" s="122">
        <f t="shared" si="97"/>
        <v>13245348473.259377</v>
      </c>
      <c r="T1999" s="3">
        <v>0.29485023316591918</v>
      </c>
      <c r="U1999" s="122">
        <f t="shared" si="98"/>
        <v>-17118811060.343967</v>
      </c>
      <c r="V1999" s="3">
        <f t="shared" si="99"/>
        <v>0.89857010678646509</v>
      </c>
    </row>
    <row r="2000" spans="13:22" x14ac:dyDescent="0.25">
      <c r="M2000" s="3">
        <v>1996</v>
      </c>
      <c r="N2000" s="122">
        <f>(_xlfn.GAMMA.INV(T2000,IF($O$2="Railway",$D$31,$D$32),IF($O$2="Railway",$F$31,$F$32))*'CBA Result'!$G$89)</f>
        <v>4344421931.2517004</v>
      </c>
      <c r="O2000" s="122">
        <f>'CBA Result'!$G$88+'CBA Result'!$G$92+'CBA Result'!$G$93+'CBA Result'!$G$94+'CBA Result'!$G$95</f>
        <v>-1375964005.2877898</v>
      </c>
      <c r="P2000" s="122">
        <f>'CBA Result'!$G$90+'CBA Result'!$G$91</f>
        <v>16477753602.776276</v>
      </c>
      <c r="Q2000" s="122">
        <f>'CBA Result'!$G$74</f>
        <v>-11300047184.977684</v>
      </c>
      <c r="R2000" s="3">
        <v>0.13742174626310866</v>
      </c>
      <c r="S2000" s="122">
        <f t="shared" si="97"/>
        <v>6199716443.6653595</v>
      </c>
      <c r="T2000" s="3">
        <v>0.68100003430311284</v>
      </c>
      <c r="U2000" s="122">
        <f t="shared" si="98"/>
        <v>-21169914900.828854</v>
      </c>
      <c r="V2000" s="3">
        <f t="shared" si="99"/>
        <v>0.43307563646702774</v>
      </c>
    </row>
    <row r="2001" spans="13:22" x14ac:dyDescent="0.25">
      <c r="M2001" s="3">
        <v>1997</v>
      </c>
      <c r="N2001" s="122">
        <f>(_xlfn.GAMMA.INV(T2001,IF($O$2="Railway",$D$31,$D$32),IF($O$2="Railway",$F$31,$F$32))*'CBA Result'!$G$89)</f>
        <v>4210378011.1627479</v>
      </c>
      <c r="O2001" s="122">
        <f>'CBA Result'!$G$88+'CBA Result'!$G$92+'CBA Result'!$G$93+'CBA Result'!$G$94+'CBA Result'!$G$95</f>
        <v>-1375964005.2877898</v>
      </c>
      <c r="P2001" s="122">
        <f>'CBA Result'!$G$90+'CBA Result'!$G$91</f>
        <v>16477753602.776276</v>
      </c>
      <c r="Q2001" s="122">
        <f>'CBA Result'!$G$74</f>
        <v>-11300047184.977684</v>
      </c>
      <c r="R2001" s="3">
        <v>0.3105623955274438</v>
      </c>
      <c r="S2001" s="122">
        <f t="shared" si="97"/>
        <v>9549726093.4468861</v>
      </c>
      <c r="T2001" s="3">
        <v>0.62436730479456004</v>
      </c>
      <c r="U2001" s="122">
        <f t="shared" si="98"/>
        <v>-20516732860.464958</v>
      </c>
      <c r="V2001" s="3">
        <f t="shared" si="99"/>
        <v>0.60361170482390292</v>
      </c>
    </row>
    <row r="2002" spans="13:22" x14ac:dyDescent="0.25">
      <c r="M2002" s="3">
        <v>1998</v>
      </c>
      <c r="N2002" s="122">
        <f>(_xlfn.GAMMA.INV(T2002,IF($O$2="Railway",$D$31,$D$32),IF($O$2="Railway",$F$31,$F$32))*'CBA Result'!$G$89)</f>
        <v>4806237179.6446686</v>
      </c>
      <c r="O2002" s="122">
        <f>'CBA Result'!$G$88+'CBA Result'!$G$92+'CBA Result'!$G$93+'CBA Result'!$G$94+'CBA Result'!$G$95</f>
        <v>-1375964005.2877898</v>
      </c>
      <c r="P2002" s="122">
        <f>'CBA Result'!$G$90+'CBA Result'!$G$91</f>
        <v>16477753602.776276</v>
      </c>
      <c r="Q2002" s="122">
        <f>'CBA Result'!$G$74</f>
        <v>-11300047184.977684</v>
      </c>
      <c r="R2002" s="3">
        <v>0.75384236463938481</v>
      </c>
      <c r="S2002" s="122">
        <f t="shared" si="97"/>
        <v>18570562171.868084</v>
      </c>
      <c r="T2002" s="3">
        <v>0.83562275829923871</v>
      </c>
      <c r="U2002" s="122">
        <f t="shared" si="98"/>
        <v>-23420292433.926216</v>
      </c>
      <c r="V2002" s="3">
        <f t="shared" si="99"/>
        <v>0.93939199983493582</v>
      </c>
    </row>
    <row r="2003" spans="13:22" x14ac:dyDescent="0.25">
      <c r="M2003" s="3">
        <v>1999</v>
      </c>
      <c r="N2003" s="122">
        <f>(_xlfn.GAMMA.INV(T2003,IF($O$2="Railway",$D$31,$D$32),IF($O$2="Railway",$F$31,$F$32))*'CBA Result'!$G$89)</f>
        <v>4640120899.0328979</v>
      </c>
      <c r="O2003" s="122">
        <f>'CBA Result'!$G$88+'CBA Result'!$G$92+'CBA Result'!$G$93+'CBA Result'!$G$94+'CBA Result'!$G$95</f>
        <v>-1375964005.2877898</v>
      </c>
      <c r="P2003" s="122">
        <f>'CBA Result'!$G$90+'CBA Result'!$G$91</f>
        <v>16477753602.776276</v>
      </c>
      <c r="Q2003" s="122">
        <f>'CBA Result'!$G$74</f>
        <v>-11300047184.977684</v>
      </c>
      <c r="R2003" s="3">
        <v>0.75389409424167841</v>
      </c>
      <c r="S2003" s="122">
        <f t="shared" si="97"/>
        <v>18571938647.534023</v>
      </c>
      <c r="T2003" s="3">
        <v>0.78768622828982326</v>
      </c>
      <c r="U2003" s="122">
        <f t="shared" si="98"/>
        <v>-22610825126.228462</v>
      </c>
      <c r="V2003" s="3">
        <f t="shared" si="99"/>
        <v>0.96573634174673939</v>
      </c>
    </row>
    <row r="2004" spans="13:22" x14ac:dyDescent="0.25">
      <c r="M2004" s="3">
        <v>2000</v>
      </c>
      <c r="N2004" s="122">
        <f>(_xlfn.GAMMA.INV(T2004,IF($O$2="Railway",$D$31,$D$32),IF($O$2="Railway",$F$31,$F$32))*'CBA Result'!$G$89)</f>
        <v>4244232830.9441376</v>
      </c>
      <c r="O2004" s="122">
        <f>'CBA Result'!$G$88+'CBA Result'!$G$92+'CBA Result'!$G$93+'CBA Result'!$G$94+'CBA Result'!$G$95</f>
        <v>-1375964005.2877898</v>
      </c>
      <c r="P2004" s="122">
        <f>'CBA Result'!$G$90+'CBA Result'!$G$91</f>
        <v>16477753602.776276</v>
      </c>
      <c r="Q2004" s="122">
        <f>'CBA Result'!$G$74</f>
        <v>-11300047184.977684</v>
      </c>
      <c r="R2004" s="3">
        <v>0.81838964211586995</v>
      </c>
      <c r="S2004" s="122">
        <f t="shared" si="97"/>
        <v>20442503522.270065</v>
      </c>
      <c r="T2004" s="3">
        <v>0.63909806562544935</v>
      </c>
      <c r="U2004" s="122">
        <f t="shared" si="98"/>
        <v>-20681703865.836075</v>
      </c>
      <c r="V2004" s="3">
        <f t="shared" si="99"/>
        <v>1.1271204973799704</v>
      </c>
    </row>
  </sheetData>
  <mergeCells count="2">
    <mergeCell ref="R3:S3"/>
    <mergeCell ref="T3:U3"/>
  </mergeCells>
  <dataValidations count="1">
    <dataValidation type="list" allowBlank="1" showInputMessage="1" showErrorMessage="1" sqref="O2" xr:uid="{40C714FD-D5AD-442C-8A31-5DAF4D024544}">
      <formula1>"Railway, Road"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A986-D279-4C07-9F05-2214132D40D6}">
  <sheetPr>
    <tabColor theme="9" tint="0.79998168889431442"/>
  </sheetPr>
  <dimension ref="B2:AB2004"/>
  <sheetViews>
    <sheetView topLeftCell="A7" zoomScale="55" zoomScaleNormal="55" workbookViewId="0">
      <selection activeCell="J45" sqref="J45"/>
    </sheetView>
  </sheetViews>
  <sheetFormatPr defaultRowHeight="12.6" x14ac:dyDescent="0.25"/>
  <cols>
    <col min="2" max="2" width="34.21875" bestFit="1" customWidth="1"/>
    <col min="3" max="3" width="19.109375" bestFit="1" customWidth="1"/>
    <col min="4" max="4" width="17.88671875" bestFit="1" customWidth="1"/>
    <col min="5" max="6" width="18.88671875" bestFit="1" customWidth="1"/>
    <col min="14" max="14" width="26.6640625" bestFit="1" customWidth="1"/>
    <col min="15" max="15" width="28.6640625" bestFit="1" customWidth="1"/>
    <col min="16" max="16" width="17.33203125" bestFit="1" customWidth="1"/>
    <col min="17" max="17" width="18.88671875" bestFit="1" customWidth="1"/>
    <col min="19" max="19" width="16.33203125" bestFit="1" customWidth="1"/>
    <col min="21" max="21" width="18" bestFit="1" customWidth="1"/>
    <col min="27" max="27" width="15.44140625" bestFit="1" customWidth="1"/>
  </cols>
  <sheetData>
    <row r="2" spans="13:28" x14ac:dyDescent="0.25">
      <c r="N2" s="20" t="s">
        <v>305</v>
      </c>
      <c r="O2" s="20" t="s">
        <v>7</v>
      </c>
    </row>
    <row r="3" spans="13:28" x14ac:dyDescent="0.25">
      <c r="R3" s="164" t="s">
        <v>280</v>
      </c>
      <c r="S3" s="164"/>
      <c r="T3" s="164" t="s">
        <v>286</v>
      </c>
      <c r="U3" s="164"/>
    </row>
    <row r="4" spans="13:28" x14ac:dyDescent="0.25">
      <c r="M4" s="3" t="s">
        <v>279</v>
      </c>
      <c r="N4" s="3" t="s">
        <v>316</v>
      </c>
      <c r="O4" s="3" t="s">
        <v>317</v>
      </c>
      <c r="P4" s="3" t="s">
        <v>280</v>
      </c>
      <c r="Q4" s="3" t="s">
        <v>286</v>
      </c>
      <c r="R4" s="3" t="s">
        <v>292</v>
      </c>
      <c r="S4" s="3" t="s">
        <v>293</v>
      </c>
      <c r="T4" s="3" t="s">
        <v>292</v>
      </c>
      <c r="U4" s="3" t="s">
        <v>294</v>
      </c>
      <c r="V4" s="83" t="s">
        <v>261</v>
      </c>
      <c r="X4" s="3" t="s">
        <v>301</v>
      </c>
      <c r="Y4" s="3" t="s">
        <v>298</v>
      </c>
      <c r="Z4" s="3" t="s">
        <v>299</v>
      </c>
      <c r="AA4" s="3" t="s">
        <v>300</v>
      </c>
      <c r="AB4" s="3" t="s">
        <v>302</v>
      </c>
    </row>
    <row r="5" spans="13:28" x14ac:dyDescent="0.25">
      <c r="M5" s="3">
        <v>1</v>
      </c>
      <c r="N5" s="122">
        <f>(_xlfn.GAMMA.INV(T5,IF($O$2="Railway",$D$31,$D$32),IF($O$2="Railway",$F$31,$F$32))*'CBA Result'!$G$124)</f>
        <v>2357454800.1546087</v>
      </c>
      <c r="O5" s="122">
        <f>'CBA Result'!$G$123+'CBA Result'!$G$127+'CBA Result'!$G$128+'CBA Result'!$G$129+'CBA Result'!$G$130</f>
        <v>728759586.14829445</v>
      </c>
      <c r="P5" s="122">
        <f>'CBA Result'!$G$125+'CBA Result'!$G$126</f>
        <v>5415872827.8395329</v>
      </c>
      <c r="Q5" s="122">
        <f>'CBA Result'!$G$110</f>
        <v>-7384971586.1375494</v>
      </c>
      <c r="R5" s="122">
        <v>0.97578078296897242</v>
      </c>
      <c r="S5" s="122">
        <f>_xlfn.BETA.INV(R5,IF($O$2="Railway",$I$30,$J$30),IF($O$2="Railway",$I$31,$J$31),IF($O$2="Railway",$I$27,$J$27),IF($O$2="Railway",$I$29,$J$29))*P5</f>
        <v>9490045044.8544426</v>
      </c>
      <c r="T5" s="122">
        <v>0.31273669484253808</v>
      </c>
      <c r="U5" s="122">
        <f>_xlfn.GAMMA.INV(T5,IF($O$2="Railway",$D$31,$D$32),IF($O$2="Railway",$F$31,$F$32))*Q5</f>
        <v>-11312925156.433397</v>
      </c>
      <c r="V5" s="3">
        <f>(N5+O5+S5)/-U5</f>
        <v>1.1116717610392322</v>
      </c>
      <c r="X5" s="3">
        <v>1</v>
      </c>
      <c r="Y5" s="123">
        <f>E37</f>
        <v>0.28345487234122074</v>
      </c>
      <c r="Z5" s="3">
        <f>(($F$37-$E$37)/MAX($X$5:$X$1004))+Y5</f>
        <v>0.3119528707202211</v>
      </c>
      <c r="AA5" s="3" t="str">
        <f>TEXT(Y5,"0.00000") &amp; " - " &amp; TEXT(Z5,"0.00000")</f>
        <v>0.28345 - 0.31195</v>
      </c>
      <c r="AB5" s="3">
        <f>COUNTIFS($V$5:$V$2004, "&gt;=" &amp; Y5, $V$5:$V$2004, "&lt;" &amp; Z5)</f>
        <v>15</v>
      </c>
    </row>
    <row r="6" spans="13:28" x14ac:dyDescent="0.25">
      <c r="M6" s="3">
        <v>2</v>
      </c>
      <c r="N6" s="122">
        <f>(_xlfn.GAMMA.INV(T6,IF($O$2="Railway",$D$31,$D$32),IF($O$2="Railway",$F$31,$F$32))*'CBA Result'!$G$124)</f>
        <v>2799656254.3469563</v>
      </c>
      <c r="O6" s="122">
        <f>'CBA Result'!$G$123+'CBA Result'!$G$127+'CBA Result'!$G$128+'CBA Result'!$G$129+'CBA Result'!$G$130</f>
        <v>728759586.14829445</v>
      </c>
      <c r="P6" s="122">
        <f>'CBA Result'!$G$125+'CBA Result'!$G$126</f>
        <v>5415872827.8395329</v>
      </c>
      <c r="Q6" s="122">
        <f>'CBA Result'!$G$110</f>
        <v>-7384971586.1375494</v>
      </c>
      <c r="R6" s="122">
        <v>0.60693101451880305</v>
      </c>
      <c r="S6" s="122">
        <f t="shared" ref="S6:S69" si="0">_xlfn.BETA.INV(R6,IF($O$2="Railway",$I$30,$J$30),IF($O$2="Railway",$I$31,$J$31),IF($O$2="Railway",$I$27,$J$27),IF($O$2="Railway",$I$29,$J$29))*P6</f>
        <v>4979326479.2723532</v>
      </c>
      <c r="T6" s="122">
        <v>0.62802157851482121</v>
      </c>
      <c r="U6" s="122">
        <f t="shared" ref="U6:U69" si="1">_xlfn.GAMMA.INV(T6,IF($O$2="Railway",$D$31,$D$32),IF($O$2="Railway",$F$31,$F$32))*Q6</f>
        <v>-13434956066.640438</v>
      </c>
      <c r="V6" s="3">
        <f t="shared" ref="V6:V69" si="2">(N6+O6+S6)/-U6</f>
        <v>0.63325419730196864</v>
      </c>
      <c r="X6" s="3">
        <v>2</v>
      </c>
      <c r="Y6" s="3">
        <f>Z5</f>
        <v>0.3119528707202211</v>
      </c>
      <c r="Z6" s="3">
        <f>(($F$37-$E$37)/MAX($X$5:$X$1004))+Y6</f>
        <v>0.34045086909922145</v>
      </c>
      <c r="AA6" s="3" t="str">
        <f t="shared" ref="AA6:AA53" si="3">TEXT(Y6,"0.00000") &amp; " - " &amp; TEXT(Z6,"0.00000")</f>
        <v>0.31195 - 0.34045</v>
      </c>
      <c r="AB6" s="3">
        <f t="shared" ref="AB6:AB54" si="4">COUNTIFS($V$5:$V$2004, "&gt;=" &amp; Y6, $V$5:$V$2004, "&lt;" &amp; Z6)</f>
        <v>37</v>
      </c>
    </row>
    <row r="7" spans="13:28" x14ac:dyDescent="0.25">
      <c r="M7" s="3">
        <v>3</v>
      </c>
      <c r="N7" s="122">
        <f>(_xlfn.GAMMA.INV(T7,IF($O$2="Railway",$D$31,$D$32),IF($O$2="Railway",$F$31,$F$32))*'CBA Result'!$G$124)</f>
        <v>2188293708.5490179</v>
      </c>
      <c r="O7" s="122">
        <f>'CBA Result'!$G$123+'CBA Result'!$G$127+'CBA Result'!$G$128+'CBA Result'!$G$129+'CBA Result'!$G$130</f>
        <v>728759586.14829445</v>
      </c>
      <c r="P7" s="122">
        <f>'CBA Result'!$G$125+'CBA Result'!$G$126</f>
        <v>5415872827.8395329</v>
      </c>
      <c r="Q7" s="122">
        <f>'CBA Result'!$G$110</f>
        <v>-7384971586.1375494</v>
      </c>
      <c r="R7" s="122">
        <v>0.71210877761611235</v>
      </c>
      <c r="S7" s="122">
        <f t="shared" si="0"/>
        <v>5754785335.6040115</v>
      </c>
      <c r="T7" s="122">
        <v>0.20413077566451021</v>
      </c>
      <c r="U7" s="122">
        <f t="shared" si="1"/>
        <v>-10501156986.545637</v>
      </c>
      <c r="V7" s="3">
        <f t="shared" si="2"/>
        <v>0.82579839930132592</v>
      </c>
      <c r="X7" s="3">
        <v>3</v>
      </c>
      <c r="Y7" s="3">
        <f t="shared" ref="Y7:Y54" si="5">Z6</f>
        <v>0.34045086909922145</v>
      </c>
      <c r="Z7" s="3">
        <f t="shared" ref="Z7:Z54" si="6">(($F$37-$E$37)/MAX($X$5:$X$1004))+Y7</f>
        <v>0.36894886747822181</v>
      </c>
      <c r="AA7" s="3" t="str">
        <f t="shared" si="3"/>
        <v>0.34045 - 0.36895</v>
      </c>
      <c r="AB7" s="3">
        <f t="shared" si="4"/>
        <v>61</v>
      </c>
    </row>
    <row r="8" spans="13:28" x14ac:dyDescent="0.25">
      <c r="M8" s="3">
        <v>4</v>
      </c>
      <c r="N8" s="122">
        <f>(_xlfn.GAMMA.INV(T8,IF($O$2="Railway",$D$31,$D$32),IF($O$2="Railway",$F$31,$F$32))*'CBA Result'!$G$124)</f>
        <v>5256857578.3664303</v>
      </c>
      <c r="O8" s="122">
        <f>'CBA Result'!$G$123+'CBA Result'!$G$127+'CBA Result'!$G$128+'CBA Result'!$G$129+'CBA Result'!$G$130</f>
        <v>728759586.14829445</v>
      </c>
      <c r="P8" s="122">
        <f>'CBA Result'!$G$125+'CBA Result'!$G$126</f>
        <v>5415872827.8395329</v>
      </c>
      <c r="Q8" s="122">
        <f>'CBA Result'!$G$110</f>
        <v>-7384971586.1375494</v>
      </c>
      <c r="R8" s="122">
        <v>0.34517348654503432</v>
      </c>
      <c r="S8" s="122">
        <f t="shared" si="0"/>
        <v>3345663322.3059287</v>
      </c>
      <c r="T8" s="122">
        <v>0.99991555595220982</v>
      </c>
      <c r="U8" s="122">
        <f t="shared" si="1"/>
        <v>-25226543617.374508</v>
      </c>
      <c r="V8" s="3">
        <f t="shared" si="2"/>
        <v>0.36989928657502791</v>
      </c>
      <c r="X8" s="3">
        <v>4</v>
      </c>
      <c r="Y8" s="3">
        <f t="shared" si="5"/>
        <v>0.36894886747822181</v>
      </c>
      <c r="Z8" s="3">
        <f t="shared" si="6"/>
        <v>0.39744686585722216</v>
      </c>
      <c r="AA8" s="3" t="str">
        <f t="shared" si="3"/>
        <v>0.36895 - 0.39745</v>
      </c>
      <c r="AB8" s="3">
        <f t="shared" si="4"/>
        <v>84</v>
      </c>
    </row>
    <row r="9" spans="13:28" x14ac:dyDescent="0.25">
      <c r="M9" s="3">
        <v>5</v>
      </c>
      <c r="N9" s="122">
        <f>(_xlfn.GAMMA.INV(T9,IF($O$2="Railway",$D$31,$D$32),IF($O$2="Railway",$F$31,$F$32))*'CBA Result'!$G$124)</f>
        <v>2800726664.4867182</v>
      </c>
      <c r="O9" s="122">
        <f>'CBA Result'!$G$123+'CBA Result'!$G$127+'CBA Result'!$G$128+'CBA Result'!$G$129+'CBA Result'!$G$130</f>
        <v>728759586.14829445</v>
      </c>
      <c r="P9" s="122">
        <f>'CBA Result'!$G$125+'CBA Result'!$G$126</f>
        <v>5415872827.8395329</v>
      </c>
      <c r="Q9" s="122">
        <f>'CBA Result'!$G$110</f>
        <v>-7384971586.1375494</v>
      </c>
      <c r="R9" s="122">
        <v>0.9367549263097894</v>
      </c>
      <c r="S9" s="122">
        <f t="shared" si="0"/>
        <v>8391269755.5859976</v>
      </c>
      <c r="T9" s="122">
        <v>0.62872639633348371</v>
      </c>
      <c r="U9" s="122">
        <f t="shared" si="1"/>
        <v>-13440092737.679483</v>
      </c>
      <c r="V9" s="3">
        <f t="shared" si="2"/>
        <v>0.8869548922680428</v>
      </c>
      <c r="X9" s="3">
        <v>5</v>
      </c>
      <c r="Y9" s="3">
        <f t="shared" si="5"/>
        <v>0.39744686585722216</v>
      </c>
      <c r="Z9" s="3">
        <f t="shared" si="6"/>
        <v>0.42594486423622252</v>
      </c>
      <c r="AA9" s="3" t="str">
        <f t="shared" si="3"/>
        <v>0.39745 - 0.42594</v>
      </c>
      <c r="AB9" s="3">
        <f t="shared" si="4"/>
        <v>89</v>
      </c>
    </row>
    <row r="10" spans="13:28" x14ac:dyDescent="0.25">
      <c r="M10" s="3">
        <v>6</v>
      </c>
      <c r="N10" s="122">
        <f>(_xlfn.GAMMA.INV(T10,IF($O$2="Railway",$D$31,$D$32),IF($O$2="Railway",$F$31,$F$32))*'CBA Result'!$G$124)</f>
        <v>2955104040.314795</v>
      </c>
      <c r="O10" s="122">
        <f>'CBA Result'!$G$123+'CBA Result'!$G$127+'CBA Result'!$G$128+'CBA Result'!$G$129+'CBA Result'!$G$130</f>
        <v>728759586.14829445</v>
      </c>
      <c r="P10" s="122">
        <f>'CBA Result'!$G$125+'CBA Result'!$G$126</f>
        <v>5415872827.8395329</v>
      </c>
      <c r="Q10" s="122">
        <f>'CBA Result'!$G$110</f>
        <v>-7384971586.1375494</v>
      </c>
      <c r="R10" s="122">
        <v>2.0434689489996827E-2</v>
      </c>
      <c r="S10" s="122">
        <f t="shared" si="0"/>
        <v>969946704.29041374</v>
      </c>
      <c r="T10" s="122">
        <v>0.72325052319286642</v>
      </c>
      <c r="U10" s="122">
        <f t="shared" si="1"/>
        <v>-14180916993.769182</v>
      </c>
      <c r="V10" s="3">
        <f t="shared" si="2"/>
        <v>0.32817414648138032</v>
      </c>
      <c r="X10" s="3">
        <v>6</v>
      </c>
      <c r="Y10" s="3">
        <f t="shared" si="5"/>
        <v>0.42594486423622252</v>
      </c>
      <c r="Z10" s="3">
        <f t="shared" si="6"/>
        <v>0.45444286261522288</v>
      </c>
      <c r="AA10" s="3" t="str">
        <f t="shared" si="3"/>
        <v>0.42594 - 0.45444</v>
      </c>
      <c r="AB10" s="3">
        <f t="shared" si="4"/>
        <v>114</v>
      </c>
    </row>
    <row r="11" spans="13:28" x14ac:dyDescent="0.25">
      <c r="M11" s="3">
        <v>7</v>
      </c>
      <c r="N11" s="122">
        <f>(_xlfn.GAMMA.INV(T11,IF($O$2="Railway",$D$31,$D$32),IF($O$2="Railway",$F$31,$F$32))*'CBA Result'!$G$124)</f>
        <v>2367215433.3841233</v>
      </c>
      <c r="O11" s="122">
        <f>'CBA Result'!$G$123+'CBA Result'!$G$127+'CBA Result'!$G$128+'CBA Result'!$G$129+'CBA Result'!$G$130</f>
        <v>728759586.14829445</v>
      </c>
      <c r="P11" s="122">
        <f>'CBA Result'!$G$125+'CBA Result'!$G$126</f>
        <v>5415872827.8395329</v>
      </c>
      <c r="Q11" s="122">
        <f>'CBA Result'!$G$110</f>
        <v>-7384971586.1375494</v>
      </c>
      <c r="R11" s="122">
        <v>0.80275070287922889</v>
      </c>
      <c r="S11" s="122">
        <f t="shared" si="0"/>
        <v>6559245259.2580309</v>
      </c>
      <c r="T11" s="122">
        <v>0.31951197440609747</v>
      </c>
      <c r="U11" s="122">
        <f t="shared" si="1"/>
        <v>-11359764363.360146</v>
      </c>
      <c r="V11" s="3">
        <f t="shared" si="2"/>
        <v>0.84994899277422131</v>
      </c>
      <c r="X11" s="3">
        <v>7</v>
      </c>
      <c r="Y11" s="3">
        <f t="shared" si="5"/>
        <v>0.45444286261522288</v>
      </c>
      <c r="Z11" s="3">
        <f t="shared" si="6"/>
        <v>0.48294086099422323</v>
      </c>
      <c r="AA11" s="3" t="str">
        <f t="shared" si="3"/>
        <v>0.45444 - 0.48294</v>
      </c>
      <c r="AB11" s="3">
        <f t="shared" si="4"/>
        <v>125</v>
      </c>
    </row>
    <row r="12" spans="13:28" x14ac:dyDescent="0.25">
      <c r="M12" s="3">
        <v>8</v>
      </c>
      <c r="N12" s="122">
        <f>(_xlfn.GAMMA.INV(T12,IF($O$2="Railway",$D$31,$D$32),IF($O$2="Railway",$F$31,$F$32))*'CBA Result'!$G$124)</f>
        <v>1885058566.2536602</v>
      </c>
      <c r="O12" s="122">
        <f>'CBA Result'!$G$123+'CBA Result'!$G$127+'CBA Result'!$G$128+'CBA Result'!$G$129+'CBA Result'!$G$130</f>
        <v>728759586.14829445</v>
      </c>
      <c r="P12" s="122">
        <f>'CBA Result'!$G$125+'CBA Result'!$G$126</f>
        <v>5415872827.8395329</v>
      </c>
      <c r="Q12" s="122">
        <f>'CBA Result'!$G$110</f>
        <v>-7384971586.1375494</v>
      </c>
      <c r="R12" s="122">
        <v>0.19794529956217277</v>
      </c>
      <c r="S12" s="122">
        <f t="shared" si="0"/>
        <v>2444694492.4072266</v>
      </c>
      <c r="T12" s="122">
        <v>6.9187454195566822E-2</v>
      </c>
      <c r="U12" s="122">
        <f t="shared" si="1"/>
        <v>-9045995908.0117741</v>
      </c>
      <c r="V12" s="3">
        <f t="shared" si="2"/>
        <v>0.55919908612041314</v>
      </c>
      <c r="X12" s="3">
        <v>8</v>
      </c>
      <c r="Y12" s="3">
        <f t="shared" si="5"/>
        <v>0.48294086099422323</v>
      </c>
      <c r="Z12" s="3">
        <f t="shared" si="6"/>
        <v>0.51143885937322353</v>
      </c>
      <c r="AA12" s="3" t="str">
        <f t="shared" si="3"/>
        <v>0.48294 - 0.51144</v>
      </c>
      <c r="AB12" s="3">
        <f t="shared" si="4"/>
        <v>113</v>
      </c>
    </row>
    <row r="13" spans="13:28" x14ac:dyDescent="0.25">
      <c r="M13" s="3">
        <v>9</v>
      </c>
      <c r="N13" s="122">
        <f>(_xlfn.GAMMA.INV(T13,IF($O$2="Railway",$D$31,$D$32),IF($O$2="Railway",$F$31,$F$32))*'CBA Result'!$G$124)</f>
        <v>2887953704.5852656</v>
      </c>
      <c r="O13" s="122">
        <f>'CBA Result'!$G$123+'CBA Result'!$G$127+'CBA Result'!$G$128+'CBA Result'!$G$129+'CBA Result'!$G$130</f>
        <v>728759586.14829445</v>
      </c>
      <c r="P13" s="122">
        <f>'CBA Result'!$G$125+'CBA Result'!$G$126</f>
        <v>5415872827.8395329</v>
      </c>
      <c r="Q13" s="122">
        <f>'CBA Result'!$G$110</f>
        <v>-7384971586.1375494</v>
      </c>
      <c r="R13" s="122">
        <v>4.4111018966692561E-2</v>
      </c>
      <c r="S13" s="122">
        <f t="shared" si="0"/>
        <v>1260132926.0972126</v>
      </c>
      <c r="T13" s="122">
        <v>0.6839678821939652</v>
      </c>
      <c r="U13" s="122">
        <f t="shared" si="1"/>
        <v>-13858676786.963215</v>
      </c>
      <c r="V13" s="3">
        <f t="shared" si="2"/>
        <v>0.35189840212006362</v>
      </c>
      <c r="X13" s="3">
        <v>9</v>
      </c>
      <c r="Y13" s="3">
        <f t="shared" si="5"/>
        <v>0.51143885937322353</v>
      </c>
      <c r="Z13" s="3">
        <f t="shared" si="6"/>
        <v>0.53993685775222389</v>
      </c>
      <c r="AA13" s="3" t="str">
        <f t="shared" si="3"/>
        <v>0.51144 - 0.53994</v>
      </c>
      <c r="AB13" s="3">
        <f t="shared" si="4"/>
        <v>102</v>
      </c>
    </row>
    <row r="14" spans="13:28" x14ac:dyDescent="0.25">
      <c r="M14" s="3">
        <v>10</v>
      </c>
      <c r="N14" s="122">
        <f>(_xlfn.GAMMA.INV(T14,IF($O$2="Railway",$D$31,$D$32),IF($O$2="Railway",$F$31,$F$32))*'CBA Result'!$G$124)</f>
        <v>1967530338.0599358</v>
      </c>
      <c r="O14" s="122">
        <f>'CBA Result'!$G$123+'CBA Result'!$G$127+'CBA Result'!$G$128+'CBA Result'!$G$129+'CBA Result'!$G$130</f>
        <v>728759586.14829445</v>
      </c>
      <c r="P14" s="122">
        <f>'CBA Result'!$G$125+'CBA Result'!$G$126</f>
        <v>5415872827.8395329</v>
      </c>
      <c r="Q14" s="122">
        <f>'CBA Result'!$G$110</f>
        <v>-7384971586.1375494</v>
      </c>
      <c r="R14" s="122">
        <v>0.35763829713514794</v>
      </c>
      <c r="S14" s="122">
        <f t="shared" si="0"/>
        <v>3420005965.7467642</v>
      </c>
      <c r="T14" s="122">
        <v>9.7310667648589089E-2</v>
      </c>
      <c r="U14" s="122">
        <f t="shared" si="1"/>
        <v>-9441760434.1870632</v>
      </c>
      <c r="V14" s="3">
        <f t="shared" si="2"/>
        <v>0.64779189565209594</v>
      </c>
      <c r="X14" s="3">
        <v>10</v>
      </c>
      <c r="Y14" s="3">
        <f t="shared" si="5"/>
        <v>0.53993685775222389</v>
      </c>
      <c r="Z14" s="3">
        <f t="shared" si="6"/>
        <v>0.56843485613122424</v>
      </c>
      <c r="AA14" s="3" t="str">
        <f t="shared" si="3"/>
        <v>0.53994 - 0.56843</v>
      </c>
      <c r="AB14" s="3">
        <f t="shared" si="4"/>
        <v>112</v>
      </c>
    </row>
    <row r="15" spans="13:28" x14ac:dyDescent="0.25">
      <c r="M15" s="3">
        <v>11</v>
      </c>
      <c r="N15" s="122">
        <f>(_xlfn.GAMMA.INV(T15,IF($O$2="Railway",$D$31,$D$32),IF($O$2="Railway",$F$31,$F$32))*'CBA Result'!$G$124)</f>
        <v>2266817035.4198608</v>
      </c>
      <c r="O15" s="122">
        <f>'CBA Result'!$G$123+'CBA Result'!$G$127+'CBA Result'!$G$128+'CBA Result'!$G$129+'CBA Result'!$G$130</f>
        <v>728759586.14829445</v>
      </c>
      <c r="P15" s="122">
        <f>'CBA Result'!$G$125+'CBA Result'!$G$126</f>
        <v>5415872827.8395329</v>
      </c>
      <c r="Q15" s="122">
        <f>'CBA Result'!$G$110</f>
        <v>-7384971586.1375494</v>
      </c>
      <c r="R15" s="122">
        <v>0.57220822416747275</v>
      </c>
      <c r="S15" s="122">
        <f t="shared" si="0"/>
        <v>4745635430.4236488</v>
      </c>
      <c r="T15" s="122">
        <v>0.25221254507164415</v>
      </c>
      <c r="U15" s="122">
        <f t="shared" si="1"/>
        <v>-10877973763.633259</v>
      </c>
      <c r="V15" s="3">
        <f t="shared" si="2"/>
        <v>0.71164099309302142</v>
      </c>
      <c r="X15" s="3">
        <v>11</v>
      </c>
      <c r="Y15" s="3">
        <f t="shared" si="5"/>
        <v>0.56843485613122424</v>
      </c>
      <c r="Z15" s="3">
        <f t="shared" si="6"/>
        <v>0.5969328545102246</v>
      </c>
      <c r="AA15" s="3" t="str">
        <f t="shared" si="3"/>
        <v>0.56843 - 0.59693</v>
      </c>
      <c r="AB15" s="3">
        <f t="shared" si="4"/>
        <v>114</v>
      </c>
    </row>
    <row r="16" spans="13:28" x14ac:dyDescent="0.25">
      <c r="M16" s="3">
        <v>12</v>
      </c>
      <c r="N16" s="122">
        <f>(_xlfn.GAMMA.INV(T16,IF($O$2="Railway",$D$31,$D$32),IF($O$2="Railway",$F$31,$F$32))*'CBA Result'!$G$124)</f>
        <v>3299851972.5051579</v>
      </c>
      <c r="O16" s="122">
        <f>'CBA Result'!$G$123+'CBA Result'!$G$127+'CBA Result'!$G$128+'CBA Result'!$G$129+'CBA Result'!$G$130</f>
        <v>728759586.14829445</v>
      </c>
      <c r="P16" s="122">
        <f>'CBA Result'!$G$125+'CBA Result'!$G$126</f>
        <v>5415872827.8395329</v>
      </c>
      <c r="Q16" s="122">
        <f>'CBA Result'!$G$110</f>
        <v>-7384971586.1375494</v>
      </c>
      <c r="R16" s="122">
        <v>0.41192877086965707</v>
      </c>
      <c r="S16" s="122">
        <f t="shared" si="0"/>
        <v>3744578917.6419759</v>
      </c>
      <c r="T16" s="122">
        <v>0.87511988660798767</v>
      </c>
      <c r="U16" s="122">
        <f t="shared" si="1"/>
        <v>-15835289138.867773</v>
      </c>
      <c r="V16" s="3">
        <f t="shared" si="2"/>
        <v>0.49087771041806272</v>
      </c>
      <c r="X16" s="3">
        <v>12</v>
      </c>
      <c r="Y16" s="3">
        <f t="shared" si="5"/>
        <v>0.5969328545102246</v>
      </c>
      <c r="Z16" s="3">
        <f t="shared" si="6"/>
        <v>0.62543085288922495</v>
      </c>
      <c r="AA16" s="3" t="str">
        <f t="shared" si="3"/>
        <v>0.59693 - 0.62543</v>
      </c>
      <c r="AB16" s="3">
        <f t="shared" si="4"/>
        <v>96</v>
      </c>
    </row>
    <row r="17" spans="2:28" x14ac:dyDescent="0.25">
      <c r="M17" s="3">
        <v>13</v>
      </c>
      <c r="N17" s="122">
        <f>(_xlfn.GAMMA.INV(T17,IF($O$2="Railway",$D$31,$D$32),IF($O$2="Railway",$F$31,$F$32))*'CBA Result'!$G$124)</f>
        <v>2054091359.4913018</v>
      </c>
      <c r="O17" s="122">
        <f>'CBA Result'!$G$123+'CBA Result'!$G$127+'CBA Result'!$G$128+'CBA Result'!$G$129+'CBA Result'!$G$130</f>
        <v>728759586.14829445</v>
      </c>
      <c r="P17" s="122">
        <f>'CBA Result'!$G$125+'CBA Result'!$G$126</f>
        <v>5415872827.8395329</v>
      </c>
      <c r="Q17" s="122">
        <f>'CBA Result'!$G$110</f>
        <v>-7384971586.1375494</v>
      </c>
      <c r="R17" s="122">
        <v>0.11515555294869995</v>
      </c>
      <c r="S17" s="122">
        <f t="shared" si="0"/>
        <v>1875704673.1803393</v>
      </c>
      <c r="T17" s="122">
        <v>0.13379408242681901</v>
      </c>
      <c r="U17" s="122">
        <f t="shared" si="1"/>
        <v>-9857148401.2663269</v>
      </c>
      <c r="V17" s="3">
        <f t="shared" si="2"/>
        <v>0.47260682594790399</v>
      </c>
      <c r="X17" s="3">
        <v>13</v>
      </c>
      <c r="Y17" s="3">
        <f t="shared" si="5"/>
        <v>0.62543085288922495</v>
      </c>
      <c r="Z17" s="3">
        <f t="shared" si="6"/>
        <v>0.65392885126822531</v>
      </c>
      <c r="AA17" s="3" t="str">
        <f t="shared" si="3"/>
        <v>0.62543 - 0.65393</v>
      </c>
      <c r="AB17" s="3">
        <f t="shared" si="4"/>
        <v>101</v>
      </c>
    </row>
    <row r="18" spans="2:28" x14ac:dyDescent="0.25">
      <c r="M18" s="3">
        <v>14</v>
      </c>
      <c r="N18" s="122">
        <f>(_xlfn.GAMMA.INV(T18,IF($O$2="Railway",$D$31,$D$32),IF($O$2="Railway",$F$31,$F$32))*'CBA Result'!$G$124)</f>
        <v>2689125983.2183003</v>
      </c>
      <c r="O18" s="122">
        <f>'CBA Result'!$G$123+'CBA Result'!$G$127+'CBA Result'!$G$128+'CBA Result'!$G$129+'CBA Result'!$G$130</f>
        <v>728759586.14829445</v>
      </c>
      <c r="P18" s="122">
        <f>'CBA Result'!$G$125+'CBA Result'!$G$126</f>
        <v>5415872827.8395329</v>
      </c>
      <c r="Q18" s="122">
        <f>'CBA Result'!$G$110</f>
        <v>-7384971586.1375494</v>
      </c>
      <c r="R18" s="122">
        <v>0.69166548497167957</v>
      </c>
      <c r="S18" s="122">
        <f t="shared" si="0"/>
        <v>5593974853.9981489</v>
      </c>
      <c r="T18" s="122">
        <v>0.55232086202471564</v>
      </c>
      <c r="U18" s="122">
        <f t="shared" si="1"/>
        <v>-12904544758.344402</v>
      </c>
      <c r="V18" s="3">
        <f t="shared" si="2"/>
        <v>0.69834779855658602</v>
      </c>
      <c r="X18" s="3">
        <v>14</v>
      </c>
      <c r="Y18" s="3">
        <f t="shared" si="5"/>
        <v>0.65392885126822531</v>
      </c>
      <c r="Z18" s="3">
        <f t="shared" si="6"/>
        <v>0.68242684964722566</v>
      </c>
      <c r="AA18" s="3" t="str">
        <f t="shared" si="3"/>
        <v>0.65393 - 0.68243</v>
      </c>
      <c r="AB18" s="3">
        <f t="shared" si="4"/>
        <v>106</v>
      </c>
    </row>
    <row r="19" spans="2:28" x14ac:dyDescent="0.25">
      <c r="M19" s="3">
        <v>15</v>
      </c>
      <c r="N19" s="122">
        <f>(_xlfn.GAMMA.INV(T19,IF($O$2="Railway",$D$31,$D$32),IF($O$2="Railway",$F$31,$F$32))*'CBA Result'!$G$124)</f>
        <v>2020682894.0336809</v>
      </c>
      <c r="O19" s="122">
        <f>'CBA Result'!$G$123+'CBA Result'!$G$127+'CBA Result'!$G$128+'CBA Result'!$G$129+'CBA Result'!$G$130</f>
        <v>728759586.14829445</v>
      </c>
      <c r="P19" s="122">
        <f>'CBA Result'!$G$125+'CBA Result'!$G$126</f>
        <v>5415872827.8395329</v>
      </c>
      <c r="Q19" s="122">
        <f>'CBA Result'!$G$110</f>
        <v>-7384971586.1375494</v>
      </c>
      <c r="R19" s="122">
        <v>5.3800907258712782E-2</v>
      </c>
      <c r="S19" s="122">
        <f t="shared" si="0"/>
        <v>1359058483.5795565</v>
      </c>
      <c r="T19" s="122">
        <v>0.11886266414100288</v>
      </c>
      <c r="U19" s="122">
        <f t="shared" si="1"/>
        <v>-9696828267.3284168</v>
      </c>
      <c r="V19" s="3">
        <f t="shared" si="2"/>
        <v>0.42369534145554888</v>
      </c>
      <c r="X19" s="3">
        <v>15</v>
      </c>
      <c r="Y19" s="3">
        <f t="shared" si="5"/>
        <v>0.68242684964722566</v>
      </c>
      <c r="Z19" s="3">
        <f t="shared" si="6"/>
        <v>0.71092484802622602</v>
      </c>
      <c r="AA19" s="3" t="str">
        <f t="shared" si="3"/>
        <v>0.68243 - 0.71092</v>
      </c>
      <c r="AB19" s="3">
        <f t="shared" si="4"/>
        <v>88</v>
      </c>
    </row>
    <row r="20" spans="2:28" x14ac:dyDescent="0.25">
      <c r="M20" s="3">
        <v>16</v>
      </c>
      <c r="N20" s="122">
        <f>(_xlfn.GAMMA.INV(T20,IF($O$2="Railway",$D$31,$D$32),IF($O$2="Railway",$F$31,$F$32))*'CBA Result'!$G$124)</f>
        <v>2735002512.8914461</v>
      </c>
      <c r="O20" s="122">
        <f>'CBA Result'!$G$123+'CBA Result'!$G$127+'CBA Result'!$G$128+'CBA Result'!$G$129+'CBA Result'!$G$130</f>
        <v>728759586.14829445</v>
      </c>
      <c r="P20" s="122">
        <f>'CBA Result'!$G$125+'CBA Result'!$G$126</f>
        <v>5415872827.8395329</v>
      </c>
      <c r="Q20" s="122">
        <f>'CBA Result'!$G$110</f>
        <v>-7384971586.1375494</v>
      </c>
      <c r="R20" s="122">
        <v>0.18257218473552439</v>
      </c>
      <c r="S20" s="122">
        <f t="shared" si="0"/>
        <v>2344784057.525825</v>
      </c>
      <c r="T20" s="122">
        <v>0.58438985788692333</v>
      </c>
      <c r="U20" s="122">
        <f t="shared" si="1"/>
        <v>-13124696485.790102</v>
      </c>
      <c r="V20" s="3">
        <f t="shared" si="2"/>
        <v>0.44256613193717542</v>
      </c>
      <c r="X20" s="3">
        <v>16</v>
      </c>
      <c r="Y20" s="3">
        <f t="shared" si="5"/>
        <v>0.71092484802622602</v>
      </c>
      <c r="Z20" s="3">
        <f t="shared" si="6"/>
        <v>0.73942284640522637</v>
      </c>
      <c r="AA20" s="3" t="str">
        <f t="shared" si="3"/>
        <v>0.71092 - 0.73942</v>
      </c>
      <c r="AB20" s="3">
        <f t="shared" si="4"/>
        <v>58</v>
      </c>
    </row>
    <row r="21" spans="2:28" x14ac:dyDescent="0.25">
      <c r="M21" s="3">
        <v>17</v>
      </c>
      <c r="N21" s="122">
        <f>(_xlfn.GAMMA.INV(T21,IF($O$2="Railway",$D$31,$D$32),IF($O$2="Railway",$F$31,$F$32))*'CBA Result'!$G$124)</f>
        <v>2813357936.5699167</v>
      </c>
      <c r="O21" s="122">
        <f>'CBA Result'!$G$123+'CBA Result'!$G$127+'CBA Result'!$G$128+'CBA Result'!$G$129+'CBA Result'!$G$130</f>
        <v>728759586.14829445</v>
      </c>
      <c r="P21" s="122">
        <f>'CBA Result'!$G$125+'CBA Result'!$G$126</f>
        <v>5415872827.8395329</v>
      </c>
      <c r="Q21" s="122">
        <f>'CBA Result'!$G$110</f>
        <v>-7384971586.1375494</v>
      </c>
      <c r="R21" s="122">
        <v>0.95160822687592672</v>
      </c>
      <c r="S21" s="122">
        <f t="shared" si="0"/>
        <v>8730613796.6963558</v>
      </c>
      <c r="T21" s="122">
        <v>0.63699699132668353</v>
      </c>
      <c r="U21" s="122">
        <f t="shared" si="1"/>
        <v>-13500707531.099236</v>
      </c>
      <c r="V21" s="3">
        <f t="shared" si="2"/>
        <v>0.90904356613488635</v>
      </c>
      <c r="X21" s="3">
        <v>17</v>
      </c>
      <c r="Y21" s="3">
        <f t="shared" si="5"/>
        <v>0.73942284640522637</v>
      </c>
      <c r="Z21" s="3">
        <f t="shared" si="6"/>
        <v>0.76792084478422673</v>
      </c>
      <c r="AA21" s="3" t="str">
        <f t="shared" si="3"/>
        <v>0.73942 - 0.76792</v>
      </c>
      <c r="AB21" s="3">
        <f t="shared" si="4"/>
        <v>86</v>
      </c>
    </row>
    <row r="22" spans="2:28" x14ac:dyDescent="0.25">
      <c r="M22" s="3">
        <v>18</v>
      </c>
      <c r="N22" s="122">
        <f>(_xlfn.GAMMA.INV(T22,IF($O$2="Railway",$D$31,$D$32),IF($O$2="Railway",$F$31,$F$32))*'CBA Result'!$G$124)</f>
        <v>2247709329.5957766</v>
      </c>
      <c r="O22" s="122">
        <f>'CBA Result'!$G$123+'CBA Result'!$G$127+'CBA Result'!$G$128+'CBA Result'!$G$129+'CBA Result'!$G$130</f>
        <v>728759586.14829445</v>
      </c>
      <c r="P22" s="122">
        <f>'CBA Result'!$G$125+'CBA Result'!$G$126</f>
        <v>5415872827.8395329</v>
      </c>
      <c r="Q22" s="122">
        <f>'CBA Result'!$G$110</f>
        <v>-7384971586.1375494</v>
      </c>
      <c r="R22" s="122">
        <v>0.93566989378172483</v>
      </c>
      <c r="S22" s="122">
        <f t="shared" si="0"/>
        <v>8368726234.7339401</v>
      </c>
      <c r="T22" s="122">
        <v>0.24009825241932947</v>
      </c>
      <c r="U22" s="122">
        <f t="shared" si="1"/>
        <v>-10786279939.478142</v>
      </c>
      <c r="V22" s="3">
        <f t="shared" si="2"/>
        <v>1.0518172357973228</v>
      </c>
      <c r="X22" s="3">
        <v>18</v>
      </c>
      <c r="Y22" s="3">
        <f t="shared" si="5"/>
        <v>0.76792084478422673</v>
      </c>
      <c r="Z22" s="3">
        <f t="shared" si="6"/>
        <v>0.79641884316322709</v>
      </c>
      <c r="AA22" s="3" t="str">
        <f t="shared" si="3"/>
        <v>0.76792 - 0.79642</v>
      </c>
      <c r="AB22" s="3">
        <f t="shared" si="4"/>
        <v>63</v>
      </c>
    </row>
    <row r="23" spans="2:28" x14ac:dyDescent="0.25">
      <c r="M23" s="3">
        <v>19</v>
      </c>
      <c r="N23" s="122">
        <f>(_xlfn.GAMMA.INV(T23,IF($O$2="Railway",$D$31,$D$32),IF($O$2="Railway",$F$31,$F$32))*'CBA Result'!$G$124)</f>
        <v>3155169952.3015561</v>
      </c>
      <c r="O23" s="122">
        <f>'CBA Result'!$G$123+'CBA Result'!$G$127+'CBA Result'!$G$128+'CBA Result'!$G$129+'CBA Result'!$G$130</f>
        <v>728759586.14829445</v>
      </c>
      <c r="P23" s="122">
        <f>'CBA Result'!$G$125+'CBA Result'!$G$126</f>
        <v>5415872827.8395329</v>
      </c>
      <c r="Q23" s="122">
        <f>'CBA Result'!$G$110</f>
        <v>-7384971586.1375494</v>
      </c>
      <c r="R23" s="122">
        <v>0.26086720832843613</v>
      </c>
      <c r="S23" s="122">
        <f t="shared" si="0"/>
        <v>2838319347.0357862</v>
      </c>
      <c r="T23" s="122">
        <v>0.82160269383293194</v>
      </c>
      <c r="U23" s="122">
        <f t="shared" si="1"/>
        <v>-15140990836.335064</v>
      </c>
      <c r="V23" s="3">
        <f t="shared" si="2"/>
        <v>0.4439768148695864</v>
      </c>
      <c r="X23" s="3">
        <v>19</v>
      </c>
      <c r="Y23" s="3">
        <f t="shared" si="5"/>
        <v>0.79641884316322709</v>
      </c>
      <c r="Z23" s="3">
        <f t="shared" si="6"/>
        <v>0.82491684154222744</v>
      </c>
      <c r="AA23" s="3" t="str">
        <f t="shared" si="3"/>
        <v>0.79642 - 0.82492</v>
      </c>
      <c r="AB23" s="3">
        <f t="shared" si="4"/>
        <v>48</v>
      </c>
    </row>
    <row r="24" spans="2:28" x14ac:dyDescent="0.25">
      <c r="M24" s="3">
        <v>20</v>
      </c>
      <c r="N24" s="122">
        <f>(_xlfn.GAMMA.INV(T24,IF($O$2="Railway",$D$31,$D$32),IF($O$2="Railway",$F$31,$F$32))*'CBA Result'!$G$124)</f>
        <v>3087077693.9071026</v>
      </c>
      <c r="O24" s="122">
        <f>'CBA Result'!$G$123+'CBA Result'!$G$127+'CBA Result'!$G$128+'CBA Result'!$G$129+'CBA Result'!$G$130</f>
        <v>728759586.14829445</v>
      </c>
      <c r="P24" s="122">
        <f>'CBA Result'!$G$125+'CBA Result'!$G$126</f>
        <v>5415872827.8395329</v>
      </c>
      <c r="Q24" s="122">
        <f>'CBA Result'!$G$110</f>
        <v>-7384971586.1375494</v>
      </c>
      <c r="R24" s="122">
        <v>0.70024034381515488</v>
      </c>
      <c r="S24" s="122">
        <f t="shared" si="0"/>
        <v>5660711183.0389175</v>
      </c>
      <c r="T24" s="122">
        <v>0.79134913997571699</v>
      </c>
      <c r="U24" s="122">
        <f t="shared" si="1"/>
        <v>-14814230542.607075</v>
      </c>
      <c r="V24" s="3">
        <f t="shared" si="2"/>
        <v>0.63969224968106841</v>
      </c>
      <c r="X24" s="3">
        <v>20</v>
      </c>
      <c r="Y24" s="3">
        <f t="shared" si="5"/>
        <v>0.82491684154222744</v>
      </c>
      <c r="Z24" s="3">
        <f t="shared" si="6"/>
        <v>0.8534148399212278</v>
      </c>
      <c r="AA24" s="3" t="str">
        <f t="shared" si="3"/>
        <v>0.82492 - 0.85341</v>
      </c>
      <c r="AB24" s="3">
        <f t="shared" si="4"/>
        <v>53</v>
      </c>
    </row>
    <row r="25" spans="2:28" x14ac:dyDescent="0.25">
      <c r="M25" s="3">
        <v>21</v>
      </c>
      <c r="N25" s="122">
        <f>(_xlfn.GAMMA.INV(T25,IF($O$2="Railway",$D$31,$D$32),IF($O$2="Railway",$F$31,$F$32))*'CBA Result'!$G$124)</f>
        <v>3816947034.6445723</v>
      </c>
      <c r="O25" s="122">
        <f>'CBA Result'!$G$123+'CBA Result'!$G$127+'CBA Result'!$G$128+'CBA Result'!$G$129+'CBA Result'!$G$130</f>
        <v>728759586.14829445</v>
      </c>
      <c r="P25" s="122">
        <f>'CBA Result'!$G$125+'CBA Result'!$G$126</f>
        <v>5415872827.8395329</v>
      </c>
      <c r="Q25" s="122">
        <f>'CBA Result'!$G$110</f>
        <v>-7384971586.1375494</v>
      </c>
      <c r="R25" s="122">
        <v>4.5470786747977887E-2</v>
      </c>
      <c r="S25" s="122">
        <f t="shared" si="0"/>
        <v>1274499494.0220234</v>
      </c>
      <c r="T25" s="122">
        <v>0.97263434035695506</v>
      </c>
      <c r="U25" s="122">
        <f t="shared" si="1"/>
        <v>-18316718575.547031</v>
      </c>
      <c r="V25" s="3">
        <f t="shared" si="2"/>
        <v>0.31775375544530737</v>
      </c>
      <c r="X25" s="3">
        <v>21</v>
      </c>
      <c r="Y25" s="3">
        <f t="shared" si="5"/>
        <v>0.8534148399212278</v>
      </c>
      <c r="Z25" s="3">
        <f t="shared" si="6"/>
        <v>0.88191283830022815</v>
      </c>
      <c r="AA25" s="3" t="str">
        <f t="shared" si="3"/>
        <v>0.85341 - 0.88191</v>
      </c>
      <c r="AB25" s="3">
        <f t="shared" si="4"/>
        <v>43</v>
      </c>
    </row>
    <row r="26" spans="2:28" x14ac:dyDescent="0.25">
      <c r="B26" s="20" t="s">
        <v>282</v>
      </c>
      <c r="I26" s="83" t="s">
        <v>281</v>
      </c>
      <c r="J26" s="83" t="s">
        <v>37</v>
      </c>
      <c r="M26" s="3">
        <v>22</v>
      </c>
      <c r="N26" s="122">
        <f>(_xlfn.GAMMA.INV(T26,IF($O$2="Railway",$D$31,$D$32),IF($O$2="Railway",$F$31,$F$32))*'CBA Result'!$G$124)</f>
        <v>2927890496.6265469</v>
      </c>
      <c r="O26" s="122">
        <f>'CBA Result'!$G$123+'CBA Result'!$G$127+'CBA Result'!$G$128+'CBA Result'!$G$129+'CBA Result'!$G$130</f>
        <v>728759586.14829445</v>
      </c>
      <c r="P26" s="122">
        <f>'CBA Result'!$G$125+'CBA Result'!$G$126</f>
        <v>5415872827.8395329</v>
      </c>
      <c r="Q26" s="122">
        <f>'CBA Result'!$G$110</f>
        <v>-7384971586.1375494</v>
      </c>
      <c r="R26" s="122">
        <v>0.64444024053964066</v>
      </c>
      <c r="S26" s="122">
        <f t="shared" si="0"/>
        <v>5242485987.2496986</v>
      </c>
      <c r="T26" s="122">
        <v>0.70769181530099445</v>
      </c>
      <c r="U26" s="122">
        <f t="shared" si="1"/>
        <v>-14050324974.373394</v>
      </c>
      <c r="V26" s="3">
        <f t="shared" si="2"/>
        <v>0.63337581773060858</v>
      </c>
      <c r="X26" s="3">
        <v>22</v>
      </c>
      <c r="Y26" s="3">
        <f t="shared" si="5"/>
        <v>0.88191283830022815</v>
      </c>
      <c r="Z26" s="3">
        <f t="shared" si="6"/>
        <v>0.91041083667922851</v>
      </c>
      <c r="AA26" s="3" t="str">
        <f t="shared" si="3"/>
        <v>0.88191 - 0.91041</v>
      </c>
      <c r="AB26" s="3">
        <f t="shared" si="4"/>
        <v>55</v>
      </c>
    </row>
    <row r="27" spans="2:28" x14ac:dyDescent="0.25">
      <c r="B27" s="83" t="s">
        <v>281</v>
      </c>
      <c r="C27" s="113">
        <v>-0.92300000000000004</v>
      </c>
      <c r="D27" s="114">
        <v>-0.37</v>
      </c>
      <c r="E27" s="115">
        <v>1.4419999999999999</v>
      </c>
      <c r="H27" s="3" t="s">
        <v>287</v>
      </c>
      <c r="I27" s="118">
        <f>1+C27</f>
        <v>7.6999999999999957E-2</v>
      </c>
      <c r="J27" s="118">
        <f>1+C28</f>
        <v>0.21499999999999997</v>
      </c>
      <c r="M27" s="3">
        <v>23</v>
      </c>
      <c r="N27" s="122">
        <f>(_xlfn.GAMMA.INV(T27,IF($O$2="Railway",$D$31,$D$32),IF($O$2="Railway",$F$31,$F$32))*'CBA Result'!$G$124)</f>
        <v>1923962990.9183626</v>
      </c>
      <c r="O27" s="122">
        <f>'CBA Result'!$G$123+'CBA Result'!$G$127+'CBA Result'!$G$128+'CBA Result'!$G$129+'CBA Result'!$G$130</f>
        <v>728759586.14829445</v>
      </c>
      <c r="P27" s="122">
        <f>'CBA Result'!$G$125+'CBA Result'!$G$126</f>
        <v>5415872827.8395329</v>
      </c>
      <c r="Q27" s="122">
        <f>'CBA Result'!$G$110</f>
        <v>-7384971586.1375494</v>
      </c>
      <c r="R27" s="122">
        <v>0.92117475225493328</v>
      </c>
      <c r="S27" s="122">
        <f t="shared" si="0"/>
        <v>8089707223.969471</v>
      </c>
      <c r="T27" s="122">
        <v>8.1658963560238274E-2</v>
      </c>
      <c r="U27" s="122">
        <f t="shared" si="1"/>
        <v>-9232689983.5278854</v>
      </c>
      <c r="V27" s="3">
        <f t="shared" si="2"/>
        <v>1.1635211211685632</v>
      </c>
      <c r="X27" s="3">
        <v>23</v>
      </c>
      <c r="Y27" s="3">
        <f t="shared" si="5"/>
        <v>0.91041083667922851</v>
      </c>
      <c r="Z27" s="3">
        <f t="shared" si="6"/>
        <v>0.93890883505822886</v>
      </c>
      <c r="AA27" s="3" t="str">
        <f t="shared" si="3"/>
        <v>0.91041 - 0.93891</v>
      </c>
      <c r="AB27" s="3">
        <f t="shared" si="4"/>
        <v>32</v>
      </c>
    </row>
    <row r="28" spans="2:28" x14ac:dyDescent="0.25">
      <c r="B28" s="83" t="s">
        <v>37</v>
      </c>
      <c r="C28" s="113">
        <v>-0.78500000000000003</v>
      </c>
      <c r="D28" s="114">
        <v>9.6000000000000002E-2</v>
      </c>
      <c r="E28" s="112">
        <v>1.7934000000000001</v>
      </c>
      <c r="H28" s="3" t="s">
        <v>288</v>
      </c>
      <c r="I28" s="118">
        <f>1+D27</f>
        <v>0.63</v>
      </c>
      <c r="J28" s="118">
        <f>1+D28</f>
        <v>1.0960000000000001</v>
      </c>
      <c r="M28" s="3">
        <v>24</v>
      </c>
      <c r="N28" s="122">
        <f>(_xlfn.GAMMA.INV(T28,IF($O$2="Railway",$D$31,$D$32),IF($O$2="Railway",$F$31,$F$32))*'CBA Result'!$G$124)</f>
        <v>2050175408.5069091</v>
      </c>
      <c r="O28" s="122">
        <f>'CBA Result'!$G$123+'CBA Result'!$G$127+'CBA Result'!$G$128+'CBA Result'!$G$129+'CBA Result'!$G$130</f>
        <v>728759586.14829445</v>
      </c>
      <c r="P28" s="122">
        <f>'CBA Result'!$G$125+'CBA Result'!$G$126</f>
        <v>5415872827.8395329</v>
      </c>
      <c r="Q28" s="122">
        <f>'CBA Result'!$G$110</f>
        <v>-7384971586.1375494</v>
      </c>
      <c r="R28" s="122">
        <v>0.60102754745711273</v>
      </c>
      <c r="S28" s="122">
        <f t="shared" si="0"/>
        <v>4938979897.0479126</v>
      </c>
      <c r="T28" s="122">
        <v>0.13198892680612173</v>
      </c>
      <c r="U28" s="122">
        <f t="shared" si="1"/>
        <v>-9838356583.7520351</v>
      </c>
      <c r="V28" s="3">
        <f t="shared" si="2"/>
        <v>0.7844719619584829</v>
      </c>
      <c r="X28" s="3">
        <v>24</v>
      </c>
      <c r="Y28" s="3">
        <f t="shared" si="5"/>
        <v>0.93890883505822886</v>
      </c>
      <c r="Z28" s="3">
        <f t="shared" si="6"/>
        <v>0.96740683343722922</v>
      </c>
      <c r="AA28" s="3" t="str">
        <f t="shared" si="3"/>
        <v>0.93891 - 0.96741</v>
      </c>
      <c r="AB28" s="3">
        <f t="shared" si="4"/>
        <v>36</v>
      </c>
    </row>
    <row r="29" spans="2:28" x14ac:dyDescent="0.25">
      <c r="H29" s="3" t="s">
        <v>289</v>
      </c>
      <c r="I29" s="118">
        <f>1+E27</f>
        <v>2.4420000000000002</v>
      </c>
      <c r="J29" s="118">
        <f>1+E28</f>
        <v>2.7934000000000001</v>
      </c>
      <c r="M29" s="3">
        <v>25</v>
      </c>
      <c r="N29" s="122">
        <f>(_xlfn.GAMMA.INV(T29,IF($O$2="Railway",$D$31,$D$32),IF($O$2="Railway",$F$31,$F$32))*'CBA Result'!$G$124)</f>
        <v>2345385594.8566289</v>
      </c>
      <c r="O29" s="122">
        <f>'CBA Result'!$G$123+'CBA Result'!$G$127+'CBA Result'!$G$128+'CBA Result'!$G$129+'CBA Result'!$G$130</f>
        <v>728759586.14829445</v>
      </c>
      <c r="P29" s="122">
        <f>'CBA Result'!$G$125+'CBA Result'!$G$126</f>
        <v>5415872827.8395329</v>
      </c>
      <c r="Q29" s="122">
        <f>'CBA Result'!$G$110</f>
        <v>-7384971586.1375494</v>
      </c>
      <c r="R29" s="122">
        <v>0.52686044124574694</v>
      </c>
      <c r="S29" s="122">
        <f t="shared" si="0"/>
        <v>4451766471.8424711</v>
      </c>
      <c r="T29" s="122">
        <v>0.30442006947053413</v>
      </c>
      <c r="U29" s="122">
        <f t="shared" si="1"/>
        <v>-11255007602.202995</v>
      </c>
      <c r="V29" s="3">
        <f t="shared" si="2"/>
        <v>0.66867228515903565</v>
      </c>
      <c r="X29" s="3">
        <v>25</v>
      </c>
      <c r="Y29" s="3">
        <f t="shared" si="5"/>
        <v>0.96740683343722922</v>
      </c>
      <c r="Z29" s="3">
        <f t="shared" si="6"/>
        <v>0.99590483181622957</v>
      </c>
      <c r="AA29" s="3" t="str">
        <f t="shared" si="3"/>
        <v>0.96741 - 0.99590</v>
      </c>
      <c r="AB29" s="3">
        <f t="shared" si="4"/>
        <v>26</v>
      </c>
    </row>
    <row r="30" spans="2:28" x14ac:dyDescent="0.25">
      <c r="B30" s="20" t="s">
        <v>283</v>
      </c>
      <c r="H30" s="119" t="s">
        <v>290</v>
      </c>
      <c r="I30" s="121">
        <f>((4 * (I28-I27))/(I29-I27) )+1</f>
        <v>1.9353065539112051</v>
      </c>
      <c r="J30" s="121">
        <f>((4 * (J28-J27))/(J29-J27) )+1</f>
        <v>2.3667390629847969</v>
      </c>
      <c r="M30" s="3">
        <v>26</v>
      </c>
      <c r="N30" s="122">
        <f>(_xlfn.GAMMA.INV(T30,IF($O$2="Railway",$D$31,$D$32),IF($O$2="Railway",$F$31,$F$32))*'CBA Result'!$G$124)</f>
        <v>2124791868.3169043</v>
      </c>
      <c r="O30" s="122">
        <f>'CBA Result'!$G$123+'CBA Result'!$G$127+'CBA Result'!$G$128+'CBA Result'!$G$129+'CBA Result'!$G$130</f>
        <v>728759586.14829445</v>
      </c>
      <c r="P30" s="122">
        <f>'CBA Result'!$G$125+'CBA Result'!$G$126</f>
        <v>5415872827.8395329</v>
      </c>
      <c r="Q30" s="122">
        <f>'CBA Result'!$G$110</f>
        <v>-7384971586.1375494</v>
      </c>
      <c r="R30" s="122">
        <v>0.48415840901222684</v>
      </c>
      <c r="S30" s="122">
        <f t="shared" si="0"/>
        <v>4184068915.5012026</v>
      </c>
      <c r="T30" s="122">
        <v>0.16884664880657918</v>
      </c>
      <c r="U30" s="122">
        <f t="shared" si="1"/>
        <v>-10196425135.146164</v>
      </c>
      <c r="V30" s="3">
        <f t="shared" si="2"/>
        <v>0.69020468219870057</v>
      </c>
      <c r="X30" s="3">
        <v>26</v>
      </c>
      <c r="Y30" s="3">
        <f t="shared" si="5"/>
        <v>0.99590483181622957</v>
      </c>
      <c r="Z30" s="3">
        <f t="shared" si="6"/>
        <v>1.0244028301952299</v>
      </c>
      <c r="AA30" s="3" t="str">
        <f t="shared" si="3"/>
        <v>0.99590 - 1.02440</v>
      </c>
      <c r="AB30" s="3">
        <f t="shared" si="4"/>
        <v>25</v>
      </c>
    </row>
    <row r="31" spans="2:28" x14ac:dyDescent="0.25">
      <c r="B31" s="83" t="s">
        <v>281</v>
      </c>
      <c r="C31" s="116" t="s">
        <v>284</v>
      </c>
      <c r="D31" s="120">
        <v>23</v>
      </c>
      <c r="E31" s="116" t="s">
        <v>285</v>
      </c>
      <c r="F31" s="83">
        <v>7.4999999999999997E-2</v>
      </c>
      <c r="H31" s="119" t="s">
        <v>291</v>
      </c>
      <c r="I31" s="121">
        <f>((4 * (I29 - I28))/(I29-I27)) + 1</f>
        <v>4.0646934460887945</v>
      </c>
      <c r="J31" s="121">
        <f>((4 * (J29 - J28))/(J29-J27)) + 1</f>
        <v>3.6332609370152031</v>
      </c>
      <c r="M31" s="3">
        <v>27</v>
      </c>
      <c r="N31" s="122">
        <f>(_xlfn.GAMMA.INV(T31,IF($O$2="Railway",$D$31,$D$32),IF($O$2="Railway",$F$31,$F$32))*'CBA Result'!$G$124)</f>
        <v>2829559913.7150769</v>
      </c>
      <c r="O31" s="122">
        <f>'CBA Result'!$G$123+'CBA Result'!$G$127+'CBA Result'!$G$128+'CBA Result'!$G$129+'CBA Result'!$G$130</f>
        <v>728759586.14829445</v>
      </c>
      <c r="P31" s="122">
        <f>'CBA Result'!$G$125+'CBA Result'!$G$126</f>
        <v>5415872827.8395329</v>
      </c>
      <c r="Q31" s="122">
        <f>'CBA Result'!$G$110</f>
        <v>-7384971586.1375494</v>
      </c>
      <c r="R31" s="122">
        <v>0.10864386401634996</v>
      </c>
      <c r="S31" s="122">
        <f t="shared" si="0"/>
        <v>1826513085.3580625</v>
      </c>
      <c r="T31" s="122">
        <v>0.64747679273346015</v>
      </c>
      <c r="U31" s="122">
        <f t="shared" si="1"/>
        <v>-13578457380.138723</v>
      </c>
      <c r="V31" s="3">
        <f t="shared" si="2"/>
        <v>0.39657174850346805</v>
      </c>
      <c r="X31" s="3">
        <v>27</v>
      </c>
      <c r="Y31" s="3">
        <f t="shared" si="5"/>
        <v>1.0244028301952299</v>
      </c>
      <c r="Z31" s="3">
        <f t="shared" si="6"/>
        <v>1.0529008285742303</v>
      </c>
      <c r="AA31" s="3" t="str">
        <f t="shared" si="3"/>
        <v>1.02440 - 1.05290</v>
      </c>
      <c r="AB31" s="3">
        <f t="shared" si="4"/>
        <v>23</v>
      </c>
    </row>
    <row r="32" spans="2:28" x14ac:dyDescent="0.25">
      <c r="B32" s="83" t="s">
        <v>37</v>
      </c>
      <c r="C32" s="116" t="s">
        <v>284</v>
      </c>
      <c r="D32" s="120">
        <v>8</v>
      </c>
      <c r="E32" s="117" t="s">
        <v>285</v>
      </c>
      <c r="F32" s="83">
        <v>0.09</v>
      </c>
      <c r="M32" s="3">
        <v>28</v>
      </c>
      <c r="N32" s="122">
        <f>(_xlfn.GAMMA.INV(T32,IF($O$2="Railway",$D$31,$D$32),IF($O$2="Railway",$F$31,$F$32))*'CBA Result'!$G$124)</f>
        <v>3560356265.7486858</v>
      </c>
      <c r="O32" s="122">
        <f>'CBA Result'!$G$123+'CBA Result'!$G$127+'CBA Result'!$G$128+'CBA Result'!$G$129+'CBA Result'!$G$130</f>
        <v>728759586.14829445</v>
      </c>
      <c r="P32" s="122">
        <f>'CBA Result'!$G$125+'CBA Result'!$G$126</f>
        <v>5415872827.8395329</v>
      </c>
      <c r="Q32" s="122">
        <f>'CBA Result'!$G$110</f>
        <v>-7384971586.1375494</v>
      </c>
      <c r="R32" s="122">
        <v>0.30333683596274208</v>
      </c>
      <c r="S32" s="122">
        <f t="shared" si="0"/>
        <v>3095423692.4661374</v>
      </c>
      <c r="T32" s="122">
        <v>0.93918745960487293</v>
      </c>
      <c r="U32" s="122">
        <f t="shared" si="1"/>
        <v>-17085393943.507221</v>
      </c>
      <c r="V32" s="3">
        <f t="shared" si="2"/>
        <v>0.43221359535402371</v>
      </c>
      <c r="X32" s="3">
        <v>28</v>
      </c>
      <c r="Y32" s="3">
        <f t="shared" si="5"/>
        <v>1.0529008285742303</v>
      </c>
      <c r="Z32" s="3">
        <f t="shared" si="6"/>
        <v>1.0813988269532306</v>
      </c>
      <c r="AA32" s="3" t="str">
        <f t="shared" si="3"/>
        <v>1.05290 - 1.08140</v>
      </c>
      <c r="AB32" s="3">
        <f t="shared" si="4"/>
        <v>24</v>
      </c>
    </row>
    <row r="33" spans="2:28" x14ac:dyDescent="0.25">
      <c r="M33" s="3">
        <v>29</v>
      </c>
      <c r="N33" s="122">
        <f>(_xlfn.GAMMA.INV(T33,IF($O$2="Railway",$D$31,$D$32),IF($O$2="Railway",$F$31,$F$32))*'CBA Result'!$G$124)</f>
        <v>3200274878.9755201</v>
      </c>
      <c r="O33" s="122">
        <f>'CBA Result'!$G$123+'CBA Result'!$G$127+'CBA Result'!$G$128+'CBA Result'!$G$129+'CBA Result'!$G$130</f>
        <v>728759586.14829445</v>
      </c>
      <c r="P33" s="122">
        <f>'CBA Result'!$G$125+'CBA Result'!$G$126</f>
        <v>5415872827.8395329</v>
      </c>
      <c r="Q33" s="122">
        <f>'CBA Result'!$G$110</f>
        <v>-7384971586.1375494</v>
      </c>
      <c r="R33" s="122">
        <v>0.54876829887159373</v>
      </c>
      <c r="S33" s="122">
        <f t="shared" si="0"/>
        <v>4592321426.9461203</v>
      </c>
      <c r="T33" s="122">
        <v>0.83982684072846259</v>
      </c>
      <c r="U33" s="122">
        <f t="shared" si="1"/>
        <v>-15357439804.779976</v>
      </c>
      <c r="V33" s="3">
        <f t="shared" si="2"/>
        <v>0.55486825931869699</v>
      </c>
      <c r="X33" s="3">
        <v>29</v>
      </c>
      <c r="Y33" s="3">
        <f t="shared" si="5"/>
        <v>1.0813988269532306</v>
      </c>
      <c r="Z33" s="3">
        <f t="shared" si="6"/>
        <v>1.109896825332231</v>
      </c>
      <c r="AA33" s="3" t="str">
        <f t="shared" si="3"/>
        <v>1.08140 - 1.10990</v>
      </c>
      <c r="AB33" s="3">
        <f t="shared" si="4"/>
        <v>9</v>
      </c>
    </row>
    <row r="34" spans="2:28" x14ac:dyDescent="0.25">
      <c r="C34" s="83" t="s">
        <v>296</v>
      </c>
      <c r="D34" s="83" t="s">
        <v>297</v>
      </c>
      <c r="E34" s="83" t="s">
        <v>298</v>
      </c>
      <c r="F34" s="83" t="s">
        <v>299</v>
      </c>
      <c r="M34" s="3">
        <v>30</v>
      </c>
      <c r="N34" s="122">
        <f>(_xlfn.GAMMA.INV(T34,IF($O$2="Railway",$D$31,$D$32),IF($O$2="Railway",$F$31,$F$32))*'CBA Result'!$G$124)</f>
        <v>2975515389.1541038</v>
      </c>
      <c r="O34" s="122">
        <f>'CBA Result'!$G$123+'CBA Result'!$G$127+'CBA Result'!$G$128+'CBA Result'!$G$129+'CBA Result'!$G$130</f>
        <v>728759586.14829445</v>
      </c>
      <c r="P34" s="122">
        <f>'CBA Result'!$G$125+'CBA Result'!$G$126</f>
        <v>5415872827.8395329</v>
      </c>
      <c r="Q34" s="122">
        <f>'CBA Result'!$G$110</f>
        <v>-7384971586.1375494</v>
      </c>
      <c r="R34" s="122">
        <v>0.68455494853387822</v>
      </c>
      <c r="S34" s="122">
        <f t="shared" si="0"/>
        <v>5539372777.7357445</v>
      </c>
      <c r="T34" s="122">
        <v>0.73458765758039346</v>
      </c>
      <c r="U34" s="122">
        <f t="shared" si="1"/>
        <v>-14278866724.0231</v>
      </c>
      <c r="V34" s="3">
        <f t="shared" si="2"/>
        <v>0.64736564404557495</v>
      </c>
      <c r="X34" s="3">
        <v>30</v>
      </c>
      <c r="Y34" s="3">
        <f t="shared" si="5"/>
        <v>1.109896825332231</v>
      </c>
      <c r="Z34" s="3">
        <f t="shared" si="6"/>
        <v>1.1383948237112314</v>
      </c>
      <c r="AA34" s="3" t="str">
        <f t="shared" si="3"/>
        <v>1.10990 - 1.13839</v>
      </c>
      <c r="AB34" s="3">
        <f t="shared" si="4"/>
        <v>15</v>
      </c>
    </row>
    <row r="35" spans="2:28" x14ac:dyDescent="0.25">
      <c r="B35" s="83" t="s">
        <v>280</v>
      </c>
      <c r="C35" s="72">
        <f>AVERAGE($S$5:$S$2004)</f>
        <v>4573936037.0342512</v>
      </c>
      <c r="D35" s="72">
        <f>_xlfn.STDEV.P($S$5:$S$2004)</f>
        <v>2260322587.2274837</v>
      </c>
      <c r="E35" s="72">
        <f>MIN($S$5:$S$2004)</f>
        <v>433098050.63954711</v>
      </c>
      <c r="F35" s="72">
        <f>MAX($S$5:$S$2004)</f>
        <v>12181620143.240255</v>
      </c>
      <c r="M35" s="3">
        <v>31</v>
      </c>
      <c r="N35" s="122">
        <f>(_xlfn.GAMMA.INV(T35,IF($O$2="Railway",$D$31,$D$32),IF($O$2="Railway",$F$31,$F$32))*'CBA Result'!$G$124)</f>
        <v>2501333562.1555171</v>
      </c>
      <c r="O35" s="122">
        <f>'CBA Result'!$G$123+'CBA Result'!$G$127+'CBA Result'!$G$128+'CBA Result'!$G$129+'CBA Result'!$G$130</f>
        <v>728759586.14829445</v>
      </c>
      <c r="P35" s="122">
        <f>'CBA Result'!$G$125+'CBA Result'!$G$126</f>
        <v>5415872827.8395329</v>
      </c>
      <c r="Q35" s="122">
        <f>'CBA Result'!$G$110</f>
        <v>-7384971586.1375494</v>
      </c>
      <c r="R35" s="122">
        <v>0.15208361561171946</v>
      </c>
      <c r="S35" s="122">
        <f t="shared" si="0"/>
        <v>2140092140.8063021</v>
      </c>
      <c r="T35" s="122">
        <v>0.41583006087705676</v>
      </c>
      <c r="U35" s="122">
        <f t="shared" si="1"/>
        <v>-12003368793.363285</v>
      </c>
      <c r="V35" s="3">
        <f t="shared" si="2"/>
        <v>0.44738984376446983</v>
      </c>
      <c r="X35" s="3">
        <v>31</v>
      </c>
      <c r="Y35" s="3">
        <f t="shared" si="5"/>
        <v>1.1383948237112314</v>
      </c>
      <c r="Z35" s="3">
        <f t="shared" si="6"/>
        <v>1.1668928220902317</v>
      </c>
      <c r="AA35" s="3" t="str">
        <f t="shared" si="3"/>
        <v>1.13839 - 1.16689</v>
      </c>
      <c r="AB35" s="3">
        <f t="shared" si="4"/>
        <v>9</v>
      </c>
    </row>
    <row r="36" spans="2:28" x14ac:dyDescent="0.25">
      <c r="B36" s="83" t="s">
        <v>295</v>
      </c>
      <c r="C36" s="72">
        <f>AVERAGE($U$5:$U$2004)</f>
        <v>-12802243201.468512</v>
      </c>
      <c r="D36" s="72">
        <f>_xlfn.STDEV.P($U$5:$U$2004)</f>
        <v>2753720450.1034408</v>
      </c>
      <c r="E36" s="72">
        <f>MIN($U$5:$U$2004)</f>
        <v>-27605084093.781483</v>
      </c>
      <c r="F36" s="72">
        <f>MAX($U$5:$U$2004)</f>
        <v>-5665794808.7668371</v>
      </c>
      <c r="M36" s="3">
        <v>32</v>
      </c>
      <c r="N36" s="122">
        <f>(_xlfn.GAMMA.INV(T36,IF($O$2="Railway",$D$31,$D$32),IF($O$2="Railway",$F$31,$F$32))*'CBA Result'!$G$124)</f>
        <v>2638574337.0273256</v>
      </c>
      <c r="O36" s="122">
        <f>'CBA Result'!$G$123+'CBA Result'!$G$127+'CBA Result'!$G$128+'CBA Result'!$G$129+'CBA Result'!$G$130</f>
        <v>728759586.14829445</v>
      </c>
      <c r="P36" s="122">
        <f>'CBA Result'!$G$125+'CBA Result'!$G$126</f>
        <v>5415872827.8395329</v>
      </c>
      <c r="Q36" s="122">
        <f>'CBA Result'!$G$110</f>
        <v>-7384971586.1375494</v>
      </c>
      <c r="R36" s="122">
        <v>0.49122320855406854</v>
      </c>
      <c r="S36" s="122">
        <f t="shared" si="0"/>
        <v>4227860197.2900295</v>
      </c>
      <c r="T36" s="122">
        <v>0.51616069879723969</v>
      </c>
      <c r="U36" s="122">
        <f t="shared" si="1"/>
        <v>-12661958139.141567</v>
      </c>
      <c r="V36" s="3">
        <f t="shared" si="2"/>
        <v>0.5998435658215322</v>
      </c>
      <c r="X36" s="3">
        <v>32</v>
      </c>
      <c r="Y36" s="3">
        <f t="shared" si="5"/>
        <v>1.1668928220902317</v>
      </c>
      <c r="Z36" s="3">
        <f t="shared" si="6"/>
        <v>1.1953908204692321</v>
      </c>
      <c r="AA36" s="3" t="str">
        <f t="shared" si="3"/>
        <v>1.16689 - 1.19539</v>
      </c>
      <c r="AB36" s="3">
        <f t="shared" si="4"/>
        <v>6</v>
      </c>
    </row>
    <row r="37" spans="2:28" x14ac:dyDescent="0.25">
      <c r="B37" s="83" t="s">
        <v>261</v>
      </c>
      <c r="C37" s="123">
        <f>AVERAGE($V$5:$V$2004)</f>
        <v>0.64359741979289742</v>
      </c>
      <c r="D37" s="123">
        <f>_xlfn.STDEV.P($V$5:$V$2004)</f>
        <v>0.2149677622670175</v>
      </c>
      <c r="E37" s="123">
        <f>MIN($V$5:$V$2004)</f>
        <v>0.28345487234122074</v>
      </c>
      <c r="F37" s="123">
        <f>MAX($V$5:$V$2004)</f>
        <v>1.708354791291238</v>
      </c>
      <c r="M37" s="3">
        <v>33</v>
      </c>
      <c r="N37" s="122">
        <f>(_xlfn.GAMMA.INV(T37,IF($O$2="Railway",$D$31,$D$32),IF($O$2="Railway",$F$31,$F$32))*'CBA Result'!$G$124)</f>
        <v>2245449077.2556419</v>
      </c>
      <c r="O37" s="122">
        <f>'CBA Result'!$G$123+'CBA Result'!$G$127+'CBA Result'!$G$128+'CBA Result'!$G$129+'CBA Result'!$G$130</f>
        <v>728759586.14829445</v>
      </c>
      <c r="P37" s="122">
        <f>'CBA Result'!$G$125+'CBA Result'!$G$126</f>
        <v>5415872827.8395329</v>
      </c>
      <c r="Q37" s="122">
        <f>'CBA Result'!$G$110</f>
        <v>-7384971586.1375494</v>
      </c>
      <c r="R37" s="122">
        <v>0.60383518040650752</v>
      </c>
      <c r="S37" s="122">
        <f t="shared" si="0"/>
        <v>4958134900.6743145</v>
      </c>
      <c r="T37" s="122">
        <v>0.23868200894479974</v>
      </c>
      <c r="U37" s="122">
        <f t="shared" si="1"/>
        <v>-10775433468.293659</v>
      </c>
      <c r="V37" s="3">
        <f t="shared" si="2"/>
        <v>0.73615076251167977</v>
      </c>
      <c r="X37" s="3">
        <v>33</v>
      </c>
      <c r="Y37" s="3">
        <f t="shared" si="5"/>
        <v>1.1953908204692321</v>
      </c>
      <c r="Z37" s="3">
        <f t="shared" si="6"/>
        <v>1.2238888188482324</v>
      </c>
      <c r="AA37" s="3" t="str">
        <f t="shared" si="3"/>
        <v>1.19539 - 1.22389</v>
      </c>
      <c r="AB37" s="3">
        <f t="shared" si="4"/>
        <v>6</v>
      </c>
    </row>
    <row r="38" spans="2:28" x14ac:dyDescent="0.25">
      <c r="M38" s="3">
        <v>34</v>
      </c>
      <c r="N38" s="122">
        <f>(_xlfn.GAMMA.INV(T38,IF($O$2="Railway",$D$31,$D$32),IF($O$2="Railway",$F$31,$F$32))*'CBA Result'!$G$124)</f>
        <v>2343761576.7930226</v>
      </c>
      <c r="O38" s="122">
        <f>'CBA Result'!$G$123+'CBA Result'!$G$127+'CBA Result'!$G$128+'CBA Result'!$G$129+'CBA Result'!$G$130</f>
        <v>728759586.14829445</v>
      </c>
      <c r="P38" s="122">
        <f>'CBA Result'!$G$125+'CBA Result'!$G$126</f>
        <v>5415872827.8395329</v>
      </c>
      <c r="Q38" s="122">
        <f>'CBA Result'!$G$110</f>
        <v>-7384971586.1375494</v>
      </c>
      <c r="R38" s="122">
        <v>0.64820524949545189</v>
      </c>
      <c r="S38" s="122">
        <f t="shared" si="0"/>
        <v>5269614632.3823404</v>
      </c>
      <c r="T38" s="122">
        <v>0.30330636436566472</v>
      </c>
      <c r="U38" s="122">
        <f t="shared" si="1"/>
        <v>-11247214284.254728</v>
      </c>
      <c r="V38" s="3">
        <f t="shared" si="2"/>
        <v>0.7417068426447635</v>
      </c>
      <c r="X38" s="3">
        <v>34</v>
      </c>
      <c r="Y38" s="3">
        <f t="shared" si="5"/>
        <v>1.2238888188482324</v>
      </c>
      <c r="Z38" s="3">
        <f t="shared" si="6"/>
        <v>1.2523868172272328</v>
      </c>
      <c r="AA38" s="3" t="str">
        <f t="shared" si="3"/>
        <v>1.22389 - 1.25239</v>
      </c>
      <c r="AB38" s="3">
        <f t="shared" si="4"/>
        <v>5</v>
      </c>
    </row>
    <row r="39" spans="2:28" x14ac:dyDescent="0.25">
      <c r="M39" s="3">
        <v>35</v>
      </c>
      <c r="N39" s="122">
        <f>(_xlfn.GAMMA.INV(T39,IF($O$2="Railway",$D$31,$D$32),IF($O$2="Railway",$F$31,$F$32))*'CBA Result'!$G$124)</f>
        <v>3261570959.0914326</v>
      </c>
      <c r="O39" s="122">
        <f>'CBA Result'!$G$123+'CBA Result'!$G$127+'CBA Result'!$G$128+'CBA Result'!$G$129+'CBA Result'!$G$130</f>
        <v>728759586.14829445</v>
      </c>
      <c r="P39" s="122">
        <f>'CBA Result'!$G$125+'CBA Result'!$G$126</f>
        <v>5415872827.8395329</v>
      </c>
      <c r="Q39" s="122">
        <f>'CBA Result'!$G$110</f>
        <v>-7384971586.1375494</v>
      </c>
      <c r="R39" s="122">
        <v>0.53869042457835792</v>
      </c>
      <c r="S39" s="122">
        <f t="shared" si="0"/>
        <v>4527359021.4843941</v>
      </c>
      <c r="T39" s="122">
        <v>0.86233649435669735</v>
      </c>
      <c r="U39" s="122">
        <f t="shared" si="1"/>
        <v>-15651586681.610268</v>
      </c>
      <c r="V39" s="3">
        <f t="shared" si="2"/>
        <v>0.54420613960704234</v>
      </c>
      <c r="X39" s="3">
        <v>35</v>
      </c>
      <c r="Y39" s="3">
        <f t="shared" si="5"/>
        <v>1.2523868172272328</v>
      </c>
      <c r="Z39" s="3">
        <f t="shared" si="6"/>
        <v>1.2808848156062331</v>
      </c>
      <c r="AA39" s="3" t="str">
        <f t="shared" si="3"/>
        <v>1.25239 - 1.28088</v>
      </c>
      <c r="AB39" s="3">
        <f t="shared" si="4"/>
        <v>5</v>
      </c>
    </row>
    <row r="40" spans="2:28" x14ac:dyDescent="0.25">
      <c r="M40" s="3">
        <v>36</v>
      </c>
      <c r="N40" s="122">
        <f>(_xlfn.GAMMA.INV(T40,IF($O$2="Railway",$D$31,$D$32),IF($O$2="Railway",$F$31,$F$32))*'CBA Result'!$G$124)</f>
        <v>2769502309.4855576</v>
      </c>
      <c r="O40" s="122">
        <f>'CBA Result'!$G$123+'CBA Result'!$G$127+'CBA Result'!$G$128+'CBA Result'!$G$129+'CBA Result'!$G$130</f>
        <v>728759586.14829445</v>
      </c>
      <c r="P40" s="122">
        <f>'CBA Result'!$G$125+'CBA Result'!$G$126</f>
        <v>5415872827.8395329</v>
      </c>
      <c r="Q40" s="122">
        <f>'CBA Result'!$G$110</f>
        <v>-7384971586.1375494</v>
      </c>
      <c r="R40" s="122">
        <v>0.66192446586165288</v>
      </c>
      <c r="S40" s="122">
        <f t="shared" si="0"/>
        <v>5369697688.987195</v>
      </c>
      <c r="T40" s="122">
        <v>0.60792327225750487</v>
      </c>
      <c r="U40" s="122">
        <f t="shared" si="1"/>
        <v>-13290253686.189346</v>
      </c>
      <c r="V40" s="3">
        <f t="shared" si="2"/>
        <v>0.66725284513088312</v>
      </c>
      <c r="X40" s="3">
        <v>36</v>
      </c>
      <c r="Y40" s="3">
        <f t="shared" si="5"/>
        <v>1.2808848156062331</v>
      </c>
      <c r="Z40" s="3">
        <f t="shared" si="6"/>
        <v>1.3093828139852335</v>
      </c>
      <c r="AA40" s="3" t="str">
        <f t="shared" si="3"/>
        <v>1.28088 - 1.30938</v>
      </c>
      <c r="AB40" s="3">
        <f t="shared" si="4"/>
        <v>2</v>
      </c>
    </row>
    <row r="41" spans="2:28" x14ac:dyDescent="0.25">
      <c r="M41" s="3">
        <v>37</v>
      </c>
      <c r="N41" s="122">
        <f>(_xlfn.GAMMA.INV(T41,IF($O$2="Railway",$D$31,$D$32),IF($O$2="Railway",$F$31,$F$32))*'CBA Result'!$G$124)</f>
        <v>1821467842.5938454</v>
      </c>
      <c r="O41" s="122">
        <f>'CBA Result'!$G$123+'CBA Result'!$G$127+'CBA Result'!$G$128+'CBA Result'!$G$129+'CBA Result'!$G$130</f>
        <v>728759586.14829445</v>
      </c>
      <c r="P41" s="122">
        <f>'CBA Result'!$G$125+'CBA Result'!$G$126</f>
        <v>5415872827.8395329</v>
      </c>
      <c r="Q41" s="122">
        <f>'CBA Result'!$G$110</f>
        <v>-7384971586.1375494</v>
      </c>
      <c r="R41" s="122">
        <v>0.92155922507284105</v>
      </c>
      <c r="S41" s="122">
        <f t="shared" si="0"/>
        <v>8096638375.3062057</v>
      </c>
      <c r="T41" s="122">
        <v>5.1739372640613901E-2</v>
      </c>
      <c r="U41" s="122">
        <f t="shared" si="1"/>
        <v>-8740837523.9105206</v>
      </c>
      <c r="V41" s="3">
        <f t="shared" si="2"/>
        <v>1.2180601429695832</v>
      </c>
      <c r="X41" s="3">
        <v>37</v>
      </c>
      <c r="Y41" s="3">
        <f t="shared" si="5"/>
        <v>1.3093828139852335</v>
      </c>
      <c r="Z41" s="3">
        <f t="shared" si="6"/>
        <v>1.3378808123642338</v>
      </c>
      <c r="AA41" s="3" t="str">
        <f t="shared" si="3"/>
        <v>1.30938 - 1.33788</v>
      </c>
      <c r="AB41" s="3">
        <f t="shared" si="4"/>
        <v>4</v>
      </c>
    </row>
    <row r="42" spans="2:28" x14ac:dyDescent="0.25">
      <c r="M42" s="3">
        <v>38</v>
      </c>
      <c r="N42" s="122">
        <f>(_xlfn.GAMMA.INV(T42,IF($O$2="Railway",$D$31,$D$32),IF($O$2="Railway",$F$31,$F$32))*'CBA Result'!$G$124)</f>
        <v>2703107087.8866677</v>
      </c>
      <c r="O42" s="122">
        <f>'CBA Result'!$G$123+'CBA Result'!$G$127+'CBA Result'!$G$128+'CBA Result'!$G$129+'CBA Result'!$G$130</f>
        <v>728759586.14829445</v>
      </c>
      <c r="P42" s="122">
        <f>'CBA Result'!$G$125+'CBA Result'!$G$126</f>
        <v>5415872827.8395329</v>
      </c>
      <c r="Q42" s="122">
        <f>'CBA Result'!$G$110</f>
        <v>-7384971586.1375494</v>
      </c>
      <c r="R42" s="122">
        <v>0.68371016671316553</v>
      </c>
      <c r="S42" s="122">
        <f t="shared" si="0"/>
        <v>5532928560.2748117</v>
      </c>
      <c r="T42" s="122">
        <v>0.56217882526048724</v>
      </c>
      <c r="U42" s="122">
        <f t="shared" si="1"/>
        <v>-12971637111.804214</v>
      </c>
      <c r="V42" s="3">
        <f t="shared" si="2"/>
        <v>0.69110746446582239</v>
      </c>
      <c r="X42" s="3">
        <v>38</v>
      </c>
      <c r="Y42" s="3">
        <f t="shared" si="5"/>
        <v>1.3378808123642338</v>
      </c>
      <c r="Z42" s="3">
        <f t="shared" si="6"/>
        <v>1.3663788107432342</v>
      </c>
      <c r="AA42" s="3" t="str">
        <f t="shared" si="3"/>
        <v>1.33788 - 1.36638</v>
      </c>
      <c r="AB42" s="3">
        <f t="shared" si="4"/>
        <v>3</v>
      </c>
    </row>
    <row r="43" spans="2:28" x14ac:dyDescent="0.25">
      <c r="M43" s="3">
        <v>39</v>
      </c>
      <c r="N43" s="122">
        <f>(_xlfn.GAMMA.INV(T43,IF($O$2="Railway",$D$31,$D$32),IF($O$2="Railway",$F$31,$F$32))*'CBA Result'!$G$124)</f>
        <v>2310225820.5586581</v>
      </c>
      <c r="O43" s="122">
        <f>'CBA Result'!$G$123+'CBA Result'!$G$127+'CBA Result'!$G$128+'CBA Result'!$G$129+'CBA Result'!$G$130</f>
        <v>728759586.14829445</v>
      </c>
      <c r="P43" s="122">
        <f>'CBA Result'!$G$125+'CBA Result'!$G$126</f>
        <v>5415872827.8395329</v>
      </c>
      <c r="Q43" s="122">
        <f>'CBA Result'!$G$110</f>
        <v>-7384971586.1375494</v>
      </c>
      <c r="R43" s="122">
        <v>0.70357555249412007</v>
      </c>
      <c r="S43" s="122">
        <f t="shared" si="0"/>
        <v>5686942223.1313171</v>
      </c>
      <c r="T43" s="122">
        <v>0.28061524598080889</v>
      </c>
      <c r="U43" s="122">
        <f t="shared" si="1"/>
        <v>-11086283308.899918</v>
      </c>
      <c r="V43" s="3">
        <f t="shared" si="2"/>
        <v>0.78709224604004246</v>
      </c>
      <c r="X43" s="3">
        <v>39</v>
      </c>
      <c r="Y43" s="3">
        <f t="shared" si="5"/>
        <v>1.3663788107432342</v>
      </c>
      <c r="Z43" s="3">
        <f t="shared" si="6"/>
        <v>1.3948768091222346</v>
      </c>
      <c r="AA43" s="3" t="str">
        <f t="shared" si="3"/>
        <v>1.36638 - 1.39488</v>
      </c>
      <c r="AB43" s="3">
        <f t="shared" si="4"/>
        <v>0</v>
      </c>
    </row>
    <row r="44" spans="2:28" x14ac:dyDescent="0.25">
      <c r="M44" s="3">
        <v>40</v>
      </c>
      <c r="N44" s="122">
        <f>(_xlfn.GAMMA.INV(T44,IF($O$2="Railway",$D$31,$D$32),IF($O$2="Railway",$F$31,$F$32))*'CBA Result'!$G$124)</f>
        <v>2775806777.6745291</v>
      </c>
      <c r="O44" s="122">
        <f>'CBA Result'!$G$123+'CBA Result'!$G$127+'CBA Result'!$G$128+'CBA Result'!$G$129+'CBA Result'!$G$130</f>
        <v>728759586.14829445</v>
      </c>
      <c r="P44" s="122">
        <f>'CBA Result'!$G$125+'CBA Result'!$G$126</f>
        <v>5415872827.8395329</v>
      </c>
      <c r="Q44" s="122">
        <f>'CBA Result'!$G$110</f>
        <v>-7384971586.1375494</v>
      </c>
      <c r="R44" s="122">
        <v>0.22842840565317835</v>
      </c>
      <c r="S44" s="122">
        <f t="shared" si="0"/>
        <v>2637937151.3533974</v>
      </c>
      <c r="T44" s="122">
        <v>0.61216326289686651</v>
      </c>
      <c r="U44" s="122">
        <f t="shared" si="1"/>
        <v>-13320507490.745121</v>
      </c>
      <c r="V44" s="3">
        <f t="shared" si="2"/>
        <v>0.4611313434900236</v>
      </c>
      <c r="X44" s="3">
        <v>40</v>
      </c>
      <c r="Y44" s="3">
        <f t="shared" si="5"/>
        <v>1.3948768091222346</v>
      </c>
      <c r="Z44" s="3">
        <f t="shared" si="6"/>
        <v>1.4233748075012349</v>
      </c>
      <c r="AA44" s="3" t="str">
        <f t="shared" si="3"/>
        <v>1.39488 - 1.42337</v>
      </c>
      <c r="AB44" s="3">
        <f t="shared" si="4"/>
        <v>0</v>
      </c>
    </row>
    <row r="45" spans="2:28" x14ac:dyDescent="0.25">
      <c r="M45" s="3">
        <v>41</v>
      </c>
      <c r="N45" s="122">
        <f>(_xlfn.GAMMA.INV(T45,IF($O$2="Railway",$D$31,$D$32),IF($O$2="Railway",$F$31,$F$32))*'CBA Result'!$G$124)</f>
        <v>3322401093.6290631</v>
      </c>
      <c r="O45" s="122">
        <f>'CBA Result'!$G$123+'CBA Result'!$G$127+'CBA Result'!$G$128+'CBA Result'!$G$129+'CBA Result'!$G$130</f>
        <v>728759586.14829445</v>
      </c>
      <c r="P45" s="122">
        <f>'CBA Result'!$G$125+'CBA Result'!$G$126</f>
        <v>5415872827.8395329</v>
      </c>
      <c r="Q45" s="122">
        <f>'CBA Result'!$G$110</f>
        <v>-7384971586.1375494</v>
      </c>
      <c r="R45" s="122">
        <v>0.12700116828704999</v>
      </c>
      <c r="S45" s="122">
        <f t="shared" si="0"/>
        <v>1962983850.9067826</v>
      </c>
      <c r="T45" s="122">
        <v>0.88220733352247327</v>
      </c>
      <c r="U45" s="122">
        <f t="shared" si="1"/>
        <v>-15943497584.519142</v>
      </c>
      <c r="V45" s="3">
        <f t="shared" si="2"/>
        <v>0.37721613459042824</v>
      </c>
      <c r="X45" s="3">
        <v>41</v>
      </c>
      <c r="Y45" s="3">
        <f t="shared" si="5"/>
        <v>1.4233748075012349</v>
      </c>
      <c r="Z45" s="3">
        <f t="shared" si="6"/>
        <v>1.4518728058802353</v>
      </c>
      <c r="AA45" s="3" t="str">
        <f t="shared" si="3"/>
        <v>1.42337 - 1.45187</v>
      </c>
      <c r="AB45" s="3">
        <f t="shared" si="4"/>
        <v>1</v>
      </c>
    </row>
    <row r="46" spans="2:28" x14ac:dyDescent="0.25">
      <c r="M46" s="3">
        <v>42</v>
      </c>
      <c r="N46" s="122">
        <f>(_xlfn.GAMMA.INV(T46,IF($O$2="Railway",$D$31,$D$32),IF($O$2="Railway",$F$31,$F$32))*'CBA Result'!$G$124)</f>
        <v>3289037843.9709716</v>
      </c>
      <c r="O46" s="122">
        <f>'CBA Result'!$G$123+'CBA Result'!$G$127+'CBA Result'!$G$128+'CBA Result'!$G$129+'CBA Result'!$G$130</f>
        <v>728759586.14829445</v>
      </c>
      <c r="P46" s="122">
        <f>'CBA Result'!$G$125+'CBA Result'!$G$126</f>
        <v>5415872827.8395329</v>
      </c>
      <c r="Q46" s="122">
        <f>'CBA Result'!$G$110</f>
        <v>-7384971586.1375494</v>
      </c>
      <c r="R46" s="122">
        <v>1.1487942469635581E-2</v>
      </c>
      <c r="S46" s="122">
        <f t="shared" si="0"/>
        <v>822636394.16719973</v>
      </c>
      <c r="T46" s="122">
        <v>0.87160551291931709</v>
      </c>
      <c r="U46" s="122">
        <f t="shared" si="1"/>
        <v>-15783394431.604975</v>
      </c>
      <c r="V46" s="3">
        <f t="shared" si="2"/>
        <v>0.3066788861712717</v>
      </c>
      <c r="X46" s="3">
        <v>42</v>
      </c>
      <c r="Y46" s="3">
        <f t="shared" si="5"/>
        <v>1.4518728058802353</v>
      </c>
      <c r="Z46" s="3">
        <f t="shared" si="6"/>
        <v>1.4803708042592356</v>
      </c>
      <c r="AA46" s="3" t="str">
        <f t="shared" si="3"/>
        <v>1.45187 - 1.48037</v>
      </c>
      <c r="AB46" s="3">
        <f t="shared" si="4"/>
        <v>0</v>
      </c>
    </row>
    <row r="47" spans="2:28" x14ac:dyDescent="0.25">
      <c r="M47" s="3">
        <v>43</v>
      </c>
      <c r="N47" s="122">
        <f>(_xlfn.GAMMA.INV(T47,IF($O$2="Railway",$D$31,$D$32),IF($O$2="Railway",$F$31,$F$32))*'CBA Result'!$G$124)</f>
        <v>2359625483.2836537</v>
      </c>
      <c r="O47" s="122">
        <f>'CBA Result'!$G$123+'CBA Result'!$G$127+'CBA Result'!$G$128+'CBA Result'!$G$129+'CBA Result'!$G$130</f>
        <v>728759586.14829445</v>
      </c>
      <c r="P47" s="122">
        <f>'CBA Result'!$G$125+'CBA Result'!$G$126</f>
        <v>5415872827.8395329</v>
      </c>
      <c r="Q47" s="122">
        <f>'CBA Result'!$G$110</f>
        <v>-7384971586.1375494</v>
      </c>
      <c r="R47" s="122">
        <v>0.25129023199739586</v>
      </c>
      <c r="S47" s="122">
        <f t="shared" si="0"/>
        <v>2779610176.5191045</v>
      </c>
      <c r="T47" s="122">
        <v>0.31423973243207715</v>
      </c>
      <c r="U47" s="122">
        <f t="shared" si="1"/>
        <v>-11323341803.987196</v>
      </c>
      <c r="V47" s="3">
        <f t="shared" si="2"/>
        <v>0.51822115304201122</v>
      </c>
      <c r="X47" s="3">
        <v>43</v>
      </c>
      <c r="Y47" s="3">
        <f t="shared" si="5"/>
        <v>1.4803708042592356</v>
      </c>
      <c r="Z47" s="3">
        <f t="shared" si="6"/>
        <v>1.508868802638236</v>
      </c>
      <c r="AA47" s="3" t="str">
        <f t="shared" si="3"/>
        <v>1.48037 - 1.50887</v>
      </c>
      <c r="AB47" s="3">
        <f t="shared" si="4"/>
        <v>1</v>
      </c>
    </row>
    <row r="48" spans="2:28" x14ac:dyDescent="0.25">
      <c r="M48" s="3">
        <v>44</v>
      </c>
      <c r="N48" s="122">
        <f>(_xlfn.GAMMA.INV(T48,IF($O$2="Railway",$D$31,$D$32),IF($O$2="Railway",$F$31,$F$32))*'CBA Result'!$G$124)</f>
        <v>2887610515.5451775</v>
      </c>
      <c r="O48" s="122">
        <f>'CBA Result'!$G$123+'CBA Result'!$G$127+'CBA Result'!$G$128+'CBA Result'!$G$129+'CBA Result'!$G$130</f>
        <v>728759586.14829445</v>
      </c>
      <c r="P48" s="122">
        <f>'CBA Result'!$G$125+'CBA Result'!$G$126</f>
        <v>5415872827.8395329</v>
      </c>
      <c r="Q48" s="122">
        <f>'CBA Result'!$G$110</f>
        <v>-7384971586.1375494</v>
      </c>
      <c r="R48" s="122">
        <v>0.93560937904654429</v>
      </c>
      <c r="S48" s="122">
        <f t="shared" si="0"/>
        <v>8367476595.116972</v>
      </c>
      <c r="T48" s="122">
        <v>0.68375954568596731</v>
      </c>
      <c r="U48" s="122">
        <f t="shared" si="1"/>
        <v>-13857029895.610399</v>
      </c>
      <c r="V48" s="3">
        <f t="shared" si="2"/>
        <v>0.86482072905151641</v>
      </c>
      <c r="X48" s="3">
        <v>44</v>
      </c>
      <c r="Y48" s="3">
        <f t="shared" si="5"/>
        <v>1.508868802638236</v>
      </c>
      <c r="Z48" s="3">
        <f t="shared" si="6"/>
        <v>1.5373668010172363</v>
      </c>
      <c r="AA48" s="3" t="str">
        <f t="shared" si="3"/>
        <v>1.50887 - 1.53737</v>
      </c>
      <c r="AB48" s="3">
        <f t="shared" si="4"/>
        <v>0</v>
      </c>
    </row>
    <row r="49" spans="13:28" x14ac:dyDescent="0.25">
      <c r="M49" s="3">
        <v>45</v>
      </c>
      <c r="N49" s="122">
        <f>(_xlfn.GAMMA.INV(T49,IF($O$2="Railway",$D$31,$D$32),IF($O$2="Railway",$F$31,$F$32))*'CBA Result'!$G$124)</f>
        <v>2328445461.805058</v>
      </c>
      <c r="O49" s="122">
        <f>'CBA Result'!$G$123+'CBA Result'!$G$127+'CBA Result'!$G$128+'CBA Result'!$G$129+'CBA Result'!$G$130</f>
        <v>728759586.14829445</v>
      </c>
      <c r="P49" s="122">
        <f>'CBA Result'!$G$125+'CBA Result'!$G$126</f>
        <v>5415872827.8395329</v>
      </c>
      <c r="Q49" s="122">
        <f>'CBA Result'!$G$110</f>
        <v>-7384971586.1375494</v>
      </c>
      <c r="R49" s="122">
        <v>0.45990978387291181</v>
      </c>
      <c r="S49" s="122">
        <f t="shared" si="0"/>
        <v>4035019869.7368875</v>
      </c>
      <c r="T49" s="122">
        <v>0.2928686608718255</v>
      </c>
      <c r="U49" s="122">
        <f t="shared" si="1"/>
        <v>-11173715499.660934</v>
      </c>
      <c r="V49" s="3">
        <f t="shared" si="2"/>
        <v>0.63472395712110741</v>
      </c>
      <c r="X49" s="3">
        <v>45</v>
      </c>
      <c r="Y49" s="3">
        <f t="shared" si="5"/>
        <v>1.5373668010172363</v>
      </c>
      <c r="Z49" s="3">
        <f t="shared" si="6"/>
        <v>1.5658647993962367</v>
      </c>
      <c r="AA49" s="3" t="str">
        <f t="shared" si="3"/>
        <v>1.53737 - 1.56586</v>
      </c>
      <c r="AB49" s="3">
        <f t="shared" si="4"/>
        <v>2</v>
      </c>
    </row>
    <row r="50" spans="13:28" x14ac:dyDescent="0.25">
      <c r="M50" s="3">
        <v>46</v>
      </c>
      <c r="N50" s="122">
        <f>(_xlfn.GAMMA.INV(T50,IF($O$2="Railway",$D$31,$D$32),IF($O$2="Railway",$F$31,$F$32))*'CBA Result'!$G$124)</f>
        <v>2329107591.2194781</v>
      </c>
      <c r="O50" s="122">
        <f>'CBA Result'!$G$123+'CBA Result'!$G$127+'CBA Result'!$G$128+'CBA Result'!$G$129+'CBA Result'!$G$130</f>
        <v>728759586.14829445</v>
      </c>
      <c r="P50" s="122">
        <f>'CBA Result'!$G$125+'CBA Result'!$G$126</f>
        <v>5415872827.8395329</v>
      </c>
      <c r="Q50" s="122">
        <f>'CBA Result'!$G$110</f>
        <v>-7384971586.1375494</v>
      </c>
      <c r="R50" s="122">
        <v>0.57941267384811179</v>
      </c>
      <c r="S50" s="122">
        <f t="shared" si="0"/>
        <v>4793436475.8154764</v>
      </c>
      <c r="T50" s="122">
        <v>0.29331737490089216</v>
      </c>
      <c r="U50" s="122">
        <f t="shared" si="1"/>
        <v>-11176892918.166992</v>
      </c>
      <c r="V50" s="3">
        <f t="shared" si="2"/>
        <v>0.70245851961430983</v>
      </c>
      <c r="X50" s="3">
        <v>46</v>
      </c>
      <c r="Y50" s="3">
        <f t="shared" si="5"/>
        <v>1.5658647993962367</v>
      </c>
      <c r="Z50" s="3">
        <f t="shared" si="6"/>
        <v>1.594362797775237</v>
      </c>
      <c r="AA50" s="3" t="str">
        <f t="shared" si="3"/>
        <v>1.56586 - 1.59436</v>
      </c>
      <c r="AB50" s="3">
        <f t="shared" si="4"/>
        <v>0</v>
      </c>
    </row>
    <row r="51" spans="13:28" x14ac:dyDescent="0.25">
      <c r="M51" s="3">
        <v>47</v>
      </c>
      <c r="N51" s="122">
        <f>(_xlfn.GAMMA.INV(T51,IF($O$2="Railway",$D$31,$D$32),IF($O$2="Railway",$F$31,$F$32))*'CBA Result'!$G$124)</f>
        <v>2616119648.0063982</v>
      </c>
      <c r="O51" s="122">
        <f>'CBA Result'!$G$123+'CBA Result'!$G$127+'CBA Result'!$G$128+'CBA Result'!$G$129+'CBA Result'!$G$130</f>
        <v>728759586.14829445</v>
      </c>
      <c r="P51" s="122">
        <f>'CBA Result'!$G$125+'CBA Result'!$G$126</f>
        <v>5415872827.8395329</v>
      </c>
      <c r="Q51" s="122">
        <f>'CBA Result'!$G$110</f>
        <v>-7384971586.1375494</v>
      </c>
      <c r="R51" s="122">
        <v>0.96418280208321228</v>
      </c>
      <c r="S51" s="122">
        <f t="shared" si="0"/>
        <v>9080130450.2326012</v>
      </c>
      <c r="T51" s="122">
        <v>0.49988910463839809</v>
      </c>
      <c r="U51" s="122">
        <f t="shared" si="1"/>
        <v>-12554202853.106783</v>
      </c>
      <c r="V51" s="3">
        <f t="shared" si="2"/>
        <v>0.98970916989066204</v>
      </c>
      <c r="X51" s="3">
        <v>47</v>
      </c>
      <c r="Y51" s="3">
        <f t="shared" si="5"/>
        <v>1.594362797775237</v>
      </c>
      <c r="Z51" s="3">
        <f t="shared" si="6"/>
        <v>1.6228607961542374</v>
      </c>
      <c r="AA51" s="3" t="str">
        <f t="shared" si="3"/>
        <v>1.59436 - 1.62286</v>
      </c>
      <c r="AB51" s="3">
        <f t="shared" si="4"/>
        <v>2</v>
      </c>
    </row>
    <row r="52" spans="13:28" x14ac:dyDescent="0.25">
      <c r="M52" s="3">
        <v>48</v>
      </c>
      <c r="N52" s="122">
        <f>(_xlfn.GAMMA.INV(T52,IF($O$2="Railway",$D$31,$D$32),IF($O$2="Railway",$F$31,$F$32))*'CBA Result'!$G$124)</f>
        <v>1423527340.1183181</v>
      </c>
      <c r="O52" s="122">
        <f>'CBA Result'!$G$123+'CBA Result'!$G$127+'CBA Result'!$G$128+'CBA Result'!$G$129+'CBA Result'!$G$130</f>
        <v>728759586.14829445</v>
      </c>
      <c r="P52" s="122">
        <f>'CBA Result'!$G$125+'CBA Result'!$G$126</f>
        <v>5415872827.8395329</v>
      </c>
      <c r="Q52" s="122">
        <f>'CBA Result'!$G$110</f>
        <v>-7384971586.1375494</v>
      </c>
      <c r="R52" s="122">
        <v>0.50106326555053393</v>
      </c>
      <c r="S52" s="122">
        <f t="shared" si="0"/>
        <v>4289161612.6111593</v>
      </c>
      <c r="T52" s="122">
        <v>4.2042046090295937E-3</v>
      </c>
      <c r="U52" s="122">
        <f t="shared" si="1"/>
        <v>-6831205525.484128</v>
      </c>
      <c r="V52" s="3">
        <f t="shared" si="2"/>
        <v>0.9429446259298816</v>
      </c>
      <c r="X52" s="3">
        <v>48</v>
      </c>
      <c r="Y52" s="3">
        <f t="shared" si="5"/>
        <v>1.6228607961542374</v>
      </c>
      <c r="Z52" s="3">
        <f t="shared" si="6"/>
        <v>1.6513587945332378</v>
      </c>
      <c r="AA52" s="3" t="str">
        <f t="shared" si="3"/>
        <v>1.62286 - 1.65136</v>
      </c>
      <c r="AB52" s="3">
        <f t="shared" si="4"/>
        <v>0</v>
      </c>
    </row>
    <row r="53" spans="13:28" x14ac:dyDescent="0.25">
      <c r="M53" s="3">
        <v>49</v>
      </c>
      <c r="N53" s="122">
        <f>(_xlfn.GAMMA.INV(T53,IF($O$2="Railway",$D$31,$D$32),IF($O$2="Railway",$F$31,$F$32))*'CBA Result'!$G$124)</f>
        <v>1982095259.73369</v>
      </c>
      <c r="O53" s="122">
        <f>'CBA Result'!$G$123+'CBA Result'!$G$127+'CBA Result'!$G$128+'CBA Result'!$G$129+'CBA Result'!$G$130</f>
        <v>728759586.14829445</v>
      </c>
      <c r="P53" s="122">
        <f>'CBA Result'!$G$125+'CBA Result'!$G$126</f>
        <v>5415872827.8395329</v>
      </c>
      <c r="Q53" s="122">
        <f>'CBA Result'!$G$110</f>
        <v>-7384971586.1375494</v>
      </c>
      <c r="R53" s="122">
        <v>0.39647794910412804</v>
      </c>
      <c r="S53" s="122">
        <f t="shared" si="0"/>
        <v>3651937343.159863</v>
      </c>
      <c r="T53" s="122">
        <v>0.10294670235785108</v>
      </c>
      <c r="U53" s="122">
        <f t="shared" si="1"/>
        <v>-9511654401.5257759</v>
      </c>
      <c r="V53" s="3">
        <f t="shared" si="2"/>
        <v>0.66894694870549376</v>
      </c>
      <c r="X53" s="3">
        <v>49</v>
      </c>
      <c r="Y53" s="3">
        <f t="shared" si="5"/>
        <v>1.6513587945332378</v>
      </c>
      <c r="Z53" s="3">
        <f t="shared" si="6"/>
        <v>1.6798567929122381</v>
      </c>
      <c r="AA53" s="3" t="str">
        <f t="shared" si="3"/>
        <v>1.65136 - 1.67986</v>
      </c>
      <c r="AB53" s="3">
        <f t="shared" si="4"/>
        <v>0</v>
      </c>
    </row>
    <row r="54" spans="13:28" x14ac:dyDescent="0.25">
      <c r="M54" s="3">
        <v>50</v>
      </c>
      <c r="N54" s="122">
        <f>(_xlfn.GAMMA.INV(T54,IF($O$2="Railway",$D$31,$D$32),IF($O$2="Railway",$F$31,$F$32))*'CBA Result'!$G$124)</f>
        <v>2202045777.9676261</v>
      </c>
      <c r="O54" s="122">
        <f>'CBA Result'!$G$123+'CBA Result'!$G$127+'CBA Result'!$G$128+'CBA Result'!$G$129+'CBA Result'!$G$130</f>
        <v>728759586.14829445</v>
      </c>
      <c r="P54" s="122">
        <f>'CBA Result'!$G$125+'CBA Result'!$G$126</f>
        <v>5415872827.8395329</v>
      </c>
      <c r="Q54" s="122">
        <f>'CBA Result'!$G$110</f>
        <v>-7384971586.1375494</v>
      </c>
      <c r="R54" s="122">
        <v>0.71168374223867892</v>
      </c>
      <c r="S54" s="122">
        <f t="shared" si="0"/>
        <v>5751380616.9395294</v>
      </c>
      <c r="T54" s="122">
        <v>0.21221431146666958</v>
      </c>
      <c r="U54" s="122">
        <f t="shared" si="1"/>
        <v>-10567150248.46039</v>
      </c>
      <c r="V54" s="3">
        <f t="shared" si="2"/>
        <v>0.82162037795577147</v>
      </c>
      <c r="X54" s="3">
        <v>50</v>
      </c>
      <c r="Y54" s="3">
        <f t="shared" si="5"/>
        <v>1.6798567929122381</v>
      </c>
      <c r="Z54" s="3">
        <f t="shared" si="6"/>
        <v>1.7083547912912385</v>
      </c>
      <c r="AA54" s="3" t="str">
        <f>TEXT(Y54,"0.00000") &amp; " - " &amp; TEXT(Z54,"0.00000")</f>
        <v>1.67986 - 1.70835</v>
      </c>
      <c r="AB54" s="3">
        <f t="shared" si="4"/>
        <v>0</v>
      </c>
    </row>
    <row r="55" spans="13:28" x14ac:dyDescent="0.25">
      <c r="M55" s="3">
        <v>51</v>
      </c>
      <c r="N55" s="122">
        <f>(_xlfn.GAMMA.INV(T55,IF($O$2="Railway",$D$31,$D$32),IF($O$2="Railway",$F$31,$F$32))*'CBA Result'!$G$124)</f>
        <v>2939435124.3254328</v>
      </c>
      <c r="O55" s="122">
        <f>'CBA Result'!$G$123+'CBA Result'!$G$127+'CBA Result'!$G$128+'CBA Result'!$G$129+'CBA Result'!$G$130</f>
        <v>728759586.14829445</v>
      </c>
      <c r="P55" s="122">
        <f>'CBA Result'!$G$125+'CBA Result'!$G$126</f>
        <v>5415872827.8395329</v>
      </c>
      <c r="Q55" s="122">
        <f>'CBA Result'!$G$110</f>
        <v>-7384971586.1375494</v>
      </c>
      <c r="R55" s="122">
        <v>0.31661674789377159</v>
      </c>
      <c r="S55" s="122">
        <f t="shared" si="0"/>
        <v>3175057035.5487924</v>
      </c>
      <c r="T55" s="122">
        <v>0.71435341106101613</v>
      </c>
      <c r="U55" s="122">
        <f t="shared" si="1"/>
        <v>-14105725192.060629</v>
      </c>
      <c r="V55" s="3">
        <f t="shared" si="2"/>
        <v>0.48514001604640833</v>
      </c>
      <c r="AB55" s="102"/>
    </row>
    <row r="56" spans="13:28" x14ac:dyDescent="0.25">
      <c r="M56" s="3">
        <v>52</v>
      </c>
      <c r="N56" s="122">
        <f>(_xlfn.GAMMA.INV(T56,IF($O$2="Railway",$D$31,$D$32),IF($O$2="Railway",$F$31,$F$32))*'CBA Result'!$G$124)</f>
        <v>2821217982.366363</v>
      </c>
      <c r="O56" s="122">
        <f>'CBA Result'!$G$123+'CBA Result'!$G$127+'CBA Result'!$G$128+'CBA Result'!$G$129+'CBA Result'!$G$130</f>
        <v>728759586.14829445</v>
      </c>
      <c r="P56" s="122">
        <f>'CBA Result'!$G$125+'CBA Result'!$G$126</f>
        <v>5415872827.8395329</v>
      </c>
      <c r="Q56" s="122">
        <f>'CBA Result'!$G$110</f>
        <v>-7384971586.1375494</v>
      </c>
      <c r="R56" s="122">
        <v>0.86140294710433352</v>
      </c>
      <c r="S56" s="122">
        <f t="shared" si="0"/>
        <v>7208031762.6206875</v>
      </c>
      <c r="T56" s="122">
        <v>0.64209941905219847</v>
      </c>
      <c r="U56" s="122">
        <f t="shared" si="1"/>
        <v>-13538426222.382523</v>
      </c>
      <c r="V56" s="3">
        <f t="shared" si="2"/>
        <v>0.79462776207692232</v>
      </c>
    </row>
    <row r="57" spans="13:28" x14ac:dyDescent="0.25">
      <c r="M57" s="3">
        <v>53</v>
      </c>
      <c r="N57" s="122">
        <f>(_xlfn.GAMMA.INV(T57,IF($O$2="Railway",$D$31,$D$32),IF($O$2="Railway",$F$31,$F$32))*'CBA Result'!$G$124)</f>
        <v>4284788475.0216618</v>
      </c>
      <c r="O57" s="122">
        <f>'CBA Result'!$G$123+'CBA Result'!$G$127+'CBA Result'!$G$128+'CBA Result'!$G$129+'CBA Result'!$G$130</f>
        <v>728759586.14829445</v>
      </c>
      <c r="P57" s="122">
        <f>'CBA Result'!$G$125+'CBA Result'!$G$126</f>
        <v>5415872827.8395329</v>
      </c>
      <c r="Q57" s="122">
        <f>'CBA Result'!$G$110</f>
        <v>-7384971586.1375494</v>
      </c>
      <c r="R57" s="122">
        <v>0.31231040214301053</v>
      </c>
      <c r="S57" s="122">
        <f t="shared" si="0"/>
        <v>3149261451.2522707</v>
      </c>
      <c r="T57" s="122">
        <v>0.99478791756929197</v>
      </c>
      <c r="U57" s="122">
        <f t="shared" si="1"/>
        <v>-20561790336.717983</v>
      </c>
      <c r="V57" s="3">
        <f t="shared" si="2"/>
        <v>0.39698923968919103</v>
      </c>
    </row>
    <row r="58" spans="13:28" x14ac:dyDescent="0.25">
      <c r="M58" s="3">
        <v>54</v>
      </c>
      <c r="N58" s="122">
        <f>(_xlfn.GAMMA.INV(T58,IF($O$2="Railway",$D$31,$D$32),IF($O$2="Railway",$F$31,$F$32))*'CBA Result'!$G$124)</f>
        <v>1939445037.047915</v>
      </c>
      <c r="O58" s="122">
        <f>'CBA Result'!$G$123+'CBA Result'!$G$127+'CBA Result'!$G$128+'CBA Result'!$G$129+'CBA Result'!$G$130</f>
        <v>728759586.14829445</v>
      </c>
      <c r="P58" s="122">
        <f>'CBA Result'!$G$125+'CBA Result'!$G$126</f>
        <v>5415872827.8395329</v>
      </c>
      <c r="Q58" s="122">
        <f>'CBA Result'!$G$110</f>
        <v>-7384971586.1375494</v>
      </c>
      <c r="R58" s="122">
        <v>0.24870438876030865</v>
      </c>
      <c r="S58" s="122">
        <f t="shared" si="0"/>
        <v>2763699218.0992036</v>
      </c>
      <c r="T58" s="122">
        <v>8.7014816169416087E-2</v>
      </c>
      <c r="U58" s="122">
        <f t="shared" si="1"/>
        <v>-9306985036.4470692</v>
      </c>
      <c r="V58" s="3">
        <f t="shared" si="2"/>
        <v>0.58363732401239965</v>
      </c>
    </row>
    <row r="59" spans="13:28" x14ac:dyDescent="0.25">
      <c r="M59" s="3">
        <v>55</v>
      </c>
      <c r="N59" s="122">
        <f>(_xlfn.GAMMA.INV(T59,IF($O$2="Railway",$D$31,$D$32),IF($O$2="Railway",$F$31,$F$32))*'CBA Result'!$G$124)</f>
        <v>2290824263.5194697</v>
      </c>
      <c r="O59" s="122">
        <f>'CBA Result'!$G$123+'CBA Result'!$G$127+'CBA Result'!$G$128+'CBA Result'!$G$129+'CBA Result'!$G$130</f>
        <v>728759586.14829445</v>
      </c>
      <c r="P59" s="122">
        <f>'CBA Result'!$G$125+'CBA Result'!$G$126</f>
        <v>5415872827.8395329</v>
      </c>
      <c r="Q59" s="122">
        <f>'CBA Result'!$G$110</f>
        <v>-7384971586.1375494</v>
      </c>
      <c r="R59" s="122">
        <v>0.14886085768235724</v>
      </c>
      <c r="S59" s="122">
        <f t="shared" si="0"/>
        <v>2117838981.8579631</v>
      </c>
      <c r="T59" s="122">
        <v>0.26777642203519059</v>
      </c>
      <c r="U59" s="122">
        <f t="shared" si="1"/>
        <v>-10993179355.140882</v>
      </c>
      <c r="V59" s="3">
        <f t="shared" si="2"/>
        <v>0.46732821011632525</v>
      </c>
    </row>
    <row r="60" spans="13:28" x14ac:dyDescent="0.25">
      <c r="M60" s="3">
        <v>56</v>
      </c>
      <c r="N60" s="122">
        <f>(_xlfn.GAMMA.INV(T60,IF($O$2="Railway",$D$31,$D$32),IF($O$2="Railway",$F$31,$F$32))*'CBA Result'!$G$124)</f>
        <v>2556947355.4519172</v>
      </c>
      <c r="O60" s="122">
        <f>'CBA Result'!$G$123+'CBA Result'!$G$127+'CBA Result'!$G$128+'CBA Result'!$G$129+'CBA Result'!$G$130</f>
        <v>728759586.14829445</v>
      </c>
      <c r="P60" s="122">
        <f>'CBA Result'!$G$125+'CBA Result'!$G$126</f>
        <v>5415872827.8395329</v>
      </c>
      <c r="Q60" s="122">
        <f>'CBA Result'!$G$110</f>
        <v>-7384971586.1375494</v>
      </c>
      <c r="R60" s="122">
        <v>3.3704855932787714E-2</v>
      </c>
      <c r="S60" s="122">
        <f t="shared" si="0"/>
        <v>1143554224.6758866</v>
      </c>
      <c r="T60" s="122">
        <v>0.45663284486177236</v>
      </c>
      <c r="U60" s="122">
        <f t="shared" si="1"/>
        <v>-12270247581.956081</v>
      </c>
      <c r="V60" s="3">
        <f t="shared" si="2"/>
        <v>0.36097569643089472</v>
      </c>
    </row>
    <row r="61" spans="13:28" x14ac:dyDescent="0.25">
      <c r="M61" s="3">
        <v>57</v>
      </c>
      <c r="N61" s="122">
        <f>(_xlfn.GAMMA.INV(T61,IF($O$2="Railway",$D$31,$D$32),IF($O$2="Railway",$F$31,$F$32))*'CBA Result'!$G$124)</f>
        <v>2698999524.0694032</v>
      </c>
      <c r="O61" s="122">
        <f>'CBA Result'!$G$123+'CBA Result'!$G$127+'CBA Result'!$G$128+'CBA Result'!$G$129+'CBA Result'!$G$130</f>
        <v>728759586.14829445</v>
      </c>
      <c r="P61" s="122">
        <f>'CBA Result'!$G$125+'CBA Result'!$G$126</f>
        <v>5415872827.8395329</v>
      </c>
      <c r="Q61" s="122">
        <f>'CBA Result'!$G$110</f>
        <v>-7384971586.1375494</v>
      </c>
      <c r="R61" s="122">
        <v>0.85465464576513694</v>
      </c>
      <c r="S61" s="122">
        <f t="shared" si="0"/>
        <v>7125520681.9445934</v>
      </c>
      <c r="T61" s="122">
        <v>0.55928986186574436</v>
      </c>
      <c r="U61" s="122">
        <f t="shared" si="1"/>
        <v>-12951925784.979649</v>
      </c>
      <c r="V61" s="3">
        <f t="shared" si="2"/>
        <v>0.81480391158517385</v>
      </c>
    </row>
    <row r="62" spans="13:28" x14ac:dyDescent="0.25">
      <c r="M62" s="3">
        <v>58</v>
      </c>
      <c r="N62" s="122">
        <f>(_xlfn.GAMMA.INV(T62,IF($O$2="Railway",$D$31,$D$32),IF($O$2="Railway",$F$31,$F$32))*'CBA Result'!$G$124)</f>
        <v>2720549888.9846292</v>
      </c>
      <c r="O62" s="122">
        <f>'CBA Result'!$G$123+'CBA Result'!$G$127+'CBA Result'!$G$128+'CBA Result'!$G$129+'CBA Result'!$G$130</f>
        <v>728759586.14829445</v>
      </c>
      <c r="P62" s="122">
        <f>'CBA Result'!$G$125+'CBA Result'!$G$126</f>
        <v>5415872827.8395329</v>
      </c>
      <c r="Q62" s="122">
        <f>'CBA Result'!$G$110</f>
        <v>-7384971586.1375494</v>
      </c>
      <c r="R62" s="122">
        <v>0.92267205776159111</v>
      </c>
      <c r="S62" s="122">
        <f t="shared" si="0"/>
        <v>8116830105.5386686</v>
      </c>
      <c r="T62" s="122">
        <v>0.57437588174666154</v>
      </c>
      <c r="U62" s="122">
        <f t="shared" si="1"/>
        <v>-13055341411.596874</v>
      </c>
      <c r="V62" s="3">
        <f t="shared" si="2"/>
        <v>0.88593160577153163</v>
      </c>
    </row>
    <row r="63" spans="13:28" x14ac:dyDescent="0.25">
      <c r="M63" s="3">
        <v>59</v>
      </c>
      <c r="N63" s="122">
        <f>(_xlfn.GAMMA.INV(T63,IF($O$2="Railway",$D$31,$D$32),IF($O$2="Railway",$F$31,$F$32))*'CBA Result'!$G$124)</f>
        <v>2767018235.5176072</v>
      </c>
      <c r="O63" s="122">
        <f>'CBA Result'!$G$123+'CBA Result'!$G$127+'CBA Result'!$G$128+'CBA Result'!$G$129+'CBA Result'!$G$130</f>
        <v>728759586.14829445</v>
      </c>
      <c r="P63" s="122">
        <f>'CBA Result'!$G$125+'CBA Result'!$G$126</f>
        <v>5415872827.8395329</v>
      </c>
      <c r="Q63" s="122">
        <f>'CBA Result'!$G$110</f>
        <v>-7384971586.1375494</v>
      </c>
      <c r="R63" s="122">
        <v>0.51154239217416897</v>
      </c>
      <c r="S63" s="122">
        <f t="shared" si="0"/>
        <v>4354866560.9878006</v>
      </c>
      <c r="T63" s="122">
        <v>0.60624731705720769</v>
      </c>
      <c r="U63" s="122">
        <f t="shared" si="1"/>
        <v>-13278333142.524788</v>
      </c>
      <c r="V63" s="3">
        <f t="shared" si="2"/>
        <v>0.59123719057111657</v>
      </c>
    </row>
    <row r="64" spans="13:28" x14ac:dyDescent="0.25">
      <c r="M64" s="3">
        <v>60</v>
      </c>
      <c r="N64" s="122">
        <f>(_xlfn.GAMMA.INV(T64,IF($O$2="Railway",$D$31,$D$32),IF($O$2="Railway",$F$31,$F$32))*'CBA Result'!$G$124)</f>
        <v>3159111319.747231</v>
      </c>
      <c r="O64" s="122">
        <f>'CBA Result'!$G$123+'CBA Result'!$G$127+'CBA Result'!$G$128+'CBA Result'!$G$129+'CBA Result'!$G$130</f>
        <v>728759586.14829445</v>
      </c>
      <c r="P64" s="122">
        <f>'CBA Result'!$G$125+'CBA Result'!$G$126</f>
        <v>5415872827.8395329</v>
      </c>
      <c r="Q64" s="122">
        <f>'CBA Result'!$G$110</f>
        <v>-7384971586.1375494</v>
      </c>
      <c r="R64" s="122">
        <v>0.89388303451424778</v>
      </c>
      <c r="S64" s="122">
        <f t="shared" si="0"/>
        <v>7646444865.4416561</v>
      </c>
      <c r="T64" s="122">
        <v>0.82325236930620771</v>
      </c>
      <c r="U64" s="122">
        <f t="shared" si="1"/>
        <v>-15159904622.05176</v>
      </c>
      <c r="V64" s="3">
        <f t="shared" si="2"/>
        <v>0.76084355798381753</v>
      </c>
    </row>
    <row r="65" spans="13:22" x14ac:dyDescent="0.25">
      <c r="M65" s="3">
        <v>61</v>
      </c>
      <c r="N65" s="122">
        <f>(_xlfn.GAMMA.INV(T65,IF($O$2="Railway",$D$31,$D$32),IF($O$2="Railway",$F$31,$F$32))*'CBA Result'!$G$124)</f>
        <v>3411729425.5134749</v>
      </c>
      <c r="O65" s="122">
        <f>'CBA Result'!$G$123+'CBA Result'!$G$127+'CBA Result'!$G$128+'CBA Result'!$G$129+'CBA Result'!$G$130</f>
        <v>728759586.14829445</v>
      </c>
      <c r="P65" s="122">
        <f>'CBA Result'!$G$125+'CBA Result'!$G$126</f>
        <v>5415872827.8395329</v>
      </c>
      <c r="Q65" s="122">
        <f>'CBA Result'!$G$110</f>
        <v>-7384971586.1375494</v>
      </c>
      <c r="R65" s="122">
        <v>0.92108836029525631</v>
      </c>
      <c r="S65" s="122">
        <f t="shared" si="0"/>
        <v>8088152913.0164785</v>
      </c>
      <c r="T65" s="122">
        <v>0.90722735940768273</v>
      </c>
      <c r="U65" s="122">
        <f t="shared" si="1"/>
        <v>-16372165287.030815</v>
      </c>
      <c r="V65" s="3">
        <f t="shared" si="2"/>
        <v>0.74691659351650619</v>
      </c>
    </row>
    <row r="66" spans="13:22" x14ac:dyDescent="0.25">
      <c r="M66" s="3">
        <v>62</v>
      </c>
      <c r="N66" s="122">
        <f>(_xlfn.GAMMA.INV(T66,IF($O$2="Railway",$D$31,$D$32),IF($O$2="Railway",$F$31,$F$32))*'CBA Result'!$G$124)</f>
        <v>2552694002.8092489</v>
      </c>
      <c r="O66" s="122">
        <f>'CBA Result'!$G$123+'CBA Result'!$G$127+'CBA Result'!$G$128+'CBA Result'!$G$129+'CBA Result'!$G$130</f>
        <v>728759586.14829445</v>
      </c>
      <c r="P66" s="122">
        <f>'CBA Result'!$G$125+'CBA Result'!$G$126</f>
        <v>5415872827.8395329</v>
      </c>
      <c r="Q66" s="122">
        <f>'CBA Result'!$G$110</f>
        <v>-7384971586.1375494</v>
      </c>
      <c r="R66" s="122">
        <v>0.34135479446984551</v>
      </c>
      <c r="S66" s="122">
        <f t="shared" si="0"/>
        <v>3322880371.4814558</v>
      </c>
      <c r="T66" s="122">
        <v>0.45351161287486286</v>
      </c>
      <c r="U66" s="122">
        <f t="shared" si="1"/>
        <v>-12249836645.505775</v>
      </c>
      <c r="V66" s="3">
        <f t="shared" si="2"/>
        <v>0.53913649231085869</v>
      </c>
    </row>
    <row r="67" spans="13:22" x14ac:dyDescent="0.25">
      <c r="M67" s="3">
        <v>63</v>
      </c>
      <c r="N67" s="122">
        <f>(_xlfn.GAMMA.INV(T67,IF($O$2="Railway",$D$31,$D$32),IF($O$2="Railway",$F$31,$F$32))*'CBA Result'!$G$124)</f>
        <v>2410850517.3977337</v>
      </c>
      <c r="O67" s="122">
        <f>'CBA Result'!$G$123+'CBA Result'!$G$127+'CBA Result'!$G$128+'CBA Result'!$G$129+'CBA Result'!$G$130</f>
        <v>728759586.14829445</v>
      </c>
      <c r="P67" s="122">
        <f>'CBA Result'!$G$125+'CBA Result'!$G$126</f>
        <v>5415872827.8395329</v>
      </c>
      <c r="Q67" s="122">
        <f>'CBA Result'!$G$110</f>
        <v>-7384971586.1375494</v>
      </c>
      <c r="R67" s="122">
        <v>0.53536481475270203</v>
      </c>
      <c r="S67" s="122">
        <f t="shared" si="0"/>
        <v>4506038318.5064106</v>
      </c>
      <c r="T67" s="122">
        <v>0.35027897282114717</v>
      </c>
      <c r="U67" s="122">
        <f t="shared" si="1"/>
        <v>-11569159868.889364</v>
      </c>
      <c r="V67" s="3">
        <f t="shared" si="2"/>
        <v>0.66086461840780308</v>
      </c>
    </row>
    <row r="68" spans="13:22" x14ac:dyDescent="0.25">
      <c r="M68" s="3">
        <v>64</v>
      </c>
      <c r="N68" s="122">
        <f>(_xlfn.GAMMA.INV(T68,IF($O$2="Railway",$D$31,$D$32),IF($O$2="Railway",$F$31,$F$32))*'CBA Result'!$G$124)</f>
        <v>2308721922.243444</v>
      </c>
      <c r="O68" s="122">
        <f>'CBA Result'!$G$123+'CBA Result'!$G$127+'CBA Result'!$G$128+'CBA Result'!$G$129+'CBA Result'!$G$130</f>
        <v>728759586.14829445</v>
      </c>
      <c r="P68" s="122">
        <f>'CBA Result'!$G$125+'CBA Result'!$G$126</f>
        <v>5415872827.8395329</v>
      </c>
      <c r="Q68" s="122">
        <f>'CBA Result'!$G$110</f>
        <v>-7384971586.1375494</v>
      </c>
      <c r="R68" s="122">
        <v>0.34309386131023978</v>
      </c>
      <c r="S68" s="122">
        <f t="shared" si="0"/>
        <v>3333256629.6081634</v>
      </c>
      <c r="T68" s="122">
        <v>0.27961212918567291</v>
      </c>
      <c r="U68" s="122">
        <f t="shared" si="1"/>
        <v>-11079066420.125725</v>
      </c>
      <c r="V68" s="3">
        <f t="shared" si="2"/>
        <v>0.57502481675054418</v>
      </c>
    </row>
    <row r="69" spans="13:22" x14ac:dyDescent="0.25">
      <c r="M69" s="3">
        <v>65</v>
      </c>
      <c r="N69" s="122">
        <f>(_xlfn.GAMMA.INV(T69,IF($O$2="Railway",$D$31,$D$32),IF($O$2="Railway",$F$31,$F$32))*'CBA Result'!$G$124)</f>
        <v>1736484645.931488</v>
      </c>
      <c r="O69" s="122">
        <f>'CBA Result'!$G$123+'CBA Result'!$G$127+'CBA Result'!$G$128+'CBA Result'!$G$129+'CBA Result'!$G$130</f>
        <v>728759586.14829445</v>
      </c>
      <c r="P69" s="122">
        <f>'CBA Result'!$G$125+'CBA Result'!$G$126</f>
        <v>5415872827.8395329</v>
      </c>
      <c r="Q69" s="122">
        <f>'CBA Result'!$G$110</f>
        <v>-7384971586.1375494</v>
      </c>
      <c r="R69" s="122">
        <v>0.5718957487533104</v>
      </c>
      <c r="S69" s="122">
        <f t="shared" si="0"/>
        <v>4743569744.0544004</v>
      </c>
      <c r="T69" s="122">
        <v>3.3670346363937287E-2</v>
      </c>
      <c r="U69" s="122">
        <f t="shared" si="1"/>
        <v>-8333021202.9644489</v>
      </c>
      <c r="V69" s="3">
        <f t="shared" si="2"/>
        <v>0.86509007964238316</v>
      </c>
    </row>
    <row r="70" spans="13:22" x14ac:dyDescent="0.25">
      <c r="M70" s="3">
        <v>66</v>
      </c>
      <c r="N70" s="122">
        <f>(_xlfn.GAMMA.INV(T70,IF($O$2="Railway",$D$31,$D$32),IF($O$2="Railway",$F$31,$F$32))*'CBA Result'!$G$124)</f>
        <v>2518773882.346427</v>
      </c>
      <c r="O70" s="122">
        <f>'CBA Result'!$G$123+'CBA Result'!$G$127+'CBA Result'!$G$128+'CBA Result'!$G$129+'CBA Result'!$G$130</f>
        <v>728759586.14829445</v>
      </c>
      <c r="P70" s="122">
        <f>'CBA Result'!$G$125+'CBA Result'!$G$126</f>
        <v>5415872827.8395329</v>
      </c>
      <c r="Q70" s="122">
        <f>'CBA Result'!$G$110</f>
        <v>-7384971586.1375494</v>
      </c>
      <c r="R70" s="122">
        <v>0.93000208679128304</v>
      </c>
      <c r="S70" s="122">
        <f t="shared" ref="S70:S133" si="7">_xlfn.BETA.INV(R70,IF($O$2="Railway",$I$30,$J$30),IF($O$2="Railway",$I$31,$J$31),IF($O$2="Railway",$I$27,$J$27),IF($O$2="Railway",$I$29,$J$29))*P70</f>
        <v>8254996536.4551477</v>
      </c>
      <c r="T70" s="122">
        <v>0.42861430743624573</v>
      </c>
      <c r="U70" s="122">
        <f t="shared" ref="U70:U133" si="8">_xlfn.GAMMA.INV(T70,IF($O$2="Railway",$D$31,$D$32),IF($O$2="Railway",$F$31,$F$32))*Q70</f>
        <v>-12087061187.809645</v>
      </c>
      <c r="V70" s="3">
        <f t="shared" ref="V70:V133" si="9">(N70+O70+S70)/-U70</f>
        <v>0.951639925224396</v>
      </c>
    </row>
    <row r="71" spans="13:22" x14ac:dyDescent="0.25">
      <c r="M71" s="3">
        <v>67</v>
      </c>
      <c r="N71" s="122">
        <f>(_xlfn.GAMMA.INV(T71,IF($O$2="Railway",$D$31,$D$32),IF($O$2="Railway",$F$31,$F$32))*'CBA Result'!$G$124)</f>
        <v>3194155295.2661109</v>
      </c>
      <c r="O71" s="122">
        <f>'CBA Result'!$G$123+'CBA Result'!$G$127+'CBA Result'!$G$128+'CBA Result'!$G$129+'CBA Result'!$G$130</f>
        <v>728759586.14829445</v>
      </c>
      <c r="P71" s="122">
        <f>'CBA Result'!$G$125+'CBA Result'!$G$126</f>
        <v>5415872827.8395329</v>
      </c>
      <c r="Q71" s="122">
        <f>'CBA Result'!$G$110</f>
        <v>-7384971586.1375494</v>
      </c>
      <c r="R71" s="122">
        <v>0.46086824170417651</v>
      </c>
      <c r="S71" s="122">
        <f t="shared" si="7"/>
        <v>4040877424.2875829</v>
      </c>
      <c r="T71" s="122">
        <v>0.83743794021157469</v>
      </c>
      <c r="U71" s="122">
        <f t="shared" si="8"/>
        <v>-15328073221.595205</v>
      </c>
      <c r="V71" s="3">
        <f t="shared" si="9"/>
        <v>0.51955599314870637</v>
      </c>
    </row>
    <row r="72" spans="13:22" x14ac:dyDescent="0.25">
      <c r="M72" s="3">
        <v>68</v>
      </c>
      <c r="N72" s="122">
        <f>(_xlfn.GAMMA.INV(T72,IF($O$2="Railway",$D$31,$D$32),IF($O$2="Railway",$F$31,$F$32))*'CBA Result'!$G$124)</f>
        <v>1868093906.9985535</v>
      </c>
      <c r="O72" s="122">
        <f>'CBA Result'!$G$123+'CBA Result'!$G$127+'CBA Result'!$G$128+'CBA Result'!$G$129+'CBA Result'!$G$130</f>
        <v>728759586.14829445</v>
      </c>
      <c r="P72" s="122">
        <f>'CBA Result'!$G$125+'CBA Result'!$G$126</f>
        <v>5415872827.8395329</v>
      </c>
      <c r="Q72" s="122">
        <f>'CBA Result'!$G$110</f>
        <v>-7384971586.1375494</v>
      </c>
      <c r="R72" s="122">
        <v>0.8073340482148974</v>
      </c>
      <c r="S72" s="122">
        <f t="shared" si="7"/>
        <v>6605240423.0496187</v>
      </c>
      <c r="T72" s="122">
        <v>6.4183065016506613E-2</v>
      </c>
      <c r="U72" s="122">
        <f t="shared" si="8"/>
        <v>-8964586109.4252529</v>
      </c>
      <c r="V72" s="3">
        <f t="shared" si="9"/>
        <v>1.0264940069593955</v>
      </c>
    </row>
    <row r="73" spans="13:22" x14ac:dyDescent="0.25">
      <c r="M73" s="3">
        <v>69</v>
      </c>
      <c r="N73" s="122">
        <f>(_xlfn.GAMMA.INV(T73,IF($O$2="Railway",$D$31,$D$32),IF($O$2="Railway",$F$31,$F$32))*'CBA Result'!$G$124)</f>
        <v>2451485893.082006</v>
      </c>
      <c r="O73" s="122">
        <f>'CBA Result'!$G$123+'CBA Result'!$G$127+'CBA Result'!$G$128+'CBA Result'!$G$129+'CBA Result'!$G$130</f>
        <v>728759586.14829445</v>
      </c>
      <c r="P73" s="122">
        <f>'CBA Result'!$G$125+'CBA Result'!$G$126</f>
        <v>5415872827.8395329</v>
      </c>
      <c r="Q73" s="122">
        <f>'CBA Result'!$G$110</f>
        <v>-7384971586.1375494</v>
      </c>
      <c r="R73" s="122">
        <v>0.585433040874906</v>
      </c>
      <c r="S73" s="122">
        <f t="shared" si="7"/>
        <v>4833644891.4756613</v>
      </c>
      <c r="T73" s="122">
        <v>0.37949814413145211</v>
      </c>
      <c r="U73" s="122">
        <f t="shared" si="8"/>
        <v>-11764160410.910181</v>
      </c>
      <c r="V73" s="3">
        <f t="shared" si="9"/>
        <v>0.68121226596619777</v>
      </c>
    </row>
    <row r="74" spans="13:22" x14ac:dyDescent="0.25">
      <c r="M74" s="3">
        <v>70</v>
      </c>
      <c r="N74" s="122">
        <f>(_xlfn.GAMMA.INV(T74,IF($O$2="Railway",$D$31,$D$32),IF($O$2="Railway",$F$31,$F$32))*'CBA Result'!$G$124)</f>
        <v>2775089107.3328223</v>
      </c>
      <c r="O74" s="122">
        <f>'CBA Result'!$G$123+'CBA Result'!$G$127+'CBA Result'!$G$128+'CBA Result'!$G$129+'CBA Result'!$G$130</f>
        <v>728759586.14829445</v>
      </c>
      <c r="P74" s="122">
        <f>'CBA Result'!$G$125+'CBA Result'!$G$126</f>
        <v>5415872827.8395329</v>
      </c>
      <c r="Q74" s="122">
        <f>'CBA Result'!$G$110</f>
        <v>-7384971586.1375494</v>
      </c>
      <c r="R74" s="122">
        <v>0.50633564949231569</v>
      </c>
      <c r="S74" s="122">
        <f t="shared" si="7"/>
        <v>4322163377.427927</v>
      </c>
      <c r="T74" s="122">
        <v>0.61168158874741552</v>
      </c>
      <c r="U74" s="122">
        <f t="shared" si="8"/>
        <v>-13317063543.118982</v>
      </c>
      <c r="V74" s="3">
        <f t="shared" si="9"/>
        <v>0.58766799794634894</v>
      </c>
    </row>
    <row r="75" spans="13:22" x14ac:dyDescent="0.25">
      <c r="M75" s="3">
        <v>71</v>
      </c>
      <c r="N75" s="122">
        <f>(_xlfn.GAMMA.INV(T75,IF($O$2="Railway",$D$31,$D$32),IF($O$2="Railway",$F$31,$F$32))*'CBA Result'!$G$124)</f>
        <v>3512280470.9362679</v>
      </c>
      <c r="O75" s="122">
        <f>'CBA Result'!$G$123+'CBA Result'!$G$127+'CBA Result'!$G$128+'CBA Result'!$G$129+'CBA Result'!$G$130</f>
        <v>728759586.14829445</v>
      </c>
      <c r="P75" s="122">
        <f>'CBA Result'!$G$125+'CBA Result'!$G$126</f>
        <v>5415872827.8395329</v>
      </c>
      <c r="Q75" s="122">
        <f>'CBA Result'!$G$110</f>
        <v>-7384971586.1375494</v>
      </c>
      <c r="R75" s="122">
        <v>0.93865949487569977</v>
      </c>
      <c r="S75" s="122">
        <f t="shared" si="7"/>
        <v>8431488009.6540642</v>
      </c>
      <c r="T75" s="122">
        <v>0.93005127323191672</v>
      </c>
      <c r="U75" s="122">
        <f t="shared" si="8"/>
        <v>-16854688409.5079</v>
      </c>
      <c r="V75" s="3">
        <f t="shared" si="9"/>
        <v>0.75186961389270923</v>
      </c>
    </row>
    <row r="76" spans="13:22" x14ac:dyDescent="0.25">
      <c r="M76" s="3">
        <v>72</v>
      </c>
      <c r="N76" s="122">
        <f>(_xlfn.GAMMA.INV(T76,IF($O$2="Railway",$D$31,$D$32),IF($O$2="Railway",$F$31,$F$32))*'CBA Result'!$G$124)</f>
        <v>3184228344.6701741</v>
      </c>
      <c r="O76" s="122">
        <f>'CBA Result'!$G$123+'CBA Result'!$G$127+'CBA Result'!$G$128+'CBA Result'!$G$129+'CBA Result'!$G$130</f>
        <v>728759586.14829445</v>
      </c>
      <c r="P76" s="122">
        <f>'CBA Result'!$G$125+'CBA Result'!$G$126</f>
        <v>5415872827.8395329</v>
      </c>
      <c r="Q76" s="122">
        <f>'CBA Result'!$G$110</f>
        <v>-7384971586.1375494</v>
      </c>
      <c r="R76" s="122">
        <v>0.60215531851910209</v>
      </c>
      <c r="S76" s="122">
        <f t="shared" si="7"/>
        <v>4946666865.1205873</v>
      </c>
      <c r="T76" s="122">
        <v>0.83350718535442814</v>
      </c>
      <c r="U76" s="122">
        <f t="shared" si="8"/>
        <v>-15280435892.932072</v>
      </c>
      <c r="V76" s="3">
        <f t="shared" si="9"/>
        <v>0.57980379997124742</v>
      </c>
    </row>
    <row r="77" spans="13:22" x14ac:dyDescent="0.25">
      <c r="M77" s="3">
        <v>73</v>
      </c>
      <c r="N77" s="122">
        <f>(_xlfn.GAMMA.INV(T77,IF($O$2="Railway",$D$31,$D$32),IF($O$2="Railway",$F$31,$F$32))*'CBA Result'!$G$124)</f>
        <v>2000003049.3061078</v>
      </c>
      <c r="O77" s="122">
        <f>'CBA Result'!$G$123+'CBA Result'!$G$127+'CBA Result'!$G$128+'CBA Result'!$G$129+'CBA Result'!$G$130</f>
        <v>728759586.14829445</v>
      </c>
      <c r="P77" s="122">
        <f>'CBA Result'!$G$125+'CBA Result'!$G$126</f>
        <v>5415872827.8395329</v>
      </c>
      <c r="Q77" s="122">
        <f>'CBA Result'!$G$110</f>
        <v>-7384971586.1375494</v>
      </c>
      <c r="R77" s="122">
        <v>0.43608666145664132</v>
      </c>
      <c r="S77" s="122">
        <f t="shared" si="7"/>
        <v>3890191689.1658249</v>
      </c>
      <c r="T77" s="122">
        <v>0.11015522203553252</v>
      </c>
      <c r="U77" s="122">
        <f t="shared" si="8"/>
        <v>-9597590082.3017693</v>
      </c>
      <c r="V77" s="3">
        <f t="shared" si="9"/>
        <v>0.68964753316832816</v>
      </c>
    </row>
    <row r="78" spans="13:22" x14ac:dyDescent="0.25">
      <c r="M78" s="3">
        <v>74</v>
      </c>
      <c r="N78" s="122">
        <f>(_xlfn.GAMMA.INV(T78,IF($O$2="Railway",$D$31,$D$32),IF($O$2="Railway",$F$31,$F$32))*'CBA Result'!$G$124)</f>
        <v>2965819379.303009</v>
      </c>
      <c r="O78" s="122">
        <f>'CBA Result'!$G$123+'CBA Result'!$G$127+'CBA Result'!$G$128+'CBA Result'!$G$129+'CBA Result'!$G$130</f>
        <v>728759586.14829445</v>
      </c>
      <c r="P78" s="122">
        <f>'CBA Result'!$G$125+'CBA Result'!$G$126</f>
        <v>5415872827.8395329</v>
      </c>
      <c r="Q78" s="122">
        <f>'CBA Result'!$G$110</f>
        <v>-7384971586.1375494</v>
      </c>
      <c r="R78" s="122">
        <v>0.73065529487564718</v>
      </c>
      <c r="S78" s="122">
        <f t="shared" si="7"/>
        <v>5906119198.4163895</v>
      </c>
      <c r="T78" s="122">
        <v>0.72923809875784873</v>
      </c>
      <c r="U78" s="122">
        <f t="shared" si="8"/>
        <v>-14232337630.971441</v>
      </c>
      <c r="V78" s="3">
        <f t="shared" si="9"/>
        <v>0.67456930918890723</v>
      </c>
    </row>
    <row r="79" spans="13:22" x14ac:dyDescent="0.25">
      <c r="M79" s="3">
        <v>75</v>
      </c>
      <c r="N79" s="122">
        <f>(_xlfn.GAMMA.INV(T79,IF($O$2="Railway",$D$31,$D$32),IF($O$2="Railway",$F$31,$F$32))*'CBA Result'!$G$124)</f>
        <v>2961665795.00316</v>
      </c>
      <c r="O79" s="122">
        <f>'CBA Result'!$G$123+'CBA Result'!$G$127+'CBA Result'!$G$128+'CBA Result'!$G$129+'CBA Result'!$G$130</f>
        <v>728759586.14829445</v>
      </c>
      <c r="P79" s="122">
        <f>'CBA Result'!$G$125+'CBA Result'!$G$126</f>
        <v>5415872827.8395329</v>
      </c>
      <c r="Q79" s="122">
        <f>'CBA Result'!$G$110</f>
        <v>-7384971586.1375494</v>
      </c>
      <c r="R79" s="122">
        <v>4.1124624669256482E-2</v>
      </c>
      <c r="S79" s="122">
        <f t="shared" si="7"/>
        <v>1227942104.6641278</v>
      </c>
      <c r="T79" s="122">
        <v>0.72692652658037682</v>
      </c>
      <c r="U79" s="122">
        <f t="shared" si="8"/>
        <v>-14212405461.619968</v>
      </c>
      <c r="V79" s="3">
        <f t="shared" si="9"/>
        <v>0.34606157973028823</v>
      </c>
    </row>
    <row r="80" spans="13:22" x14ac:dyDescent="0.25">
      <c r="M80" s="3">
        <v>76</v>
      </c>
      <c r="N80" s="122">
        <f>(_xlfn.GAMMA.INV(T80,IF($O$2="Railway",$D$31,$D$32),IF($O$2="Railway",$F$31,$F$32))*'CBA Result'!$G$124)</f>
        <v>2966388573.6099854</v>
      </c>
      <c r="O80" s="122">
        <f>'CBA Result'!$G$123+'CBA Result'!$G$127+'CBA Result'!$G$128+'CBA Result'!$G$129+'CBA Result'!$G$130</f>
        <v>728759586.14829445</v>
      </c>
      <c r="P80" s="122">
        <f>'CBA Result'!$G$125+'CBA Result'!$G$126</f>
        <v>5415872827.8395329</v>
      </c>
      <c r="Q80" s="122">
        <f>'CBA Result'!$G$110</f>
        <v>-7384971586.1375494</v>
      </c>
      <c r="R80" s="122">
        <v>0.49996800368256755</v>
      </c>
      <c r="S80" s="122">
        <f t="shared" si="7"/>
        <v>4282319921.8537822</v>
      </c>
      <c r="T80" s="122">
        <v>0.72955394050615974</v>
      </c>
      <c r="U80" s="122">
        <f t="shared" si="8"/>
        <v>-14235069073.624708</v>
      </c>
      <c r="V80" s="3">
        <f t="shared" si="9"/>
        <v>0.56040950980652615</v>
      </c>
    </row>
    <row r="81" spans="13:22" x14ac:dyDescent="0.25">
      <c r="M81" s="3">
        <v>77</v>
      </c>
      <c r="N81" s="122">
        <f>(_xlfn.GAMMA.INV(T81,IF($O$2="Railway",$D$31,$D$32),IF($O$2="Railway",$F$31,$F$32))*'CBA Result'!$G$124)</f>
        <v>3045064964.7311411</v>
      </c>
      <c r="O81" s="122">
        <f>'CBA Result'!$G$123+'CBA Result'!$G$127+'CBA Result'!$G$128+'CBA Result'!$G$129+'CBA Result'!$G$130</f>
        <v>728759586.14829445</v>
      </c>
      <c r="P81" s="122">
        <f>'CBA Result'!$G$125+'CBA Result'!$G$126</f>
        <v>5415872827.8395329</v>
      </c>
      <c r="Q81" s="122">
        <f>'CBA Result'!$G$110</f>
        <v>-7384971586.1375494</v>
      </c>
      <c r="R81" s="122">
        <v>0.67569070220399596</v>
      </c>
      <c r="S81" s="122">
        <f t="shared" si="7"/>
        <v>5472192533.3371258</v>
      </c>
      <c r="T81" s="122">
        <v>0.77101888408061758</v>
      </c>
      <c r="U81" s="122">
        <f t="shared" si="8"/>
        <v>-14612620373.557816</v>
      </c>
      <c r="V81" s="3">
        <f t="shared" si="9"/>
        <v>0.63274189350375776</v>
      </c>
    </row>
    <row r="82" spans="13:22" x14ac:dyDescent="0.25">
      <c r="M82" s="3">
        <v>78</v>
      </c>
      <c r="N82" s="122">
        <f>(_xlfn.GAMMA.INV(T82,IF($O$2="Railway",$D$31,$D$32),IF($O$2="Railway",$F$31,$F$32))*'CBA Result'!$G$124)</f>
        <v>2683797480.5272012</v>
      </c>
      <c r="O82" s="122">
        <f>'CBA Result'!$G$123+'CBA Result'!$G$127+'CBA Result'!$G$128+'CBA Result'!$G$129+'CBA Result'!$G$130</f>
        <v>728759586.14829445</v>
      </c>
      <c r="P82" s="122">
        <f>'CBA Result'!$G$125+'CBA Result'!$G$126</f>
        <v>5415872827.8395329</v>
      </c>
      <c r="Q82" s="122">
        <f>'CBA Result'!$G$110</f>
        <v>-7384971586.1375494</v>
      </c>
      <c r="R82" s="122">
        <v>0.98179944514723883</v>
      </c>
      <c r="S82" s="122">
        <f t="shared" si="7"/>
        <v>9761134408.0443077</v>
      </c>
      <c r="T82" s="122">
        <v>0.54854590627332767</v>
      </c>
      <c r="U82" s="122">
        <f t="shared" si="8"/>
        <v>-12878974405.039515</v>
      </c>
      <c r="V82" s="3">
        <f t="shared" si="9"/>
        <v>1.0228835822179261</v>
      </c>
    </row>
    <row r="83" spans="13:22" x14ac:dyDescent="0.25">
      <c r="M83" s="3">
        <v>79</v>
      </c>
      <c r="N83" s="122">
        <f>(_xlfn.GAMMA.INV(T83,IF($O$2="Railway",$D$31,$D$32),IF($O$2="Railway",$F$31,$F$32))*'CBA Result'!$G$124)</f>
        <v>4551782834.9088488</v>
      </c>
      <c r="O83" s="122">
        <f>'CBA Result'!$G$123+'CBA Result'!$G$127+'CBA Result'!$G$128+'CBA Result'!$G$129+'CBA Result'!$G$130</f>
        <v>728759586.14829445</v>
      </c>
      <c r="P83" s="122">
        <f>'CBA Result'!$G$125+'CBA Result'!$G$126</f>
        <v>5415872827.8395329</v>
      </c>
      <c r="Q83" s="122">
        <f>'CBA Result'!$G$110</f>
        <v>-7384971586.1375494</v>
      </c>
      <c r="R83" s="122">
        <v>0.23031129738631706</v>
      </c>
      <c r="S83" s="122">
        <f t="shared" si="7"/>
        <v>2649697393.616457</v>
      </c>
      <c r="T83" s="122">
        <v>0.9981752780301103</v>
      </c>
      <c r="U83" s="122">
        <f t="shared" si="8"/>
        <v>-21843039593.499275</v>
      </c>
      <c r="V83" s="3">
        <f t="shared" si="9"/>
        <v>0.36305569015375155</v>
      </c>
    </row>
    <row r="84" spans="13:22" x14ac:dyDescent="0.25">
      <c r="M84" s="3">
        <v>80</v>
      </c>
      <c r="N84" s="122">
        <f>(_xlfn.GAMMA.INV(T84,IF($O$2="Railway",$D$31,$D$32),IF($O$2="Railway",$F$31,$F$32))*'CBA Result'!$G$124)</f>
        <v>3013610693.8738275</v>
      </c>
      <c r="O84" s="122">
        <f>'CBA Result'!$G$123+'CBA Result'!$G$127+'CBA Result'!$G$128+'CBA Result'!$G$129+'CBA Result'!$G$130</f>
        <v>728759586.14829445</v>
      </c>
      <c r="P84" s="122">
        <f>'CBA Result'!$G$125+'CBA Result'!$G$126</f>
        <v>5415872827.8395329</v>
      </c>
      <c r="Q84" s="122">
        <f>'CBA Result'!$G$110</f>
        <v>-7384971586.1375494</v>
      </c>
      <c r="R84" s="122">
        <v>0.79380412079851137</v>
      </c>
      <c r="S84" s="122">
        <f t="shared" si="7"/>
        <v>6471287841.4798651</v>
      </c>
      <c r="T84" s="122">
        <v>0.75496807645403563</v>
      </c>
      <c r="U84" s="122">
        <f t="shared" si="8"/>
        <v>-14461678004.679464</v>
      </c>
      <c r="V84" s="3">
        <f t="shared" si="9"/>
        <v>0.70625677865300862</v>
      </c>
    </row>
    <row r="85" spans="13:22" x14ac:dyDescent="0.25">
      <c r="M85" s="3">
        <v>81</v>
      </c>
      <c r="N85" s="122">
        <f>(_xlfn.GAMMA.INV(T85,IF($O$2="Railway",$D$31,$D$32),IF($O$2="Railway",$F$31,$F$32))*'CBA Result'!$G$124)</f>
        <v>1701399878.3728306</v>
      </c>
      <c r="O85" s="122">
        <f>'CBA Result'!$G$123+'CBA Result'!$G$127+'CBA Result'!$G$128+'CBA Result'!$G$129+'CBA Result'!$G$130</f>
        <v>728759586.14829445</v>
      </c>
      <c r="P85" s="122">
        <f>'CBA Result'!$G$125+'CBA Result'!$G$126</f>
        <v>5415872827.8395329</v>
      </c>
      <c r="Q85" s="122">
        <f>'CBA Result'!$G$110</f>
        <v>-7384971586.1375494</v>
      </c>
      <c r="R85" s="122">
        <v>0.78566130795137479</v>
      </c>
      <c r="S85" s="122">
        <f t="shared" si="7"/>
        <v>6393198512.7698593</v>
      </c>
      <c r="T85" s="122">
        <v>2.7782552452779274E-2</v>
      </c>
      <c r="U85" s="122">
        <f t="shared" si="8"/>
        <v>-8164656851.0812559</v>
      </c>
      <c r="V85" s="3">
        <f t="shared" si="9"/>
        <v>1.0806771353927136</v>
      </c>
    </row>
    <row r="86" spans="13:22" x14ac:dyDescent="0.25">
      <c r="M86" s="3">
        <v>82</v>
      </c>
      <c r="N86" s="122">
        <f>(_xlfn.GAMMA.INV(T86,IF($O$2="Railway",$D$31,$D$32),IF($O$2="Railway",$F$31,$F$32))*'CBA Result'!$G$124)</f>
        <v>2594350968.3839388</v>
      </c>
      <c r="O86" s="122">
        <f>'CBA Result'!$G$123+'CBA Result'!$G$127+'CBA Result'!$G$128+'CBA Result'!$G$129+'CBA Result'!$G$130</f>
        <v>728759586.14829445</v>
      </c>
      <c r="P86" s="122">
        <f>'CBA Result'!$G$125+'CBA Result'!$G$126</f>
        <v>5415872827.8395329</v>
      </c>
      <c r="Q86" s="122">
        <f>'CBA Result'!$G$110</f>
        <v>-7384971586.1375494</v>
      </c>
      <c r="R86" s="122">
        <v>0.52344318972081338</v>
      </c>
      <c r="S86" s="122">
        <f t="shared" si="7"/>
        <v>4430056759.857728</v>
      </c>
      <c r="T86" s="122">
        <v>0.48402533596740671</v>
      </c>
      <c r="U86" s="122">
        <f t="shared" si="8"/>
        <v>-12449739580.55237</v>
      </c>
      <c r="V86" s="3">
        <f t="shared" si="9"/>
        <v>0.62275738895784749</v>
      </c>
    </row>
    <row r="87" spans="13:22" x14ac:dyDescent="0.25">
      <c r="M87" s="3">
        <v>83</v>
      </c>
      <c r="N87" s="122">
        <f>(_xlfn.GAMMA.INV(T87,IF($O$2="Railway",$D$31,$D$32),IF($O$2="Railway",$F$31,$F$32))*'CBA Result'!$G$124)</f>
        <v>2074154537.4603701</v>
      </c>
      <c r="O87" s="122">
        <f>'CBA Result'!$G$123+'CBA Result'!$G$127+'CBA Result'!$G$128+'CBA Result'!$G$129+'CBA Result'!$G$130</f>
        <v>728759586.14829445</v>
      </c>
      <c r="P87" s="122">
        <f>'CBA Result'!$G$125+'CBA Result'!$G$126</f>
        <v>5415872827.8395329</v>
      </c>
      <c r="Q87" s="122">
        <f>'CBA Result'!$G$110</f>
        <v>-7384971586.1375494</v>
      </c>
      <c r="R87" s="122">
        <v>0.18382504683317358</v>
      </c>
      <c r="S87" s="122">
        <f t="shared" si="7"/>
        <v>2352999222.680254</v>
      </c>
      <c r="T87" s="122">
        <v>0.14326985159564121</v>
      </c>
      <c r="U87" s="122">
        <f t="shared" si="8"/>
        <v>-9953427333.4220505</v>
      </c>
      <c r="V87" s="3">
        <f t="shared" si="9"/>
        <v>0.51800381653223793</v>
      </c>
    </row>
    <row r="88" spans="13:22" x14ac:dyDescent="0.25">
      <c r="M88" s="3">
        <v>84</v>
      </c>
      <c r="N88" s="122">
        <f>(_xlfn.GAMMA.INV(T88,IF($O$2="Railway",$D$31,$D$32),IF($O$2="Railway",$F$31,$F$32))*'CBA Result'!$G$124)</f>
        <v>2745768051.954833</v>
      </c>
      <c r="O88" s="122">
        <f>'CBA Result'!$G$123+'CBA Result'!$G$127+'CBA Result'!$G$128+'CBA Result'!$G$129+'CBA Result'!$G$130</f>
        <v>728759586.14829445</v>
      </c>
      <c r="P88" s="122">
        <f>'CBA Result'!$G$125+'CBA Result'!$G$126</f>
        <v>5415872827.8395329</v>
      </c>
      <c r="Q88" s="122">
        <f>'CBA Result'!$G$110</f>
        <v>-7384971586.1375494</v>
      </c>
      <c r="R88" s="122">
        <v>0.93596616150205214</v>
      </c>
      <c r="S88" s="122">
        <f t="shared" si="7"/>
        <v>8374855816.2103567</v>
      </c>
      <c r="T88" s="122">
        <v>0.59179134320464677</v>
      </c>
      <c r="U88" s="122">
        <f t="shared" si="8"/>
        <v>-13176358022.49688</v>
      </c>
      <c r="V88" s="3">
        <f t="shared" si="9"/>
        <v>0.8992912483162826</v>
      </c>
    </row>
    <row r="89" spans="13:22" x14ac:dyDescent="0.25">
      <c r="M89" s="3">
        <v>85</v>
      </c>
      <c r="N89" s="122">
        <f>(_xlfn.GAMMA.INV(T89,IF($O$2="Railway",$D$31,$D$32),IF($O$2="Railway",$F$31,$F$32))*'CBA Result'!$G$124)</f>
        <v>3016478599.6709061</v>
      </c>
      <c r="O89" s="122">
        <f>'CBA Result'!$G$123+'CBA Result'!$G$127+'CBA Result'!$G$128+'CBA Result'!$G$129+'CBA Result'!$G$130</f>
        <v>728759586.14829445</v>
      </c>
      <c r="P89" s="122">
        <f>'CBA Result'!$G$125+'CBA Result'!$G$126</f>
        <v>5415872827.8395329</v>
      </c>
      <c r="Q89" s="122">
        <f>'CBA Result'!$G$110</f>
        <v>-7384971586.1375494</v>
      </c>
      <c r="R89" s="122">
        <v>0.76134156009035048</v>
      </c>
      <c r="S89" s="122">
        <f t="shared" si="7"/>
        <v>6169898035.3240213</v>
      </c>
      <c r="T89" s="122">
        <v>0.7564608172440711</v>
      </c>
      <c r="U89" s="122">
        <f t="shared" si="8"/>
        <v>-14475440475.81398</v>
      </c>
      <c r="V89" s="3">
        <f t="shared" si="9"/>
        <v>0.68496266056357613</v>
      </c>
    </row>
    <row r="90" spans="13:22" x14ac:dyDescent="0.25">
      <c r="M90" s="3">
        <v>86</v>
      </c>
      <c r="N90" s="122">
        <f>(_xlfn.GAMMA.INV(T90,IF($O$2="Railway",$D$31,$D$32),IF($O$2="Railway",$F$31,$F$32))*'CBA Result'!$G$124)</f>
        <v>2129250480.2454019</v>
      </c>
      <c r="O90" s="122">
        <f>'CBA Result'!$G$123+'CBA Result'!$G$127+'CBA Result'!$G$128+'CBA Result'!$G$129+'CBA Result'!$G$130</f>
        <v>728759586.14829445</v>
      </c>
      <c r="P90" s="122">
        <f>'CBA Result'!$G$125+'CBA Result'!$G$126</f>
        <v>5415872827.8395329</v>
      </c>
      <c r="Q90" s="122">
        <f>'CBA Result'!$G$110</f>
        <v>-7384971586.1375494</v>
      </c>
      <c r="R90" s="122">
        <v>0.88014372523326767</v>
      </c>
      <c r="S90" s="122">
        <f t="shared" si="7"/>
        <v>7451633744.70333</v>
      </c>
      <c r="T90" s="122">
        <v>0.17121011469088743</v>
      </c>
      <c r="U90" s="122">
        <f t="shared" si="8"/>
        <v>-10217821067.337681</v>
      </c>
      <c r="V90" s="3">
        <f t="shared" si="9"/>
        <v>1.0089865288454567</v>
      </c>
    </row>
    <row r="91" spans="13:22" x14ac:dyDescent="0.25">
      <c r="M91" s="3">
        <v>87</v>
      </c>
      <c r="N91" s="122">
        <f>(_xlfn.GAMMA.INV(T91,IF($O$2="Railway",$D$31,$D$32),IF($O$2="Railway",$F$31,$F$32))*'CBA Result'!$G$124)</f>
        <v>3829453351.6331716</v>
      </c>
      <c r="O91" s="122">
        <f>'CBA Result'!$G$123+'CBA Result'!$G$127+'CBA Result'!$G$128+'CBA Result'!$G$129+'CBA Result'!$G$130</f>
        <v>728759586.14829445</v>
      </c>
      <c r="P91" s="122">
        <f>'CBA Result'!$G$125+'CBA Result'!$G$126</f>
        <v>5415872827.8395329</v>
      </c>
      <c r="Q91" s="122">
        <f>'CBA Result'!$G$110</f>
        <v>-7384971586.1375494</v>
      </c>
      <c r="R91" s="122">
        <v>0.3060525314752458</v>
      </c>
      <c r="S91" s="122">
        <f t="shared" si="7"/>
        <v>3111729906.4407659</v>
      </c>
      <c r="T91" s="122">
        <v>0.97373489374576105</v>
      </c>
      <c r="U91" s="122">
        <f t="shared" si="8"/>
        <v>-18376733735.992687</v>
      </c>
      <c r="V91" s="3">
        <f t="shared" si="9"/>
        <v>0.41737247513141434</v>
      </c>
    </row>
    <row r="92" spans="13:22" x14ac:dyDescent="0.25">
      <c r="M92" s="3">
        <v>88</v>
      </c>
      <c r="N92" s="122">
        <f>(_xlfn.GAMMA.INV(T92,IF($O$2="Railway",$D$31,$D$32),IF($O$2="Railway",$F$31,$F$32))*'CBA Result'!$G$124)</f>
        <v>2971505271.4481688</v>
      </c>
      <c r="O92" s="122">
        <f>'CBA Result'!$G$123+'CBA Result'!$G$127+'CBA Result'!$G$128+'CBA Result'!$G$129+'CBA Result'!$G$130</f>
        <v>728759586.14829445</v>
      </c>
      <c r="P92" s="122">
        <f>'CBA Result'!$G$125+'CBA Result'!$G$126</f>
        <v>5415872827.8395329</v>
      </c>
      <c r="Q92" s="122">
        <f>'CBA Result'!$G$110</f>
        <v>-7384971586.1375494</v>
      </c>
      <c r="R92" s="122">
        <v>0.5482450390431638</v>
      </c>
      <c r="S92" s="122">
        <f t="shared" si="7"/>
        <v>4588935058.8245363</v>
      </c>
      <c r="T92" s="122">
        <v>0.73238308021939169</v>
      </c>
      <c r="U92" s="122">
        <f t="shared" si="8"/>
        <v>-14259623020.4014</v>
      </c>
      <c r="V92" s="3">
        <f t="shared" si="9"/>
        <v>0.58130568420788897</v>
      </c>
    </row>
    <row r="93" spans="13:22" x14ac:dyDescent="0.25">
      <c r="M93" s="3">
        <v>89</v>
      </c>
      <c r="N93" s="122">
        <f>(_xlfn.GAMMA.INV(T93,IF($O$2="Railway",$D$31,$D$32),IF($O$2="Railway",$F$31,$F$32))*'CBA Result'!$G$124)</f>
        <v>2030389623.0458546</v>
      </c>
      <c r="O93" s="122">
        <f>'CBA Result'!$G$123+'CBA Result'!$G$127+'CBA Result'!$G$128+'CBA Result'!$G$129+'CBA Result'!$G$130</f>
        <v>728759586.14829445</v>
      </c>
      <c r="P93" s="122">
        <f>'CBA Result'!$G$125+'CBA Result'!$G$126</f>
        <v>5415872827.8395329</v>
      </c>
      <c r="Q93" s="122">
        <f>'CBA Result'!$G$110</f>
        <v>-7384971586.1375494</v>
      </c>
      <c r="R93" s="122">
        <v>0.63476003082710641</v>
      </c>
      <c r="S93" s="122">
        <f t="shared" si="7"/>
        <v>5173366948.6665545</v>
      </c>
      <c r="T93" s="122">
        <v>0.12309115789794556</v>
      </c>
      <c r="U93" s="122">
        <f t="shared" si="8"/>
        <v>-9743408799.3586807</v>
      </c>
      <c r="V93" s="3">
        <f t="shared" si="9"/>
        <v>0.81414177740164495</v>
      </c>
    </row>
    <row r="94" spans="13:22" x14ac:dyDescent="0.25">
      <c r="M94" s="3">
        <v>90</v>
      </c>
      <c r="N94" s="122">
        <f>(_xlfn.GAMMA.INV(T94,IF($O$2="Railway",$D$31,$D$32),IF($O$2="Railway",$F$31,$F$32))*'CBA Result'!$G$124)</f>
        <v>3158704423.7313046</v>
      </c>
      <c r="O94" s="122">
        <f>'CBA Result'!$G$123+'CBA Result'!$G$127+'CBA Result'!$G$128+'CBA Result'!$G$129+'CBA Result'!$G$130</f>
        <v>728759586.14829445</v>
      </c>
      <c r="P94" s="122">
        <f>'CBA Result'!$G$125+'CBA Result'!$G$126</f>
        <v>5415872827.8395329</v>
      </c>
      <c r="Q94" s="122">
        <f>'CBA Result'!$G$110</f>
        <v>-7384971586.1375494</v>
      </c>
      <c r="R94" s="122">
        <v>0.21445556986674308</v>
      </c>
      <c r="S94" s="122">
        <f t="shared" si="7"/>
        <v>2550066744.5421367</v>
      </c>
      <c r="T94" s="122">
        <v>0.82308257157836728</v>
      </c>
      <c r="U94" s="122">
        <f t="shared" si="8"/>
        <v>-15157952014.445316</v>
      </c>
      <c r="V94" s="3">
        <f t="shared" si="9"/>
        <v>0.42469660467897369</v>
      </c>
    </row>
    <row r="95" spans="13:22" x14ac:dyDescent="0.25">
      <c r="M95" s="3">
        <v>91</v>
      </c>
      <c r="N95" s="122">
        <f>(_xlfn.GAMMA.INV(T95,IF($O$2="Railway",$D$31,$D$32),IF($O$2="Railway",$F$31,$F$32))*'CBA Result'!$G$124)</f>
        <v>1920073255.1636631</v>
      </c>
      <c r="O95" s="122">
        <f>'CBA Result'!$G$123+'CBA Result'!$G$127+'CBA Result'!$G$128+'CBA Result'!$G$129+'CBA Result'!$G$130</f>
        <v>728759586.14829445</v>
      </c>
      <c r="P95" s="122">
        <f>'CBA Result'!$G$125+'CBA Result'!$G$126</f>
        <v>5415872827.8395329</v>
      </c>
      <c r="Q95" s="122">
        <f>'CBA Result'!$G$110</f>
        <v>-7384971586.1375494</v>
      </c>
      <c r="R95" s="122">
        <v>0.16938182300189353</v>
      </c>
      <c r="S95" s="122">
        <f t="shared" si="7"/>
        <v>2257418040.395154</v>
      </c>
      <c r="T95" s="122">
        <v>8.034878179583993E-2</v>
      </c>
      <c r="U95" s="122">
        <f t="shared" si="8"/>
        <v>-9214023967.3360443</v>
      </c>
      <c r="V95" s="3">
        <f t="shared" si="9"/>
        <v>0.53247646186941766</v>
      </c>
    </row>
    <row r="96" spans="13:22" x14ac:dyDescent="0.25">
      <c r="M96" s="3">
        <v>92</v>
      </c>
      <c r="N96" s="122">
        <f>(_xlfn.GAMMA.INV(T96,IF($O$2="Railway",$D$31,$D$32),IF($O$2="Railway",$F$31,$F$32))*'CBA Result'!$G$124)</f>
        <v>2452259177.871799</v>
      </c>
      <c r="O96" s="122">
        <f>'CBA Result'!$G$123+'CBA Result'!$G$127+'CBA Result'!$G$128+'CBA Result'!$G$129+'CBA Result'!$G$130</f>
        <v>728759586.14829445</v>
      </c>
      <c r="P96" s="122">
        <f>'CBA Result'!$G$125+'CBA Result'!$G$126</f>
        <v>5415872827.8395329</v>
      </c>
      <c r="Q96" s="122">
        <f>'CBA Result'!$G$110</f>
        <v>-7384971586.1375494</v>
      </c>
      <c r="R96" s="122">
        <v>0.30576761188829915</v>
      </c>
      <c r="S96" s="122">
        <f t="shared" si="7"/>
        <v>3110019687.6664696</v>
      </c>
      <c r="T96" s="122">
        <v>0.38005832455121313</v>
      </c>
      <c r="U96" s="122">
        <f t="shared" si="8"/>
        <v>-11767871240.467112</v>
      </c>
      <c r="V96" s="3">
        <f t="shared" si="9"/>
        <v>0.53459443285316299</v>
      </c>
    </row>
    <row r="97" spans="13:22" x14ac:dyDescent="0.25">
      <c r="M97" s="3">
        <v>93</v>
      </c>
      <c r="N97" s="122">
        <f>(_xlfn.GAMMA.INV(T97,IF($O$2="Railway",$D$31,$D$32),IF($O$2="Railway",$F$31,$F$32))*'CBA Result'!$G$124)</f>
        <v>3042095877.2175512</v>
      </c>
      <c r="O97" s="122">
        <f>'CBA Result'!$G$123+'CBA Result'!$G$127+'CBA Result'!$G$128+'CBA Result'!$G$129+'CBA Result'!$G$130</f>
        <v>728759586.14829445</v>
      </c>
      <c r="P97" s="122">
        <f>'CBA Result'!$G$125+'CBA Result'!$G$126</f>
        <v>5415872827.8395329</v>
      </c>
      <c r="Q97" s="122">
        <f>'CBA Result'!$G$110</f>
        <v>-7384971586.1375494</v>
      </c>
      <c r="R97" s="122">
        <v>0.18937759492755235</v>
      </c>
      <c r="S97" s="122">
        <f t="shared" si="7"/>
        <v>2389247393.1318421</v>
      </c>
      <c r="T97" s="122">
        <v>0.76953406952026426</v>
      </c>
      <c r="U97" s="122">
        <f t="shared" si="8"/>
        <v>-14598372352.844147</v>
      </c>
      <c r="V97" s="3">
        <f t="shared" si="9"/>
        <v>0.42197189574340033</v>
      </c>
    </row>
    <row r="98" spans="13:22" x14ac:dyDescent="0.25">
      <c r="M98" s="3">
        <v>94</v>
      </c>
      <c r="N98" s="122">
        <f>(_xlfn.GAMMA.INV(T98,IF($O$2="Railway",$D$31,$D$32),IF($O$2="Railway",$F$31,$F$32))*'CBA Result'!$G$124)</f>
        <v>2408647151.9745035</v>
      </c>
      <c r="O98" s="122">
        <f>'CBA Result'!$G$123+'CBA Result'!$G$127+'CBA Result'!$G$128+'CBA Result'!$G$129+'CBA Result'!$G$130</f>
        <v>728759586.14829445</v>
      </c>
      <c r="P98" s="122">
        <f>'CBA Result'!$G$125+'CBA Result'!$G$126</f>
        <v>5415872827.8395329</v>
      </c>
      <c r="Q98" s="122">
        <f>'CBA Result'!$G$110</f>
        <v>-7384971586.1375494</v>
      </c>
      <c r="R98" s="122">
        <v>4.3268437334459064E-2</v>
      </c>
      <c r="S98" s="122">
        <f t="shared" si="7"/>
        <v>1251141729.0706897</v>
      </c>
      <c r="T98" s="122">
        <v>0.34870860499016854</v>
      </c>
      <c r="U98" s="122">
        <f t="shared" si="8"/>
        <v>-11558586385.943419</v>
      </c>
      <c r="V98" s="3">
        <f t="shared" si="9"/>
        <v>0.37967864933124268</v>
      </c>
    </row>
    <row r="99" spans="13:22" x14ac:dyDescent="0.25">
      <c r="M99" s="3">
        <v>95</v>
      </c>
      <c r="N99" s="122">
        <f>(_xlfn.GAMMA.INV(T99,IF($O$2="Railway",$D$31,$D$32),IF($O$2="Railway",$F$31,$F$32))*'CBA Result'!$G$124)</f>
        <v>2437986727.6308742</v>
      </c>
      <c r="O99" s="122">
        <f>'CBA Result'!$G$123+'CBA Result'!$G$127+'CBA Result'!$G$128+'CBA Result'!$G$129+'CBA Result'!$G$130</f>
        <v>728759586.14829445</v>
      </c>
      <c r="P99" s="122">
        <f>'CBA Result'!$G$125+'CBA Result'!$G$126</f>
        <v>5415872827.8395329</v>
      </c>
      <c r="Q99" s="122">
        <f>'CBA Result'!$G$110</f>
        <v>-7384971586.1375494</v>
      </c>
      <c r="R99" s="122">
        <v>0.22819891698675943</v>
      </c>
      <c r="S99" s="122">
        <f t="shared" si="7"/>
        <v>2636502562.840066</v>
      </c>
      <c r="T99" s="122">
        <v>0.36974181482956503</v>
      </c>
      <c r="U99" s="122">
        <f t="shared" si="8"/>
        <v>-11699380781.450073</v>
      </c>
      <c r="V99" s="3">
        <f t="shared" si="9"/>
        <v>0.49603042973185063</v>
      </c>
    </row>
    <row r="100" spans="13:22" x14ac:dyDescent="0.25">
      <c r="M100" s="3">
        <v>96</v>
      </c>
      <c r="N100" s="122">
        <f>(_xlfn.GAMMA.INV(T100,IF($O$2="Railway",$D$31,$D$32),IF($O$2="Railway",$F$31,$F$32))*'CBA Result'!$G$124)</f>
        <v>2733824657.3844461</v>
      </c>
      <c r="O100" s="122">
        <f>'CBA Result'!$G$123+'CBA Result'!$G$127+'CBA Result'!$G$128+'CBA Result'!$G$129+'CBA Result'!$G$130</f>
        <v>728759586.14829445</v>
      </c>
      <c r="P100" s="122">
        <f>'CBA Result'!$G$125+'CBA Result'!$G$126</f>
        <v>5415872827.8395329</v>
      </c>
      <c r="Q100" s="122">
        <f>'CBA Result'!$G$110</f>
        <v>-7384971586.1375494</v>
      </c>
      <c r="R100" s="122">
        <v>0.7182218421598261</v>
      </c>
      <c r="S100" s="122">
        <f t="shared" si="7"/>
        <v>5804059150.368351</v>
      </c>
      <c r="T100" s="122">
        <v>0.58357701415880636</v>
      </c>
      <c r="U100" s="122">
        <f t="shared" si="8"/>
        <v>-13119044207.24168</v>
      </c>
      <c r="V100" s="3">
        <f t="shared" si="9"/>
        <v>0.7063504968438119</v>
      </c>
    </row>
    <row r="101" spans="13:22" x14ac:dyDescent="0.25">
      <c r="M101" s="3">
        <v>97</v>
      </c>
      <c r="N101" s="122">
        <f>(_xlfn.GAMMA.INV(T101,IF($O$2="Railway",$D$31,$D$32),IF($O$2="Railway",$F$31,$F$32))*'CBA Result'!$G$124)</f>
        <v>2220275351.055645</v>
      </c>
      <c r="O101" s="122">
        <f>'CBA Result'!$G$123+'CBA Result'!$G$127+'CBA Result'!$G$128+'CBA Result'!$G$129+'CBA Result'!$G$130</f>
        <v>728759586.14829445</v>
      </c>
      <c r="P101" s="122">
        <f>'CBA Result'!$G$125+'CBA Result'!$G$126</f>
        <v>5415872827.8395329</v>
      </c>
      <c r="Q101" s="122">
        <f>'CBA Result'!$G$110</f>
        <v>-7384971586.1375494</v>
      </c>
      <c r="R101" s="122">
        <v>0.38740111872797378</v>
      </c>
      <c r="S101" s="122">
        <f t="shared" si="7"/>
        <v>3597643487.4617376</v>
      </c>
      <c r="T101" s="122">
        <v>0.22315841697071537</v>
      </c>
      <c r="U101" s="122">
        <f t="shared" si="8"/>
        <v>-10654630100.021049</v>
      </c>
      <c r="V101" s="3">
        <f t="shared" si="9"/>
        <v>0.61444445871966435</v>
      </c>
    </row>
    <row r="102" spans="13:22" x14ac:dyDescent="0.25">
      <c r="M102" s="3">
        <v>98</v>
      </c>
      <c r="N102" s="122">
        <f>(_xlfn.GAMMA.INV(T102,IF($O$2="Railway",$D$31,$D$32),IF($O$2="Railway",$F$31,$F$32))*'CBA Result'!$G$124)</f>
        <v>3410901777.6875739</v>
      </c>
      <c r="O102" s="122">
        <f>'CBA Result'!$G$123+'CBA Result'!$G$127+'CBA Result'!$G$128+'CBA Result'!$G$129+'CBA Result'!$G$130</f>
        <v>728759586.14829445</v>
      </c>
      <c r="P102" s="122">
        <f>'CBA Result'!$G$125+'CBA Result'!$G$126</f>
        <v>5415872827.8395329</v>
      </c>
      <c r="Q102" s="122">
        <f>'CBA Result'!$G$110</f>
        <v>-7384971586.1375494</v>
      </c>
      <c r="R102" s="122">
        <v>0.74847571384211031</v>
      </c>
      <c r="S102" s="122">
        <f t="shared" si="7"/>
        <v>6057088685.6343832</v>
      </c>
      <c r="T102" s="122">
        <v>0.90701697444615381</v>
      </c>
      <c r="U102" s="122">
        <f t="shared" si="8"/>
        <v>-16368193580.803537</v>
      </c>
      <c r="V102" s="3">
        <f t="shared" si="9"/>
        <v>0.62296123265727399</v>
      </c>
    </row>
    <row r="103" spans="13:22" x14ac:dyDescent="0.25">
      <c r="M103" s="3">
        <v>99</v>
      </c>
      <c r="N103" s="122">
        <f>(_xlfn.GAMMA.INV(T103,IF($O$2="Railway",$D$31,$D$32),IF($O$2="Railway",$F$31,$F$32))*'CBA Result'!$G$124)</f>
        <v>2752002167.4806118</v>
      </c>
      <c r="O103" s="122">
        <f>'CBA Result'!$G$123+'CBA Result'!$G$127+'CBA Result'!$G$128+'CBA Result'!$G$129+'CBA Result'!$G$130</f>
        <v>728759586.14829445</v>
      </c>
      <c r="P103" s="122">
        <f>'CBA Result'!$G$125+'CBA Result'!$G$126</f>
        <v>5415872827.8395329</v>
      </c>
      <c r="Q103" s="122">
        <f>'CBA Result'!$G$110</f>
        <v>-7384971586.1375494</v>
      </c>
      <c r="R103" s="122">
        <v>0.10966854196461373</v>
      </c>
      <c r="S103" s="122">
        <f t="shared" si="7"/>
        <v>1834315973.0973155</v>
      </c>
      <c r="T103" s="122">
        <v>0.59605387782968977</v>
      </c>
      <c r="U103" s="122">
        <f t="shared" si="8"/>
        <v>-13206274219.556128</v>
      </c>
      <c r="V103" s="3">
        <f t="shared" si="9"/>
        <v>0.40246610348704887</v>
      </c>
    </row>
    <row r="104" spans="13:22" x14ac:dyDescent="0.25">
      <c r="M104" s="3">
        <v>100</v>
      </c>
      <c r="N104" s="122">
        <f>(_xlfn.GAMMA.INV(T104,IF($O$2="Railway",$D$31,$D$32),IF($O$2="Railway",$F$31,$F$32))*'CBA Result'!$G$124)</f>
        <v>2851053337.2611542</v>
      </c>
      <c r="O104" s="122">
        <f>'CBA Result'!$G$123+'CBA Result'!$G$127+'CBA Result'!$G$128+'CBA Result'!$G$129+'CBA Result'!$G$130</f>
        <v>728759586.14829445</v>
      </c>
      <c r="P104" s="122">
        <f>'CBA Result'!$G$125+'CBA Result'!$G$126</f>
        <v>5415872827.8395329</v>
      </c>
      <c r="Q104" s="122">
        <f>'CBA Result'!$G$110</f>
        <v>-7384971586.1375494</v>
      </c>
      <c r="R104" s="122">
        <v>0.76546779726276482</v>
      </c>
      <c r="S104" s="122">
        <f t="shared" si="7"/>
        <v>6206816029.0549192</v>
      </c>
      <c r="T104" s="122">
        <v>0.66114709389657222</v>
      </c>
      <c r="U104" s="122">
        <f t="shared" si="8"/>
        <v>-13681599757.212654</v>
      </c>
      <c r="V104" s="3">
        <f t="shared" si="9"/>
        <v>0.715313203582429</v>
      </c>
    </row>
    <row r="105" spans="13:22" x14ac:dyDescent="0.25">
      <c r="M105" s="3">
        <v>101</v>
      </c>
      <c r="N105" s="122">
        <f>(_xlfn.GAMMA.INV(T105,IF($O$2="Railway",$D$31,$D$32),IF($O$2="Railway",$F$31,$F$32))*'CBA Result'!$G$124)</f>
        <v>1358938297.6437855</v>
      </c>
      <c r="O105" s="122">
        <f>'CBA Result'!$G$123+'CBA Result'!$G$127+'CBA Result'!$G$128+'CBA Result'!$G$129+'CBA Result'!$G$130</f>
        <v>728759586.14829445</v>
      </c>
      <c r="P105" s="122">
        <f>'CBA Result'!$G$125+'CBA Result'!$G$126</f>
        <v>5415872827.8395329</v>
      </c>
      <c r="Q105" s="122">
        <f>'CBA Result'!$G$110</f>
        <v>-7384971586.1375494</v>
      </c>
      <c r="R105" s="122">
        <v>0.79463146977333021</v>
      </c>
      <c r="S105" s="122">
        <f t="shared" si="7"/>
        <v>6479324430.8532476</v>
      </c>
      <c r="T105" s="122">
        <v>2.426313037326322E-3</v>
      </c>
      <c r="U105" s="122">
        <f t="shared" si="8"/>
        <v>-6521256421.3095055</v>
      </c>
      <c r="V105" s="3">
        <f t="shared" si="9"/>
        <v>1.3137073228175593</v>
      </c>
    </row>
    <row r="106" spans="13:22" x14ac:dyDescent="0.25">
      <c r="M106" s="3">
        <v>102</v>
      </c>
      <c r="N106" s="122">
        <f>(_xlfn.GAMMA.INV(T106,IF($O$2="Railway",$D$31,$D$32),IF($O$2="Railway",$F$31,$F$32))*'CBA Result'!$G$124)</f>
        <v>2436314904.3326077</v>
      </c>
      <c r="O106" s="122">
        <f>'CBA Result'!$G$123+'CBA Result'!$G$127+'CBA Result'!$G$128+'CBA Result'!$G$129+'CBA Result'!$G$130</f>
        <v>728759586.14829445</v>
      </c>
      <c r="P106" s="122">
        <f>'CBA Result'!$G$125+'CBA Result'!$G$126</f>
        <v>5415872827.8395329</v>
      </c>
      <c r="Q106" s="122">
        <f>'CBA Result'!$G$110</f>
        <v>-7384971586.1375494</v>
      </c>
      <c r="R106" s="122">
        <v>0.68488406570729821</v>
      </c>
      <c r="S106" s="122">
        <f t="shared" si="7"/>
        <v>5541885800.1856289</v>
      </c>
      <c r="T106" s="122">
        <v>0.36853668942134077</v>
      </c>
      <c r="U106" s="122">
        <f t="shared" si="8"/>
        <v>-11691358056.328545</v>
      </c>
      <c r="V106" s="3">
        <f t="shared" si="9"/>
        <v>0.74473472189601131</v>
      </c>
    </row>
    <row r="107" spans="13:22" x14ac:dyDescent="0.25">
      <c r="M107" s="3">
        <v>103</v>
      </c>
      <c r="N107" s="122">
        <f>(_xlfn.GAMMA.INV(T107,IF($O$2="Railway",$D$31,$D$32),IF($O$2="Railway",$F$31,$F$32))*'CBA Result'!$G$124)</f>
        <v>3197052367.5123777</v>
      </c>
      <c r="O107" s="122">
        <f>'CBA Result'!$G$123+'CBA Result'!$G$127+'CBA Result'!$G$128+'CBA Result'!$G$129+'CBA Result'!$G$130</f>
        <v>728759586.14829445</v>
      </c>
      <c r="P107" s="122">
        <f>'CBA Result'!$G$125+'CBA Result'!$G$126</f>
        <v>5415872827.8395329</v>
      </c>
      <c r="Q107" s="122">
        <f>'CBA Result'!$G$110</f>
        <v>-7384971586.1375494</v>
      </c>
      <c r="R107" s="122">
        <v>0.37251000771129517</v>
      </c>
      <c r="S107" s="122">
        <f t="shared" si="7"/>
        <v>3508716150.9324951</v>
      </c>
      <c r="T107" s="122">
        <v>0.83857211888149807</v>
      </c>
      <c r="U107" s="122">
        <f t="shared" si="8"/>
        <v>-15341975656.328058</v>
      </c>
      <c r="V107" s="3">
        <f t="shared" si="9"/>
        <v>0.48458740067982509</v>
      </c>
    </row>
    <row r="108" spans="13:22" x14ac:dyDescent="0.25">
      <c r="M108" s="3">
        <v>104</v>
      </c>
      <c r="N108" s="122">
        <f>(_xlfn.GAMMA.INV(T108,IF($O$2="Railway",$D$31,$D$32),IF($O$2="Railway",$F$31,$F$32))*'CBA Result'!$G$124)</f>
        <v>4139866541.1850233</v>
      </c>
      <c r="O108" s="122">
        <f>'CBA Result'!$G$123+'CBA Result'!$G$127+'CBA Result'!$G$128+'CBA Result'!$G$129+'CBA Result'!$G$130</f>
        <v>728759586.14829445</v>
      </c>
      <c r="P108" s="122">
        <f>'CBA Result'!$G$125+'CBA Result'!$G$126</f>
        <v>5415872827.8395329</v>
      </c>
      <c r="Q108" s="122">
        <f>'CBA Result'!$G$110</f>
        <v>-7384971586.1375494</v>
      </c>
      <c r="R108" s="122">
        <v>0.91856594907003608</v>
      </c>
      <c r="S108" s="122">
        <f t="shared" si="7"/>
        <v>8043267487.1492081</v>
      </c>
      <c r="T108" s="122">
        <v>0.99105959326654691</v>
      </c>
      <c r="U108" s="122">
        <f t="shared" si="8"/>
        <v>-19866340739.588074</v>
      </c>
      <c r="V108" s="3">
        <f t="shared" si="9"/>
        <v>0.64993819363788141</v>
      </c>
    </row>
    <row r="109" spans="13:22" x14ac:dyDescent="0.25">
      <c r="M109" s="3">
        <v>105</v>
      </c>
      <c r="N109" s="122">
        <f>(_xlfn.GAMMA.INV(T109,IF($O$2="Railway",$D$31,$D$32),IF($O$2="Railway",$F$31,$F$32))*'CBA Result'!$G$124)</f>
        <v>2231156433.8558679</v>
      </c>
      <c r="O109" s="122">
        <f>'CBA Result'!$G$123+'CBA Result'!$G$127+'CBA Result'!$G$128+'CBA Result'!$G$129+'CBA Result'!$G$130</f>
        <v>728759586.14829445</v>
      </c>
      <c r="P109" s="122">
        <f>'CBA Result'!$G$125+'CBA Result'!$G$126</f>
        <v>5415872827.8395329</v>
      </c>
      <c r="Q109" s="122">
        <f>'CBA Result'!$G$110</f>
        <v>-7384971586.1375494</v>
      </c>
      <c r="R109" s="122">
        <v>0.16782642885535781</v>
      </c>
      <c r="S109" s="122">
        <f t="shared" si="7"/>
        <v>2247003749.5477462</v>
      </c>
      <c r="T109" s="122">
        <v>0.22981124658914531</v>
      </c>
      <c r="U109" s="122">
        <f t="shared" si="8"/>
        <v>-10706846106.593817</v>
      </c>
      <c r="V109" s="3">
        <f t="shared" si="9"/>
        <v>0.48631685911178124</v>
      </c>
    </row>
    <row r="110" spans="13:22" x14ac:dyDescent="0.25">
      <c r="M110" s="3">
        <v>106</v>
      </c>
      <c r="N110" s="122">
        <f>(_xlfn.GAMMA.INV(T110,IF($O$2="Railway",$D$31,$D$32),IF($O$2="Railway",$F$31,$F$32))*'CBA Result'!$G$124)</f>
        <v>2637506428.5803256</v>
      </c>
      <c r="O110" s="122">
        <f>'CBA Result'!$G$123+'CBA Result'!$G$127+'CBA Result'!$G$128+'CBA Result'!$G$129+'CBA Result'!$G$130</f>
        <v>728759586.14829445</v>
      </c>
      <c r="P110" s="122">
        <f>'CBA Result'!$G$125+'CBA Result'!$G$126</f>
        <v>5415872827.8395329</v>
      </c>
      <c r="Q110" s="122">
        <f>'CBA Result'!$G$110</f>
        <v>-7384971586.1375494</v>
      </c>
      <c r="R110" s="122">
        <v>0.30889583159406453</v>
      </c>
      <c r="S110" s="122">
        <f t="shared" si="7"/>
        <v>3128789777.1660347</v>
      </c>
      <c r="T110" s="122">
        <v>0.51538933924717001</v>
      </c>
      <c r="U110" s="122">
        <f t="shared" si="8"/>
        <v>-12656833473.195038</v>
      </c>
      <c r="V110" s="3">
        <f t="shared" si="9"/>
        <v>0.51316593567024871</v>
      </c>
    </row>
    <row r="111" spans="13:22" x14ac:dyDescent="0.25">
      <c r="M111" s="3">
        <v>107</v>
      </c>
      <c r="N111" s="122">
        <f>(_xlfn.GAMMA.INV(T111,IF($O$2="Railway",$D$31,$D$32),IF($O$2="Railway",$F$31,$F$32))*'CBA Result'!$G$124)</f>
        <v>3785498570.9059768</v>
      </c>
      <c r="O111" s="122">
        <f>'CBA Result'!$G$123+'CBA Result'!$G$127+'CBA Result'!$G$128+'CBA Result'!$G$129+'CBA Result'!$G$130</f>
        <v>728759586.14829445</v>
      </c>
      <c r="P111" s="122">
        <f>'CBA Result'!$G$125+'CBA Result'!$G$126</f>
        <v>5415872827.8395329</v>
      </c>
      <c r="Q111" s="122">
        <f>'CBA Result'!$G$110</f>
        <v>-7384971586.1375494</v>
      </c>
      <c r="R111" s="122">
        <v>0.44171532865050167</v>
      </c>
      <c r="S111" s="122">
        <f t="shared" si="7"/>
        <v>3924286115.3962765</v>
      </c>
      <c r="T111" s="122">
        <v>0.96968451689497426</v>
      </c>
      <c r="U111" s="122">
        <f t="shared" si="8"/>
        <v>-18165804073.798702</v>
      </c>
      <c r="V111" s="3">
        <f t="shared" si="9"/>
        <v>0.46452908102327345</v>
      </c>
    </row>
    <row r="112" spans="13:22" x14ac:dyDescent="0.25">
      <c r="M112" s="3">
        <v>108</v>
      </c>
      <c r="N112" s="122">
        <f>(_xlfn.GAMMA.INV(T112,IF($O$2="Railway",$D$31,$D$32),IF($O$2="Railway",$F$31,$F$32))*'CBA Result'!$G$124)</f>
        <v>2697143616.606813</v>
      </c>
      <c r="O112" s="122">
        <f>'CBA Result'!$G$123+'CBA Result'!$G$127+'CBA Result'!$G$128+'CBA Result'!$G$129+'CBA Result'!$G$130</f>
        <v>728759586.14829445</v>
      </c>
      <c r="P112" s="122">
        <f>'CBA Result'!$G$125+'CBA Result'!$G$126</f>
        <v>5415872827.8395329</v>
      </c>
      <c r="Q112" s="122">
        <f>'CBA Result'!$G$110</f>
        <v>-7384971586.1375494</v>
      </c>
      <c r="R112" s="122">
        <v>0.27500674133278846</v>
      </c>
      <c r="S112" s="122">
        <f t="shared" si="7"/>
        <v>2924437554.4935546</v>
      </c>
      <c r="T112" s="122">
        <v>0.55798254437078521</v>
      </c>
      <c r="U112" s="122">
        <f t="shared" si="8"/>
        <v>-12943019679.030056</v>
      </c>
      <c r="V112" s="3">
        <f t="shared" si="9"/>
        <v>0.49063826794123777</v>
      </c>
    </row>
    <row r="113" spans="13:22" x14ac:dyDescent="0.25">
      <c r="M113" s="3">
        <v>109</v>
      </c>
      <c r="N113" s="122">
        <f>(_xlfn.GAMMA.INV(T113,IF($O$2="Railway",$D$31,$D$32),IF($O$2="Railway",$F$31,$F$32))*'CBA Result'!$G$124)</f>
        <v>2292263856.8543305</v>
      </c>
      <c r="O113" s="122">
        <f>'CBA Result'!$G$123+'CBA Result'!$G$127+'CBA Result'!$G$128+'CBA Result'!$G$129+'CBA Result'!$G$130</f>
        <v>728759586.14829445</v>
      </c>
      <c r="P113" s="122">
        <f>'CBA Result'!$G$125+'CBA Result'!$G$126</f>
        <v>5415872827.8395329</v>
      </c>
      <c r="Q113" s="122">
        <f>'CBA Result'!$G$110</f>
        <v>-7384971586.1375494</v>
      </c>
      <c r="R113" s="122">
        <v>0.34248820254562329</v>
      </c>
      <c r="S113" s="122">
        <f t="shared" si="7"/>
        <v>3329643067.7216306</v>
      </c>
      <c r="T113" s="122">
        <v>0.26872129151875424</v>
      </c>
      <c r="U113" s="122">
        <f t="shared" si="8"/>
        <v>-11000087657.964722</v>
      </c>
      <c r="V113" s="3">
        <f t="shared" si="9"/>
        <v>0.57732871847852896</v>
      </c>
    </row>
    <row r="114" spans="13:22" x14ac:dyDescent="0.25">
      <c r="M114" s="3">
        <v>110</v>
      </c>
      <c r="N114" s="122">
        <f>(_xlfn.GAMMA.INV(T114,IF($O$2="Railway",$D$31,$D$32),IF($O$2="Railway",$F$31,$F$32))*'CBA Result'!$G$124)</f>
        <v>3099952171.7805767</v>
      </c>
      <c r="O114" s="122">
        <f>'CBA Result'!$G$123+'CBA Result'!$G$127+'CBA Result'!$G$128+'CBA Result'!$G$129+'CBA Result'!$G$130</f>
        <v>728759586.14829445</v>
      </c>
      <c r="P114" s="122">
        <f>'CBA Result'!$G$125+'CBA Result'!$G$126</f>
        <v>5415872827.8395329</v>
      </c>
      <c r="Q114" s="122">
        <f>'CBA Result'!$G$110</f>
        <v>-7384971586.1375494</v>
      </c>
      <c r="R114" s="122">
        <v>0.98645032686898992</v>
      </c>
      <c r="S114" s="122">
        <f t="shared" si="7"/>
        <v>10018845203.229103</v>
      </c>
      <c r="T114" s="122">
        <v>0.79732460273950634</v>
      </c>
      <c r="U114" s="122">
        <f t="shared" si="8"/>
        <v>-14876012428.987766</v>
      </c>
      <c r="V114" s="3">
        <f t="shared" si="9"/>
        <v>0.93086484212491527</v>
      </c>
    </row>
    <row r="115" spans="13:22" x14ac:dyDescent="0.25">
      <c r="M115" s="3">
        <v>111</v>
      </c>
      <c r="N115" s="122">
        <f>(_xlfn.GAMMA.INV(T115,IF($O$2="Railway",$D$31,$D$32),IF($O$2="Railway",$F$31,$F$32))*'CBA Result'!$G$124)</f>
        <v>2390673667.7428265</v>
      </c>
      <c r="O115" s="122">
        <f>'CBA Result'!$G$123+'CBA Result'!$G$127+'CBA Result'!$G$128+'CBA Result'!$G$129+'CBA Result'!$G$130</f>
        <v>728759586.14829445</v>
      </c>
      <c r="P115" s="122">
        <f>'CBA Result'!$G$125+'CBA Result'!$G$126</f>
        <v>5415872827.8395329</v>
      </c>
      <c r="Q115" s="122">
        <f>'CBA Result'!$G$110</f>
        <v>-7384971586.1375494</v>
      </c>
      <c r="R115" s="122">
        <v>0.13564474157852191</v>
      </c>
      <c r="S115" s="122">
        <f t="shared" si="7"/>
        <v>2025090249.0025201</v>
      </c>
      <c r="T115" s="122">
        <v>0.3359617507042657</v>
      </c>
      <c r="U115" s="122">
        <f t="shared" si="8"/>
        <v>-11472335450.442995</v>
      </c>
      <c r="V115" s="3">
        <f t="shared" si="9"/>
        <v>0.44842861552614283</v>
      </c>
    </row>
    <row r="116" spans="13:22" x14ac:dyDescent="0.25">
      <c r="M116" s="3">
        <v>112</v>
      </c>
      <c r="N116" s="122">
        <f>(_xlfn.GAMMA.INV(T116,IF($O$2="Railway",$D$31,$D$32),IF($O$2="Railway",$F$31,$F$32))*'CBA Result'!$G$124)</f>
        <v>3194938150.8720827</v>
      </c>
      <c r="O116" s="122">
        <f>'CBA Result'!$G$123+'CBA Result'!$G$127+'CBA Result'!$G$128+'CBA Result'!$G$129+'CBA Result'!$G$130</f>
        <v>728759586.14829445</v>
      </c>
      <c r="P116" s="122">
        <f>'CBA Result'!$G$125+'CBA Result'!$G$126</f>
        <v>5415872827.8395329</v>
      </c>
      <c r="Q116" s="122">
        <f>'CBA Result'!$G$110</f>
        <v>-7384971586.1375494</v>
      </c>
      <c r="R116" s="122">
        <v>0.3363971687237951</v>
      </c>
      <c r="S116" s="122">
        <f t="shared" si="7"/>
        <v>3293292504.3062277</v>
      </c>
      <c r="T116" s="122">
        <v>0.83774499802914237</v>
      </c>
      <c r="U116" s="122">
        <f t="shared" si="8"/>
        <v>-15331829979.467329</v>
      </c>
      <c r="V116" s="3">
        <f t="shared" si="9"/>
        <v>0.47071942820861773</v>
      </c>
    </row>
    <row r="117" spans="13:22" x14ac:dyDescent="0.25">
      <c r="M117" s="3">
        <v>113</v>
      </c>
      <c r="N117" s="122">
        <f>(_xlfn.GAMMA.INV(T117,IF($O$2="Railway",$D$31,$D$32),IF($O$2="Railway",$F$31,$F$32))*'CBA Result'!$G$124)</f>
        <v>2568893954.9593582</v>
      </c>
      <c r="O117" s="122">
        <f>'CBA Result'!$G$123+'CBA Result'!$G$127+'CBA Result'!$G$128+'CBA Result'!$G$129+'CBA Result'!$G$130</f>
        <v>728759586.14829445</v>
      </c>
      <c r="P117" s="122">
        <f>'CBA Result'!$G$125+'CBA Result'!$G$126</f>
        <v>5415872827.8395329</v>
      </c>
      <c r="Q117" s="122">
        <f>'CBA Result'!$G$110</f>
        <v>-7384971586.1375494</v>
      </c>
      <c r="R117" s="122">
        <v>0.25227288044709217</v>
      </c>
      <c r="S117" s="122">
        <f t="shared" si="7"/>
        <v>2785649673.0695648</v>
      </c>
      <c r="T117" s="122">
        <v>0.46539472816398542</v>
      </c>
      <c r="U117" s="122">
        <f t="shared" si="8"/>
        <v>-12327576777.023872</v>
      </c>
      <c r="V117" s="3">
        <f t="shared" si="9"/>
        <v>0.49347112771710927</v>
      </c>
    </row>
    <row r="118" spans="13:22" x14ac:dyDescent="0.25">
      <c r="M118" s="3">
        <v>114</v>
      </c>
      <c r="N118" s="122">
        <f>(_xlfn.GAMMA.INV(T118,IF($O$2="Railway",$D$31,$D$32),IF($O$2="Railway",$F$31,$F$32))*'CBA Result'!$G$124)</f>
        <v>2951311971.355453</v>
      </c>
      <c r="O118" s="122">
        <f>'CBA Result'!$G$123+'CBA Result'!$G$127+'CBA Result'!$G$128+'CBA Result'!$G$129+'CBA Result'!$G$130</f>
        <v>728759586.14829445</v>
      </c>
      <c r="P118" s="122">
        <f>'CBA Result'!$G$125+'CBA Result'!$G$126</f>
        <v>5415872827.8395329</v>
      </c>
      <c r="Q118" s="122">
        <f>'CBA Result'!$G$110</f>
        <v>-7384971586.1375494</v>
      </c>
      <c r="R118" s="122">
        <v>0.83259191066444427</v>
      </c>
      <c r="S118" s="122">
        <f t="shared" si="7"/>
        <v>6871566843.7274351</v>
      </c>
      <c r="T118" s="122">
        <v>0.72111266962139786</v>
      </c>
      <c r="U118" s="122">
        <f t="shared" si="8"/>
        <v>-14162719659.796009</v>
      </c>
      <c r="V118" s="3">
        <f t="shared" si="9"/>
        <v>0.74502910844054382</v>
      </c>
    </row>
    <row r="119" spans="13:22" x14ac:dyDescent="0.25">
      <c r="M119" s="3">
        <v>115</v>
      </c>
      <c r="N119" s="122">
        <f>(_xlfn.GAMMA.INV(T119,IF($O$2="Railway",$D$31,$D$32),IF($O$2="Railway",$F$31,$F$32))*'CBA Result'!$G$124)</f>
        <v>3652419333.7489328</v>
      </c>
      <c r="O119" s="122">
        <f>'CBA Result'!$G$123+'CBA Result'!$G$127+'CBA Result'!$G$128+'CBA Result'!$G$129+'CBA Result'!$G$130</f>
        <v>728759586.14829445</v>
      </c>
      <c r="P119" s="122">
        <f>'CBA Result'!$G$125+'CBA Result'!$G$126</f>
        <v>5415872827.8395329</v>
      </c>
      <c r="Q119" s="122">
        <f>'CBA Result'!$G$110</f>
        <v>-7384971586.1375494</v>
      </c>
      <c r="R119" s="122">
        <v>0.43253417844404229</v>
      </c>
      <c r="S119" s="122">
        <f t="shared" si="7"/>
        <v>3868708822.6773081</v>
      </c>
      <c r="T119" s="122">
        <v>0.95388704536390279</v>
      </c>
      <c r="U119" s="122">
        <f t="shared" si="8"/>
        <v>-17527185064.121761</v>
      </c>
      <c r="V119" s="3">
        <f t="shared" si="9"/>
        <v>0.47069097019247536</v>
      </c>
    </row>
    <row r="120" spans="13:22" x14ac:dyDescent="0.25">
      <c r="M120" s="3">
        <v>116</v>
      </c>
      <c r="N120" s="122">
        <f>(_xlfn.GAMMA.INV(T120,IF($O$2="Railway",$D$31,$D$32),IF($O$2="Railway",$F$31,$F$32))*'CBA Result'!$G$124)</f>
        <v>1888813101.3620961</v>
      </c>
      <c r="O120" s="122">
        <f>'CBA Result'!$G$123+'CBA Result'!$G$127+'CBA Result'!$G$128+'CBA Result'!$G$129+'CBA Result'!$G$130</f>
        <v>728759586.14829445</v>
      </c>
      <c r="P120" s="122">
        <f>'CBA Result'!$G$125+'CBA Result'!$G$126</f>
        <v>5415872827.8395329</v>
      </c>
      <c r="Q120" s="122">
        <f>'CBA Result'!$G$110</f>
        <v>-7384971586.1375494</v>
      </c>
      <c r="R120" s="122">
        <v>0.64082085788967569</v>
      </c>
      <c r="S120" s="122">
        <f t="shared" si="7"/>
        <v>5216537886.0791426</v>
      </c>
      <c r="T120" s="122">
        <v>7.0330243659814995E-2</v>
      </c>
      <c r="U120" s="122">
        <f t="shared" si="8"/>
        <v>-9064013125.0019588</v>
      </c>
      <c r="V120" s="3">
        <f t="shared" si="9"/>
        <v>0.86430927068939345</v>
      </c>
    </row>
    <row r="121" spans="13:22" x14ac:dyDescent="0.25">
      <c r="M121" s="3">
        <v>117</v>
      </c>
      <c r="N121" s="122">
        <f>(_xlfn.GAMMA.INV(T121,IF($O$2="Railway",$D$31,$D$32),IF($O$2="Railway",$F$31,$F$32))*'CBA Result'!$G$124)</f>
        <v>2037562621.6310573</v>
      </c>
      <c r="O121" s="122">
        <f>'CBA Result'!$G$123+'CBA Result'!$G$127+'CBA Result'!$G$128+'CBA Result'!$G$129+'CBA Result'!$G$130</f>
        <v>728759586.14829445</v>
      </c>
      <c r="P121" s="122">
        <f>'CBA Result'!$G$125+'CBA Result'!$G$126</f>
        <v>5415872827.8395329</v>
      </c>
      <c r="Q121" s="122">
        <f>'CBA Result'!$G$110</f>
        <v>-7384971586.1375494</v>
      </c>
      <c r="R121" s="122">
        <v>3.3479372787251216E-2</v>
      </c>
      <c r="S121" s="122">
        <f t="shared" si="7"/>
        <v>1140876335.0280306</v>
      </c>
      <c r="T121" s="122">
        <v>0.12627377876773993</v>
      </c>
      <c r="U121" s="122">
        <f t="shared" si="8"/>
        <v>-9777830496.9183865</v>
      </c>
      <c r="V121" s="3">
        <f t="shared" si="9"/>
        <v>0.39959769644593329</v>
      </c>
    </row>
    <row r="122" spans="13:22" x14ac:dyDescent="0.25">
      <c r="M122" s="3">
        <v>118</v>
      </c>
      <c r="N122" s="122">
        <f>(_xlfn.GAMMA.INV(T122,IF($O$2="Railway",$D$31,$D$32),IF($O$2="Railway",$F$31,$F$32))*'CBA Result'!$G$124)</f>
        <v>2328965439.8046317</v>
      </c>
      <c r="O122" s="122">
        <f>'CBA Result'!$G$123+'CBA Result'!$G$127+'CBA Result'!$G$128+'CBA Result'!$G$129+'CBA Result'!$G$130</f>
        <v>728759586.14829445</v>
      </c>
      <c r="P122" s="122">
        <f>'CBA Result'!$G$125+'CBA Result'!$G$126</f>
        <v>5415872827.8395329</v>
      </c>
      <c r="Q122" s="122">
        <f>'CBA Result'!$G$110</f>
        <v>-7384971586.1375494</v>
      </c>
      <c r="R122" s="122">
        <v>0.685821114739256</v>
      </c>
      <c r="S122" s="122">
        <f t="shared" si="7"/>
        <v>5549048272.3683071</v>
      </c>
      <c r="T122" s="122">
        <v>0.29322102166038422</v>
      </c>
      <c r="U122" s="122">
        <f t="shared" si="8"/>
        <v>-11176210763.702383</v>
      </c>
      <c r="V122" s="3">
        <f t="shared" si="9"/>
        <v>0.77009761897779716</v>
      </c>
    </row>
    <row r="123" spans="13:22" x14ac:dyDescent="0.25">
      <c r="M123" s="3">
        <v>119</v>
      </c>
      <c r="N123" s="122">
        <f>(_xlfn.GAMMA.INV(T123,IF($O$2="Railway",$D$31,$D$32),IF($O$2="Railway",$F$31,$F$32))*'CBA Result'!$G$124)</f>
        <v>2765804261.1161699</v>
      </c>
      <c r="O123" s="122">
        <f>'CBA Result'!$G$123+'CBA Result'!$G$127+'CBA Result'!$G$128+'CBA Result'!$G$129+'CBA Result'!$G$130</f>
        <v>728759586.14829445</v>
      </c>
      <c r="P123" s="122">
        <f>'CBA Result'!$G$125+'CBA Result'!$G$126</f>
        <v>5415872827.8395329</v>
      </c>
      <c r="Q123" s="122">
        <f>'CBA Result'!$G$110</f>
        <v>-7384971586.1375494</v>
      </c>
      <c r="R123" s="122">
        <v>0.94550184462242171</v>
      </c>
      <c r="S123" s="122">
        <f t="shared" si="7"/>
        <v>8583459615.2136726</v>
      </c>
      <c r="T123" s="122">
        <v>0.60542719006002776</v>
      </c>
      <c r="U123" s="122">
        <f t="shared" si="8"/>
        <v>-13272507537.069113</v>
      </c>
      <c r="V123" s="3">
        <f t="shared" si="9"/>
        <v>0.91000313458064563</v>
      </c>
    </row>
    <row r="124" spans="13:22" x14ac:dyDescent="0.25">
      <c r="M124" s="3">
        <v>120</v>
      </c>
      <c r="N124" s="122">
        <f>(_xlfn.GAMMA.INV(T124,IF($O$2="Railway",$D$31,$D$32),IF($O$2="Railway",$F$31,$F$32))*'CBA Result'!$G$124)</f>
        <v>2204484472.9162121</v>
      </c>
      <c r="O124" s="122">
        <f>'CBA Result'!$G$123+'CBA Result'!$G$127+'CBA Result'!$G$128+'CBA Result'!$G$129+'CBA Result'!$G$130</f>
        <v>728759586.14829445</v>
      </c>
      <c r="P124" s="122">
        <f>'CBA Result'!$G$125+'CBA Result'!$G$126</f>
        <v>5415872827.8395329</v>
      </c>
      <c r="Q124" s="122">
        <f>'CBA Result'!$G$110</f>
        <v>-7384971586.1375494</v>
      </c>
      <c r="R124" s="122">
        <v>0.61735447533164989</v>
      </c>
      <c r="S124" s="122">
        <f t="shared" si="7"/>
        <v>5051237383.0898075</v>
      </c>
      <c r="T124" s="122">
        <v>0.21366344772762269</v>
      </c>
      <c r="U124" s="122">
        <f t="shared" si="8"/>
        <v>-10578853027.843864</v>
      </c>
      <c r="V124" s="3">
        <f t="shared" si="9"/>
        <v>0.75475870788061006</v>
      </c>
    </row>
    <row r="125" spans="13:22" x14ac:dyDescent="0.25">
      <c r="M125" s="3">
        <v>121</v>
      </c>
      <c r="N125" s="122">
        <f>(_xlfn.GAMMA.INV(T125,IF($O$2="Railway",$D$31,$D$32),IF($O$2="Railway",$F$31,$F$32))*'CBA Result'!$G$124)</f>
        <v>3446237712.9355035</v>
      </c>
      <c r="O125" s="122">
        <f>'CBA Result'!$G$123+'CBA Result'!$G$127+'CBA Result'!$G$128+'CBA Result'!$G$129+'CBA Result'!$G$130</f>
        <v>728759586.14829445</v>
      </c>
      <c r="P125" s="122">
        <f>'CBA Result'!$G$125+'CBA Result'!$G$126</f>
        <v>5415872827.8395329</v>
      </c>
      <c r="Q125" s="122">
        <f>'CBA Result'!$G$110</f>
        <v>-7384971586.1375494</v>
      </c>
      <c r="R125" s="122">
        <v>0.3716986184283827</v>
      </c>
      <c r="S125" s="122">
        <f t="shared" si="7"/>
        <v>3503874409.1192808</v>
      </c>
      <c r="T125" s="122">
        <v>0.91566144365272906</v>
      </c>
      <c r="U125" s="122">
        <f t="shared" si="8"/>
        <v>-16537763233.110842</v>
      </c>
      <c r="V125" s="3">
        <f t="shared" si="9"/>
        <v>0.46432347591172052</v>
      </c>
    </row>
    <row r="126" spans="13:22" x14ac:dyDescent="0.25">
      <c r="M126" s="3">
        <v>122</v>
      </c>
      <c r="N126" s="122">
        <f>(_xlfn.GAMMA.INV(T126,IF($O$2="Railway",$D$31,$D$32),IF($O$2="Railway",$F$31,$F$32))*'CBA Result'!$G$124)</f>
        <v>2629536276.152761</v>
      </c>
      <c r="O126" s="122">
        <f>'CBA Result'!$G$123+'CBA Result'!$G$127+'CBA Result'!$G$128+'CBA Result'!$G$129+'CBA Result'!$G$130</f>
        <v>728759586.14829445</v>
      </c>
      <c r="P126" s="122">
        <f>'CBA Result'!$G$125+'CBA Result'!$G$126</f>
        <v>5415872827.8395329</v>
      </c>
      <c r="Q126" s="122">
        <f>'CBA Result'!$G$110</f>
        <v>-7384971586.1375494</v>
      </c>
      <c r="R126" s="122">
        <v>0.50692162106759087</v>
      </c>
      <c r="S126" s="122">
        <f t="shared" si="7"/>
        <v>4325838171.6340466</v>
      </c>
      <c r="T126" s="122">
        <v>0.50962421208731246</v>
      </c>
      <c r="U126" s="122">
        <f t="shared" si="8"/>
        <v>-12618586403.561935</v>
      </c>
      <c r="V126" s="3">
        <f t="shared" si="9"/>
        <v>0.60895363301281114</v>
      </c>
    </row>
    <row r="127" spans="13:22" x14ac:dyDescent="0.25">
      <c r="M127" s="3">
        <v>123</v>
      </c>
      <c r="N127" s="122">
        <f>(_xlfn.GAMMA.INV(T127,IF($O$2="Railway",$D$31,$D$32),IF($O$2="Railway",$F$31,$F$32))*'CBA Result'!$G$124)</f>
        <v>2973732844.9886498</v>
      </c>
      <c r="O127" s="122">
        <f>'CBA Result'!$G$123+'CBA Result'!$G$127+'CBA Result'!$G$128+'CBA Result'!$G$129+'CBA Result'!$G$130</f>
        <v>728759586.14829445</v>
      </c>
      <c r="P127" s="122">
        <f>'CBA Result'!$G$125+'CBA Result'!$G$126</f>
        <v>5415872827.8395329</v>
      </c>
      <c r="Q127" s="122">
        <f>'CBA Result'!$G$110</f>
        <v>-7384971586.1375494</v>
      </c>
      <c r="R127" s="122">
        <v>0.50896934413251349</v>
      </c>
      <c r="S127" s="122">
        <f t="shared" si="7"/>
        <v>4338691212.2385626</v>
      </c>
      <c r="T127" s="122">
        <v>0.73360907839857359</v>
      </c>
      <c r="U127" s="122">
        <f t="shared" si="8"/>
        <v>-14270312672.963249</v>
      </c>
      <c r="V127" s="3">
        <f t="shared" si="9"/>
        <v>0.56349036125959984</v>
      </c>
    </row>
    <row r="128" spans="13:22" x14ac:dyDescent="0.25">
      <c r="M128" s="3">
        <v>124</v>
      </c>
      <c r="N128" s="122">
        <f>(_xlfn.GAMMA.INV(T128,IF($O$2="Railway",$D$31,$D$32),IF($O$2="Railway",$F$31,$F$32))*'CBA Result'!$G$124)</f>
        <v>2740772559.1939554</v>
      </c>
      <c r="O128" s="122">
        <f>'CBA Result'!$G$123+'CBA Result'!$G$127+'CBA Result'!$G$128+'CBA Result'!$G$129+'CBA Result'!$G$130</f>
        <v>728759586.14829445</v>
      </c>
      <c r="P128" s="122">
        <f>'CBA Result'!$G$125+'CBA Result'!$G$126</f>
        <v>5415872827.8395329</v>
      </c>
      <c r="Q128" s="122">
        <f>'CBA Result'!$G$110</f>
        <v>-7384971586.1375494</v>
      </c>
      <c r="R128" s="122">
        <v>0.18286430385565666</v>
      </c>
      <c r="S128" s="122">
        <f t="shared" si="7"/>
        <v>2346700739.8074718</v>
      </c>
      <c r="T128" s="122">
        <v>0.58836316459246285</v>
      </c>
      <c r="U128" s="122">
        <f t="shared" si="8"/>
        <v>-13152385713.15733</v>
      </c>
      <c r="V128" s="3">
        <f t="shared" si="9"/>
        <v>0.44221885002439537</v>
      </c>
    </row>
    <row r="129" spans="13:22" x14ac:dyDescent="0.25">
      <c r="M129" s="3">
        <v>125</v>
      </c>
      <c r="N129" s="122">
        <f>(_xlfn.GAMMA.INV(T129,IF($O$2="Railway",$D$31,$D$32),IF($O$2="Railway",$F$31,$F$32))*'CBA Result'!$G$124)</f>
        <v>1889969608.3842111</v>
      </c>
      <c r="O129" s="122">
        <f>'CBA Result'!$G$123+'CBA Result'!$G$127+'CBA Result'!$G$128+'CBA Result'!$G$129+'CBA Result'!$G$130</f>
        <v>728759586.14829445</v>
      </c>
      <c r="P129" s="122">
        <f>'CBA Result'!$G$125+'CBA Result'!$G$126</f>
        <v>5415872827.8395329</v>
      </c>
      <c r="Q129" s="122">
        <f>'CBA Result'!$G$110</f>
        <v>-7384971586.1375494</v>
      </c>
      <c r="R129" s="122">
        <v>0.42187903861352638</v>
      </c>
      <c r="S129" s="122">
        <f t="shared" si="7"/>
        <v>3804425826.6693616</v>
      </c>
      <c r="T129" s="122">
        <v>7.0684847623843416E-2</v>
      </c>
      <c r="U129" s="122">
        <f t="shared" si="8"/>
        <v>-9069562956.7031727</v>
      </c>
      <c r="V129" s="3">
        <f t="shared" si="9"/>
        <v>0.70820998231834464</v>
      </c>
    </row>
    <row r="130" spans="13:22" x14ac:dyDescent="0.25">
      <c r="M130" s="3">
        <v>126</v>
      </c>
      <c r="N130" s="122">
        <f>(_xlfn.GAMMA.INV(T130,IF($O$2="Railway",$D$31,$D$32),IF($O$2="Railway",$F$31,$F$32))*'CBA Result'!$G$124)</f>
        <v>2442033886.3394761</v>
      </c>
      <c r="O130" s="122">
        <f>'CBA Result'!$G$123+'CBA Result'!$G$127+'CBA Result'!$G$128+'CBA Result'!$G$129+'CBA Result'!$G$130</f>
        <v>728759586.14829445</v>
      </c>
      <c r="P130" s="122">
        <f>'CBA Result'!$G$125+'CBA Result'!$G$126</f>
        <v>5415872827.8395329</v>
      </c>
      <c r="Q130" s="122">
        <f>'CBA Result'!$G$110</f>
        <v>-7384971586.1375494</v>
      </c>
      <c r="R130" s="122">
        <v>0.65572961517840445</v>
      </c>
      <c r="S130" s="122">
        <f t="shared" si="7"/>
        <v>5324261138.132719</v>
      </c>
      <c r="T130" s="122">
        <v>0.372662167462115</v>
      </c>
      <c r="U130" s="122">
        <f t="shared" si="8"/>
        <v>-11718802236.980682</v>
      </c>
      <c r="V130" s="3">
        <f t="shared" si="9"/>
        <v>0.72490809545474644</v>
      </c>
    </row>
    <row r="131" spans="13:22" x14ac:dyDescent="0.25">
      <c r="M131" s="3">
        <v>127</v>
      </c>
      <c r="N131" s="122">
        <f>(_xlfn.GAMMA.INV(T131,IF($O$2="Railway",$D$31,$D$32),IF($O$2="Railway",$F$31,$F$32))*'CBA Result'!$G$124)</f>
        <v>2157324157.4807115</v>
      </c>
      <c r="O131" s="122">
        <f>'CBA Result'!$G$123+'CBA Result'!$G$127+'CBA Result'!$G$128+'CBA Result'!$G$129+'CBA Result'!$G$130</f>
        <v>728759586.14829445</v>
      </c>
      <c r="P131" s="122">
        <f>'CBA Result'!$G$125+'CBA Result'!$G$126</f>
        <v>5415872827.8395329</v>
      </c>
      <c r="Q131" s="122">
        <f>'CBA Result'!$G$110</f>
        <v>-7384971586.1375494</v>
      </c>
      <c r="R131" s="122">
        <v>0.87664319678112912</v>
      </c>
      <c r="S131" s="122">
        <f t="shared" si="7"/>
        <v>7404352682.454031</v>
      </c>
      <c r="T131" s="122">
        <v>0.18649285488662226</v>
      </c>
      <c r="U131" s="122">
        <f t="shared" si="8"/>
        <v>-10352540685.040678</v>
      </c>
      <c r="V131" s="3">
        <f t="shared" si="9"/>
        <v>0.9940010611069241</v>
      </c>
    </row>
    <row r="132" spans="13:22" x14ac:dyDescent="0.25">
      <c r="M132" s="3">
        <v>128</v>
      </c>
      <c r="N132" s="122">
        <f>(_xlfn.GAMMA.INV(T132,IF($O$2="Railway",$D$31,$D$32),IF($O$2="Railway",$F$31,$F$32))*'CBA Result'!$G$124)</f>
        <v>2866528809.0989389</v>
      </c>
      <c r="O132" s="122">
        <f>'CBA Result'!$G$123+'CBA Result'!$G$127+'CBA Result'!$G$128+'CBA Result'!$G$129+'CBA Result'!$G$130</f>
        <v>728759586.14829445</v>
      </c>
      <c r="P132" s="122">
        <f>'CBA Result'!$G$125+'CBA Result'!$G$126</f>
        <v>5415872827.8395329</v>
      </c>
      <c r="Q132" s="122">
        <f>'CBA Result'!$G$110</f>
        <v>-7384971586.1375494</v>
      </c>
      <c r="R132" s="122">
        <v>0.24670997579004583</v>
      </c>
      <c r="S132" s="122">
        <f t="shared" si="7"/>
        <v>2751409139.970798</v>
      </c>
      <c r="T132" s="122">
        <v>0.67081985141491474</v>
      </c>
      <c r="U132" s="122">
        <f t="shared" si="8"/>
        <v>-13755863261.501209</v>
      </c>
      <c r="V132" s="3">
        <f t="shared" si="9"/>
        <v>0.46138126081702568</v>
      </c>
    </row>
    <row r="133" spans="13:22" x14ac:dyDescent="0.25">
      <c r="M133" s="3">
        <v>129</v>
      </c>
      <c r="N133" s="122">
        <f>(_xlfn.GAMMA.INV(T133,IF($O$2="Railway",$D$31,$D$32),IF($O$2="Railway",$F$31,$F$32))*'CBA Result'!$G$124)</f>
        <v>2158252386.0092883</v>
      </c>
      <c r="O133" s="122">
        <f>'CBA Result'!$G$123+'CBA Result'!$G$127+'CBA Result'!$G$128+'CBA Result'!$G$129+'CBA Result'!$G$130</f>
        <v>728759586.14829445</v>
      </c>
      <c r="P133" s="122">
        <f>'CBA Result'!$G$125+'CBA Result'!$G$126</f>
        <v>5415872827.8395329</v>
      </c>
      <c r="Q133" s="122">
        <f>'CBA Result'!$G$110</f>
        <v>-7384971586.1375494</v>
      </c>
      <c r="R133" s="122">
        <v>0.81632577825462005</v>
      </c>
      <c r="S133" s="122">
        <f t="shared" si="7"/>
        <v>6697446913.851388</v>
      </c>
      <c r="T133" s="122">
        <v>0.18700980734194506</v>
      </c>
      <c r="U133" s="122">
        <f t="shared" si="8"/>
        <v>-10356995056.709295</v>
      </c>
      <c r="V133" s="3">
        <f t="shared" si="9"/>
        <v>0.92540923632092753</v>
      </c>
    </row>
    <row r="134" spans="13:22" x14ac:dyDescent="0.25">
      <c r="M134" s="3">
        <v>130</v>
      </c>
      <c r="N134" s="122">
        <f>(_xlfn.GAMMA.INV(T134,IF($O$2="Railway",$D$31,$D$32),IF($O$2="Railway",$F$31,$F$32))*'CBA Result'!$G$124)</f>
        <v>2409916020.7443576</v>
      </c>
      <c r="O134" s="122">
        <f>'CBA Result'!$G$123+'CBA Result'!$G$127+'CBA Result'!$G$128+'CBA Result'!$G$129+'CBA Result'!$G$130</f>
        <v>728759586.14829445</v>
      </c>
      <c r="P134" s="122">
        <f>'CBA Result'!$G$125+'CBA Result'!$G$126</f>
        <v>5415872827.8395329</v>
      </c>
      <c r="Q134" s="122">
        <f>'CBA Result'!$G$110</f>
        <v>-7384971586.1375494</v>
      </c>
      <c r="R134" s="122">
        <v>0.4133165290577947</v>
      </c>
      <c r="S134" s="122">
        <f t="shared" ref="S134:S197" si="10">_xlfn.BETA.INV(R134,IF($O$2="Railway",$I$30,$J$30),IF($O$2="Railway",$I$31,$J$31),IF($O$2="Railway",$I$27,$J$27),IF($O$2="Railway",$I$29,$J$29))*P134</f>
        <v>3752916099.3101735</v>
      </c>
      <c r="T134" s="122">
        <v>0.34961274800919129</v>
      </c>
      <c r="U134" s="122">
        <f t="shared" ref="U134:U197" si="11">_xlfn.GAMMA.INV(T134,IF($O$2="Railway",$D$31,$D$32),IF($O$2="Railway",$F$31,$F$32))*Q134</f>
        <v>-11564675417.820402</v>
      </c>
      <c r="V134" s="3">
        <f t="shared" ref="V134:V197" si="12">(N134+O134+S134)/-U134</f>
        <v>0.59591743453372992</v>
      </c>
    </row>
    <row r="135" spans="13:22" x14ac:dyDescent="0.25">
      <c r="M135" s="3">
        <v>131</v>
      </c>
      <c r="N135" s="122">
        <f>(_xlfn.GAMMA.INV(T135,IF($O$2="Railway",$D$31,$D$32),IF($O$2="Railway",$F$31,$F$32))*'CBA Result'!$G$124)</f>
        <v>1689708643.9031408</v>
      </c>
      <c r="O135" s="122">
        <f>'CBA Result'!$G$123+'CBA Result'!$G$127+'CBA Result'!$G$128+'CBA Result'!$G$129+'CBA Result'!$G$130</f>
        <v>728759586.14829445</v>
      </c>
      <c r="P135" s="122">
        <f>'CBA Result'!$G$125+'CBA Result'!$G$126</f>
        <v>5415872827.8395329</v>
      </c>
      <c r="Q135" s="122">
        <f>'CBA Result'!$G$110</f>
        <v>-7384971586.1375494</v>
      </c>
      <c r="R135" s="122">
        <v>0.23904181823605097</v>
      </c>
      <c r="S135" s="122">
        <f t="shared" si="10"/>
        <v>2704000050.5088186</v>
      </c>
      <c r="T135" s="122">
        <v>2.6005833417720892E-2</v>
      </c>
      <c r="U135" s="122">
        <f t="shared" si="11"/>
        <v>-8108553098.6219339</v>
      </c>
      <c r="V135" s="3">
        <f t="shared" si="12"/>
        <v>0.63173641687452586</v>
      </c>
    </row>
    <row r="136" spans="13:22" x14ac:dyDescent="0.25">
      <c r="M136" s="3">
        <v>132</v>
      </c>
      <c r="N136" s="122">
        <f>(_xlfn.GAMMA.INV(T136,IF($O$2="Railway",$D$31,$D$32),IF($O$2="Railway",$F$31,$F$32))*'CBA Result'!$G$124)</f>
        <v>3340737858.3943238</v>
      </c>
      <c r="O136" s="122">
        <f>'CBA Result'!$G$123+'CBA Result'!$G$127+'CBA Result'!$G$128+'CBA Result'!$G$129+'CBA Result'!$G$130</f>
        <v>728759586.14829445</v>
      </c>
      <c r="P136" s="122">
        <f>'CBA Result'!$G$125+'CBA Result'!$G$126</f>
        <v>5415872827.8395329</v>
      </c>
      <c r="Q136" s="122">
        <f>'CBA Result'!$G$110</f>
        <v>-7384971586.1375494</v>
      </c>
      <c r="R136" s="122">
        <v>0.51578766907847162</v>
      </c>
      <c r="S136" s="122">
        <f t="shared" si="10"/>
        <v>4381616408.4481096</v>
      </c>
      <c r="T136" s="122">
        <v>0.88773528211952935</v>
      </c>
      <c r="U136" s="122">
        <f t="shared" si="11"/>
        <v>-16031491826.184736</v>
      </c>
      <c r="V136" s="3">
        <f t="shared" si="12"/>
        <v>0.52715704468546465</v>
      </c>
    </row>
    <row r="137" spans="13:22" x14ac:dyDescent="0.25">
      <c r="M137" s="3">
        <v>133</v>
      </c>
      <c r="N137" s="122">
        <f>(_xlfn.GAMMA.INV(T137,IF($O$2="Railway",$D$31,$D$32),IF($O$2="Railway",$F$31,$F$32))*'CBA Result'!$G$124)</f>
        <v>2412344035.2056828</v>
      </c>
      <c r="O137" s="122">
        <f>'CBA Result'!$G$123+'CBA Result'!$G$127+'CBA Result'!$G$128+'CBA Result'!$G$129+'CBA Result'!$G$130</f>
        <v>728759586.14829445</v>
      </c>
      <c r="P137" s="122">
        <f>'CBA Result'!$G$125+'CBA Result'!$G$126</f>
        <v>5415872827.8395329</v>
      </c>
      <c r="Q137" s="122">
        <f>'CBA Result'!$G$110</f>
        <v>-7384971586.1375494</v>
      </c>
      <c r="R137" s="122">
        <v>0.35346353352590365</v>
      </c>
      <c r="S137" s="122">
        <f t="shared" si="10"/>
        <v>3395108951.4094748</v>
      </c>
      <c r="T137" s="122">
        <v>0.35134433268694942</v>
      </c>
      <c r="U137" s="122">
        <f t="shared" si="11"/>
        <v>-11576326943.812717</v>
      </c>
      <c r="V137" s="3">
        <f t="shared" si="12"/>
        <v>0.56461886438486508</v>
      </c>
    </row>
    <row r="138" spans="13:22" x14ac:dyDescent="0.25">
      <c r="M138" s="3">
        <v>134</v>
      </c>
      <c r="N138" s="122">
        <f>(_xlfn.GAMMA.INV(T138,IF($O$2="Railway",$D$31,$D$32),IF($O$2="Railway",$F$31,$F$32))*'CBA Result'!$G$124)</f>
        <v>3005993818.0657001</v>
      </c>
      <c r="O138" s="122">
        <f>'CBA Result'!$G$123+'CBA Result'!$G$127+'CBA Result'!$G$128+'CBA Result'!$G$129+'CBA Result'!$G$130</f>
        <v>728759586.14829445</v>
      </c>
      <c r="P138" s="122">
        <f>'CBA Result'!$G$125+'CBA Result'!$G$126</f>
        <v>5415872827.8395329</v>
      </c>
      <c r="Q138" s="122">
        <f>'CBA Result'!$G$110</f>
        <v>-7384971586.1375494</v>
      </c>
      <c r="R138" s="122">
        <v>0.54520573290964192</v>
      </c>
      <c r="S138" s="122">
        <f t="shared" si="10"/>
        <v>4569295108.8470592</v>
      </c>
      <c r="T138" s="122">
        <v>0.75097512137983868</v>
      </c>
      <c r="U138" s="122">
        <f t="shared" si="11"/>
        <v>-14425126234.55113</v>
      </c>
      <c r="V138" s="3">
        <f t="shared" si="12"/>
        <v>0.57566556978691519</v>
      </c>
    </row>
    <row r="139" spans="13:22" x14ac:dyDescent="0.25">
      <c r="M139" s="3">
        <v>135</v>
      </c>
      <c r="N139" s="122">
        <f>(_xlfn.GAMMA.INV(T139,IF($O$2="Railway",$D$31,$D$32),IF($O$2="Railway",$F$31,$F$32))*'CBA Result'!$G$124)</f>
        <v>2879532708.7687826</v>
      </c>
      <c r="O139" s="122">
        <f>'CBA Result'!$G$123+'CBA Result'!$G$127+'CBA Result'!$G$128+'CBA Result'!$G$129+'CBA Result'!$G$130</f>
        <v>728759586.14829445</v>
      </c>
      <c r="P139" s="122">
        <f>'CBA Result'!$G$125+'CBA Result'!$G$126</f>
        <v>5415872827.8395329</v>
      </c>
      <c r="Q139" s="122">
        <f>'CBA Result'!$G$110</f>
        <v>-7384971586.1375494</v>
      </c>
      <c r="R139" s="122">
        <v>0.19243271093118908</v>
      </c>
      <c r="S139" s="122">
        <f t="shared" si="10"/>
        <v>2409084249.703258</v>
      </c>
      <c r="T139" s="122">
        <v>0.67883432522657294</v>
      </c>
      <c r="U139" s="122">
        <f t="shared" si="11"/>
        <v>-13818266215.609625</v>
      </c>
      <c r="V139" s="3">
        <f t="shared" si="12"/>
        <v>0.4354653797176728</v>
      </c>
    </row>
    <row r="140" spans="13:22" x14ac:dyDescent="0.25">
      <c r="M140" s="3">
        <v>136</v>
      </c>
      <c r="N140" s="122">
        <f>(_xlfn.GAMMA.INV(T140,IF($O$2="Railway",$D$31,$D$32),IF($O$2="Railway",$F$31,$F$32))*'CBA Result'!$G$124)</f>
        <v>2037839680.182303</v>
      </c>
      <c r="O140" s="122">
        <f>'CBA Result'!$G$123+'CBA Result'!$G$127+'CBA Result'!$G$128+'CBA Result'!$G$129+'CBA Result'!$G$130</f>
        <v>728759586.14829445</v>
      </c>
      <c r="P140" s="122">
        <f>'CBA Result'!$G$125+'CBA Result'!$G$126</f>
        <v>5415872827.8395329</v>
      </c>
      <c r="Q140" s="122">
        <f>'CBA Result'!$G$110</f>
        <v>-7384971586.1375494</v>
      </c>
      <c r="R140" s="122">
        <v>0.1680030057081433</v>
      </c>
      <c r="S140" s="122">
        <f t="shared" si="10"/>
        <v>2248187297.0337691</v>
      </c>
      <c r="T140" s="122">
        <v>0.12639769325504213</v>
      </c>
      <c r="U140" s="122">
        <f t="shared" si="11"/>
        <v>-9779160042.0931187</v>
      </c>
      <c r="V140" s="3">
        <f t="shared" si="12"/>
        <v>0.51280340456428486</v>
      </c>
    </row>
    <row r="141" spans="13:22" x14ac:dyDescent="0.25">
      <c r="M141" s="3">
        <v>137</v>
      </c>
      <c r="N141" s="122">
        <f>(_xlfn.GAMMA.INV(T141,IF($O$2="Railway",$D$31,$D$32),IF($O$2="Railway",$F$31,$F$32))*'CBA Result'!$G$124)</f>
        <v>2126512172.2910109</v>
      </c>
      <c r="O141" s="122">
        <f>'CBA Result'!$G$123+'CBA Result'!$G$127+'CBA Result'!$G$128+'CBA Result'!$G$129+'CBA Result'!$G$130</f>
        <v>728759586.14829445</v>
      </c>
      <c r="P141" s="122">
        <f>'CBA Result'!$G$125+'CBA Result'!$G$126</f>
        <v>5415872827.8395329</v>
      </c>
      <c r="Q141" s="122">
        <f>'CBA Result'!$G$110</f>
        <v>-7384971586.1375494</v>
      </c>
      <c r="R141" s="122">
        <v>0.73895580766788194</v>
      </c>
      <c r="S141" s="122">
        <f t="shared" si="10"/>
        <v>5975716911.1383419</v>
      </c>
      <c r="T141" s="122">
        <v>0.16975646804720146</v>
      </c>
      <c r="U141" s="122">
        <f t="shared" si="11"/>
        <v>-10204680508.739798</v>
      </c>
      <c r="V141" s="3">
        <f t="shared" si="12"/>
        <v>0.86538610023256968</v>
      </c>
    </row>
    <row r="142" spans="13:22" x14ac:dyDescent="0.25">
      <c r="M142" s="3">
        <v>138</v>
      </c>
      <c r="N142" s="122">
        <f>(_xlfn.GAMMA.INV(T142,IF($O$2="Railway",$D$31,$D$32),IF($O$2="Railway",$F$31,$F$32))*'CBA Result'!$G$124)</f>
        <v>2463852729.056654</v>
      </c>
      <c r="O142" s="122">
        <f>'CBA Result'!$G$123+'CBA Result'!$G$127+'CBA Result'!$G$128+'CBA Result'!$G$129+'CBA Result'!$G$130</f>
        <v>728759586.14829445</v>
      </c>
      <c r="P142" s="122">
        <f>'CBA Result'!$G$125+'CBA Result'!$G$126</f>
        <v>5415872827.8395329</v>
      </c>
      <c r="Q142" s="122">
        <f>'CBA Result'!$G$110</f>
        <v>-7384971586.1375494</v>
      </c>
      <c r="R142" s="122">
        <v>0.49618260844734485</v>
      </c>
      <c r="S142" s="122">
        <f t="shared" si="10"/>
        <v>4258710006.8928113</v>
      </c>
      <c r="T142" s="122">
        <v>0.38847217736252826</v>
      </c>
      <c r="U142" s="122">
        <f t="shared" si="11"/>
        <v>-11823506231.578262</v>
      </c>
      <c r="V142" s="3">
        <f t="shared" si="12"/>
        <v>0.63021257621506055</v>
      </c>
    </row>
    <row r="143" spans="13:22" x14ac:dyDescent="0.25">
      <c r="M143" s="3">
        <v>139</v>
      </c>
      <c r="N143" s="122">
        <f>(_xlfn.GAMMA.INV(T143,IF($O$2="Railway",$D$31,$D$32),IF($O$2="Railway",$F$31,$F$32))*'CBA Result'!$G$124)</f>
        <v>1417424703.8498945</v>
      </c>
      <c r="O143" s="122">
        <f>'CBA Result'!$G$123+'CBA Result'!$G$127+'CBA Result'!$G$128+'CBA Result'!$G$129+'CBA Result'!$G$130</f>
        <v>728759586.14829445</v>
      </c>
      <c r="P143" s="122">
        <f>'CBA Result'!$G$125+'CBA Result'!$G$126</f>
        <v>5415872827.8395329</v>
      </c>
      <c r="Q143" s="122">
        <f>'CBA Result'!$G$110</f>
        <v>-7384971586.1375494</v>
      </c>
      <c r="R143" s="122">
        <v>0.70801560613092862</v>
      </c>
      <c r="S143" s="122">
        <f t="shared" si="10"/>
        <v>5722109398.0317554</v>
      </c>
      <c r="T143" s="122">
        <v>3.9995539420158988E-3</v>
      </c>
      <c r="U143" s="122">
        <f t="shared" si="11"/>
        <v>-6801920269.4711237</v>
      </c>
      <c r="V143" s="3">
        <f t="shared" si="12"/>
        <v>1.1567753481829235</v>
      </c>
    </row>
    <row r="144" spans="13:22" x14ac:dyDescent="0.25">
      <c r="M144" s="3">
        <v>140</v>
      </c>
      <c r="N144" s="122">
        <f>(_xlfn.GAMMA.INV(T144,IF($O$2="Railway",$D$31,$D$32),IF($O$2="Railway",$F$31,$F$32))*'CBA Result'!$G$124)</f>
        <v>2293331614.6737385</v>
      </c>
      <c r="O144" s="122">
        <f>'CBA Result'!$G$123+'CBA Result'!$G$127+'CBA Result'!$G$128+'CBA Result'!$G$129+'CBA Result'!$G$130</f>
        <v>728759586.14829445</v>
      </c>
      <c r="P144" s="122">
        <f>'CBA Result'!$G$125+'CBA Result'!$G$126</f>
        <v>5415872827.8395329</v>
      </c>
      <c r="Q144" s="122">
        <f>'CBA Result'!$G$110</f>
        <v>-7384971586.1375494</v>
      </c>
      <c r="R144" s="122">
        <v>0.19183532580709495</v>
      </c>
      <c r="S144" s="122">
        <f t="shared" si="10"/>
        <v>2405211252.4403152</v>
      </c>
      <c r="T144" s="122">
        <v>0.26942292975511228</v>
      </c>
      <c r="U144" s="122">
        <f t="shared" si="11"/>
        <v>-11005211601.081411</v>
      </c>
      <c r="V144" s="3">
        <f t="shared" si="12"/>
        <v>0.49315748301732265</v>
      </c>
    </row>
    <row r="145" spans="13:22" x14ac:dyDescent="0.25">
      <c r="M145" s="3">
        <v>141</v>
      </c>
      <c r="N145" s="122">
        <f>(_xlfn.GAMMA.INV(T145,IF($O$2="Railway",$D$31,$D$32),IF($O$2="Railway",$F$31,$F$32))*'CBA Result'!$G$124)</f>
        <v>1958154381.8797443</v>
      </c>
      <c r="O145" s="122">
        <f>'CBA Result'!$G$123+'CBA Result'!$G$127+'CBA Result'!$G$128+'CBA Result'!$G$129+'CBA Result'!$G$130</f>
        <v>728759586.14829445</v>
      </c>
      <c r="P145" s="122">
        <f>'CBA Result'!$G$125+'CBA Result'!$G$126</f>
        <v>5415872827.8395329</v>
      </c>
      <c r="Q145" s="122">
        <f>'CBA Result'!$G$110</f>
        <v>-7384971586.1375494</v>
      </c>
      <c r="R145" s="122">
        <v>0.56970444136273501</v>
      </c>
      <c r="S145" s="122">
        <f t="shared" si="10"/>
        <v>4729100960.4152288</v>
      </c>
      <c r="T145" s="122">
        <v>9.3789951884664768E-2</v>
      </c>
      <c r="U145" s="122">
        <f t="shared" si="11"/>
        <v>-9396767210.7625675</v>
      </c>
      <c r="V145" s="3">
        <f t="shared" si="12"/>
        <v>0.78920917823199355</v>
      </c>
    </row>
    <row r="146" spans="13:22" x14ac:dyDescent="0.25">
      <c r="M146" s="3">
        <v>142</v>
      </c>
      <c r="N146" s="122">
        <f>(_xlfn.GAMMA.INV(T146,IF($O$2="Railway",$D$31,$D$32),IF($O$2="Railway",$F$31,$F$32))*'CBA Result'!$G$124)</f>
        <v>2125063823.2771561</v>
      </c>
      <c r="O146" s="122">
        <f>'CBA Result'!$G$123+'CBA Result'!$G$127+'CBA Result'!$G$128+'CBA Result'!$G$129+'CBA Result'!$G$130</f>
        <v>728759586.14829445</v>
      </c>
      <c r="P146" s="122">
        <f>'CBA Result'!$G$125+'CBA Result'!$G$126</f>
        <v>5415872827.8395329</v>
      </c>
      <c r="Q146" s="122">
        <f>'CBA Result'!$G$110</f>
        <v>-7384971586.1375494</v>
      </c>
      <c r="R146" s="122">
        <v>0.61520440207562033</v>
      </c>
      <c r="S146" s="122">
        <f t="shared" si="10"/>
        <v>5036331792.9263201</v>
      </c>
      <c r="T146" s="122">
        <v>0.16899030233486312</v>
      </c>
      <c r="U146" s="122">
        <f t="shared" si="11"/>
        <v>-10197730189.271082</v>
      </c>
      <c r="V146" s="3">
        <f t="shared" si="12"/>
        <v>0.77371680324048131</v>
      </c>
    </row>
    <row r="147" spans="13:22" x14ac:dyDescent="0.25">
      <c r="M147" s="3">
        <v>143</v>
      </c>
      <c r="N147" s="122">
        <f>(_xlfn.GAMMA.INV(T147,IF($O$2="Railway",$D$31,$D$32),IF($O$2="Railway",$F$31,$F$32))*'CBA Result'!$G$124)</f>
        <v>2571955900.8639984</v>
      </c>
      <c r="O147" s="122">
        <f>'CBA Result'!$G$123+'CBA Result'!$G$127+'CBA Result'!$G$128+'CBA Result'!$G$129+'CBA Result'!$G$130</f>
        <v>728759586.14829445</v>
      </c>
      <c r="P147" s="122">
        <f>'CBA Result'!$G$125+'CBA Result'!$G$126</f>
        <v>5415872827.8395329</v>
      </c>
      <c r="Q147" s="122">
        <f>'CBA Result'!$G$110</f>
        <v>-7384971586.1375494</v>
      </c>
      <c r="R147" s="122">
        <v>0.73029141390573105</v>
      </c>
      <c r="S147" s="122">
        <f t="shared" si="10"/>
        <v>5903095710.429842</v>
      </c>
      <c r="T147" s="122">
        <v>0.46763890360579385</v>
      </c>
      <c r="U147" s="122">
        <f t="shared" si="11"/>
        <v>-12342270405.444647</v>
      </c>
      <c r="V147" s="3">
        <f t="shared" si="12"/>
        <v>0.74571459667436735</v>
      </c>
    </row>
    <row r="148" spans="13:22" x14ac:dyDescent="0.25">
      <c r="M148" s="3">
        <v>144</v>
      </c>
      <c r="N148" s="122">
        <f>(_xlfn.GAMMA.INV(T148,IF($O$2="Railway",$D$31,$D$32),IF($O$2="Railway",$F$31,$F$32))*'CBA Result'!$G$124)</f>
        <v>3194591600.7748919</v>
      </c>
      <c r="O148" s="122">
        <f>'CBA Result'!$G$123+'CBA Result'!$G$127+'CBA Result'!$G$128+'CBA Result'!$G$129+'CBA Result'!$G$130</f>
        <v>728759586.14829445</v>
      </c>
      <c r="P148" s="122">
        <f>'CBA Result'!$G$125+'CBA Result'!$G$126</f>
        <v>5415872827.8395329</v>
      </c>
      <c r="Q148" s="122">
        <f>'CBA Result'!$G$110</f>
        <v>-7384971586.1375494</v>
      </c>
      <c r="R148" s="122">
        <v>0.21275804966180867</v>
      </c>
      <c r="S148" s="122">
        <f t="shared" si="10"/>
        <v>2539314663.4840298</v>
      </c>
      <c r="T148" s="122">
        <v>0.8376091241111957</v>
      </c>
      <c r="U148" s="122">
        <f t="shared" si="11"/>
        <v>-15330166959.114946</v>
      </c>
      <c r="V148" s="3">
        <f t="shared" si="12"/>
        <v>0.42156526198592192</v>
      </c>
    </row>
    <row r="149" spans="13:22" x14ac:dyDescent="0.25">
      <c r="M149" s="3">
        <v>145</v>
      </c>
      <c r="N149" s="122">
        <f>(_xlfn.GAMMA.INV(T149,IF($O$2="Railway",$D$31,$D$32),IF($O$2="Railway",$F$31,$F$32))*'CBA Result'!$G$124)</f>
        <v>2430183968.0645962</v>
      </c>
      <c r="O149" s="122">
        <f>'CBA Result'!$G$123+'CBA Result'!$G$127+'CBA Result'!$G$128+'CBA Result'!$G$129+'CBA Result'!$G$130</f>
        <v>728759586.14829445</v>
      </c>
      <c r="P149" s="122">
        <f>'CBA Result'!$G$125+'CBA Result'!$G$126</f>
        <v>5415872827.8395329</v>
      </c>
      <c r="Q149" s="122">
        <f>'CBA Result'!$G$110</f>
        <v>-7384971586.1375494</v>
      </c>
      <c r="R149" s="122">
        <v>0.59643591865155321</v>
      </c>
      <c r="S149" s="122">
        <f t="shared" si="10"/>
        <v>4907781656.4809608</v>
      </c>
      <c r="T149" s="122">
        <v>0.36412363451024743</v>
      </c>
      <c r="U149" s="122">
        <f t="shared" si="11"/>
        <v>-11661936994.624912</v>
      </c>
      <c r="V149" s="3">
        <f t="shared" si="12"/>
        <v>0.69171401066665639</v>
      </c>
    </row>
    <row r="150" spans="13:22" x14ac:dyDescent="0.25">
      <c r="M150" s="3">
        <v>146</v>
      </c>
      <c r="N150" s="122">
        <f>(_xlfn.GAMMA.INV(T150,IF($O$2="Railway",$D$31,$D$32),IF($O$2="Railway",$F$31,$F$32))*'CBA Result'!$G$124)</f>
        <v>1959334579.004914</v>
      </c>
      <c r="O150" s="122">
        <f>'CBA Result'!$G$123+'CBA Result'!$G$127+'CBA Result'!$G$128+'CBA Result'!$G$129+'CBA Result'!$G$130</f>
        <v>728759586.14829445</v>
      </c>
      <c r="P150" s="122">
        <f>'CBA Result'!$G$125+'CBA Result'!$G$126</f>
        <v>5415872827.8395329</v>
      </c>
      <c r="Q150" s="122">
        <f>'CBA Result'!$G$110</f>
        <v>-7384971586.1375494</v>
      </c>
      <c r="R150" s="122">
        <v>0.72860643196146846</v>
      </c>
      <c r="S150" s="122">
        <f t="shared" si="10"/>
        <v>5889124637.1973228</v>
      </c>
      <c r="T150" s="122">
        <v>9.4228502849011964E-2</v>
      </c>
      <c r="U150" s="122">
        <f t="shared" si="11"/>
        <v>-9402430726.2395172</v>
      </c>
      <c r="V150" s="3">
        <f t="shared" si="12"/>
        <v>0.91223419263424577</v>
      </c>
    </row>
    <row r="151" spans="13:22" x14ac:dyDescent="0.25">
      <c r="M151" s="3">
        <v>147</v>
      </c>
      <c r="N151" s="122">
        <f>(_xlfn.GAMMA.INV(T151,IF($O$2="Railway",$D$31,$D$32),IF($O$2="Railway",$F$31,$F$32))*'CBA Result'!$G$124)</f>
        <v>2335466808.2036948</v>
      </c>
      <c r="O151" s="122">
        <f>'CBA Result'!$G$123+'CBA Result'!$G$127+'CBA Result'!$G$128+'CBA Result'!$G$129+'CBA Result'!$G$130</f>
        <v>728759586.14829445</v>
      </c>
      <c r="P151" s="122">
        <f>'CBA Result'!$G$125+'CBA Result'!$G$126</f>
        <v>5415872827.8395329</v>
      </c>
      <c r="Q151" s="122">
        <f>'CBA Result'!$G$110</f>
        <v>-7384971586.1375494</v>
      </c>
      <c r="R151" s="122">
        <v>0.69605128088938351</v>
      </c>
      <c r="S151" s="122">
        <f t="shared" si="10"/>
        <v>5627984015.5586977</v>
      </c>
      <c r="T151" s="122">
        <v>0.2976386390877529</v>
      </c>
      <c r="U151" s="122">
        <f t="shared" si="11"/>
        <v>-11207409450.569328</v>
      </c>
      <c r="V151" s="3">
        <f t="shared" si="12"/>
        <v>0.77557712585124905</v>
      </c>
    </row>
    <row r="152" spans="13:22" x14ac:dyDescent="0.25">
      <c r="M152" s="3">
        <v>148</v>
      </c>
      <c r="N152" s="122">
        <f>(_xlfn.GAMMA.INV(T152,IF($O$2="Railway",$D$31,$D$32),IF($O$2="Railway",$F$31,$F$32))*'CBA Result'!$G$124)</f>
        <v>4306187734.2329865</v>
      </c>
      <c r="O152" s="122">
        <f>'CBA Result'!$G$123+'CBA Result'!$G$127+'CBA Result'!$G$128+'CBA Result'!$G$129+'CBA Result'!$G$130</f>
        <v>728759586.14829445</v>
      </c>
      <c r="P152" s="122">
        <f>'CBA Result'!$G$125+'CBA Result'!$G$126</f>
        <v>5415872827.8395329</v>
      </c>
      <c r="Q152" s="122">
        <f>'CBA Result'!$G$110</f>
        <v>-7384971586.1375494</v>
      </c>
      <c r="R152" s="122">
        <v>0.41933317588050834</v>
      </c>
      <c r="S152" s="122">
        <f t="shared" si="10"/>
        <v>3789097692.4878812</v>
      </c>
      <c r="T152" s="122">
        <v>0.99519598548815735</v>
      </c>
      <c r="U152" s="122">
        <f t="shared" si="11"/>
        <v>-20664480839.138203</v>
      </c>
      <c r="V152" s="3">
        <f t="shared" si="12"/>
        <v>0.42701508359002943</v>
      </c>
    </row>
    <row r="153" spans="13:22" x14ac:dyDescent="0.25">
      <c r="M153" s="3">
        <v>149</v>
      </c>
      <c r="N153" s="122">
        <f>(_xlfn.GAMMA.INV(T153,IF($O$2="Railway",$D$31,$D$32),IF($O$2="Railway",$F$31,$F$32))*'CBA Result'!$G$124)</f>
        <v>1793847377.487468</v>
      </c>
      <c r="O153" s="122">
        <f>'CBA Result'!$G$123+'CBA Result'!$G$127+'CBA Result'!$G$128+'CBA Result'!$G$129+'CBA Result'!$G$130</f>
        <v>728759586.14829445</v>
      </c>
      <c r="P153" s="122">
        <f>'CBA Result'!$G$125+'CBA Result'!$G$126</f>
        <v>5415872827.8395329</v>
      </c>
      <c r="Q153" s="122">
        <f>'CBA Result'!$G$110</f>
        <v>-7384971586.1375494</v>
      </c>
      <c r="R153" s="122">
        <v>0.5003681068845266</v>
      </c>
      <c r="S153" s="122">
        <f t="shared" si="10"/>
        <v>4284818668.578877</v>
      </c>
      <c r="T153" s="122">
        <v>4.5239266891487162E-2</v>
      </c>
      <c r="U153" s="122">
        <f t="shared" si="11"/>
        <v>-8608292775.0085125</v>
      </c>
      <c r="V153" s="3">
        <f t="shared" si="12"/>
        <v>0.79079857181180835</v>
      </c>
    </row>
    <row r="154" spans="13:22" x14ac:dyDescent="0.25">
      <c r="M154" s="3">
        <v>150</v>
      </c>
      <c r="N154" s="122">
        <f>(_xlfn.GAMMA.INV(T154,IF($O$2="Railway",$D$31,$D$32),IF($O$2="Railway",$F$31,$F$32))*'CBA Result'!$G$124)</f>
        <v>3163428739.6389174</v>
      </c>
      <c r="O154" s="122">
        <f>'CBA Result'!$G$123+'CBA Result'!$G$127+'CBA Result'!$G$128+'CBA Result'!$G$129+'CBA Result'!$G$130</f>
        <v>728759586.14829445</v>
      </c>
      <c r="P154" s="122">
        <f>'CBA Result'!$G$125+'CBA Result'!$G$126</f>
        <v>5415872827.8395329</v>
      </c>
      <c r="Q154" s="122">
        <f>'CBA Result'!$G$110</f>
        <v>-7384971586.1375494</v>
      </c>
      <c r="R154" s="122">
        <v>0.29766557919819636</v>
      </c>
      <c r="S154" s="122">
        <f t="shared" si="10"/>
        <v>3061330114.7118015</v>
      </c>
      <c r="T154" s="122">
        <v>0.82504680000360686</v>
      </c>
      <c r="U154" s="122">
        <f t="shared" si="11"/>
        <v>-15180623003.630207</v>
      </c>
      <c r="V154" s="3">
        <f t="shared" si="12"/>
        <v>0.45805224455124072</v>
      </c>
    </row>
    <row r="155" spans="13:22" x14ac:dyDescent="0.25">
      <c r="M155" s="3">
        <v>151</v>
      </c>
      <c r="N155" s="122">
        <f>(_xlfn.GAMMA.INV(T155,IF($O$2="Railway",$D$31,$D$32),IF($O$2="Railway",$F$31,$F$32))*'CBA Result'!$G$124)</f>
        <v>2876100360.4379854</v>
      </c>
      <c r="O155" s="122">
        <f>'CBA Result'!$G$123+'CBA Result'!$G$127+'CBA Result'!$G$128+'CBA Result'!$G$129+'CBA Result'!$G$130</f>
        <v>728759586.14829445</v>
      </c>
      <c r="P155" s="122">
        <f>'CBA Result'!$G$125+'CBA Result'!$G$126</f>
        <v>5415872827.8395329</v>
      </c>
      <c r="Q155" s="122">
        <f>'CBA Result'!$G$110</f>
        <v>-7384971586.1375494</v>
      </c>
      <c r="R155" s="122">
        <v>0.2876381011947251</v>
      </c>
      <c r="S155" s="122">
        <f t="shared" si="10"/>
        <v>3000895470.2488389</v>
      </c>
      <c r="T155" s="122">
        <v>0.67672913187382933</v>
      </c>
      <c r="U155" s="122">
        <f t="shared" si="11"/>
        <v>-13801795104.573023</v>
      </c>
      <c r="V155" s="3">
        <f t="shared" si="12"/>
        <v>0.47861567040988739</v>
      </c>
    </row>
    <row r="156" spans="13:22" x14ac:dyDescent="0.25">
      <c r="M156" s="3">
        <v>152</v>
      </c>
      <c r="N156" s="122">
        <f>(_xlfn.GAMMA.INV(T156,IF($O$2="Railway",$D$31,$D$32),IF($O$2="Railway",$F$31,$F$32))*'CBA Result'!$G$124)</f>
        <v>3160041572.8441153</v>
      </c>
      <c r="O156" s="122">
        <f>'CBA Result'!$G$123+'CBA Result'!$G$127+'CBA Result'!$G$128+'CBA Result'!$G$129+'CBA Result'!$G$130</f>
        <v>728759586.14829445</v>
      </c>
      <c r="P156" s="122">
        <f>'CBA Result'!$G$125+'CBA Result'!$G$126</f>
        <v>5415872827.8395329</v>
      </c>
      <c r="Q156" s="122">
        <f>'CBA Result'!$G$110</f>
        <v>-7384971586.1375494</v>
      </c>
      <c r="R156" s="122">
        <v>0.26261842276830649</v>
      </c>
      <c r="S156" s="122">
        <f t="shared" si="10"/>
        <v>2849019659.4881592</v>
      </c>
      <c r="T156" s="122">
        <v>0.82364012292109401</v>
      </c>
      <c r="U156" s="122">
        <f t="shared" si="11"/>
        <v>-15164368709.193918</v>
      </c>
      <c r="V156" s="3">
        <f t="shared" si="12"/>
        <v>0.44431924254093969</v>
      </c>
    </row>
    <row r="157" spans="13:22" x14ac:dyDescent="0.25">
      <c r="M157" s="3">
        <v>153</v>
      </c>
      <c r="N157" s="122">
        <f>(_xlfn.GAMMA.INV(T157,IF($O$2="Railway",$D$31,$D$32),IF($O$2="Railway",$F$31,$F$32))*'CBA Result'!$G$124)</f>
        <v>2239312186.8614717</v>
      </c>
      <c r="O157" s="122">
        <f>'CBA Result'!$G$123+'CBA Result'!$G$127+'CBA Result'!$G$128+'CBA Result'!$G$129+'CBA Result'!$G$130</f>
        <v>728759586.14829445</v>
      </c>
      <c r="P157" s="122">
        <f>'CBA Result'!$G$125+'CBA Result'!$G$126</f>
        <v>5415872827.8395329</v>
      </c>
      <c r="Q157" s="122">
        <f>'CBA Result'!$G$110</f>
        <v>-7384971586.1375494</v>
      </c>
      <c r="R157" s="122">
        <v>0.7666576245239638</v>
      </c>
      <c r="S157" s="122">
        <f t="shared" si="10"/>
        <v>6217531391.2750216</v>
      </c>
      <c r="T157" s="122">
        <v>0.2348550576432874</v>
      </c>
      <c r="U157" s="122">
        <f t="shared" si="11"/>
        <v>-10745983834.002504</v>
      </c>
      <c r="V157" s="3">
        <f t="shared" si="12"/>
        <v>0.85479406131429769</v>
      </c>
    </row>
    <row r="158" spans="13:22" x14ac:dyDescent="0.25">
      <c r="M158" s="3">
        <v>154</v>
      </c>
      <c r="N158" s="122">
        <f>(_xlfn.GAMMA.INV(T158,IF($O$2="Railway",$D$31,$D$32),IF($O$2="Railway",$F$31,$F$32))*'CBA Result'!$G$124)</f>
        <v>2562050437.6815896</v>
      </c>
      <c r="O158" s="122">
        <f>'CBA Result'!$G$123+'CBA Result'!$G$127+'CBA Result'!$G$128+'CBA Result'!$G$129+'CBA Result'!$G$130</f>
        <v>728759586.14829445</v>
      </c>
      <c r="P158" s="122">
        <f>'CBA Result'!$G$125+'CBA Result'!$G$126</f>
        <v>5415872827.8395329</v>
      </c>
      <c r="Q158" s="122">
        <f>'CBA Result'!$G$110</f>
        <v>-7384971586.1375494</v>
      </c>
      <c r="R158" s="122">
        <v>0.32821353297680789</v>
      </c>
      <c r="S158" s="122">
        <f t="shared" si="10"/>
        <v>3244417662.7094727</v>
      </c>
      <c r="T158" s="122">
        <v>0.46037656429408835</v>
      </c>
      <c r="U158" s="122">
        <f t="shared" si="11"/>
        <v>-12294736190.317787</v>
      </c>
      <c r="V158" s="3">
        <f t="shared" si="12"/>
        <v>0.53154680062886628</v>
      </c>
    </row>
    <row r="159" spans="13:22" x14ac:dyDescent="0.25">
      <c r="M159" s="3">
        <v>155</v>
      </c>
      <c r="N159" s="122">
        <f>(_xlfn.GAMMA.INV(T159,IF($O$2="Railway",$D$31,$D$32),IF($O$2="Railway",$F$31,$F$32))*'CBA Result'!$G$124)</f>
        <v>2740497358.6515598</v>
      </c>
      <c r="O159" s="122">
        <f>'CBA Result'!$G$123+'CBA Result'!$G$127+'CBA Result'!$G$128+'CBA Result'!$G$129+'CBA Result'!$G$130</f>
        <v>728759586.14829445</v>
      </c>
      <c r="P159" s="122">
        <f>'CBA Result'!$G$125+'CBA Result'!$G$126</f>
        <v>5415872827.8395329</v>
      </c>
      <c r="Q159" s="122">
        <f>'CBA Result'!$G$110</f>
        <v>-7384971586.1375494</v>
      </c>
      <c r="R159" s="122">
        <v>0.62675969184714408</v>
      </c>
      <c r="S159" s="122">
        <f t="shared" si="10"/>
        <v>5116899834.4860373</v>
      </c>
      <c r="T159" s="122">
        <v>0.5881739874434091</v>
      </c>
      <c r="U159" s="122">
        <f t="shared" si="11"/>
        <v>-13151065084.172661</v>
      </c>
      <c r="V159" s="3">
        <f t="shared" si="12"/>
        <v>0.65288679847074538</v>
      </c>
    </row>
    <row r="160" spans="13:22" x14ac:dyDescent="0.25">
      <c r="M160" s="3">
        <v>156</v>
      </c>
      <c r="N160" s="122">
        <f>(_xlfn.GAMMA.INV(T160,IF($O$2="Railway",$D$31,$D$32),IF($O$2="Railway",$F$31,$F$32))*'CBA Result'!$G$124)</f>
        <v>2464733007.0335279</v>
      </c>
      <c r="O160" s="122">
        <f>'CBA Result'!$G$123+'CBA Result'!$G$127+'CBA Result'!$G$128+'CBA Result'!$G$129+'CBA Result'!$G$130</f>
        <v>728759586.14829445</v>
      </c>
      <c r="P160" s="122">
        <f>'CBA Result'!$G$125+'CBA Result'!$G$126</f>
        <v>5415872827.8395329</v>
      </c>
      <c r="Q160" s="122">
        <f>'CBA Result'!$G$110</f>
        <v>-7384971586.1375494</v>
      </c>
      <c r="R160" s="122">
        <v>0.95820563656941926</v>
      </c>
      <c r="S160" s="122">
        <f t="shared" si="10"/>
        <v>8904851413.0280933</v>
      </c>
      <c r="T160" s="122">
        <v>0.3891121348428882</v>
      </c>
      <c r="U160" s="122">
        <f t="shared" si="11"/>
        <v>-11827730498.727976</v>
      </c>
      <c r="V160" s="3">
        <f t="shared" si="12"/>
        <v>1.0228795801114205</v>
      </c>
    </row>
    <row r="161" spans="13:22" x14ac:dyDescent="0.25">
      <c r="M161" s="3">
        <v>157</v>
      </c>
      <c r="N161" s="122">
        <f>(_xlfn.GAMMA.INV(T161,IF($O$2="Railway",$D$31,$D$32),IF($O$2="Railway",$F$31,$F$32))*'CBA Result'!$G$124)</f>
        <v>2523787162.0166025</v>
      </c>
      <c r="O161" s="122">
        <f>'CBA Result'!$G$123+'CBA Result'!$G$127+'CBA Result'!$G$128+'CBA Result'!$G$129+'CBA Result'!$G$130</f>
        <v>728759586.14829445</v>
      </c>
      <c r="P161" s="122">
        <f>'CBA Result'!$G$125+'CBA Result'!$G$126</f>
        <v>5415872827.8395329</v>
      </c>
      <c r="Q161" s="122">
        <f>'CBA Result'!$G$110</f>
        <v>-7384971586.1375494</v>
      </c>
      <c r="R161" s="122">
        <v>0.44249058322806478</v>
      </c>
      <c r="S161" s="122">
        <f t="shared" si="10"/>
        <v>3928987677.5801439</v>
      </c>
      <c r="T161" s="122">
        <v>0.43229268133916487</v>
      </c>
      <c r="U161" s="122">
        <f t="shared" si="11"/>
        <v>-12111118852.751192</v>
      </c>
      <c r="V161" s="3">
        <f t="shared" si="12"/>
        <v>0.59297035336365023</v>
      </c>
    </row>
    <row r="162" spans="13:22" x14ac:dyDescent="0.25">
      <c r="M162" s="3">
        <v>158</v>
      </c>
      <c r="N162" s="122">
        <f>(_xlfn.GAMMA.INV(T162,IF($O$2="Railway",$D$31,$D$32),IF($O$2="Railway",$F$31,$F$32))*'CBA Result'!$G$124)</f>
        <v>3450751686.6774039</v>
      </c>
      <c r="O162" s="122">
        <f>'CBA Result'!$G$123+'CBA Result'!$G$127+'CBA Result'!$G$128+'CBA Result'!$G$129+'CBA Result'!$G$130</f>
        <v>728759586.14829445</v>
      </c>
      <c r="P162" s="122">
        <f>'CBA Result'!$G$125+'CBA Result'!$G$126</f>
        <v>5415872827.8395329</v>
      </c>
      <c r="Q162" s="122">
        <f>'CBA Result'!$G$110</f>
        <v>-7384971586.1375494</v>
      </c>
      <c r="R162" s="122">
        <v>0.32043017569268917</v>
      </c>
      <c r="S162" s="122">
        <f t="shared" si="10"/>
        <v>3197880910.6989646</v>
      </c>
      <c r="T162" s="122">
        <v>0.91671680732355676</v>
      </c>
      <c r="U162" s="122">
        <f t="shared" si="11"/>
        <v>-16559424834.892931</v>
      </c>
      <c r="V162" s="3">
        <f t="shared" si="12"/>
        <v>0.44551017061773229</v>
      </c>
    </row>
    <row r="163" spans="13:22" x14ac:dyDescent="0.25">
      <c r="M163" s="3">
        <v>159</v>
      </c>
      <c r="N163" s="122">
        <f>(_xlfn.GAMMA.INV(T163,IF($O$2="Railway",$D$31,$D$32),IF($O$2="Railway",$F$31,$F$32))*'CBA Result'!$G$124)</f>
        <v>2185346526.5142145</v>
      </c>
      <c r="O163" s="122">
        <f>'CBA Result'!$G$123+'CBA Result'!$G$127+'CBA Result'!$G$128+'CBA Result'!$G$129+'CBA Result'!$G$130</f>
        <v>728759586.14829445</v>
      </c>
      <c r="P163" s="122">
        <f>'CBA Result'!$G$125+'CBA Result'!$G$126</f>
        <v>5415872827.8395329</v>
      </c>
      <c r="Q163" s="122">
        <f>'CBA Result'!$G$110</f>
        <v>-7384971586.1375494</v>
      </c>
      <c r="R163" s="122">
        <v>0.42354241572038209</v>
      </c>
      <c r="S163" s="122">
        <f t="shared" si="10"/>
        <v>3814446909.4673142</v>
      </c>
      <c r="T163" s="122">
        <v>0.20241817659036332</v>
      </c>
      <c r="U163" s="122">
        <f t="shared" si="11"/>
        <v>-10487014085.574673</v>
      </c>
      <c r="V163" s="3">
        <f t="shared" si="12"/>
        <v>0.64160808474408648</v>
      </c>
    </row>
    <row r="164" spans="13:22" x14ac:dyDescent="0.25">
      <c r="M164" s="3">
        <v>160</v>
      </c>
      <c r="N164" s="122">
        <f>(_xlfn.GAMMA.INV(T164,IF($O$2="Railway",$D$31,$D$32),IF($O$2="Railway",$F$31,$F$32))*'CBA Result'!$G$124)</f>
        <v>2434011400.1563883</v>
      </c>
      <c r="O164" s="122">
        <f>'CBA Result'!$G$123+'CBA Result'!$G$127+'CBA Result'!$G$128+'CBA Result'!$G$129+'CBA Result'!$G$130</f>
        <v>728759586.14829445</v>
      </c>
      <c r="P164" s="122">
        <f>'CBA Result'!$G$125+'CBA Result'!$G$126</f>
        <v>5415872827.8395329</v>
      </c>
      <c r="Q164" s="122">
        <f>'CBA Result'!$G$110</f>
        <v>-7384971586.1375494</v>
      </c>
      <c r="R164" s="122">
        <v>0.20144989557319892</v>
      </c>
      <c r="S164" s="122">
        <f t="shared" si="10"/>
        <v>2467216612.3530512</v>
      </c>
      <c r="T164" s="122">
        <v>0.36687743001786233</v>
      </c>
      <c r="U164" s="122">
        <f t="shared" si="11"/>
        <v>-11680304028.76399</v>
      </c>
      <c r="V164" s="3">
        <f t="shared" si="12"/>
        <v>0.48200693961332608</v>
      </c>
    </row>
    <row r="165" spans="13:22" x14ac:dyDescent="0.25">
      <c r="M165" s="3">
        <v>161</v>
      </c>
      <c r="N165" s="122">
        <f>(_xlfn.GAMMA.INV(T165,IF($O$2="Railway",$D$31,$D$32),IF($O$2="Railway",$F$31,$F$32))*'CBA Result'!$G$124)</f>
        <v>3100765283.6248255</v>
      </c>
      <c r="O165" s="122">
        <f>'CBA Result'!$G$123+'CBA Result'!$G$127+'CBA Result'!$G$128+'CBA Result'!$G$129+'CBA Result'!$G$130</f>
        <v>728759586.14829445</v>
      </c>
      <c r="P165" s="122">
        <f>'CBA Result'!$G$125+'CBA Result'!$G$126</f>
        <v>5415872827.8395329</v>
      </c>
      <c r="Q165" s="122">
        <f>'CBA Result'!$G$110</f>
        <v>-7384971586.1375494</v>
      </c>
      <c r="R165" s="122">
        <v>0.89226163545887738</v>
      </c>
      <c r="S165" s="122">
        <f t="shared" si="10"/>
        <v>7622625328.1750679</v>
      </c>
      <c r="T165" s="122">
        <v>0.79769798564053884</v>
      </c>
      <c r="U165" s="122">
        <f t="shared" si="11"/>
        <v>-14879914380.124727</v>
      </c>
      <c r="V165" s="3">
        <f t="shared" si="12"/>
        <v>0.76963817837856363</v>
      </c>
    </row>
    <row r="166" spans="13:22" x14ac:dyDescent="0.25">
      <c r="M166" s="3">
        <v>162</v>
      </c>
      <c r="N166" s="122">
        <f>(_xlfn.GAMMA.INV(T166,IF($O$2="Railway",$D$31,$D$32),IF($O$2="Railway",$F$31,$F$32))*'CBA Result'!$G$124)</f>
        <v>2272525045.3577766</v>
      </c>
      <c r="O166" s="122">
        <f>'CBA Result'!$G$123+'CBA Result'!$G$127+'CBA Result'!$G$128+'CBA Result'!$G$129+'CBA Result'!$G$130</f>
        <v>728759586.14829445</v>
      </c>
      <c r="P166" s="122">
        <f>'CBA Result'!$G$125+'CBA Result'!$G$126</f>
        <v>5415872827.8395329</v>
      </c>
      <c r="Q166" s="122">
        <f>'CBA Result'!$G$110</f>
        <v>-7384971586.1375494</v>
      </c>
      <c r="R166" s="122">
        <v>0.30756286873422589</v>
      </c>
      <c r="S166" s="122">
        <f t="shared" si="10"/>
        <v>3120793514.2306271</v>
      </c>
      <c r="T166" s="122">
        <v>0.25587929441761237</v>
      </c>
      <c r="U166" s="122">
        <f t="shared" si="11"/>
        <v>-10905365291.655592</v>
      </c>
      <c r="V166" s="3">
        <f t="shared" si="12"/>
        <v>0.56138221710198932</v>
      </c>
    </row>
    <row r="167" spans="13:22" x14ac:dyDescent="0.25">
      <c r="M167" s="3">
        <v>163</v>
      </c>
      <c r="N167" s="122">
        <f>(_xlfn.GAMMA.INV(T167,IF($O$2="Railway",$D$31,$D$32),IF($O$2="Railway",$F$31,$F$32))*'CBA Result'!$G$124)</f>
        <v>3228165106.2002892</v>
      </c>
      <c r="O167" s="122">
        <f>'CBA Result'!$G$123+'CBA Result'!$G$127+'CBA Result'!$G$128+'CBA Result'!$G$129+'CBA Result'!$G$130</f>
        <v>728759586.14829445</v>
      </c>
      <c r="P167" s="122">
        <f>'CBA Result'!$G$125+'CBA Result'!$G$126</f>
        <v>5415872827.8395329</v>
      </c>
      <c r="Q167" s="122">
        <f>'CBA Result'!$G$110</f>
        <v>-7384971586.1375494</v>
      </c>
      <c r="R167" s="122">
        <v>0.94301980634648697</v>
      </c>
      <c r="S167" s="122">
        <f t="shared" si="10"/>
        <v>8526894211.8758106</v>
      </c>
      <c r="T167" s="122">
        <v>0.85038629009688216</v>
      </c>
      <c r="U167" s="122">
        <f t="shared" si="11"/>
        <v>-15491279084.824301</v>
      </c>
      <c r="V167" s="3">
        <f t="shared" si="12"/>
        <v>0.80586108066789008</v>
      </c>
    </row>
    <row r="168" spans="13:22" x14ac:dyDescent="0.25">
      <c r="M168" s="3">
        <v>164</v>
      </c>
      <c r="N168" s="122">
        <f>(_xlfn.GAMMA.INV(T168,IF($O$2="Railway",$D$31,$D$32),IF($O$2="Railway",$F$31,$F$32))*'CBA Result'!$G$124)</f>
        <v>2486007926.3344946</v>
      </c>
      <c r="O168" s="122">
        <f>'CBA Result'!$G$123+'CBA Result'!$G$127+'CBA Result'!$G$128+'CBA Result'!$G$129+'CBA Result'!$G$130</f>
        <v>728759586.14829445</v>
      </c>
      <c r="P168" s="122">
        <f>'CBA Result'!$G$125+'CBA Result'!$G$126</f>
        <v>5415872827.8395329</v>
      </c>
      <c r="Q168" s="122">
        <f>'CBA Result'!$G$110</f>
        <v>-7384971586.1375494</v>
      </c>
      <c r="R168" s="122">
        <v>0.30839779576311432</v>
      </c>
      <c r="S168" s="122">
        <f t="shared" si="10"/>
        <v>3125802441.8090205</v>
      </c>
      <c r="T168" s="122">
        <v>0.40461962288232689</v>
      </c>
      <c r="U168" s="122">
        <f t="shared" si="11"/>
        <v>-11929824320.312685</v>
      </c>
      <c r="V168" s="3">
        <f t="shared" si="12"/>
        <v>0.53148896279183599</v>
      </c>
    </row>
    <row r="169" spans="13:22" x14ac:dyDescent="0.25">
      <c r="M169" s="3">
        <v>165</v>
      </c>
      <c r="N169" s="122">
        <f>(_xlfn.GAMMA.INV(T169,IF($O$2="Railway",$D$31,$D$32),IF($O$2="Railway",$F$31,$F$32))*'CBA Result'!$G$124)</f>
        <v>2364534445.0999722</v>
      </c>
      <c r="O169" s="122">
        <f>'CBA Result'!$G$123+'CBA Result'!$G$127+'CBA Result'!$G$128+'CBA Result'!$G$129+'CBA Result'!$G$130</f>
        <v>728759586.14829445</v>
      </c>
      <c r="P169" s="122">
        <f>'CBA Result'!$G$125+'CBA Result'!$G$126</f>
        <v>5415872827.8395329</v>
      </c>
      <c r="Q169" s="122">
        <f>'CBA Result'!$G$110</f>
        <v>-7384971586.1375494</v>
      </c>
      <c r="R169" s="122">
        <v>0.79114764692250705</v>
      </c>
      <c r="S169" s="122">
        <f t="shared" si="10"/>
        <v>6445613399.7828093</v>
      </c>
      <c r="T169" s="122">
        <v>0.31764672722439702</v>
      </c>
      <c r="U169" s="122">
        <f t="shared" si="11"/>
        <v>-11346898869.692192</v>
      </c>
      <c r="V169" s="3">
        <f t="shared" si="12"/>
        <v>0.84066206463773996</v>
      </c>
    </row>
    <row r="170" spans="13:22" x14ac:dyDescent="0.25">
      <c r="M170" s="3">
        <v>166</v>
      </c>
      <c r="N170" s="122">
        <f>(_xlfn.GAMMA.INV(T170,IF($O$2="Railway",$D$31,$D$32),IF($O$2="Railway",$F$31,$F$32))*'CBA Result'!$G$124)</f>
        <v>1700071218.2658999</v>
      </c>
      <c r="O170" s="122">
        <f>'CBA Result'!$G$123+'CBA Result'!$G$127+'CBA Result'!$G$128+'CBA Result'!$G$129+'CBA Result'!$G$130</f>
        <v>728759586.14829445</v>
      </c>
      <c r="P170" s="122">
        <f>'CBA Result'!$G$125+'CBA Result'!$G$126</f>
        <v>5415872827.8395329</v>
      </c>
      <c r="Q170" s="122">
        <f>'CBA Result'!$G$110</f>
        <v>-7384971586.1375494</v>
      </c>
      <c r="R170" s="122">
        <v>0.38599412525089261</v>
      </c>
      <c r="S170" s="122">
        <f t="shared" si="10"/>
        <v>3589234331.1289535</v>
      </c>
      <c r="T170" s="122">
        <v>2.7576108673056265E-2</v>
      </c>
      <c r="U170" s="122">
        <f t="shared" si="11"/>
        <v>-8158280893.269866</v>
      </c>
      <c r="V170" s="3">
        <f t="shared" si="12"/>
        <v>0.73766338941672405</v>
      </c>
    </row>
    <row r="171" spans="13:22" x14ac:dyDescent="0.25">
      <c r="M171" s="3">
        <v>167</v>
      </c>
      <c r="N171" s="122">
        <f>(_xlfn.GAMMA.INV(T171,IF($O$2="Railway",$D$31,$D$32),IF($O$2="Railway",$F$31,$F$32))*'CBA Result'!$G$124)</f>
        <v>2048421839.3372128</v>
      </c>
      <c r="O171" s="122">
        <f>'CBA Result'!$G$123+'CBA Result'!$G$127+'CBA Result'!$G$128+'CBA Result'!$G$129+'CBA Result'!$G$130</f>
        <v>728759586.14829445</v>
      </c>
      <c r="P171" s="122">
        <f>'CBA Result'!$G$125+'CBA Result'!$G$126</f>
        <v>5415872827.8395329</v>
      </c>
      <c r="Q171" s="122">
        <f>'CBA Result'!$G$110</f>
        <v>-7384971586.1375494</v>
      </c>
      <c r="R171" s="122">
        <v>0.56239522367165351</v>
      </c>
      <c r="S171" s="122">
        <f t="shared" si="10"/>
        <v>4681054553.6666126</v>
      </c>
      <c r="T171" s="122">
        <v>0.13118529038131588</v>
      </c>
      <c r="U171" s="122">
        <f t="shared" si="11"/>
        <v>-9829941577.5461445</v>
      </c>
      <c r="V171" s="3">
        <f t="shared" si="12"/>
        <v>0.75872637902431206</v>
      </c>
    </row>
    <row r="172" spans="13:22" x14ac:dyDescent="0.25">
      <c r="M172" s="3">
        <v>168</v>
      </c>
      <c r="N172" s="122">
        <f>(_xlfn.GAMMA.INV(T172,IF($O$2="Railway",$D$31,$D$32),IF($O$2="Railway",$F$31,$F$32))*'CBA Result'!$G$124)</f>
        <v>2588251435.2568455</v>
      </c>
      <c r="O172" s="122">
        <f>'CBA Result'!$G$123+'CBA Result'!$G$127+'CBA Result'!$G$128+'CBA Result'!$G$129+'CBA Result'!$G$130</f>
        <v>728759586.14829445</v>
      </c>
      <c r="P172" s="122">
        <f>'CBA Result'!$G$125+'CBA Result'!$G$126</f>
        <v>5415872827.8395329</v>
      </c>
      <c r="Q172" s="122">
        <f>'CBA Result'!$G$110</f>
        <v>-7384971586.1375494</v>
      </c>
      <c r="R172" s="122">
        <v>0.45072142619174593</v>
      </c>
      <c r="S172" s="122">
        <f t="shared" si="10"/>
        <v>3978992774.4210677</v>
      </c>
      <c r="T172" s="122">
        <v>0.47956787673755819</v>
      </c>
      <c r="U172" s="122">
        <f t="shared" si="11"/>
        <v>-12420469215.85589</v>
      </c>
      <c r="V172" s="3">
        <f t="shared" si="12"/>
        <v>0.58741772706237028</v>
      </c>
    </row>
    <row r="173" spans="13:22" x14ac:dyDescent="0.25">
      <c r="M173" s="3">
        <v>169</v>
      </c>
      <c r="N173" s="122">
        <f>(_xlfn.GAMMA.INV(T173,IF($O$2="Railway",$D$31,$D$32),IF($O$2="Railway",$F$31,$F$32))*'CBA Result'!$G$124)</f>
        <v>2372817375.5456586</v>
      </c>
      <c r="O173" s="122">
        <f>'CBA Result'!$G$123+'CBA Result'!$G$127+'CBA Result'!$G$128+'CBA Result'!$G$129+'CBA Result'!$G$130</f>
        <v>728759586.14829445</v>
      </c>
      <c r="P173" s="122">
        <f>'CBA Result'!$G$125+'CBA Result'!$G$126</f>
        <v>5415872827.8395329</v>
      </c>
      <c r="Q173" s="122">
        <f>'CBA Result'!$G$110</f>
        <v>-7384971586.1375494</v>
      </c>
      <c r="R173" s="122">
        <v>0.19904203384391828</v>
      </c>
      <c r="S173" s="122">
        <f t="shared" si="10"/>
        <v>2451752124.0814905</v>
      </c>
      <c r="T173" s="122">
        <v>0.32341953511605726</v>
      </c>
      <c r="U173" s="122">
        <f t="shared" si="11"/>
        <v>-11386646894.6392</v>
      </c>
      <c r="V173" s="3">
        <f t="shared" si="12"/>
        <v>0.48770539186474071</v>
      </c>
    </row>
    <row r="174" spans="13:22" x14ac:dyDescent="0.25">
      <c r="M174" s="3">
        <v>170</v>
      </c>
      <c r="N174" s="122">
        <f>(_xlfn.GAMMA.INV(T174,IF($O$2="Railway",$D$31,$D$32),IF($O$2="Railway",$F$31,$F$32))*'CBA Result'!$G$124)</f>
        <v>2520011113.3374276</v>
      </c>
      <c r="O174" s="122">
        <f>'CBA Result'!$G$123+'CBA Result'!$G$127+'CBA Result'!$G$128+'CBA Result'!$G$129+'CBA Result'!$G$130</f>
        <v>728759586.14829445</v>
      </c>
      <c r="P174" s="122">
        <f>'CBA Result'!$G$125+'CBA Result'!$G$126</f>
        <v>5415872827.8395329</v>
      </c>
      <c r="Q174" s="122">
        <f>'CBA Result'!$G$110</f>
        <v>-7384971586.1375494</v>
      </c>
      <c r="R174" s="122">
        <v>0.72288831692151423</v>
      </c>
      <c r="S174" s="122">
        <f t="shared" si="10"/>
        <v>5842067305.7251301</v>
      </c>
      <c r="T174" s="122">
        <v>0.42952198784841844</v>
      </c>
      <c r="U174" s="122">
        <f t="shared" si="11"/>
        <v>-12092998396.701832</v>
      </c>
      <c r="V174" s="3">
        <f t="shared" si="12"/>
        <v>0.75174391883573144</v>
      </c>
    </row>
    <row r="175" spans="13:22" x14ac:dyDescent="0.25">
      <c r="M175" s="3">
        <v>171</v>
      </c>
      <c r="N175" s="122">
        <f>(_xlfn.GAMMA.INV(T175,IF($O$2="Railway",$D$31,$D$32),IF($O$2="Railway",$F$31,$F$32))*'CBA Result'!$G$124)</f>
        <v>3161370627.137774</v>
      </c>
      <c r="O175" s="122">
        <f>'CBA Result'!$G$123+'CBA Result'!$G$127+'CBA Result'!$G$128+'CBA Result'!$G$129+'CBA Result'!$G$130</f>
        <v>728759586.14829445</v>
      </c>
      <c r="P175" s="122">
        <f>'CBA Result'!$G$125+'CBA Result'!$G$126</f>
        <v>5415872827.8395329</v>
      </c>
      <c r="Q175" s="122">
        <f>'CBA Result'!$G$110</f>
        <v>-7384971586.1375494</v>
      </c>
      <c r="R175" s="122">
        <v>0.28121205691453299</v>
      </c>
      <c r="S175" s="122">
        <f t="shared" si="10"/>
        <v>2962048765.9607005</v>
      </c>
      <c r="T175" s="122">
        <v>0.82419304290958562</v>
      </c>
      <c r="U175" s="122">
        <f t="shared" si="11"/>
        <v>-15170746558.623741</v>
      </c>
      <c r="V175" s="3">
        <f t="shared" si="12"/>
        <v>0.45167051949409037</v>
      </c>
    </row>
    <row r="176" spans="13:22" x14ac:dyDescent="0.25">
      <c r="M176" s="3">
        <v>172</v>
      </c>
      <c r="N176" s="122">
        <f>(_xlfn.GAMMA.INV(T176,IF($O$2="Railway",$D$31,$D$32),IF($O$2="Railway",$F$31,$F$32))*'CBA Result'!$G$124)</f>
        <v>2256876770.1308455</v>
      </c>
      <c r="O176" s="122">
        <f>'CBA Result'!$G$123+'CBA Result'!$G$127+'CBA Result'!$G$128+'CBA Result'!$G$129+'CBA Result'!$G$130</f>
        <v>728759586.14829445</v>
      </c>
      <c r="P176" s="122">
        <f>'CBA Result'!$G$125+'CBA Result'!$G$126</f>
        <v>5415872827.8395329</v>
      </c>
      <c r="Q176" s="122">
        <f>'CBA Result'!$G$110</f>
        <v>-7384971586.1375494</v>
      </c>
      <c r="R176" s="122">
        <v>0.64235783594443396</v>
      </c>
      <c r="S176" s="122">
        <f t="shared" si="10"/>
        <v>5227541268.0876265</v>
      </c>
      <c r="T176" s="122">
        <v>0.2458791385593595</v>
      </c>
      <c r="U176" s="122">
        <f t="shared" si="11"/>
        <v>-10830272540.584423</v>
      </c>
      <c r="V176" s="3">
        <f t="shared" si="12"/>
        <v>0.75835373427486863</v>
      </c>
    </row>
    <row r="177" spans="13:22" x14ac:dyDescent="0.25">
      <c r="M177" s="3">
        <v>173</v>
      </c>
      <c r="N177" s="122">
        <f>(_xlfn.GAMMA.INV(T177,IF($O$2="Railway",$D$31,$D$32),IF($O$2="Railway",$F$31,$F$32))*'CBA Result'!$G$124)</f>
        <v>2737875030.3422556</v>
      </c>
      <c r="O177" s="122">
        <f>'CBA Result'!$G$123+'CBA Result'!$G$127+'CBA Result'!$G$128+'CBA Result'!$G$129+'CBA Result'!$G$130</f>
        <v>728759586.14829445</v>
      </c>
      <c r="P177" s="122">
        <f>'CBA Result'!$G$125+'CBA Result'!$G$126</f>
        <v>5415872827.8395329</v>
      </c>
      <c r="Q177" s="122">
        <f>'CBA Result'!$G$110</f>
        <v>-7384971586.1375494</v>
      </c>
      <c r="R177" s="122">
        <v>0.76580127813018817</v>
      </c>
      <c r="S177" s="122">
        <f t="shared" si="10"/>
        <v>6209816106.2460756</v>
      </c>
      <c r="T177" s="122">
        <v>0.58636970124480858</v>
      </c>
      <c r="U177" s="122">
        <f t="shared" si="11"/>
        <v>-13138481087.271933</v>
      </c>
      <c r="V177" s="3">
        <f t="shared" si="12"/>
        <v>0.73649690998990802</v>
      </c>
    </row>
    <row r="178" spans="13:22" x14ac:dyDescent="0.25">
      <c r="M178" s="3">
        <v>174</v>
      </c>
      <c r="N178" s="122">
        <f>(_xlfn.GAMMA.INV(T178,IF($O$2="Railway",$D$31,$D$32),IF($O$2="Railway",$F$31,$F$32))*'CBA Result'!$G$124)</f>
        <v>2554269785.6889215</v>
      </c>
      <c r="O178" s="122">
        <f>'CBA Result'!$G$123+'CBA Result'!$G$127+'CBA Result'!$G$128+'CBA Result'!$G$129+'CBA Result'!$G$130</f>
        <v>728759586.14829445</v>
      </c>
      <c r="P178" s="122">
        <f>'CBA Result'!$G$125+'CBA Result'!$G$126</f>
        <v>5415872827.8395329</v>
      </c>
      <c r="Q178" s="122">
        <f>'CBA Result'!$G$110</f>
        <v>-7384971586.1375494</v>
      </c>
      <c r="R178" s="122">
        <v>0.71316727559723092</v>
      </c>
      <c r="S178" s="122">
        <f t="shared" si="10"/>
        <v>5763276231.9152222</v>
      </c>
      <c r="T178" s="122">
        <v>0.45466804840036001</v>
      </c>
      <c r="U178" s="122">
        <f t="shared" si="11"/>
        <v>-12257398493.045485</v>
      </c>
      <c r="V178" s="3">
        <f t="shared" si="12"/>
        <v>0.73802818835375761</v>
      </c>
    </row>
    <row r="179" spans="13:22" x14ac:dyDescent="0.25">
      <c r="M179" s="3">
        <v>175</v>
      </c>
      <c r="N179" s="122">
        <f>(_xlfn.GAMMA.INV(T179,IF($O$2="Railway",$D$31,$D$32),IF($O$2="Railway",$F$31,$F$32))*'CBA Result'!$G$124)</f>
        <v>3694972807.3465252</v>
      </c>
      <c r="O179" s="122">
        <f>'CBA Result'!$G$123+'CBA Result'!$G$127+'CBA Result'!$G$128+'CBA Result'!$G$129+'CBA Result'!$G$130</f>
        <v>728759586.14829445</v>
      </c>
      <c r="P179" s="122">
        <f>'CBA Result'!$G$125+'CBA Result'!$G$126</f>
        <v>5415872827.8395329</v>
      </c>
      <c r="Q179" s="122">
        <f>'CBA Result'!$G$110</f>
        <v>-7384971586.1375494</v>
      </c>
      <c r="R179" s="122">
        <v>0.41353639587480329</v>
      </c>
      <c r="S179" s="122">
        <f t="shared" si="10"/>
        <v>3754237258.3005338</v>
      </c>
      <c r="T179" s="122">
        <v>0.95957559168006901</v>
      </c>
      <c r="U179" s="122">
        <f t="shared" si="11"/>
        <v>-17731390150.863724</v>
      </c>
      <c r="V179" s="3">
        <f t="shared" si="12"/>
        <v>0.46121424108402415</v>
      </c>
    </row>
    <row r="180" spans="13:22" x14ac:dyDescent="0.25">
      <c r="M180" s="3">
        <v>176</v>
      </c>
      <c r="N180" s="122">
        <f>(_xlfn.GAMMA.INV(T180,IF($O$2="Railway",$D$31,$D$32),IF($O$2="Railway",$F$31,$F$32))*'CBA Result'!$G$124)</f>
        <v>3144065886.0661373</v>
      </c>
      <c r="O180" s="122">
        <f>'CBA Result'!$G$123+'CBA Result'!$G$127+'CBA Result'!$G$128+'CBA Result'!$G$129+'CBA Result'!$G$130</f>
        <v>728759586.14829445</v>
      </c>
      <c r="P180" s="122">
        <f>'CBA Result'!$G$125+'CBA Result'!$G$126</f>
        <v>5415872827.8395329</v>
      </c>
      <c r="Q180" s="122">
        <f>'CBA Result'!$G$110</f>
        <v>-7384971586.1375494</v>
      </c>
      <c r="R180" s="122">
        <v>0.64127846641770447</v>
      </c>
      <c r="S180" s="122">
        <f t="shared" si="10"/>
        <v>5219811570.5124273</v>
      </c>
      <c r="T180" s="122">
        <v>0.81689565590487601</v>
      </c>
      <c r="U180" s="122">
        <f t="shared" si="11"/>
        <v>-15087704779.590673</v>
      </c>
      <c r="V180" s="3">
        <f t="shared" si="12"/>
        <v>0.60265210484676135</v>
      </c>
    </row>
    <row r="181" spans="13:22" x14ac:dyDescent="0.25">
      <c r="M181" s="3">
        <v>177</v>
      </c>
      <c r="N181" s="122">
        <f>(_xlfn.GAMMA.INV(T181,IF($O$2="Railway",$D$31,$D$32),IF($O$2="Railway",$F$31,$F$32))*'CBA Result'!$G$124)</f>
        <v>2699891139.5416179</v>
      </c>
      <c r="O181" s="122">
        <f>'CBA Result'!$G$123+'CBA Result'!$G$127+'CBA Result'!$G$128+'CBA Result'!$G$129+'CBA Result'!$G$130</f>
        <v>728759586.14829445</v>
      </c>
      <c r="P181" s="122">
        <f>'CBA Result'!$G$125+'CBA Result'!$G$126</f>
        <v>5415872827.8395329</v>
      </c>
      <c r="Q181" s="122">
        <f>'CBA Result'!$G$110</f>
        <v>-7384971586.1375494</v>
      </c>
      <c r="R181" s="122">
        <v>0.25861062201412055</v>
      </c>
      <c r="S181" s="122">
        <f t="shared" si="10"/>
        <v>2824515644.4765468</v>
      </c>
      <c r="T181" s="122">
        <v>0.5599174820738182</v>
      </c>
      <c r="U181" s="122">
        <f t="shared" si="11"/>
        <v>-12956204458.362833</v>
      </c>
      <c r="V181" s="3">
        <f t="shared" si="12"/>
        <v>0.48263875352246638</v>
      </c>
    </row>
    <row r="182" spans="13:22" x14ac:dyDescent="0.25">
      <c r="M182" s="3">
        <v>178</v>
      </c>
      <c r="N182" s="122">
        <f>(_xlfn.GAMMA.INV(T182,IF($O$2="Railway",$D$31,$D$32),IF($O$2="Railway",$F$31,$F$32))*'CBA Result'!$G$124)</f>
        <v>2869099390.0140166</v>
      </c>
      <c r="O182" s="122">
        <f>'CBA Result'!$G$123+'CBA Result'!$G$127+'CBA Result'!$G$128+'CBA Result'!$G$129+'CBA Result'!$G$130</f>
        <v>728759586.14829445</v>
      </c>
      <c r="P182" s="122">
        <f>'CBA Result'!$G$125+'CBA Result'!$G$126</f>
        <v>5415872827.8395329</v>
      </c>
      <c r="Q182" s="122">
        <f>'CBA Result'!$G$110</f>
        <v>-7384971586.1375494</v>
      </c>
      <c r="R182" s="122">
        <v>0.8500029669333069</v>
      </c>
      <c r="S182" s="122">
        <f t="shared" si="10"/>
        <v>7070053866.8591509</v>
      </c>
      <c r="T182" s="122">
        <v>0.67241243552710872</v>
      </c>
      <c r="U182" s="122">
        <f t="shared" si="11"/>
        <v>-13768198933.641741</v>
      </c>
      <c r="V182" s="3">
        <f t="shared" si="12"/>
        <v>0.77482268337618787</v>
      </c>
    </row>
    <row r="183" spans="13:22" x14ac:dyDescent="0.25">
      <c r="M183" s="3">
        <v>179</v>
      </c>
      <c r="N183" s="122">
        <f>(_xlfn.GAMMA.INV(T183,IF($O$2="Railway",$D$31,$D$32),IF($O$2="Railway",$F$31,$F$32))*'CBA Result'!$G$124)</f>
        <v>2190060744.4033694</v>
      </c>
      <c r="O183" s="122">
        <f>'CBA Result'!$G$123+'CBA Result'!$G$127+'CBA Result'!$G$128+'CBA Result'!$G$129+'CBA Result'!$G$130</f>
        <v>728759586.14829445</v>
      </c>
      <c r="P183" s="122">
        <f>'CBA Result'!$G$125+'CBA Result'!$G$126</f>
        <v>5415872827.8395329</v>
      </c>
      <c r="Q183" s="122">
        <f>'CBA Result'!$G$110</f>
        <v>-7384971586.1375494</v>
      </c>
      <c r="R183" s="122">
        <v>0.60528445412807919</v>
      </c>
      <c r="S183" s="122">
        <f t="shared" si="10"/>
        <v>4968046196.2036257</v>
      </c>
      <c r="T183" s="122">
        <v>0.20516096748196611</v>
      </c>
      <c r="U183" s="122">
        <f t="shared" si="11"/>
        <v>-10509636616.512543</v>
      </c>
      <c r="V183" s="3">
        <f t="shared" si="12"/>
        <v>0.75044141053969393</v>
      </c>
    </row>
    <row r="184" spans="13:22" x14ac:dyDescent="0.25">
      <c r="M184" s="3">
        <v>180</v>
      </c>
      <c r="N184" s="122">
        <f>(_xlfn.GAMMA.INV(T184,IF($O$2="Railway",$D$31,$D$32),IF($O$2="Railway",$F$31,$F$32))*'CBA Result'!$G$124)</f>
        <v>2339451188.9472055</v>
      </c>
      <c r="O184" s="122">
        <f>'CBA Result'!$G$123+'CBA Result'!$G$127+'CBA Result'!$G$128+'CBA Result'!$G$129+'CBA Result'!$G$130</f>
        <v>728759586.14829445</v>
      </c>
      <c r="P184" s="122">
        <f>'CBA Result'!$G$125+'CBA Result'!$G$126</f>
        <v>5415872827.8395329</v>
      </c>
      <c r="Q184" s="122">
        <f>'CBA Result'!$G$110</f>
        <v>-7384971586.1375494</v>
      </c>
      <c r="R184" s="122">
        <v>0.50716567157048154</v>
      </c>
      <c r="S184" s="122">
        <f t="shared" si="10"/>
        <v>4327369100.0416098</v>
      </c>
      <c r="T184" s="122">
        <v>0.30035678482204853</v>
      </c>
      <c r="U184" s="122">
        <f t="shared" si="11"/>
        <v>-11226529647.971678</v>
      </c>
      <c r="V184" s="3">
        <f t="shared" si="12"/>
        <v>0.65875921652006553</v>
      </c>
    </row>
    <row r="185" spans="13:22" x14ac:dyDescent="0.25">
      <c r="M185" s="3">
        <v>181</v>
      </c>
      <c r="N185" s="122">
        <f>(_xlfn.GAMMA.INV(T185,IF($O$2="Railway",$D$31,$D$32),IF($O$2="Railway",$F$31,$F$32))*'CBA Result'!$G$124)</f>
        <v>1941352578.1126804</v>
      </c>
      <c r="O185" s="122">
        <f>'CBA Result'!$G$123+'CBA Result'!$G$127+'CBA Result'!$G$128+'CBA Result'!$G$129+'CBA Result'!$G$130</f>
        <v>728759586.14829445</v>
      </c>
      <c r="P185" s="122">
        <f>'CBA Result'!$G$125+'CBA Result'!$G$126</f>
        <v>5415872827.8395329</v>
      </c>
      <c r="Q185" s="122">
        <f>'CBA Result'!$G$110</f>
        <v>-7384971586.1375494</v>
      </c>
      <c r="R185" s="122">
        <v>8.2997951765939826E-2</v>
      </c>
      <c r="S185" s="122">
        <f t="shared" si="10"/>
        <v>1622188993.9952776</v>
      </c>
      <c r="T185" s="122">
        <v>8.7690370708180532E-2</v>
      </c>
      <c r="U185" s="122">
        <f t="shared" si="11"/>
        <v>-9316138921.0929604</v>
      </c>
      <c r="V185" s="3">
        <f t="shared" si="12"/>
        <v>0.46073820867332921</v>
      </c>
    </row>
    <row r="186" spans="13:22" x14ac:dyDescent="0.25">
      <c r="M186" s="3">
        <v>182</v>
      </c>
      <c r="N186" s="122">
        <f>(_xlfn.GAMMA.INV(T186,IF($O$2="Railway",$D$31,$D$32),IF($O$2="Railway",$F$31,$F$32))*'CBA Result'!$G$124)</f>
        <v>2572969923.5643454</v>
      </c>
      <c r="O186" s="122">
        <f>'CBA Result'!$G$123+'CBA Result'!$G$127+'CBA Result'!$G$128+'CBA Result'!$G$129+'CBA Result'!$G$130</f>
        <v>728759586.14829445</v>
      </c>
      <c r="P186" s="122">
        <f>'CBA Result'!$G$125+'CBA Result'!$G$126</f>
        <v>5415872827.8395329</v>
      </c>
      <c r="Q186" s="122">
        <f>'CBA Result'!$G$110</f>
        <v>-7384971586.1375494</v>
      </c>
      <c r="R186" s="122">
        <v>0.93573090563209305</v>
      </c>
      <c r="S186" s="122">
        <f t="shared" si="10"/>
        <v>8369986951.9931231</v>
      </c>
      <c r="T186" s="122">
        <v>0.4683819422310036</v>
      </c>
      <c r="U186" s="122">
        <f t="shared" si="11"/>
        <v>-12347136485.131603</v>
      </c>
      <c r="V186" s="3">
        <f t="shared" si="12"/>
        <v>0.94529743602986982</v>
      </c>
    </row>
    <row r="187" spans="13:22" x14ac:dyDescent="0.25">
      <c r="M187" s="3">
        <v>183</v>
      </c>
      <c r="N187" s="122">
        <f>(_xlfn.GAMMA.INV(T187,IF($O$2="Railway",$D$31,$D$32),IF($O$2="Railway",$F$31,$F$32))*'CBA Result'!$G$124)</f>
        <v>2507161009.2068524</v>
      </c>
      <c r="O187" s="122">
        <f>'CBA Result'!$G$123+'CBA Result'!$G$127+'CBA Result'!$G$128+'CBA Result'!$G$129+'CBA Result'!$G$130</f>
        <v>728759586.14829445</v>
      </c>
      <c r="P187" s="122">
        <f>'CBA Result'!$G$125+'CBA Result'!$G$126</f>
        <v>5415872827.8395329</v>
      </c>
      <c r="Q187" s="122">
        <f>'CBA Result'!$G$110</f>
        <v>-7384971586.1375494</v>
      </c>
      <c r="R187" s="122">
        <v>0.72757515531391903</v>
      </c>
      <c r="S187" s="122">
        <f t="shared" si="10"/>
        <v>5880597499.6557741</v>
      </c>
      <c r="T187" s="122">
        <v>0.42009916272471159</v>
      </c>
      <c r="U187" s="122">
        <f t="shared" si="11"/>
        <v>-12031333474.739368</v>
      </c>
      <c r="V187" s="3">
        <f t="shared" si="12"/>
        <v>0.75773131167477759</v>
      </c>
    </row>
    <row r="188" spans="13:22" x14ac:dyDescent="0.25">
      <c r="M188" s="3">
        <v>184</v>
      </c>
      <c r="N188" s="122">
        <f>(_xlfn.GAMMA.INV(T188,IF($O$2="Railway",$D$31,$D$32),IF($O$2="Railway",$F$31,$F$32))*'CBA Result'!$G$124)</f>
        <v>2797285006.3087049</v>
      </c>
      <c r="O188" s="122">
        <f>'CBA Result'!$G$123+'CBA Result'!$G$127+'CBA Result'!$G$128+'CBA Result'!$G$129+'CBA Result'!$G$130</f>
        <v>728759586.14829445</v>
      </c>
      <c r="P188" s="122">
        <f>'CBA Result'!$G$125+'CBA Result'!$G$126</f>
        <v>5415872827.8395329</v>
      </c>
      <c r="Q188" s="122">
        <f>'CBA Result'!$G$110</f>
        <v>-7384971586.1375494</v>
      </c>
      <c r="R188" s="122">
        <v>0.72252399967662206</v>
      </c>
      <c r="S188" s="122">
        <f t="shared" si="10"/>
        <v>5839087377.7221365</v>
      </c>
      <c r="T188" s="122">
        <v>0.6264580524956429</v>
      </c>
      <c r="U188" s="122">
        <f t="shared" si="11"/>
        <v>-13423576950.662342</v>
      </c>
      <c r="V188" s="3">
        <f t="shared" si="12"/>
        <v>0.69766292580585565</v>
      </c>
    </row>
    <row r="189" spans="13:22" x14ac:dyDescent="0.25">
      <c r="M189" s="3">
        <v>185</v>
      </c>
      <c r="N189" s="122">
        <f>(_xlfn.GAMMA.INV(T189,IF($O$2="Railway",$D$31,$D$32),IF($O$2="Railway",$F$31,$F$32))*'CBA Result'!$G$124)</f>
        <v>3195719168.9322004</v>
      </c>
      <c r="O189" s="122">
        <f>'CBA Result'!$G$123+'CBA Result'!$G$127+'CBA Result'!$G$128+'CBA Result'!$G$129+'CBA Result'!$G$130</f>
        <v>728759586.14829445</v>
      </c>
      <c r="P189" s="122">
        <f>'CBA Result'!$G$125+'CBA Result'!$G$126</f>
        <v>5415872827.8395329</v>
      </c>
      <c r="Q189" s="122">
        <f>'CBA Result'!$G$110</f>
        <v>-7384971586.1375494</v>
      </c>
      <c r="R189" s="122">
        <v>0.28167648829105696</v>
      </c>
      <c r="S189" s="122">
        <f t="shared" si="10"/>
        <v>2964859712.3697047</v>
      </c>
      <c r="T189" s="122">
        <v>0.83805090947058281</v>
      </c>
      <c r="U189" s="122">
        <f t="shared" si="11"/>
        <v>-15335577919.346964</v>
      </c>
      <c r="V189" s="3">
        <f t="shared" si="12"/>
        <v>0.44923892035126956</v>
      </c>
    </row>
    <row r="190" spans="13:22" x14ac:dyDescent="0.25">
      <c r="M190" s="3">
        <v>186</v>
      </c>
      <c r="N190" s="122">
        <f>(_xlfn.GAMMA.INV(T190,IF($O$2="Railway",$D$31,$D$32),IF($O$2="Railway",$F$31,$F$32))*'CBA Result'!$G$124)</f>
        <v>2148753902.7157316</v>
      </c>
      <c r="O190" s="122">
        <f>'CBA Result'!$G$123+'CBA Result'!$G$127+'CBA Result'!$G$128+'CBA Result'!$G$129+'CBA Result'!$G$130</f>
        <v>728759586.14829445</v>
      </c>
      <c r="P190" s="122">
        <f>'CBA Result'!$G$125+'CBA Result'!$G$126</f>
        <v>5415872827.8395329</v>
      </c>
      <c r="Q190" s="122">
        <f>'CBA Result'!$G$110</f>
        <v>-7384971586.1375494</v>
      </c>
      <c r="R190" s="122">
        <v>0.87494396520656226</v>
      </c>
      <c r="S190" s="122">
        <f t="shared" si="10"/>
        <v>7381714767.1921768</v>
      </c>
      <c r="T190" s="122">
        <v>0.18175475484733505</v>
      </c>
      <c r="U190" s="122">
        <f t="shared" si="11"/>
        <v>-10311413851.677244</v>
      </c>
      <c r="V190" s="3">
        <f t="shared" si="12"/>
        <v>0.99493904556914337</v>
      </c>
    </row>
    <row r="191" spans="13:22" x14ac:dyDescent="0.25">
      <c r="M191" s="3">
        <v>187</v>
      </c>
      <c r="N191" s="122">
        <f>(_xlfn.GAMMA.INV(T191,IF($O$2="Railway",$D$31,$D$32),IF($O$2="Railway",$F$31,$F$32))*'CBA Result'!$G$124)</f>
        <v>2932406433.1485872</v>
      </c>
      <c r="O191" s="122">
        <f>'CBA Result'!$G$123+'CBA Result'!$G$127+'CBA Result'!$G$128+'CBA Result'!$G$129+'CBA Result'!$G$130</f>
        <v>728759586.14829445</v>
      </c>
      <c r="P191" s="122">
        <f>'CBA Result'!$G$125+'CBA Result'!$G$126</f>
        <v>5415872827.8395329</v>
      </c>
      <c r="Q191" s="122">
        <f>'CBA Result'!$G$110</f>
        <v>-7384971586.1375494</v>
      </c>
      <c r="R191" s="122">
        <v>0.1896271698593448</v>
      </c>
      <c r="S191" s="122">
        <f t="shared" si="10"/>
        <v>2390870682.4592781</v>
      </c>
      <c r="T191" s="122">
        <v>0.71030830901299313</v>
      </c>
      <c r="U191" s="122">
        <f t="shared" si="11"/>
        <v>-14071995995.120726</v>
      </c>
      <c r="V191" s="3">
        <f t="shared" si="12"/>
        <v>0.43007663616836034</v>
      </c>
    </row>
    <row r="192" spans="13:22" x14ac:dyDescent="0.25">
      <c r="M192" s="3">
        <v>188</v>
      </c>
      <c r="N192" s="122">
        <f>(_xlfn.GAMMA.INV(T192,IF($O$2="Railway",$D$31,$D$32),IF($O$2="Railway",$F$31,$F$32))*'CBA Result'!$G$124)</f>
        <v>2823788445.4881544</v>
      </c>
      <c r="O192" s="122">
        <f>'CBA Result'!$G$123+'CBA Result'!$G$127+'CBA Result'!$G$128+'CBA Result'!$G$129+'CBA Result'!$G$130</f>
        <v>728759586.14829445</v>
      </c>
      <c r="P192" s="122">
        <f>'CBA Result'!$G$125+'CBA Result'!$G$126</f>
        <v>5415872827.8395329</v>
      </c>
      <c r="Q192" s="122">
        <f>'CBA Result'!$G$110</f>
        <v>-7384971586.1375494</v>
      </c>
      <c r="R192" s="122">
        <v>0.51651491494886081</v>
      </c>
      <c r="S192" s="122">
        <f t="shared" si="10"/>
        <v>4386206744.8886518</v>
      </c>
      <c r="T192" s="122">
        <v>0.64376058116891344</v>
      </c>
      <c r="U192" s="122">
        <f t="shared" si="11"/>
        <v>-13550761329.258078</v>
      </c>
      <c r="V192" s="3">
        <f t="shared" si="12"/>
        <v>0.5858530442407075</v>
      </c>
    </row>
    <row r="193" spans="13:22" x14ac:dyDescent="0.25">
      <c r="M193" s="3">
        <v>189</v>
      </c>
      <c r="N193" s="122">
        <f>(_xlfn.GAMMA.INV(T193,IF($O$2="Railway",$D$31,$D$32),IF($O$2="Railway",$F$31,$F$32))*'CBA Result'!$G$124)</f>
        <v>1840181787.3329346</v>
      </c>
      <c r="O193" s="122">
        <f>'CBA Result'!$G$123+'CBA Result'!$G$127+'CBA Result'!$G$128+'CBA Result'!$G$129+'CBA Result'!$G$130</f>
        <v>728759586.14829445</v>
      </c>
      <c r="P193" s="122">
        <f>'CBA Result'!$G$125+'CBA Result'!$G$126</f>
        <v>5415872827.8395329</v>
      </c>
      <c r="Q193" s="122">
        <f>'CBA Result'!$G$110</f>
        <v>-7384971586.1375494</v>
      </c>
      <c r="R193" s="122">
        <v>1.1763892705532353E-2</v>
      </c>
      <c r="S193" s="122">
        <f t="shared" si="10"/>
        <v>827818106.50314891</v>
      </c>
      <c r="T193" s="122">
        <v>5.6507070443652885E-2</v>
      </c>
      <c r="U193" s="122">
        <f t="shared" si="11"/>
        <v>-8830641772.2045135</v>
      </c>
      <c r="V193" s="3">
        <f t="shared" si="12"/>
        <v>0.38465601567895991</v>
      </c>
    </row>
    <row r="194" spans="13:22" x14ac:dyDescent="0.25">
      <c r="M194" s="3">
        <v>190</v>
      </c>
      <c r="N194" s="122">
        <f>(_xlfn.GAMMA.INV(T194,IF($O$2="Railway",$D$31,$D$32),IF($O$2="Railway",$F$31,$F$32))*'CBA Result'!$G$124)</f>
        <v>2239943883.15874</v>
      </c>
      <c r="O194" s="122">
        <f>'CBA Result'!$G$123+'CBA Result'!$G$127+'CBA Result'!$G$128+'CBA Result'!$G$129+'CBA Result'!$G$130</f>
        <v>728759586.14829445</v>
      </c>
      <c r="P194" s="122">
        <f>'CBA Result'!$G$125+'CBA Result'!$G$126</f>
        <v>5415872827.8395329</v>
      </c>
      <c r="Q194" s="122">
        <f>'CBA Result'!$G$110</f>
        <v>-7384971586.1375494</v>
      </c>
      <c r="R194" s="122">
        <v>0.86778955516367451</v>
      </c>
      <c r="S194" s="122">
        <f t="shared" si="10"/>
        <v>7288520980.1300879</v>
      </c>
      <c r="T194" s="122">
        <v>0.23524773572594415</v>
      </c>
      <c r="U194" s="122">
        <f t="shared" si="11"/>
        <v>-10749015210.43955</v>
      </c>
      <c r="V194" s="3">
        <f t="shared" si="12"/>
        <v>0.95424783095247689</v>
      </c>
    </row>
    <row r="195" spans="13:22" x14ac:dyDescent="0.25">
      <c r="M195" s="3">
        <v>191</v>
      </c>
      <c r="N195" s="122">
        <f>(_xlfn.GAMMA.INV(T195,IF($O$2="Railway",$D$31,$D$32),IF($O$2="Railway",$F$31,$F$32))*'CBA Result'!$G$124)</f>
        <v>3793277293.5197296</v>
      </c>
      <c r="O195" s="122">
        <f>'CBA Result'!$G$123+'CBA Result'!$G$127+'CBA Result'!$G$128+'CBA Result'!$G$129+'CBA Result'!$G$130</f>
        <v>728759586.14829445</v>
      </c>
      <c r="P195" s="122">
        <f>'CBA Result'!$G$125+'CBA Result'!$G$126</f>
        <v>5415872827.8395329</v>
      </c>
      <c r="Q195" s="122">
        <f>'CBA Result'!$G$110</f>
        <v>-7384971586.1375494</v>
      </c>
      <c r="R195" s="122">
        <v>0.76952199815811417</v>
      </c>
      <c r="S195" s="122">
        <f t="shared" si="10"/>
        <v>6243458379.6024303</v>
      </c>
      <c r="T195" s="122">
        <v>0.97043913871092058</v>
      </c>
      <c r="U195" s="122">
        <f t="shared" si="11"/>
        <v>-18203132512.391151</v>
      </c>
      <c r="V195" s="3">
        <f t="shared" si="12"/>
        <v>0.59140893755194146</v>
      </c>
    </row>
    <row r="196" spans="13:22" x14ac:dyDescent="0.25">
      <c r="M196" s="3">
        <v>192</v>
      </c>
      <c r="N196" s="122">
        <f>(_xlfn.GAMMA.INV(T196,IF($O$2="Railway",$D$31,$D$32),IF($O$2="Railway",$F$31,$F$32))*'CBA Result'!$G$124)</f>
        <v>3404447325.2302122</v>
      </c>
      <c r="O196" s="122">
        <f>'CBA Result'!$G$123+'CBA Result'!$G$127+'CBA Result'!$G$128+'CBA Result'!$G$129+'CBA Result'!$G$130</f>
        <v>728759586.14829445</v>
      </c>
      <c r="P196" s="122">
        <f>'CBA Result'!$G$125+'CBA Result'!$G$126</f>
        <v>5415872827.8395329</v>
      </c>
      <c r="Q196" s="122">
        <f>'CBA Result'!$G$110</f>
        <v>-7384971586.1375494</v>
      </c>
      <c r="R196" s="122">
        <v>0.60973067191988173</v>
      </c>
      <c r="S196" s="122">
        <f t="shared" si="10"/>
        <v>4998555300.5545807</v>
      </c>
      <c r="T196" s="122">
        <v>0.90536300404079384</v>
      </c>
      <c r="U196" s="122">
        <f t="shared" si="11"/>
        <v>-16337220033.581718</v>
      </c>
      <c r="V196" s="3">
        <f t="shared" si="12"/>
        <v>0.55895447286395328</v>
      </c>
    </row>
    <row r="197" spans="13:22" x14ac:dyDescent="0.25">
      <c r="M197" s="3">
        <v>193</v>
      </c>
      <c r="N197" s="122">
        <f>(_xlfn.GAMMA.INV(T197,IF($O$2="Railway",$D$31,$D$32),IF($O$2="Railway",$F$31,$F$32))*'CBA Result'!$G$124)</f>
        <v>3016874686.0282769</v>
      </c>
      <c r="O197" s="122">
        <f>'CBA Result'!$G$123+'CBA Result'!$G$127+'CBA Result'!$G$128+'CBA Result'!$G$129+'CBA Result'!$G$130</f>
        <v>728759586.14829445</v>
      </c>
      <c r="P197" s="122">
        <f>'CBA Result'!$G$125+'CBA Result'!$G$126</f>
        <v>5415872827.8395329</v>
      </c>
      <c r="Q197" s="122">
        <f>'CBA Result'!$G$110</f>
        <v>-7384971586.1375494</v>
      </c>
      <c r="R197" s="122">
        <v>0.75384405767613372</v>
      </c>
      <c r="S197" s="122">
        <f t="shared" si="10"/>
        <v>6103747480.409749</v>
      </c>
      <c r="T197" s="122">
        <v>0.7566665194615344</v>
      </c>
      <c r="U197" s="122">
        <f t="shared" si="11"/>
        <v>-14477341210.163639</v>
      </c>
      <c r="V197" s="3">
        <f t="shared" si="12"/>
        <v>0.68033084318491321</v>
      </c>
    </row>
    <row r="198" spans="13:22" x14ac:dyDescent="0.25">
      <c r="M198" s="3">
        <v>194</v>
      </c>
      <c r="N198" s="122">
        <f>(_xlfn.GAMMA.INV(T198,IF($O$2="Railway",$D$31,$D$32),IF($O$2="Railway",$F$31,$F$32))*'CBA Result'!$G$124)</f>
        <v>3660108811.653563</v>
      </c>
      <c r="O198" s="122">
        <f>'CBA Result'!$G$123+'CBA Result'!$G$127+'CBA Result'!$G$128+'CBA Result'!$G$129+'CBA Result'!$G$130</f>
        <v>728759586.14829445</v>
      </c>
      <c r="P198" s="122">
        <f>'CBA Result'!$G$125+'CBA Result'!$G$126</f>
        <v>5415872827.8395329</v>
      </c>
      <c r="Q198" s="122">
        <f>'CBA Result'!$G$110</f>
        <v>-7384971586.1375494</v>
      </c>
      <c r="R198" s="122">
        <v>0.17151009174402942</v>
      </c>
      <c r="S198" s="122">
        <f t="shared" ref="S198:S261" si="13">_xlfn.BETA.INV(R198,IF($O$2="Railway",$I$30,$J$30),IF($O$2="Railway",$I$31,$J$31),IF($O$2="Railway",$I$27,$J$27),IF($O$2="Railway",$I$29,$J$29))*P198</f>
        <v>2271628046.7600923</v>
      </c>
      <c r="T198" s="122">
        <v>0.95496335039236202</v>
      </c>
      <c r="U198" s="122">
        <f t="shared" ref="U198:U261" si="14">_xlfn.GAMMA.INV(T198,IF($O$2="Railway",$D$31,$D$32),IF($O$2="Railway",$F$31,$F$32))*Q198</f>
        <v>-17564085236.299583</v>
      </c>
      <c r="V198" s="3">
        <f t="shared" ref="V198:V261" si="15">(N198+O198+S198)/-U198</f>
        <v>0.3792111205880932</v>
      </c>
    </row>
    <row r="199" spans="13:22" x14ac:dyDescent="0.25">
      <c r="M199" s="3">
        <v>195</v>
      </c>
      <c r="N199" s="122">
        <f>(_xlfn.GAMMA.INV(T199,IF($O$2="Railway",$D$31,$D$32),IF($O$2="Railway",$F$31,$F$32))*'CBA Result'!$G$124)</f>
        <v>3760973799.7300835</v>
      </c>
      <c r="O199" s="122">
        <f>'CBA Result'!$G$123+'CBA Result'!$G$127+'CBA Result'!$G$128+'CBA Result'!$G$129+'CBA Result'!$G$130</f>
        <v>728759586.14829445</v>
      </c>
      <c r="P199" s="122">
        <f>'CBA Result'!$G$125+'CBA Result'!$G$126</f>
        <v>5415872827.8395329</v>
      </c>
      <c r="Q199" s="122">
        <f>'CBA Result'!$G$110</f>
        <v>-7384971586.1375494</v>
      </c>
      <c r="R199" s="122">
        <v>0.65587025981821212</v>
      </c>
      <c r="S199" s="122">
        <f t="shared" si="13"/>
        <v>5325288169.3722429</v>
      </c>
      <c r="T199" s="122">
        <v>0.9671930640454437</v>
      </c>
      <c r="U199" s="122">
        <f t="shared" si="14"/>
        <v>-18048114902.929623</v>
      </c>
      <c r="V199" s="3">
        <f t="shared" si="15"/>
        <v>0.5438253029770671</v>
      </c>
    </row>
    <row r="200" spans="13:22" x14ac:dyDescent="0.25">
      <c r="M200" s="3">
        <v>196</v>
      </c>
      <c r="N200" s="122">
        <f>(_xlfn.GAMMA.INV(T200,IF($O$2="Railway",$D$31,$D$32),IF($O$2="Railway",$F$31,$F$32))*'CBA Result'!$G$124)</f>
        <v>2600029926.6946063</v>
      </c>
      <c r="O200" s="122">
        <f>'CBA Result'!$G$123+'CBA Result'!$G$127+'CBA Result'!$G$128+'CBA Result'!$G$129+'CBA Result'!$G$130</f>
        <v>728759586.14829445</v>
      </c>
      <c r="P200" s="122">
        <f>'CBA Result'!$G$125+'CBA Result'!$G$126</f>
        <v>5415872827.8395329</v>
      </c>
      <c r="Q200" s="122">
        <f>'CBA Result'!$G$110</f>
        <v>-7384971586.1375494</v>
      </c>
      <c r="R200" s="122">
        <v>0.2228361004037317</v>
      </c>
      <c r="S200" s="122">
        <f t="shared" si="13"/>
        <v>2602899356.7270083</v>
      </c>
      <c r="T200" s="122">
        <v>0.48817095890976381</v>
      </c>
      <c r="U200" s="122">
        <f t="shared" si="14"/>
        <v>-12476991695.982483</v>
      </c>
      <c r="V200" s="3">
        <f t="shared" si="15"/>
        <v>0.47541018012217462</v>
      </c>
    </row>
    <row r="201" spans="13:22" x14ac:dyDescent="0.25">
      <c r="M201" s="3">
        <v>197</v>
      </c>
      <c r="N201" s="122">
        <f>(_xlfn.GAMMA.INV(T201,IF($O$2="Railway",$D$31,$D$32),IF($O$2="Railway",$F$31,$F$32))*'CBA Result'!$G$124)</f>
        <v>2765045214.6829872</v>
      </c>
      <c r="O201" s="122">
        <f>'CBA Result'!$G$123+'CBA Result'!$G$127+'CBA Result'!$G$128+'CBA Result'!$G$129+'CBA Result'!$G$130</f>
        <v>728759586.14829445</v>
      </c>
      <c r="P201" s="122">
        <f>'CBA Result'!$G$125+'CBA Result'!$G$126</f>
        <v>5415872827.8395329</v>
      </c>
      <c r="Q201" s="122">
        <f>'CBA Result'!$G$110</f>
        <v>-7384971586.1375494</v>
      </c>
      <c r="R201" s="122">
        <v>0.68325243713786643</v>
      </c>
      <c r="S201" s="122">
        <f t="shared" si="13"/>
        <v>5529440616.2062693</v>
      </c>
      <c r="T201" s="122">
        <v>0.60491404022447581</v>
      </c>
      <c r="U201" s="122">
        <f t="shared" si="14"/>
        <v>-13268865034.363108</v>
      </c>
      <c r="V201" s="3">
        <f t="shared" si="15"/>
        <v>0.68003144154903661</v>
      </c>
    </row>
    <row r="202" spans="13:22" x14ac:dyDescent="0.25">
      <c r="M202" s="3">
        <v>198</v>
      </c>
      <c r="N202" s="122">
        <f>(_xlfn.GAMMA.INV(T202,IF($O$2="Railway",$D$31,$D$32),IF($O$2="Railway",$F$31,$F$32))*'CBA Result'!$G$124)</f>
        <v>2462526256.5905323</v>
      </c>
      <c r="O202" s="122">
        <f>'CBA Result'!$G$123+'CBA Result'!$G$127+'CBA Result'!$G$128+'CBA Result'!$G$129+'CBA Result'!$G$130</f>
        <v>728759586.14829445</v>
      </c>
      <c r="P202" s="122">
        <f>'CBA Result'!$G$125+'CBA Result'!$G$126</f>
        <v>5415872827.8395329</v>
      </c>
      <c r="Q202" s="122">
        <f>'CBA Result'!$G$110</f>
        <v>-7384971586.1375494</v>
      </c>
      <c r="R202" s="122">
        <v>0.53343281821084421</v>
      </c>
      <c r="S202" s="122">
        <f t="shared" si="13"/>
        <v>4493677794.778409</v>
      </c>
      <c r="T202" s="122">
        <v>0.3875081213694912</v>
      </c>
      <c r="U202" s="122">
        <f t="shared" si="14"/>
        <v>-11817140771.790731</v>
      </c>
      <c r="V202" s="3">
        <f t="shared" si="15"/>
        <v>0.65032343998663233</v>
      </c>
    </row>
    <row r="203" spans="13:22" x14ac:dyDescent="0.25">
      <c r="M203" s="3">
        <v>199</v>
      </c>
      <c r="N203" s="122">
        <f>(_xlfn.GAMMA.INV(T203,IF($O$2="Railway",$D$31,$D$32),IF($O$2="Railway",$F$31,$F$32))*'CBA Result'!$G$124)</f>
        <v>2807916069.0093875</v>
      </c>
      <c r="O203" s="122">
        <f>'CBA Result'!$G$123+'CBA Result'!$G$127+'CBA Result'!$G$128+'CBA Result'!$G$129+'CBA Result'!$G$130</f>
        <v>728759586.14829445</v>
      </c>
      <c r="P203" s="122">
        <f>'CBA Result'!$G$125+'CBA Result'!$G$126</f>
        <v>5415872827.8395329</v>
      </c>
      <c r="Q203" s="122">
        <f>'CBA Result'!$G$110</f>
        <v>-7384971586.1375494</v>
      </c>
      <c r="R203" s="122">
        <v>0.46091790452016512</v>
      </c>
      <c r="S203" s="122">
        <f t="shared" si="13"/>
        <v>4041181005.9415531</v>
      </c>
      <c r="T203" s="122">
        <v>0.63344440797931034</v>
      </c>
      <c r="U203" s="122">
        <f t="shared" si="14"/>
        <v>-13474593163.850517</v>
      </c>
      <c r="V203" s="3">
        <f t="shared" si="15"/>
        <v>0.56238111006045222</v>
      </c>
    </row>
    <row r="204" spans="13:22" x14ac:dyDescent="0.25">
      <c r="M204" s="3">
        <v>200</v>
      </c>
      <c r="N204" s="122">
        <f>(_xlfn.GAMMA.INV(T204,IF($O$2="Railway",$D$31,$D$32),IF($O$2="Railway",$F$31,$F$32))*'CBA Result'!$G$124)</f>
        <v>2526402470.5187321</v>
      </c>
      <c r="O204" s="122">
        <f>'CBA Result'!$G$123+'CBA Result'!$G$127+'CBA Result'!$G$128+'CBA Result'!$G$129+'CBA Result'!$G$130</f>
        <v>728759586.14829445</v>
      </c>
      <c r="P204" s="122">
        <f>'CBA Result'!$G$125+'CBA Result'!$G$126</f>
        <v>5415872827.8395329</v>
      </c>
      <c r="Q204" s="122">
        <f>'CBA Result'!$G$110</f>
        <v>-7384971586.1375494</v>
      </c>
      <c r="R204" s="122">
        <v>0.96905690826198032</v>
      </c>
      <c r="S204" s="122">
        <f t="shared" si="13"/>
        <v>9238944313.5088863</v>
      </c>
      <c r="T204" s="122">
        <v>0.43421200951159533</v>
      </c>
      <c r="U204" s="122">
        <f t="shared" si="14"/>
        <v>-12123669163.087421</v>
      </c>
      <c r="V204" s="3">
        <f t="shared" si="15"/>
        <v>1.0305548759295042</v>
      </c>
    </row>
    <row r="205" spans="13:22" x14ac:dyDescent="0.25">
      <c r="M205" s="3">
        <v>201</v>
      </c>
      <c r="N205" s="122">
        <f>(_xlfn.GAMMA.INV(T205,IF($O$2="Railway",$D$31,$D$32),IF($O$2="Railway",$F$31,$F$32))*'CBA Result'!$G$124)</f>
        <v>2655632521.5867</v>
      </c>
      <c r="O205" s="122">
        <f>'CBA Result'!$G$123+'CBA Result'!$G$127+'CBA Result'!$G$128+'CBA Result'!$G$129+'CBA Result'!$G$130</f>
        <v>728759586.14829445</v>
      </c>
      <c r="P205" s="122">
        <f>'CBA Result'!$G$125+'CBA Result'!$G$126</f>
        <v>5415872827.8395329</v>
      </c>
      <c r="Q205" s="122">
        <f>'CBA Result'!$G$110</f>
        <v>-7384971586.1375494</v>
      </c>
      <c r="R205" s="122">
        <v>4.884520267106951E-2</v>
      </c>
      <c r="S205" s="122">
        <f t="shared" si="13"/>
        <v>1309432488.6738877</v>
      </c>
      <c r="T205" s="122">
        <v>0.52844374809012462</v>
      </c>
      <c r="U205" s="122">
        <f t="shared" si="14"/>
        <v>-12743816745.810154</v>
      </c>
      <c r="V205" s="3">
        <f t="shared" si="15"/>
        <v>0.36832172731549151</v>
      </c>
    </row>
    <row r="206" spans="13:22" x14ac:dyDescent="0.25">
      <c r="M206" s="3">
        <v>202</v>
      </c>
      <c r="N206" s="122">
        <f>(_xlfn.GAMMA.INV(T206,IF($O$2="Railway",$D$31,$D$32),IF($O$2="Railway",$F$31,$F$32))*'CBA Result'!$G$124)</f>
        <v>3010323600.8569059</v>
      </c>
      <c r="O206" s="122">
        <f>'CBA Result'!$G$123+'CBA Result'!$G$127+'CBA Result'!$G$128+'CBA Result'!$G$129+'CBA Result'!$G$130</f>
        <v>728759586.14829445</v>
      </c>
      <c r="P206" s="122">
        <f>'CBA Result'!$G$125+'CBA Result'!$G$126</f>
        <v>5415872827.8395329</v>
      </c>
      <c r="Q206" s="122">
        <f>'CBA Result'!$G$110</f>
        <v>-7384971586.1375494</v>
      </c>
      <c r="R206" s="122">
        <v>0.29272793410132525</v>
      </c>
      <c r="S206" s="122">
        <f t="shared" si="13"/>
        <v>3031597488.2758651</v>
      </c>
      <c r="T206" s="122">
        <v>0.75324995453351096</v>
      </c>
      <c r="U206" s="122">
        <f t="shared" si="14"/>
        <v>-14445903943.060032</v>
      </c>
      <c r="V206" s="3">
        <f t="shared" si="15"/>
        <v>0.46869207368181159</v>
      </c>
    </row>
    <row r="207" spans="13:22" x14ac:dyDescent="0.25">
      <c r="M207" s="3">
        <v>203</v>
      </c>
      <c r="N207" s="122">
        <f>(_xlfn.GAMMA.INV(T207,IF($O$2="Railway",$D$31,$D$32),IF($O$2="Railway",$F$31,$F$32))*'CBA Result'!$G$124)</f>
        <v>2448439787.2071466</v>
      </c>
      <c r="O207" s="122">
        <f>'CBA Result'!$G$123+'CBA Result'!$G$127+'CBA Result'!$G$128+'CBA Result'!$G$129+'CBA Result'!$G$130</f>
        <v>728759586.14829445</v>
      </c>
      <c r="P207" s="122">
        <f>'CBA Result'!$G$125+'CBA Result'!$G$126</f>
        <v>5415872827.8395329</v>
      </c>
      <c r="Q207" s="122">
        <f>'CBA Result'!$G$110</f>
        <v>-7384971586.1375494</v>
      </c>
      <c r="R207" s="122">
        <v>0.45163077983607658</v>
      </c>
      <c r="S207" s="122">
        <f t="shared" si="13"/>
        <v>3984527725.3594646</v>
      </c>
      <c r="T207" s="122">
        <v>0.37729281209570764</v>
      </c>
      <c r="U207" s="122">
        <f t="shared" si="14"/>
        <v>-11749542795.429876</v>
      </c>
      <c r="V207" s="3">
        <f t="shared" si="15"/>
        <v>0.60953240678441922</v>
      </c>
    </row>
    <row r="208" spans="13:22" x14ac:dyDescent="0.25">
      <c r="M208" s="3">
        <v>204</v>
      </c>
      <c r="N208" s="122">
        <f>(_xlfn.GAMMA.INV(T208,IF($O$2="Railway",$D$31,$D$32),IF($O$2="Railway",$F$31,$F$32))*'CBA Result'!$G$124)</f>
        <v>2950317131.13411</v>
      </c>
      <c r="O208" s="122">
        <f>'CBA Result'!$G$123+'CBA Result'!$G$127+'CBA Result'!$G$128+'CBA Result'!$G$129+'CBA Result'!$G$130</f>
        <v>728759586.14829445</v>
      </c>
      <c r="P208" s="122">
        <f>'CBA Result'!$G$125+'CBA Result'!$G$126</f>
        <v>5415872827.8395329</v>
      </c>
      <c r="Q208" s="122">
        <f>'CBA Result'!$G$110</f>
        <v>-7384971586.1375494</v>
      </c>
      <c r="R208" s="122">
        <v>0.75151136300470478</v>
      </c>
      <c r="S208" s="122">
        <f t="shared" si="13"/>
        <v>6083402326.4668608</v>
      </c>
      <c r="T208" s="122">
        <v>0.72055017983255032</v>
      </c>
      <c r="U208" s="122">
        <f t="shared" si="14"/>
        <v>-14157945632.753826</v>
      </c>
      <c r="V208" s="3">
        <f t="shared" si="15"/>
        <v>0.68954065066927306</v>
      </c>
    </row>
    <row r="209" spans="13:22" x14ac:dyDescent="0.25">
      <c r="M209" s="3">
        <v>205</v>
      </c>
      <c r="N209" s="122">
        <f>(_xlfn.GAMMA.INV(T209,IF($O$2="Railway",$D$31,$D$32),IF($O$2="Railway",$F$31,$F$32))*'CBA Result'!$G$124)</f>
        <v>3527916850.5379853</v>
      </c>
      <c r="O209" s="122">
        <f>'CBA Result'!$G$123+'CBA Result'!$G$127+'CBA Result'!$G$128+'CBA Result'!$G$129+'CBA Result'!$G$130</f>
        <v>728759586.14829445</v>
      </c>
      <c r="P209" s="122">
        <f>'CBA Result'!$G$125+'CBA Result'!$G$126</f>
        <v>5415872827.8395329</v>
      </c>
      <c r="Q209" s="122">
        <f>'CBA Result'!$G$110</f>
        <v>-7384971586.1375494</v>
      </c>
      <c r="R209" s="122">
        <v>0.82644191866707062</v>
      </c>
      <c r="S209" s="122">
        <f t="shared" si="13"/>
        <v>6804554571.2110405</v>
      </c>
      <c r="T209" s="122">
        <v>0.9331410276855171</v>
      </c>
      <c r="U209" s="122">
        <f t="shared" si="14"/>
        <v>-16929724075.998816</v>
      </c>
      <c r="V209" s="3">
        <f t="shared" si="15"/>
        <v>0.65336156444385118</v>
      </c>
    </row>
    <row r="210" spans="13:22" x14ac:dyDescent="0.25">
      <c r="M210" s="3">
        <v>206</v>
      </c>
      <c r="N210" s="122">
        <f>(_xlfn.GAMMA.INV(T210,IF($O$2="Railway",$D$31,$D$32),IF($O$2="Railway",$F$31,$F$32))*'CBA Result'!$G$124)</f>
        <v>2493910864.5496926</v>
      </c>
      <c r="O210" s="122">
        <f>'CBA Result'!$G$123+'CBA Result'!$G$127+'CBA Result'!$G$128+'CBA Result'!$G$129+'CBA Result'!$G$130</f>
        <v>728759586.14829445</v>
      </c>
      <c r="P210" s="122">
        <f>'CBA Result'!$G$125+'CBA Result'!$G$126</f>
        <v>5415872827.8395329</v>
      </c>
      <c r="Q210" s="122">
        <f>'CBA Result'!$G$110</f>
        <v>-7384971586.1375494</v>
      </c>
      <c r="R210" s="122">
        <v>6.1910190316251335E-2</v>
      </c>
      <c r="S210" s="122">
        <f t="shared" si="13"/>
        <v>1436598889.5957928</v>
      </c>
      <c r="T210" s="122">
        <v>0.41039709575910088</v>
      </c>
      <c r="U210" s="122">
        <f t="shared" si="14"/>
        <v>-11967748843.208559</v>
      </c>
      <c r="V210" s="3">
        <f t="shared" si="15"/>
        <v>0.38931877676709559</v>
      </c>
    </row>
    <row r="211" spans="13:22" x14ac:dyDescent="0.25">
      <c r="M211" s="3">
        <v>207</v>
      </c>
      <c r="N211" s="122">
        <f>(_xlfn.GAMMA.INV(T211,IF($O$2="Railway",$D$31,$D$32),IF($O$2="Railway",$F$31,$F$32))*'CBA Result'!$G$124)</f>
        <v>2388325803.2348242</v>
      </c>
      <c r="O211" s="122">
        <f>'CBA Result'!$G$123+'CBA Result'!$G$127+'CBA Result'!$G$128+'CBA Result'!$G$129+'CBA Result'!$G$130</f>
        <v>728759586.14829445</v>
      </c>
      <c r="P211" s="122">
        <f>'CBA Result'!$G$125+'CBA Result'!$G$126</f>
        <v>5415872827.8395329</v>
      </c>
      <c r="Q211" s="122">
        <f>'CBA Result'!$G$110</f>
        <v>-7384971586.1375494</v>
      </c>
      <c r="R211" s="122">
        <v>0.81088279384579165</v>
      </c>
      <c r="S211" s="122">
        <f t="shared" si="13"/>
        <v>6641311268.2163877</v>
      </c>
      <c r="T211" s="122">
        <v>0.33430539049144925</v>
      </c>
      <c r="U211" s="122">
        <f t="shared" si="14"/>
        <v>-11461068547.062817</v>
      </c>
      <c r="V211" s="3">
        <f t="shared" si="15"/>
        <v>0.85143864357222943</v>
      </c>
    </row>
    <row r="212" spans="13:22" x14ac:dyDescent="0.25">
      <c r="M212" s="3">
        <v>208</v>
      </c>
      <c r="N212" s="122">
        <f>(_xlfn.GAMMA.INV(T212,IF($O$2="Railway",$D$31,$D$32),IF($O$2="Railway",$F$31,$F$32))*'CBA Result'!$G$124)</f>
        <v>1774555199.7529502</v>
      </c>
      <c r="O212" s="122">
        <f>'CBA Result'!$G$123+'CBA Result'!$G$127+'CBA Result'!$G$128+'CBA Result'!$G$129+'CBA Result'!$G$130</f>
        <v>728759586.14829445</v>
      </c>
      <c r="P212" s="122">
        <f>'CBA Result'!$G$125+'CBA Result'!$G$126</f>
        <v>5415872827.8395329</v>
      </c>
      <c r="Q212" s="122">
        <f>'CBA Result'!$G$110</f>
        <v>-7384971586.1375494</v>
      </c>
      <c r="R212" s="122">
        <v>0.21670011926536559</v>
      </c>
      <c r="S212" s="122">
        <f t="shared" si="13"/>
        <v>2564256930.9284248</v>
      </c>
      <c r="T212" s="122">
        <v>4.1065702570865947E-2</v>
      </c>
      <c r="U212" s="122">
        <f t="shared" si="14"/>
        <v>-8515713709.3140621</v>
      </c>
      <c r="V212" s="3">
        <f t="shared" si="15"/>
        <v>0.59508479145876092</v>
      </c>
    </row>
    <row r="213" spans="13:22" x14ac:dyDescent="0.25">
      <c r="M213" s="3">
        <v>209</v>
      </c>
      <c r="N213" s="122">
        <f>(_xlfn.GAMMA.INV(T213,IF($O$2="Railway",$D$31,$D$32),IF($O$2="Railway",$F$31,$F$32))*'CBA Result'!$G$124)</f>
        <v>3210296107.7379394</v>
      </c>
      <c r="O213" s="122">
        <f>'CBA Result'!$G$123+'CBA Result'!$G$127+'CBA Result'!$G$128+'CBA Result'!$G$129+'CBA Result'!$G$130</f>
        <v>728759586.14829445</v>
      </c>
      <c r="P213" s="122">
        <f>'CBA Result'!$G$125+'CBA Result'!$G$126</f>
        <v>5415872827.8395329</v>
      </c>
      <c r="Q213" s="122">
        <f>'CBA Result'!$G$110</f>
        <v>-7384971586.1375494</v>
      </c>
      <c r="R213" s="122">
        <v>0.70198455533712778</v>
      </c>
      <c r="S213" s="122">
        <f t="shared" si="13"/>
        <v>5674409646.4879227</v>
      </c>
      <c r="T213" s="122">
        <v>0.843682676520494</v>
      </c>
      <c r="U213" s="122">
        <f t="shared" si="14"/>
        <v>-15405529554.351128</v>
      </c>
      <c r="V213" s="3">
        <f t="shared" si="15"/>
        <v>0.62402693178819912</v>
      </c>
    </row>
    <row r="214" spans="13:22" x14ac:dyDescent="0.25">
      <c r="M214" s="3">
        <v>210</v>
      </c>
      <c r="N214" s="122">
        <f>(_xlfn.GAMMA.INV(T214,IF($O$2="Railway",$D$31,$D$32),IF($O$2="Railway",$F$31,$F$32))*'CBA Result'!$G$124)</f>
        <v>2611997313.9217019</v>
      </c>
      <c r="O214" s="122">
        <f>'CBA Result'!$G$123+'CBA Result'!$G$127+'CBA Result'!$G$128+'CBA Result'!$G$129+'CBA Result'!$G$130</f>
        <v>728759586.14829445</v>
      </c>
      <c r="P214" s="122">
        <f>'CBA Result'!$G$125+'CBA Result'!$G$126</f>
        <v>5415872827.8395329</v>
      </c>
      <c r="Q214" s="122">
        <f>'CBA Result'!$G$110</f>
        <v>-7384971586.1375494</v>
      </c>
      <c r="R214" s="122">
        <v>0.19173154687860494</v>
      </c>
      <c r="S214" s="122">
        <f t="shared" si="13"/>
        <v>2404538141.7350345</v>
      </c>
      <c r="T214" s="122">
        <v>0.49689099150721339</v>
      </c>
      <c r="U214" s="122">
        <f t="shared" si="14"/>
        <v>-12534420646.904175</v>
      </c>
      <c r="V214" s="3">
        <f t="shared" si="15"/>
        <v>0.45836143557413145</v>
      </c>
    </row>
    <row r="215" spans="13:22" x14ac:dyDescent="0.25">
      <c r="M215" s="3">
        <v>211</v>
      </c>
      <c r="N215" s="122">
        <f>(_xlfn.GAMMA.INV(T215,IF($O$2="Railway",$D$31,$D$32),IF($O$2="Railway",$F$31,$F$32))*'CBA Result'!$G$124)</f>
        <v>2496843502.4240384</v>
      </c>
      <c r="O215" s="122">
        <f>'CBA Result'!$G$123+'CBA Result'!$G$127+'CBA Result'!$G$128+'CBA Result'!$G$129+'CBA Result'!$G$130</f>
        <v>728759586.14829445</v>
      </c>
      <c r="P215" s="122">
        <f>'CBA Result'!$G$125+'CBA Result'!$G$126</f>
        <v>5415872827.8395329</v>
      </c>
      <c r="Q215" s="122">
        <f>'CBA Result'!$G$110</f>
        <v>-7384971586.1375494</v>
      </c>
      <c r="R215" s="122">
        <v>0.10095512498978343</v>
      </c>
      <c r="S215" s="122">
        <f t="shared" si="13"/>
        <v>1767166661.4158051</v>
      </c>
      <c r="T215" s="122">
        <v>0.4125429092139502</v>
      </c>
      <c r="U215" s="122">
        <f t="shared" si="14"/>
        <v>-11981821949.840857</v>
      </c>
      <c r="V215" s="3">
        <f t="shared" si="15"/>
        <v>0.41669537161286663</v>
      </c>
    </row>
    <row r="216" spans="13:22" x14ac:dyDescent="0.25">
      <c r="M216" s="3">
        <v>212</v>
      </c>
      <c r="N216" s="122">
        <f>(_xlfn.GAMMA.INV(T216,IF($O$2="Railway",$D$31,$D$32),IF($O$2="Railway",$F$31,$F$32))*'CBA Result'!$G$124)</f>
        <v>3117191055.988667</v>
      </c>
      <c r="O216" s="122">
        <f>'CBA Result'!$G$123+'CBA Result'!$G$127+'CBA Result'!$G$128+'CBA Result'!$G$129+'CBA Result'!$G$130</f>
        <v>728759586.14829445</v>
      </c>
      <c r="P216" s="122">
        <f>'CBA Result'!$G$125+'CBA Result'!$G$126</f>
        <v>5415872827.8395329</v>
      </c>
      <c r="Q216" s="122">
        <f>'CBA Result'!$G$110</f>
        <v>-7384971586.1375494</v>
      </c>
      <c r="R216" s="122">
        <v>0.22763109397259584</v>
      </c>
      <c r="S216" s="122">
        <f t="shared" si="13"/>
        <v>2632951796.0952797</v>
      </c>
      <c r="T216" s="122">
        <v>0.80513886497949061</v>
      </c>
      <c r="U216" s="122">
        <f t="shared" si="14"/>
        <v>-14958738174.912464</v>
      </c>
      <c r="V216" s="3">
        <f t="shared" si="15"/>
        <v>0.43311824583560865</v>
      </c>
    </row>
    <row r="217" spans="13:22" x14ac:dyDescent="0.25">
      <c r="M217" s="3">
        <v>213</v>
      </c>
      <c r="N217" s="122">
        <f>(_xlfn.GAMMA.INV(T217,IF($O$2="Railway",$D$31,$D$32),IF($O$2="Railway",$F$31,$F$32))*'CBA Result'!$G$124)</f>
        <v>3031919912.5188966</v>
      </c>
      <c r="O217" s="122">
        <f>'CBA Result'!$G$123+'CBA Result'!$G$127+'CBA Result'!$G$128+'CBA Result'!$G$129+'CBA Result'!$G$130</f>
        <v>728759586.14829445</v>
      </c>
      <c r="P217" s="122">
        <f>'CBA Result'!$G$125+'CBA Result'!$G$126</f>
        <v>5415872827.8395329</v>
      </c>
      <c r="Q217" s="122">
        <f>'CBA Result'!$G$110</f>
        <v>-7384971586.1375494</v>
      </c>
      <c r="R217" s="122">
        <v>0.93830601054111207</v>
      </c>
      <c r="S217" s="122">
        <f t="shared" si="13"/>
        <v>8423959704.9338608</v>
      </c>
      <c r="T217" s="122">
        <v>0.76439718233369891</v>
      </c>
      <c r="U217" s="122">
        <f t="shared" si="14"/>
        <v>-14549540058.361624</v>
      </c>
      <c r="V217" s="3">
        <f t="shared" si="15"/>
        <v>0.83745872066921712</v>
      </c>
    </row>
    <row r="218" spans="13:22" x14ac:dyDescent="0.25">
      <c r="M218" s="3">
        <v>214</v>
      </c>
      <c r="N218" s="122">
        <f>(_xlfn.GAMMA.INV(T218,IF($O$2="Railway",$D$31,$D$32),IF($O$2="Railway",$F$31,$F$32))*'CBA Result'!$G$124)</f>
        <v>2241413446.7534313</v>
      </c>
      <c r="O218" s="122">
        <f>'CBA Result'!$G$123+'CBA Result'!$G$127+'CBA Result'!$G$128+'CBA Result'!$G$129+'CBA Result'!$G$130</f>
        <v>728759586.14829445</v>
      </c>
      <c r="P218" s="122">
        <f>'CBA Result'!$G$125+'CBA Result'!$G$126</f>
        <v>5415872827.8395329</v>
      </c>
      <c r="Q218" s="122">
        <f>'CBA Result'!$G$110</f>
        <v>-7384971586.1375494</v>
      </c>
      <c r="R218" s="122">
        <v>0.61803589374416901</v>
      </c>
      <c r="S218" s="122">
        <f t="shared" si="13"/>
        <v>5055969404.4864511</v>
      </c>
      <c r="T218" s="122">
        <v>0.23616236352842335</v>
      </c>
      <c r="U218" s="122">
        <f t="shared" si="14"/>
        <v>-10756067334.17837</v>
      </c>
      <c r="V218" s="3">
        <f t="shared" si="15"/>
        <v>0.74619674533687497</v>
      </c>
    </row>
    <row r="219" spans="13:22" x14ac:dyDescent="0.25">
      <c r="M219" s="3">
        <v>215</v>
      </c>
      <c r="N219" s="122">
        <f>(_xlfn.GAMMA.INV(T219,IF($O$2="Railway",$D$31,$D$32),IF($O$2="Railway",$F$31,$F$32))*'CBA Result'!$G$124)</f>
        <v>2560740762.6037912</v>
      </c>
      <c r="O219" s="122">
        <f>'CBA Result'!$G$123+'CBA Result'!$G$127+'CBA Result'!$G$128+'CBA Result'!$G$129+'CBA Result'!$G$130</f>
        <v>728759586.14829445</v>
      </c>
      <c r="P219" s="122">
        <f>'CBA Result'!$G$125+'CBA Result'!$G$126</f>
        <v>5415872827.8395329</v>
      </c>
      <c r="Q219" s="122">
        <f>'CBA Result'!$G$110</f>
        <v>-7384971586.1375494</v>
      </c>
      <c r="R219" s="122">
        <v>0.46501188613615607</v>
      </c>
      <c r="S219" s="122">
        <f t="shared" si="13"/>
        <v>4066231203.0691195</v>
      </c>
      <c r="T219" s="122">
        <v>0.4594158890166723</v>
      </c>
      <c r="U219" s="122">
        <f t="shared" si="14"/>
        <v>-12288451337.631149</v>
      </c>
      <c r="V219" s="3">
        <f t="shared" si="15"/>
        <v>0.5985889799877071</v>
      </c>
    </row>
    <row r="220" spans="13:22" x14ac:dyDescent="0.25">
      <c r="M220" s="3">
        <v>216</v>
      </c>
      <c r="N220" s="122">
        <f>(_xlfn.GAMMA.INV(T220,IF($O$2="Railway",$D$31,$D$32),IF($O$2="Railway",$F$31,$F$32))*'CBA Result'!$G$124)</f>
        <v>3916901221.7025781</v>
      </c>
      <c r="O220" s="122">
        <f>'CBA Result'!$G$123+'CBA Result'!$G$127+'CBA Result'!$G$128+'CBA Result'!$G$129+'CBA Result'!$G$130</f>
        <v>728759586.14829445</v>
      </c>
      <c r="P220" s="122">
        <f>'CBA Result'!$G$125+'CBA Result'!$G$126</f>
        <v>5415872827.8395329</v>
      </c>
      <c r="Q220" s="122">
        <f>'CBA Result'!$G$110</f>
        <v>-7384971586.1375494</v>
      </c>
      <c r="R220" s="122">
        <v>0.85517736979181491</v>
      </c>
      <c r="S220" s="122">
        <f t="shared" si="13"/>
        <v>7131823710.1366796</v>
      </c>
      <c r="T220" s="122">
        <v>0.98039184085485909</v>
      </c>
      <c r="U220" s="122">
        <f t="shared" si="14"/>
        <v>-18796377501.429813</v>
      </c>
      <c r="V220" s="3">
        <f t="shared" si="15"/>
        <v>0.62658267621469388</v>
      </c>
    </row>
    <row r="221" spans="13:22" x14ac:dyDescent="0.25">
      <c r="M221" s="3">
        <v>217</v>
      </c>
      <c r="N221" s="122">
        <f>(_xlfn.GAMMA.INV(T221,IF($O$2="Railway",$D$31,$D$32),IF($O$2="Railway",$F$31,$F$32))*'CBA Result'!$G$124)</f>
        <v>2803459926.6718946</v>
      </c>
      <c r="O221" s="122">
        <f>'CBA Result'!$G$123+'CBA Result'!$G$127+'CBA Result'!$G$128+'CBA Result'!$G$129+'CBA Result'!$G$130</f>
        <v>728759586.14829445</v>
      </c>
      <c r="P221" s="122">
        <f>'CBA Result'!$G$125+'CBA Result'!$G$126</f>
        <v>5415872827.8395329</v>
      </c>
      <c r="Q221" s="122">
        <f>'CBA Result'!$G$110</f>
        <v>-7384971586.1375494</v>
      </c>
      <c r="R221" s="122">
        <v>7.9788910613373121E-3</v>
      </c>
      <c r="S221" s="122">
        <f t="shared" si="13"/>
        <v>751022561.72267842</v>
      </c>
      <c r="T221" s="122">
        <v>0.63052335705200091</v>
      </c>
      <c r="U221" s="122">
        <f t="shared" si="14"/>
        <v>-13453209082.701998</v>
      </c>
      <c r="V221" s="3">
        <f t="shared" si="15"/>
        <v>0.3183806962496567</v>
      </c>
    </row>
    <row r="222" spans="13:22" x14ac:dyDescent="0.25">
      <c r="M222" s="3">
        <v>218</v>
      </c>
      <c r="N222" s="122">
        <f>(_xlfn.GAMMA.INV(T222,IF($O$2="Railway",$D$31,$D$32),IF($O$2="Railway",$F$31,$F$32))*'CBA Result'!$G$124)</f>
        <v>2559425436.9110866</v>
      </c>
      <c r="O222" s="122">
        <f>'CBA Result'!$G$123+'CBA Result'!$G$127+'CBA Result'!$G$128+'CBA Result'!$G$129+'CBA Result'!$G$130</f>
        <v>728759586.14829445</v>
      </c>
      <c r="P222" s="122">
        <f>'CBA Result'!$G$125+'CBA Result'!$G$126</f>
        <v>5415872827.8395329</v>
      </c>
      <c r="Q222" s="122">
        <f>'CBA Result'!$G$110</f>
        <v>-7384971586.1375494</v>
      </c>
      <c r="R222" s="122">
        <v>0.8984825614317018</v>
      </c>
      <c r="S222" s="122">
        <f t="shared" si="13"/>
        <v>7715347133.0944557</v>
      </c>
      <c r="T222" s="122">
        <v>0.4584509767105226</v>
      </c>
      <c r="U222" s="122">
        <f t="shared" si="14"/>
        <v>-12282139368.843061</v>
      </c>
      <c r="V222" s="3">
        <f t="shared" si="15"/>
        <v>0.89589702784738345</v>
      </c>
    </row>
    <row r="223" spans="13:22" x14ac:dyDescent="0.25">
      <c r="M223" s="3">
        <v>219</v>
      </c>
      <c r="N223" s="122">
        <f>(_xlfn.GAMMA.INV(T223,IF($O$2="Railway",$D$31,$D$32),IF($O$2="Railway",$F$31,$F$32))*'CBA Result'!$G$124)</f>
        <v>1328116151.8481154</v>
      </c>
      <c r="O223" s="122">
        <f>'CBA Result'!$G$123+'CBA Result'!$G$127+'CBA Result'!$G$128+'CBA Result'!$G$129+'CBA Result'!$G$130</f>
        <v>728759586.14829445</v>
      </c>
      <c r="P223" s="122">
        <f>'CBA Result'!$G$125+'CBA Result'!$G$126</f>
        <v>5415872827.8395329</v>
      </c>
      <c r="Q223" s="122">
        <f>'CBA Result'!$G$110</f>
        <v>-7384971586.1375494</v>
      </c>
      <c r="R223" s="122">
        <v>0.67313059490364524</v>
      </c>
      <c r="S223" s="122">
        <f t="shared" si="13"/>
        <v>5452966480.0785475</v>
      </c>
      <c r="T223" s="122">
        <v>1.8339852252422517E-3</v>
      </c>
      <c r="U223" s="122">
        <f t="shared" si="14"/>
        <v>-6373347486.4174223</v>
      </c>
      <c r="V223" s="3">
        <f t="shared" si="15"/>
        <v>1.1783199070942827</v>
      </c>
    </row>
    <row r="224" spans="13:22" x14ac:dyDescent="0.25">
      <c r="M224" s="3">
        <v>220</v>
      </c>
      <c r="N224" s="122">
        <f>(_xlfn.GAMMA.INV(T224,IF($O$2="Railway",$D$31,$D$32),IF($O$2="Railway",$F$31,$F$32))*'CBA Result'!$G$124)</f>
        <v>3160106702.8534966</v>
      </c>
      <c r="O224" s="122">
        <f>'CBA Result'!$G$123+'CBA Result'!$G$127+'CBA Result'!$G$128+'CBA Result'!$G$129+'CBA Result'!$G$130</f>
        <v>728759586.14829445</v>
      </c>
      <c r="P224" s="122">
        <f>'CBA Result'!$G$125+'CBA Result'!$G$126</f>
        <v>5415872827.8395329</v>
      </c>
      <c r="Q224" s="122">
        <f>'CBA Result'!$G$110</f>
        <v>-7384971586.1375494</v>
      </c>
      <c r="R224" s="122">
        <v>0.82632051835257514</v>
      </c>
      <c r="S224" s="122">
        <f t="shared" si="13"/>
        <v>6803246689.6067677</v>
      </c>
      <c r="T224" s="122">
        <v>0.82366724781562528</v>
      </c>
      <c r="U224" s="122">
        <f t="shared" si="14"/>
        <v>-15164681254.283447</v>
      </c>
      <c r="V224" s="3">
        <f t="shared" si="15"/>
        <v>0.70506677979719767</v>
      </c>
    </row>
    <row r="225" spans="13:22" x14ac:dyDescent="0.25">
      <c r="M225" s="3">
        <v>221</v>
      </c>
      <c r="N225" s="122">
        <f>(_xlfn.GAMMA.INV(T225,IF($O$2="Railway",$D$31,$D$32),IF($O$2="Railway",$F$31,$F$32))*'CBA Result'!$G$124)</f>
        <v>2196784623.4225287</v>
      </c>
      <c r="O225" s="122">
        <f>'CBA Result'!$G$123+'CBA Result'!$G$127+'CBA Result'!$G$128+'CBA Result'!$G$129+'CBA Result'!$G$130</f>
        <v>728759586.14829445</v>
      </c>
      <c r="P225" s="122">
        <f>'CBA Result'!$G$125+'CBA Result'!$G$126</f>
        <v>5415872827.8395329</v>
      </c>
      <c r="Q225" s="122">
        <f>'CBA Result'!$G$110</f>
        <v>-7384971586.1375494</v>
      </c>
      <c r="R225" s="122">
        <v>0.27758014937451037</v>
      </c>
      <c r="S225" s="122">
        <f t="shared" si="13"/>
        <v>2940047737.0183482</v>
      </c>
      <c r="T225" s="122">
        <v>0.2091039690337454</v>
      </c>
      <c r="U225" s="122">
        <f t="shared" si="14"/>
        <v>-10541903084.611813</v>
      </c>
      <c r="V225" s="3">
        <f t="shared" si="15"/>
        <v>0.55640731085369888</v>
      </c>
    </row>
    <row r="226" spans="13:22" x14ac:dyDescent="0.25">
      <c r="M226" s="3">
        <v>222</v>
      </c>
      <c r="N226" s="122">
        <f>(_xlfn.GAMMA.INV(T226,IF($O$2="Railway",$D$31,$D$32),IF($O$2="Railway",$F$31,$F$32))*'CBA Result'!$G$124)</f>
        <v>3603407094.3491402</v>
      </c>
      <c r="O226" s="122">
        <f>'CBA Result'!$G$123+'CBA Result'!$G$127+'CBA Result'!$G$128+'CBA Result'!$G$129+'CBA Result'!$G$130</f>
        <v>728759586.14829445</v>
      </c>
      <c r="P226" s="122">
        <f>'CBA Result'!$G$125+'CBA Result'!$G$126</f>
        <v>5415872827.8395329</v>
      </c>
      <c r="Q226" s="122">
        <f>'CBA Result'!$G$110</f>
        <v>-7384971586.1375494</v>
      </c>
      <c r="R226" s="122">
        <v>2.0300362777898484E-2</v>
      </c>
      <c r="S226" s="122">
        <f t="shared" si="13"/>
        <v>967975257.59194529</v>
      </c>
      <c r="T226" s="122">
        <v>0.94649335818452773</v>
      </c>
      <c r="U226" s="122">
        <f t="shared" si="14"/>
        <v>-17291985731.331718</v>
      </c>
      <c r="V226" s="3">
        <f t="shared" si="15"/>
        <v>0.30650857688865307</v>
      </c>
    </row>
    <row r="227" spans="13:22" x14ac:dyDescent="0.25">
      <c r="M227" s="3">
        <v>223</v>
      </c>
      <c r="N227" s="122">
        <f>(_xlfn.GAMMA.INV(T227,IF($O$2="Railway",$D$31,$D$32),IF($O$2="Railway",$F$31,$F$32))*'CBA Result'!$G$124)</f>
        <v>2624744948.7248964</v>
      </c>
      <c r="O227" s="122">
        <f>'CBA Result'!$G$123+'CBA Result'!$G$127+'CBA Result'!$G$128+'CBA Result'!$G$129+'CBA Result'!$G$130</f>
        <v>728759586.14829445</v>
      </c>
      <c r="P227" s="122">
        <f>'CBA Result'!$G$125+'CBA Result'!$G$126</f>
        <v>5415872827.8395329</v>
      </c>
      <c r="Q227" s="122">
        <f>'CBA Result'!$G$110</f>
        <v>-7384971586.1375494</v>
      </c>
      <c r="R227" s="122">
        <v>0.7482947235277978</v>
      </c>
      <c r="S227" s="122">
        <f t="shared" si="13"/>
        <v>6055525548.7914896</v>
      </c>
      <c r="T227" s="122">
        <v>0.50615179452283221</v>
      </c>
      <c r="U227" s="122">
        <f t="shared" si="14"/>
        <v>-12595593840.316252</v>
      </c>
      <c r="V227" s="3">
        <f t="shared" si="15"/>
        <v>0.74700964503539735</v>
      </c>
    </row>
    <row r="228" spans="13:22" x14ac:dyDescent="0.25">
      <c r="M228" s="3">
        <v>224</v>
      </c>
      <c r="N228" s="122">
        <f>(_xlfn.GAMMA.INV(T228,IF($O$2="Railway",$D$31,$D$32),IF($O$2="Railway",$F$31,$F$32))*'CBA Result'!$G$124)</f>
        <v>3606078425.7454963</v>
      </c>
      <c r="O228" s="122">
        <f>'CBA Result'!$G$123+'CBA Result'!$G$127+'CBA Result'!$G$128+'CBA Result'!$G$129+'CBA Result'!$G$130</f>
        <v>728759586.14829445</v>
      </c>
      <c r="P228" s="122">
        <f>'CBA Result'!$G$125+'CBA Result'!$G$126</f>
        <v>5415872827.8395329</v>
      </c>
      <c r="Q228" s="122">
        <f>'CBA Result'!$G$110</f>
        <v>-7384971586.1375494</v>
      </c>
      <c r="R228" s="122">
        <v>0.77803996582476243</v>
      </c>
      <c r="S228" s="122">
        <f t="shared" si="13"/>
        <v>6321690160.8475361</v>
      </c>
      <c r="T228" s="122">
        <v>0.94692095167332446</v>
      </c>
      <c r="U228" s="122">
        <f t="shared" si="14"/>
        <v>-17304804883.645065</v>
      </c>
      <c r="V228" s="3">
        <f t="shared" si="15"/>
        <v>0.61581325212241556</v>
      </c>
    </row>
    <row r="229" spans="13:22" x14ac:dyDescent="0.25">
      <c r="M229" s="3">
        <v>225</v>
      </c>
      <c r="N229" s="122">
        <f>(_xlfn.GAMMA.INV(T229,IF($O$2="Railway",$D$31,$D$32),IF($O$2="Railway",$F$31,$F$32))*'CBA Result'!$G$124)</f>
        <v>2032910667.7228067</v>
      </c>
      <c r="O229" s="122">
        <f>'CBA Result'!$G$123+'CBA Result'!$G$127+'CBA Result'!$G$128+'CBA Result'!$G$129+'CBA Result'!$G$130</f>
        <v>728759586.14829445</v>
      </c>
      <c r="P229" s="122">
        <f>'CBA Result'!$G$125+'CBA Result'!$G$126</f>
        <v>5415872827.8395329</v>
      </c>
      <c r="Q229" s="122">
        <f>'CBA Result'!$G$110</f>
        <v>-7384971586.1375494</v>
      </c>
      <c r="R229" s="122">
        <v>0.87074264956169722</v>
      </c>
      <c r="S229" s="122">
        <f t="shared" si="13"/>
        <v>7326584024.0650368</v>
      </c>
      <c r="T229" s="122">
        <v>0.12420413174331568</v>
      </c>
      <c r="U229" s="122">
        <f t="shared" si="14"/>
        <v>-9755506757.6077671</v>
      </c>
      <c r="V229" s="3">
        <f t="shared" si="15"/>
        <v>1.0341086863651527</v>
      </c>
    </row>
    <row r="230" spans="13:22" x14ac:dyDescent="0.25">
      <c r="M230" s="3">
        <v>226</v>
      </c>
      <c r="N230" s="122">
        <f>(_xlfn.GAMMA.INV(T230,IF($O$2="Railway",$D$31,$D$32),IF($O$2="Railway",$F$31,$F$32))*'CBA Result'!$G$124)</f>
        <v>2611242165.8300877</v>
      </c>
      <c r="O230" s="122">
        <f>'CBA Result'!$G$123+'CBA Result'!$G$127+'CBA Result'!$G$128+'CBA Result'!$G$129+'CBA Result'!$G$130</f>
        <v>728759586.14829445</v>
      </c>
      <c r="P230" s="122">
        <f>'CBA Result'!$G$125+'CBA Result'!$G$126</f>
        <v>5415872827.8395329</v>
      </c>
      <c r="Q230" s="122">
        <f>'CBA Result'!$G$110</f>
        <v>-7384971586.1375494</v>
      </c>
      <c r="R230" s="122">
        <v>6.2307358344859898E-2</v>
      </c>
      <c r="S230" s="122">
        <f t="shared" si="13"/>
        <v>1440293428.5226307</v>
      </c>
      <c r="T230" s="122">
        <v>0.49634145514738792</v>
      </c>
      <c r="U230" s="122">
        <f t="shared" si="14"/>
        <v>-12530796851.511833</v>
      </c>
      <c r="V230" s="3">
        <f t="shared" si="15"/>
        <v>0.38148373460577434</v>
      </c>
    </row>
    <row r="231" spans="13:22" x14ac:dyDescent="0.25">
      <c r="M231" s="3">
        <v>227</v>
      </c>
      <c r="N231" s="122">
        <f>(_xlfn.GAMMA.INV(T231,IF($O$2="Railway",$D$31,$D$32),IF($O$2="Railway",$F$31,$F$32))*'CBA Result'!$G$124)</f>
        <v>1972062771.5506287</v>
      </c>
      <c r="O231" s="122">
        <f>'CBA Result'!$G$123+'CBA Result'!$G$127+'CBA Result'!$G$128+'CBA Result'!$G$129+'CBA Result'!$G$130</f>
        <v>728759586.14829445</v>
      </c>
      <c r="P231" s="122">
        <f>'CBA Result'!$G$125+'CBA Result'!$G$126</f>
        <v>5415872827.8395329</v>
      </c>
      <c r="Q231" s="122">
        <f>'CBA Result'!$G$110</f>
        <v>-7384971586.1375494</v>
      </c>
      <c r="R231" s="122">
        <v>0.10870933170381769</v>
      </c>
      <c r="S231" s="122">
        <f t="shared" si="13"/>
        <v>1827012336.4117033</v>
      </c>
      <c r="T231" s="122">
        <v>9.9042755288424877E-2</v>
      </c>
      <c r="U231" s="122">
        <f t="shared" si="14"/>
        <v>-9463510620.3850594</v>
      </c>
      <c r="V231" s="3">
        <f t="shared" si="15"/>
        <v>0.47845190603552085</v>
      </c>
    </row>
    <row r="232" spans="13:22" x14ac:dyDescent="0.25">
      <c r="M232" s="3">
        <v>228</v>
      </c>
      <c r="N232" s="122">
        <f>(_xlfn.GAMMA.INV(T232,IF($O$2="Railway",$D$31,$D$32),IF($O$2="Railway",$F$31,$F$32))*'CBA Result'!$G$124)</f>
        <v>2982183412.9153237</v>
      </c>
      <c r="O232" s="122">
        <f>'CBA Result'!$G$123+'CBA Result'!$G$127+'CBA Result'!$G$128+'CBA Result'!$G$129+'CBA Result'!$G$130</f>
        <v>728759586.14829445</v>
      </c>
      <c r="P232" s="122">
        <f>'CBA Result'!$G$125+'CBA Result'!$G$126</f>
        <v>5415872827.8395329</v>
      </c>
      <c r="Q232" s="122">
        <f>'CBA Result'!$G$110</f>
        <v>-7384971586.1375494</v>
      </c>
      <c r="R232" s="122">
        <v>0.7467596255665363</v>
      </c>
      <c r="S232" s="122">
        <f t="shared" si="13"/>
        <v>6042293157.2574224</v>
      </c>
      <c r="T232" s="122">
        <v>0.73822861369273574</v>
      </c>
      <c r="U232" s="122">
        <f t="shared" si="14"/>
        <v>-14310865154.596214</v>
      </c>
      <c r="V232" s="3">
        <f t="shared" si="15"/>
        <v>0.68152666180273513</v>
      </c>
    </row>
    <row r="233" spans="13:22" x14ac:dyDescent="0.25">
      <c r="M233" s="3">
        <v>229</v>
      </c>
      <c r="N233" s="122">
        <f>(_xlfn.GAMMA.INV(T233,IF($O$2="Railway",$D$31,$D$32),IF($O$2="Railway",$F$31,$F$32))*'CBA Result'!$G$124)</f>
        <v>2036028612.0703177</v>
      </c>
      <c r="O233" s="122">
        <f>'CBA Result'!$G$123+'CBA Result'!$G$127+'CBA Result'!$G$128+'CBA Result'!$G$129+'CBA Result'!$G$130</f>
        <v>728759586.14829445</v>
      </c>
      <c r="P233" s="122">
        <f>'CBA Result'!$G$125+'CBA Result'!$G$126</f>
        <v>5415872827.8395329</v>
      </c>
      <c r="Q233" s="122">
        <f>'CBA Result'!$G$110</f>
        <v>-7384971586.1375494</v>
      </c>
      <c r="R233" s="122">
        <v>0.92512486979709807</v>
      </c>
      <c r="S233" s="122">
        <f t="shared" si="13"/>
        <v>8162037667.6146908</v>
      </c>
      <c r="T233" s="122">
        <v>0.12558901778869147</v>
      </c>
      <c r="U233" s="122">
        <f t="shared" si="14"/>
        <v>-9770469110.6687908</v>
      </c>
      <c r="V233" s="3">
        <f t="shared" si="15"/>
        <v>1.1183522246543758</v>
      </c>
    </row>
    <row r="234" spans="13:22" x14ac:dyDescent="0.25">
      <c r="M234" s="3">
        <v>230</v>
      </c>
      <c r="N234" s="122">
        <f>(_xlfn.GAMMA.INV(T234,IF($O$2="Railway",$D$31,$D$32),IF($O$2="Railway",$F$31,$F$32))*'CBA Result'!$G$124)</f>
        <v>2411553872.2437305</v>
      </c>
      <c r="O234" s="122">
        <f>'CBA Result'!$G$123+'CBA Result'!$G$127+'CBA Result'!$G$128+'CBA Result'!$G$129+'CBA Result'!$G$130</f>
        <v>728759586.14829445</v>
      </c>
      <c r="P234" s="122">
        <f>'CBA Result'!$G$125+'CBA Result'!$G$126</f>
        <v>5415872827.8395329</v>
      </c>
      <c r="Q234" s="122">
        <f>'CBA Result'!$G$110</f>
        <v>-7384971586.1375494</v>
      </c>
      <c r="R234" s="122">
        <v>0.65752002363166795</v>
      </c>
      <c r="S234" s="122">
        <f t="shared" si="13"/>
        <v>5337350856.0826597</v>
      </c>
      <c r="T234" s="122">
        <v>0.35078060076370887</v>
      </c>
      <c r="U234" s="122">
        <f t="shared" si="14"/>
        <v>-11572535119.490417</v>
      </c>
      <c r="V234" s="3">
        <f t="shared" si="15"/>
        <v>0.73256760311719737</v>
      </c>
    </row>
    <row r="235" spans="13:22" x14ac:dyDescent="0.25">
      <c r="M235" s="3">
        <v>231</v>
      </c>
      <c r="N235" s="122">
        <f>(_xlfn.GAMMA.INV(T235,IF($O$2="Railway",$D$31,$D$32),IF($O$2="Railway",$F$31,$F$32))*'CBA Result'!$G$124)</f>
        <v>2652681654.6651983</v>
      </c>
      <c r="O235" s="122">
        <f>'CBA Result'!$G$123+'CBA Result'!$G$127+'CBA Result'!$G$128+'CBA Result'!$G$129+'CBA Result'!$G$130</f>
        <v>728759586.14829445</v>
      </c>
      <c r="P235" s="122">
        <f>'CBA Result'!$G$125+'CBA Result'!$G$126</f>
        <v>5415872827.8395329</v>
      </c>
      <c r="Q235" s="122">
        <f>'CBA Result'!$G$110</f>
        <v>-7384971586.1375494</v>
      </c>
      <c r="R235" s="122">
        <v>0.94020748112417774</v>
      </c>
      <c r="S235" s="122">
        <f t="shared" si="13"/>
        <v>8464810361.0544643</v>
      </c>
      <c r="T235" s="122">
        <v>0.52632429936374658</v>
      </c>
      <c r="U235" s="122">
        <f t="shared" si="14"/>
        <v>-12729656161.850136</v>
      </c>
      <c r="V235" s="3">
        <f t="shared" si="15"/>
        <v>0.93060263774997487</v>
      </c>
    </row>
    <row r="236" spans="13:22" x14ac:dyDescent="0.25">
      <c r="M236" s="3">
        <v>232</v>
      </c>
      <c r="N236" s="122">
        <f>(_xlfn.GAMMA.INV(T236,IF($O$2="Railway",$D$31,$D$32),IF($O$2="Railway",$F$31,$F$32))*'CBA Result'!$G$124)</f>
        <v>2227677089.2948136</v>
      </c>
      <c r="O236" s="122">
        <f>'CBA Result'!$G$123+'CBA Result'!$G$127+'CBA Result'!$G$128+'CBA Result'!$G$129+'CBA Result'!$G$130</f>
        <v>728759586.14829445</v>
      </c>
      <c r="P236" s="122">
        <f>'CBA Result'!$G$125+'CBA Result'!$G$126</f>
        <v>5415872827.8395329</v>
      </c>
      <c r="Q236" s="122">
        <f>'CBA Result'!$G$110</f>
        <v>-7384971586.1375494</v>
      </c>
      <c r="R236" s="122">
        <v>0.64679480268873535</v>
      </c>
      <c r="S236" s="122">
        <f t="shared" si="13"/>
        <v>5259435200.3929272</v>
      </c>
      <c r="T236" s="122">
        <v>0.2276743391428836</v>
      </c>
      <c r="U236" s="122">
        <f t="shared" si="14"/>
        <v>-10690149470.62435</v>
      </c>
      <c r="V236" s="3">
        <f t="shared" si="15"/>
        <v>0.76854602439494168</v>
      </c>
    </row>
    <row r="237" spans="13:22" x14ac:dyDescent="0.25">
      <c r="M237" s="3">
        <v>233</v>
      </c>
      <c r="N237" s="122">
        <f>(_xlfn.GAMMA.INV(T237,IF($O$2="Railway",$D$31,$D$32),IF($O$2="Railway",$F$31,$F$32))*'CBA Result'!$G$124)</f>
        <v>3224604741.427845</v>
      </c>
      <c r="O237" s="122">
        <f>'CBA Result'!$G$123+'CBA Result'!$G$127+'CBA Result'!$G$128+'CBA Result'!$G$129+'CBA Result'!$G$130</f>
        <v>728759586.14829445</v>
      </c>
      <c r="P237" s="122">
        <f>'CBA Result'!$G$125+'CBA Result'!$G$126</f>
        <v>5415872827.8395329</v>
      </c>
      <c r="Q237" s="122">
        <f>'CBA Result'!$G$110</f>
        <v>-7384971586.1375494</v>
      </c>
      <c r="R237" s="122">
        <v>0.90134816116993888</v>
      </c>
      <c r="S237" s="122">
        <f t="shared" si="13"/>
        <v>7759322801.1963806</v>
      </c>
      <c r="T237" s="122">
        <v>0.84906807418692432</v>
      </c>
      <c r="U237" s="122">
        <f t="shared" si="14"/>
        <v>-15474193650.058969</v>
      </c>
      <c r="V237" s="3">
        <f t="shared" si="15"/>
        <v>0.75691744549984252</v>
      </c>
    </row>
    <row r="238" spans="13:22" x14ac:dyDescent="0.25">
      <c r="M238" s="3">
        <v>234</v>
      </c>
      <c r="N238" s="122">
        <f>(_xlfn.GAMMA.INV(T238,IF($O$2="Railway",$D$31,$D$32),IF($O$2="Railway",$F$31,$F$32))*'CBA Result'!$G$124)</f>
        <v>2347290027.7152243</v>
      </c>
      <c r="O238" s="122">
        <f>'CBA Result'!$G$123+'CBA Result'!$G$127+'CBA Result'!$G$128+'CBA Result'!$G$129+'CBA Result'!$G$130</f>
        <v>728759586.14829445</v>
      </c>
      <c r="P238" s="122">
        <f>'CBA Result'!$G$125+'CBA Result'!$G$126</f>
        <v>5415872827.8395329</v>
      </c>
      <c r="Q238" s="122">
        <f>'CBA Result'!$G$110</f>
        <v>-7384971586.1375494</v>
      </c>
      <c r="R238" s="122">
        <v>0.79879656070958338</v>
      </c>
      <c r="S238" s="122">
        <f t="shared" si="13"/>
        <v>6520080679.158061</v>
      </c>
      <c r="T238" s="122">
        <v>0.30572772509106072</v>
      </c>
      <c r="U238" s="122">
        <f t="shared" si="14"/>
        <v>-11264146571.22727</v>
      </c>
      <c r="V238" s="3">
        <f t="shared" si="15"/>
        <v>0.85191809537826757</v>
      </c>
    </row>
    <row r="239" spans="13:22" x14ac:dyDescent="0.25">
      <c r="M239" s="3">
        <v>235</v>
      </c>
      <c r="N239" s="122">
        <f>(_xlfn.GAMMA.INV(T239,IF($O$2="Railway",$D$31,$D$32),IF($O$2="Railway",$F$31,$F$32))*'CBA Result'!$G$124)</f>
        <v>3131689176.1624751</v>
      </c>
      <c r="O239" s="122">
        <f>'CBA Result'!$G$123+'CBA Result'!$G$127+'CBA Result'!$G$128+'CBA Result'!$G$129+'CBA Result'!$G$130</f>
        <v>728759586.14829445</v>
      </c>
      <c r="P239" s="122">
        <f>'CBA Result'!$G$125+'CBA Result'!$G$126</f>
        <v>5415872827.8395329</v>
      </c>
      <c r="Q239" s="122">
        <f>'CBA Result'!$G$110</f>
        <v>-7384971586.1375494</v>
      </c>
      <c r="R239" s="122">
        <v>9.2749120217701098E-3</v>
      </c>
      <c r="S239" s="122">
        <f t="shared" si="13"/>
        <v>778866503.86524355</v>
      </c>
      <c r="T239" s="122">
        <v>0.81154550960426419</v>
      </c>
      <c r="U239" s="122">
        <f t="shared" si="14"/>
        <v>-15028311576.033247</v>
      </c>
      <c r="V239" s="3">
        <f t="shared" si="15"/>
        <v>0.30870502269693889</v>
      </c>
    </row>
    <row r="240" spans="13:22" x14ac:dyDescent="0.25">
      <c r="M240" s="3">
        <v>236</v>
      </c>
      <c r="N240" s="122">
        <f>(_xlfn.GAMMA.INV(T240,IF($O$2="Railway",$D$31,$D$32),IF($O$2="Railway",$F$31,$F$32))*'CBA Result'!$G$124)</f>
        <v>2172411762.4146347</v>
      </c>
      <c r="O240" s="122">
        <f>'CBA Result'!$G$123+'CBA Result'!$G$127+'CBA Result'!$G$128+'CBA Result'!$G$129+'CBA Result'!$G$130</f>
        <v>728759586.14829445</v>
      </c>
      <c r="P240" s="122">
        <f>'CBA Result'!$G$125+'CBA Result'!$G$126</f>
        <v>5415872827.8395329</v>
      </c>
      <c r="Q240" s="122">
        <f>'CBA Result'!$G$110</f>
        <v>-7384971586.1375494</v>
      </c>
      <c r="R240" s="122">
        <v>0.7809916356319403</v>
      </c>
      <c r="S240" s="122">
        <f t="shared" si="13"/>
        <v>6349209861.2548609</v>
      </c>
      <c r="T240" s="122">
        <v>0.19498590493326673</v>
      </c>
      <c r="U240" s="122">
        <f t="shared" si="14"/>
        <v>-10424942898.392178</v>
      </c>
      <c r="V240" s="3">
        <f t="shared" si="15"/>
        <v>0.88733159500033931</v>
      </c>
    </row>
    <row r="241" spans="13:22" x14ac:dyDescent="0.25">
      <c r="M241" s="3">
        <v>237</v>
      </c>
      <c r="N241" s="122">
        <f>(_xlfn.GAMMA.INV(T241,IF($O$2="Railway",$D$31,$D$32),IF($O$2="Railway",$F$31,$F$32))*'CBA Result'!$G$124)</f>
        <v>1768166404.2342098</v>
      </c>
      <c r="O241" s="122">
        <f>'CBA Result'!$G$123+'CBA Result'!$G$127+'CBA Result'!$G$128+'CBA Result'!$G$129+'CBA Result'!$G$130</f>
        <v>728759586.14829445</v>
      </c>
      <c r="P241" s="122">
        <f>'CBA Result'!$G$125+'CBA Result'!$G$126</f>
        <v>5415872827.8395329</v>
      </c>
      <c r="Q241" s="122">
        <f>'CBA Result'!$G$110</f>
        <v>-7384971586.1375494</v>
      </c>
      <c r="R241" s="122">
        <v>0.39189483326177665</v>
      </c>
      <c r="S241" s="122">
        <f t="shared" si="13"/>
        <v>3624512856.9966769</v>
      </c>
      <c r="T241" s="122">
        <v>3.9748017345499043E-2</v>
      </c>
      <c r="U241" s="122">
        <f t="shared" si="14"/>
        <v>-8485055235.803339</v>
      </c>
      <c r="V241" s="3">
        <f t="shared" si="15"/>
        <v>0.72143771339864726</v>
      </c>
    </row>
    <row r="242" spans="13:22" x14ac:dyDescent="0.25">
      <c r="M242" s="3">
        <v>238</v>
      </c>
      <c r="N242" s="122">
        <f>(_xlfn.GAMMA.INV(T242,IF($O$2="Railway",$D$31,$D$32),IF($O$2="Railway",$F$31,$F$32))*'CBA Result'!$G$124)</f>
        <v>2362959241.2419543</v>
      </c>
      <c r="O242" s="122">
        <f>'CBA Result'!$G$123+'CBA Result'!$G$127+'CBA Result'!$G$128+'CBA Result'!$G$129+'CBA Result'!$G$130</f>
        <v>728759586.14829445</v>
      </c>
      <c r="P242" s="122">
        <f>'CBA Result'!$G$125+'CBA Result'!$G$126</f>
        <v>5415872827.8395329</v>
      </c>
      <c r="Q242" s="122">
        <f>'CBA Result'!$G$110</f>
        <v>-7384971586.1375494</v>
      </c>
      <c r="R242" s="122">
        <v>0.13485240134778387</v>
      </c>
      <c r="S242" s="122">
        <f t="shared" si="13"/>
        <v>2019447685.9259665</v>
      </c>
      <c r="T242" s="122">
        <v>0.31655229730433265</v>
      </c>
      <c r="U242" s="122">
        <f t="shared" si="14"/>
        <v>-11339339800.754492</v>
      </c>
      <c r="V242" s="3">
        <f t="shared" si="15"/>
        <v>0.45074639292281649</v>
      </c>
    </row>
    <row r="243" spans="13:22" x14ac:dyDescent="0.25">
      <c r="M243" s="3">
        <v>239</v>
      </c>
      <c r="N243" s="122">
        <f>(_xlfn.GAMMA.INV(T243,IF($O$2="Railway",$D$31,$D$32),IF($O$2="Railway",$F$31,$F$32))*'CBA Result'!$G$124)</f>
        <v>3070331036.5047894</v>
      </c>
      <c r="O243" s="122">
        <f>'CBA Result'!$G$123+'CBA Result'!$G$127+'CBA Result'!$G$128+'CBA Result'!$G$129+'CBA Result'!$G$130</f>
        <v>728759586.14829445</v>
      </c>
      <c r="P243" s="122">
        <f>'CBA Result'!$G$125+'CBA Result'!$G$126</f>
        <v>5415872827.8395329</v>
      </c>
      <c r="Q243" s="122">
        <f>'CBA Result'!$G$110</f>
        <v>-7384971586.1375494</v>
      </c>
      <c r="R243" s="122">
        <v>0.35000364106866422</v>
      </c>
      <c r="S243" s="122">
        <f t="shared" si="13"/>
        <v>3374474216.2558308</v>
      </c>
      <c r="T243" s="122">
        <v>0.78339771237291456</v>
      </c>
      <c r="U243" s="122">
        <f t="shared" si="14"/>
        <v>-14733866888.635693</v>
      </c>
      <c r="V243" s="3">
        <f t="shared" si="15"/>
        <v>0.48687590929994912</v>
      </c>
    </row>
    <row r="244" spans="13:22" x14ac:dyDescent="0.25">
      <c r="M244" s="3">
        <v>240</v>
      </c>
      <c r="N244" s="122">
        <f>(_xlfn.GAMMA.INV(T244,IF($O$2="Railway",$D$31,$D$32),IF($O$2="Railway",$F$31,$F$32))*'CBA Result'!$G$124)</f>
        <v>2399660051.3986025</v>
      </c>
      <c r="O244" s="122">
        <f>'CBA Result'!$G$123+'CBA Result'!$G$127+'CBA Result'!$G$128+'CBA Result'!$G$129+'CBA Result'!$G$130</f>
        <v>728759586.14829445</v>
      </c>
      <c r="P244" s="122">
        <f>'CBA Result'!$G$125+'CBA Result'!$G$126</f>
        <v>5415872827.8395329</v>
      </c>
      <c r="Q244" s="122">
        <f>'CBA Result'!$G$110</f>
        <v>-7384971586.1375494</v>
      </c>
      <c r="R244" s="122">
        <v>0.52372594312276255</v>
      </c>
      <c r="S244" s="122">
        <f t="shared" si="13"/>
        <v>4431851009.3385801</v>
      </c>
      <c r="T244" s="122">
        <v>0.34232049250672603</v>
      </c>
      <c r="U244" s="122">
        <f t="shared" si="14"/>
        <v>-11515459198.019457</v>
      </c>
      <c r="V244" s="3">
        <f t="shared" si="15"/>
        <v>0.65653227690527249</v>
      </c>
    </row>
    <row r="245" spans="13:22" x14ac:dyDescent="0.25">
      <c r="M245" s="3">
        <v>241</v>
      </c>
      <c r="N245" s="122">
        <f>(_xlfn.GAMMA.INV(T245,IF($O$2="Railway",$D$31,$D$32),IF($O$2="Railway",$F$31,$F$32))*'CBA Result'!$G$124)</f>
        <v>3450270041.1801691</v>
      </c>
      <c r="O245" s="122">
        <f>'CBA Result'!$G$123+'CBA Result'!$G$127+'CBA Result'!$G$128+'CBA Result'!$G$129+'CBA Result'!$G$130</f>
        <v>728759586.14829445</v>
      </c>
      <c r="P245" s="122">
        <f>'CBA Result'!$G$125+'CBA Result'!$G$126</f>
        <v>5415872827.8395329</v>
      </c>
      <c r="Q245" s="122">
        <f>'CBA Result'!$G$110</f>
        <v>-7384971586.1375494</v>
      </c>
      <c r="R245" s="122">
        <v>0.3842689459137989</v>
      </c>
      <c r="S245" s="122">
        <f t="shared" si="13"/>
        <v>3578925708.2442622</v>
      </c>
      <c r="T245" s="122">
        <v>0.91660471717150016</v>
      </c>
      <c r="U245" s="122">
        <f t="shared" si="14"/>
        <v>-16557113520.393162</v>
      </c>
      <c r="V245" s="3">
        <f t="shared" si="15"/>
        <v>0.46855723529450721</v>
      </c>
    </row>
    <row r="246" spans="13:22" x14ac:dyDescent="0.25">
      <c r="M246" s="3">
        <v>242</v>
      </c>
      <c r="N246" s="122">
        <f>(_xlfn.GAMMA.INV(T246,IF($O$2="Railway",$D$31,$D$32),IF($O$2="Railway",$F$31,$F$32))*'CBA Result'!$G$124)</f>
        <v>2059823614.8311803</v>
      </c>
      <c r="O246" s="122">
        <f>'CBA Result'!$G$123+'CBA Result'!$G$127+'CBA Result'!$G$128+'CBA Result'!$G$129+'CBA Result'!$G$130</f>
        <v>728759586.14829445</v>
      </c>
      <c r="P246" s="122">
        <f>'CBA Result'!$G$125+'CBA Result'!$G$126</f>
        <v>5415872827.8395329</v>
      </c>
      <c r="Q246" s="122">
        <f>'CBA Result'!$G$110</f>
        <v>-7384971586.1375494</v>
      </c>
      <c r="R246" s="122">
        <v>0.69220176215612894</v>
      </c>
      <c r="S246" s="122">
        <f t="shared" si="13"/>
        <v>5598119600.8931942</v>
      </c>
      <c r="T246" s="122">
        <v>0.13646269005710576</v>
      </c>
      <c r="U246" s="122">
        <f t="shared" si="14"/>
        <v>-9884656277.8259773</v>
      </c>
      <c r="V246" s="3">
        <f t="shared" si="15"/>
        <v>0.84845669552378544</v>
      </c>
    </row>
    <row r="247" spans="13:22" x14ac:dyDescent="0.25">
      <c r="M247" s="3">
        <v>243</v>
      </c>
      <c r="N247" s="122">
        <f>(_xlfn.GAMMA.INV(T247,IF($O$2="Railway",$D$31,$D$32),IF($O$2="Railway",$F$31,$F$32))*'CBA Result'!$G$124)</f>
        <v>3003712921.4995561</v>
      </c>
      <c r="O247" s="122">
        <f>'CBA Result'!$G$123+'CBA Result'!$G$127+'CBA Result'!$G$128+'CBA Result'!$G$129+'CBA Result'!$G$130</f>
        <v>728759586.14829445</v>
      </c>
      <c r="P247" s="122">
        <f>'CBA Result'!$G$125+'CBA Result'!$G$126</f>
        <v>5415872827.8395329</v>
      </c>
      <c r="Q247" s="122">
        <f>'CBA Result'!$G$110</f>
        <v>-7384971586.1375494</v>
      </c>
      <c r="R247" s="122">
        <v>0.72380736001570622</v>
      </c>
      <c r="S247" s="122">
        <f t="shared" si="13"/>
        <v>5849594200.1769705</v>
      </c>
      <c r="T247" s="122">
        <v>0.74977141045676332</v>
      </c>
      <c r="U247" s="122">
        <f t="shared" si="14"/>
        <v>-14414180696.10829</v>
      </c>
      <c r="V247" s="3">
        <f t="shared" si="15"/>
        <v>0.66476665651984645</v>
      </c>
    </row>
    <row r="248" spans="13:22" x14ac:dyDescent="0.25">
      <c r="M248" s="3">
        <v>244</v>
      </c>
      <c r="N248" s="122">
        <f>(_xlfn.GAMMA.INV(T248,IF($O$2="Railway",$D$31,$D$32),IF($O$2="Railway",$F$31,$F$32))*'CBA Result'!$G$124)</f>
        <v>2395737368.0812106</v>
      </c>
      <c r="O248" s="122">
        <f>'CBA Result'!$G$123+'CBA Result'!$G$127+'CBA Result'!$G$128+'CBA Result'!$G$129+'CBA Result'!$G$130</f>
        <v>728759586.14829445</v>
      </c>
      <c r="P248" s="122">
        <f>'CBA Result'!$G$125+'CBA Result'!$G$126</f>
        <v>5415872827.8395329</v>
      </c>
      <c r="Q248" s="122">
        <f>'CBA Result'!$G$110</f>
        <v>-7384971586.1375494</v>
      </c>
      <c r="R248" s="122">
        <v>0.92857132435727308</v>
      </c>
      <c r="S248" s="122">
        <f t="shared" si="13"/>
        <v>8227283338.3231602</v>
      </c>
      <c r="T248" s="122">
        <v>0.33954115458654122</v>
      </c>
      <c r="U248" s="122">
        <f t="shared" si="14"/>
        <v>-11496635073.46821</v>
      </c>
      <c r="V248" s="3">
        <f t="shared" si="15"/>
        <v>0.98740024537702875</v>
      </c>
    </row>
    <row r="249" spans="13:22" x14ac:dyDescent="0.25">
      <c r="M249" s="3">
        <v>245</v>
      </c>
      <c r="N249" s="122">
        <f>(_xlfn.GAMMA.INV(T249,IF($O$2="Railway",$D$31,$D$32),IF($O$2="Railway",$F$31,$F$32))*'CBA Result'!$G$124)</f>
        <v>2945786106.1500745</v>
      </c>
      <c r="O249" s="122">
        <f>'CBA Result'!$G$123+'CBA Result'!$G$127+'CBA Result'!$G$128+'CBA Result'!$G$129+'CBA Result'!$G$130</f>
        <v>728759586.14829445</v>
      </c>
      <c r="P249" s="122">
        <f>'CBA Result'!$G$125+'CBA Result'!$G$126</f>
        <v>5415872827.8395329</v>
      </c>
      <c r="Q249" s="122">
        <f>'CBA Result'!$G$110</f>
        <v>-7384971586.1375494</v>
      </c>
      <c r="R249" s="122">
        <v>0.22816649483069673</v>
      </c>
      <c r="S249" s="122">
        <f t="shared" si="13"/>
        <v>2636299862.3057394</v>
      </c>
      <c r="T249" s="122">
        <v>0.71797976458252766</v>
      </c>
      <c r="U249" s="122">
        <f t="shared" si="14"/>
        <v>-14136202205.680286</v>
      </c>
      <c r="V249" s="3">
        <f t="shared" si="15"/>
        <v>0.44643147167690134</v>
      </c>
    </row>
    <row r="250" spans="13:22" x14ac:dyDescent="0.25">
      <c r="M250" s="3">
        <v>246</v>
      </c>
      <c r="N250" s="122">
        <f>(_xlfn.GAMMA.INV(T250,IF($O$2="Railway",$D$31,$D$32),IF($O$2="Railway",$F$31,$F$32))*'CBA Result'!$G$124)</f>
        <v>2634378278.3502636</v>
      </c>
      <c r="O250" s="122">
        <f>'CBA Result'!$G$123+'CBA Result'!$G$127+'CBA Result'!$G$128+'CBA Result'!$G$129+'CBA Result'!$G$130</f>
        <v>728759586.14829445</v>
      </c>
      <c r="P250" s="122">
        <f>'CBA Result'!$G$125+'CBA Result'!$G$126</f>
        <v>5415872827.8395329</v>
      </c>
      <c r="Q250" s="122">
        <f>'CBA Result'!$G$110</f>
        <v>-7384971586.1375494</v>
      </c>
      <c r="R250" s="122">
        <v>0.46407270357821995</v>
      </c>
      <c r="S250" s="122">
        <f t="shared" si="13"/>
        <v>4060480262.8578558</v>
      </c>
      <c r="T250" s="122">
        <v>0.51312832841230693</v>
      </c>
      <c r="U250" s="122">
        <f t="shared" si="14"/>
        <v>-12641822144.270111</v>
      </c>
      <c r="V250" s="3">
        <f t="shared" si="15"/>
        <v>0.58722690784897325</v>
      </c>
    </row>
    <row r="251" spans="13:22" x14ac:dyDescent="0.25">
      <c r="M251" s="3">
        <v>247</v>
      </c>
      <c r="N251" s="122">
        <f>(_xlfn.GAMMA.INV(T251,IF($O$2="Railway",$D$31,$D$32),IF($O$2="Railway",$F$31,$F$32))*'CBA Result'!$G$124)</f>
        <v>2140535501.0062177</v>
      </c>
      <c r="O251" s="122">
        <f>'CBA Result'!$G$123+'CBA Result'!$G$127+'CBA Result'!$G$128+'CBA Result'!$G$129+'CBA Result'!$G$130</f>
        <v>728759586.14829445</v>
      </c>
      <c r="P251" s="122">
        <f>'CBA Result'!$G$125+'CBA Result'!$G$126</f>
        <v>5415872827.8395329</v>
      </c>
      <c r="Q251" s="122">
        <f>'CBA Result'!$G$110</f>
        <v>-7384971586.1375494</v>
      </c>
      <c r="R251" s="122">
        <v>0.73798266211080998</v>
      </c>
      <c r="S251" s="122">
        <f t="shared" si="13"/>
        <v>5967493839.7587261</v>
      </c>
      <c r="T251" s="122">
        <v>0.1772708134220784</v>
      </c>
      <c r="U251" s="122">
        <f t="shared" si="14"/>
        <v>-10271975486.437267</v>
      </c>
      <c r="V251" s="3">
        <f t="shared" si="15"/>
        <v>0.8602813488584552</v>
      </c>
    </row>
    <row r="252" spans="13:22" x14ac:dyDescent="0.25">
      <c r="M252" s="3">
        <v>248</v>
      </c>
      <c r="N252" s="122">
        <f>(_xlfn.GAMMA.INV(T252,IF($O$2="Railway",$D$31,$D$32),IF($O$2="Railway",$F$31,$F$32))*'CBA Result'!$G$124)</f>
        <v>3167241738.0343876</v>
      </c>
      <c r="O252" s="122">
        <f>'CBA Result'!$G$123+'CBA Result'!$G$127+'CBA Result'!$G$128+'CBA Result'!$G$129+'CBA Result'!$G$130</f>
        <v>728759586.14829445</v>
      </c>
      <c r="P252" s="122">
        <f>'CBA Result'!$G$125+'CBA Result'!$G$126</f>
        <v>5415872827.8395329</v>
      </c>
      <c r="Q252" s="122">
        <f>'CBA Result'!$G$110</f>
        <v>-7384971586.1375494</v>
      </c>
      <c r="R252" s="122">
        <v>0.30214088315721643</v>
      </c>
      <c r="S252" s="122">
        <f t="shared" si="13"/>
        <v>3088238776.3022509</v>
      </c>
      <c r="T252" s="122">
        <v>0.82662060605936138</v>
      </c>
      <c r="U252" s="122">
        <f t="shared" si="14"/>
        <v>-15198920773.524557</v>
      </c>
      <c r="V252" s="3">
        <f t="shared" si="15"/>
        <v>0.45952210716506819</v>
      </c>
    </row>
    <row r="253" spans="13:22" x14ac:dyDescent="0.25">
      <c r="M253" s="3">
        <v>249</v>
      </c>
      <c r="N253" s="122">
        <f>(_xlfn.GAMMA.INV(T253,IF($O$2="Railway",$D$31,$D$32),IF($O$2="Railway",$F$31,$F$32))*'CBA Result'!$G$124)</f>
        <v>4842610456.123394</v>
      </c>
      <c r="O253" s="122">
        <f>'CBA Result'!$G$123+'CBA Result'!$G$127+'CBA Result'!$G$128+'CBA Result'!$G$129+'CBA Result'!$G$130</f>
        <v>728759586.14829445</v>
      </c>
      <c r="P253" s="122">
        <f>'CBA Result'!$G$125+'CBA Result'!$G$126</f>
        <v>5415872827.8395329</v>
      </c>
      <c r="Q253" s="122">
        <f>'CBA Result'!$G$110</f>
        <v>-7384971586.1375494</v>
      </c>
      <c r="R253" s="122">
        <v>0.64928903978679997</v>
      </c>
      <c r="S253" s="122">
        <f t="shared" si="13"/>
        <v>5277450096.8519554</v>
      </c>
      <c r="T253" s="122">
        <v>0.9994602835823867</v>
      </c>
      <c r="U253" s="122">
        <f t="shared" si="14"/>
        <v>-23238659612.177025</v>
      </c>
      <c r="V253" s="3">
        <f t="shared" si="15"/>
        <v>0.46684362696370307</v>
      </c>
    </row>
    <row r="254" spans="13:22" x14ac:dyDescent="0.25">
      <c r="M254" s="3">
        <v>250</v>
      </c>
      <c r="N254" s="122">
        <f>(_xlfn.GAMMA.INV(T254,IF($O$2="Railway",$D$31,$D$32),IF($O$2="Railway",$F$31,$F$32))*'CBA Result'!$G$124)</f>
        <v>2200514286.387414</v>
      </c>
      <c r="O254" s="122">
        <f>'CBA Result'!$G$123+'CBA Result'!$G$127+'CBA Result'!$G$128+'CBA Result'!$G$129+'CBA Result'!$G$130</f>
        <v>728759586.14829445</v>
      </c>
      <c r="P254" s="122">
        <f>'CBA Result'!$G$125+'CBA Result'!$G$126</f>
        <v>5415872827.8395329</v>
      </c>
      <c r="Q254" s="122">
        <f>'CBA Result'!$G$110</f>
        <v>-7384971586.1375494</v>
      </c>
      <c r="R254" s="122">
        <v>0.90389343780088338</v>
      </c>
      <c r="S254" s="122">
        <f t="shared" si="13"/>
        <v>7799097745.9072638</v>
      </c>
      <c r="T254" s="122">
        <v>0.21130665040966345</v>
      </c>
      <c r="U254" s="122">
        <f t="shared" si="14"/>
        <v>-10559800945.46484</v>
      </c>
      <c r="V254" s="3">
        <f t="shared" si="15"/>
        <v>1.0159634328193023</v>
      </c>
    </row>
    <row r="255" spans="13:22" x14ac:dyDescent="0.25">
      <c r="M255" s="3">
        <v>251</v>
      </c>
      <c r="N255" s="122">
        <f>(_xlfn.GAMMA.INV(T255,IF($O$2="Railway",$D$31,$D$32),IF($O$2="Railway",$F$31,$F$32))*'CBA Result'!$G$124)</f>
        <v>2897342948.8729072</v>
      </c>
      <c r="O255" s="122">
        <f>'CBA Result'!$G$123+'CBA Result'!$G$127+'CBA Result'!$G$128+'CBA Result'!$G$129+'CBA Result'!$G$130</f>
        <v>728759586.14829445</v>
      </c>
      <c r="P255" s="122">
        <f>'CBA Result'!$G$125+'CBA Result'!$G$126</f>
        <v>5415872827.8395329</v>
      </c>
      <c r="Q255" s="122">
        <f>'CBA Result'!$G$110</f>
        <v>-7384971586.1375494</v>
      </c>
      <c r="R255" s="122">
        <v>0.83743647520759501</v>
      </c>
      <c r="S255" s="122">
        <f t="shared" si="13"/>
        <v>6925441398.8894091</v>
      </c>
      <c r="T255" s="122">
        <v>0.68963858103983466</v>
      </c>
      <c r="U255" s="122">
        <f t="shared" si="14"/>
        <v>-13903733777.194626</v>
      </c>
      <c r="V255" s="3">
        <f t="shared" si="15"/>
        <v>0.75890002664015399</v>
      </c>
    </row>
    <row r="256" spans="13:22" x14ac:dyDescent="0.25">
      <c r="M256" s="3">
        <v>252</v>
      </c>
      <c r="N256" s="122">
        <f>(_xlfn.GAMMA.INV(T256,IF($O$2="Railway",$D$31,$D$32),IF($O$2="Railway",$F$31,$F$32))*'CBA Result'!$G$124)</f>
        <v>2592700407.4285455</v>
      </c>
      <c r="O256" s="122">
        <f>'CBA Result'!$G$123+'CBA Result'!$G$127+'CBA Result'!$G$128+'CBA Result'!$G$129+'CBA Result'!$G$130</f>
        <v>728759586.14829445</v>
      </c>
      <c r="P256" s="122">
        <f>'CBA Result'!$G$125+'CBA Result'!$G$126</f>
        <v>5415872827.8395329</v>
      </c>
      <c r="Q256" s="122">
        <f>'CBA Result'!$G$110</f>
        <v>-7384971586.1375494</v>
      </c>
      <c r="R256" s="122">
        <v>0.37393372095323951</v>
      </c>
      <c r="S256" s="122">
        <f t="shared" si="13"/>
        <v>3517212505.7568359</v>
      </c>
      <c r="T256" s="122">
        <v>0.48281959879857828</v>
      </c>
      <c r="U256" s="122">
        <f t="shared" si="14"/>
        <v>-12441818888.900816</v>
      </c>
      <c r="V256" s="3">
        <f t="shared" si="15"/>
        <v>0.54965214977002808</v>
      </c>
    </row>
    <row r="257" spans="13:22" x14ac:dyDescent="0.25">
      <c r="M257" s="3">
        <v>253</v>
      </c>
      <c r="N257" s="122">
        <f>(_xlfn.GAMMA.INV(T257,IF($O$2="Railway",$D$31,$D$32),IF($O$2="Railway",$F$31,$F$32))*'CBA Result'!$G$124)</f>
        <v>2506002277.8677154</v>
      </c>
      <c r="O257" s="122">
        <f>'CBA Result'!$G$123+'CBA Result'!$G$127+'CBA Result'!$G$128+'CBA Result'!$G$129+'CBA Result'!$G$130</f>
        <v>728759586.14829445</v>
      </c>
      <c r="P257" s="122">
        <f>'CBA Result'!$G$125+'CBA Result'!$G$126</f>
        <v>5415872827.8395329</v>
      </c>
      <c r="Q257" s="122">
        <f>'CBA Result'!$G$110</f>
        <v>-7384971586.1375494</v>
      </c>
      <c r="R257" s="122">
        <v>0.78482995989582549</v>
      </c>
      <c r="S257" s="122">
        <f t="shared" si="13"/>
        <v>6385325917.1930294</v>
      </c>
      <c r="T257" s="122">
        <v>0.41925005746492505</v>
      </c>
      <c r="U257" s="122">
        <f t="shared" si="14"/>
        <v>-12025772969.01293</v>
      </c>
      <c r="V257" s="3">
        <f t="shared" si="15"/>
        <v>0.79995587859485862</v>
      </c>
    </row>
    <row r="258" spans="13:22" x14ac:dyDescent="0.25">
      <c r="M258" s="3">
        <v>254</v>
      </c>
      <c r="N258" s="122">
        <f>(_xlfn.GAMMA.INV(T258,IF($O$2="Railway",$D$31,$D$32),IF($O$2="Railway",$F$31,$F$32))*'CBA Result'!$G$124)</f>
        <v>1944040887.671175</v>
      </c>
      <c r="O258" s="122">
        <f>'CBA Result'!$G$123+'CBA Result'!$G$127+'CBA Result'!$G$128+'CBA Result'!$G$129+'CBA Result'!$G$130</f>
        <v>728759586.14829445</v>
      </c>
      <c r="P258" s="122">
        <f>'CBA Result'!$G$125+'CBA Result'!$G$126</f>
        <v>5415872827.8395329</v>
      </c>
      <c r="Q258" s="122">
        <f>'CBA Result'!$G$110</f>
        <v>-7384971586.1375494</v>
      </c>
      <c r="R258" s="122">
        <v>0.83278354121357623</v>
      </c>
      <c r="S258" s="122">
        <f t="shared" si="13"/>
        <v>6873679293.9913139</v>
      </c>
      <c r="T258" s="122">
        <v>8.8648287052684016E-2</v>
      </c>
      <c r="U258" s="122">
        <f t="shared" si="14"/>
        <v>-9329039548.0023632</v>
      </c>
      <c r="V258" s="3">
        <f t="shared" si="15"/>
        <v>1.0233078891658232</v>
      </c>
    </row>
    <row r="259" spans="13:22" x14ac:dyDescent="0.25">
      <c r="M259" s="3">
        <v>255</v>
      </c>
      <c r="N259" s="122">
        <f>(_xlfn.GAMMA.INV(T259,IF($O$2="Railway",$D$31,$D$32),IF($O$2="Railway",$F$31,$F$32))*'CBA Result'!$G$124)</f>
        <v>3274207358.5977669</v>
      </c>
      <c r="O259" s="122">
        <f>'CBA Result'!$G$123+'CBA Result'!$G$127+'CBA Result'!$G$128+'CBA Result'!$G$129+'CBA Result'!$G$130</f>
        <v>728759586.14829445</v>
      </c>
      <c r="P259" s="122">
        <f>'CBA Result'!$G$125+'CBA Result'!$G$126</f>
        <v>5415872827.8395329</v>
      </c>
      <c r="Q259" s="122">
        <f>'CBA Result'!$G$110</f>
        <v>-7384971586.1375494</v>
      </c>
      <c r="R259" s="122">
        <v>0.38904012446298297</v>
      </c>
      <c r="S259" s="122">
        <f t="shared" si="13"/>
        <v>3607441475.7403545</v>
      </c>
      <c r="T259" s="122">
        <v>0.86666237735907681</v>
      </c>
      <c r="U259" s="122">
        <f t="shared" si="14"/>
        <v>-15712226080.445225</v>
      </c>
      <c r="V259" s="3">
        <f t="shared" si="15"/>
        <v>0.4843622018625362</v>
      </c>
    </row>
    <row r="260" spans="13:22" x14ac:dyDescent="0.25">
      <c r="M260" s="3">
        <v>256</v>
      </c>
      <c r="N260" s="122">
        <f>(_xlfn.GAMMA.INV(T260,IF($O$2="Railway",$D$31,$D$32),IF($O$2="Railway",$F$31,$F$32))*'CBA Result'!$G$124)</f>
        <v>2999934591.643754</v>
      </c>
      <c r="O260" s="122">
        <f>'CBA Result'!$G$123+'CBA Result'!$G$127+'CBA Result'!$G$128+'CBA Result'!$G$129+'CBA Result'!$G$130</f>
        <v>728759586.14829445</v>
      </c>
      <c r="P260" s="122">
        <f>'CBA Result'!$G$125+'CBA Result'!$G$126</f>
        <v>5415872827.8395329</v>
      </c>
      <c r="Q260" s="122">
        <f>'CBA Result'!$G$110</f>
        <v>-7384971586.1375494</v>
      </c>
      <c r="R260" s="122">
        <v>0.86927163378489969</v>
      </c>
      <c r="S260" s="122">
        <f t="shared" si="13"/>
        <v>7307554596.272893</v>
      </c>
      <c r="T260" s="122">
        <v>0.74776934629951797</v>
      </c>
      <c r="U260" s="122">
        <f t="shared" si="14"/>
        <v>-14396049293.176531</v>
      </c>
      <c r="V260" s="3">
        <f t="shared" si="15"/>
        <v>0.76661648965705653</v>
      </c>
    </row>
    <row r="261" spans="13:22" x14ac:dyDescent="0.25">
      <c r="M261" s="3">
        <v>257</v>
      </c>
      <c r="N261" s="122">
        <f>(_xlfn.GAMMA.INV(T261,IF($O$2="Railway",$D$31,$D$32),IF($O$2="Railway",$F$31,$F$32))*'CBA Result'!$G$124)</f>
        <v>2327800432.5534873</v>
      </c>
      <c r="O261" s="122">
        <f>'CBA Result'!$G$123+'CBA Result'!$G$127+'CBA Result'!$G$128+'CBA Result'!$G$129+'CBA Result'!$G$130</f>
        <v>728759586.14829445</v>
      </c>
      <c r="P261" s="122">
        <f>'CBA Result'!$G$125+'CBA Result'!$G$126</f>
        <v>5415872827.8395329</v>
      </c>
      <c r="Q261" s="122">
        <f>'CBA Result'!$G$110</f>
        <v>-7384971586.1375494</v>
      </c>
      <c r="R261" s="122">
        <v>0.67687557484152483</v>
      </c>
      <c r="S261" s="122">
        <f t="shared" si="13"/>
        <v>5481117102.7804289</v>
      </c>
      <c r="T261" s="122">
        <v>0.29243175934599797</v>
      </c>
      <c r="U261" s="122">
        <f t="shared" si="14"/>
        <v>-11170620141.206446</v>
      </c>
      <c r="V261" s="3">
        <f t="shared" si="15"/>
        <v>0.76429750663423124</v>
      </c>
    </row>
    <row r="262" spans="13:22" x14ac:dyDescent="0.25">
      <c r="M262" s="3">
        <v>258</v>
      </c>
      <c r="N262" s="122">
        <f>(_xlfn.GAMMA.INV(T262,IF($O$2="Railway",$D$31,$D$32),IF($O$2="Railway",$F$31,$F$32))*'CBA Result'!$G$124)</f>
        <v>3087333768.3325033</v>
      </c>
      <c r="O262" s="122">
        <f>'CBA Result'!$G$123+'CBA Result'!$G$127+'CBA Result'!$G$128+'CBA Result'!$G$129+'CBA Result'!$G$130</f>
        <v>728759586.14829445</v>
      </c>
      <c r="P262" s="122">
        <f>'CBA Result'!$G$125+'CBA Result'!$G$126</f>
        <v>5415872827.8395329</v>
      </c>
      <c r="Q262" s="122">
        <f>'CBA Result'!$G$110</f>
        <v>-7384971586.1375494</v>
      </c>
      <c r="R262" s="122">
        <v>0.77133472817102822</v>
      </c>
      <c r="S262" s="122">
        <f t="shared" ref="S262:S325" si="16">_xlfn.BETA.INV(R262,IF($O$2="Railway",$I$30,$J$30),IF($O$2="Railway",$I$31,$J$31),IF($O$2="Railway",$I$27,$J$27),IF($O$2="Railway",$I$29,$J$29))*P262</f>
        <v>6259963500.8392248</v>
      </c>
      <c r="T262" s="122">
        <v>0.79146915664614026</v>
      </c>
      <c r="U262" s="122">
        <f t="shared" ref="U262:U325" si="17">_xlfn.GAMMA.INV(T262,IF($O$2="Railway",$D$31,$D$32),IF($O$2="Railway",$F$31,$F$32))*Q262</f>
        <v>-14815459389.416288</v>
      </c>
      <c r="V262" s="3">
        <f t="shared" ref="V262:V325" si="18">(N262+O262+S262)/-U262</f>
        <v>0.6801042472242238</v>
      </c>
    </row>
    <row r="263" spans="13:22" x14ac:dyDescent="0.25">
      <c r="M263" s="3">
        <v>259</v>
      </c>
      <c r="N263" s="122">
        <f>(_xlfn.GAMMA.INV(T263,IF($O$2="Railway",$D$31,$D$32),IF($O$2="Railway",$F$31,$F$32))*'CBA Result'!$G$124)</f>
        <v>2735713294.5039673</v>
      </c>
      <c r="O263" s="122">
        <f>'CBA Result'!$G$123+'CBA Result'!$G$127+'CBA Result'!$G$128+'CBA Result'!$G$129+'CBA Result'!$G$130</f>
        <v>728759586.14829445</v>
      </c>
      <c r="P263" s="122">
        <f>'CBA Result'!$G$125+'CBA Result'!$G$126</f>
        <v>5415872827.8395329</v>
      </c>
      <c r="Q263" s="122">
        <f>'CBA Result'!$G$110</f>
        <v>-7384971586.1375494</v>
      </c>
      <c r="R263" s="122">
        <v>0.23077364835806169</v>
      </c>
      <c r="S263" s="122">
        <f t="shared" si="16"/>
        <v>2652582421.6145058</v>
      </c>
      <c r="T263" s="122">
        <v>0.58488008469861341</v>
      </c>
      <c r="U263" s="122">
        <f t="shared" si="17"/>
        <v>-13128107375.867186</v>
      </c>
      <c r="V263" s="3">
        <f t="shared" si="18"/>
        <v>0.46595104131395798</v>
      </c>
    </row>
    <row r="264" spans="13:22" x14ac:dyDescent="0.25">
      <c r="M264" s="3">
        <v>260</v>
      </c>
      <c r="N264" s="122">
        <f>(_xlfn.GAMMA.INV(T264,IF($O$2="Railway",$D$31,$D$32),IF($O$2="Railway",$F$31,$F$32))*'CBA Result'!$G$124)</f>
        <v>3031022411.9832578</v>
      </c>
      <c r="O264" s="122">
        <f>'CBA Result'!$G$123+'CBA Result'!$G$127+'CBA Result'!$G$128+'CBA Result'!$G$129+'CBA Result'!$G$130</f>
        <v>728759586.14829445</v>
      </c>
      <c r="P264" s="122">
        <f>'CBA Result'!$G$125+'CBA Result'!$G$126</f>
        <v>5415872827.8395329</v>
      </c>
      <c r="Q264" s="122">
        <f>'CBA Result'!$G$110</f>
        <v>-7384971586.1375494</v>
      </c>
      <c r="R264" s="122">
        <v>0.20814004663185548</v>
      </c>
      <c r="S264" s="122">
        <f t="shared" si="16"/>
        <v>2509973033.4632893</v>
      </c>
      <c r="T264" s="122">
        <v>0.76394055842774933</v>
      </c>
      <c r="U264" s="122">
        <f t="shared" si="17"/>
        <v>-14545233143.808319</v>
      </c>
      <c r="V264" s="3">
        <f t="shared" si="18"/>
        <v>0.43105221962452894</v>
      </c>
    </row>
    <row r="265" spans="13:22" x14ac:dyDescent="0.25">
      <c r="M265" s="3">
        <v>261</v>
      </c>
      <c r="N265" s="122">
        <f>(_xlfn.GAMMA.INV(T265,IF($O$2="Railway",$D$31,$D$32),IF($O$2="Railway",$F$31,$F$32))*'CBA Result'!$G$124)</f>
        <v>2377316976.3762312</v>
      </c>
      <c r="O265" s="122">
        <f>'CBA Result'!$G$123+'CBA Result'!$G$127+'CBA Result'!$G$128+'CBA Result'!$G$129+'CBA Result'!$G$130</f>
        <v>728759586.14829445</v>
      </c>
      <c r="P265" s="122">
        <f>'CBA Result'!$G$125+'CBA Result'!$G$126</f>
        <v>5415872827.8395329</v>
      </c>
      <c r="Q265" s="122">
        <f>'CBA Result'!$G$110</f>
        <v>-7384971586.1375494</v>
      </c>
      <c r="R265" s="122">
        <v>0.13898838602098418</v>
      </c>
      <c r="S265" s="122">
        <f t="shared" si="16"/>
        <v>2048795020.0431643</v>
      </c>
      <c r="T265" s="122">
        <v>0.32656784161819841</v>
      </c>
      <c r="U265" s="122">
        <f t="shared" si="17"/>
        <v>-11408239523.870844</v>
      </c>
      <c r="V265" s="3">
        <f t="shared" si="18"/>
        <v>0.45185513258040616</v>
      </c>
    </row>
    <row r="266" spans="13:22" x14ac:dyDescent="0.25">
      <c r="M266" s="3">
        <v>262</v>
      </c>
      <c r="N266" s="122">
        <f>(_xlfn.GAMMA.INV(T266,IF($O$2="Railway",$D$31,$D$32),IF($O$2="Railway",$F$31,$F$32))*'CBA Result'!$G$124)</f>
        <v>2754511576.6752081</v>
      </c>
      <c r="O266" s="122">
        <f>'CBA Result'!$G$123+'CBA Result'!$G$127+'CBA Result'!$G$128+'CBA Result'!$G$129+'CBA Result'!$G$130</f>
        <v>728759586.14829445</v>
      </c>
      <c r="P266" s="122">
        <f>'CBA Result'!$G$125+'CBA Result'!$G$126</f>
        <v>5415872827.8395329</v>
      </c>
      <c r="Q266" s="122">
        <f>'CBA Result'!$G$110</f>
        <v>-7384971586.1375494</v>
      </c>
      <c r="R266" s="122">
        <v>0.52315935207187514</v>
      </c>
      <c r="S266" s="122">
        <f t="shared" si="16"/>
        <v>4428256003.6225786</v>
      </c>
      <c r="T266" s="122">
        <v>0.59776467807823308</v>
      </c>
      <c r="U266" s="122">
        <f t="shared" si="17"/>
        <v>-13218316341.595316</v>
      </c>
      <c r="V266" s="3">
        <f t="shared" si="18"/>
        <v>0.5985276007921021</v>
      </c>
    </row>
    <row r="267" spans="13:22" x14ac:dyDescent="0.25">
      <c r="M267" s="3">
        <v>263</v>
      </c>
      <c r="N267" s="122">
        <f>(_xlfn.GAMMA.INV(T267,IF($O$2="Railway",$D$31,$D$32),IF($O$2="Railway",$F$31,$F$32))*'CBA Result'!$G$124)</f>
        <v>2563480239.4307899</v>
      </c>
      <c r="O267" s="122">
        <f>'CBA Result'!$G$123+'CBA Result'!$G$127+'CBA Result'!$G$128+'CBA Result'!$G$129+'CBA Result'!$G$130</f>
        <v>728759586.14829445</v>
      </c>
      <c r="P267" s="122">
        <f>'CBA Result'!$G$125+'CBA Result'!$G$126</f>
        <v>5415872827.8395329</v>
      </c>
      <c r="Q267" s="122">
        <f>'CBA Result'!$G$110</f>
        <v>-7384971586.1375494</v>
      </c>
      <c r="R267" s="122">
        <v>0.3165624107828624</v>
      </c>
      <c r="S267" s="122">
        <f t="shared" si="16"/>
        <v>3174731696.2551293</v>
      </c>
      <c r="T267" s="122">
        <v>0.46142524403747476</v>
      </c>
      <c r="U267" s="122">
        <f t="shared" si="17"/>
        <v>-12301597505.400553</v>
      </c>
      <c r="V267" s="3">
        <f t="shared" si="18"/>
        <v>0.5257017650752378</v>
      </c>
    </row>
    <row r="268" spans="13:22" x14ac:dyDescent="0.25">
      <c r="M268" s="3">
        <v>264</v>
      </c>
      <c r="N268" s="122">
        <f>(_xlfn.GAMMA.INV(T268,IF($O$2="Railway",$D$31,$D$32),IF($O$2="Railway",$F$31,$F$32))*'CBA Result'!$G$124)</f>
        <v>4012354866.2518821</v>
      </c>
      <c r="O268" s="122">
        <f>'CBA Result'!$G$123+'CBA Result'!$G$127+'CBA Result'!$G$128+'CBA Result'!$G$129+'CBA Result'!$G$130</f>
        <v>728759586.14829445</v>
      </c>
      <c r="P268" s="122">
        <f>'CBA Result'!$G$125+'CBA Result'!$G$126</f>
        <v>5415872827.8395329</v>
      </c>
      <c r="Q268" s="122">
        <f>'CBA Result'!$G$110</f>
        <v>-7384971586.1375494</v>
      </c>
      <c r="R268" s="122">
        <v>0.17688353160332126</v>
      </c>
      <c r="S268" s="122">
        <f t="shared" si="16"/>
        <v>2307306798.5433969</v>
      </c>
      <c r="T268" s="122">
        <v>0.98589386434980864</v>
      </c>
      <c r="U268" s="122">
        <f t="shared" si="17"/>
        <v>-19254439279.167503</v>
      </c>
      <c r="V268" s="3">
        <f t="shared" si="18"/>
        <v>0.366067333810633</v>
      </c>
    </row>
    <row r="269" spans="13:22" x14ac:dyDescent="0.25">
      <c r="M269" s="3">
        <v>265</v>
      </c>
      <c r="N269" s="122">
        <f>(_xlfn.GAMMA.INV(T269,IF($O$2="Railway",$D$31,$D$32),IF($O$2="Railway",$F$31,$F$32))*'CBA Result'!$G$124)</f>
        <v>3371878510.6035113</v>
      </c>
      <c r="O269" s="122">
        <f>'CBA Result'!$G$123+'CBA Result'!$G$127+'CBA Result'!$G$128+'CBA Result'!$G$129+'CBA Result'!$G$130</f>
        <v>728759586.14829445</v>
      </c>
      <c r="P269" s="122">
        <f>'CBA Result'!$G$125+'CBA Result'!$G$126</f>
        <v>5415872827.8395329</v>
      </c>
      <c r="Q269" s="122">
        <f>'CBA Result'!$G$110</f>
        <v>-7384971586.1375494</v>
      </c>
      <c r="R269" s="122">
        <v>0.74594162050634305</v>
      </c>
      <c r="S269" s="122">
        <f t="shared" si="16"/>
        <v>6035260623.706521</v>
      </c>
      <c r="T269" s="122">
        <v>0.89665186415295084</v>
      </c>
      <c r="U269" s="122">
        <f t="shared" si="17"/>
        <v>-16180929205.744234</v>
      </c>
      <c r="V269" s="3">
        <f t="shared" si="18"/>
        <v>0.6264101765466028</v>
      </c>
    </row>
    <row r="270" spans="13:22" x14ac:dyDescent="0.25">
      <c r="M270" s="3">
        <v>266</v>
      </c>
      <c r="N270" s="122">
        <f>(_xlfn.GAMMA.INV(T270,IF($O$2="Railway",$D$31,$D$32),IF($O$2="Railway",$F$31,$F$32))*'CBA Result'!$G$124)</f>
        <v>3219127394.2036729</v>
      </c>
      <c r="O270" s="122">
        <f>'CBA Result'!$G$123+'CBA Result'!$G$127+'CBA Result'!$G$128+'CBA Result'!$G$129+'CBA Result'!$G$130</f>
        <v>728759586.14829445</v>
      </c>
      <c r="P270" s="122">
        <f>'CBA Result'!$G$125+'CBA Result'!$G$126</f>
        <v>5415872827.8395329</v>
      </c>
      <c r="Q270" s="122">
        <f>'CBA Result'!$G$110</f>
        <v>-7384971586.1375494</v>
      </c>
      <c r="R270" s="122">
        <v>0.53475347151976271</v>
      </c>
      <c r="S270" s="122">
        <f t="shared" si="16"/>
        <v>4502125048.1321449</v>
      </c>
      <c r="T270" s="122">
        <v>0.84702316171998382</v>
      </c>
      <c r="U270" s="122">
        <f t="shared" si="17"/>
        <v>-15447909023.435886</v>
      </c>
      <c r="V270" s="3">
        <f t="shared" si="18"/>
        <v>0.54700037498050214</v>
      </c>
    </row>
    <row r="271" spans="13:22" x14ac:dyDescent="0.25">
      <c r="M271" s="3">
        <v>267</v>
      </c>
      <c r="N271" s="122">
        <f>(_xlfn.GAMMA.INV(T271,IF($O$2="Railway",$D$31,$D$32),IF($O$2="Railway",$F$31,$F$32))*'CBA Result'!$G$124)</f>
        <v>3042739111.0866809</v>
      </c>
      <c r="O271" s="122">
        <f>'CBA Result'!$G$123+'CBA Result'!$G$127+'CBA Result'!$G$128+'CBA Result'!$G$129+'CBA Result'!$G$130</f>
        <v>728759586.14829445</v>
      </c>
      <c r="P271" s="122">
        <f>'CBA Result'!$G$125+'CBA Result'!$G$126</f>
        <v>5415872827.8395329</v>
      </c>
      <c r="Q271" s="122">
        <f>'CBA Result'!$G$110</f>
        <v>-7384971586.1375494</v>
      </c>
      <c r="R271" s="122">
        <v>0.2573597825852646</v>
      </c>
      <c r="S271" s="122">
        <f t="shared" si="16"/>
        <v>2816856490.5335369</v>
      </c>
      <c r="T271" s="122">
        <v>0.76985628217479651</v>
      </c>
      <c r="U271" s="122">
        <f t="shared" si="17"/>
        <v>-14601459095.639414</v>
      </c>
      <c r="V271" s="3">
        <f t="shared" si="18"/>
        <v>0.45121211137974987</v>
      </c>
    </row>
    <row r="272" spans="13:22" x14ac:dyDescent="0.25">
      <c r="M272" s="3">
        <v>268</v>
      </c>
      <c r="N272" s="122">
        <f>(_xlfn.GAMMA.INV(T272,IF($O$2="Railway",$D$31,$D$32),IF($O$2="Railway",$F$31,$F$32))*'CBA Result'!$G$124)</f>
        <v>2769106687.5181561</v>
      </c>
      <c r="O272" s="122">
        <f>'CBA Result'!$G$123+'CBA Result'!$G$127+'CBA Result'!$G$128+'CBA Result'!$G$129+'CBA Result'!$G$130</f>
        <v>728759586.14829445</v>
      </c>
      <c r="P272" s="122">
        <f>'CBA Result'!$G$125+'CBA Result'!$G$126</f>
        <v>5415872827.8395329</v>
      </c>
      <c r="Q272" s="122">
        <f>'CBA Result'!$G$110</f>
        <v>-7384971586.1375494</v>
      </c>
      <c r="R272" s="122">
        <v>0.16515320807352063</v>
      </c>
      <c r="S272" s="122">
        <f t="shared" si="16"/>
        <v>2229045763.0388474</v>
      </c>
      <c r="T272" s="122">
        <v>0.60765655398271312</v>
      </c>
      <c r="U272" s="122">
        <f t="shared" si="17"/>
        <v>-13288355180.348572</v>
      </c>
      <c r="V272" s="3">
        <f t="shared" si="18"/>
        <v>0.43097222786267164</v>
      </c>
    </row>
    <row r="273" spans="13:22" x14ac:dyDescent="0.25">
      <c r="M273" s="3">
        <v>269</v>
      </c>
      <c r="N273" s="122">
        <f>(_xlfn.GAMMA.INV(T273,IF($O$2="Railway",$D$31,$D$32),IF($O$2="Railway",$F$31,$F$32))*'CBA Result'!$G$124)</f>
        <v>2863948230.5641193</v>
      </c>
      <c r="O273" s="122">
        <f>'CBA Result'!$G$123+'CBA Result'!$G$127+'CBA Result'!$G$128+'CBA Result'!$G$129+'CBA Result'!$G$130</f>
        <v>728759586.14829445</v>
      </c>
      <c r="P273" s="122">
        <f>'CBA Result'!$G$125+'CBA Result'!$G$126</f>
        <v>5415872827.8395329</v>
      </c>
      <c r="Q273" s="122">
        <f>'CBA Result'!$G$110</f>
        <v>-7384971586.1375494</v>
      </c>
      <c r="R273" s="122">
        <v>0.64309608678049979</v>
      </c>
      <c r="S273" s="122">
        <f t="shared" si="16"/>
        <v>5232834609.2993994</v>
      </c>
      <c r="T273" s="122">
        <v>0.6692169945963562</v>
      </c>
      <c r="U273" s="122">
        <f t="shared" si="17"/>
        <v>-13743479612.905783</v>
      </c>
      <c r="V273" s="3">
        <f t="shared" si="18"/>
        <v>0.64216215067719884</v>
      </c>
    </row>
    <row r="274" spans="13:22" x14ac:dyDescent="0.25">
      <c r="M274" s="3">
        <v>270</v>
      </c>
      <c r="N274" s="122">
        <f>(_xlfn.GAMMA.INV(T274,IF($O$2="Railway",$D$31,$D$32),IF($O$2="Railway",$F$31,$F$32))*'CBA Result'!$G$124)</f>
        <v>2509986764.1438627</v>
      </c>
      <c r="O274" s="122">
        <f>'CBA Result'!$G$123+'CBA Result'!$G$127+'CBA Result'!$G$128+'CBA Result'!$G$129+'CBA Result'!$G$130</f>
        <v>728759586.14829445</v>
      </c>
      <c r="P274" s="122">
        <f>'CBA Result'!$G$125+'CBA Result'!$G$126</f>
        <v>5415872827.8395329</v>
      </c>
      <c r="Q274" s="122">
        <f>'CBA Result'!$G$110</f>
        <v>-7384971586.1375494</v>
      </c>
      <c r="R274" s="122">
        <v>0.81672757421942044</v>
      </c>
      <c r="S274" s="122">
        <f t="shared" si="16"/>
        <v>6701630895.3239861</v>
      </c>
      <c r="T274" s="122">
        <v>0.42217029322320754</v>
      </c>
      <c r="U274" s="122">
        <f t="shared" si="17"/>
        <v>-12044893672.844002</v>
      </c>
      <c r="V274" s="3">
        <f t="shared" si="18"/>
        <v>0.82527729306796382</v>
      </c>
    </row>
    <row r="275" spans="13:22" x14ac:dyDescent="0.25">
      <c r="M275" s="3">
        <v>271</v>
      </c>
      <c r="N275" s="122">
        <f>(_xlfn.GAMMA.INV(T275,IF($O$2="Railway",$D$31,$D$32),IF($O$2="Railway",$F$31,$F$32))*'CBA Result'!$G$124)</f>
        <v>2465049389.3681154</v>
      </c>
      <c r="O275" s="122">
        <f>'CBA Result'!$G$123+'CBA Result'!$G$127+'CBA Result'!$G$128+'CBA Result'!$G$129+'CBA Result'!$G$130</f>
        <v>728759586.14829445</v>
      </c>
      <c r="P275" s="122">
        <f>'CBA Result'!$G$125+'CBA Result'!$G$126</f>
        <v>5415872827.8395329</v>
      </c>
      <c r="Q275" s="122">
        <f>'CBA Result'!$G$110</f>
        <v>-7384971586.1375494</v>
      </c>
      <c r="R275" s="122">
        <v>0.21161579843455136</v>
      </c>
      <c r="S275" s="122">
        <f t="shared" si="16"/>
        <v>2532069641.9118705</v>
      </c>
      <c r="T275" s="122">
        <v>0.38934217927663606</v>
      </c>
      <c r="U275" s="122">
        <f t="shared" si="17"/>
        <v>-11829248750.391497</v>
      </c>
      <c r="V275" s="3">
        <f t="shared" si="18"/>
        <v>0.48404414669518031</v>
      </c>
    </row>
    <row r="276" spans="13:22" x14ac:dyDescent="0.25">
      <c r="M276" s="3">
        <v>272</v>
      </c>
      <c r="N276" s="122">
        <f>(_xlfn.GAMMA.INV(T276,IF($O$2="Railway",$D$31,$D$32),IF($O$2="Railway",$F$31,$F$32))*'CBA Result'!$G$124)</f>
        <v>2424040754.8774829</v>
      </c>
      <c r="O276" s="122">
        <f>'CBA Result'!$G$123+'CBA Result'!$G$127+'CBA Result'!$G$128+'CBA Result'!$G$129+'CBA Result'!$G$130</f>
        <v>728759586.14829445</v>
      </c>
      <c r="P276" s="122">
        <f>'CBA Result'!$G$125+'CBA Result'!$G$126</f>
        <v>5415872827.8395329</v>
      </c>
      <c r="Q276" s="122">
        <f>'CBA Result'!$G$110</f>
        <v>-7384971586.1375494</v>
      </c>
      <c r="R276" s="122">
        <v>0.83135620830471224</v>
      </c>
      <c r="S276" s="122">
        <f t="shared" si="16"/>
        <v>6857981008.9081221</v>
      </c>
      <c r="T276" s="122">
        <v>0.35971228039776781</v>
      </c>
      <c r="U276" s="122">
        <f t="shared" si="17"/>
        <v>-11632457018.592596</v>
      </c>
      <c r="V276" s="3">
        <f t="shared" si="18"/>
        <v>0.86059044395636175</v>
      </c>
    </row>
    <row r="277" spans="13:22" x14ac:dyDescent="0.25">
      <c r="M277" s="3">
        <v>273</v>
      </c>
      <c r="N277" s="122">
        <f>(_xlfn.GAMMA.INV(T277,IF($O$2="Railway",$D$31,$D$32),IF($O$2="Railway",$F$31,$F$32))*'CBA Result'!$G$124)</f>
        <v>3080117571.6829</v>
      </c>
      <c r="O277" s="122">
        <f>'CBA Result'!$G$123+'CBA Result'!$G$127+'CBA Result'!$G$128+'CBA Result'!$G$129+'CBA Result'!$G$130</f>
        <v>728759586.14829445</v>
      </c>
      <c r="P277" s="122">
        <f>'CBA Result'!$G$125+'CBA Result'!$G$126</f>
        <v>5415872827.8395329</v>
      </c>
      <c r="Q277" s="122">
        <f>'CBA Result'!$G$110</f>
        <v>-7384971586.1375494</v>
      </c>
      <c r="R277" s="122">
        <v>8.0661695763322383E-2</v>
      </c>
      <c r="S277" s="122">
        <f t="shared" si="16"/>
        <v>1602554315.1622598</v>
      </c>
      <c r="T277" s="122">
        <v>0.78806897611074478</v>
      </c>
      <c r="U277" s="122">
        <f t="shared" si="17"/>
        <v>-14780830393.515406</v>
      </c>
      <c r="V277" s="3">
        <f t="shared" si="18"/>
        <v>0.36611146525079796</v>
      </c>
    </row>
    <row r="278" spans="13:22" x14ac:dyDescent="0.25">
      <c r="M278" s="3">
        <v>274</v>
      </c>
      <c r="N278" s="122">
        <f>(_xlfn.GAMMA.INV(T278,IF($O$2="Railway",$D$31,$D$32),IF($O$2="Railway",$F$31,$F$32))*'CBA Result'!$G$124)</f>
        <v>3433201489.1988182</v>
      </c>
      <c r="O278" s="122">
        <f>'CBA Result'!$G$123+'CBA Result'!$G$127+'CBA Result'!$G$128+'CBA Result'!$G$129+'CBA Result'!$G$130</f>
        <v>728759586.14829445</v>
      </c>
      <c r="P278" s="122">
        <f>'CBA Result'!$G$125+'CBA Result'!$G$126</f>
        <v>5415872827.8395329</v>
      </c>
      <c r="Q278" s="122">
        <f>'CBA Result'!$G$110</f>
        <v>-7384971586.1375494</v>
      </c>
      <c r="R278" s="122">
        <v>0.8187303419577453</v>
      </c>
      <c r="S278" s="122">
        <f t="shared" si="16"/>
        <v>6722570465.916543</v>
      </c>
      <c r="T278" s="122">
        <v>0.91255202761020471</v>
      </c>
      <c r="U278" s="122">
        <f t="shared" si="17"/>
        <v>-16475205162.667257</v>
      </c>
      <c r="V278" s="3">
        <f t="shared" si="18"/>
        <v>0.66066136559731337</v>
      </c>
    </row>
    <row r="279" spans="13:22" x14ac:dyDescent="0.25">
      <c r="M279" s="3">
        <v>275</v>
      </c>
      <c r="N279" s="122">
        <f>(_xlfn.GAMMA.INV(T279,IF($O$2="Railway",$D$31,$D$32),IF($O$2="Railway",$F$31,$F$32))*'CBA Result'!$G$124)</f>
        <v>3460203284.0916615</v>
      </c>
      <c r="O279" s="122">
        <f>'CBA Result'!$G$123+'CBA Result'!$G$127+'CBA Result'!$G$128+'CBA Result'!$G$129+'CBA Result'!$G$130</f>
        <v>728759586.14829445</v>
      </c>
      <c r="P279" s="122">
        <f>'CBA Result'!$G$125+'CBA Result'!$G$126</f>
        <v>5415872827.8395329</v>
      </c>
      <c r="Q279" s="122">
        <f>'CBA Result'!$G$110</f>
        <v>-7384971586.1375494</v>
      </c>
      <c r="R279" s="122">
        <v>0.65780494647618815</v>
      </c>
      <c r="S279" s="122">
        <f t="shared" si="16"/>
        <v>5339437067.8450222</v>
      </c>
      <c r="T279" s="122">
        <v>0.91889153680811153</v>
      </c>
      <c r="U279" s="122">
        <f t="shared" si="17"/>
        <v>-16604781044.542942</v>
      </c>
      <c r="V279" s="3">
        <f t="shared" si="18"/>
        <v>0.57383472341638775</v>
      </c>
    </row>
    <row r="280" spans="13:22" x14ac:dyDescent="0.25">
      <c r="M280" s="3">
        <v>276</v>
      </c>
      <c r="N280" s="122">
        <f>(_xlfn.GAMMA.INV(T280,IF($O$2="Railway",$D$31,$D$32),IF($O$2="Railway",$F$31,$F$32))*'CBA Result'!$G$124)</f>
        <v>2299069227.3608813</v>
      </c>
      <c r="O280" s="122">
        <f>'CBA Result'!$G$123+'CBA Result'!$G$127+'CBA Result'!$G$128+'CBA Result'!$G$129+'CBA Result'!$G$130</f>
        <v>728759586.14829445</v>
      </c>
      <c r="P280" s="122">
        <f>'CBA Result'!$G$125+'CBA Result'!$G$126</f>
        <v>5415872827.8395329</v>
      </c>
      <c r="Q280" s="122">
        <f>'CBA Result'!$G$110</f>
        <v>-7384971586.1375494</v>
      </c>
      <c r="R280" s="122">
        <v>0.57908591251858055</v>
      </c>
      <c r="S280" s="122">
        <f t="shared" si="16"/>
        <v>4791261089.082695</v>
      </c>
      <c r="T280" s="122">
        <v>0.27320505051679711</v>
      </c>
      <c r="U280" s="122">
        <f t="shared" si="17"/>
        <v>-11032745186.413351</v>
      </c>
      <c r="V280" s="3">
        <f t="shared" si="18"/>
        <v>0.70871662224384147</v>
      </c>
    </row>
    <row r="281" spans="13:22" x14ac:dyDescent="0.25">
      <c r="M281" s="3">
        <v>277</v>
      </c>
      <c r="N281" s="122">
        <f>(_xlfn.GAMMA.INV(T281,IF($O$2="Railway",$D$31,$D$32),IF($O$2="Railway",$F$31,$F$32))*'CBA Result'!$G$124)</f>
        <v>2376829625.6746578</v>
      </c>
      <c r="O281" s="122">
        <f>'CBA Result'!$G$123+'CBA Result'!$G$127+'CBA Result'!$G$128+'CBA Result'!$G$129+'CBA Result'!$G$130</f>
        <v>728759586.14829445</v>
      </c>
      <c r="P281" s="122">
        <f>'CBA Result'!$G$125+'CBA Result'!$G$126</f>
        <v>5415872827.8395329</v>
      </c>
      <c r="Q281" s="122">
        <f>'CBA Result'!$G$110</f>
        <v>-7384971586.1375494</v>
      </c>
      <c r="R281" s="122">
        <v>0.16094765312635473</v>
      </c>
      <c r="S281" s="122">
        <f t="shared" si="16"/>
        <v>2200637311.4449463</v>
      </c>
      <c r="T281" s="122">
        <v>0.32622644106165577</v>
      </c>
      <c r="U281" s="122">
        <f t="shared" si="17"/>
        <v>-11405900831.306526</v>
      </c>
      <c r="V281" s="3">
        <f t="shared" si="18"/>
        <v>0.46521766248427743</v>
      </c>
    </row>
    <row r="282" spans="13:22" x14ac:dyDescent="0.25">
      <c r="M282" s="3">
        <v>278</v>
      </c>
      <c r="N282" s="122">
        <f>(_xlfn.GAMMA.INV(T282,IF($O$2="Railway",$D$31,$D$32),IF($O$2="Railway",$F$31,$F$32))*'CBA Result'!$G$124)</f>
        <v>2174295166.0000048</v>
      </c>
      <c r="O282" s="122">
        <f>'CBA Result'!$G$123+'CBA Result'!$G$127+'CBA Result'!$G$128+'CBA Result'!$G$129+'CBA Result'!$G$130</f>
        <v>728759586.14829445</v>
      </c>
      <c r="P282" s="122">
        <f>'CBA Result'!$G$125+'CBA Result'!$G$126</f>
        <v>5415872827.8395329</v>
      </c>
      <c r="Q282" s="122">
        <f>'CBA Result'!$G$110</f>
        <v>-7384971586.1375494</v>
      </c>
      <c r="R282" s="122">
        <v>0.80525078402444905</v>
      </c>
      <c r="S282" s="122">
        <f t="shared" si="16"/>
        <v>6584253030.0847483</v>
      </c>
      <c r="T282" s="122">
        <v>0.19605951050649373</v>
      </c>
      <c r="U282" s="122">
        <f t="shared" si="17"/>
        <v>-10433980952.398241</v>
      </c>
      <c r="V282" s="3">
        <f t="shared" si="18"/>
        <v>0.9092701841718811</v>
      </c>
    </row>
    <row r="283" spans="13:22" x14ac:dyDescent="0.25">
      <c r="M283" s="3">
        <v>279</v>
      </c>
      <c r="N283" s="122">
        <f>(_xlfn.GAMMA.INV(T283,IF($O$2="Railway",$D$31,$D$32),IF($O$2="Railway",$F$31,$F$32))*'CBA Result'!$G$124)</f>
        <v>4114868449.8150163</v>
      </c>
      <c r="O283" s="122">
        <f>'CBA Result'!$G$123+'CBA Result'!$G$127+'CBA Result'!$G$128+'CBA Result'!$G$129+'CBA Result'!$G$130</f>
        <v>728759586.14829445</v>
      </c>
      <c r="P283" s="122">
        <f>'CBA Result'!$G$125+'CBA Result'!$G$126</f>
        <v>5415872827.8395329</v>
      </c>
      <c r="Q283" s="122">
        <f>'CBA Result'!$G$110</f>
        <v>-7384971586.1375494</v>
      </c>
      <c r="R283" s="122">
        <v>0.449228941209736</v>
      </c>
      <c r="S283" s="122">
        <f t="shared" si="16"/>
        <v>3969913046.9922099</v>
      </c>
      <c r="T283" s="122">
        <v>0.99020965468394118</v>
      </c>
      <c r="U283" s="122">
        <f t="shared" si="17"/>
        <v>-19746380205.581642</v>
      </c>
      <c r="V283" s="3">
        <f t="shared" si="18"/>
        <v>0.44633704968692067</v>
      </c>
    </row>
    <row r="284" spans="13:22" x14ac:dyDescent="0.25">
      <c r="M284" s="3">
        <v>280</v>
      </c>
      <c r="N284" s="122">
        <f>(_xlfn.GAMMA.INV(T284,IF($O$2="Railway",$D$31,$D$32),IF($O$2="Railway",$F$31,$F$32))*'CBA Result'!$G$124)</f>
        <v>3081975988.1391034</v>
      </c>
      <c r="O284" s="122">
        <f>'CBA Result'!$G$123+'CBA Result'!$G$127+'CBA Result'!$G$128+'CBA Result'!$G$129+'CBA Result'!$G$130</f>
        <v>728759586.14829445</v>
      </c>
      <c r="P284" s="122">
        <f>'CBA Result'!$G$125+'CBA Result'!$G$126</f>
        <v>5415872827.8395329</v>
      </c>
      <c r="Q284" s="122">
        <f>'CBA Result'!$G$110</f>
        <v>-7384971586.1375494</v>
      </c>
      <c r="R284" s="122">
        <v>0.9161186198502812</v>
      </c>
      <c r="S284" s="122">
        <f t="shared" si="16"/>
        <v>8000602697.2612295</v>
      </c>
      <c r="T284" s="122">
        <v>0.78894822712108226</v>
      </c>
      <c r="U284" s="122">
        <f t="shared" si="17"/>
        <v>-14789748539.592751</v>
      </c>
      <c r="V284" s="3">
        <f t="shared" si="18"/>
        <v>0.79861657146699971</v>
      </c>
    </row>
    <row r="285" spans="13:22" x14ac:dyDescent="0.25">
      <c r="M285" s="3">
        <v>281</v>
      </c>
      <c r="N285" s="122">
        <f>(_xlfn.GAMMA.INV(T285,IF($O$2="Railway",$D$31,$D$32),IF($O$2="Railway",$F$31,$F$32))*'CBA Result'!$G$124)</f>
        <v>2899728537.9307771</v>
      </c>
      <c r="O285" s="122">
        <f>'CBA Result'!$G$123+'CBA Result'!$G$127+'CBA Result'!$G$128+'CBA Result'!$G$129+'CBA Result'!$G$130</f>
        <v>728759586.14829445</v>
      </c>
      <c r="P285" s="122">
        <f>'CBA Result'!$G$125+'CBA Result'!$G$126</f>
        <v>5415872827.8395329</v>
      </c>
      <c r="Q285" s="122">
        <f>'CBA Result'!$G$110</f>
        <v>-7384971586.1375494</v>
      </c>
      <c r="R285" s="122">
        <v>4.2679324681244357E-2</v>
      </c>
      <c r="S285" s="122">
        <f t="shared" si="16"/>
        <v>1244813544.2958593</v>
      </c>
      <c r="T285" s="122">
        <v>0.69107036481614548</v>
      </c>
      <c r="U285" s="122">
        <f t="shared" si="17"/>
        <v>-13915181712.681623</v>
      </c>
      <c r="V285" s="3">
        <f t="shared" si="18"/>
        <v>0.35021473445320805</v>
      </c>
    </row>
    <row r="286" spans="13:22" x14ac:dyDescent="0.25">
      <c r="M286" s="3">
        <v>282</v>
      </c>
      <c r="N286" s="122">
        <f>(_xlfn.GAMMA.INV(T286,IF($O$2="Railway",$D$31,$D$32),IF($O$2="Railway",$F$31,$F$32))*'CBA Result'!$G$124)</f>
        <v>2082580459.8893559</v>
      </c>
      <c r="O286" s="122">
        <f>'CBA Result'!$G$123+'CBA Result'!$G$127+'CBA Result'!$G$128+'CBA Result'!$G$129+'CBA Result'!$G$130</f>
        <v>728759586.14829445</v>
      </c>
      <c r="P286" s="122">
        <f>'CBA Result'!$G$125+'CBA Result'!$G$126</f>
        <v>5415872827.8395329</v>
      </c>
      <c r="Q286" s="122">
        <f>'CBA Result'!$G$110</f>
        <v>-7384971586.1375494</v>
      </c>
      <c r="R286" s="122">
        <v>0.98369486175715892</v>
      </c>
      <c r="S286" s="122">
        <f t="shared" si="16"/>
        <v>9859705881.1792393</v>
      </c>
      <c r="T286" s="122">
        <v>0.14736198211782248</v>
      </c>
      <c r="U286" s="122">
        <f t="shared" si="17"/>
        <v>-9993861546.5432434</v>
      </c>
      <c r="V286" s="3">
        <f t="shared" si="18"/>
        <v>1.2678828767244279</v>
      </c>
    </row>
    <row r="287" spans="13:22" x14ac:dyDescent="0.25">
      <c r="M287" s="3">
        <v>283</v>
      </c>
      <c r="N287" s="122">
        <f>(_xlfn.GAMMA.INV(T287,IF($O$2="Railway",$D$31,$D$32),IF($O$2="Railway",$F$31,$F$32))*'CBA Result'!$G$124)</f>
        <v>2181638693.6571856</v>
      </c>
      <c r="O287" s="122">
        <f>'CBA Result'!$G$123+'CBA Result'!$G$127+'CBA Result'!$G$128+'CBA Result'!$G$129+'CBA Result'!$G$130</f>
        <v>728759586.14829445</v>
      </c>
      <c r="P287" s="122">
        <f>'CBA Result'!$G$125+'CBA Result'!$G$126</f>
        <v>5415872827.8395329</v>
      </c>
      <c r="Q287" s="122">
        <f>'CBA Result'!$G$110</f>
        <v>-7384971586.1375494</v>
      </c>
      <c r="R287" s="122">
        <v>0.16552764209515469</v>
      </c>
      <c r="S287" s="122">
        <f t="shared" si="16"/>
        <v>2231565687.0366955</v>
      </c>
      <c r="T287" s="122">
        <v>0.20027360821862683</v>
      </c>
      <c r="U287" s="122">
        <f t="shared" si="17"/>
        <v>-10469220982.775253</v>
      </c>
      <c r="V287" s="3">
        <f t="shared" si="18"/>
        <v>0.49115058086003915</v>
      </c>
    </row>
    <row r="288" spans="13:22" x14ac:dyDescent="0.25">
      <c r="M288" s="3">
        <v>284</v>
      </c>
      <c r="N288" s="122">
        <f>(_xlfn.GAMMA.INV(T288,IF($O$2="Railway",$D$31,$D$32),IF($O$2="Railway",$F$31,$F$32))*'CBA Result'!$G$124)</f>
        <v>2611037822.4559512</v>
      </c>
      <c r="O288" s="122">
        <f>'CBA Result'!$G$123+'CBA Result'!$G$127+'CBA Result'!$G$128+'CBA Result'!$G$129+'CBA Result'!$G$130</f>
        <v>728759586.14829445</v>
      </c>
      <c r="P288" s="122">
        <f>'CBA Result'!$G$125+'CBA Result'!$G$126</f>
        <v>5415872827.8395329</v>
      </c>
      <c r="Q288" s="122">
        <f>'CBA Result'!$G$110</f>
        <v>-7384971586.1375494</v>
      </c>
      <c r="R288" s="122">
        <v>0.96014520939165604</v>
      </c>
      <c r="S288" s="122">
        <f t="shared" si="16"/>
        <v>8959691764.5500355</v>
      </c>
      <c r="T288" s="122">
        <v>0.49619273329979074</v>
      </c>
      <c r="U288" s="122">
        <f t="shared" si="17"/>
        <v>-12529816251.036411</v>
      </c>
      <c r="V288" s="3">
        <f t="shared" si="18"/>
        <v>0.9816176811161873</v>
      </c>
    </row>
    <row r="289" spans="13:22" x14ac:dyDescent="0.25">
      <c r="M289" s="3">
        <v>285</v>
      </c>
      <c r="N289" s="122">
        <f>(_xlfn.GAMMA.INV(T289,IF($O$2="Railway",$D$31,$D$32),IF($O$2="Railway",$F$31,$F$32))*'CBA Result'!$G$124)</f>
        <v>2640908504.8120089</v>
      </c>
      <c r="O289" s="122">
        <f>'CBA Result'!$G$123+'CBA Result'!$G$127+'CBA Result'!$G$128+'CBA Result'!$G$129+'CBA Result'!$G$130</f>
        <v>728759586.14829445</v>
      </c>
      <c r="P289" s="122">
        <f>'CBA Result'!$G$125+'CBA Result'!$G$126</f>
        <v>5415872827.8395329</v>
      </c>
      <c r="Q289" s="122">
        <f>'CBA Result'!$G$110</f>
        <v>-7384971586.1375494</v>
      </c>
      <c r="R289" s="122">
        <v>9.6268502459899818E-2</v>
      </c>
      <c r="S289" s="122">
        <f t="shared" si="16"/>
        <v>1730250645.5475066</v>
      </c>
      <c r="T289" s="122">
        <v>0.51784574935280303</v>
      </c>
      <c r="U289" s="122">
        <f t="shared" si="17"/>
        <v>-12673159314.854013</v>
      </c>
      <c r="V289" s="3">
        <f t="shared" si="18"/>
        <v>0.40241889254325669</v>
      </c>
    </row>
    <row r="290" spans="13:22" x14ac:dyDescent="0.25">
      <c r="M290" s="3">
        <v>286</v>
      </c>
      <c r="N290" s="122">
        <f>(_xlfn.GAMMA.INV(T290,IF($O$2="Railway",$D$31,$D$32),IF($O$2="Railway",$F$31,$F$32))*'CBA Result'!$G$124)</f>
        <v>2260215123.070374</v>
      </c>
      <c r="O290" s="122">
        <f>'CBA Result'!$G$123+'CBA Result'!$G$127+'CBA Result'!$G$128+'CBA Result'!$G$129+'CBA Result'!$G$130</f>
        <v>728759586.14829445</v>
      </c>
      <c r="P290" s="122">
        <f>'CBA Result'!$G$125+'CBA Result'!$G$126</f>
        <v>5415872827.8395329</v>
      </c>
      <c r="Q290" s="122">
        <f>'CBA Result'!$G$110</f>
        <v>-7384971586.1375494</v>
      </c>
      <c r="R290" s="122">
        <v>0.28244062423689165</v>
      </c>
      <c r="S290" s="122">
        <f t="shared" si="16"/>
        <v>2969483430.5915813</v>
      </c>
      <c r="T290" s="122">
        <v>0.2479986867503372</v>
      </c>
      <c r="U290" s="122">
        <f t="shared" si="17"/>
        <v>-10846292587.691229</v>
      </c>
      <c r="V290" s="3">
        <f t="shared" si="18"/>
        <v>0.54935436156056927</v>
      </c>
    </row>
    <row r="291" spans="13:22" x14ac:dyDescent="0.25">
      <c r="M291" s="3">
        <v>287</v>
      </c>
      <c r="N291" s="122">
        <f>(_xlfn.GAMMA.INV(T291,IF($O$2="Railway",$D$31,$D$32),IF($O$2="Railway",$F$31,$F$32))*'CBA Result'!$G$124)</f>
        <v>3012197074.7379284</v>
      </c>
      <c r="O291" s="122">
        <f>'CBA Result'!$G$123+'CBA Result'!$G$127+'CBA Result'!$G$128+'CBA Result'!$G$129+'CBA Result'!$G$130</f>
        <v>728759586.14829445</v>
      </c>
      <c r="P291" s="122">
        <f>'CBA Result'!$G$125+'CBA Result'!$G$126</f>
        <v>5415872827.8395329</v>
      </c>
      <c r="Q291" s="122">
        <f>'CBA Result'!$G$110</f>
        <v>-7384971586.1375494</v>
      </c>
      <c r="R291" s="122">
        <v>0.48714554181451541</v>
      </c>
      <c r="S291" s="122">
        <f t="shared" si="16"/>
        <v>4202562996.4366999</v>
      </c>
      <c r="T291" s="122">
        <v>0.75423013686267859</v>
      </c>
      <c r="U291" s="122">
        <f t="shared" si="17"/>
        <v>-14454894346.522762</v>
      </c>
      <c r="V291" s="3">
        <f t="shared" si="18"/>
        <v>0.54953841009801629</v>
      </c>
    </row>
    <row r="292" spans="13:22" x14ac:dyDescent="0.25">
      <c r="M292" s="3">
        <v>288</v>
      </c>
      <c r="N292" s="122">
        <f>(_xlfn.GAMMA.INV(T292,IF($O$2="Railway",$D$31,$D$32),IF($O$2="Railway",$F$31,$F$32))*'CBA Result'!$G$124)</f>
        <v>2549578722.830914</v>
      </c>
      <c r="O292" s="122">
        <f>'CBA Result'!$G$123+'CBA Result'!$G$127+'CBA Result'!$G$128+'CBA Result'!$G$129+'CBA Result'!$G$130</f>
        <v>728759586.14829445</v>
      </c>
      <c r="P292" s="122">
        <f>'CBA Result'!$G$125+'CBA Result'!$G$126</f>
        <v>5415872827.8395329</v>
      </c>
      <c r="Q292" s="122">
        <f>'CBA Result'!$G$110</f>
        <v>-7384971586.1375494</v>
      </c>
      <c r="R292" s="122">
        <v>0.23465592404480429</v>
      </c>
      <c r="S292" s="122">
        <f t="shared" si="16"/>
        <v>2676765856.1977286</v>
      </c>
      <c r="T292" s="122">
        <v>0.45122513537964881</v>
      </c>
      <c r="U292" s="122">
        <f t="shared" si="17"/>
        <v>-12234887078.186848</v>
      </c>
      <c r="V292" s="3">
        <f t="shared" si="18"/>
        <v>0.4867314366794675</v>
      </c>
    </row>
    <row r="293" spans="13:22" x14ac:dyDescent="0.25">
      <c r="M293" s="3">
        <v>289</v>
      </c>
      <c r="N293" s="122">
        <f>(_xlfn.GAMMA.INV(T293,IF($O$2="Railway",$D$31,$D$32),IF($O$2="Railway",$F$31,$F$32))*'CBA Result'!$G$124)</f>
        <v>3492998402.8283587</v>
      </c>
      <c r="O293" s="122">
        <f>'CBA Result'!$G$123+'CBA Result'!$G$127+'CBA Result'!$G$128+'CBA Result'!$G$129+'CBA Result'!$G$130</f>
        <v>728759586.14829445</v>
      </c>
      <c r="P293" s="122">
        <f>'CBA Result'!$G$125+'CBA Result'!$G$126</f>
        <v>5415872827.8395329</v>
      </c>
      <c r="Q293" s="122">
        <f>'CBA Result'!$G$110</f>
        <v>-7384971586.1375494</v>
      </c>
      <c r="R293" s="122">
        <v>0.17260946476221883</v>
      </c>
      <c r="S293" s="122">
        <f t="shared" si="16"/>
        <v>2278950556.2429872</v>
      </c>
      <c r="T293" s="122">
        <v>0.92607810021500925</v>
      </c>
      <c r="U293" s="122">
        <f t="shared" si="17"/>
        <v>-16762157857.76552</v>
      </c>
      <c r="V293" s="3">
        <f t="shared" si="18"/>
        <v>0.38782050618906522</v>
      </c>
    </row>
    <row r="294" spans="13:22" x14ac:dyDescent="0.25">
      <c r="M294" s="3">
        <v>290</v>
      </c>
      <c r="N294" s="122">
        <f>(_xlfn.GAMMA.INV(T294,IF($O$2="Railway",$D$31,$D$32),IF($O$2="Railway",$F$31,$F$32))*'CBA Result'!$G$124)</f>
        <v>4021354458.7786627</v>
      </c>
      <c r="O294" s="122">
        <f>'CBA Result'!$G$123+'CBA Result'!$G$127+'CBA Result'!$G$128+'CBA Result'!$G$129+'CBA Result'!$G$130</f>
        <v>728759586.14829445</v>
      </c>
      <c r="P294" s="122">
        <f>'CBA Result'!$G$125+'CBA Result'!$G$126</f>
        <v>5415872827.8395329</v>
      </c>
      <c r="Q294" s="122">
        <f>'CBA Result'!$G$110</f>
        <v>-7384971586.1375494</v>
      </c>
      <c r="R294" s="122">
        <v>0.61518248068655557</v>
      </c>
      <c r="S294" s="122">
        <f t="shared" si="16"/>
        <v>5036180017.6329756</v>
      </c>
      <c r="T294" s="122">
        <v>0.98633251970695723</v>
      </c>
      <c r="U294" s="122">
        <f t="shared" si="17"/>
        <v>-19297626413.312</v>
      </c>
      <c r="V294" s="3">
        <f t="shared" si="18"/>
        <v>0.50712423657497563</v>
      </c>
    </row>
    <row r="295" spans="13:22" x14ac:dyDescent="0.25">
      <c r="M295" s="3">
        <v>291</v>
      </c>
      <c r="N295" s="122">
        <f>(_xlfn.GAMMA.INV(T295,IF($O$2="Railway",$D$31,$D$32),IF($O$2="Railway",$F$31,$F$32))*'CBA Result'!$G$124)</f>
        <v>2884217848.6639514</v>
      </c>
      <c r="O295" s="122">
        <f>'CBA Result'!$G$123+'CBA Result'!$G$127+'CBA Result'!$G$128+'CBA Result'!$G$129+'CBA Result'!$G$130</f>
        <v>728759586.14829445</v>
      </c>
      <c r="P295" s="122">
        <f>'CBA Result'!$G$125+'CBA Result'!$G$126</f>
        <v>5415872827.8395329</v>
      </c>
      <c r="Q295" s="122">
        <f>'CBA Result'!$G$110</f>
        <v>-7384971586.1375494</v>
      </c>
      <c r="R295" s="122">
        <v>0.96407951666675507</v>
      </c>
      <c r="S295" s="122">
        <f t="shared" si="16"/>
        <v>9076934068.4334679</v>
      </c>
      <c r="T295" s="122">
        <v>0.68169597562245188</v>
      </c>
      <c r="U295" s="122">
        <f t="shared" si="17"/>
        <v>-13840749207.426895</v>
      </c>
      <c r="V295" s="3">
        <f t="shared" si="18"/>
        <v>0.91685148781081549</v>
      </c>
    </row>
    <row r="296" spans="13:22" x14ac:dyDescent="0.25">
      <c r="M296" s="3">
        <v>292</v>
      </c>
      <c r="N296" s="122">
        <f>(_xlfn.GAMMA.INV(T296,IF($O$2="Railway",$D$31,$D$32),IF($O$2="Railway",$F$31,$F$32))*'CBA Result'!$G$124)</f>
        <v>2228666326.9671626</v>
      </c>
      <c r="O296" s="122">
        <f>'CBA Result'!$G$123+'CBA Result'!$G$127+'CBA Result'!$G$128+'CBA Result'!$G$129+'CBA Result'!$G$130</f>
        <v>728759586.14829445</v>
      </c>
      <c r="P296" s="122">
        <f>'CBA Result'!$G$125+'CBA Result'!$G$126</f>
        <v>5415872827.8395329</v>
      </c>
      <c r="Q296" s="122">
        <f>'CBA Result'!$G$110</f>
        <v>-7384971586.1375494</v>
      </c>
      <c r="R296" s="122">
        <v>0.74736539531790069</v>
      </c>
      <c r="S296" s="122">
        <f t="shared" si="16"/>
        <v>6047509376.414072</v>
      </c>
      <c r="T296" s="122">
        <v>0.22828098747343095</v>
      </c>
      <c r="U296" s="122">
        <f t="shared" si="17"/>
        <v>-10694896612.223196</v>
      </c>
      <c r="V296" s="3">
        <f t="shared" si="18"/>
        <v>0.84198432355463726</v>
      </c>
    </row>
    <row r="297" spans="13:22" x14ac:dyDescent="0.25">
      <c r="M297" s="3">
        <v>293</v>
      </c>
      <c r="N297" s="122">
        <f>(_xlfn.GAMMA.INV(T297,IF($O$2="Railway",$D$31,$D$32),IF($O$2="Railway",$F$31,$F$32))*'CBA Result'!$G$124)</f>
        <v>3210450238.9832883</v>
      </c>
      <c r="O297" s="122">
        <f>'CBA Result'!$G$123+'CBA Result'!$G$127+'CBA Result'!$G$128+'CBA Result'!$G$129+'CBA Result'!$G$130</f>
        <v>728759586.14829445</v>
      </c>
      <c r="P297" s="122">
        <f>'CBA Result'!$G$125+'CBA Result'!$G$126</f>
        <v>5415872827.8395329</v>
      </c>
      <c r="Q297" s="122">
        <f>'CBA Result'!$G$110</f>
        <v>-7384971586.1375494</v>
      </c>
      <c r="R297" s="122">
        <v>0.78054382977520387</v>
      </c>
      <c r="S297" s="122">
        <f t="shared" si="16"/>
        <v>6345020757.9903173</v>
      </c>
      <c r="T297" s="122">
        <v>0.84374143846391458</v>
      </c>
      <c r="U297" s="122">
        <f t="shared" si="17"/>
        <v>-15406269197.479296</v>
      </c>
      <c r="V297" s="3">
        <f t="shared" si="18"/>
        <v>0.66753543322510289</v>
      </c>
    </row>
    <row r="298" spans="13:22" x14ac:dyDescent="0.25">
      <c r="M298" s="3">
        <v>294</v>
      </c>
      <c r="N298" s="122">
        <f>(_xlfn.GAMMA.INV(T298,IF($O$2="Railway",$D$31,$D$32),IF($O$2="Railway",$F$31,$F$32))*'CBA Result'!$G$124)</f>
        <v>3238903049.6890616</v>
      </c>
      <c r="O298" s="122">
        <f>'CBA Result'!$G$123+'CBA Result'!$G$127+'CBA Result'!$G$128+'CBA Result'!$G$129+'CBA Result'!$G$130</f>
        <v>728759586.14829445</v>
      </c>
      <c r="P298" s="122">
        <f>'CBA Result'!$G$125+'CBA Result'!$G$126</f>
        <v>5415872827.8395329</v>
      </c>
      <c r="Q298" s="122">
        <f>'CBA Result'!$G$110</f>
        <v>-7384971586.1375494</v>
      </c>
      <c r="R298" s="122">
        <v>9.3257878682530437E-2</v>
      </c>
      <c r="S298" s="122">
        <f t="shared" si="16"/>
        <v>1706213618.6737099</v>
      </c>
      <c r="T298" s="122">
        <v>0.85430969361068243</v>
      </c>
      <c r="U298" s="122">
        <f t="shared" si="17"/>
        <v>-15542808196.226364</v>
      </c>
      <c r="V298" s="3">
        <f t="shared" si="18"/>
        <v>0.36504833508069834</v>
      </c>
    </row>
    <row r="299" spans="13:22" x14ac:dyDescent="0.25">
      <c r="M299" s="3">
        <v>295</v>
      </c>
      <c r="N299" s="122">
        <f>(_xlfn.GAMMA.INV(T299,IF($O$2="Railway",$D$31,$D$32),IF($O$2="Railway",$F$31,$F$32))*'CBA Result'!$G$124)</f>
        <v>3039722920.4740815</v>
      </c>
      <c r="O299" s="122">
        <f>'CBA Result'!$G$123+'CBA Result'!$G$127+'CBA Result'!$G$128+'CBA Result'!$G$129+'CBA Result'!$G$130</f>
        <v>728759586.14829445</v>
      </c>
      <c r="P299" s="122">
        <f>'CBA Result'!$G$125+'CBA Result'!$G$126</f>
        <v>5415872827.8395329</v>
      </c>
      <c r="Q299" s="122">
        <f>'CBA Result'!$G$110</f>
        <v>-7384971586.1375494</v>
      </c>
      <c r="R299" s="122">
        <v>0.75734436216177481</v>
      </c>
      <c r="S299" s="122">
        <f t="shared" si="16"/>
        <v>6134484416.9061642</v>
      </c>
      <c r="T299" s="122">
        <v>0.76834282521444341</v>
      </c>
      <c r="U299" s="122">
        <f t="shared" si="17"/>
        <v>-14586985037.152422</v>
      </c>
      <c r="V299" s="3">
        <f t="shared" si="18"/>
        <v>0.67889059310790478</v>
      </c>
    </row>
    <row r="300" spans="13:22" x14ac:dyDescent="0.25">
      <c r="M300" s="3">
        <v>296</v>
      </c>
      <c r="N300" s="122">
        <f>(_xlfn.GAMMA.INV(T300,IF($O$2="Railway",$D$31,$D$32),IF($O$2="Railway",$F$31,$F$32))*'CBA Result'!$G$124)</f>
        <v>2716797958.0738778</v>
      </c>
      <c r="O300" s="122">
        <f>'CBA Result'!$G$123+'CBA Result'!$G$127+'CBA Result'!$G$128+'CBA Result'!$G$129+'CBA Result'!$G$130</f>
        <v>728759586.14829445</v>
      </c>
      <c r="P300" s="122">
        <f>'CBA Result'!$G$125+'CBA Result'!$G$126</f>
        <v>5415872827.8395329</v>
      </c>
      <c r="Q300" s="122">
        <f>'CBA Result'!$G$110</f>
        <v>-7384971586.1375494</v>
      </c>
      <c r="R300" s="122">
        <v>0.62025187794130821</v>
      </c>
      <c r="S300" s="122">
        <f t="shared" si="16"/>
        <v>5071384985.222044</v>
      </c>
      <c r="T300" s="122">
        <v>0.57176228886542813</v>
      </c>
      <c r="U300" s="122">
        <f t="shared" si="17"/>
        <v>-13037336691.598574</v>
      </c>
      <c r="V300" s="3">
        <f t="shared" si="18"/>
        <v>0.65327318998616046</v>
      </c>
    </row>
    <row r="301" spans="13:22" x14ac:dyDescent="0.25">
      <c r="M301" s="3">
        <v>297</v>
      </c>
      <c r="N301" s="122">
        <f>(_xlfn.GAMMA.INV(T301,IF($O$2="Railway",$D$31,$D$32),IF($O$2="Railway",$F$31,$F$32))*'CBA Result'!$G$124)</f>
        <v>2997362212.975677</v>
      </c>
      <c r="O301" s="122">
        <f>'CBA Result'!$G$123+'CBA Result'!$G$127+'CBA Result'!$G$128+'CBA Result'!$G$129+'CBA Result'!$G$130</f>
        <v>728759586.14829445</v>
      </c>
      <c r="P301" s="122">
        <f>'CBA Result'!$G$125+'CBA Result'!$G$126</f>
        <v>5415872827.8395329</v>
      </c>
      <c r="Q301" s="122">
        <f>'CBA Result'!$G$110</f>
        <v>-7384971586.1375494</v>
      </c>
      <c r="R301" s="122">
        <v>0.17638750864906561</v>
      </c>
      <c r="S301" s="122">
        <f t="shared" si="16"/>
        <v>2304024882.5581307</v>
      </c>
      <c r="T301" s="122">
        <v>0.74640051783824934</v>
      </c>
      <c r="U301" s="122">
        <f t="shared" si="17"/>
        <v>-14383704994.000977</v>
      </c>
      <c r="V301" s="3">
        <f t="shared" si="18"/>
        <v>0.41923459110132616</v>
      </c>
    </row>
    <row r="302" spans="13:22" x14ac:dyDescent="0.25">
      <c r="M302" s="3">
        <v>298</v>
      </c>
      <c r="N302" s="122">
        <f>(_xlfn.GAMMA.INV(T302,IF($O$2="Railway",$D$31,$D$32),IF($O$2="Railway",$F$31,$F$32))*'CBA Result'!$G$124)</f>
        <v>3049999867.785398</v>
      </c>
      <c r="O302" s="122">
        <f>'CBA Result'!$G$123+'CBA Result'!$G$127+'CBA Result'!$G$128+'CBA Result'!$G$129+'CBA Result'!$G$130</f>
        <v>728759586.14829445</v>
      </c>
      <c r="P302" s="122">
        <f>'CBA Result'!$G$125+'CBA Result'!$G$126</f>
        <v>5415872827.8395329</v>
      </c>
      <c r="Q302" s="122">
        <f>'CBA Result'!$G$110</f>
        <v>-7384971586.1375494</v>
      </c>
      <c r="R302" s="122">
        <v>0.71498566837196531</v>
      </c>
      <c r="S302" s="122">
        <f t="shared" si="16"/>
        <v>5777902561.6356773</v>
      </c>
      <c r="T302" s="122">
        <v>0.77347277659235247</v>
      </c>
      <c r="U302" s="122">
        <f t="shared" si="17"/>
        <v>-14636301925.756994</v>
      </c>
      <c r="V302" s="3">
        <f t="shared" si="18"/>
        <v>0.6529423937853821</v>
      </c>
    </row>
    <row r="303" spans="13:22" x14ac:dyDescent="0.25">
      <c r="M303" s="3">
        <v>299</v>
      </c>
      <c r="N303" s="122">
        <f>(_xlfn.GAMMA.INV(T303,IF($O$2="Railway",$D$31,$D$32),IF($O$2="Railway",$F$31,$F$32))*'CBA Result'!$G$124)</f>
        <v>2047329761.9891284</v>
      </c>
      <c r="O303" s="122">
        <f>'CBA Result'!$G$123+'CBA Result'!$G$127+'CBA Result'!$G$128+'CBA Result'!$G$129+'CBA Result'!$G$130</f>
        <v>728759586.14829445</v>
      </c>
      <c r="P303" s="122">
        <f>'CBA Result'!$G$125+'CBA Result'!$G$126</f>
        <v>5415872827.8395329</v>
      </c>
      <c r="Q303" s="122">
        <f>'CBA Result'!$G$110</f>
        <v>-7384971586.1375494</v>
      </c>
      <c r="R303" s="122">
        <v>0.81226054019198235</v>
      </c>
      <c r="S303" s="122">
        <f t="shared" si="16"/>
        <v>6655426238.8466406</v>
      </c>
      <c r="T303" s="122">
        <v>0.13068628190776921</v>
      </c>
      <c r="U303" s="122">
        <f t="shared" si="17"/>
        <v>-9824700930.1737728</v>
      </c>
      <c r="V303" s="3">
        <f t="shared" si="18"/>
        <v>0.95997991735482213</v>
      </c>
    </row>
    <row r="304" spans="13:22" x14ac:dyDescent="0.25">
      <c r="M304" s="3">
        <v>300</v>
      </c>
      <c r="N304" s="122">
        <f>(_xlfn.GAMMA.INV(T304,IF($O$2="Railway",$D$31,$D$32),IF($O$2="Railway",$F$31,$F$32))*'CBA Result'!$G$124)</f>
        <v>3041817323.618259</v>
      </c>
      <c r="O304" s="122">
        <f>'CBA Result'!$G$123+'CBA Result'!$G$127+'CBA Result'!$G$128+'CBA Result'!$G$129+'CBA Result'!$G$130</f>
        <v>728759586.14829445</v>
      </c>
      <c r="P304" s="122">
        <f>'CBA Result'!$G$125+'CBA Result'!$G$126</f>
        <v>5415872827.8395329</v>
      </c>
      <c r="Q304" s="122">
        <f>'CBA Result'!$G$110</f>
        <v>-7384971586.1375494</v>
      </c>
      <c r="R304" s="122">
        <v>0.52220611019785113</v>
      </c>
      <c r="S304" s="122">
        <f t="shared" si="16"/>
        <v>4422211063.4000626</v>
      </c>
      <c r="T304" s="122">
        <v>0.76939444259198897</v>
      </c>
      <c r="U304" s="122">
        <f t="shared" si="17"/>
        <v>-14597035633.251202</v>
      </c>
      <c r="V304" s="3">
        <f t="shared" si="18"/>
        <v>0.56126381951852744</v>
      </c>
    </row>
    <row r="305" spans="13:22" x14ac:dyDescent="0.25">
      <c r="M305" s="3">
        <v>301</v>
      </c>
      <c r="N305" s="122">
        <f>(_xlfn.GAMMA.INV(T305,IF($O$2="Railway",$D$31,$D$32),IF($O$2="Railway",$F$31,$F$32))*'CBA Result'!$G$124)</f>
        <v>3241382115.9100399</v>
      </c>
      <c r="O305" s="122">
        <f>'CBA Result'!$G$123+'CBA Result'!$G$127+'CBA Result'!$G$128+'CBA Result'!$G$129+'CBA Result'!$G$130</f>
        <v>728759586.14829445</v>
      </c>
      <c r="P305" s="122">
        <f>'CBA Result'!$G$125+'CBA Result'!$G$126</f>
        <v>5415872827.8395329</v>
      </c>
      <c r="Q305" s="122">
        <f>'CBA Result'!$G$110</f>
        <v>-7384971586.1375494</v>
      </c>
      <c r="R305" s="122">
        <v>0.75759600986326747</v>
      </c>
      <c r="S305" s="122">
        <f t="shared" si="16"/>
        <v>6136703967.6474619</v>
      </c>
      <c r="T305" s="122">
        <v>0.85520437435825614</v>
      </c>
      <c r="U305" s="122">
        <f t="shared" si="17"/>
        <v>-15554704708.776226</v>
      </c>
      <c r="V305" s="3">
        <f t="shared" si="18"/>
        <v>0.6497613332385116</v>
      </c>
    </row>
    <row r="306" spans="13:22" x14ac:dyDescent="0.25">
      <c r="M306" s="3">
        <v>302</v>
      </c>
      <c r="N306" s="122">
        <f>(_xlfn.GAMMA.INV(T306,IF($O$2="Railway",$D$31,$D$32),IF($O$2="Railway",$F$31,$F$32))*'CBA Result'!$G$124)</f>
        <v>3256977281.0613284</v>
      </c>
      <c r="O306" s="122">
        <f>'CBA Result'!$G$123+'CBA Result'!$G$127+'CBA Result'!$G$128+'CBA Result'!$G$129+'CBA Result'!$G$130</f>
        <v>728759586.14829445</v>
      </c>
      <c r="P306" s="122">
        <f>'CBA Result'!$G$125+'CBA Result'!$G$126</f>
        <v>5415872827.8395329</v>
      </c>
      <c r="Q306" s="122">
        <f>'CBA Result'!$G$110</f>
        <v>-7384971586.1375494</v>
      </c>
      <c r="R306" s="122">
        <v>0.57304105290390694</v>
      </c>
      <c r="S306" s="122">
        <f t="shared" si="16"/>
        <v>4751144058.2146358</v>
      </c>
      <c r="T306" s="122">
        <v>0.86073766331998414</v>
      </c>
      <c r="U306" s="122">
        <f t="shared" si="17"/>
        <v>-15629542595.868345</v>
      </c>
      <c r="V306" s="3">
        <f t="shared" si="18"/>
        <v>0.55899786393837558</v>
      </c>
    </row>
    <row r="307" spans="13:22" x14ac:dyDescent="0.25">
      <c r="M307" s="3">
        <v>303</v>
      </c>
      <c r="N307" s="122">
        <f>(_xlfn.GAMMA.INV(T307,IF($O$2="Railway",$D$31,$D$32),IF($O$2="Railway",$F$31,$F$32))*'CBA Result'!$G$124)</f>
        <v>1914617274.3028362</v>
      </c>
      <c r="O307" s="122">
        <f>'CBA Result'!$G$123+'CBA Result'!$G$127+'CBA Result'!$G$128+'CBA Result'!$G$129+'CBA Result'!$G$130</f>
        <v>728759586.14829445</v>
      </c>
      <c r="P307" s="122">
        <f>'CBA Result'!$G$125+'CBA Result'!$G$126</f>
        <v>5415872827.8395329</v>
      </c>
      <c r="Q307" s="122">
        <f>'CBA Result'!$G$110</f>
        <v>-7384971586.1375494</v>
      </c>
      <c r="R307" s="122">
        <v>0.83648734045363282</v>
      </c>
      <c r="S307" s="122">
        <f t="shared" si="16"/>
        <v>6914808273.5017166</v>
      </c>
      <c r="T307" s="122">
        <v>7.8534894601044902E-2</v>
      </c>
      <c r="U307" s="122">
        <f t="shared" si="17"/>
        <v>-9187841873.3551025</v>
      </c>
      <c r="V307" s="3">
        <f t="shared" si="18"/>
        <v>1.0403079706532332</v>
      </c>
    </row>
    <row r="308" spans="13:22" x14ac:dyDescent="0.25">
      <c r="M308" s="3">
        <v>304</v>
      </c>
      <c r="N308" s="122">
        <f>(_xlfn.GAMMA.INV(T308,IF($O$2="Railway",$D$31,$D$32),IF($O$2="Railway",$F$31,$F$32))*'CBA Result'!$G$124)</f>
        <v>2563467036.4569306</v>
      </c>
      <c r="O308" s="122">
        <f>'CBA Result'!$G$123+'CBA Result'!$G$127+'CBA Result'!$G$128+'CBA Result'!$G$129+'CBA Result'!$G$130</f>
        <v>728759586.14829445</v>
      </c>
      <c r="P308" s="122">
        <f>'CBA Result'!$G$125+'CBA Result'!$G$126</f>
        <v>5415872827.8395329</v>
      </c>
      <c r="Q308" s="122">
        <f>'CBA Result'!$G$110</f>
        <v>-7384971586.1375494</v>
      </c>
      <c r="R308" s="122">
        <v>1.5676882218236043E-2</v>
      </c>
      <c r="S308" s="122">
        <f t="shared" si="16"/>
        <v>896233921.81003642</v>
      </c>
      <c r="T308" s="122">
        <v>0.46141556094461333</v>
      </c>
      <c r="U308" s="122">
        <f t="shared" si="17"/>
        <v>-12301534147.131668</v>
      </c>
      <c r="V308" s="3">
        <f t="shared" si="18"/>
        <v>0.34048277997845322</v>
      </c>
    </row>
    <row r="309" spans="13:22" x14ac:dyDescent="0.25">
      <c r="M309" s="3">
        <v>305</v>
      </c>
      <c r="N309" s="122">
        <f>(_xlfn.GAMMA.INV(T309,IF($O$2="Railway",$D$31,$D$32),IF($O$2="Railway",$F$31,$F$32))*'CBA Result'!$G$124)</f>
        <v>2252813463.6250305</v>
      </c>
      <c r="O309" s="122">
        <f>'CBA Result'!$G$123+'CBA Result'!$G$127+'CBA Result'!$G$128+'CBA Result'!$G$129+'CBA Result'!$G$130</f>
        <v>728759586.14829445</v>
      </c>
      <c r="P309" s="122">
        <f>'CBA Result'!$G$125+'CBA Result'!$G$126</f>
        <v>5415872827.8395329</v>
      </c>
      <c r="Q309" s="122">
        <f>'CBA Result'!$G$110</f>
        <v>-7384971586.1375494</v>
      </c>
      <c r="R309" s="122">
        <v>0.35286455862595623</v>
      </c>
      <c r="S309" s="122">
        <f t="shared" si="16"/>
        <v>3391536780.2396188</v>
      </c>
      <c r="T309" s="122">
        <v>0.24330964857255588</v>
      </c>
      <c r="U309" s="122">
        <f t="shared" si="17"/>
        <v>-10810773595.202768</v>
      </c>
      <c r="V309" s="3">
        <f t="shared" si="18"/>
        <v>0.58951468864734913</v>
      </c>
    </row>
    <row r="310" spans="13:22" x14ac:dyDescent="0.25">
      <c r="M310" s="3">
        <v>306</v>
      </c>
      <c r="N310" s="122">
        <f>(_xlfn.GAMMA.INV(T310,IF($O$2="Railway",$D$31,$D$32),IF($O$2="Railway",$F$31,$F$32))*'CBA Result'!$G$124)</f>
        <v>2896436588.1788921</v>
      </c>
      <c r="O310" s="122">
        <f>'CBA Result'!$G$123+'CBA Result'!$G$127+'CBA Result'!$G$128+'CBA Result'!$G$129+'CBA Result'!$G$130</f>
        <v>728759586.14829445</v>
      </c>
      <c r="P310" s="122">
        <f>'CBA Result'!$G$125+'CBA Result'!$G$126</f>
        <v>5415872827.8395329</v>
      </c>
      <c r="Q310" s="122">
        <f>'CBA Result'!$G$110</f>
        <v>-7384971586.1375494</v>
      </c>
      <c r="R310" s="122">
        <v>5.6195971577867265E-2</v>
      </c>
      <c r="S310" s="122">
        <f t="shared" si="16"/>
        <v>1382400977.8171747</v>
      </c>
      <c r="T310" s="122">
        <v>0.68909364039079146</v>
      </c>
      <c r="U310" s="122">
        <f t="shared" si="17"/>
        <v>-13899384344.622065</v>
      </c>
      <c r="V310" s="3">
        <f t="shared" si="18"/>
        <v>0.36027474512436919</v>
      </c>
    </row>
    <row r="311" spans="13:22" x14ac:dyDescent="0.25">
      <c r="M311" s="3">
        <v>307</v>
      </c>
      <c r="N311" s="122">
        <f>(_xlfn.GAMMA.INV(T311,IF($O$2="Railway",$D$31,$D$32),IF($O$2="Railway",$F$31,$F$32))*'CBA Result'!$G$124)</f>
        <v>2947915642.6481376</v>
      </c>
      <c r="O311" s="122">
        <f>'CBA Result'!$G$123+'CBA Result'!$G$127+'CBA Result'!$G$128+'CBA Result'!$G$129+'CBA Result'!$G$130</f>
        <v>728759586.14829445</v>
      </c>
      <c r="P311" s="122">
        <f>'CBA Result'!$G$125+'CBA Result'!$G$126</f>
        <v>5415872827.8395329</v>
      </c>
      <c r="Q311" s="122">
        <f>'CBA Result'!$G$110</f>
        <v>-7384971586.1375494</v>
      </c>
      <c r="R311" s="122">
        <v>0.56642123310199677</v>
      </c>
      <c r="S311" s="122">
        <f t="shared" si="16"/>
        <v>4707478663.1556396</v>
      </c>
      <c r="T311" s="122">
        <v>0.71918957688835949</v>
      </c>
      <c r="U311" s="122">
        <f t="shared" si="17"/>
        <v>-14146421399.286419</v>
      </c>
      <c r="V311" s="3">
        <f t="shared" si="18"/>
        <v>0.59266959857246937</v>
      </c>
    </row>
    <row r="312" spans="13:22" x14ac:dyDescent="0.25">
      <c r="M312" s="3">
        <v>308</v>
      </c>
      <c r="N312" s="122">
        <f>(_xlfn.GAMMA.INV(T312,IF($O$2="Railway",$D$31,$D$32),IF($O$2="Railway",$F$31,$F$32))*'CBA Result'!$G$124)</f>
        <v>2670154378.4205909</v>
      </c>
      <c r="O312" s="122">
        <f>'CBA Result'!$G$123+'CBA Result'!$G$127+'CBA Result'!$G$128+'CBA Result'!$G$129+'CBA Result'!$G$130</f>
        <v>728759586.14829445</v>
      </c>
      <c r="P312" s="122">
        <f>'CBA Result'!$G$125+'CBA Result'!$G$126</f>
        <v>5415872827.8395329</v>
      </c>
      <c r="Q312" s="122">
        <f>'CBA Result'!$G$110</f>
        <v>-7384971586.1375494</v>
      </c>
      <c r="R312" s="122">
        <v>0.23539645005189513</v>
      </c>
      <c r="S312" s="122">
        <f t="shared" si="16"/>
        <v>2681370459.36866</v>
      </c>
      <c r="T312" s="122">
        <v>0.53883839086083263</v>
      </c>
      <c r="U312" s="122">
        <f t="shared" si="17"/>
        <v>-12813504054.123968</v>
      </c>
      <c r="V312" s="3">
        <f t="shared" si="18"/>
        <v>0.47452159832740159</v>
      </c>
    </row>
    <row r="313" spans="13:22" x14ac:dyDescent="0.25">
      <c r="M313" s="3">
        <v>309</v>
      </c>
      <c r="N313" s="122">
        <f>(_xlfn.GAMMA.INV(T313,IF($O$2="Railway",$D$31,$D$32),IF($O$2="Railway",$F$31,$F$32))*'CBA Result'!$G$124)</f>
        <v>2809971940.9378109</v>
      </c>
      <c r="O313" s="122">
        <f>'CBA Result'!$G$123+'CBA Result'!$G$127+'CBA Result'!$G$128+'CBA Result'!$G$129+'CBA Result'!$G$130</f>
        <v>728759586.14829445</v>
      </c>
      <c r="P313" s="122">
        <f>'CBA Result'!$G$125+'CBA Result'!$G$126</f>
        <v>5415872827.8395329</v>
      </c>
      <c r="Q313" s="122">
        <f>'CBA Result'!$G$110</f>
        <v>-7384971586.1375494</v>
      </c>
      <c r="R313" s="122">
        <v>0.14799245310417775</v>
      </c>
      <c r="S313" s="122">
        <f t="shared" si="16"/>
        <v>2111819523.212234</v>
      </c>
      <c r="T313" s="122">
        <v>0.63478843111363625</v>
      </c>
      <c r="U313" s="122">
        <f t="shared" si="17"/>
        <v>-13484458856.824118</v>
      </c>
      <c r="V313" s="3">
        <f t="shared" si="18"/>
        <v>0.419041736141955</v>
      </c>
    </row>
    <row r="314" spans="13:22" x14ac:dyDescent="0.25">
      <c r="M314" s="3">
        <v>310</v>
      </c>
      <c r="N314" s="122">
        <f>(_xlfn.GAMMA.INV(T314,IF($O$2="Railway",$D$31,$D$32),IF($O$2="Railway",$F$31,$F$32))*'CBA Result'!$G$124)</f>
        <v>1741888301.4835143</v>
      </c>
      <c r="O314" s="122">
        <f>'CBA Result'!$G$123+'CBA Result'!$G$127+'CBA Result'!$G$128+'CBA Result'!$G$129+'CBA Result'!$G$130</f>
        <v>728759586.14829445</v>
      </c>
      <c r="P314" s="122">
        <f>'CBA Result'!$G$125+'CBA Result'!$G$126</f>
        <v>5415872827.8395329</v>
      </c>
      <c r="Q314" s="122">
        <f>'CBA Result'!$G$110</f>
        <v>-7384971586.1375494</v>
      </c>
      <c r="R314" s="122">
        <v>0.95039353829337458</v>
      </c>
      <c r="S314" s="122">
        <f t="shared" si="16"/>
        <v>8700360190.9012928</v>
      </c>
      <c r="T314" s="122">
        <v>3.46543672996934E-2</v>
      </c>
      <c r="U314" s="122">
        <f t="shared" si="17"/>
        <v>-8358952198.8958292</v>
      </c>
      <c r="V314" s="3">
        <f t="shared" si="18"/>
        <v>1.3364124848098462</v>
      </c>
    </row>
    <row r="315" spans="13:22" x14ac:dyDescent="0.25">
      <c r="M315" s="3">
        <v>311</v>
      </c>
      <c r="N315" s="122">
        <f>(_xlfn.GAMMA.INV(T315,IF($O$2="Railway",$D$31,$D$32),IF($O$2="Railway",$F$31,$F$32))*'CBA Result'!$G$124)</f>
        <v>2502195006.5988965</v>
      </c>
      <c r="O315" s="122">
        <f>'CBA Result'!$G$123+'CBA Result'!$G$127+'CBA Result'!$G$128+'CBA Result'!$G$129+'CBA Result'!$G$130</f>
        <v>728759586.14829445</v>
      </c>
      <c r="P315" s="122">
        <f>'CBA Result'!$G$125+'CBA Result'!$G$126</f>
        <v>5415872827.8395329</v>
      </c>
      <c r="Q315" s="122">
        <f>'CBA Result'!$G$110</f>
        <v>-7384971586.1375494</v>
      </c>
      <c r="R315" s="122">
        <v>0.19036646618398734</v>
      </c>
      <c r="S315" s="122">
        <f t="shared" si="16"/>
        <v>2395676278.652873</v>
      </c>
      <c r="T315" s="122">
        <v>0.41646094900778852</v>
      </c>
      <c r="U315" s="122">
        <f t="shared" si="17"/>
        <v>-12007502682.383656</v>
      </c>
      <c r="V315" s="3">
        <f t="shared" si="18"/>
        <v>0.46859293062286456</v>
      </c>
    </row>
    <row r="316" spans="13:22" x14ac:dyDescent="0.25">
      <c r="M316" s="3">
        <v>312</v>
      </c>
      <c r="N316" s="122">
        <f>(_xlfn.GAMMA.INV(T316,IF($O$2="Railway",$D$31,$D$32),IF($O$2="Railway",$F$31,$F$32))*'CBA Result'!$G$124)</f>
        <v>2436736512.7434506</v>
      </c>
      <c r="O316" s="122">
        <f>'CBA Result'!$G$123+'CBA Result'!$G$127+'CBA Result'!$G$128+'CBA Result'!$G$129+'CBA Result'!$G$130</f>
        <v>728759586.14829445</v>
      </c>
      <c r="P316" s="122">
        <f>'CBA Result'!$G$125+'CBA Result'!$G$126</f>
        <v>5415872827.8395329</v>
      </c>
      <c r="Q316" s="122">
        <f>'CBA Result'!$G$110</f>
        <v>-7384971586.1375494</v>
      </c>
      <c r="R316" s="122">
        <v>0.77257433743507231</v>
      </c>
      <c r="S316" s="122">
        <f t="shared" si="16"/>
        <v>6271294325.6912127</v>
      </c>
      <c r="T316" s="122">
        <v>0.36884053468956679</v>
      </c>
      <c r="U316" s="122">
        <f t="shared" si="17"/>
        <v>-11693381265.595114</v>
      </c>
      <c r="V316" s="3">
        <f t="shared" si="18"/>
        <v>0.80701981832649072</v>
      </c>
    </row>
    <row r="317" spans="13:22" x14ac:dyDescent="0.25">
      <c r="M317" s="3">
        <v>313</v>
      </c>
      <c r="N317" s="122">
        <f>(_xlfn.GAMMA.INV(T317,IF($O$2="Railway",$D$31,$D$32),IF($O$2="Railway",$F$31,$F$32))*'CBA Result'!$G$124)</f>
        <v>2024454392.6740358</v>
      </c>
      <c r="O317" s="122">
        <f>'CBA Result'!$G$123+'CBA Result'!$G$127+'CBA Result'!$G$128+'CBA Result'!$G$129+'CBA Result'!$G$130</f>
        <v>728759586.14829445</v>
      </c>
      <c r="P317" s="122">
        <f>'CBA Result'!$G$125+'CBA Result'!$G$126</f>
        <v>5415872827.8395329</v>
      </c>
      <c r="Q317" s="122">
        <f>'CBA Result'!$G$110</f>
        <v>-7384971586.1375494</v>
      </c>
      <c r="R317" s="122">
        <v>0.6825896584796074</v>
      </c>
      <c r="S317" s="122">
        <f t="shared" si="16"/>
        <v>5524394813.9850864</v>
      </c>
      <c r="T317" s="122">
        <v>0.12049490932116125</v>
      </c>
      <c r="U317" s="122">
        <f t="shared" si="17"/>
        <v>-9714926888.7073402</v>
      </c>
      <c r="V317" s="3">
        <f t="shared" si="18"/>
        <v>0.8520505493900663</v>
      </c>
    </row>
    <row r="318" spans="13:22" x14ac:dyDescent="0.25">
      <c r="M318" s="3">
        <v>314</v>
      </c>
      <c r="N318" s="122">
        <f>(_xlfn.GAMMA.INV(T318,IF($O$2="Railway",$D$31,$D$32),IF($O$2="Railway",$F$31,$F$32))*'CBA Result'!$G$124)</f>
        <v>2823752387.0232143</v>
      </c>
      <c r="O318" s="122">
        <f>'CBA Result'!$G$123+'CBA Result'!$G$127+'CBA Result'!$G$128+'CBA Result'!$G$129+'CBA Result'!$G$130</f>
        <v>728759586.14829445</v>
      </c>
      <c r="P318" s="122">
        <f>'CBA Result'!$G$125+'CBA Result'!$G$126</f>
        <v>5415872827.8395329</v>
      </c>
      <c r="Q318" s="122">
        <f>'CBA Result'!$G$110</f>
        <v>-7384971586.1375494</v>
      </c>
      <c r="R318" s="122">
        <v>0.4559023426630695</v>
      </c>
      <c r="S318" s="122">
        <f t="shared" si="16"/>
        <v>4010556212.5365958</v>
      </c>
      <c r="T318" s="122">
        <v>0.64373730408355212</v>
      </c>
      <c r="U318" s="122">
        <f t="shared" si="17"/>
        <v>-13550588292.339153</v>
      </c>
      <c r="V318" s="3">
        <f t="shared" si="18"/>
        <v>0.55813578145414522</v>
      </c>
    </row>
    <row r="319" spans="13:22" x14ac:dyDescent="0.25">
      <c r="M319" s="3">
        <v>315</v>
      </c>
      <c r="N319" s="122">
        <f>(_xlfn.GAMMA.INV(T319,IF($O$2="Railway",$D$31,$D$32),IF($O$2="Railway",$F$31,$F$32))*'CBA Result'!$G$124)</f>
        <v>2197591529.3583837</v>
      </c>
      <c r="O319" s="122">
        <f>'CBA Result'!$G$123+'CBA Result'!$G$127+'CBA Result'!$G$128+'CBA Result'!$G$129+'CBA Result'!$G$130</f>
        <v>728759586.14829445</v>
      </c>
      <c r="P319" s="122">
        <f>'CBA Result'!$G$125+'CBA Result'!$G$126</f>
        <v>5415872827.8395329</v>
      </c>
      <c r="Q319" s="122">
        <f>'CBA Result'!$G$110</f>
        <v>-7384971586.1375494</v>
      </c>
      <c r="R319" s="122">
        <v>0.1971408206273022</v>
      </c>
      <c r="S319" s="122">
        <f t="shared" si="16"/>
        <v>2439511956.8491721</v>
      </c>
      <c r="T319" s="122">
        <v>0.20957957990471043</v>
      </c>
      <c r="U319" s="122">
        <f t="shared" si="17"/>
        <v>-10545775254.911753</v>
      </c>
      <c r="V319" s="3">
        <f t="shared" si="18"/>
        <v>0.50881636889205184</v>
      </c>
    </row>
    <row r="320" spans="13:22" x14ac:dyDescent="0.25">
      <c r="M320" s="3">
        <v>316</v>
      </c>
      <c r="N320" s="122">
        <f>(_xlfn.GAMMA.INV(T320,IF($O$2="Railway",$D$31,$D$32),IF($O$2="Railway",$F$31,$F$32))*'CBA Result'!$G$124)</f>
        <v>2427511294.3413935</v>
      </c>
      <c r="O320" s="122">
        <f>'CBA Result'!$G$123+'CBA Result'!$G$127+'CBA Result'!$G$128+'CBA Result'!$G$129+'CBA Result'!$G$130</f>
        <v>728759586.14829445</v>
      </c>
      <c r="P320" s="122">
        <f>'CBA Result'!$G$125+'CBA Result'!$G$126</f>
        <v>5415872827.8395329</v>
      </c>
      <c r="Q320" s="122">
        <f>'CBA Result'!$G$110</f>
        <v>-7384971586.1375494</v>
      </c>
      <c r="R320" s="122">
        <v>0.93805147077590056</v>
      </c>
      <c r="S320" s="122">
        <f t="shared" si="16"/>
        <v>8418556912.4822998</v>
      </c>
      <c r="T320" s="122">
        <v>0.3622030942242368</v>
      </c>
      <c r="U320" s="122">
        <f t="shared" si="17"/>
        <v>-11649111400.769972</v>
      </c>
      <c r="V320" s="3">
        <f t="shared" si="18"/>
        <v>0.99362323826750654</v>
      </c>
    </row>
    <row r="321" spans="13:22" x14ac:dyDescent="0.25">
      <c r="M321" s="3">
        <v>317</v>
      </c>
      <c r="N321" s="122">
        <f>(_xlfn.GAMMA.INV(T321,IF($O$2="Railway",$D$31,$D$32),IF($O$2="Railway",$F$31,$F$32))*'CBA Result'!$G$124)</f>
        <v>3487884902.3516431</v>
      </c>
      <c r="O321" s="122">
        <f>'CBA Result'!$G$123+'CBA Result'!$G$127+'CBA Result'!$G$128+'CBA Result'!$G$129+'CBA Result'!$G$130</f>
        <v>728759586.14829445</v>
      </c>
      <c r="P321" s="122">
        <f>'CBA Result'!$G$125+'CBA Result'!$G$126</f>
        <v>5415872827.8395329</v>
      </c>
      <c r="Q321" s="122">
        <f>'CBA Result'!$G$110</f>
        <v>-7384971586.1375494</v>
      </c>
      <c r="R321" s="122">
        <v>0.25800630662170276</v>
      </c>
      <c r="S321" s="122">
        <f t="shared" si="16"/>
        <v>2820815986.358427</v>
      </c>
      <c r="T321" s="122">
        <v>0.92499356427452284</v>
      </c>
      <c r="U321" s="122">
        <f t="shared" si="17"/>
        <v>-16737619254.447792</v>
      </c>
      <c r="V321" s="3">
        <f t="shared" si="18"/>
        <v>0.42045767488636449</v>
      </c>
    </row>
    <row r="322" spans="13:22" x14ac:dyDescent="0.25">
      <c r="M322" s="3">
        <v>318</v>
      </c>
      <c r="N322" s="122">
        <f>(_xlfn.GAMMA.INV(T322,IF($O$2="Railway",$D$31,$D$32),IF($O$2="Railway",$F$31,$F$32))*'CBA Result'!$G$124)</f>
        <v>1535880876.6982603</v>
      </c>
      <c r="O322" s="122">
        <f>'CBA Result'!$G$123+'CBA Result'!$G$127+'CBA Result'!$G$128+'CBA Result'!$G$129+'CBA Result'!$G$130</f>
        <v>728759586.14829445</v>
      </c>
      <c r="P322" s="122">
        <f>'CBA Result'!$G$125+'CBA Result'!$G$126</f>
        <v>5415872827.8395329</v>
      </c>
      <c r="Q322" s="122">
        <f>'CBA Result'!$G$110</f>
        <v>-7384971586.1375494</v>
      </c>
      <c r="R322" s="122">
        <v>0.12448407350454616</v>
      </c>
      <c r="S322" s="122">
        <f t="shared" si="16"/>
        <v>1944658200.0872154</v>
      </c>
      <c r="T322" s="122">
        <v>9.8268303254672729E-3</v>
      </c>
      <c r="U322" s="122">
        <f t="shared" si="17"/>
        <v>-7370366297.6466017</v>
      </c>
      <c r="V322" s="3">
        <f t="shared" si="18"/>
        <v>0.57111118945035644</v>
      </c>
    </row>
    <row r="323" spans="13:22" x14ac:dyDescent="0.25">
      <c r="M323" s="3">
        <v>319</v>
      </c>
      <c r="N323" s="122">
        <f>(_xlfn.GAMMA.INV(T323,IF($O$2="Railway",$D$31,$D$32),IF($O$2="Railway",$F$31,$F$32))*'CBA Result'!$G$124)</f>
        <v>2502822643.9880137</v>
      </c>
      <c r="O323" s="122">
        <f>'CBA Result'!$G$123+'CBA Result'!$G$127+'CBA Result'!$G$128+'CBA Result'!$G$129+'CBA Result'!$G$130</f>
        <v>728759586.14829445</v>
      </c>
      <c r="P323" s="122">
        <f>'CBA Result'!$G$125+'CBA Result'!$G$126</f>
        <v>5415872827.8395329</v>
      </c>
      <c r="Q323" s="122">
        <f>'CBA Result'!$G$110</f>
        <v>-7384971586.1375494</v>
      </c>
      <c r="R323" s="122">
        <v>0.73841962629881475</v>
      </c>
      <c r="S323" s="122">
        <f t="shared" si="16"/>
        <v>5971184058.1218004</v>
      </c>
      <c r="T323" s="122">
        <v>0.41692064999727185</v>
      </c>
      <c r="U323" s="122">
        <f t="shared" si="17"/>
        <v>-12010514580.982092</v>
      </c>
      <c r="V323" s="3">
        <f t="shared" si="18"/>
        <v>0.76622581207553919</v>
      </c>
    </row>
    <row r="324" spans="13:22" x14ac:dyDescent="0.25">
      <c r="M324" s="3">
        <v>320</v>
      </c>
      <c r="N324" s="122">
        <f>(_xlfn.GAMMA.INV(T324,IF($O$2="Railway",$D$31,$D$32),IF($O$2="Railway",$F$31,$F$32))*'CBA Result'!$G$124)</f>
        <v>2148685140.856976</v>
      </c>
      <c r="O324" s="122">
        <f>'CBA Result'!$G$123+'CBA Result'!$G$127+'CBA Result'!$G$128+'CBA Result'!$G$129+'CBA Result'!$G$130</f>
        <v>728759586.14829445</v>
      </c>
      <c r="P324" s="122">
        <f>'CBA Result'!$G$125+'CBA Result'!$G$126</f>
        <v>5415872827.8395329</v>
      </c>
      <c r="Q324" s="122">
        <f>'CBA Result'!$G$110</f>
        <v>-7384971586.1375494</v>
      </c>
      <c r="R324" s="122">
        <v>0.11708092798294945</v>
      </c>
      <c r="S324" s="122">
        <f t="shared" si="16"/>
        <v>1890076752.2579596</v>
      </c>
      <c r="T324" s="122">
        <v>0.18171699531265151</v>
      </c>
      <c r="U324" s="122">
        <f t="shared" si="17"/>
        <v>-10311083878.113523</v>
      </c>
      <c r="V324" s="3">
        <f t="shared" si="18"/>
        <v>0.46236860601850499</v>
      </c>
    </row>
    <row r="325" spans="13:22" x14ac:dyDescent="0.25">
      <c r="M325" s="3">
        <v>321</v>
      </c>
      <c r="N325" s="122">
        <f>(_xlfn.GAMMA.INV(T325,IF($O$2="Railway",$D$31,$D$32),IF($O$2="Railway",$F$31,$F$32))*'CBA Result'!$G$124)</f>
        <v>2076101564.6610563</v>
      </c>
      <c r="O325" s="122">
        <f>'CBA Result'!$G$123+'CBA Result'!$G$127+'CBA Result'!$G$128+'CBA Result'!$G$129+'CBA Result'!$G$130</f>
        <v>728759586.14829445</v>
      </c>
      <c r="P325" s="122">
        <f>'CBA Result'!$G$125+'CBA Result'!$G$126</f>
        <v>5415872827.8395329</v>
      </c>
      <c r="Q325" s="122">
        <f>'CBA Result'!$G$110</f>
        <v>-7384971586.1375494</v>
      </c>
      <c r="R325" s="122">
        <v>0.28067174894368818</v>
      </c>
      <c r="S325" s="122">
        <f t="shared" si="16"/>
        <v>2958777894.9388165</v>
      </c>
      <c r="T325" s="122">
        <v>0.14420955604739938</v>
      </c>
      <c r="U325" s="122">
        <f t="shared" si="17"/>
        <v>-9962770703.6522903</v>
      </c>
      <c r="V325" s="3">
        <f t="shared" si="18"/>
        <v>0.57851768520932156</v>
      </c>
    </row>
    <row r="326" spans="13:22" x14ac:dyDescent="0.25">
      <c r="M326" s="3">
        <v>322</v>
      </c>
      <c r="N326" s="122">
        <f>(_xlfn.GAMMA.INV(T326,IF($O$2="Railway",$D$31,$D$32),IF($O$2="Railway",$F$31,$F$32))*'CBA Result'!$G$124)</f>
        <v>2024729813.594419</v>
      </c>
      <c r="O326" s="122">
        <f>'CBA Result'!$G$123+'CBA Result'!$G$127+'CBA Result'!$G$128+'CBA Result'!$G$129+'CBA Result'!$G$130</f>
        <v>728759586.14829445</v>
      </c>
      <c r="P326" s="122">
        <f>'CBA Result'!$G$125+'CBA Result'!$G$126</f>
        <v>5415872827.8395329</v>
      </c>
      <c r="Q326" s="122">
        <f>'CBA Result'!$G$110</f>
        <v>-7384971586.1375494</v>
      </c>
      <c r="R326" s="122">
        <v>0.33402431918683095</v>
      </c>
      <c r="S326" s="122">
        <f t="shared" ref="S326:S389" si="19">_xlfn.BETA.INV(R326,IF($O$2="Railway",$I$30,$J$30),IF($O$2="Railway",$I$31,$J$31),IF($O$2="Railway",$I$27,$J$27),IF($O$2="Railway",$I$29,$J$29))*P326</f>
        <v>3279126054.0165286</v>
      </c>
      <c r="T326" s="122">
        <v>0.12061464087459151</v>
      </c>
      <c r="U326" s="122">
        <f t="shared" ref="U326:U389" si="20">_xlfn.GAMMA.INV(T326,IF($O$2="Railway",$D$31,$D$32),IF($O$2="Railway",$F$31,$F$32))*Q326</f>
        <v>-9716248575.2391891</v>
      </c>
      <c r="V326" s="3">
        <f t="shared" ref="V326:V389" si="21">(N326+O326+S326)/-U326</f>
        <v>0.62087907766508887</v>
      </c>
    </row>
    <row r="327" spans="13:22" x14ac:dyDescent="0.25">
      <c r="M327" s="3">
        <v>323</v>
      </c>
      <c r="N327" s="122">
        <f>(_xlfn.GAMMA.INV(T327,IF($O$2="Railway",$D$31,$D$32),IF($O$2="Railway",$F$31,$F$32))*'CBA Result'!$G$124)</f>
        <v>1971181942.150562</v>
      </c>
      <c r="O327" s="122">
        <f>'CBA Result'!$G$123+'CBA Result'!$G$127+'CBA Result'!$G$128+'CBA Result'!$G$129+'CBA Result'!$G$130</f>
        <v>728759586.14829445</v>
      </c>
      <c r="P327" s="122">
        <f>'CBA Result'!$G$125+'CBA Result'!$G$126</f>
        <v>5415872827.8395329</v>
      </c>
      <c r="Q327" s="122">
        <f>'CBA Result'!$G$110</f>
        <v>-7384971586.1375494</v>
      </c>
      <c r="R327" s="122">
        <v>0.77013773767860749</v>
      </c>
      <c r="S327" s="122">
        <f t="shared" si="19"/>
        <v>6249056238.9366856</v>
      </c>
      <c r="T327" s="122">
        <v>9.8704603336779662E-2</v>
      </c>
      <c r="U327" s="122">
        <f t="shared" si="20"/>
        <v>-9459283707.0724945</v>
      </c>
      <c r="V327" s="3">
        <f t="shared" si="21"/>
        <v>0.94605448407732784</v>
      </c>
    </row>
    <row r="328" spans="13:22" x14ac:dyDescent="0.25">
      <c r="M328" s="3">
        <v>324</v>
      </c>
      <c r="N328" s="122">
        <f>(_xlfn.GAMMA.INV(T328,IF($O$2="Railway",$D$31,$D$32),IF($O$2="Railway",$F$31,$F$32))*'CBA Result'!$G$124)</f>
        <v>1838059353.5074828</v>
      </c>
      <c r="O328" s="122">
        <f>'CBA Result'!$G$123+'CBA Result'!$G$127+'CBA Result'!$G$128+'CBA Result'!$G$129+'CBA Result'!$G$130</f>
        <v>728759586.14829445</v>
      </c>
      <c r="P328" s="122">
        <f>'CBA Result'!$G$125+'CBA Result'!$G$126</f>
        <v>5415872827.8395329</v>
      </c>
      <c r="Q328" s="122">
        <f>'CBA Result'!$G$110</f>
        <v>-7384971586.1375494</v>
      </c>
      <c r="R328" s="122">
        <v>0.28754731772541431</v>
      </c>
      <c r="S328" s="122">
        <f t="shared" si="19"/>
        <v>3000347343.3605061</v>
      </c>
      <c r="T328" s="122">
        <v>5.5951257769827234E-2</v>
      </c>
      <c r="U328" s="122">
        <f t="shared" si="20"/>
        <v>-8820456662.8165226</v>
      </c>
      <c r="V328" s="3">
        <f t="shared" si="21"/>
        <v>0.63116531216407468</v>
      </c>
    </row>
    <row r="329" spans="13:22" x14ac:dyDescent="0.25">
      <c r="M329" s="3">
        <v>325</v>
      </c>
      <c r="N329" s="122">
        <f>(_xlfn.GAMMA.INV(T329,IF($O$2="Railway",$D$31,$D$32),IF($O$2="Railway",$F$31,$F$32))*'CBA Result'!$G$124)</f>
        <v>3815996867.7226911</v>
      </c>
      <c r="O329" s="122">
        <f>'CBA Result'!$G$123+'CBA Result'!$G$127+'CBA Result'!$G$128+'CBA Result'!$G$129+'CBA Result'!$G$130</f>
        <v>728759586.14829445</v>
      </c>
      <c r="P329" s="122">
        <f>'CBA Result'!$G$125+'CBA Result'!$G$126</f>
        <v>5415872827.8395329</v>
      </c>
      <c r="Q329" s="122">
        <f>'CBA Result'!$G$110</f>
        <v>-7384971586.1375494</v>
      </c>
      <c r="R329" s="122">
        <v>0.63483009042234828</v>
      </c>
      <c r="S329" s="122">
        <f t="shared" si="19"/>
        <v>5173864012.0459595</v>
      </c>
      <c r="T329" s="122">
        <v>0.97254907953863268</v>
      </c>
      <c r="U329" s="122">
        <f t="shared" si="20"/>
        <v>-18312158926.185928</v>
      </c>
      <c r="V329" s="3">
        <f t="shared" si="21"/>
        <v>0.53071953476875744</v>
      </c>
    </row>
    <row r="330" spans="13:22" x14ac:dyDescent="0.25">
      <c r="M330" s="3">
        <v>326</v>
      </c>
      <c r="N330" s="122">
        <f>(_xlfn.GAMMA.INV(T330,IF($O$2="Railway",$D$31,$D$32),IF($O$2="Railway",$F$31,$F$32))*'CBA Result'!$G$124)</f>
        <v>2850282526.1626077</v>
      </c>
      <c r="O330" s="122">
        <f>'CBA Result'!$G$123+'CBA Result'!$G$127+'CBA Result'!$G$128+'CBA Result'!$G$129+'CBA Result'!$G$130</f>
        <v>728759586.14829445</v>
      </c>
      <c r="P330" s="122">
        <f>'CBA Result'!$G$125+'CBA Result'!$G$126</f>
        <v>5415872827.8395329</v>
      </c>
      <c r="Q330" s="122">
        <f>'CBA Result'!$G$110</f>
        <v>-7384971586.1375494</v>
      </c>
      <c r="R330" s="122">
        <v>0.83525332744262382</v>
      </c>
      <c r="S330" s="122">
        <f t="shared" si="19"/>
        <v>6901041163.857398</v>
      </c>
      <c r="T330" s="122">
        <v>0.66066153713708153</v>
      </c>
      <c r="U330" s="122">
        <f t="shared" si="20"/>
        <v>-13677900798.374916</v>
      </c>
      <c r="V330" s="3">
        <f t="shared" si="21"/>
        <v>0.7662055333383796</v>
      </c>
    </row>
    <row r="331" spans="13:22" x14ac:dyDescent="0.25">
      <c r="M331" s="3">
        <v>327</v>
      </c>
      <c r="N331" s="122">
        <f>(_xlfn.GAMMA.INV(T331,IF($O$2="Railway",$D$31,$D$32),IF($O$2="Railway",$F$31,$F$32))*'CBA Result'!$G$124)</f>
        <v>3284723634.7387891</v>
      </c>
      <c r="O331" s="122">
        <f>'CBA Result'!$G$123+'CBA Result'!$G$127+'CBA Result'!$G$128+'CBA Result'!$G$129+'CBA Result'!$G$130</f>
        <v>728759586.14829445</v>
      </c>
      <c r="P331" s="122">
        <f>'CBA Result'!$G$125+'CBA Result'!$G$126</f>
        <v>5415872827.8395329</v>
      </c>
      <c r="Q331" s="122">
        <f>'CBA Result'!$G$110</f>
        <v>-7384971586.1375494</v>
      </c>
      <c r="R331" s="122">
        <v>0.24840210312496425</v>
      </c>
      <c r="S331" s="122">
        <f t="shared" si="19"/>
        <v>2761837492.006391</v>
      </c>
      <c r="T331" s="122">
        <v>0.87018235328269433</v>
      </c>
      <c r="U331" s="122">
        <f t="shared" si="20"/>
        <v>-15762691457.299944</v>
      </c>
      <c r="V331" s="3">
        <f t="shared" si="21"/>
        <v>0.42983273073937633</v>
      </c>
    </row>
    <row r="332" spans="13:22" x14ac:dyDescent="0.25">
      <c r="M332" s="3">
        <v>328</v>
      </c>
      <c r="N332" s="122">
        <f>(_xlfn.GAMMA.INV(T332,IF($O$2="Railway",$D$31,$D$32),IF($O$2="Railway",$F$31,$F$32))*'CBA Result'!$G$124)</f>
        <v>2470773695.9146595</v>
      </c>
      <c r="O332" s="122">
        <f>'CBA Result'!$G$123+'CBA Result'!$G$127+'CBA Result'!$G$128+'CBA Result'!$G$129+'CBA Result'!$G$130</f>
        <v>728759586.14829445</v>
      </c>
      <c r="P332" s="122">
        <f>'CBA Result'!$G$125+'CBA Result'!$G$126</f>
        <v>5415872827.8395329</v>
      </c>
      <c r="Q332" s="122">
        <f>'CBA Result'!$G$110</f>
        <v>-7384971586.1375494</v>
      </c>
      <c r="R332" s="122">
        <v>0.46852414729301251</v>
      </c>
      <c r="S332" s="122">
        <f t="shared" si="19"/>
        <v>4087761138.037631</v>
      </c>
      <c r="T332" s="122">
        <v>0.39350757101127409</v>
      </c>
      <c r="U332" s="122">
        <f t="shared" si="20"/>
        <v>-11856718482.379269</v>
      </c>
      <c r="V332" s="3">
        <f t="shared" si="21"/>
        <v>0.614613093068754</v>
      </c>
    </row>
    <row r="333" spans="13:22" x14ac:dyDescent="0.25">
      <c r="M333" s="3">
        <v>329</v>
      </c>
      <c r="N333" s="122">
        <f>(_xlfn.GAMMA.INV(T333,IF($O$2="Railway",$D$31,$D$32),IF($O$2="Railway",$F$31,$F$32))*'CBA Result'!$G$124)</f>
        <v>3016722550.7791867</v>
      </c>
      <c r="O333" s="122">
        <f>'CBA Result'!$G$123+'CBA Result'!$G$127+'CBA Result'!$G$128+'CBA Result'!$G$129+'CBA Result'!$G$130</f>
        <v>728759586.14829445</v>
      </c>
      <c r="P333" s="122">
        <f>'CBA Result'!$G$125+'CBA Result'!$G$126</f>
        <v>5415872827.8395329</v>
      </c>
      <c r="Q333" s="122">
        <f>'CBA Result'!$G$110</f>
        <v>-7384971586.1375494</v>
      </c>
      <c r="R333" s="122">
        <v>0.1834447017554105</v>
      </c>
      <c r="S333" s="122">
        <f t="shared" si="19"/>
        <v>2350506697.4012842</v>
      </c>
      <c r="T333" s="122">
        <v>0.75658752324487544</v>
      </c>
      <c r="U333" s="122">
        <f t="shared" si="20"/>
        <v>-14476611145.397818</v>
      </c>
      <c r="V333" s="3">
        <f t="shared" si="21"/>
        <v>0.42109225516268073</v>
      </c>
    </row>
    <row r="334" spans="13:22" x14ac:dyDescent="0.25">
      <c r="M334" s="3">
        <v>330</v>
      </c>
      <c r="N334" s="122">
        <f>(_xlfn.GAMMA.INV(T334,IF($O$2="Railway",$D$31,$D$32),IF($O$2="Railway",$F$31,$F$32))*'CBA Result'!$G$124)</f>
        <v>1970655339.0785105</v>
      </c>
      <c r="O334" s="122">
        <f>'CBA Result'!$G$123+'CBA Result'!$G$127+'CBA Result'!$G$128+'CBA Result'!$G$129+'CBA Result'!$G$130</f>
        <v>728759586.14829445</v>
      </c>
      <c r="P334" s="122">
        <f>'CBA Result'!$G$125+'CBA Result'!$G$126</f>
        <v>5415872827.8395329</v>
      </c>
      <c r="Q334" s="122">
        <f>'CBA Result'!$G$110</f>
        <v>-7384971586.1375494</v>
      </c>
      <c r="R334" s="122">
        <v>0.24957900753311624</v>
      </c>
      <c r="S334" s="122">
        <f t="shared" si="19"/>
        <v>2769083790.5552082</v>
      </c>
      <c r="T334" s="122">
        <v>9.8502794316554509E-2</v>
      </c>
      <c r="U334" s="122">
        <f t="shared" si="20"/>
        <v>-9456756650.7145653</v>
      </c>
      <c r="V334" s="3">
        <f t="shared" si="21"/>
        <v>0.57826366033948917</v>
      </c>
    </row>
    <row r="335" spans="13:22" x14ac:dyDescent="0.25">
      <c r="M335" s="3">
        <v>331</v>
      </c>
      <c r="N335" s="122">
        <f>(_xlfn.GAMMA.INV(T335,IF($O$2="Railway",$D$31,$D$32),IF($O$2="Railway",$F$31,$F$32))*'CBA Result'!$G$124)</f>
        <v>2528997848.887639</v>
      </c>
      <c r="O335" s="122">
        <f>'CBA Result'!$G$123+'CBA Result'!$G$127+'CBA Result'!$G$128+'CBA Result'!$G$129+'CBA Result'!$G$130</f>
        <v>728759586.14829445</v>
      </c>
      <c r="P335" s="122">
        <f>'CBA Result'!$G$125+'CBA Result'!$G$126</f>
        <v>5415872827.8395329</v>
      </c>
      <c r="Q335" s="122">
        <f>'CBA Result'!$G$110</f>
        <v>-7384971586.1375494</v>
      </c>
      <c r="R335" s="122">
        <v>0.64136965364564158</v>
      </c>
      <c r="S335" s="122">
        <f t="shared" si="19"/>
        <v>5220464155.3843842</v>
      </c>
      <c r="T335" s="122">
        <v>0.43611692966858973</v>
      </c>
      <c r="U335" s="122">
        <f t="shared" si="20"/>
        <v>-12136123832.944992</v>
      </c>
      <c r="V335" s="3">
        <f t="shared" si="21"/>
        <v>0.69859385971368781</v>
      </c>
    </row>
    <row r="336" spans="13:22" x14ac:dyDescent="0.25">
      <c r="M336" s="3">
        <v>332</v>
      </c>
      <c r="N336" s="122">
        <f>(_xlfn.GAMMA.INV(T336,IF($O$2="Railway",$D$31,$D$32),IF($O$2="Railway",$F$31,$F$32))*'CBA Result'!$G$124)</f>
        <v>2023977832.1160567</v>
      </c>
      <c r="O336" s="122">
        <f>'CBA Result'!$G$123+'CBA Result'!$G$127+'CBA Result'!$G$128+'CBA Result'!$G$129+'CBA Result'!$G$130</f>
        <v>728759586.14829445</v>
      </c>
      <c r="P336" s="122">
        <f>'CBA Result'!$G$125+'CBA Result'!$G$126</f>
        <v>5415872827.8395329</v>
      </c>
      <c r="Q336" s="122">
        <f>'CBA Result'!$G$110</f>
        <v>-7384971586.1375494</v>
      </c>
      <c r="R336" s="122">
        <v>0.662845079250592</v>
      </c>
      <c r="S336" s="122">
        <f t="shared" si="19"/>
        <v>5376485392.3380241</v>
      </c>
      <c r="T336" s="122">
        <v>0.12028790948489987</v>
      </c>
      <c r="U336" s="122">
        <f t="shared" si="20"/>
        <v>-9712639975.7516499</v>
      </c>
      <c r="V336" s="3">
        <f t="shared" si="21"/>
        <v>0.83697355517115868</v>
      </c>
    </row>
    <row r="337" spans="13:22" x14ac:dyDescent="0.25">
      <c r="M337" s="3">
        <v>333</v>
      </c>
      <c r="N337" s="122">
        <f>(_xlfn.GAMMA.INV(T337,IF($O$2="Railway",$D$31,$D$32),IF($O$2="Railway",$F$31,$F$32))*'CBA Result'!$G$124)</f>
        <v>3485711943.2705307</v>
      </c>
      <c r="O337" s="122">
        <f>'CBA Result'!$G$123+'CBA Result'!$G$127+'CBA Result'!$G$128+'CBA Result'!$G$129+'CBA Result'!$G$130</f>
        <v>728759586.14829445</v>
      </c>
      <c r="P337" s="122">
        <f>'CBA Result'!$G$125+'CBA Result'!$G$126</f>
        <v>5415872827.8395329</v>
      </c>
      <c r="Q337" s="122">
        <f>'CBA Result'!$G$110</f>
        <v>-7384971586.1375494</v>
      </c>
      <c r="R337" s="122">
        <v>0.73715732348849439</v>
      </c>
      <c r="S337" s="122">
        <f t="shared" si="19"/>
        <v>5960533158.8494329</v>
      </c>
      <c r="T337" s="122">
        <v>0.92452872117405582</v>
      </c>
      <c r="U337" s="122">
        <f t="shared" si="20"/>
        <v>-16727191685.083151</v>
      </c>
      <c r="V337" s="3">
        <f t="shared" si="21"/>
        <v>0.60829127087376211</v>
      </c>
    </row>
    <row r="338" spans="13:22" x14ac:dyDescent="0.25">
      <c r="M338" s="3">
        <v>334</v>
      </c>
      <c r="N338" s="122">
        <f>(_xlfn.GAMMA.INV(T338,IF($O$2="Railway",$D$31,$D$32),IF($O$2="Railway",$F$31,$F$32))*'CBA Result'!$G$124)</f>
        <v>2164533100.2636814</v>
      </c>
      <c r="O338" s="122">
        <f>'CBA Result'!$G$123+'CBA Result'!$G$127+'CBA Result'!$G$128+'CBA Result'!$G$129+'CBA Result'!$G$130</f>
        <v>728759586.14829445</v>
      </c>
      <c r="P338" s="122">
        <f>'CBA Result'!$G$125+'CBA Result'!$G$126</f>
        <v>5415872827.8395329</v>
      </c>
      <c r="Q338" s="122">
        <f>'CBA Result'!$G$110</f>
        <v>-7384971586.1375494</v>
      </c>
      <c r="R338" s="122">
        <v>0.25979918235385924</v>
      </c>
      <c r="S338" s="122">
        <f t="shared" si="19"/>
        <v>2831788351.6944461</v>
      </c>
      <c r="T338" s="122">
        <v>0.19052692776215963</v>
      </c>
      <c r="U338" s="122">
        <f t="shared" si="20"/>
        <v>-10387134871.175404</v>
      </c>
      <c r="V338" s="3">
        <f t="shared" si="21"/>
        <v>0.55117037653893242</v>
      </c>
    </row>
    <row r="339" spans="13:22" x14ac:dyDescent="0.25">
      <c r="M339" s="3">
        <v>335</v>
      </c>
      <c r="N339" s="122">
        <f>(_xlfn.GAMMA.INV(T339,IF($O$2="Railway",$D$31,$D$32),IF($O$2="Railway",$F$31,$F$32))*'CBA Result'!$G$124)</f>
        <v>2533956854.1864142</v>
      </c>
      <c r="O339" s="122">
        <f>'CBA Result'!$G$123+'CBA Result'!$G$127+'CBA Result'!$G$128+'CBA Result'!$G$129+'CBA Result'!$G$130</f>
        <v>728759586.14829445</v>
      </c>
      <c r="P339" s="122">
        <f>'CBA Result'!$G$125+'CBA Result'!$G$126</f>
        <v>5415872827.8395329</v>
      </c>
      <c r="Q339" s="122">
        <f>'CBA Result'!$G$110</f>
        <v>-7384971586.1375494</v>
      </c>
      <c r="R339" s="122">
        <v>0.19565878281482096</v>
      </c>
      <c r="S339" s="122">
        <f t="shared" si="19"/>
        <v>2429951934.5291634</v>
      </c>
      <c r="T339" s="122">
        <v>0.43975711677578977</v>
      </c>
      <c r="U339" s="122">
        <f t="shared" si="20"/>
        <v>-12159921046.699301</v>
      </c>
      <c r="V339" s="3">
        <f t="shared" si="21"/>
        <v>0.46815010993916734</v>
      </c>
    </row>
    <row r="340" spans="13:22" x14ac:dyDescent="0.25">
      <c r="M340" s="3">
        <v>336</v>
      </c>
      <c r="N340" s="122">
        <f>(_xlfn.GAMMA.INV(T340,IF($O$2="Railway",$D$31,$D$32),IF($O$2="Railway",$F$31,$F$32))*'CBA Result'!$G$124)</f>
        <v>2832205671.1578746</v>
      </c>
      <c r="O340" s="122">
        <f>'CBA Result'!$G$123+'CBA Result'!$G$127+'CBA Result'!$G$128+'CBA Result'!$G$129+'CBA Result'!$G$130</f>
        <v>728759586.14829445</v>
      </c>
      <c r="P340" s="122">
        <f>'CBA Result'!$G$125+'CBA Result'!$G$126</f>
        <v>5415872827.8395329</v>
      </c>
      <c r="Q340" s="122">
        <f>'CBA Result'!$G$110</f>
        <v>-7384971586.1375494</v>
      </c>
      <c r="R340" s="122">
        <v>0.65587478034092717</v>
      </c>
      <c r="S340" s="122">
        <f t="shared" si="19"/>
        <v>5325321183.0987558</v>
      </c>
      <c r="T340" s="122">
        <v>0.64917403613319946</v>
      </c>
      <c r="U340" s="122">
        <f t="shared" si="20"/>
        <v>-13591153808.477663</v>
      </c>
      <c r="V340" s="3">
        <f t="shared" si="21"/>
        <v>0.65382870105273805</v>
      </c>
    </row>
    <row r="341" spans="13:22" x14ac:dyDescent="0.25">
      <c r="M341" s="3">
        <v>337</v>
      </c>
      <c r="N341" s="122">
        <f>(_xlfn.GAMMA.INV(T341,IF($O$2="Railway",$D$31,$D$32),IF($O$2="Railway",$F$31,$F$32))*'CBA Result'!$G$124)</f>
        <v>2164743780.0768304</v>
      </c>
      <c r="O341" s="122">
        <f>'CBA Result'!$G$123+'CBA Result'!$G$127+'CBA Result'!$G$128+'CBA Result'!$G$129+'CBA Result'!$G$130</f>
        <v>728759586.14829445</v>
      </c>
      <c r="P341" s="122">
        <f>'CBA Result'!$G$125+'CBA Result'!$G$126</f>
        <v>5415872827.8395329</v>
      </c>
      <c r="Q341" s="122">
        <f>'CBA Result'!$G$110</f>
        <v>-7384971586.1375494</v>
      </c>
      <c r="R341" s="122">
        <v>0.86421713251272614</v>
      </c>
      <c r="S341" s="122">
        <f t="shared" si="19"/>
        <v>7243198880.7309904</v>
      </c>
      <c r="T341" s="122">
        <v>0.19064548470631537</v>
      </c>
      <c r="U341" s="122">
        <f t="shared" si="20"/>
        <v>-10388145878.876575</v>
      </c>
      <c r="V341" s="3">
        <f t="shared" si="21"/>
        <v>0.97579513853076039</v>
      </c>
    </row>
    <row r="342" spans="13:22" x14ac:dyDescent="0.25">
      <c r="M342" s="3">
        <v>338</v>
      </c>
      <c r="N342" s="122">
        <f>(_xlfn.GAMMA.INV(T342,IF($O$2="Railway",$D$31,$D$32),IF($O$2="Railway",$F$31,$F$32))*'CBA Result'!$G$124)</f>
        <v>3395815899.0265946</v>
      </c>
      <c r="O342" s="122">
        <f>'CBA Result'!$G$123+'CBA Result'!$G$127+'CBA Result'!$G$128+'CBA Result'!$G$129+'CBA Result'!$G$130</f>
        <v>728759586.14829445</v>
      </c>
      <c r="P342" s="122">
        <f>'CBA Result'!$G$125+'CBA Result'!$G$126</f>
        <v>5415872827.8395329</v>
      </c>
      <c r="Q342" s="122">
        <f>'CBA Result'!$G$110</f>
        <v>-7384971586.1375494</v>
      </c>
      <c r="R342" s="122">
        <v>0.44258908892846482</v>
      </c>
      <c r="S342" s="122">
        <f t="shared" si="19"/>
        <v>3929585169.3353448</v>
      </c>
      <c r="T342" s="122">
        <v>0.90311414434481996</v>
      </c>
      <c r="U342" s="122">
        <f t="shared" si="20"/>
        <v>-16295799651.469452</v>
      </c>
      <c r="V342" s="3">
        <f t="shared" si="21"/>
        <v>0.49424764827566842</v>
      </c>
    </row>
    <row r="343" spans="13:22" x14ac:dyDescent="0.25">
      <c r="M343" s="3">
        <v>339</v>
      </c>
      <c r="N343" s="122">
        <f>(_xlfn.GAMMA.INV(T343,IF($O$2="Railway",$D$31,$D$32),IF($O$2="Railway",$F$31,$F$32))*'CBA Result'!$G$124)</f>
        <v>2184129411.9969668</v>
      </c>
      <c r="O343" s="122">
        <f>'CBA Result'!$G$123+'CBA Result'!$G$127+'CBA Result'!$G$128+'CBA Result'!$G$129+'CBA Result'!$G$130</f>
        <v>728759586.14829445</v>
      </c>
      <c r="P343" s="122">
        <f>'CBA Result'!$G$125+'CBA Result'!$G$126</f>
        <v>5415872827.8395329</v>
      </c>
      <c r="Q343" s="122">
        <f>'CBA Result'!$G$110</f>
        <v>-7384971586.1375494</v>
      </c>
      <c r="R343" s="122">
        <v>0.44879961225381237</v>
      </c>
      <c r="S343" s="122">
        <f t="shared" si="19"/>
        <v>3967302207.6396532</v>
      </c>
      <c r="T343" s="122">
        <v>0.20171297439688951</v>
      </c>
      <c r="U343" s="122">
        <f t="shared" si="20"/>
        <v>-10481173411.369791</v>
      </c>
      <c r="V343" s="3">
        <f t="shared" si="21"/>
        <v>0.65643329575306941</v>
      </c>
    </row>
    <row r="344" spans="13:22" x14ac:dyDescent="0.25">
      <c r="M344" s="3">
        <v>340</v>
      </c>
      <c r="N344" s="122">
        <f>(_xlfn.GAMMA.INV(T344,IF($O$2="Railway",$D$31,$D$32),IF($O$2="Railway",$F$31,$F$32))*'CBA Result'!$G$124)</f>
        <v>2733790285.8679876</v>
      </c>
      <c r="O344" s="122">
        <f>'CBA Result'!$G$123+'CBA Result'!$G$127+'CBA Result'!$G$128+'CBA Result'!$G$129+'CBA Result'!$G$130</f>
        <v>728759586.14829445</v>
      </c>
      <c r="P344" s="122">
        <f>'CBA Result'!$G$125+'CBA Result'!$G$126</f>
        <v>5415872827.8395329</v>
      </c>
      <c r="Q344" s="122">
        <f>'CBA Result'!$G$110</f>
        <v>-7384971586.1375494</v>
      </c>
      <c r="R344" s="122">
        <v>0.89621738815982088</v>
      </c>
      <c r="S344" s="122">
        <f t="shared" si="19"/>
        <v>7681162595.3337183</v>
      </c>
      <c r="T344" s="122">
        <v>0.58355328532671125</v>
      </c>
      <c r="U344" s="122">
        <f t="shared" si="20"/>
        <v>-13118879265.630423</v>
      </c>
      <c r="V344" s="3">
        <f t="shared" si="21"/>
        <v>0.84944088909674809</v>
      </c>
    </row>
    <row r="345" spans="13:22" x14ac:dyDescent="0.25">
      <c r="M345" s="3">
        <v>341</v>
      </c>
      <c r="N345" s="122">
        <f>(_xlfn.GAMMA.INV(T345,IF($O$2="Railway",$D$31,$D$32),IF($O$2="Railway",$F$31,$F$32))*'CBA Result'!$G$124)</f>
        <v>3343104708.5059519</v>
      </c>
      <c r="O345" s="122">
        <f>'CBA Result'!$G$123+'CBA Result'!$G$127+'CBA Result'!$G$128+'CBA Result'!$G$129+'CBA Result'!$G$130</f>
        <v>728759586.14829445</v>
      </c>
      <c r="P345" s="122">
        <f>'CBA Result'!$G$125+'CBA Result'!$G$126</f>
        <v>5415872827.8395329</v>
      </c>
      <c r="Q345" s="122">
        <f>'CBA Result'!$G$110</f>
        <v>-7384971586.1375494</v>
      </c>
      <c r="R345" s="122">
        <v>0.35746215311699359</v>
      </c>
      <c r="S345" s="122">
        <f t="shared" si="19"/>
        <v>3418955497.7623878</v>
      </c>
      <c r="T345" s="122">
        <v>0.88843365718432199</v>
      </c>
      <c r="U345" s="122">
        <f t="shared" si="20"/>
        <v>-16042849837.446539</v>
      </c>
      <c r="V345" s="3">
        <f t="shared" si="21"/>
        <v>0.46692575622891391</v>
      </c>
    </row>
    <row r="346" spans="13:22" x14ac:dyDescent="0.25">
      <c r="M346" s="3">
        <v>342</v>
      </c>
      <c r="N346" s="122">
        <f>(_xlfn.GAMMA.INV(T346,IF($O$2="Railway",$D$31,$D$32),IF($O$2="Railway",$F$31,$F$32))*'CBA Result'!$G$124)</f>
        <v>3179399674.8711004</v>
      </c>
      <c r="O346" s="122">
        <f>'CBA Result'!$G$123+'CBA Result'!$G$127+'CBA Result'!$G$128+'CBA Result'!$G$129+'CBA Result'!$G$130</f>
        <v>728759586.14829445</v>
      </c>
      <c r="P346" s="122">
        <f>'CBA Result'!$G$125+'CBA Result'!$G$126</f>
        <v>5415872827.8395329</v>
      </c>
      <c r="Q346" s="122">
        <f>'CBA Result'!$G$110</f>
        <v>-7384971586.1375494</v>
      </c>
      <c r="R346" s="122">
        <v>0.55421590711899749</v>
      </c>
      <c r="S346" s="122">
        <f t="shared" si="19"/>
        <v>4627666779.3017941</v>
      </c>
      <c r="T346" s="122">
        <v>0.83157023530449403</v>
      </c>
      <c r="U346" s="122">
        <f t="shared" si="20"/>
        <v>-15257264131.573818</v>
      </c>
      <c r="V346" s="3">
        <f t="shared" si="21"/>
        <v>0.55945980660168992</v>
      </c>
    </row>
    <row r="347" spans="13:22" x14ac:dyDescent="0.25">
      <c r="M347" s="3">
        <v>343</v>
      </c>
      <c r="N347" s="122">
        <f>(_xlfn.GAMMA.INV(T347,IF($O$2="Railway",$D$31,$D$32),IF($O$2="Railway",$F$31,$F$32))*'CBA Result'!$G$124)</f>
        <v>2785185632.8371439</v>
      </c>
      <c r="O347" s="122">
        <f>'CBA Result'!$G$123+'CBA Result'!$G$127+'CBA Result'!$G$128+'CBA Result'!$G$129+'CBA Result'!$G$130</f>
        <v>728759586.14829445</v>
      </c>
      <c r="P347" s="122">
        <f>'CBA Result'!$G$125+'CBA Result'!$G$126</f>
        <v>5415872827.8395329</v>
      </c>
      <c r="Q347" s="122">
        <f>'CBA Result'!$G$110</f>
        <v>-7384971586.1375494</v>
      </c>
      <c r="R347" s="122">
        <v>0.15593018003282999</v>
      </c>
      <c r="S347" s="122">
        <f t="shared" si="19"/>
        <v>2166481458.5405302</v>
      </c>
      <c r="T347" s="122">
        <v>0.61843433869338116</v>
      </c>
      <c r="U347" s="122">
        <f t="shared" si="20"/>
        <v>-13365514625.770884</v>
      </c>
      <c r="V347" s="3">
        <f t="shared" si="21"/>
        <v>0.42500620713647519</v>
      </c>
    </row>
    <row r="348" spans="13:22" x14ac:dyDescent="0.25">
      <c r="M348" s="3">
        <v>344</v>
      </c>
      <c r="N348" s="122">
        <f>(_xlfn.GAMMA.INV(T348,IF($O$2="Railway",$D$31,$D$32),IF($O$2="Railway",$F$31,$F$32))*'CBA Result'!$G$124)</f>
        <v>2618347441.4305601</v>
      </c>
      <c r="O348" s="122">
        <f>'CBA Result'!$G$123+'CBA Result'!$G$127+'CBA Result'!$G$128+'CBA Result'!$G$129+'CBA Result'!$G$130</f>
        <v>728759586.14829445</v>
      </c>
      <c r="P348" s="122">
        <f>'CBA Result'!$G$125+'CBA Result'!$G$126</f>
        <v>5415872827.8395329</v>
      </c>
      <c r="Q348" s="122">
        <f>'CBA Result'!$G$110</f>
        <v>-7384971586.1375494</v>
      </c>
      <c r="R348" s="122">
        <v>0.99919407955194517</v>
      </c>
      <c r="S348" s="122">
        <f t="shared" si="19"/>
        <v>11668282011.830481</v>
      </c>
      <c r="T348" s="122">
        <v>0.50150804699928497</v>
      </c>
      <c r="U348" s="122">
        <f t="shared" si="20"/>
        <v>-12564893560.84374</v>
      </c>
      <c r="V348" s="3">
        <f t="shared" si="21"/>
        <v>1.1950271577470524</v>
      </c>
    </row>
    <row r="349" spans="13:22" x14ac:dyDescent="0.25">
      <c r="M349" s="3">
        <v>345</v>
      </c>
      <c r="N349" s="122">
        <f>(_xlfn.GAMMA.INV(T349,IF($O$2="Railway",$D$31,$D$32),IF($O$2="Railway",$F$31,$F$32))*'CBA Result'!$G$124)</f>
        <v>2759018244.0320792</v>
      </c>
      <c r="O349" s="122">
        <f>'CBA Result'!$G$123+'CBA Result'!$G$127+'CBA Result'!$G$128+'CBA Result'!$G$129+'CBA Result'!$G$130</f>
        <v>728759586.14829445</v>
      </c>
      <c r="P349" s="122">
        <f>'CBA Result'!$G$125+'CBA Result'!$G$126</f>
        <v>5415872827.8395329</v>
      </c>
      <c r="Q349" s="122">
        <f>'CBA Result'!$G$110</f>
        <v>-7384971586.1375494</v>
      </c>
      <c r="R349" s="122">
        <v>0.31348990576037516</v>
      </c>
      <c r="S349" s="122">
        <f t="shared" si="19"/>
        <v>3156329248.873394</v>
      </c>
      <c r="T349" s="122">
        <v>0.60082980761967408</v>
      </c>
      <c r="U349" s="122">
        <f t="shared" si="20"/>
        <v>-13239942881.586615</v>
      </c>
      <c r="V349" s="3">
        <f t="shared" si="21"/>
        <v>0.50182294126767168</v>
      </c>
    </row>
    <row r="350" spans="13:22" x14ac:dyDescent="0.25">
      <c r="M350" s="3">
        <v>346</v>
      </c>
      <c r="N350" s="122">
        <f>(_xlfn.GAMMA.INV(T350,IF($O$2="Railway",$D$31,$D$32),IF($O$2="Railway",$F$31,$F$32))*'CBA Result'!$G$124)</f>
        <v>3053063574.508739</v>
      </c>
      <c r="O350" s="122">
        <f>'CBA Result'!$G$123+'CBA Result'!$G$127+'CBA Result'!$G$128+'CBA Result'!$G$129+'CBA Result'!$G$130</f>
        <v>728759586.14829445</v>
      </c>
      <c r="P350" s="122">
        <f>'CBA Result'!$G$125+'CBA Result'!$G$126</f>
        <v>5415872827.8395329</v>
      </c>
      <c r="Q350" s="122">
        <f>'CBA Result'!$G$110</f>
        <v>-7384971586.1375494</v>
      </c>
      <c r="R350" s="122">
        <v>0.12764983895698301</v>
      </c>
      <c r="S350" s="122">
        <f t="shared" si="19"/>
        <v>1967688318.806139</v>
      </c>
      <c r="T350" s="122">
        <v>0.77498740463565696</v>
      </c>
      <c r="U350" s="122">
        <f t="shared" si="20"/>
        <v>-14651004003.972935</v>
      </c>
      <c r="V350" s="3">
        <f t="shared" si="21"/>
        <v>0.3924312270957041</v>
      </c>
    </row>
    <row r="351" spans="13:22" x14ac:dyDescent="0.25">
      <c r="M351" s="3">
        <v>347</v>
      </c>
      <c r="N351" s="122">
        <f>(_xlfn.GAMMA.INV(T351,IF($O$2="Railway",$D$31,$D$32),IF($O$2="Railway",$F$31,$F$32))*'CBA Result'!$G$124)</f>
        <v>2302288635.4669847</v>
      </c>
      <c r="O351" s="122">
        <f>'CBA Result'!$G$123+'CBA Result'!$G$127+'CBA Result'!$G$128+'CBA Result'!$G$129+'CBA Result'!$G$130</f>
        <v>728759586.14829445</v>
      </c>
      <c r="P351" s="122">
        <f>'CBA Result'!$G$125+'CBA Result'!$G$126</f>
        <v>5415872827.8395329</v>
      </c>
      <c r="Q351" s="122">
        <f>'CBA Result'!$G$110</f>
        <v>-7384971586.1375494</v>
      </c>
      <c r="R351" s="122">
        <v>0.29290657156839262</v>
      </c>
      <c r="S351" s="122">
        <f t="shared" si="19"/>
        <v>3032674029.5091925</v>
      </c>
      <c r="T351" s="122">
        <v>0.27533587134464832</v>
      </c>
      <c r="U351" s="122">
        <f t="shared" si="20"/>
        <v>-11048194442.513607</v>
      </c>
      <c r="V351" s="3">
        <f t="shared" si="21"/>
        <v>0.54884282519424021</v>
      </c>
    </row>
    <row r="352" spans="13:22" x14ac:dyDescent="0.25">
      <c r="M352" s="3">
        <v>348</v>
      </c>
      <c r="N352" s="122">
        <f>(_xlfn.GAMMA.INV(T352,IF($O$2="Railway",$D$31,$D$32),IF($O$2="Railway",$F$31,$F$32))*'CBA Result'!$G$124)</f>
        <v>2817839641.7176356</v>
      </c>
      <c r="O352" s="122">
        <f>'CBA Result'!$G$123+'CBA Result'!$G$127+'CBA Result'!$G$128+'CBA Result'!$G$129+'CBA Result'!$G$130</f>
        <v>728759586.14829445</v>
      </c>
      <c r="P352" s="122">
        <f>'CBA Result'!$G$125+'CBA Result'!$G$126</f>
        <v>5415872827.8395329</v>
      </c>
      <c r="Q352" s="122">
        <f>'CBA Result'!$G$110</f>
        <v>-7384971586.1375494</v>
      </c>
      <c r="R352" s="122">
        <v>0.21917324773141234</v>
      </c>
      <c r="S352" s="122">
        <f t="shared" si="19"/>
        <v>2579857772.7319579</v>
      </c>
      <c r="T352" s="122">
        <v>0.63991053951696675</v>
      </c>
      <c r="U352" s="122">
        <f t="shared" si="20"/>
        <v>-13522214282.747675</v>
      </c>
      <c r="V352" s="3">
        <f t="shared" si="21"/>
        <v>0.45306610829369359</v>
      </c>
    </row>
    <row r="353" spans="13:22" x14ac:dyDescent="0.25">
      <c r="M353" s="3">
        <v>349</v>
      </c>
      <c r="N353" s="122">
        <f>(_xlfn.GAMMA.INV(T353,IF($O$2="Railway",$D$31,$D$32),IF($O$2="Railway",$F$31,$F$32))*'CBA Result'!$G$124)</f>
        <v>2713267700.8909373</v>
      </c>
      <c r="O353" s="122">
        <f>'CBA Result'!$G$123+'CBA Result'!$G$127+'CBA Result'!$G$128+'CBA Result'!$G$129+'CBA Result'!$G$130</f>
        <v>728759586.14829445</v>
      </c>
      <c r="P353" s="122">
        <f>'CBA Result'!$G$125+'CBA Result'!$G$126</f>
        <v>5415872827.8395329</v>
      </c>
      <c r="Q353" s="122">
        <f>'CBA Result'!$G$110</f>
        <v>-7384971586.1375494</v>
      </c>
      <c r="R353" s="122">
        <v>0.87216588317988253</v>
      </c>
      <c r="S353" s="122">
        <f t="shared" si="19"/>
        <v>7345128686.9900455</v>
      </c>
      <c r="T353" s="122">
        <v>0.56929803603178519</v>
      </c>
      <c r="U353" s="122">
        <f t="shared" si="20"/>
        <v>-13020395736.76417</v>
      </c>
      <c r="V353" s="3">
        <f t="shared" si="21"/>
        <v>0.82848142192566743</v>
      </c>
    </row>
    <row r="354" spans="13:22" x14ac:dyDescent="0.25">
      <c r="M354" s="3">
        <v>350</v>
      </c>
      <c r="N354" s="122">
        <f>(_xlfn.GAMMA.INV(T354,IF($O$2="Railway",$D$31,$D$32),IF($O$2="Railway",$F$31,$F$32))*'CBA Result'!$G$124)</f>
        <v>2634186144.8471413</v>
      </c>
      <c r="O354" s="122">
        <f>'CBA Result'!$G$123+'CBA Result'!$G$127+'CBA Result'!$G$128+'CBA Result'!$G$129+'CBA Result'!$G$130</f>
        <v>728759586.14829445</v>
      </c>
      <c r="P354" s="122">
        <f>'CBA Result'!$G$125+'CBA Result'!$G$126</f>
        <v>5415872827.8395329</v>
      </c>
      <c r="Q354" s="122">
        <f>'CBA Result'!$G$110</f>
        <v>-7384971586.1375494</v>
      </c>
      <c r="R354" s="122">
        <v>8.7742554871248712E-2</v>
      </c>
      <c r="S354" s="122">
        <f t="shared" si="19"/>
        <v>1661471831.9709833</v>
      </c>
      <c r="T354" s="122">
        <v>0.51298938243122949</v>
      </c>
      <c r="U354" s="122">
        <f t="shared" si="20"/>
        <v>-12640900136.373831</v>
      </c>
      <c r="V354" s="3">
        <f t="shared" si="21"/>
        <v>0.39747308409697824</v>
      </c>
    </row>
    <row r="355" spans="13:22" x14ac:dyDescent="0.25">
      <c r="M355" s="3">
        <v>351</v>
      </c>
      <c r="N355" s="122">
        <f>(_xlfn.GAMMA.INV(T355,IF($O$2="Railway",$D$31,$D$32),IF($O$2="Railway",$F$31,$F$32))*'CBA Result'!$G$124)</f>
        <v>3502457982.4549789</v>
      </c>
      <c r="O355" s="122">
        <f>'CBA Result'!$G$123+'CBA Result'!$G$127+'CBA Result'!$G$128+'CBA Result'!$G$129+'CBA Result'!$G$130</f>
        <v>728759586.14829445</v>
      </c>
      <c r="P355" s="122">
        <f>'CBA Result'!$G$125+'CBA Result'!$G$126</f>
        <v>5415872827.8395329</v>
      </c>
      <c r="Q355" s="122">
        <f>'CBA Result'!$G$110</f>
        <v>-7384971586.1375494</v>
      </c>
      <c r="R355" s="122">
        <v>0.86989130358669942</v>
      </c>
      <c r="S355" s="122">
        <f t="shared" si="19"/>
        <v>7315553895.9205751</v>
      </c>
      <c r="T355" s="122">
        <v>0.92805011112740221</v>
      </c>
      <c r="U355" s="122">
        <f t="shared" si="20"/>
        <v>-16807552372.358232</v>
      </c>
      <c r="V355" s="3">
        <f t="shared" si="21"/>
        <v>0.68699898764044409</v>
      </c>
    </row>
    <row r="356" spans="13:22" x14ac:dyDescent="0.25">
      <c r="M356" s="3">
        <v>352</v>
      </c>
      <c r="N356" s="122">
        <f>(_xlfn.GAMMA.INV(T356,IF($O$2="Railway",$D$31,$D$32),IF($O$2="Railway",$F$31,$F$32))*'CBA Result'!$G$124)</f>
        <v>2330939738.6913857</v>
      </c>
      <c r="O356" s="122">
        <f>'CBA Result'!$G$123+'CBA Result'!$G$127+'CBA Result'!$G$128+'CBA Result'!$G$129+'CBA Result'!$G$130</f>
        <v>728759586.14829445</v>
      </c>
      <c r="P356" s="122">
        <f>'CBA Result'!$G$125+'CBA Result'!$G$126</f>
        <v>5415872827.8395329</v>
      </c>
      <c r="Q356" s="122">
        <f>'CBA Result'!$G$110</f>
        <v>-7384971586.1375494</v>
      </c>
      <c r="R356" s="122">
        <v>0.42100456567890454</v>
      </c>
      <c r="S356" s="122">
        <f t="shared" si="19"/>
        <v>3799159516.7240596</v>
      </c>
      <c r="T356" s="122">
        <v>0.29456019913754738</v>
      </c>
      <c r="U356" s="122">
        <f t="shared" si="20"/>
        <v>-11185685004.964958</v>
      </c>
      <c r="V356" s="3">
        <f t="shared" si="21"/>
        <v>0.6131818336131688</v>
      </c>
    </row>
    <row r="357" spans="13:22" x14ac:dyDescent="0.25">
      <c r="M357" s="3">
        <v>353</v>
      </c>
      <c r="N357" s="122">
        <f>(_xlfn.GAMMA.INV(T357,IF($O$2="Railway",$D$31,$D$32),IF($O$2="Railway",$F$31,$F$32))*'CBA Result'!$G$124)</f>
        <v>2637572810.2126565</v>
      </c>
      <c r="O357" s="122">
        <f>'CBA Result'!$G$123+'CBA Result'!$G$127+'CBA Result'!$G$128+'CBA Result'!$G$129+'CBA Result'!$G$130</f>
        <v>728759586.14829445</v>
      </c>
      <c r="P357" s="122">
        <f>'CBA Result'!$G$125+'CBA Result'!$G$126</f>
        <v>5415872827.8395329</v>
      </c>
      <c r="Q357" s="122">
        <f>'CBA Result'!$G$110</f>
        <v>-7384971586.1375494</v>
      </c>
      <c r="R357" s="122">
        <v>0.22338673191450997</v>
      </c>
      <c r="S357" s="122">
        <f t="shared" si="19"/>
        <v>2606356709.514441</v>
      </c>
      <c r="T357" s="122">
        <v>0.51543729505785463</v>
      </c>
      <c r="U357" s="122">
        <f t="shared" si="20"/>
        <v>-12657152024.557413</v>
      </c>
      <c r="V357" s="3">
        <f t="shared" si="21"/>
        <v>0.4718825446899253</v>
      </c>
    </row>
    <row r="358" spans="13:22" x14ac:dyDescent="0.25">
      <c r="M358" s="3">
        <v>354</v>
      </c>
      <c r="N358" s="122">
        <f>(_xlfn.GAMMA.INV(T358,IF($O$2="Railway",$D$31,$D$32),IF($O$2="Railway",$F$31,$F$32))*'CBA Result'!$G$124)</f>
        <v>3209092318.8374224</v>
      </c>
      <c r="O358" s="122">
        <f>'CBA Result'!$G$123+'CBA Result'!$G$127+'CBA Result'!$G$128+'CBA Result'!$G$129+'CBA Result'!$G$130</f>
        <v>728759586.14829445</v>
      </c>
      <c r="P358" s="122">
        <f>'CBA Result'!$G$125+'CBA Result'!$G$126</f>
        <v>5415872827.8395329</v>
      </c>
      <c r="Q358" s="122">
        <f>'CBA Result'!$G$110</f>
        <v>-7384971586.1375494</v>
      </c>
      <c r="R358" s="122">
        <v>0.3747948271302407</v>
      </c>
      <c r="S358" s="122">
        <f t="shared" si="19"/>
        <v>3522351850.9982643</v>
      </c>
      <c r="T358" s="122">
        <v>0.84322317209185194</v>
      </c>
      <c r="U358" s="122">
        <f t="shared" si="20"/>
        <v>-15399752826.95224</v>
      </c>
      <c r="V358" s="3">
        <f t="shared" si="21"/>
        <v>0.48443659062678784</v>
      </c>
    </row>
    <row r="359" spans="13:22" x14ac:dyDescent="0.25">
      <c r="M359" s="3">
        <v>355</v>
      </c>
      <c r="N359" s="122">
        <f>(_xlfn.GAMMA.INV(T359,IF($O$2="Railway",$D$31,$D$32),IF($O$2="Railway",$F$31,$F$32))*'CBA Result'!$G$124)</f>
        <v>3801574691.0138578</v>
      </c>
      <c r="O359" s="122">
        <f>'CBA Result'!$G$123+'CBA Result'!$G$127+'CBA Result'!$G$128+'CBA Result'!$G$129+'CBA Result'!$G$130</f>
        <v>728759586.14829445</v>
      </c>
      <c r="P359" s="122">
        <f>'CBA Result'!$G$125+'CBA Result'!$G$126</f>
        <v>5415872827.8395329</v>
      </c>
      <c r="Q359" s="122">
        <f>'CBA Result'!$G$110</f>
        <v>-7384971586.1375494</v>
      </c>
      <c r="R359" s="122">
        <v>3.7382307703592854E-3</v>
      </c>
      <c r="S359" s="122">
        <f t="shared" si="19"/>
        <v>640718775.33970463</v>
      </c>
      <c r="T359" s="122">
        <v>0.97122575755857521</v>
      </c>
      <c r="U359" s="122">
        <f t="shared" si="20"/>
        <v>-18242949961.632637</v>
      </c>
      <c r="V359" s="3">
        <f t="shared" si="21"/>
        <v>0.28345487234122074</v>
      </c>
    </row>
    <row r="360" spans="13:22" x14ac:dyDescent="0.25">
      <c r="M360" s="3">
        <v>356</v>
      </c>
      <c r="N360" s="122">
        <f>(_xlfn.GAMMA.INV(T360,IF($O$2="Railway",$D$31,$D$32),IF($O$2="Railway",$F$31,$F$32))*'CBA Result'!$G$124)</f>
        <v>2874873689.607985</v>
      </c>
      <c r="O360" s="122">
        <f>'CBA Result'!$G$123+'CBA Result'!$G$127+'CBA Result'!$G$128+'CBA Result'!$G$129+'CBA Result'!$G$130</f>
        <v>728759586.14829445</v>
      </c>
      <c r="P360" s="122">
        <f>'CBA Result'!$G$125+'CBA Result'!$G$126</f>
        <v>5415872827.8395329</v>
      </c>
      <c r="Q360" s="122">
        <f>'CBA Result'!$G$110</f>
        <v>-7384971586.1375494</v>
      </c>
      <c r="R360" s="122">
        <v>0.41223122287574698</v>
      </c>
      <c r="S360" s="122">
        <f t="shared" si="19"/>
        <v>3746395694.8216553</v>
      </c>
      <c r="T360" s="122">
        <v>0.67597498291530111</v>
      </c>
      <c r="U360" s="122">
        <f t="shared" si="20"/>
        <v>-13795908571.651812</v>
      </c>
      <c r="V360" s="3">
        <f t="shared" si="21"/>
        <v>0.53276875041640703</v>
      </c>
    </row>
    <row r="361" spans="13:22" x14ac:dyDescent="0.25">
      <c r="M361" s="3">
        <v>357</v>
      </c>
      <c r="N361" s="122">
        <f>(_xlfn.GAMMA.INV(T361,IF($O$2="Railway",$D$31,$D$32),IF($O$2="Railway",$F$31,$F$32))*'CBA Result'!$G$124)</f>
        <v>3244582027.1367512</v>
      </c>
      <c r="O361" s="122">
        <f>'CBA Result'!$G$123+'CBA Result'!$G$127+'CBA Result'!$G$128+'CBA Result'!$G$129+'CBA Result'!$G$130</f>
        <v>728759586.14829445</v>
      </c>
      <c r="P361" s="122">
        <f>'CBA Result'!$G$125+'CBA Result'!$G$126</f>
        <v>5415872827.8395329</v>
      </c>
      <c r="Q361" s="122">
        <f>'CBA Result'!$G$110</f>
        <v>-7384971586.1375494</v>
      </c>
      <c r="R361" s="122">
        <v>0.56916618305760014</v>
      </c>
      <c r="S361" s="122">
        <f t="shared" si="19"/>
        <v>4725551555.1709337</v>
      </c>
      <c r="T361" s="122">
        <v>0.85635306498857455</v>
      </c>
      <c r="U361" s="122">
        <f t="shared" si="20"/>
        <v>-15570060403.490984</v>
      </c>
      <c r="V361" s="3">
        <f t="shared" si="21"/>
        <v>0.55869360445805261</v>
      </c>
    </row>
    <row r="362" spans="13:22" x14ac:dyDescent="0.25">
      <c r="M362" s="3">
        <v>358</v>
      </c>
      <c r="N362" s="122">
        <f>(_xlfn.GAMMA.INV(T362,IF($O$2="Railway",$D$31,$D$32),IF($O$2="Railway",$F$31,$F$32))*'CBA Result'!$G$124)</f>
        <v>3234614118.6480546</v>
      </c>
      <c r="O362" s="122">
        <f>'CBA Result'!$G$123+'CBA Result'!$G$127+'CBA Result'!$G$128+'CBA Result'!$G$129+'CBA Result'!$G$130</f>
        <v>728759586.14829445</v>
      </c>
      <c r="P362" s="122">
        <f>'CBA Result'!$G$125+'CBA Result'!$G$126</f>
        <v>5415872827.8395329</v>
      </c>
      <c r="Q362" s="122">
        <f>'CBA Result'!$G$110</f>
        <v>-7384971586.1375494</v>
      </c>
      <c r="R362" s="122">
        <v>0.41236485965734004</v>
      </c>
      <c r="S362" s="122">
        <f t="shared" si="19"/>
        <v>3747198472.5040097</v>
      </c>
      <c r="T362" s="122">
        <v>0.85275201236702336</v>
      </c>
      <c r="U362" s="122">
        <f t="shared" si="20"/>
        <v>-15522226526.594847</v>
      </c>
      <c r="V362" s="3">
        <f t="shared" si="21"/>
        <v>0.49674395384512199</v>
      </c>
    </row>
    <row r="363" spans="13:22" x14ac:dyDescent="0.25">
      <c r="M363" s="3">
        <v>359</v>
      </c>
      <c r="N363" s="122">
        <f>(_xlfn.GAMMA.INV(T363,IF($O$2="Railway",$D$31,$D$32),IF($O$2="Railway",$F$31,$F$32))*'CBA Result'!$G$124)</f>
        <v>2407528536.2729931</v>
      </c>
      <c r="O363" s="122">
        <f>'CBA Result'!$G$123+'CBA Result'!$G$127+'CBA Result'!$G$128+'CBA Result'!$G$129+'CBA Result'!$G$130</f>
        <v>728759586.14829445</v>
      </c>
      <c r="P363" s="122">
        <f>'CBA Result'!$G$125+'CBA Result'!$G$126</f>
        <v>5415872827.8395329</v>
      </c>
      <c r="Q363" s="122">
        <f>'CBA Result'!$G$110</f>
        <v>-7384971586.1375494</v>
      </c>
      <c r="R363" s="122">
        <v>0.35229047139204883</v>
      </c>
      <c r="S363" s="122">
        <f t="shared" si="19"/>
        <v>3388113000.8944745</v>
      </c>
      <c r="T363" s="122">
        <v>0.34791197266521801</v>
      </c>
      <c r="U363" s="122">
        <f t="shared" si="20"/>
        <v>-11553218386.646391</v>
      </c>
      <c r="V363" s="3">
        <f t="shared" si="21"/>
        <v>0.56472585430020872</v>
      </c>
    </row>
    <row r="364" spans="13:22" x14ac:dyDescent="0.25">
      <c r="M364" s="3">
        <v>360</v>
      </c>
      <c r="N364" s="122">
        <f>(_xlfn.GAMMA.INV(T364,IF($O$2="Railway",$D$31,$D$32),IF($O$2="Railway",$F$31,$F$32))*'CBA Result'!$G$124)</f>
        <v>2848857862.4842739</v>
      </c>
      <c r="O364" s="122">
        <f>'CBA Result'!$G$123+'CBA Result'!$G$127+'CBA Result'!$G$128+'CBA Result'!$G$129+'CBA Result'!$G$130</f>
        <v>728759586.14829445</v>
      </c>
      <c r="P364" s="122">
        <f>'CBA Result'!$G$125+'CBA Result'!$G$126</f>
        <v>5415872827.8395329</v>
      </c>
      <c r="Q364" s="122">
        <f>'CBA Result'!$G$110</f>
        <v>-7384971586.1375494</v>
      </c>
      <c r="R364" s="122">
        <v>0.94680972203649405</v>
      </c>
      <c r="S364" s="122">
        <f t="shared" si="19"/>
        <v>8613981748.624754</v>
      </c>
      <c r="T364" s="122">
        <v>0.65976316782014743</v>
      </c>
      <c r="U364" s="122">
        <f t="shared" si="20"/>
        <v>-13671064139.803553</v>
      </c>
      <c r="V364" s="3">
        <f t="shared" si="21"/>
        <v>0.89178128875580787</v>
      </c>
    </row>
    <row r="365" spans="13:22" x14ac:dyDescent="0.25">
      <c r="M365" s="3">
        <v>361</v>
      </c>
      <c r="N365" s="122">
        <f>(_xlfn.GAMMA.INV(T365,IF($O$2="Railway",$D$31,$D$32),IF($O$2="Railway",$F$31,$F$32))*'CBA Result'!$G$124)</f>
        <v>2945263199.3137159</v>
      </c>
      <c r="O365" s="122">
        <f>'CBA Result'!$G$123+'CBA Result'!$G$127+'CBA Result'!$G$128+'CBA Result'!$G$129+'CBA Result'!$G$130</f>
        <v>728759586.14829445</v>
      </c>
      <c r="P365" s="122">
        <f>'CBA Result'!$G$125+'CBA Result'!$G$126</f>
        <v>5415872827.8395329</v>
      </c>
      <c r="Q365" s="122">
        <f>'CBA Result'!$G$110</f>
        <v>-7384971586.1375494</v>
      </c>
      <c r="R365" s="122">
        <v>0.57417395231198887</v>
      </c>
      <c r="S365" s="122">
        <f t="shared" si="19"/>
        <v>4758644575.6177273</v>
      </c>
      <c r="T365" s="122">
        <v>0.71768222371422863</v>
      </c>
      <c r="U365" s="122">
        <f t="shared" si="20"/>
        <v>-14133692886.772827</v>
      </c>
      <c r="V365" s="3">
        <f t="shared" si="21"/>
        <v>0.59663581405334931</v>
      </c>
    </row>
    <row r="366" spans="13:22" x14ac:dyDescent="0.25">
      <c r="M366" s="3">
        <v>362</v>
      </c>
      <c r="N366" s="122">
        <f>(_xlfn.GAMMA.INV(T366,IF($O$2="Railway",$D$31,$D$32),IF($O$2="Railway",$F$31,$F$32))*'CBA Result'!$G$124)</f>
        <v>1886072849.5664496</v>
      </c>
      <c r="O366" s="122">
        <f>'CBA Result'!$G$123+'CBA Result'!$G$127+'CBA Result'!$G$128+'CBA Result'!$G$129+'CBA Result'!$G$130</f>
        <v>728759586.14829445</v>
      </c>
      <c r="P366" s="122">
        <f>'CBA Result'!$G$125+'CBA Result'!$G$126</f>
        <v>5415872827.8395329</v>
      </c>
      <c r="Q366" s="122">
        <f>'CBA Result'!$G$110</f>
        <v>-7384971586.1375494</v>
      </c>
      <c r="R366" s="122">
        <v>0.20346726881889043</v>
      </c>
      <c r="S366" s="122">
        <f t="shared" si="19"/>
        <v>2480141677.5556998</v>
      </c>
      <c r="T366" s="122">
        <v>6.9494910914258856E-2</v>
      </c>
      <c r="U366" s="122">
        <f t="shared" si="20"/>
        <v>-9050863238.3225212</v>
      </c>
      <c r="V366" s="3">
        <f t="shared" si="21"/>
        <v>0.56292686996944852</v>
      </c>
    </row>
    <row r="367" spans="13:22" x14ac:dyDescent="0.25">
      <c r="M367" s="3">
        <v>363</v>
      </c>
      <c r="N367" s="122">
        <f>(_xlfn.GAMMA.INV(T367,IF($O$2="Railway",$D$31,$D$32),IF($O$2="Railway",$F$31,$F$32))*'CBA Result'!$G$124)</f>
        <v>2700243097.0777483</v>
      </c>
      <c r="O367" s="122">
        <f>'CBA Result'!$G$123+'CBA Result'!$G$127+'CBA Result'!$G$128+'CBA Result'!$G$129+'CBA Result'!$G$130</f>
        <v>728759586.14829445</v>
      </c>
      <c r="P367" s="122">
        <f>'CBA Result'!$G$125+'CBA Result'!$G$126</f>
        <v>5415872827.8395329</v>
      </c>
      <c r="Q367" s="122">
        <f>'CBA Result'!$G$110</f>
        <v>-7384971586.1375494</v>
      </c>
      <c r="R367" s="122">
        <v>0.13747420897482288</v>
      </c>
      <c r="S367" s="122">
        <f t="shared" si="19"/>
        <v>2038081371.3576159</v>
      </c>
      <c r="T367" s="122">
        <v>0.56016515042176973</v>
      </c>
      <c r="U367" s="122">
        <f t="shared" si="20"/>
        <v>-12957893427.866817</v>
      </c>
      <c r="V367" s="3">
        <f t="shared" si="21"/>
        <v>0.42191148468826944</v>
      </c>
    </row>
    <row r="368" spans="13:22" x14ac:dyDescent="0.25">
      <c r="M368" s="3">
        <v>364</v>
      </c>
      <c r="N368" s="122">
        <f>(_xlfn.GAMMA.INV(T368,IF($O$2="Railway",$D$31,$D$32),IF($O$2="Railway",$F$31,$F$32))*'CBA Result'!$G$124)</f>
        <v>3281295157.8155227</v>
      </c>
      <c r="O368" s="122">
        <f>'CBA Result'!$G$123+'CBA Result'!$G$127+'CBA Result'!$G$128+'CBA Result'!$G$129+'CBA Result'!$G$130</f>
        <v>728759586.14829445</v>
      </c>
      <c r="P368" s="122">
        <f>'CBA Result'!$G$125+'CBA Result'!$G$126</f>
        <v>5415872827.8395329</v>
      </c>
      <c r="Q368" s="122">
        <f>'CBA Result'!$G$110</f>
        <v>-7384971586.1375494</v>
      </c>
      <c r="R368" s="122">
        <v>0.12984898450934146</v>
      </c>
      <c r="S368" s="122">
        <f t="shared" si="19"/>
        <v>1983583529.6979396</v>
      </c>
      <c r="T368" s="122">
        <v>0.8690427327639767</v>
      </c>
      <c r="U368" s="122">
        <f t="shared" si="20"/>
        <v>-15746238924.326277</v>
      </c>
      <c r="V368" s="3">
        <f t="shared" si="21"/>
        <v>0.38063935791055592</v>
      </c>
    </row>
    <row r="369" spans="13:22" x14ac:dyDescent="0.25">
      <c r="M369" s="3">
        <v>365</v>
      </c>
      <c r="N369" s="122">
        <f>(_xlfn.GAMMA.INV(T369,IF($O$2="Railway",$D$31,$D$32),IF($O$2="Railway",$F$31,$F$32))*'CBA Result'!$G$124)</f>
        <v>2242719811.2760386</v>
      </c>
      <c r="O369" s="122">
        <f>'CBA Result'!$G$123+'CBA Result'!$G$127+'CBA Result'!$G$128+'CBA Result'!$G$129+'CBA Result'!$G$130</f>
        <v>728759586.14829445</v>
      </c>
      <c r="P369" s="122">
        <f>'CBA Result'!$G$125+'CBA Result'!$G$126</f>
        <v>5415872827.8395329</v>
      </c>
      <c r="Q369" s="122">
        <f>'CBA Result'!$G$110</f>
        <v>-7384971586.1375494</v>
      </c>
      <c r="R369" s="122">
        <v>0.48534339894304923</v>
      </c>
      <c r="S369" s="122">
        <f t="shared" si="19"/>
        <v>4191401735.3486061</v>
      </c>
      <c r="T369" s="122">
        <v>0.2369767197816619</v>
      </c>
      <c r="U369" s="122">
        <f t="shared" si="20"/>
        <v>-10762336300.213394</v>
      </c>
      <c r="V369" s="3">
        <f t="shared" si="21"/>
        <v>0.66555076267510016</v>
      </c>
    </row>
    <row r="370" spans="13:22" x14ac:dyDescent="0.25">
      <c r="M370" s="3">
        <v>366</v>
      </c>
      <c r="N370" s="122">
        <f>(_xlfn.GAMMA.INV(T370,IF($O$2="Railway",$D$31,$D$32),IF($O$2="Railway",$F$31,$F$32))*'CBA Result'!$G$124)</f>
        <v>2597394596.951745</v>
      </c>
      <c r="O370" s="122">
        <f>'CBA Result'!$G$123+'CBA Result'!$G$127+'CBA Result'!$G$128+'CBA Result'!$G$129+'CBA Result'!$G$130</f>
        <v>728759586.14829445</v>
      </c>
      <c r="P370" s="122">
        <f>'CBA Result'!$G$125+'CBA Result'!$G$126</f>
        <v>5415872827.8395329</v>
      </c>
      <c r="Q370" s="122">
        <f>'CBA Result'!$G$110</f>
        <v>-7384971586.1375494</v>
      </c>
      <c r="R370" s="122">
        <v>0.51226138112895003</v>
      </c>
      <c r="S370" s="122">
        <f t="shared" si="19"/>
        <v>4359391488.3112993</v>
      </c>
      <c r="T370" s="122">
        <v>0.48624774266028403</v>
      </c>
      <c r="U370" s="122">
        <f t="shared" si="20"/>
        <v>-12464345307.961998</v>
      </c>
      <c r="V370" s="3">
        <f t="shared" si="21"/>
        <v>0.61660243530817072</v>
      </c>
    </row>
    <row r="371" spans="13:22" x14ac:dyDescent="0.25">
      <c r="M371" s="3">
        <v>367</v>
      </c>
      <c r="N371" s="122">
        <f>(_xlfn.GAMMA.INV(T371,IF($O$2="Railway",$D$31,$D$32),IF($O$2="Railway",$F$31,$F$32))*'CBA Result'!$G$124)</f>
        <v>2431202593.6311646</v>
      </c>
      <c r="O371" s="122">
        <f>'CBA Result'!$G$123+'CBA Result'!$G$127+'CBA Result'!$G$128+'CBA Result'!$G$129+'CBA Result'!$G$130</f>
        <v>728759586.14829445</v>
      </c>
      <c r="P371" s="122">
        <f>'CBA Result'!$G$125+'CBA Result'!$G$126</f>
        <v>5415872827.8395329</v>
      </c>
      <c r="Q371" s="122">
        <f>'CBA Result'!$G$110</f>
        <v>-7384971586.1375494</v>
      </c>
      <c r="R371" s="122">
        <v>9.8273863220367241E-2</v>
      </c>
      <c r="S371" s="122">
        <f t="shared" si="19"/>
        <v>1746119404.6444952</v>
      </c>
      <c r="T371" s="122">
        <v>0.3648561305601723</v>
      </c>
      <c r="U371" s="122">
        <f t="shared" si="20"/>
        <v>-11666825162.489788</v>
      </c>
      <c r="V371" s="3">
        <f t="shared" si="21"/>
        <v>0.42051556581113275</v>
      </c>
    </row>
    <row r="372" spans="13:22" x14ac:dyDescent="0.25">
      <c r="M372" s="3">
        <v>368</v>
      </c>
      <c r="N372" s="122">
        <f>(_xlfn.GAMMA.INV(T372,IF($O$2="Railway",$D$31,$D$32),IF($O$2="Railway",$F$31,$F$32))*'CBA Result'!$G$124)</f>
        <v>3108244825.4926028</v>
      </c>
      <c r="O372" s="122">
        <f>'CBA Result'!$G$123+'CBA Result'!$G$127+'CBA Result'!$G$128+'CBA Result'!$G$129+'CBA Result'!$G$130</f>
        <v>728759586.14829445</v>
      </c>
      <c r="P372" s="122">
        <f>'CBA Result'!$G$125+'CBA Result'!$G$126</f>
        <v>5415872827.8395329</v>
      </c>
      <c r="Q372" s="122">
        <f>'CBA Result'!$G$110</f>
        <v>-7384971586.1375494</v>
      </c>
      <c r="R372" s="122">
        <v>0.60178099593282453</v>
      </c>
      <c r="S372" s="122">
        <f t="shared" si="19"/>
        <v>4944114385.0717258</v>
      </c>
      <c r="T372" s="122">
        <v>0.80111028459925437</v>
      </c>
      <c r="U372" s="122">
        <f t="shared" si="20"/>
        <v>-14915807113.825932</v>
      </c>
      <c r="V372" s="3">
        <f t="shared" si="21"/>
        <v>0.5887122788396163</v>
      </c>
    </row>
    <row r="373" spans="13:22" x14ac:dyDescent="0.25">
      <c r="M373" s="3">
        <v>369</v>
      </c>
      <c r="N373" s="122">
        <f>(_xlfn.GAMMA.INV(T373,IF($O$2="Railway",$D$31,$D$32),IF($O$2="Railway",$F$31,$F$32))*'CBA Result'!$G$124)</f>
        <v>2727189145.1669641</v>
      </c>
      <c r="O373" s="122">
        <f>'CBA Result'!$G$123+'CBA Result'!$G$127+'CBA Result'!$G$128+'CBA Result'!$G$129+'CBA Result'!$G$130</f>
        <v>728759586.14829445</v>
      </c>
      <c r="P373" s="122">
        <f>'CBA Result'!$G$125+'CBA Result'!$G$126</f>
        <v>5415872827.8395329</v>
      </c>
      <c r="Q373" s="122">
        <f>'CBA Result'!$G$110</f>
        <v>-7384971586.1375494</v>
      </c>
      <c r="R373" s="122">
        <v>0.86571431259610221</v>
      </c>
      <c r="S373" s="122">
        <f t="shared" si="19"/>
        <v>7262098779.4010324</v>
      </c>
      <c r="T373" s="122">
        <v>0.57898686232938767</v>
      </c>
      <c r="U373" s="122">
        <f t="shared" si="20"/>
        <v>-13087201792.665567</v>
      </c>
      <c r="V373" s="3">
        <f t="shared" si="21"/>
        <v>0.8189716702254094</v>
      </c>
    </row>
    <row r="374" spans="13:22" x14ac:dyDescent="0.25">
      <c r="M374" s="3">
        <v>370</v>
      </c>
      <c r="N374" s="122">
        <f>(_xlfn.GAMMA.INV(T374,IF($O$2="Railway",$D$31,$D$32),IF($O$2="Railway",$F$31,$F$32))*'CBA Result'!$G$124)</f>
        <v>2099574597.1620758</v>
      </c>
      <c r="O374" s="122">
        <f>'CBA Result'!$G$123+'CBA Result'!$G$127+'CBA Result'!$G$128+'CBA Result'!$G$129+'CBA Result'!$G$130</f>
        <v>728759586.14829445</v>
      </c>
      <c r="P374" s="122">
        <f>'CBA Result'!$G$125+'CBA Result'!$G$126</f>
        <v>5415872827.8395329</v>
      </c>
      <c r="Q374" s="122">
        <f>'CBA Result'!$G$110</f>
        <v>-7384971586.1375494</v>
      </c>
      <c r="R374" s="122">
        <v>0.90503925228809767</v>
      </c>
      <c r="S374" s="122">
        <f t="shared" si="19"/>
        <v>7817231629.8088188</v>
      </c>
      <c r="T374" s="122">
        <v>0.15581577101818467</v>
      </c>
      <c r="U374" s="122">
        <f t="shared" si="20"/>
        <v>-10075412803.878834</v>
      </c>
      <c r="V374" s="3">
        <f t="shared" si="21"/>
        <v>1.0565885507957409</v>
      </c>
    </row>
    <row r="375" spans="13:22" x14ac:dyDescent="0.25">
      <c r="M375" s="3">
        <v>371</v>
      </c>
      <c r="N375" s="122">
        <f>(_xlfn.GAMMA.INV(T375,IF($O$2="Railway",$D$31,$D$32),IF($O$2="Railway",$F$31,$F$32))*'CBA Result'!$G$124)</f>
        <v>3017520164.9621773</v>
      </c>
      <c r="O375" s="122">
        <f>'CBA Result'!$G$123+'CBA Result'!$G$127+'CBA Result'!$G$128+'CBA Result'!$G$129+'CBA Result'!$G$130</f>
        <v>728759586.14829445</v>
      </c>
      <c r="P375" s="122">
        <f>'CBA Result'!$G$125+'CBA Result'!$G$126</f>
        <v>5415872827.8395329</v>
      </c>
      <c r="Q375" s="122">
        <f>'CBA Result'!$G$110</f>
        <v>-7384971586.1375494</v>
      </c>
      <c r="R375" s="122">
        <v>0.47850075032154726</v>
      </c>
      <c r="S375" s="122">
        <f t="shared" si="19"/>
        <v>4149125182.6356568</v>
      </c>
      <c r="T375" s="122">
        <v>0.75700150100099439</v>
      </c>
      <c r="U375" s="122">
        <f t="shared" si="20"/>
        <v>-14480438726.548168</v>
      </c>
      <c r="V375" s="3">
        <f t="shared" si="21"/>
        <v>0.54524625136328497</v>
      </c>
    </row>
    <row r="376" spans="13:22" x14ac:dyDescent="0.25">
      <c r="M376" s="3">
        <v>372</v>
      </c>
      <c r="N376" s="122">
        <f>(_xlfn.GAMMA.INV(T376,IF($O$2="Railway",$D$31,$D$32),IF($O$2="Railway",$F$31,$F$32))*'CBA Result'!$G$124)</f>
        <v>3203513510.6743107</v>
      </c>
      <c r="O376" s="122">
        <f>'CBA Result'!$G$123+'CBA Result'!$G$127+'CBA Result'!$G$128+'CBA Result'!$G$129+'CBA Result'!$G$130</f>
        <v>728759586.14829445</v>
      </c>
      <c r="P376" s="122">
        <f>'CBA Result'!$G$125+'CBA Result'!$G$126</f>
        <v>5415872827.8395329</v>
      </c>
      <c r="Q376" s="122">
        <f>'CBA Result'!$G$110</f>
        <v>-7384971586.1375494</v>
      </c>
      <c r="R376" s="122">
        <v>0.23891790811341262</v>
      </c>
      <c r="S376" s="122">
        <f t="shared" si="19"/>
        <v>2703231847.7802482</v>
      </c>
      <c r="T376" s="122">
        <v>0.84108056961746858</v>
      </c>
      <c r="U376" s="122">
        <f t="shared" si="20"/>
        <v>-15372981310.820841</v>
      </c>
      <c r="V376" s="3">
        <f t="shared" si="21"/>
        <v>0.43163422959034031</v>
      </c>
    </row>
    <row r="377" spans="13:22" x14ac:dyDescent="0.25">
      <c r="M377" s="3">
        <v>373</v>
      </c>
      <c r="N377" s="122">
        <f>(_xlfn.GAMMA.INV(T377,IF($O$2="Railway",$D$31,$D$32),IF($O$2="Railway",$F$31,$F$32))*'CBA Result'!$G$124)</f>
        <v>1809042001.7555492</v>
      </c>
      <c r="O377" s="122">
        <f>'CBA Result'!$G$123+'CBA Result'!$G$127+'CBA Result'!$G$128+'CBA Result'!$G$129+'CBA Result'!$G$130</f>
        <v>728759586.14829445</v>
      </c>
      <c r="P377" s="122">
        <f>'CBA Result'!$G$125+'CBA Result'!$G$126</f>
        <v>5415872827.8395329</v>
      </c>
      <c r="Q377" s="122">
        <f>'CBA Result'!$G$110</f>
        <v>-7384971586.1375494</v>
      </c>
      <c r="R377" s="122">
        <v>0.80619243754512693</v>
      </c>
      <c r="S377" s="122">
        <f t="shared" si="19"/>
        <v>6593722565.3697777</v>
      </c>
      <c r="T377" s="122">
        <v>4.8737182213098973E-2</v>
      </c>
      <c r="U377" s="122">
        <f t="shared" si="20"/>
        <v>-8681208551.4270706</v>
      </c>
      <c r="V377" s="3">
        <f t="shared" si="21"/>
        <v>1.0518724552208256</v>
      </c>
    </row>
    <row r="378" spans="13:22" x14ac:dyDescent="0.25">
      <c r="M378" s="3">
        <v>374</v>
      </c>
      <c r="N378" s="122">
        <f>(_xlfn.GAMMA.INV(T378,IF($O$2="Railway",$D$31,$D$32),IF($O$2="Railway",$F$31,$F$32))*'CBA Result'!$G$124)</f>
        <v>3376788326.3879061</v>
      </c>
      <c r="O378" s="122">
        <f>'CBA Result'!$G$123+'CBA Result'!$G$127+'CBA Result'!$G$128+'CBA Result'!$G$129+'CBA Result'!$G$130</f>
        <v>728759586.14829445</v>
      </c>
      <c r="P378" s="122">
        <f>'CBA Result'!$G$125+'CBA Result'!$G$126</f>
        <v>5415872827.8395329</v>
      </c>
      <c r="Q378" s="122">
        <f>'CBA Result'!$G$110</f>
        <v>-7384971586.1375494</v>
      </c>
      <c r="R378" s="122">
        <v>0.98200301841434789</v>
      </c>
      <c r="S378" s="122">
        <f t="shared" si="19"/>
        <v>9771358856.2966137</v>
      </c>
      <c r="T378" s="122">
        <v>0.89800469753217715</v>
      </c>
      <c r="U378" s="122">
        <f t="shared" si="20"/>
        <v>-16204490369.460751</v>
      </c>
      <c r="V378" s="3">
        <f t="shared" si="21"/>
        <v>0.85636181406762779</v>
      </c>
    </row>
    <row r="379" spans="13:22" x14ac:dyDescent="0.25">
      <c r="M379" s="3">
        <v>375</v>
      </c>
      <c r="N379" s="122">
        <f>(_xlfn.GAMMA.INV(T379,IF($O$2="Railway",$D$31,$D$32),IF($O$2="Railway",$F$31,$F$32))*'CBA Result'!$G$124)</f>
        <v>2157027884.2171559</v>
      </c>
      <c r="O379" s="122">
        <f>'CBA Result'!$G$123+'CBA Result'!$G$127+'CBA Result'!$G$128+'CBA Result'!$G$129+'CBA Result'!$G$130</f>
        <v>728759586.14829445</v>
      </c>
      <c r="P379" s="122">
        <f>'CBA Result'!$G$125+'CBA Result'!$G$126</f>
        <v>5415872827.8395329</v>
      </c>
      <c r="Q379" s="122">
        <f>'CBA Result'!$G$110</f>
        <v>-7384971586.1375494</v>
      </c>
      <c r="R379" s="122">
        <v>0.83219034190781893</v>
      </c>
      <c r="S379" s="122">
        <f t="shared" si="19"/>
        <v>6867145004.2139883</v>
      </c>
      <c r="T379" s="122">
        <v>0.18632800807125205</v>
      </c>
      <c r="U379" s="122">
        <f t="shared" si="20"/>
        <v>-10351118932.54038</v>
      </c>
      <c r="V379" s="3">
        <f t="shared" si="21"/>
        <v>0.94221045455477792</v>
      </c>
    </row>
    <row r="380" spans="13:22" x14ac:dyDescent="0.25">
      <c r="M380" s="3">
        <v>376</v>
      </c>
      <c r="N380" s="122">
        <f>(_xlfn.GAMMA.INV(T380,IF($O$2="Railway",$D$31,$D$32),IF($O$2="Railway",$F$31,$F$32))*'CBA Result'!$G$124)</f>
        <v>2524769321.0808802</v>
      </c>
      <c r="O380" s="122">
        <f>'CBA Result'!$G$123+'CBA Result'!$G$127+'CBA Result'!$G$128+'CBA Result'!$G$129+'CBA Result'!$G$130</f>
        <v>728759586.14829445</v>
      </c>
      <c r="P380" s="122">
        <f>'CBA Result'!$G$125+'CBA Result'!$G$126</f>
        <v>5415872827.8395329</v>
      </c>
      <c r="Q380" s="122">
        <f>'CBA Result'!$G$110</f>
        <v>-7384971586.1375494</v>
      </c>
      <c r="R380" s="122">
        <v>0.84652145062808437</v>
      </c>
      <c r="S380" s="122">
        <f t="shared" si="19"/>
        <v>7029248664.9484701</v>
      </c>
      <c r="T380" s="122">
        <v>0.43301344156745503</v>
      </c>
      <c r="U380" s="122">
        <f t="shared" si="20"/>
        <v>-12115832025.612516</v>
      </c>
      <c r="V380" s="3">
        <f t="shared" si="21"/>
        <v>0.84870585449188729</v>
      </c>
    </row>
    <row r="381" spans="13:22" x14ac:dyDescent="0.25">
      <c r="M381" s="3">
        <v>377</v>
      </c>
      <c r="N381" s="122">
        <f>(_xlfn.GAMMA.INV(T381,IF($O$2="Railway",$D$31,$D$32),IF($O$2="Railway",$F$31,$F$32))*'CBA Result'!$G$124)</f>
        <v>2645448414.3059387</v>
      </c>
      <c r="O381" s="122">
        <f>'CBA Result'!$G$123+'CBA Result'!$G$127+'CBA Result'!$G$128+'CBA Result'!$G$129+'CBA Result'!$G$130</f>
        <v>728759586.14829445</v>
      </c>
      <c r="P381" s="122">
        <f>'CBA Result'!$G$125+'CBA Result'!$G$126</f>
        <v>5415872827.8395329</v>
      </c>
      <c r="Q381" s="122">
        <f>'CBA Result'!$G$110</f>
        <v>-7384971586.1375494</v>
      </c>
      <c r="R381" s="122">
        <v>0.63108851326298832</v>
      </c>
      <c r="S381" s="122">
        <f t="shared" si="19"/>
        <v>5147381166.9696589</v>
      </c>
      <c r="T381" s="122">
        <v>0.52111935743518256</v>
      </c>
      <c r="U381" s="122">
        <f t="shared" si="20"/>
        <v>-12694945376.804573</v>
      </c>
      <c r="V381" s="3">
        <f t="shared" si="21"/>
        <v>0.67125843510867078</v>
      </c>
    </row>
    <row r="382" spans="13:22" x14ac:dyDescent="0.25">
      <c r="M382" s="3">
        <v>378</v>
      </c>
      <c r="N382" s="122">
        <f>(_xlfn.GAMMA.INV(T382,IF($O$2="Railway",$D$31,$D$32),IF($O$2="Railway",$F$31,$F$32))*'CBA Result'!$G$124)</f>
        <v>2679088161.3185215</v>
      </c>
      <c r="O382" s="122">
        <f>'CBA Result'!$G$123+'CBA Result'!$G$127+'CBA Result'!$G$128+'CBA Result'!$G$129+'CBA Result'!$G$130</f>
        <v>728759586.14829445</v>
      </c>
      <c r="P382" s="122">
        <f>'CBA Result'!$G$125+'CBA Result'!$G$126</f>
        <v>5415872827.8395329</v>
      </c>
      <c r="Q382" s="122">
        <f>'CBA Result'!$G$110</f>
        <v>-7384971586.1375494</v>
      </c>
      <c r="R382" s="122">
        <v>0.92350787784357014</v>
      </c>
      <c r="S382" s="122">
        <f t="shared" si="19"/>
        <v>8132124846.2923393</v>
      </c>
      <c r="T382" s="122">
        <v>0.54520177405321457</v>
      </c>
      <c r="U382" s="122">
        <f t="shared" si="20"/>
        <v>-12856375381.829374</v>
      </c>
      <c r="V382" s="3">
        <f t="shared" si="21"/>
        <v>0.89760700438704022</v>
      </c>
    </row>
    <row r="383" spans="13:22" x14ac:dyDescent="0.25">
      <c r="M383" s="3">
        <v>379</v>
      </c>
      <c r="N383" s="122">
        <f>(_xlfn.GAMMA.INV(T383,IF($O$2="Railway",$D$31,$D$32),IF($O$2="Railway",$F$31,$F$32))*'CBA Result'!$G$124)</f>
        <v>2592572254.9056749</v>
      </c>
      <c r="O383" s="122">
        <f>'CBA Result'!$G$123+'CBA Result'!$G$127+'CBA Result'!$G$128+'CBA Result'!$G$129+'CBA Result'!$G$130</f>
        <v>728759586.14829445</v>
      </c>
      <c r="P383" s="122">
        <f>'CBA Result'!$G$125+'CBA Result'!$G$126</f>
        <v>5415872827.8395329</v>
      </c>
      <c r="Q383" s="122">
        <f>'CBA Result'!$G$110</f>
        <v>-7384971586.1375494</v>
      </c>
      <c r="R383" s="122">
        <v>0.99202469240205626</v>
      </c>
      <c r="S383" s="122">
        <f t="shared" si="19"/>
        <v>10431429544.173605</v>
      </c>
      <c r="T383" s="122">
        <v>0.48272596817787561</v>
      </c>
      <c r="U383" s="122">
        <f t="shared" si="20"/>
        <v>-12441203912.147181</v>
      </c>
      <c r="V383" s="3">
        <f t="shared" si="21"/>
        <v>1.1054204627093871</v>
      </c>
    </row>
    <row r="384" spans="13:22" x14ac:dyDescent="0.25">
      <c r="M384" s="3">
        <v>380</v>
      </c>
      <c r="N384" s="122">
        <f>(_xlfn.GAMMA.INV(T384,IF($O$2="Railway",$D$31,$D$32),IF($O$2="Railway",$F$31,$F$32))*'CBA Result'!$G$124)</f>
        <v>2208051391.1803575</v>
      </c>
      <c r="O384" s="122">
        <f>'CBA Result'!$G$123+'CBA Result'!$G$127+'CBA Result'!$G$128+'CBA Result'!$G$129+'CBA Result'!$G$130</f>
        <v>728759586.14829445</v>
      </c>
      <c r="P384" s="122">
        <f>'CBA Result'!$G$125+'CBA Result'!$G$126</f>
        <v>5415872827.8395329</v>
      </c>
      <c r="Q384" s="122">
        <f>'CBA Result'!$G$110</f>
        <v>-7384971586.1375494</v>
      </c>
      <c r="R384" s="122">
        <v>0.7779258717172518</v>
      </c>
      <c r="S384" s="122">
        <f t="shared" si="19"/>
        <v>6320630752.3552351</v>
      </c>
      <c r="T384" s="122">
        <v>0.21579138374999851</v>
      </c>
      <c r="U384" s="122">
        <f t="shared" si="20"/>
        <v>-10595969911.424728</v>
      </c>
      <c r="V384" s="3">
        <f t="shared" si="21"/>
        <v>0.87367572832595342</v>
      </c>
    </row>
    <row r="385" spans="13:22" x14ac:dyDescent="0.25">
      <c r="M385" s="3">
        <v>381</v>
      </c>
      <c r="N385" s="122">
        <f>(_xlfn.GAMMA.INV(T385,IF($O$2="Railway",$D$31,$D$32),IF($O$2="Railway",$F$31,$F$32))*'CBA Result'!$G$124)</f>
        <v>2268149277.5410056</v>
      </c>
      <c r="O385" s="122">
        <f>'CBA Result'!$G$123+'CBA Result'!$G$127+'CBA Result'!$G$128+'CBA Result'!$G$129+'CBA Result'!$G$130</f>
        <v>728759586.14829445</v>
      </c>
      <c r="P385" s="122">
        <f>'CBA Result'!$G$125+'CBA Result'!$G$126</f>
        <v>5415872827.8395329</v>
      </c>
      <c r="Q385" s="122">
        <f>'CBA Result'!$G$110</f>
        <v>-7384971586.1375494</v>
      </c>
      <c r="R385" s="122">
        <v>0.61874486567310638</v>
      </c>
      <c r="S385" s="122">
        <f t="shared" si="19"/>
        <v>5060896895.4658241</v>
      </c>
      <c r="T385" s="122">
        <v>0.25306642989516426</v>
      </c>
      <c r="U385" s="122">
        <f t="shared" si="20"/>
        <v>-10884366910.770491</v>
      </c>
      <c r="V385" s="3">
        <f t="shared" si="21"/>
        <v>0.74031000840128081</v>
      </c>
    </row>
    <row r="386" spans="13:22" x14ac:dyDescent="0.25">
      <c r="M386" s="3">
        <v>382</v>
      </c>
      <c r="N386" s="122">
        <f>(_xlfn.GAMMA.INV(T386,IF($O$2="Railway",$D$31,$D$32),IF($O$2="Railway",$F$31,$F$32))*'CBA Result'!$G$124)</f>
        <v>3407406381.6677461</v>
      </c>
      <c r="O386" s="122">
        <f>'CBA Result'!$G$123+'CBA Result'!$G$127+'CBA Result'!$G$128+'CBA Result'!$G$129+'CBA Result'!$G$130</f>
        <v>728759586.14829445</v>
      </c>
      <c r="P386" s="122">
        <f>'CBA Result'!$G$125+'CBA Result'!$G$126</f>
        <v>5415872827.8395329</v>
      </c>
      <c r="Q386" s="122">
        <f>'CBA Result'!$G$110</f>
        <v>-7384971586.1375494</v>
      </c>
      <c r="R386" s="122">
        <v>0.43224870008954996</v>
      </c>
      <c r="S386" s="122">
        <f t="shared" si="19"/>
        <v>3866983602.1604381</v>
      </c>
      <c r="T386" s="122">
        <v>0.90612419650875931</v>
      </c>
      <c r="U386" s="122">
        <f t="shared" si="20"/>
        <v>-16351419917.290747</v>
      </c>
      <c r="V386" s="3">
        <f t="shared" si="21"/>
        <v>0.48944676428458539</v>
      </c>
    </row>
    <row r="387" spans="13:22" x14ac:dyDescent="0.25">
      <c r="M387" s="3">
        <v>383</v>
      </c>
      <c r="N387" s="122">
        <f>(_xlfn.GAMMA.INV(T387,IF($O$2="Railway",$D$31,$D$32),IF($O$2="Railway",$F$31,$F$32))*'CBA Result'!$G$124)</f>
        <v>2093578785.901104</v>
      </c>
      <c r="O387" s="122">
        <f>'CBA Result'!$G$123+'CBA Result'!$G$127+'CBA Result'!$G$128+'CBA Result'!$G$129+'CBA Result'!$G$130</f>
        <v>728759586.14829445</v>
      </c>
      <c r="P387" s="122">
        <f>'CBA Result'!$G$125+'CBA Result'!$G$126</f>
        <v>5415872827.8395329</v>
      </c>
      <c r="Q387" s="122">
        <f>'CBA Result'!$G$110</f>
        <v>-7384971586.1375494</v>
      </c>
      <c r="R387" s="122">
        <v>0.18797888006755936</v>
      </c>
      <c r="S387" s="122">
        <f t="shared" si="19"/>
        <v>2380140469.7968459</v>
      </c>
      <c r="T387" s="122">
        <v>0.15280270231344772</v>
      </c>
      <c r="U387" s="122">
        <f t="shared" si="20"/>
        <v>-10046640178.400278</v>
      </c>
      <c r="V387" s="3">
        <f t="shared" si="21"/>
        <v>0.51783270321866282</v>
      </c>
    </row>
    <row r="388" spans="13:22" x14ac:dyDescent="0.25">
      <c r="M388" s="3">
        <v>384</v>
      </c>
      <c r="N388" s="122">
        <f>(_xlfn.GAMMA.INV(T388,IF($O$2="Railway",$D$31,$D$32),IF($O$2="Railway",$F$31,$F$32))*'CBA Result'!$G$124)</f>
        <v>2643051996.7564206</v>
      </c>
      <c r="O388" s="122">
        <f>'CBA Result'!$G$123+'CBA Result'!$G$127+'CBA Result'!$G$128+'CBA Result'!$G$129+'CBA Result'!$G$130</f>
        <v>728759586.14829445</v>
      </c>
      <c r="P388" s="122">
        <f>'CBA Result'!$G$125+'CBA Result'!$G$126</f>
        <v>5415872827.8395329</v>
      </c>
      <c r="Q388" s="122">
        <f>'CBA Result'!$G$110</f>
        <v>-7384971586.1375494</v>
      </c>
      <c r="R388" s="122">
        <v>2.1856567612604794E-3</v>
      </c>
      <c r="S388" s="122">
        <f t="shared" si="19"/>
        <v>585779366.56552398</v>
      </c>
      <c r="T388" s="122">
        <v>0.51939199524247459</v>
      </c>
      <c r="U388" s="122">
        <f t="shared" si="20"/>
        <v>-12683445477.684774</v>
      </c>
      <c r="V388" s="3">
        <f t="shared" si="21"/>
        <v>0.31202806496335839</v>
      </c>
    </row>
    <row r="389" spans="13:22" x14ac:dyDescent="0.25">
      <c r="M389" s="3">
        <v>385</v>
      </c>
      <c r="N389" s="122">
        <f>(_xlfn.GAMMA.INV(T389,IF($O$2="Railway",$D$31,$D$32),IF($O$2="Railway",$F$31,$F$32))*'CBA Result'!$G$124)</f>
        <v>1978260525.5777984</v>
      </c>
      <c r="O389" s="122">
        <f>'CBA Result'!$G$123+'CBA Result'!$G$127+'CBA Result'!$G$128+'CBA Result'!$G$129+'CBA Result'!$G$130</f>
        <v>728759586.14829445</v>
      </c>
      <c r="P389" s="122">
        <f>'CBA Result'!$G$125+'CBA Result'!$G$126</f>
        <v>5415872827.8395329</v>
      </c>
      <c r="Q389" s="122">
        <f>'CBA Result'!$G$110</f>
        <v>-7384971586.1375494</v>
      </c>
      <c r="R389" s="122">
        <v>0.48340370819122902</v>
      </c>
      <c r="S389" s="122">
        <f t="shared" si="19"/>
        <v>4179401304.4015865</v>
      </c>
      <c r="T389" s="122">
        <v>0.10144309828151699</v>
      </c>
      <c r="U389" s="122">
        <f t="shared" si="20"/>
        <v>-9493252326.331131</v>
      </c>
      <c r="V389" s="3">
        <f t="shared" si="21"/>
        <v>0.72540170422174843</v>
      </c>
    </row>
    <row r="390" spans="13:22" x14ac:dyDescent="0.25">
      <c r="M390" s="3">
        <v>386</v>
      </c>
      <c r="N390" s="122">
        <f>(_xlfn.GAMMA.INV(T390,IF($O$2="Railway",$D$31,$D$32),IF($O$2="Railway",$F$31,$F$32))*'CBA Result'!$G$124)</f>
        <v>2508893739.9487047</v>
      </c>
      <c r="O390" s="122">
        <f>'CBA Result'!$G$123+'CBA Result'!$G$127+'CBA Result'!$G$128+'CBA Result'!$G$129+'CBA Result'!$G$130</f>
        <v>728759586.14829445</v>
      </c>
      <c r="P390" s="122">
        <f>'CBA Result'!$G$125+'CBA Result'!$G$126</f>
        <v>5415872827.8395329</v>
      </c>
      <c r="Q390" s="122">
        <f>'CBA Result'!$G$110</f>
        <v>-7384971586.1375494</v>
      </c>
      <c r="R390" s="122">
        <v>0.84438610798782987</v>
      </c>
      <c r="S390" s="122">
        <f t="shared" ref="S390:S453" si="22">_xlfn.BETA.INV(R390,IF($O$2="Railway",$I$30,$J$30),IF($O$2="Railway",$I$31,$J$31),IF($O$2="Railway",$I$27,$J$27),IF($O$2="Railway",$I$29,$J$29))*P390</f>
        <v>7004509611.3541517</v>
      </c>
      <c r="T390" s="122">
        <v>0.42136909046661752</v>
      </c>
      <c r="U390" s="122">
        <f t="shared" ref="U390:U453" si="23">_xlfn.GAMMA.INV(T390,IF($O$2="Railway",$D$31,$D$32),IF($O$2="Railway",$F$31,$F$32))*Q390</f>
        <v>-12039648481.753515</v>
      </c>
      <c r="V390" s="3">
        <f t="shared" ref="V390:V453" si="24">(N390+O390+S390)/-U390</f>
        <v>0.85070282184513002</v>
      </c>
    </row>
    <row r="391" spans="13:22" x14ac:dyDescent="0.25">
      <c r="M391" s="3">
        <v>387</v>
      </c>
      <c r="N391" s="122">
        <f>(_xlfn.GAMMA.INV(T391,IF($O$2="Railway",$D$31,$D$32),IF($O$2="Railway",$F$31,$F$32))*'CBA Result'!$G$124)</f>
        <v>2425102552.8395405</v>
      </c>
      <c r="O391" s="122">
        <f>'CBA Result'!$G$123+'CBA Result'!$G$127+'CBA Result'!$G$128+'CBA Result'!$G$129+'CBA Result'!$G$130</f>
        <v>728759586.14829445</v>
      </c>
      <c r="P391" s="122">
        <f>'CBA Result'!$G$125+'CBA Result'!$G$126</f>
        <v>5415872827.8395329</v>
      </c>
      <c r="Q391" s="122">
        <f>'CBA Result'!$G$110</f>
        <v>-7384971586.1375494</v>
      </c>
      <c r="R391" s="122">
        <v>0.35790917775065045</v>
      </c>
      <c r="S391" s="122">
        <f t="shared" si="22"/>
        <v>3421621415.6459155</v>
      </c>
      <c r="T391" s="122">
        <v>0.36047396250616937</v>
      </c>
      <c r="U391" s="122">
        <f t="shared" si="23"/>
        <v>-11637552361.61899</v>
      </c>
      <c r="V391" s="3">
        <f t="shared" si="24"/>
        <v>0.56502289745392686</v>
      </c>
    </row>
    <row r="392" spans="13:22" x14ac:dyDescent="0.25">
      <c r="M392" s="3">
        <v>388</v>
      </c>
      <c r="N392" s="122">
        <f>(_xlfn.GAMMA.INV(T392,IF($O$2="Railway",$D$31,$D$32),IF($O$2="Railway",$F$31,$F$32))*'CBA Result'!$G$124)</f>
        <v>1876013207.8433471</v>
      </c>
      <c r="O392" s="122">
        <f>'CBA Result'!$G$123+'CBA Result'!$G$127+'CBA Result'!$G$128+'CBA Result'!$G$129+'CBA Result'!$G$130</f>
        <v>728759586.14829445</v>
      </c>
      <c r="P392" s="122">
        <f>'CBA Result'!$G$125+'CBA Result'!$G$126</f>
        <v>5415872827.8395329</v>
      </c>
      <c r="Q392" s="122">
        <f>'CBA Result'!$G$110</f>
        <v>-7384971586.1375494</v>
      </c>
      <c r="R392" s="122">
        <v>0.83229069379793519</v>
      </c>
      <c r="S392" s="122">
        <f t="shared" si="22"/>
        <v>6868249402.6173477</v>
      </c>
      <c r="T392" s="122">
        <v>6.6486856876106559E-2</v>
      </c>
      <c r="U392" s="122">
        <f t="shared" si="23"/>
        <v>-9002589153.107172</v>
      </c>
      <c r="V392" s="3">
        <f t="shared" si="24"/>
        <v>1.0522553051684527</v>
      </c>
    </row>
    <row r="393" spans="13:22" x14ac:dyDescent="0.25">
      <c r="M393" s="3">
        <v>389</v>
      </c>
      <c r="N393" s="122">
        <f>(_xlfn.GAMMA.INV(T393,IF($O$2="Railway",$D$31,$D$32),IF($O$2="Railway",$F$31,$F$32))*'CBA Result'!$G$124)</f>
        <v>2264068492.8580918</v>
      </c>
      <c r="O393" s="122">
        <f>'CBA Result'!$G$123+'CBA Result'!$G$127+'CBA Result'!$G$128+'CBA Result'!$G$129+'CBA Result'!$G$130</f>
        <v>728759586.14829445</v>
      </c>
      <c r="P393" s="122">
        <f>'CBA Result'!$G$125+'CBA Result'!$G$126</f>
        <v>5415872827.8395329</v>
      </c>
      <c r="Q393" s="122">
        <f>'CBA Result'!$G$110</f>
        <v>-7384971586.1375494</v>
      </c>
      <c r="R393" s="122">
        <v>0.68682726525879845</v>
      </c>
      <c r="S393" s="122">
        <f t="shared" si="22"/>
        <v>5556751345.9875326</v>
      </c>
      <c r="T393" s="122">
        <v>0.25045464451975274</v>
      </c>
      <c r="U393" s="122">
        <f t="shared" si="23"/>
        <v>-10864784091.327124</v>
      </c>
      <c r="V393" s="3">
        <f t="shared" si="24"/>
        <v>0.78690743903679317</v>
      </c>
    </row>
    <row r="394" spans="13:22" x14ac:dyDescent="0.25">
      <c r="M394" s="3">
        <v>390</v>
      </c>
      <c r="N394" s="122">
        <f>(_xlfn.GAMMA.INV(T394,IF($O$2="Railway",$D$31,$D$32),IF($O$2="Railway",$F$31,$F$32))*'CBA Result'!$G$124)</f>
        <v>3529447502.5193882</v>
      </c>
      <c r="O394" s="122">
        <f>'CBA Result'!$G$123+'CBA Result'!$G$127+'CBA Result'!$G$128+'CBA Result'!$G$129+'CBA Result'!$G$130</f>
        <v>728759586.14829445</v>
      </c>
      <c r="P394" s="122">
        <f>'CBA Result'!$G$125+'CBA Result'!$G$126</f>
        <v>5415872827.8395329</v>
      </c>
      <c r="Q394" s="122">
        <f>'CBA Result'!$G$110</f>
        <v>-7384971586.1375494</v>
      </c>
      <c r="R394" s="122">
        <v>0.16786325839914373</v>
      </c>
      <c r="S394" s="122">
        <f t="shared" si="22"/>
        <v>2247250634.9450974</v>
      </c>
      <c r="T394" s="122">
        <v>0.93343725041750725</v>
      </c>
      <c r="U394" s="122">
        <f t="shared" si="23"/>
        <v>-16937069349.937906</v>
      </c>
      <c r="V394" s="3">
        <f t="shared" si="24"/>
        <v>0.38409583081955256</v>
      </c>
    </row>
    <row r="395" spans="13:22" x14ac:dyDescent="0.25">
      <c r="M395" s="3">
        <v>391</v>
      </c>
      <c r="N395" s="122">
        <f>(_xlfn.GAMMA.INV(T395,IF($O$2="Railway",$D$31,$D$32),IF($O$2="Railway",$F$31,$F$32))*'CBA Result'!$G$124)</f>
        <v>3449495722.5785551</v>
      </c>
      <c r="O395" s="122">
        <f>'CBA Result'!$G$123+'CBA Result'!$G$127+'CBA Result'!$G$128+'CBA Result'!$G$129+'CBA Result'!$G$130</f>
        <v>728759586.14829445</v>
      </c>
      <c r="P395" s="122">
        <f>'CBA Result'!$G$125+'CBA Result'!$G$126</f>
        <v>5415872827.8395329</v>
      </c>
      <c r="Q395" s="122">
        <f>'CBA Result'!$G$110</f>
        <v>-7384971586.1375494</v>
      </c>
      <c r="R395" s="122">
        <v>0.9261590008007885</v>
      </c>
      <c r="S395" s="122">
        <f t="shared" si="22"/>
        <v>8181397693.5210781</v>
      </c>
      <c r="T395" s="122">
        <v>0.91642425608521794</v>
      </c>
      <c r="U395" s="122">
        <f t="shared" si="23"/>
        <v>-16553397729.792757</v>
      </c>
      <c r="V395" s="3">
        <f t="shared" si="24"/>
        <v>0.74665353929139644</v>
      </c>
    </row>
    <row r="396" spans="13:22" x14ac:dyDescent="0.25">
      <c r="M396" s="3">
        <v>392</v>
      </c>
      <c r="N396" s="122">
        <f>(_xlfn.GAMMA.INV(T396,IF($O$2="Railway",$D$31,$D$32),IF($O$2="Railway",$F$31,$F$32))*'CBA Result'!$G$124)</f>
        <v>2277536846.2470336</v>
      </c>
      <c r="O396" s="122">
        <f>'CBA Result'!$G$123+'CBA Result'!$G$127+'CBA Result'!$G$128+'CBA Result'!$G$129+'CBA Result'!$G$130</f>
        <v>728759586.14829445</v>
      </c>
      <c r="P396" s="122">
        <f>'CBA Result'!$G$125+'CBA Result'!$G$126</f>
        <v>5415872827.8395329</v>
      </c>
      <c r="Q396" s="122">
        <f>'CBA Result'!$G$110</f>
        <v>-7384971586.1375494</v>
      </c>
      <c r="R396" s="122">
        <v>0.80561838418401044</v>
      </c>
      <c r="S396" s="122">
        <f t="shared" si="22"/>
        <v>6587946412.3632078</v>
      </c>
      <c r="T396" s="122">
        <v>0.25911641857857726</v>
      </c>
      <c r="U396" s="122">
        <f t="shared" si="23"/>
        <v>-10929415860.241421</v>
      </c>
      <c r="V396" s="3">
        <f t="shared" si="24"/>
        <v>0.87783674511462939</v>
      </c>
    </row>
    <row r="397" spans="13:22" x14ac:dyDescent="0.25">
      <c r="M397" s="3">
        <v>393</v>
      </c>
      <c r="N397" s="122">
        <f>(_xlfn.GAMMA.INV(T397,IF($O$2="Railway",$D$31,$D$32),IF($O$2="Railway",$F$31,$F$32))*'CBA Result'!$G$124)</f>
        <v>1574257520.1333513</v>
      </c>
      <c r="O397" s="122">
        <f>'CBA Result'!$G$123+'CBA Result'!$G$127+'CBA Result'!$G$128+'CBA Result'!$G$129+'CBA Result'!$G$130</f>
        <v>728759586.14829445</v>
      </c>
      <c r="P397" s="122">
        <f>'CBA Result'!$G$125+'CBA Result'!$G$126</f>
        <v>5415872827.8395329</v>
      </c>
      <c r="Q397" s="122">
        <f>'CBA Result'!$G$110</f>
        <v>-7384971586.1375494</v>
      </c>
      <c r="R397" s="122">
        <v>0.84710089037205383</v>
      </c>
      <c r="S397" s="122">
        <f t="shared" si="22"/>
        <v>7035999161.1308498</v>
      </c>
      <c r="T397" s="122">
        <v>1.2768567706248679E-2</v>
      </c>
      <c r="U397" s="122">
        <f t="shared" si="23"/>
        <v>-7554527663.0767431</v>
      </c>
      <c r="V397" s="3">
        <f t="shared" si="24"/>
        <v>1.2362144509785249</v>
      </c>
    </row>
    <row r="398" spans="13:22" x14ac:dyDescent="0.25">
      <c r="M398" s="3">
        <v>394</v>
      </c>
      <c r="N398" s="122">
        <f>(_xlfn.GAMMA.INV(T398,IF($O$2="Railway",$D$31,$D$32),IF($O$2="Railway",$F$31,$F$32))*'CBA Result'!$G$124)</f>
        <v>2880706021.9553566</v>
      </c>
      <c r="O398" s="122">
        <f>'CBA Result'!$G$123+'CBA Result'!$G$127+'CBA Result'!$G$128+'CBA Result'!$G$129+'CBA Result'!$G$130</f>
        <v>728759586.14829445</v>
      </c>
      <c r="P398" s="122">
        <f>'CBA Result'!$G$125+'CBA Result'!$G$126</f>
        <v>5415872827.8395329</v>
      </c>
      <c r="Q398" s="122">
        <f>'CBA Result'!$G$110</f>
        <v>-7384971586.1375494</v>
      </c>
      <c r="R398" s="122">
        <v>0.21882457552902679</v>
      </c>
      <c r="S398" s="122">
        <f t="shared" si="22"/>
        <v>2577660448.8089314</v>
      </c>
      <c r="T398" s="122">
        <v>0.67955227216786707</v>
      </c>
      <c r="U398" s="122">
        <f t="shared" si="23"/>
        <v>-13823896696.526541</v>
      </c>
      <c r="V398" s="3">
        <f t="shared" si="24"/>
        <v>0.44756744011745903</v>
      </c>
    </row>
    <row r="399" spans="13:22" x14ac:dyDescent="0.25">
      <c r="M399" s="3">
        <v>395</v>
      </c>
      <c r="N399" s="122">
        <f>(_xlfn.GAMMA.INV(T399,IF($O$2="Railway",$D$31,$D$32),IF($O$2="Railway",$F$31,$F$32))*'CBA Result'!$G$124)</f>
        <v>2531980713.1403985</v>
      </c>
      <c r="O399" s="122">
        <f>'CBA Result'!$G$123+'CBA Result'!$G$127+'CBA Result'!$G$128+'CBA Result'!$G$129+'CBA Result'!$G$130</f>
        <v>728759586.14829445</v>
      </c>
      <c r="P399" s="122">
        <f>'CBA Result'!$G$125+'CBA Result'!$G$126</f>
        <v>5415872827.8395329</v>
      </c>
      <c r="Q399" s="122">
        <f>'CBA Result'!$G$110</f>
        <v>-7384971586.1375494</v>
      </c>
      <c r="R399" s="122">
        <v>0.45548124432459081</v>
      </c>
      <c r="S399" s="122">
        <f t="shared" si="22"/>
        <v>4007988131.2426381</v>
      </c>
      <c r="T399" s="122">
        <v>0.43830646265100892</v>
      </c>
      <c r="U399" s="122">
        <f t="shared" si="23"/>
        <v>-12150437965.305475</v>
      </c>
      <c r="V399" s="3">
        <f t="shared" si="24"/>
        <v>0.59822768951099181</v>
      </c>
    </row>
    <row r="400" spans="13:22" x14ac:dyDescent="0.25">
      <c r="M400" s="3">
        <v>396</v>
      </c>
      <c r="N400" s="122">
        <f>(_xlfn.GAMMA.INV(T400,IF($O$2="Railway",$D$31,$D$32),IF($O$2="Railway",$F$31,$F$32))*'CBA Result'!$G$124)</f>
        <v>3077057848.0363355</v>
      </c>
      <c r="O400" s="122">
        <f>'CBA Result'!$G$123+'CBA Result'!$G$127+'CBA Result'!$G$128+'CBA Result'!$G$129+'CBA Result'!$G$130</f>
        <v>728759586.14829445</v>
      </c>
      <c r="P400" s="122">
        <f>'CBA Result'!$G$125+'CBA Result'!$G$126</f>
        <v>5415872827.8395329</v>
      </c>
      <c r="Q400" s="122">
        <f>'CBA Result'!$G$110</f>
        <v>-7384971586.1375494</v>
      </c>
      <c r="R400" s="122">
        <v>0.30510763172874278</v>
      </c>
      <c r="S400" s="122">
        <f t="shared" si="22"/>
        <v>3106057682.785521</v>
      </c>
      <c r="T400" s="122">
        <v>0.78661594081196795</v>
      </c>
      <c r="U400" s="122">
        <f t="shared" si="23"/>
        <v>-14766147429.239408</v>
      </c>
      <c r="V400" s="3">
        <f t="shared" si="24"/>
        <v>0.46808926635010412</v>
      </c>
    </row>
    <row r="401" spans="13:22" x14ac:dyDescent="0.25">
      <c r="M401" s="3">
        <v>397</v>
      </c>
      <c r="N401" s="122">
        <f>(_xlfn.GAMMA.INV(T401,IF($O$2="Railway",$D$31,$D$32),IF($O$2="Railway",$F$31,$F$32))*'CBA Result'!$G$124)</f>
        <v>2244297011.933599</v>
      </c>
      <c r="O401" s="122">
        <f>'CBA Result'!$G$123+'CBA Result'!$G$127+'CBA Result'!$G$128+'CBA Result'!$G$129+'CBA Result'!$G$130</f>
        <v>728759586.14829445</v>
      </c>
      <c r="P401" s="122">
        <f>'CBA Result'!$G$125+'CBA Result'!$G$126</f>
        <v>5415872827.8395329</v>
      </c>
      <c r="Q401" s="122">
        <f>'CBA Result'!$G$110</f>
        <v>-7384971586.1375494</v>
      </c>
      <c r="R401" s="122">
        <v>1.0175088122807319E-2</v>
      </c>
      <c r="S401" s="122">
        <f t="shared" si="22"/>
        <v>797181609.71683669</v>
      </c>
      <c r="T401" s="122">
        <v>0.23796153333412706</v>
      </c>
      <c r="U401" s="122">
        <f t="shared" si="23"/>
        <v>-10769904951.368229</v>
      </c>
      <c r="V401" s="3">
        <f t="shared" si="24"/>
        <v>0.35007163246317713</v>
      </c>
    </row>
    <row r="402" spans="13:22" x14ac:dyDescent="0.25">
      <c r="M402" s="3">
        <v>398</v>
      </c>
      <c r="N402" s="122">
        <f>(_xlfn.GAMMA.INV(T402,IF($O$2="Railway",$D$31,$D$32),IF($O$2="Railway",$F$31,$F$32))*'CBA Result'!$G$124)</f>
        <v>2423394722.0180755</v>
      </c>
      <c r="O402" s="122">
        <f>'CBA Result'!$G$123+'CBA Result'!$G$127+'CBA Result'!$G$128+'CBA Result'!$G$129+'CBA Result'!$G$130</f>
        <v>728759586.14829445</v>
      </c>
      <c r="P402" s="122">
        <f>'CBA Result'!$G$125+'CBA Result'!$G$126</f>
        <v>5415872827.8395329</v>
      </c>
      <c r="Q402" s="122">
        <f>'CBA Result'!$G$110</f>
        <v>-7384971586.1375494</v>
      </c>
      <c r="R402" s="122">
        <v>0.28576025819350348</v>
      </c>
      <c r="S402" s="122">
        <f t="shared" si="22"/>
        <v>2989553694.275022</v>
      </c>
      <c r="T402" s="122">
        <v>0.3592490106000189</v>
      </c>
      <c r="U402" s="122">
        <f t="shared" si="23"/>
        <v>-11629356844.03714</v>
      </c>
      <c r="V402" s="3">
        <f t="shared" si="24"/>
        <v>0.52812103754392092</v>
      </c>
    </row>
    <row r="403" spans="13:22" x14ac:dyDescent="0.25">
      <c r="M403" s="3">
        <v>399</v>
      </c>
      <c r="N403" s="122">
        <f>(_xlfn.GAMMA.INV(T403,IF($O$2="Railway",$D$31,$D$32),IF($O$2="Railway",$F$31,$F$32))*'CBA Result'!$G$124)</f>
        <v>2540416983.851089</v>
      </c>
      <c r="O403" s="122">
        <f>'CBA Result'!$G$123+'CBA Result'!$G$127+'CBA Result'!$G$128+'CBA Result'!$G$129+'CBA Result'!$G$130</f>
        <v>728759586.14829445</v>
      </c>
      <c r="P403" s="122">
        <f>'CBA Result'!$G$125+'CBA Result'!$G$126</f>
        <v>5415872827.8395329</v>
      </c>
      <c r="Q403" s="122">
        <f>'CBA Result'!$G$110</f>
        <v>-7384971586.1375494</v>
      </c>
      <c r="R403" s="122">
        <v>0.61707893195021779</v>
      </c>
      <c r="S403" s="122">
        <f t="shared" si="22"/>
        <v>5049325008.4734621</v>
      </c>
      <c r="T403" s="122">
        <v>0.44449965461834173</v>
      </c>
      <c r="U403" s="122">
        <f t="shared" si="23"/>
        <v>-12190921837.633883</v>
      </c>
      <c r="V403" s="3">
        <f t="shared" si="24"/>
        <v>0.68235213786649707</v>
      </c>
    </row>
    <row r="404" spans="13:22" x14ac:dyDescent="0.25">
      <c r="M404" s="3">
        <v>400</v>
      </c>
      <c r="N404" s="122">
        <f>(_xlfn.GAMMA.INV(T404,IF($O$2="Railway",$D$31,$D$32),IF($O$2="Railway",$F$31,$F$32))*'CBA Result'!$G$124)</f>
        <v>3786508867.666882</v>
      </c>
      <c r="O404" s="122">
        <f>'CBA Result'!$G$123+'CBA Result'!$G$127+'CBA Result'!$G$128+'CBA Result'!$G$129+'CBA Result'!$G$130</f>
        <v>728759586.14829445</v>
      </c>
      <c r="P404" s="122">
        <f>'CBA Result'!$G$125+'CBA Result'!$G$126</f>
        <v>5415872827.8395329</v>
      </c>
      <c r="Q404" s="122">
        <f>'CBA Result'!$G$110</f>
        <v>-7384971586.1375494</v>
      </c>
      <c r="R404" s="122">
        <v>0.97686650470323955</v>
      </c>
      <c r="S404" s="122">
        <f t="shared" si="22"/>
        <v>9535086287.4874935</v>
      </c>
      <c r="T404" s="122">
        <v>0.9697834770011432</v>
      </c>
      <c r="U404" s="122">
        <f t="shared" si="23"/>
        <v>-18170652273.493206</v>
      </c>
      <c r="V404" s="3">
        <f t="shared" si="24"/>
        <v>0.7732443794435987</v>
      </c>
    </row>
    <row r="405" spans="13:22" x14ac:dyDescent="0.25">
      <c r="M405" s="3">
        <v>401</v>
      </c>
      <c r="N405" s="122">
        <f>(_xlfn.GAMMA.INV(T405,IF($O$2="Railway",$D$31,$D$32),IF($O$2="Railway",$F$31,$F$32))*'CBA Result'!$G$124)</f>
        <v>3119579918.7653122</v>
      </c>
      <c r="O405" s="122">
        <f>'CBA Result'!$G$123+'CBA Result'!$G$127+'CBA Result'!$G$128+'CBA Result'!$G$129+'CBA Result'!$G$130</f>
        <v>728759586.14829445</v>
      </c>
      <c r="P405" s="122">
        <f>'CBA Result'!$G$125+'CBA Result'!$G$126</f>
        <v>5415872827.8395329</v>
      </c>
      <c r="Q405" s="122">
        <f>'CBA Result'!$G$110</f>
        <v>-7384971586.1375494</v>
      </c>
      <c r="R405" s="122">
        <v>0.49713252382963702</v>
      </c>
      <c r="S405" s="122">
        <f t="shared" si="22"/>
        <v>4264629529.6376204</v>
      </c>
      <c r="T405" s="122">
        <v>0.80620486669628644</v>
      </c>
      <c r="U405" s="122">
        <f t="shared" si="23"/>
        <v>-14970201820.280937</v>
      </c>
      <c r="V405" s="3">
        <f t="shared" si="24"/>
        <v>0.54194119304124222</v>
      </c>
    </row>
    <row r="406" spans="13:22" x14ac:dyDescent="0.25">
      <c r="M406" s="3">
        <v>402</v>
      </c>
      <c r="N406" s="122">
        <f>(_xlfn.GAMMA.INV(T406,IF($O$2="Railway",$D$31,$D$32),IF($O$2="Railway",$F$31,$F$32))*'CBA Result'!$G$124)</f>
        <v>2332821101.9014087</v>
      </c>
      <c r="O406" s="122">
        <f>'CBA Result'!$G$123+'CBA Result'!$G$127+'CBA Result'!$G$128+'CBA Result'!$G$129+'CBA Result'!$G$130</f>
        <v>728759586.14829445</v>
      </c>
      <c r="P406" s="122">
        <f>'CBA Result'!$G$125+'CBA Result'!$G$126</f>
        <v>5415872827.8395329</v>
      </c>
      <c r="Q406" s="122">
        <f>'CBA Result'!$G$110</f>
        <v>-7384971586.1375494</v>
      </c>
      <c r="R406" s="122">
        <v>0.95825293997377203</v>
      </c>
      <c r="S406" s="122">
        <f t="shared" si="22"/>
        <v>8906167560.0076618</v>
      </c>
      <c r="T406" s="122">
        <v>0.29583824422415284</v>
      </c>
      <c r="U406" s="122">
        <f t="shared" si="23"/>
        <v>-11194713267.642853</v>
      </c>
      <c r="V406" s="3">
        <f t="shared" si="24"/>
        <v>1.0690535757310453</v>
      </c>
    </row>
    <row r="407" spans="13:22" x14ac:dyDescent="0.25">
      <c r="M407" s="3">
        <v>403</v>
      </c>
      <c r="N407" s="122">
        <f>(_xlfn.GAMMA.INV(T407,IF($O$2="Railway",$D$31,$D$32),IF($O$2="Railway",$F$31,$F$32))*'CBA Result'!$G$124)</f>
        <v>3156665193.2163262</v>
      </c>
      <c r="O407" s="122">
        <f>'CBA Result'!$G$123+'CBA Result'!$G$127+'CBA Result'!$G$128+'CBA Result'!$G$129+'CBA Result'!$G$130</f>
        <v>728759586.14829445</v>
      </c>
      <c r="P407" s="122">
        <f>'CBA Result'!$G$125+'CBA Result'!$G$126</f>
        <v>5415872827.8395329</v>
      </c>
      <c r="Q407" s="122">
        <f>'CBA Result'!$G$110</f>
        <v>-7384971586.1375494</v>
      </c>
      <c r="R407" s="122">
        <v>0.19549859078520593</v>
      </c>
      <c r="S407" s="122">
        <f t="shared" si="22"/>
        <v>2428917614.9182134</v>
      </c>
      <c r="T407" s="122">
        <v>0.82222983109569592</v>
      </c>
      <c r="U407" s="122">
        <f t="shared" si="23"/>
        <v>-15148166180.082279</v>
      </c>
      <c r="V407" s="3">
        <f t="shared" si="24"/>
        <v>0.41683873276920552</v>
      </c>
    </row>
    <row r="408" spans="13:22" x14ac:dyDescent="0.25">
      <c r="M408" s="3">
        <v>404</v>
      </c>
      <c r="N408" s="122">
        <f>(_xlfn.GAMMA.INV(T408,IF($O$2="Railway",$D$31,$D$32),IF($O$2="Railway",$F$31,$F$32))*'CBA Result'!$G$124)</f>
        <v>3169761918.7208424</v>
      </c>
      <c r="O408" s="122">
        <f>'CBA Result'!$G$123+'CBA Result'!$G$127+'CBA Result'!$G$128+'CBA Result'!$G$129+'CBA Result'!$G$130</f>
        <v>728759586.14829445</v>
      </c>
      <c r="P408" s="122">
        <f>'CBA Result'!$G$125+'CBA Result'!$G$126</f>
        <v>5415872827.8395329</v>
      </c>
      <c r="Q408" s="122">
        <f>'CBA Result'!$G$110</f>
        <v>-7384971586.1375494</v>
      </c>
      <c r="R408" s="122">
        <v>0.97585636391085939</v>
      </c>
      <c r="S408" s="122">
        <f t="shared" si="22"/>
        <v>9493133593.2507267</v>
      </c>
      <c r="T408" s="122">
        <v>0.82765516336818701</v>
      </c>
      <c r="U408" s="122">
        <f t="shared" si="23"/>
        <v>-15211014585.666653</v>
      </c>
      <c r="V408" s="3">
        <f t="shared" si="24"/>
        <v>0.88039197008849279</v>
      </c>
    </row>
    <row r="409" spans="13:22" x14ac:dyDescent="0.25">
      <c r="M409" s="3">
        <v>405</v>
      </c>
      <c r="N409" s="122">
        <f>(_xlfn.GAMMA.INV(T409,IF($O$2="Railway",$D$31,$D$32),IF($O$2="Railway",$F$31,$F$32))*'CBA Result'!$G$124)</f>
        <v>3268056723.4728642</v>
      </c>
      <c r="O409" s="122">
        <f>'CBA Result'!$G$123+'CBA Result'!$G$127+'CBA Result'!$G$128+'CBA Result'!$G$129+'CBA Result'!$G$130</f>
        <v>728759586.14829445</v>
      </c>
      <c r="P409" s="122">
        <f>'CBA Result'!$G$125+'CBA Result'!$G$126</f>
        <v>5415872827.8395329</v>
      </c>
      <c r="Q409" s="122">
        <f>'CBA Result'!$G$110</f>
        <v>-7384971586.1375494</v>
      </c>
      <c r="R409" s="122">
        <v>0.95311135474293118</v>
      </c>
      <c r="S409" s="122">
        <f t="shared" si="22"/>
        <v>8768788057.8268738</v>
      </c>
      <c r="T409" s="122">
        <v>0.8645699893784351</v>
      </c>
      <c r="U409" s="122">
        <f t="shared" si="23"/>
        <v>-15682710488.108952</v>
      </c>
      <c r="V409" s="3">
        <f t="shared" si="24"/>
        <v>0.81399222265355553</v>
      </c>
    </row>
    <row r="410" spans="13:22" x14ac:dyDescent="0.25">
      <c r="M410" s="3">
        <v>406</v>
      </c>
      <c r="N410" s="122">
        <f>(_xlfn.GAMMA.INV(T410,IF($O$2="Railway",$D$31,$D$32),IF($O$2="Railway",$F$31,$F$32))*'CBA Result'!$G$124)</f>
        <v>2535266395.2536001</v>
      </c>
      <c r="O410" s="122">
        <f>'CBA Result'!$G$123+'CBA Result'!$G$127+'CBA Result'!$G$128+'CBA Result'!$G$129+'CBA Result'!$G$130</f>
        <v>728759586.14829445</v>
      </c>
      <c r="P410" s="122">
        <f>'CBA Result'!$G$125+'CBA Result'!$G$126</f>
        <v>5415872827.8395329</v>
      </c>
      <c r="Q410" s="122">
        <f>'CBA Result'!$G$110</f>
        <v>-7384971586.1375494</v>
      </c>
      <c r="R410" s="122">
        <v>0.56339969424794945</v>
      </c>
      <c r="S410" s="122">
        <f t="shared" si="22"/>
        <v>4687638076.4002514</v>
      </c>
      <c r="T410" s="122">
        <v>0.44071845997155212</v>
      </c>
      <c r="U410" s="122">
        <f t="shared" si="23"/>
        <v>-12166205256.297457</v>
      </c>
      <c r="V410" s="3">
        <f t="shared" si="24"/>
        <v>0.65358621610351475</v>
      </c>
    </row>
    <row r="411" spans="13:22" x14ac:dyDescent="0.25">
      <c r="M411" s="3">
        <v>407</v>
      </c>
      <c r="N411" s="122">
        <f>(_xlfn.GAMMA.INV(T411,IF($O$2="Railway",$D$31,$D$32),IF($O$2="Railway",$F$31,$F$32))*'CBA Result'!$G$124)</f>
        <v>2015946787.5595276</v>
      </c>
      <c r="O411" s="122">
        <f>'CBA Result'!$G$123+'CBA Result'!$G$127+'CBA Result'!$G$128+'CBA Result'!$G$129+'CBA Result'!$G$130</f>
        <v>728759586.14829445</v>
      </c>
      <c r="P411" s="122">
        <f>'CBA Result'!$G$125+'CBA Result'!$G$126</f>
        <v>5415872827.8395329</v>
      </c>
      <c r="Q411" s="122">
        <f>'CBA Result'!$G$110</f>
        <v>-7384971586.1375494</v>
      </c>
      <c r="R411" s="122">
        <v>2.3656998415222397E-5</v>
      </c>
      <c r="S411" s="122">
        <f t="shared" si="22"/>
        <v>433098050.63954711</v>
      </c>
      <c r="T411" s="122">
        <v>0.11683225748281167</v>
      </c>
      <c r="U411" s="122">
        <f t="shared" si="23"/>
        <v>-9674100697.7175446</v>
      </c>
      <c r="V411" s="3">
        <f t="shared" si="24"/>
        <v>0.32848577078561148</v>
      </c>
    </row>
    <row r="412" spans="13:22" x14ac:dyDescent="0.25">
      <c r="M412" s="3">
        <v>408</v>
      </c>
      <c r="N412" s="122">
        <f>(_xlfn.GAMMA.INV(T412,IF($O$2="Railway",$D$31,$D$32),IF($O$2="Railway",$F$31,$F$32))*'CBA Result'!$G$124)</f>
        <v>3175328259.9243746</v>
      </c>
      <c r="O412" s="122">
        <f>'CBA Result'!$G$123+'CBA Result'!$G$127+'CBA Result'!$G$128+'CBA Result'!$G$129+'CBA Result'!$G$130</f>
        <v>728759586.14829445</v>
      </c>
      <c r="P412" s="122">
        <f>'CBA Result'!$G$125+'CBA Result'!$G$126</f>
        <v>5415872827.8395329</v>
      </c>
      <c r="Q412" s="122">
        <f>'CBA Result'!$G$110</f>
        <v>-7384971586.1375494</v>
      </c>
      <c r="R412" s="122">
        <v>6.4776642270080065E-2</v>
      </c>
      <c r="S412" s="122">
        <f t="shared" si="22"/>
        <v>1463066810.2473505</v>
      </c>
      <c r="T412" s="122">
        <v>0.82992431632546282</v>
      </c>
      <c r="U412" s="122">
        <f t="shared" si="23"/>
        <v>-15237726275.505455</v>
      </c>
      <c r="V412" s="3">
        <f t="shared" si="24"/>
        <v>0.3522280528787084</v>
      </c>
    </row>
    <row r="413" spans="13:22" x14ac:dyDescent="0.25">
      <c r="M413" s="3">
        <v>409</v>
      </c>
      <c r="N413" s="122">
        <f>(_xlfn.GAMMA.INV(T413,IF($O$2="Railway",$D$31,$D$32),IF($O$2="Railway",$F$31,$F$32))*'CBA Result'!$G$124)</f>
        <v>2802876624.6517353</v>
      </c>
      <c r="O413" s="122">
        <f>'CBA Result'!$G$123+'CBA Result'!$G$127+'CBA Result'!$G$128+'CBA Result'!$G$129+'CBA Result'!$G$130</f>
        <v>728759586.14829445</v>
      </c>
      <c r="P413" s="122">
        <f>'CBA Result'!$G$125+'CBA Result'!$G$126</f>
        <v>5415872827.8395329</v>
      </c>
      <c r="Q413" s="122">
        <f>'CBA Result'!$G$110</f>
        <v>-7384971586.1375494</v>
      </c>
      <c r="R413" s="122">
        <v>0.67449308501025562</v>
      </c>
      <c r="S413" s="122">
        <f t="shared" si="22"/>
        <v>5463188955.7830372</v>
      </c>
      <c r="T413" s="122">
        <v>0.63014020523565906</v>
      </c>
      <c r="U413" s="122">
        <f t="shared" si="23"/>
        <v>-13450409940.127888</v>
      </c>
      <c r="V413" s="3">
        <f t="shared" si="24"/>
        <v>0.66873985303213324</v>
      </c>
    </row>
    <row r="414" spans="13:22" x14ac:dyDescent="0.25">
      <c r="M414" s="3">
        <v>410</v>
      </c>
      <c r="N414" s="122">
        <f>(_xlfn.GAMMA.INV(T414,IF($O$2="Railway",$D$31,$D$32),IF($O$2="Railway",$F$31,$F$32))*'CBA Result'!$G$124)</f>
        <v>3167280600.1672821</v>
      </c>
      <c r="O414" s="122">
        <f>'CBA Result'!$G$123+'CBA Result'!$G$127+'CBA Result'!$G$128+'CBA Result'!$G$129+'CBA Result'!$G$130</f>
        <v>728759586.14829445</v>
      </c>
      <c r="P414" s="122">
        <f>'CBA Result'!$G$125+'CBA Result'!$G$126</f>
        <v>5415872827.8395329</v>
      </c>
      <c r="Q414" s="122">
        <f>'CBA Result'!$G$110</f>
        <v>-7384971586.1375494</v>
      </c>
      <c r="R414" s="122">
        <v>0.78841741213608563</v>
      </c>
      <c r="S414" s="122">
        <f t="shared" si="22"/>
        <v>6419428409.4878845</v>
      </c>
      <c r="T414" s="122">
        <v>0.82663659338521722</v>
      </c>
      <c r="U414" s="122">
        <f t="shared" si="23"/>
        <v>-15199107264.650843</v>
      </c>
      <c r="V414" s="3">
        <f t="shared" si="24"/>
        <v>0.67868911089235806</v>
      </c>
    </row>
    <row r="415" spans="13:22" x14ac:dyDescent="0.25">
      <c r="M415" s="3">
        <v>411</v>
      </c>
      <c r="N415" s="122">
        <f>(_xlfn.GAMMA.INV(T415,IF($O$2="Railway",$D$31,$D$32),IF($O$2="Railway",$F$31,$F$32))*'CBA Result'!$G$124)</f>
        <v>2930899051.7632027</v>
      </c>
      <c r="O415" s="122">
        <f>'CBA Result'!$G$123+'CBA Result'!$G$127+'CBA Result'!$G$128+'CBA Result'!$G$129+'CBA Result'!$G$130</f>
        <v>728759586.14829445</v>
      </c>
      <c r="P415" s="122">
        <f>'CBA Result'!$G$125+'CBA Result'!$G$126</f>
        <v>5415872827.8395329</v>
      </c>
      <c r="Q415" s="122">
        <f>'CBA Result'!$G$110</f>
        <v>-7384971586.1375494</v>
      </c>
      <c r="R415" s="122">
        <v>0.29308587352382809</v>
      </c>
      <c r="S415" s="122">
        <f t="shared" si="22"/>
        <v>3033754508.8962164</v>
      </c>
      <c r="T415" s="122">
        <v>0.70943646456851561</v>
      </c>
      <c r="U415" s="122">
        <f t="shared" si="23"/>
        <v>-14064762391.832155</v>
      </c>
      <c r="V415" s="3">
        <f t="shared" si="24"/>
        <v>0.47589948271680627</v>
      </c>
    </row>
    <row r="416" spans="13:22" x14ac:dyDescent="0.25">
      <c r="M416" s="3">
        <v>412</v>
      </c>
      <c r="N416" s="122">
        <f>(_xlfn.GAMMA.INV(T416,IF($O$2="Railway",$D$31,$D$32),IF($O$2="Railway",$F$31,$F$32))*'CBA Result'!$G$124)</f>
        <v>3029573677.5604753</v>
      </c>
      <c r="O416" s="122">
        <f>'CBA Result'!$G$123+'CBA Result'!$G$127+'CBA Result'!$G$128+'CBA Result'!$G$129+'CBA Result'!$G$130</f>
        <v>728759586.14829445</v>
      </c>
      <c r="P416" s="122">
        <f>'CBA Result'!$G$125+'CBA Result'!$G$126</f>
        <v>5415872827.8395329</v>
      </c>
      <c r="Q416" s="122">
        <f>'CBA Result'!$G$110</f>
        <v>-7384971586.1375494</v>
      </c>
      <c r="R416" s="122">
        <v>0.19122867997669113</v>
      </c>
      <c r="S416" s="122">
        <f t="shared" si="22"/>
        <v>2401275339.8963523</v>
      </c>
      <c r="T416" s="122">
        <v>0.76320226543676817</v>
      </c>
      <c r="U416" s="122">
        <f t="shared" si="23"/>
        <v>-14538280974.843971</v>
      </c>
      <c r="V416" s="3">
        <f t="shared" si="24"/>
        <v>0.42368204427079648</v>
      </c>
    </row>
    <row r="417" spans="13:22" x14ac:dyDescent="0.25">
      <c r="M417" s="3">
        <v>413</v>
      </c>
      <c r="N417" s="122">
        <f>(_xlfn.GAMMA.INV(T417,IF($O$2="Railway",$D$31,$D$32),IF($O$2="Railway",$F$31,$F$32))*'CBA Result'!$G$124)</f>
        <v>2371210592.1743803</v>
      </c>
      <c r="O417" s="122">
        <f>'CBA Result'!$G$123+'CBA Result'!$G$127+'CBA Result'!$G$128+'CBA Result'!$G$129+'CBA Result'!$G$130</f>
        <v>728759586.14829445</v>
      </c>
      <c r="P417" s="122">
        <f>'CBA Result'!$G$125+'CBA Result'!$G$126</f>
        <v>5415872827.8395329</v>
      </c>
      <c r="Q417" s="122">
        <f>'CBA Result'!$G$110</f>
        <v>-7384971586.1375494</v>
      </c>
      <c r="R417" s="122">
        <v>0.72581673659901624</v>
      </c>
      <c r="S417" s="122">
        <f t="shared" si="22"/>
        <v>5866099074.9526358</v>
      </c>
      <c r="T417" s="122">
        <v>0.32229736285246191</v>
      </c>
      <c r="U417" s="122">
        <f t="shared" si="23"/>
        <v>-11378936282.320917</v>
      </c>
      <c r="V417" s="3">
        <f t="shared" si="24"/>
        <v>0.78795319973850286</v>
      </c>
    </row>
    <row r="418" spans="13:22" x14ac:dyDescent="0.25">
      <c r="M418" s="3">
        <v>414</v>
      </c>
      <c r="N418" s="122">
        <f>(_xlfn.GAMMA.INV(T418,IF($O$2="Railway",$D$31,$D$32),IF($O$2="Railway",$F$31,$F$32))*'CBA Result'!$G$124)</f>
        <v>2428266770.1680412</v>
      </c>
      <c r="O418" s="122">
        <f>'CBA Result'!$G$123+'CBA Result'!$G$127+'CBA Result'!$G$128+'CBA Result'!$G$129+'CBA Result'!$G$130</f>
        <v>728759586.14829445</v>
      </c>
      <c r="P418" s="122">
        <f>'CBA Result'!$G$125+'CBA Result'!$G$126</f>
        <v>5415872827.8395329</v>
      </c>
      <c r="Q418" s="122">
        <f>'CBA Result'!$G$110</f>
        <v>-7384971586.1375494</v>
      </c>
      <c r="R418" s="122">
        <v>0.2322604049197875</v>
      </c>
      <c r="S418" s="122">
        <f t="shared" si="22"/>
        <v>2661852429.2625523</v>
      </c>
      <c r="T418" s="122">
        <v>0.36274576172599382</v>
      </c>
      <c r="U418" s="122">
        <f t="shared" si="23"/>
        <v>-11652736768.893169</v>
      </c>
      <c r="V418" s="3">
        <f t="shared" si="24"/>
        <v>0.49935726696515703</v>
      </c>
    </row>
    <row r="419" spans="13:22" x14ac:dyDescent="0.25">
      <c r="M419" s="3">
        <v>415</v>
      </c>
      <c r="N419" s="122">
        <f>(_xlfn.GAMMA.INV(T419,IF($O$2="Railway",$D$31,$D$32),IF($O$2="Railway",$F$31,$F$32))*'CBA Result'!$G$124)</f>
        <v>2818681450.9676542</v>
      </c>
      <c r="O419" s="122">
        <f>'CBA Result'!$G$123+'CBA Result'!$G$127+'CBA Result'!$G$128+'CBA Result'!$G$129+'CBA Result'!$G$130</f>
        <v>728759586.14829445</v>
      </c>
      <c r="P419" s="122">
        <f>'CBA Result'!$G$125+'CBA Result'!$G$126</f>
        <v>5415872827.8395329</v>
      </c>
      <c r="Q419" s="122">
        <f>'CBA Result'!$G$110</f>
        <v>-7384971586.1375494</v>
      </c>
      <c r="R419" s="122">
        <v>0.45998753104021717</v>
      </c>
      <c r="S419" s="122">
        <f t="shared" si="22"/>
        <v>4035494920.529016</v>
      </c>
      <c r="T419" s="122">
        <v>0.64045655626816633</v>
      </c>
      <c r="U419" s="122">
        <f t="shared" si="23"/>
        <v>-13526253946.643171</v>
      </c>
      <c r="V419" s="3">
        <f t="shared" si="24"/>
        <v>0.560608723417235</v>
      </c>
    </row>
    <row r="420" spans="13:22" x14ac:dyDescent="0.25">
      <c r="M420" s="3">
        <v>416</v>
      </c>
      <c r="N420" s="122">
        <f>(_xlfn.GAMMA.INV(T420,IF($O$2="Railway",$D$31,$D$32),IF($O$2="Railway",$F$31,$F$32))*'CBA Result'!$G$124)</f>
        <v>3209726959.2332067</v>
      </c>
      <c r="O420" s="122">
        <f>'CBA Result'!$G$123+'CBA Result'!$G$127+'CBA Result'!$G$128+'CBA Result'!$G$129+'CBA Result'!$G$130</f>
        <v>728759586.14829445</v>
      </c>
      <c r="P420" s="122">
        <f>'CBA Result'!$G$125+'CBA Result'!$G$126</f>
        <v>5415872827.8395329</v>
      </c>
      <c r="Q420" s="122">
        <f>'CBA Result'!$G$110</f>
        <v>-7384971586.1375494</v>
      </c>
      <c r="R420" s="122">
        <v>0.65388632026426885</v>
      </c>
      <c r="S420" s="122">
        <f t="shared" si="22"/>
        <v>5310819985.0328808</v>
      </c>
      <c r="T420" s="122">
        <v>0.84346554869475354</v>
      </c>
      <c r="U420" s="122">
        <f t="shared" si="23"/>
        <v>-15402798331.493107</v>
      </c>
      <c r="V420" s="3">
        <f t="shared" si="24"/>
        <v>0.60049520427096181</v>
      </c>
    </row>
    <row r="421" spans="13:22" x14ac:dyDescent="0.25">
      <c r="M421" s="3">
        <v>417</v>
      </c>
      <c r="N421" s="122">
        <f>(_xlfn.GAMMA.INV(T421,IF($O$2="Railway",$D$31,$D$32),IF($O$2="Railway",$F$31,$F$32))*'CBA Result'!$G$124)</f>
        <v>3040111773.2890539</v>
      </c>
      <c r="O421" s="122">
        <f>'CBA Result'!$G$123+'CBA Result'!$G$127+'CBA Result'!$G$128+'CBA Result'!$G$129+'CBA Result'!$G$130</f>
        <v>728759586.14829445</v>
      </c>
      <c r="P421" s="122">
        <f>'CBA Result'!$G$125+'CBA Result'!$G$126</f>
        <v>5415872827.8395329</v>
      </c>
      <c r="Q421" s="122">
        <f>'CBA Result'!$G$110</f>
        <v>-7384971586.1375494</v>
      </c>
      <c r="R421" s="122">
        <v>0.74146940151585861</v>
      </c>
      <c r="S421" s="122">
        <f t="shared" si="22"/>
        <v>5997036843.668932</v>
      </c>
      <c r="T421" s="122">
        <v>0.76853830939896783</v>
      </c>
      <c r="U421" s="122">
        <f t="shared" si="23"/>
        <v>-14588851059.267614</v>
      </c>
      <c r="V421" s="3">
        <f t="shared" si="24"/>
        <v>0.66940900029974992</v>
      </c>
    </row>
    <row r="422" spans="13:22" x14ac:dyDescent="0.25">
      <c r="M422" s="3">
        <v>418</v>
      </c>
      <c r="N422" s="122">
        <f>(_xlfn.GAMMA.INV(T422,IF($O$2="Railway",$D$31,$D$32),IF($O$2="Railway",$F$31,$F$32))*'CBA Result'!$G$124)</f>
        <v>3187167906.8072042</v>
      </c>
      <c r="O422" s="122">
        <f>'CBA Result'!$G$123+'CBA Result'!$G$127+'CBA Result'!$G$128+'CBA Result'!$G$129+'CBA Result'!$G$130</f>
        <v>728759586.14829445</v>
      </c>
      <c r="P422" s="122">
        <f>'CBA Result'!$G$125+'CBA Result'!$G$126</f>
        <v>5415872827.8395329</v>
      </c>
      <c r="Q422" s="122">
        <f>'CBA Result'!$G$110</f>
        <v>-7384971586.1375494</v>
      </c>
      <c r="R422" s="122">
        <v>0.58898037079704157</v>
      </c>
      <c r="S422" s="122">
        <f t="shared" si="22"/>
        <v>4857452830.9304256</v>
      </c>
      <c r="T422" s="122">
        <v>0.83467834101830074</v>
      </c>
      <c r="U422" s="122">
        <f t="shared" si="23"/>
        <v>-15294542227.63114</v>
      </c>
      <c r="V422" s="3">
        <f t="shared" si="24"/>
        <v>0.5736281735870411</v>
      </c>
    </row>
    <row r="423" spans="13:22" x14ac:dyDescent="0.25">
      <c r="M423" s="3">
        <v>419</v>
      </c>
      <c r="N423" s="122">
        <f>(_xlfn.GAMMA.INV(T423,IF($O$2="Railway",$D$31,$D$32),IF($O$2="Railway",$F$31,$F$32))*'CBA Result'!$G$124)</f>
        <v>2985617091.8533812</v>
      </c>
      <c r="O423" s="122">
        <f>'CBA Result'!$G$123+'CBA Result'!$G$127+'CBA Result'!$G$128+'CBA Result'!$G$129+'CBA Result'!$G$130</f>
        <v>728759586.14829445</v>
      </c>
      <c r="P423" s="122">
        <f>'CBA Result'!$G$125+'CBA Result'!$G$126</f>
        <v>5415872827.8395329</v>
      </c>
      <c r="Q423" s="122">
        <f>'CBA Result'!$G$110</f>
        <v>-7384971586.1375494</v>
      </c>
      <c r="R423" s="122">
        <v>0.847593207542928</v>
      </c>
      <c r="S423" s="122">
        <f t="shared" si="22"/>
        <v>7041747371.5401449</v>
      </c>
      <c r="T423" s="122">
        <v>0.74009138684400355</v>
      </c>
      <c r="U423" s="122">
        <f t="shared" si="23"/>
        <v>-14327342650.934605</v>
      </c>
      <c r="V423" s="3">
        <f t="shared" si="24"/>
        <v>0.75074103492877475</v>
      </c>
    </row>
    <row r="424" spans="13:22" x14ac:dyDescent="0.25">
      <c r="M424" s="3">
        <v>420</v>
      </c>
      <c r="N424" s="122">
        <f>(_xlfn.GAMMA.INV(T424,IF($O$2="Railway",$D$31,$D$32),IF($O$2="Railway",$F$31,$F$32))*'CBA Result'!$G$124)</f>
        <v>2857065939.8740087</v>
      </c>
      <c r="O424" s="122">
        <f>'CBA Result'!$G$123+'CBA Result'!$G$127+'CBA Result'!$G$128+'CBA Result'!$G$129+'CBA Result'!$G$130</f>
        <v>728759586.14829445</v>
      </c>
      <c r="P424" s="122">
        <f>'CBA Result'!$G$125+'CBA Result'!$G$126</f>
        <v>5415872827.8395329</v>
      </c>
      <c r="Q424" s="122">
        <f>'CBA Result'!$G$110</f>
        <v>-7384971586.1375494</v>
      </c>
      <c r="R424" s="122">
        <v>6.8763748290637805E-2</v>
      </c>
      <c r="S424" s="122">
        <f t="shared" si="22"/>
        <v>1499162710.5909078</v>
      </c>
      <c r="T424" s="122">
        <v>0.66492240148928472</v>
      </c>
      <c r="U424" s="122">
        <f t="shared" si="23"/>
        <v>-13710452960.824509</v>
      </c>
      <c r="V424" s="3">
        <f t="shared" si="24"/>
        <v>0.37088404381261331</v>
      </c>
    </row>
    <row r="425" spans="13:22" x14ac:dyDescent="0.25">
      <c r="M425" s="3">
        <v>421</v>
      </c>
      <c r="N425" s="122">
        <f>(_xlfn.GAMMA.INV(T425,IF($O$2="Railway",$D$31,$D$32),IF($O$2="Railway",$F$31,$F$32))*'CBA Result'!$G$124)</f>
        <v>2919299947.5965223</v>
      </c>
      <c r="O425" s="122">
        <f>'CBA Result'!$G$123+'CBA Result'!$G$127+'CBA Result'!$G$128+'CBA Result'!$G$129+'CBA Result'!$G$130</f>
        <v>728759586.14829445</v>
      </c>
      <c r="P425" s="122">
        <f>'CBA Result'!$G$125+'CBA Result'!$G$126</f>
        <v>5415872827.8395329</v>
      </c>
      <c r="Q425" s="122">
        <f>'CBA Result'!$G$110</f>
        <v>-7384971586.1375494</v>
      </c>
      <c r="R425" s="122">
        <v>0.5683690475642299</v>
      </c>
      <c r="S425" s="122">
        <f t="shared" si="22"/>
        <v>4720298368.2546949</v>
      </c>
      <c r="T425" s="122">
        <v>0.70267697206266388</v>
      </c>
      <c r="U425" s="122">
        <f t="shared" si="23"/>
        <v>-14009100753.139984</v>
      </c>
      <c r="V425" s="3">
        <f t="shared" si="24"/>
        <v>0.59735153950719055</v>
      </c>
    </row>
    <row r="426" spans="13:22" x14ac:dyDescent="0.25">
      <c r="M426" s="3">
        <v>422</v>
      </c>
      <c r="N426" s="122">
        <f>(_xlfn.GAMMA.INV(T426,IF($O$2="Railway",$D$31,$D$32),IF($O$2="Railway",$F$31,$F$32))*'CBA Result'!$G$124)</f>
        <v>3119826012.1465054</v>
      </c>
      <c r="O426" s="122">
        <f>'CBA Result'!$G$123+'CBA Result'!$G$127+'CBA Result'!$G$128+'CBA Result'!$G$129+'CBA Result'!$G$130</f>
        <v>728759586.14829445</v>
      </c>
      <c r="P426" s="122">
        <f>'CBA Result'!$G$125+'CBA Result'!$G$126</f>
        <v>5415872827.8395329</v>
      </c>
      <c r="Q426" s="122">
        <f>'CBA Result'!$G$110</f>
        <v>-7384971586.1375494</v>
      </c>
      <c r="R426" s="122">
        <v>0.94066076012883948</v>
      </c>
      <c r="S426" s="122">
        <f t="shared" si="22"/>
        <v>8474679422.0684147</v>
      </c>
      <c r="T426" s="122">
        <v>0.80631445016628511</v>
      </c>
      <c r="U426" s="122">
        <f t="shared" si="23"/>
        <v>-14971382770.177729</v>
      </c>
      <c r="V426" s="3">
        <f t="shared" si="24"/>
        <v>0.82312136490896237</v>
      </c>
    </row>
    <row r="427" spans="13:22" x14ac:dyDescent="0.25">
      <c r="M427" s="3">
        <v>423</v>
      </c>
      <c r="N427" s="122">
        <f>(_xlfn.GAMMA.INV(T427,IF($O$2="Railway",$D$31,$D$32),IF($O$2="Railway",$F$31,$F$32))*'CBA Result'!$G$124)</f>
        <v>2648186980.1923804</v>
      </c>
      <c r="O427" s="122">
        <f>'CBA Result'!$G$123+'CBA Result'!$G$127+'CBA Result'!$G$128+'CBA Result'!$G$129+'CBA Result'!$G$130</f>
        <v>728759586.14829445</v>
      </c>
      <c r="P427" s="122">
        <f>'CBA Result'!$G$125+'CBA Result'!$G$126</f>
        <v>5415872827.8395329</v>
      </c>
      <c r="Q427" s="122">
        <f>'CBA Result'!$G$110</f>
        <v>-7384971586.1375494</v>
      </c>
      <c r="R427" s="122">
        <v>0.93432221881316069</v>
      </c>
      <c r="S427" s="122">
        <f t="shared" si="22"/>
        <v>8341084140.2210979</v>
      </c>
      <c r="T427" s="122">
        <v>0.5230915794642369</v>
      </c>
      <c r="U427" s="122">
        <f t="shared" si="23"/>
        <v>-12708087173.163614</v>
      </c>
      <c r="V427" s="3">
        <f t="shared" si="24"/>
        <v>0.92209240831361317</v>
      </c>
    </row>
    <row r="428" spans="13:22" x14ac:dyDescent="0.25">
      <c r="M428" s="3">
        <v>424</v>
      </c>
      <c r="N428" s="122">
        <f>(_xlfn.GAMMA.INV(T428,IF($O$2="Railway",$D$31,$D$32),IF($O$2="Railway",$F$31,$F$32))*'CBA Result'!$G$124)</f>
        <v>1866373210.7150393</v>
      </c>
      <c r="O428" s="122">
        <f>'CBA Result'!$G$123+'CBA Result'!$G$127+'CBA Result'!$G$128+'CBA Result'!$G$129+'CBA Result'!$G$130</f>
        <v>728759586.14829445</v>
      </c>
      <c r="P428" s="122">
        <f>'CBA Result'!$G$125+'CBA Result'!$G$126</f>
        <v>5415872827.8395329</v>
      </c>
      <c r="Q428" s="122">
        <f>'CBA Result'!$G$110</f>
        <v>-7384971586.1375494</v>
      </c>
      <c r="R428" s="122">
        <v>4.9303372380109955E-2</v>
      </c>
      <c r="S428" s="122">
        <f t="shared" si="22"/>
        <v>1314100920.5578914</v>
      </c>
      <c r="T428" s="122">
        <v>6.3689934568743611E-2</v>
      </c>
      <c r="U428" s="122">
        <f t="shared" si="23"/>
        <v>-8956328853.2220478</v>
      </c>
      <c r="V428" s="3">
        <f t="shared" si="24"/>
        <v>0.43647724212525701</v>
      </c>
    </row>
    <row r="429" spans="13:22" x14ac:dyDescent="0.25">
      <c r="M429" s="3">
        <v>425</v>
      </c>
      <c r="N429" s="122">
        <f>(_xlfn.GAMMA.INV(T429,IF($O$2="Railway",$D$31,$D$32),IF($O$2="Railway",$F$31,$F$32))*'CBA Result'!$G$124)</f>
        <v>2768336919.9554553</v>
      </c>
      <c r="O429" s="122">
        <f>'CBA Result'!$G$123+'CBA Result'!$G$127+'CBA Result'!$G$128+'CBA Result'!$G$129+'CBA Result'!$G$130</f>
        <v>728759586.14829445</v>
      </c>
      <c r="P429" s="122">
        <f>'CBA Result'!$G$125+'CBA Result'!$G$126</f>
        <v>5415872827.8395329</v>
      </c>
      <c r="Q429" s="122">
        <f>'CBA Result'!$G$110</f>
        <v>-7384971586.1375494</v>
      </c>
      <c r="R429" s="122">
        <v>0.24516781371454621</v>
      </c>
      <c r="S429" s="122">
        <f t="shared" si="22"/>
        <v>2741894762.0215564</v>
      </c>
      <c r="T429" s="122">
        <v>0.60713737881544161</v>
      </c>
      <c r="U429" s="122">
        <f t="shared" si="23"/>
        <v>-13284661229.217838</v>
      </c>
      <c r="V429" s="3">
        <f t="shared" si="24"/>
        <v>0.46963871795266243</v>
      </c>
    </row>
    <row r="430" spans="13:22" x14ac:dyDescent="0.25">
      <c r="M430" s="3">
        <v>426</v>
      </c>
      <c r="N430" s="122">
        <f>(_xlfn.GAMMA.INV(T430,IF($O$2="Railway",$D$31,$D$32),IF($O$2="Railway",$F$31,$F$32))*'CBA Result'!$G$124)</f>
        <v>2398874081.3245516</v>
      </c>
      <c r="O430" s="122">
        <f>'CBA Result'!$G$123+'CBA Result'!$G$127+'CBA Result'!$G$128+'CBA Result'!$G$129+'CBA Result'!$G$130</f>
        <v>728759586.14829445</v>
      </c>
      <c r="P430" s="122">
        <f>'CBA Result'!$G$125+'CBA Result'!$G$126</f>
        <v>5415872827.8395329</v>
      </c>
      <c r="Q430" s="122">
        <f>'CBA Result'!$G$110</f>
        <v>-7384971586.1375494</v>
      </c>
      <c r="R430" s="122">
        <v>0.17777289271034757</v>
      </c>
      <c r="S430" s="122">
        <f t="shared" si="22"/>
        <v>2313185459.3332081</v>
      </c>
      <c r="T430" s="122">
        <v>0.34176316387193739</v>
      </c>
      <c r="U430" s="122">
        <f t="shared" si="23"/>
        <v>-11511687494.476149</v>
      </c>
      <c r="V430" s="3">
        <f t="shared" si="24"/>
        <v>0.47263436654415925</v>
      </c>
    </row>
    <row r="431" spans="13:22" x14ac:dyDescent="0.25">
      <c r="M431" s="3">
        <v>427</v>
      </c>
      <c r="N431" s="122">
        <f>(_xlfn.GAMMA.INV(T431,IF($O$2="Railway",$D$31,$D$32),IF($O$2="Railway",$F$31,$F$32))*'CBA Result'!$G$124)</f>
        <v>3175596686.6187277</v>
      </c>
      <c r="O431" s="122">
        <f>'CBA Result'!$G$123+'CBA Result'!$G$127+'CBA Result'!$G$128+'CBA Result'!$G$129+'CBA Result'!$G$130</f>
        <v>728759586.14829445</v>
      </c>
      <c r="P431" s="122">
        <f>'CBA Result'!$G$125+'CBA Result'!$G$126</f>
        <v>5415872827.8395329</v>
      </c>
      <c r="Q431" s="122">
        <f>'CBA Result'!$G$110</f>
        <v>-7384971586.1375494</v>
      </c>
      <c r="R431" s="122">
        <v>0.75480121696847913</v>
      </c>
      <c r="S431" s="122">
        <f t="shared" si="22"/>
        <v>6112127476.1491156</v>
      </c>
      <c r="T431" s="122">
        <v>0.83003319022999722</v>
      </c>
      <c r="U431" s="122">
        <f t="shared" si="23"/>
        <v>-15239014398.231289</v>
      </c>
      <c r="V431" s="3">
        <f t="shared" si="24"/>
        <v>0.65729209823954871</v>
      </c>
    </row>
    <row r="432" spans="13:22" x14ac:dyDescent="0.25">
      <c r="M432" s="3">
        <v>428</v>
      </c>
      <c r="N432" s="122">
        <f>(_xlfn.GAMMA.INV(T432,IF($O$2="Railway",$D$31,$D$32),IF($O$2="Railway",$F$31,$F$32))*'CBA Result'!$G$124)</f>
        <v>2225056553.8303299</v>
      </c>
      <c r="O432" s="122">
        <f>'CBA Result'!$G$123+'CBA Result'!$G$127+'CBA Result'!$G$128+'CBA Result'!$G$129+'CBA Result'!$G$130</f>
        <v>728759586.14829445</v>
      </c>
      <c r="P432" s="122">
        <f>'CBA Result'!$G$125+'CBA Result'!$G$126</f>
        <v>5415872827.8395329</v>
      </c>
      <c r="Q432" s="122">
        <f>'CBA Result'!$G$110</f>
        <v>-7384971586.1375494</v>
      </c>
      <c r="R432" s="122">
        <v>0.27837742755785333</v>
      </c>
      <c r="S432" s="122">
        <f t="shared" si="22"/>
        <v>2944880366.388063</v>
      </c>
      <c r="T432" s="122">
        <v>0.22607081731395062</v>
      </c>
      <c r="U432" s="122">
        <f t="shared" si="23"/>
        <v>-10677574077.205339</v>
      </c>
      <c r="V432" s="3">
        <f t="shared" si="24"/>
        <v>0.55243789120220876</v>
      </c>
    </row>
    <row r="433" spans="13:22" x14ac:dyDescent="0.25">
      <c r="M433" s="3">
        <v>429</v>
      </c>
      <c r="N433" s="122">
        <f>(_xlfn.GAMMA.INV(T433,IF($O$2="Railway",$D$31,$D$32),IF($O$2="Railway",$F$31,$F$32))*'CBA Result'!$G$124)</f>
        <v>1668409402.0235558</v>
      </c>
      <c r="O433" s="122">
        <f>'CBA Result'!$G$123+'CBA Result'!$G$127+'CBA Result'!$G$128+'CBA Result'!$G$129+'CBA Result'!$G$130</f>
        <v>728759586.14829445</v>
      </c>
      <c r="P433" s="122">
        <f>'CBA Result'!$G$125+'CBA Result'!$G$126</f>
        <v>5415872827.8395329</v>
      </c>
      <c r="Q433" s="122">
        <f>'CBA Result'!$G$110</f>
        <v>-7384971586.1375494</v>
      </c>
      <c r="R433" s="122">
        <v>0.17367645846742297</v>
      </c>
      <c r="S433" s="122">
        <f t="shared" si="22"/>
        <v>2286046014.8577852</v>
      </c>
      <c r="T433" s="122">
        <v>2.2993836004489232E-2</v>
      </c>
      <c r="U433" s="122">
        <f t="shared" si="23"/>
        <v>-8006342558.1455202</v>
      </c>
      <c r="V433" s="3">
        <f t="shared" si="24"/>
        <v>0.58493812487013941</v>
      </c>
    </row>
    <row r="434" spans="13:22" x14ac:dyDescent="0.25">
      <c r="M434" s="3">
        <v>430</v>
      </c>
      <c r="N434" s="122">
        <f>(_xlfn.GAMMA.INV(T434,IF($O$2="Railway",$D$31,$D$32),IF($O$2="Railway",$F$31,$F$32))*'CBA Result'!$G$124)</f>
        <v>2317225216.6822724</v>
      </c>
      <c r="O434" s="122">
        <f>'CBA Result'!$G$123+'CBA Result'!$G$127+'CBA Result'!$G$128+'CBA Result'!$G$129+'CBA Result'!$G$130</f>
        <v>728759586.14829445</v>
      </c>
      <c r="P434" s="122">
        <f>'CBA Result'!$G$125+'CBA Result'!$G$126</f>
        <v>5415872827.8395329</v>
      </c>
      <c r="Q434" s="122">
        <f>'CBA Result'!$G$110</f>
        <v>-7384971586.1375494</v>
      </c>
      <c r="R434" s="122">
        <v>0.74650375574677075</v>
      </c>
      <c r="S434" s="122">
        <f t="shared" si="22"/>
        <v>6040092016.4856997</v>
      </c>
      <c r="T434" s="122">
        <v>0.28530085517835146</v>
      </c>
      <c r="U434" s="122">
        <f t="shared" si="23"/>
        <v>-11119871925.097982</v>
      </c>
      <c r="V434" s="3">
        <f t="shared" si="24"/>
        <v>0.81710265014911176</v>
      </c>
    </row>
    <row r="435" spans="13:22" x14ac:dyDescent="0.25">
      <c r="M435" s="3">
        <v>431</v>
      </c>
      <c r="N435" s="122">
        <f>(_xlfn.GAMMA.INV(T435,IF($O$2="Railway",$D$31,$D$32),IF($O$2="Railway",$F$31,$F$32))*'CBA Result'!$G$124)</f>
        <v>1823990642.5063233</v>
      </c>
      <c r="O435" s="122">
        <f>'CBA Result'!$G$123+'CBA Result'!$G$127+'CBA Result'!$G$128+'CBA Result'!$G$129+'CBA Result'!$G$130</f>
        <v>728759586.14829445</v>
      </c>
      <c r="P435" s="122">
        <f>'CBA Result'!$G$125+'CBA Result'!$G$126</f>
        <v>5415872827.8395329</v>
      </c>
      <c r="Q435" s="122">
        <f>'CBA Result'!$G$110</f>
        <v>-7384971586.1375494</v>
      </c>
      <c r="R435" s="122">
        <v>0.67156707788715342</v>
      </c>
      <c r="S435" s="122">
        <f t="shared" si="22"/>
        <v>5441262529.6615686</v>
      </c>
      <c r="T435" s="122">
        <v>5.236471368942841E-2</v>
      </c>
      <c r="U435" s="122">
        <f t="shared" si="23"/>
        <v>-8752943905.1623039</v>
      </c>
      <c r="V435" s="3">
        <f t="shared" si="24"/>
        <v>0.91329418364048753</v>
      </c>
    </row>
    <row r="436" spans="13:22" x14ac:dyDescent="0.25">
      <c r="M436" s="3">
        <v>432</v>
      </c>
      <c r="N436" s="122">
        <f>(_xlfn.GAMMA.INV(T436,IF($O$2="Railway",$D$31,$D$32),IF($O$2="Railway",$F$31,$F$32))*'CBA Result'!$G$124)</f>
        <v>3150378120.2707372</v>
      </c>
      <c r="O436" s="122">
        <f>'CBA Result'!$G$123+'CBA Result'!$G$127+'CBA Result'!$G$128+'CBA Result'!$G$129+'CBA Result'!$G$130</f>
        <v>728759586.14829445</v>
      </c>
      <c r="P436" s="122">
        <f>'CBA Result'!$G$125+'CBA Result'!$G$126</f>
        <v>5415872827.8395329</v>
      </c>
      <c r="Q436" s="122">
        <f>'CBA Result'!$G$110</f>
        <v>-7384971586.1375494</v>
      </c>
      <c r="R436" s="122">
        <v>0.54810882483118473</v>
      </c>
      <c r="S436" s="122">
        <f t="shared" si="22"/>
        <v>4588053770.4450493</v>
      </c>
      <c r="T436" s="122">
        <v>0.81958218911155223</v>
      </c>
      <c r="U436" s="122">
        <f t="shared" si="23"/>
        <v>-15117995851.606915</v>
      </c>
      <c r="V436" s="3">
        <f t="shared" si="24"/>
        <v>0.56007367378421991</v>
      </c>
    </row>
    <row r="437" spans="13:22" x14ac:dyDescent="0.25">
      <c r="M437" s="3">
        <v>433</v>
      </c>
      <c r="N437" s="122">
        <f>(_xlfn.GAMMA.INV(T437,IF($O$2="Railway",$D$31,$D$32),IF($O$2="Railway",$F$31,$F$32))*'CBA Result'!$G$124)</f>
        <v>2188033745.8080754</v>
      </c>
      <c r="O437" s="122">
        <f>'CBA Result'!$G$123+'CBA Result'!$G$127+'CBA Result'!$G$128+'CBA Result'!$G$129+'CBA Result'!$G$130</f>
        <v>728759586.14829445</v>
      </c>
      <c r="P437" s="122">
        <f>'CBA Result'!$G$125+'CBA Result'!$G$126</f>
        <v>5415872827.8395329</v>
      </c>
      <c r="Q437" s="122">
        <f>'CBA Result'!$G$110</f>
        <v>-7384971586.1375494</v>
      </c>
      <c r="R437" s="122">
        <v>0.62986644341900844</v>
      </c>
      <c r="S437" s="122">
        <f t="shared" si="22"/>
        <v>5138758977.409296</v>
      </c>
      <c r="T437" s="122">
        <v>0.20397942888599674</v>
      </c>
      <c r="U437" s="122">
        <f t="shared" si="23"/>
        <v>-10499909480.535534</v>
      </c>
      <c r="V437" s="3">
        <f t="shared" si="24"/>
        <v>0.76720207200822488</v>
      </c>
    </row>
    <row r="438" spans="13:22" x14ac:dyDescent="0.25">
      <c r="M438" s="3">
        <v>434</v>
      </c>
      <c r="N438" s="122">
        <f>(_xlfn.GAMMA.INV(T438,IF($O$2="Railway",$D$31,$D$32),IF($O$2="Railway",$F$31,$F$32))*'CBA Result'!$G$124)</f>
        <v>3422666195.587523</v>
      </c>
      <c r="O438" s="122">
        <f>'CBA Result'!$G$123+'CBA Result'!$G$127+'CBA Result'!$G$128+'CBA Result'!$G$129+'CBA Result'!$G$130</f>
        <v>728759586.14829445</v>
      </c>
      <c r="P438" s="122">
        <f>'CBA Result'!$G$125+'CBA Result'!$G$126</f>
        <v>5415872827.8395329</v>
      </c>
      <c r="Q438" s="122">
        <f>'CBA Result'!$G$110</f>
        <v>-7384971586.1375494</v>
      </c>
      <c r="R438" s="122">
        <v>0.19820258690945936</v>
      </c>
      <c r="S438" s="122">
        <f t="shared" si="22"/>
        <v>2446350959.2856565</v>
      </c>
      <c r="T438" s="122">
        <v>0.90997141130719184</v>
      </c>
      <c r="U438" s="122">
        <f t="shared" si="23"/>
        <v>-16424648525.009636</v>
      </c>
      <c r="V438" s="3">
        <f t="shared" si="24"/>
        <v>0.40169972166984946</v>
      </c>
    </row>
    <row r="439" spans="13:22" x14ac:dyDescent="0.25">
      <c r="M439" s="3">
        <v>435</v>
      </c>
      <c r="N439" s="122">
        <f>(_xlfn.GAMMA.INV(T439,IF($O$2="Railway",$D$31,$D$32),IF($O$2="Railway",$F$31,$F$32))*'CBA Result'!$G$124)</f>
        <v>3542178117.8797765</v>
      </c>
      <c r="O439" s="122">
        <f>'CBA Result'!$G$123+'CBA Result'!$G$127+'CBA Result'!$G$128+'CBA Result'!$G$129+'CBA Result'!$G$130</f>
        <v>728759586.14829445</v>
      </c>
      <c r="P439" s="122">
        <f>'CBA Result'!$G$125+'CBA Result'!$G$126</f>
        <v>5415872827.8395329</v>
      </c>
      <c r="Q439" s="122">
        <f>'CBA Result'!$G$110</f>
        <v>-7384971586.1375494</v>
      </c>
      <c r="R439" s="122">
        <v>0.81471292725761113</v>
      </c>
      <c r="S439" s="122">
        <f t="shared" si="22"/>
        <v>6680708146.9913921</v>
      </c>
      <c r="T439" s="122">
        <v>0.9358586168769728</v>
      </c>
      <c r="U439" s="122">
        <f t="shared" si="23"/>
        <v>-16998160870.656763</v>
      </c>
      <c r="V439" s="3">
        <f t="shared" si="24"/>
        <v>0.64428416311348402</v>
      </c>
    </row>
    <row r="440" spans="13:22" x14ac:dyDescent="0.25">
      <c r="M440" s="3">
        <v>436</v>
      </c>
      <c r="N440" s="122">
        <f>(_xlfn.GAMMA.INV(T440,IF($O$2="Railway",$D$31,$D$32),IF($O$2="Railway",$F$31,$F$32))*'CBA Result'!$G$124)</f>
        <v>1969732591.0210304</v>
      </c>
      <c r="O440" s="122">
        <f>'CBA Result'!$G$123+'CBA Result'!$G$127+'CBA Result'!$G$128+'CBA Result'!$G$129+'CBA Result'!$G$130</f>
        <v>728759586.14829445</v>
      </c>
      <c r="P440" s="122">
        <f>'CBA Result'!$G$125+'CBA Result'!$G$126</f>
        <v>5415872827.8395329</v>
      </c>
      <c r="Q440" s="122">
        <f>'CBA Result'!$G$110</f>
        <v>-7384971586.1375494</v>
      </c>
      <c r="R440" s="122">
        <v>5.8104750378264347E-2</v>
      </c>
      <c r="S440" s="122">
        <f t="shared" si="22"/>
        <v>1400730291.3571708</v>
      </c>
      <c r="T440" s="122">
        <v>9.8149811608639892E-2</v>
      </c>
      <c r="U440" s="122">
        <f t="shared" si="23"/>
        <v>-9452328578.6633701</v>
      </c>
      <c r="V440" s="3">
        <f t="shared" si="24"/>
        <v>0.43367329377224811</v>
      </c>
    </row>
    <row r="441" spans="13:22" x14ac:dyDescent="0.25">
      <c r="M441" s="3">
        <v>437</v>
      </c>
      <c r="N441" s="122">
        <f>(_xlfn.GAMMA.INV(T441,IF($O$2="Railway",$D$31,$D$32),IF($O$2="Railway",$F$31,$F$32))*'CBA Result'!$G$124)</f>
        <v>1845944270.6578982</v>
      </c>
      <c r="O441" s="122">
        <f>'CBA Result'!$G$123+'CBA Result'!$G$127+'CBA Result'!$G$128+'CBA Result'!$G$129+'CBA Result'!$G$130</f>
        <v>728759586.14829445</v>
      </c>
      <c r="P441" s="122">
        <f>'CBA Result'!$G$125+'CBA Result'!$G$126</f>
        <v>5415872827.8395329</v>
      </c>
      <c r="Q441" s="122">
        <f>'CBA Result'!$G$110</f>
        <v>-7384971586.1375494</v>
      </c>
      <c r="R441" s="122">
        <v>3.6192778681912396E-2</v>
      </c>
      <c r="S441" s="122">
        <f t="shared" si="22"/>
        <v>1172626558.3910975</v>
      </c>
      <c r="T441" s="122">
        <v>5.8035802375844492E-2</v>
      </c>
      <c r="U441" s="122">
        <f t="shared" si="23"/>
        <v>-8858294706.4479313</v>
      </c>
      <c r="V441" s="3">
        <f t="shared" si="24"/>
        <v>0.42303067795538762</v>
      </c>
    </row>
    <row r="442" spans="13:22" x14ac:dyDescent="0.25">
      <c r="M442" s="3">
        <v>438</v>
      </c>
      <c r="N442" s="122">
        <f>(_xlfn.GAMMA.INV(T442,IF($O$2="Railway",$D$31,$D$32),IF($O$2="Railway",$F$31,$F$32))*'CBA Result'!$G$124)</f>
        <v>3407441554.7220225</v>
      </c>
      <c r="O442" s="122">
        <f>'CBA Result'!$G$123+'CBA Result'!$G$127+'CBA Result'!$G$128+'CBA Result'!$G$129+'CBA Result'!$G$130</f>
        <v>728759586.14829445</v>
      </c>
      <c r="P442" s="122">
        <f>'CBA Result'!$G$125+'CBA Result'!$G$126</f>
        <v>5415872827.8395329</v>
      </c>
      <c r="Q442" s="122">
        <f>'CBA Result'!$G$110</f>
        <v>-7384971586.1375494</v>
      </c>
      <c r="R442" s="122">
        <v>0.75992798000371276</v>
      </c>
      <c r="S442" s="122">
        <f t="shared" si="22"/>
        <v>6157335480.4693909</v>
      </c>
      <c r="T442" s="122">
        <v>0.90613321463752661</v>
      </c>
      <c r="U442" s="122">
        <f t="shared" si="23"/>
        <v>-16351588705.311848</v>
      </c>
      <c r="V442" s="3">
        <f t="shared" si="24"/>
        <v>0.62951293643998218</v>
      </c>
    </row>
    <row r="443" spans="13:22" x14ac:dyDescent="0.25">
      <c r="M443" s="3">
        <v>439</v>
      </c>
      <c r="N443" s="122">
        <f>(_xlfn.GAMMA.INV(T443,IF($O$2="Railway",$D$31,$D$32),IF($O$2="Railway",$F$31,$F$32))*'CBA Result'!$G$124)</f>
        <v>3044796584.3535724</v>
      </c>
      <c r="O443" s="122">
        <f>'CBA Result'!$G$123+'CBA Result'!$G$127+'CBA Result'!$G$128+'CBA Result'!$G$129+'CBA Result'!$G$130</f>
        <v>728759586.14829445</v>
      </c>
      <c r="P443" s="122">
        <f>'CBA Result'!$G$125+'CBA Result'!$G$126</f>
        <v>5415872827.8395329</v>
      </c>
      <c r="Q443" s="122">
        <f>'CBA Result'!$G$110</f>
        <v>-7384971586.1375494</v>
      </c>
      <c r="R443" s="122">
        <v>4.6968804980001222E-2</v>
      </c>
      <c r="S443" s="122">
        <f t="shared" si="22"/>
        <v>1290130019.7970593</v>
      </c>
      <c r="T443" s="122">
        <v>0.77088492964403221</v>
      </c>
      <c r="U443" s="122">
        <f t="shared" si="23"/>
        <v>-14611332473.096397</v>
      </c>
      <c r="V443" s="3">
        <f t="shared" si="24"/>
        <v>0.34655882340796823</v>
      </c>
    </row>
    <row r="444" spans="13:22" x14ac:dyDescent="0.25">
      <c r="M444" s="3">
        <v>440</v>
      </c>
      <c r="N444" s="122">
        <f>(_xlfn.GAMMA.INV(T444,IF($O$2="Railway",$D$31,$D$32),IF($O$2="Railway",$F$31,$F$32))*'CBA Result'!$G$124)</f>
        <v>2192453810.67974</v>
      </c>
      <c r="O444" s="122">
        <f>'CBA Result'!$G$123+'CBA Result'!$G$127+'CBA Result'!$G$128+'CBA Result'!$G$129+'CBA Result'!$G$130</f>
        <v>728759586.14829445</v>
      </c>
      <c r="P444" s="122">
        <f>'CBA Result'!$G$125+'CBA Result'!$G$126</f>
        <v>5415872827.8395329</v>
      </c>
      <c r="Q444" s="122">
        <f>'CBA Result'!$G$110</f>
        <v>-7384971586.1375494</v>
      </c>
      <c r="R444" s="122">
        <v>0.73755662993372084</v>
      </c>
      <c r="S444" s="122">
        <f t="shared" si="22"/>
        <v>5963899267.3320684</v>
      </c>
      <c r="T444" s="122">
        <v>0.20656015045226084</v>
      </c>
      <c r="U444" s="122">
        <f t="shared" si="23"/>
        <v>-10521120433.583897</v>
      </c>
      <c r="V444" s="3">
        <f t="shared" si="24"/>
        <v>0.84450251475103522</v>
      </c>
    </row>
    <row r="445" spans="13:22" x14ac:dyDescent="0.25">
      <c r="M445" s="3">
        <v>441</v>
      </c>
      <c r="N445" s="122">
        <f>(_xlfn.GAMMA.INV(T445,IF($O$2="Railway",$D$31,$D$32),IF($O$2="Railway",$F$31,$F$32))*'CBA Result'!$G$124)</f>
        <v>2296410936.4279957</v>
      </c>
      <c r="O445" s="122">
        <f>'CBA Result'!$G$123+'CBA Result'!$G$127+'CBA Result'!$G$128+'CBA Result'!$G$129+'CBA Result'!$G$130</f>
        <v>728759586.14829445</v>
      </c>
      <c r="P445" s="122">
        <f>'CBA Result'!$G$125+'CBA Result'!$G$126</f>
        <v>5415872827.8395329</v>
      </c>
      <c r="Q445" s="122">
        <f>'CBA Result'!$G$110</f>
        <v>-7384971586.1375494</v>
      </c>
      <c r="R445" s="122">
        <v>0.22014529034961405</v>
      </c>
      <c r="S445" s="122">
        <f t="shared" si="22"/>
        <v>2585979886.9573731</v>
      </c>
      <c r="T445" s="122">
        <v>0.27145028439395924</v>
      </c>
      <c r="U445" s="122">
        <f t="shared" si="23"/>
        <v>-11019988612.516035</v>
      </c>
      <c r="V445" s="3">
        <f t="shared" si="24"/>
        <v>0.50917932920191555</v>
      </c>
    </row>
    <row r="446" spans="13:22" x14ac:dyDescent="0.25">
      <c r="M446" s="3">
        <v>442</v>
      </c>
      <c r="N446" s="122">
        <f>(_xlfn.GAMMA.INV(T446,IF($O$2="Railway",$D$31,$D$32),IF($O$2="Railway",$F$31,$F$32))*'CBA Result'!$G$124)</f>
        <v>1910571407.5510995</v>
      </c>
      <c r="O446" s="122">
        <f>'CBA Result'!$G$123+'CBA Result'!$G$127+'CBA Result'!$G$128+'CBA Result'!$G$129+'CBA Result'!$G$130</f>
        <v>728759586.14829445</v>
      </c>
      <c r="P446" s="122">
        <f>'CBA Result'!$G$125+'CBA Result'!$G$126</f>
        <v>5415872827.8395329</v>
      </c>
      <c r="Q446" s="122">
        <f>'CBA Result'!$G$110</f>
        <v>-7384971586.1375494</v>
      </c>
      <c r="R446" s="122">
        <v>5.7354437335076836E-2</v>
      </c>
      <c r="S446" s="122">
        <f t="shared" si="22"/>
        <v>1393553337.3375094</v>
      </c>
      <c r="T446" s="122">
        <v>7.7207741431248866E-2</v>
      </c>
      <c r="U446" s="122">
        <f t="shared" si="23"/>
        <v>-9168426617.6512413</v>
      </c>
      <c r="V446" s="3">
        <f t="shared" si="24"/>
        <v>0.43986656590267215</v>
      </c>
    </row>
    <row r="447" spans="13:22" x14ac:dyDescent="0.25">
      <c r="M447" s="3">
        <v>443</v>
      </c>
      <c r="N447" s="122">
        <f>(_xlfn.GAMMA.INV(T447,IF($O$2="Railway",$D$31,$D$32),IF($O$2="Railway",$F$31,$F$32))*'CBA Result'!$G$124)</f>
        <v>2131768626.0983033</v>
      </c>
      <c r="O447" s="122">
        <f>'CBA Result'!$G$123+'CBA Result'!$G$127+'CBA Result'!$G$128+'CBA Result'!$G$129+'CBA Result'!$G$130</f>
        <v>728759586.14829445</v>
      </c>
      <c r="P447" s="122">
        <f>'CBA Result'!$G$125+'CBA Result'!$G$126</f>
        <v>5415872827.8395329</v>
      </c>
      <c r="Q447" s="122">
        <f>'CBA Result'!$G$110</f>
        <v>-7384971586.1375494</v>
      </c>
      <c r="R447" s="122">
        <v>0.22314877090572149</v>
      </c>
      <c r="S447" s="122">
        <f t="shared" si="22"/>
        <v>2604862783.1658053</v>
      </c>
      <c r="T447" s="122">
        <v>0.1725527619499283</v>
      </c>
      <c r="U447" s="122">
        <f t="shared" si="23"/>
        <v>-10229905114.745499</v>
      </c>
      <c r="V447" s="3">
        <f t="shared" si="24"/>
        <v>0.53425627453127866</v>
      </c>
    </row>
    <row r="448" spans="13:22" x14ac:dyDescent="0.25">
      <c r="M448" s="3">
        <v>444</v>
      </c>
      <c r="N448" s="122">
        <f>(_xlfn.GAMMA.INV(T448,IF($O$2="Railway",$D$31,$D$32),IF($O$2="Railway",$F$31,$F$32))*'CBA Result'!$G$124)</f>
        <v>1444362108.4310572</v>
      </c>
      <c r="O448" s="122">
        <f>'CBA Result'!$G$123+'CBA Result'!$G$127+'CBA Result'!$G$128+'CBA Result'!$G$129+'CBA Result'!$G$130</f>
        <v>728759586.14829445</v>
      </c>
      <c r="P448" s="122">
        <f>'CBA Result'!$G$125+'CBA Result'!$G$126</f>
        <v>5415872827.8395329</v>
      </c>
      <c r="Q448" s="122">
        <f>'CBA Result'!$G$110</f>
        <v>-7384971586.1375494</v>
      </c>
      <c r="R448" s="122">
        <v>0.7411344752654857</v>
      </c>
      <c r="S448" s="122">
        <f t="shared" si="22"/>
        <v>5994189329.6525459</v>
      </c>
      <c r="T448" s="122">
        <v>4.9698262228791146E-3</v>
      </c>
      <c r="U448" s="122">
        <f t="shared" si="23"/>
        <v>-6931187155.9095287</v>
      </c>
      <c r="V448" s="3">
        <f t="shared" si="24"/>
        <v>1.1783423013283445</v>
      </c>
    </row>
    <row r="449" spans="13:22" x14ac:dyDescent="0.25">
      <c r="M449" s="3">
        <v>445</v>
      </c>
      <c r="N449" s="122">
        <f>(_xlfn.GAMMA.INV(T449,IF($O$2="Railway",$D$31,$D$32),IF($O$2="Railway",$F$31,$F$32))*'CBA Result'!$G$124)</f>
        <v>1906020842.6541514</v>
      </c>
      <c r="O449" s="122">
        <f>'CBA Result'!$G$123+'CBA Result'!$G$127+'CBA Result'!$G$128+'CBA Result'!$G$129+'CBA Result'!$G$130</f>
        <v>728759586.14829445</v>
      </c>
      <c r="P449" s="122">
        <f>'CBA Result'!$G$125+'CBA Result'!$G$126</f>
        <v>5415872827.8395329</v>
      </c>
      <c r="Q449" s="122">
        <f>'CBA Result'!$G$110</f>
        <v>-7384971586.1375494</v>
      </c>
      <c r="R449" s="122">
        <v>0.63509314981681153</v>
      </c>
      <c r="S449" s="122">
        <f t="shared" si="22"/>
        <v>5175730788.9898357</v>
      </c>
      <c r="T449" s="122">
        <v>7.5733217037514677E-2</v>
      </c>
      <c r="U449" s="122">
        <f t="shared" si="23"/>
        <v>-9146589422.6834774</v>
      </c>
      <c r="V449" s="3">
        <f t="shared" si="24"/>
        <v>0.85392607636047047</v>
      </c>
    </row>
    <row r="450" spans="13:22" x14ac:dyDescent="0.25">
      <c r="M450" s="3">
        <v>446</v>
      </c>
      <c r="N450" s="122">
        <f>(_xlfn.GAMMA.INV(T450,IF($O$2="Railway",$D$31,$D$32),IF($O$2="Railway",$F$31,$F$32))*'CBA Result'!$G$124)</f>
        <v>3630885311.7399244</v>
      </c>
      <c r="O450" s="122">
        <f>'CBA Result'!$G$123+'CBA Result'!$G$127+'CBA Result'!$G$128+'CBA Result'!$G$129+'CBA Result'!$G$130</f>
        <v>728759586.14829445</v>
      </c>
      <c r="P450" s="122">
        <f>'CBA Result'!$G$125+'CBA Result'!$G$126</f>
        <v>5415872827.8395329</v>
      </c>
      <c r="Q450" s="122">
        <f>'CBA Result'!$G$110</f>
        <v>-7384971586.1375494</v>
      </c>
      <c r="R450" s="122">
        <v>0.13485259846837439</v>
      </c>
      <c r="S450" s="122">
        <f t="shared" si="22"/>
        <v>2019449090.9244256</v>
      </c>
      <c r="T450" s="122">
        <v>0.95075431870033122</v>
      </c>
      <c r="U450" s="122">
        <f t="shared" si="23"/>
        <v>-17423847863.642277</v>
      </c>
      <c r="V450" s="3">
        <f t="shared" si="24"/>
        <v>0.36611281496113574</v>
      </c>
    </row>
    <row r="451" spans="13:22" x14ac:dyDescent="0.25">
      <c r="M451" s="3">
        <v>447</v>
      </c>
      <c r="N451" s="122">
        <f>(_xlfn.GAMMA.INV(T451,IF($O$2="Railway",$D$31,$D$32),IF($O$2="Railway",$F$31,$F$32))*'CBA Result'!$G$124)</f>
        <v>2902507216.16891</v>
      </c>
      <c r="O451" s="122">
        <f>'CBA Result'!$G$123+'CBA Result'!$G$127+'CBA Result'!$G$128+'CBA Result'!$G$129+'CBA Result'!$G$130</f>
        <v>728759586.14829445</v>
      </c>
      <c r="P451" s="122">
        <f>'CBA Result'!$G$125+'CBA Result'!$G$126</f>
        <v>5415872827.8395329</v>
      </c>
      <c r="Q451" s="122">
        <f>'CBA Result'!$G$110</f>
        <v>-7384971586.1375494</v>
      </c>
      <c r="R451" s="122">
        <v>0.17849019631412821</v>
      </c>
      <c r="S451" s="122">
        <f t="shared" si="22"/>
        <v>2317921478.2490482</v>
      </c>
      <c r="T451" s="122">
        <v>0.69273343971618107</v>
      </c>
      <c r="U451" s="122">
        <f t="shared" si="23"/>
        <v>-13928515999.701571</v>
      </c>
      <c r="V451" s="3">
        <f t="shared" si="24"/>
        <v>0.42712290962610222</v>
      </c>
    </row>
    <row r="452" spans="13:22" x14ac:dyDescent="0.25">
      <c r="M452" s="3">
        <v>448</v>
      </c>
      <c r="N452" s="122">
        <f>(_xlfn.GAMMA.INV(T452,IF($O$2="Railway",$D$31,$D$32),IF($O$2="Railway",$F$31,$F$32))*'CBA Result'!$G$124)</f>
        <v>2762664557.4808421</v>
      </c>
      <c r="O452" s="122">
        <f>'CBA Result'!$G$123+'CBA Result'!$G$127+'CBA Result'!$G$128+'CBA Result'!$G$129+'CBA Result'!$G$130</f>
        <v>728759586.14829445</v>
      </c>
      <c r="P452" s="122">
        <f>'CBA Result'!$G$125+'CBA Result'!$G$126</f>
        <v>5415872827.8395329</v>
      </c>
      <c r="Q452" s="122">
        <f>'CBA Result'!$G$110</f>
        <v>-7384971586.1375494</v>
      </c>
      <c r="R452" s="122">
        <v>0.65991474428904584</v>
      </c>
      <c r="S452" s="122">
        <f t="shared" si="22"/>
        <v>5354912067.5991354</v>
      </c>
      <c r="T452" s="122">
        <v>0.6033028229164783</v>
      </c>
      <c r="U452" s="122">
        <f t="shared" si="23"/>
        <v>-13257440765.804817</v>
      </c>
      <c r="V452" s="3">
        <f t="shared" si="24"/>
        <v>0.66727329712426875</v>
      </c>
    </row>
    <row r="453" spans="13:22" x14ac:dyDescent="0.25">
      <c r="M453" s="3">
        <v>449</v>
      </c>
      <c r="N453" s="122">
        <f>(_xlfn.GAMMA.INV(T453,IF($O$2="Railway",$D$31,$D$32),IF($O$2="Railway",$F$31,$F$32))*'CBA Result'!$G$124)</f>
        <v>3579763800.2446976</v>
      </c>
      <c r="O453" s="122">
        <f>'CBA Result'!$G$123+'CBA Result'!$G$127+'CBA Result'!$G$128+'CBA Result'!$G$129+'CBA Result'!$G$130</f>
        <v>728759586.14829445</v>
      </c>
      <c r="P453" s="122">
        <f>'CBA Result'!$G$125+'CBA Result'!$G$126</f>
        <v>5415872827.8395329</v>
      </c>
      <c r="Q453" s="122">
        <f>'CBA Result'!$G$110</f>
        <v>-7384971586.1375494</v>
      </c>
      <c r="R453" s="122">
        <v>0.28438618254830217</v>
      </c>
      <c r="S453" s="122">
        <f t="shared" si="22"/>
        <v>2981249347.8346848</v>
      </c>
      <c r="T453" s="122">
        <v>0.94257928737887109</v>
      </c>
      <c r="U453" s="122">
        <f t="shared" si="23"/>
        <v>-17178526581.812687</v>
      </c>
      <c r="V453" s="3">
        <f t="shared" si="24"/>
        <v>0.42435378258491224</v>
      </c>
    </row>
    <row r="454" spans="13:22" x14ac:dyDescent="0.25">
      <c r="M454" s="3">
        <v>450</v>
      </c>
      <c r="N454" s="122">
        <f>(_xlfn.GAMMA.INV(T454,IF($O$2="Railway",$D$31,$D$32),IF($O$2="Railway",$F$31,$F$32))*'CBA Result'!$G$124)</f>
        <v>2501534791.6323624</v>
      </c>
      <c r="O454" s="122">
        <f>'CBA Result'!$G$123+'CBA Result'!$G$127+'CBA Result'!$G$128+'CBA Result'!$G$129+'CBA Result'!$G$130</f>
        <v>728759586.14829445</v>
      </c>
      <c r="P454" s="122">
        <f>'CBA Result'!$G$125+'CBA Result'!$G$126</f>
        <v>5415872827.8395329</v>
      </c>
      <c r="Q454" s="122">
        <f>'CBA Result'!$G$110</f>
        <v>-7384971586.1375494</v>
      </c>
      <c r="R454" s="122">
        <v>3.2292930223296712E-2</v>
      </c>
      <c r="S454" s="122">
        <f t="shared" ref="S454:S517" si="25">_xlfn.BETA.INV(R454,IF($O$2="Railway",$I$30,$J$30),IF($O$2="Railway",$I$31,$J$31),IF($O$2="Railway",$I$27,$J$27),IF($O$2="Railway",$I$29,$J$29))*P454</f>
        <v>1126661011.104327</v>
      </c>
      <c r="T454" s="122">
        <v>0.41597742713070673</v>
      </c>
      <c r="U454" s="122">
        <f t="shared" ref="U454:U517" si="26">_xlfn.GAMMA.INV(T454,IF($O$2="Railway",$D$31,$D$32),IF($O$2="Railway",$F$31,$F$32))*Q454</f>
        <v>-12004334450.906612</v>
      </c>
      <c r="V454" s="3">
        <f t="shared" ref="V454:V517" si="27">(N454+O454+S454)/-U454</f>
        <v>0.36294851719629739</v>
      </c>
    </row>
    <row r="455" spans="13:22" x14ac:dyDescent="0.25">
      <c r="M455" s="3">
        <v>451</v>
      </c>
      <c r="N455" s="122">
        <f>(_xlfn.GAMMA.INV(T455,IF($O$2="Railway",$D$31,$D$32),IF($O$2="Railway",$F$31,$F$32))*'CBA Result'!$G$124)</f>
        <v>2399875899.3743649</v>
      </c>
      <c r="O455" s="122">
        <f>'CBA Result'!$G$123+'CBA Result'!$G$127+'CBA Result'!$G$128+'CBA Result'!$G$129+'CBA Result'!$G$130</f>
        <v>728759586.14829445</v>
      </c>
      <c r="P455" s="122">
        <f>'CBA Result'!$G$125+'CBA Result'!$G$126</f>
        <v>5415872827.8395329</v>
      </c>
      <c r="Q455" s="122">
        <f>'CBA Result'!$G$110</f>
        <v>-7384971586.1375494</v>
      </c>
      <c r="R455" s="122">
        <v>0.48215725044368707</v>
      </c>
      <c r="S455" s="122">
        <f t="shared" si="25"/>
        <v>4171696610.7517834</v>
      </c>
      <c r="T455" s="122">
        <v>0.34247358824544272</v>
      </c>
      <c r="U455" s="122">
        <f t="shared" si="26"/>
        <v>-11516495006.635941</v>
      </c>
      <c r="V455" s="3">
        <f t="shared" si="27"/>
        <v>0.63390224995260325</v>
      </c>
    </row>
    <row r="456" spans="13:22" x14ac:dyDescent="0.25">
      <c r="M456" s="3">
        <v>452</v>
      </c>
      <c r="N456" s="122">
        <f>(_xlfn.GAMMA.INV(T456,IF($O$2="Railway",$D$31,$D$32),IF($O$2="Railway",$F$31,$F$32))*'CBA Result'!$G$124)</f>
        <v>3141785733.4829569</v>
      </c>
      <c r="O456" s="122">
        <f>'CBA Result'!$G$123+'CBA Result'!$G$127+'CBA Result'!$G$128+'CBA Result'!$G$129+'CBA Result'!$G$130</f>
        <v>728759586.14829445</v>
      </c>
      <c r="P456" s="122">
        <f>'CBA Result'!$G$125+'CBA Result'!$G$126</f>
        <v>5415872827.8395329</v>
      </c>
      <c r="Q456" s="122">
        <f>'CBA Result'!$G$110</f>
        <v>-7384971586.1375494</v>
      </c>
      <c r="R456" s="122">
        <v>0.54976391430014471</v>
      </c>
      <c r="S456" s="122">
        <f t="shared" si="25"/>
        <v>4598768881.3100872</v>
      </c>
      <c r="T456" s="122">
        <v>0.81591822362002575</v>
      </c>
      <c r="U456" s="122">
        <f t="shared" si="26"/>
        <v>-15076762811.364145</v>
      </c>
      <c r="V456" s="3">
        <f t="shared" si="27"/>
        <v>0.56174619889606359</v>
      </c>
    </row>
    <row r="457" spans="13:22" x14ac:dyDescent="0.25">
      <c r="M457" s="3">
        <v>453</v>
      </c>
      <c r="N457" s="122">
        <f>(_xlfn.GAMMA.INV(T457,IF($O$2="Railway",$D$31,$D$32),IF($O$2="Railway",$F$31,$F$32))*'CBA Result'!$G$124)</f>
        <v>2236808059.3905897</v>
      </c>
      <c r="O457" s="122">
        <f>'CBA Result'!$G$123+'CBA Result'!$G$127+'CBA Result'!$G$128+'CBA Result'!$G$129+'CBA Result'!$G$130</f>
        <v>728759586.14829445</v>
      </c>
      <c r="P457" s="122">
        <f>'CBA Result'!$G$125+'CBA Result'!$G$126</f>
        <v>5415872827.8395329</v>
      </c>
      <c r="Q457" s="122">
        <f>'CBA Result'!$G$110</f>
        <v>-7384971586.1375494</v>
      </c>
      <c r="R457" s="122">
        <v>0.38429907202920399</v>
      </c>
      <c r="S457" s="122">
        <f t="shared" si="25"/>
        <v>3579105703.2366705</v>
      </c>
      <c r="T457" s="122">
        <v>0.23330126559574371</v>
      </c>
      <c r="U457" s="122">
        <f t="shared" si="26"/>
        <v>-10733967057.83424</v>
      </c>
      <c r="V457" s="3">
        <f t="shared" si="27"/>
        <v>0.60971617608970508</v>
      </c>
    </row>
    <row r="458" spans="13:22" x14ac:dyDescent="0.25">
      <c r="M458" s="3">
        <v>454</v>
      </c>
      <c r="N458" s="122">
        <f>(_xlfn.GAMMA.INV(T458,IF($O$2="Railway",$D$31,$D$32),IF($O$2="Railway",$F$31,$F$32))*'CBA Result'!$G$124)</f>
        <v>2661283055.3984623</v>
      </c>
      <c r="O458" s="122">
        <f>'CBA Result'!$G$123+'CBA Result'!$G$127+'CBA Result'!$G$128+'CBA Result'!$G$129+'CBA Result'!$G$130</f>
        <v>728759586.14829445</v>
      </c>
      <c r="P458" s="122">
        <f>'CBA Result'!$G$125+'CBA Result'!$G$126</f>
        <v>5415872827.8395329</v>
      </c>
      <c r="Q458" s="122">
        <f>'CBA Result'!$G$110</f>
        <v>-7384971586.1375494</v>
      </c>
      <c r="R458" s="122">
        <v>0.23235622323017957</v>
      </c>
      <c r="S458" s="122">
        <f t="shared" si="25"/>
        <v>2662449486.9959517</v>
      </c>
      <c r="T458" s="122">
        <v>0.53249555046833252</v>
      </c>
      <c r="U458" s="122">
        <f t="shared" si="26"/>
        <v>-12770932458.103844</v>
      </c>
      <c r="V458" s="3">
        <f t="shared" si="27"/>
        <v>0.4739271896079974</v>
      </c>
    </row>
    <row r="459" spans="13:22" x14ac:dyDescent="0.25">
      <c r="M459" s="3">
        <v>455</v>
      </c>
      <c r="N459" s="122">
        <f>(_xlfn.GAMMA.INV(T459,IF($O$2="Railway",$D$31,$D$32),IF($O$2="Railway",$F$31,$F$32))*'CBA Result'!$G$124)</f>
        <v>2156526248.6545119</v>
      </c>
      <c r="O459" s="122">
        <f>'CBA Result'!$G$123+'CBA Result'!$G$127+'CBA Result'!$G$128+'CBA Result'!$G$129+'CBA Result'!$G$130</f>
        <v>728759586.14829445</v>
      </c>
      <c r="P459" s="122">
        <f>'CBA Result'!$G$125+'CBA Result'!$G$126</f>
        <v>5415872827.8395329</v>
      </c>
      <c r="Q459" s="122">
        <f>'CBA Result'!$G$110</f>
        <v>-7384971586.1375494</v>
      </c>
      <c r="R459" s="122">
        <v>0.77631758382551852</v>
      </c>
      <c r="S459" s="122">
        <f t="shared" si="25"/>
        <v>6305731102.0868187</v>
      </c>
      <c r="T459" s="122">
        <v>0.18604906833803603</v>
      </c>
      <c r="U459" s="122">
        <f t="shared" si="26"/>
        <v>-10348711689.96011</v>
      </c>
      <c r="V459" s="3">
        <f t="shared" si="27"/>
        <v>0.88813150972273858</v>
      </c>
    </row>
    <row r="460" spans="13:22" x14ac:dyDescent="0.25">
      <c r="M460" s="3">
        <v>456</v>
      </c>
      <c r="N460" s="122">
        <f>(_xlfn.GAMMA.INV(T460,IF($O$2="Railway",$D$31,$D$32),IF($O$2="Railway",$F$31,$F$32))*'CBA Result'!$G$124)</f>
        <v>1688122852.5380993</v>
      </c>
      <c r="O460" s="122">
        <f>'CBA Result'!$G$123+'CBA Result'!$G$127+'CBA Result'!$G$128+'CBA Result'!$G$129+'CBA Result'!$G$130</f>
        <v>728759586.14829445</v>
      </c>
      <c r="P460" s="122">
        <f>'CBA Result'!$G$125+'CBA Result'!$G$126</f>
        <v>5415872827.8395329</v>
      </c>
      <c r="Q460" s="122">
        <f>'CBA Result'!$G$110</f>
        <v>-7384971586.1375494</v>
      </c>
      <c r="R460" s="122">
        <v>0.64935550526496733</v>
      </c>
      <c r="S460" s="122">
        <f t="shared" si="25"/>
        <v>5277931007.1617966</v>
      </c>
      <c r="T460" s="122">
        <v>2.5771693514555771E-2</v>
      </c>
      <c r="U460" s="122">
        <f t="shared" si="26"/>
        <v>-8100943222.4854937</v>
      </c>
      <c r="V460" s="3">
        <f t="shared" si="27"/>
        <v>0.94986635932590868</v>
      </c>
    </row>
    <row r="461" spans="13:22" x14ac:dyDescent="0.25">
      <c r="M461" s="3">
        <v>457</v>
      </c>
      <c r="N461" s="122">
        <f>(_xlfn.GAMMA.INV(T461,IF($O$2="Railway",$D$31,$D$32),IF($O$2="Railway",$F$31,$F$32))*'CBA Result'!$G$124)</f>
        <v>2171149809.8268828</v>
      </c>
      <c r="O461" s="122">
        <f>'CBA Result'!$G$123+'CBA Result'!$G$127+'CBA Result'!$G$128+'CBA Result'!$G$129+'CBA Result'!$G$130</f>
        <v>728759586.14829445</v>
      </c>
      <c r="P461" s="122">
        <f>'CBA Result'!$G$125+'CBA Result'!$G$126</f>
        <v>5415872827.8395329</v>
      </c>
      <c r="Q461" s="122">
        <f>'CBA Result'!$G$110</f>
        <v>-7384971586.1375494</v>
      </c>
      <c r="R461" s="122">
        <v>0.49776037855779254</v>
      </c>
      <c r="S461" s="122">
        <f t="shared" si="25"/>
        <v>4268543991.2035279</v>
      </c>
      <c r="T461" s="122">
        <v>0.19426820022442848</v>
      </c>
      <c r="U461" s="122">
        <f t="shared" si="26"/>
        <v>-10418887055.804964</v>
      </c>
      <c r="V461" s="3">
        <f t="shared" si="27"/>
        <v>0.68802486760663617</v>
      </c>
    </row>
    <row r="462" spans="13:22" x14ac:dyDescent="0.25">
      <c r="M462" s="3">
        <v>458</v>
      </c>
      <c r="N462" s="122">
        <f>(_xlfn.GAMMA.INV(T462,IF($O$2="Railway",$D$31,$D$32),IF($O$2="Railway",$F$31,$F$32))*'CBA Result'!$G$124)</f>
        <v>2450250783.8623686</v>
      </c>
      <c r="O462" s="122">
        <f>'CBA Result'!$G$123+'CBA Result'!$G$127+'CBA Result'!$G$128+'CBA Result'!$G$129+'CBA Result'!$G$130</f>
        <v>728759586.14829445</v>
      </c>
      <c r="P462" s="122">
        <f>'CBA Result'!$G$125+'CBA Result'!$G$126</f>
        <v>5415872827.8395329</v>
      </c>
      <c r="Q462" s="122">
        <f>'CBA Result'!$G$110</f>
        <v>-7384971586.1375494</v>
      </c>
      <c r="R462" s="122">
        <v>0.9737363272453311</v>
      </c>
      <c r="S462" s="122">
        <f t="shared" si="25"/>
        <v>9408975114.738615</v>
      </c>
      <c r="T462" s="122">
        <v>0.37860368945111433</v>
      </c>
      <c r="U462" s="122">
        <f t="shared" si="26"/>
        <v>-11758233383.948366</v>
      </c>
      <c r="V462" s="3">
        <f t="shared" si="27"/>
        <v>1.0705677522895267</v>
      </c>
    </row>
    <row r="463" spans="13:22" x14ac:dyDescent="0.25">
      <c r="M463" s="3">
        <v>459</v>
      </c>
      <c r="N463" s="122">
        <f>(_xlfn.GAMMA.INV(T463,IF($O$2="Railway",$D$31,$D$32),IF($O$2="Railway",$F$31,$F$32))*'CBA Result'!$G$124)</f>
        <v>2207826118.5433092</v>
      </c>
      <c r="O463" s="122">
        <f>'CBA Result'!$G$123+'CBA Result'!$G$127+'CBA Result'!$G$128+'CBA Result'!$G$129+'CBA Result'!$G$130</f>
        <v>728759586.14829445</v>
      </c>
      <c r="P463" s="122">
        <f>'CBA Result'!$G$125+'CBA Result'!$G$126</f>
        <v>5415872827.8395329</v>
      </c>
      <c r="Q463" s="122">
        <f>'CBA Result'!$G$110</f>
        <v>-7384971586.1375494</v>
      </c>
      <c r="R463" s="122">
        <v>0.38832713904326455</v>
      </c>
      <c r="S463" s="122">
        <f t="shared" si="25"/>
        <v>3603178950.046258</v>
      </c>
      <c r="T463" s="122">
        <v>0.21565669834394985</v>
      </c>
      <c r="U463" s="122">
        <f t="shared" si="26"/>
        <v>-10594888875.859358</v>
      </c>
      <c r="V463" s="3">
        <f t="shared" si="27"/>
        <v>0.61725655939996038</v>
      </c>
    </row>
    <row r="464" spans="13:22" x14ac:dyDescent="0.25">
      <c r="M464" s="3">
        <v>460</v>
      </c>
      <c r="N464" s="122">
        <f>(_xlfn.GAMMA.INV(T464,IF($O$2="Railway",$D$31,$D$32),IF($O$2="Railway",$F$31,$F$32))*'CBA Result'!$G$124)</f>
        <v>3112447665.8350234</v>
      </c>
      <c r="O464" s="122">
        <f>'CBA Result'!$G$123+'CBA Result'!$G$127+'CBA Result'!$G$128+'CBA Result'!$G$129+'CBA Result'!$G$130</f>
        <v>728759586.14829445</v>
      </c>
      <c r="P464" s="122">
        <f>'CBA Result'!$G$125+'CBA Result'!$G$126</f>
        <v>5415872827.8395329</v>
      </c>
      <c r="Q464" s="122">
        <f>'CBA Result'!$G$110</f>
        <v>-7384971586.1375494</v>
      </c>
      <c r="R464" s="122">
        <v>0.59776162677444011</v>
      </c>
      <c r="S464" s="122">
        <f t="shared" si="25"/>
        <v>4916773182.8579168</v>
      </c>
      <c r="T464" s="122">
        <v>0.8030100323558037</v>
      </c>
      <c r="U464" s="122">
        <f t="shared" si="26"/>
        <v>-14935975652.469864</v>
      </c>
      <c r="V464" s="3">
        <f t="shared" si="27"/>
        <v>0.58636815154375166</v>
      </c>
    </row>
    <row r="465" spans="13:22" x14ac:dyDescent="0.25">
      <c r="M465" s="3">
        <v>461</v>
      </c>
      <c r="N465" s="122">
        <f>(_xlfn.GAMMA.INV(T465,IF($O$2="Railway",$D$31,$D$32),IF($O$2="Railway",$F$31,$F$32))*'CBA Result'!$G$124)</f>
        <v>2326741606.6144218</v>
      </c>
      <c r="O465" s="122">
        <f>'CBA Result'!$G$123+'CBA Result'!$G$127+'CBA Result'!$G$128+'CBA Result'!$G$129+'CBA Result'!$G$130</f>
        <v>728759586.14829445</v>
      </c>
      <c r="P465" s="122">
        <f>'CBA Result'!$G$125+'CBA Result'!$G$126</f>
        <v>5415872827.8395329</v>
      </c>
      <c r="Q465" s="122">
        <f>'CBA Result'!$G$110</f>
        <v>-7384971586.1375494</v>
      </c>
      <c r="R465" s="122">
        <v>0.55248005250146404</v>
      </c>
      <c r="S465" s="122">
        <f t="shared" si="25"/>
        <v>4616386122.7222404</v>
      </c>
      <c r="T465" s="122">
        <v>0.29171505939806286</v>
      </c>
      <c r="U465" s="122">
        <f t="shared" si="26"/>
        <v>-11165539060.287504</v>
      </c>
      <c r="V465" s="3">
        <f t="shared" si="27"/>
        <v>0.6871040685148444</v>
      </c>
    </row>
    <row r="466" spans="13:22" x14ac:dyDescent="0.25">
      <c r="M466" s="3">
        <v>462</v>
      </c>
      <c r="N466" s="122">
        <f>(_xlfn.GAMMA.INV(T466,IF($O$2="Railway",$D$31,$D$32),IF($O$2="Railway",$F$31,$F$32))*'CBA Result'!$G$124)</f>
        <v>2322500417.1314831</v>
      </c>
      <c r="O466" s="122">
        <f>'CBA Result'!$G$123+'CBA Result'!$G$127+'CBA Result'!$G$128+'CBA Result'!$G$129+'CBA Result'!$G$130</f>
        <v>728759586.14829445</v>
      </c>
      <c r="P466" s="122">
        <f>'CBA Result'!$G$125+'CBA Result'!$G$126</f>
        <v>5415872827.8395329</v>
      </c>
      <c r="Q466" s="122">
        <f>'CBA Result'!$G$110</f>
        <v>-7384971586.1375494</v>
      </c>
      <c r="R466" s="122">
        <v>0.79830577650149759</v>
      </c>
      <c r="S466" s="122">
        <f t="shared" si="25"/>
        <v>6515252070.5740194</v>
      </c>
      <c r="T466" s="122">
        <v>0.28885032013384659</v>
      </c>
      <c r="U466" s="122">
        <f t="shared" si="26"/>
        <v>-11145186492.258801</v>
      </c>
      <c r="V466" s="3">
        <f t="shared" si="27"/>
        <v>0.8583537009899731</v>
      </c>
    </row>
    <row r="467" spans="13:22" x14ac:dyDescent="0.25">
      <c r="M467" s="3">
        <v>463</v>
      </c>
      <c r="N467" s="122">
        <f>(_xlfn.GAMMA.INV(T467,IF($O$2="Railway",$D$31,$D$32),IF($O$2="Railway",$F$31,$F$32))*'CBA Result'!$G$124)</f>
        <v>2698436942.5847101</v>
      </c>
      <c r="O467" s="122">
        <f>'CBA Result'!$G$123+'CBA Result'!$G$127+'CBA Result'!$G$128+'CBA Result'!$G$129+'CBA Result'!$G$130</f>
        <v>728759586.14829445</v>
      </c>
      <c r="P467" s="122">
        <f>'CBA Result'!$G$125+'CBA Result'!$G$126</f>
        <v>5415872827.8395329</v>
      </c>
      <c r="Q467" s="122">
        <f>'CBA Result'!$G$110</f>
        <v>-7384971586.1375494</v>
      </c>
      <c r="R467" s="122">
        <v>0.81747925264447818</v>
      </c>
      <c r="S467" s="122">
        <f t="shared" si="25"/>
        <v>6709473397.0307302</v>
      </c>
      <c r="T467" s="122">
        <v>0.55889370533694482</v>
      </c>
      <c r="U467" s="122">
        <f t="shared" si="26"/>
        <v>-12949226075.856779</v>
      </c>
      <c r="V467" s="3">
        <f t="shared" si="27"/>
        <v>0.78280121656560442</v>
      </c>
    </row>
    <row r="468" spans="13:22" x14ac:dyDescent="0.25">
      <c r="M468" s="3">
        <v>464</v>
      </c>
      <c r="N468" s="122">
        <f>(_xlfn.GAMMA.INV(T468,IF($O$2="Railway",$D$31,$D$32),IF($O$2="Railway",$F$31,$F$32))*'CBA Result'!$G$124)</f>
        <v>2784004846.5188007</v>
      </c>
      <c r="O468" s="122">
        <f>'CBA Result'!$G$123+'CBA Result'!$G$127+'CBA Result'!$G$128+'CBA Result'!$G$129+'CBA Result'!$G$130</f>
        <v>728759586.14829445</v>
      </c>
      <c r="P468" s="122">
        <f>'CBA Result'!$G$125+'CBA Result'!$G$126</f>
        <v>5415872827.8395329</v>
      </c>
      <c r="Q468" s="122">
        <f>'CBA Result'!$G$110</f>
        <v>-7384971586.1375494</v>
      </c>
      <c r="R468" s="122">
        <v>0.93901654622963882</v>
      </c>
      <c r="S468" s="122">
        <f t="shared" si="25"/>
        <v>8439122468.9299793</v>
      </c>
      <c r="T468" s="122">
        <v>0.61764725958831312</v>
      </c>
      <c r="U468" s="122">
        <f t="shared" si="26"/>
        <v>-13359848282.880968</v>
      </c>
      <c r="V468" s="3">
        <f t="shared" si="27"/>
        <v>0.89461247227724694</v>
      </c>
    </row>
    <row r="469" spans="13:22" x14ac:dyDescent="0.25">
      <c r="M469" s="3">
        <v>465</v>
      </c>
      <c r="N469" s="122">
        <f>(_xlfn.GAMMA.INV(T469,IF($O$2="Railway",$D$31,$D$32),IF($O$2="Railway",$F$31,$F$32))*'CBA Result'!$G$124)</f>
        <v>1893105836.7127116</v>
      </c>
      <c r="O469" s="122">
        <f>'CBA Result'!$G$123+'CBA Result'!$G$127+'CBA Result'!$G$128+'CBA Result'!$G$129+'CBA Result'!$G$130</f>
        <v>728759586.14829445</v>
      </c>
      <c r="P469" s="122">
        <f>'CBA Result'!$G$125+'CBA Result'!$G$126</f>
        <v>5415872827.8395329</v>
      </c>
      <c r="Q469" s="122">
        <f>'CBA Result'!$G$110</f>
        <v>-7384971586.1375494</v>
      </c>
      <c r="R469" s="122">
        <v>0.48444866704334433</v>
      </c>
      <c r="S469" s="122">
        <f t="shared" si="25"/>
        <v>4185864604.8551102</v>
      </c>
      <c r="T469" s="122">
        <v>7.1652623881174993E-2</v>
      </c>
      <c r="U469" s="122">
        <f t="shared" si="26"/>
        <v>-9084613050.7077255</v>
      </c>
      <c r="V469" s="3">
        <f t="shared" si="27"/>
        <v>0.74936928955777249</v>
      </c>
    </row>
    <row r="470" spans="13:22" x14ac:dyDescent="0.25">
      <c r="M470" s="3">
        <v>466</v>
      </c>
      <c r="N470" s="122">
        <f>(_xlfn.GAMMA.INV(T470,IF($O$2="Railway",$D$31,$D$32),IF($O$2="Railway",$F$31,$F$32))*'CBA Result'!$G$124)</f>
        <v>1946492485.0564744</v>
      </c>
      <c r="O470" s="122">
        <f>'CBA Result'!$G$123+'CBA Result'!$G$127+'CBA Result'!$G$128+'CBA Result'!$G$129+'CBA Result'!$G$130</f>
        <v>728759586.14829445</v>
      </c>
      <c r="P470" s="122">
        <f>'CBA Result'!$G$125+'CBA Result'!$G$126</f>
        <v>5415872827.8395329</v>
      </c>
      <c r="Q470" s="122">
        <f>'CBA Result'!$G$110</f>
        <v>-7384971586.1375494</v>
      </c>
      <c r="R470" s="122">
        <v>0.48631829483332778</v>
      </c>
      <c r="S470" s="122">
        <f t="shared" si="25"/>
        <v>4197438161.5745683</v>
      </c>
      <c r="T470" s="122">
        <v>8.9527832714985656E-2</v>
      </c>
      <c r="U470" s="122">
        <f t="shared" si="26"/>
        <v>-9340804243.4407578</v>
      </c>
      <c r="V470" s="3">
        <f t="shared" si="27"/>
        <v>0.73577071670305427</v>
      </c>
    </row>
    <row r="471" spans="13:22" x14ac:dyDescent="0.25">
      <c r="M471" s="3">
        <v>467</v>
      </c>
      <c r="N471" s="122">
        <f>(_xlfn.GAMMA.INV(T471,IF($O$2="Railway",$D$31,$D$32),IF($O$2="Railway",$F$31,$F$32))*'CBA Result'!$G$124)</f>
        <v>2677687604.6714854</v>
      </c>
      <c r="O471" s="122">
        <f>'CBA Result'!$G$123+'CBA Result'!$G$127+'CBA Result'!$G$128+'CBA Result'!$G$129+'CBA Result'!$G$130</f>
        <v>728759586.14829445</v>
      </c>
      <c r="P471" s="122">
        <f>'CBA Result'!$G$125+'CBA Result'!$G$126</f>
        <v>5415872827.8395329</v>
      </c>
      <c r="Q471" s="122">
        <f>'CBA Result'!$G$110</f>
        <v>-7384971586.1375494</v>
      </c>
      <c r="R471" s="122">
        <v>0.21712043585245122</v>
      </c>
      <c r="S471" s="122">
        <f t="shared" si="25"/>
        <v>2566910867.2629905</v>
      </c>
      <c r="T471" s="122">
        <v>0.54420584020329876</v>
      </c>
      <c r="U471" s="122">
        <f t="shared" si="26"/>
        <v>-12849654407.78388</v>
      </c>
      <c r="V471" s="3">
        <f t="shared" si="27"/>
        <v>0.46486526940867101</v>
      </c>
    </row>
    <row r="472" spans="13:22" x14ac:dyDescent="0.25">
      <c r="M472" s="3">
        <v>468</v>
      </c>
      <c r="N472" s="122">
        <f>(_xlfn.GAMMA.INV(T472,IF($O$2="Railway",$D$31,$D$32),IF($O$2="Railway",$F$31,$F$32))*'CBA Result'!$G$124)</f>
        <v>2340159507.483079</v>
      </c>
      <c r="O472" s="122">
        <f>'CBA Result'!$G$123+'CBA Result'!$G$127+'CBA Result'!$G$128+'CBA Result'!$G$129+'CBA Result'!$G$130</f>
        <v>728759586.14829445</v>
      </c>
      <c r="P472" s="122">
        <f>'CBA Result'!$G$125+'CBA Result'!$G$126</f>
        <v>5415872827.8395329</v>
      </c>
      <c r="Q472" s="122">
        <f>'CBA Result'!$G$110</f>
        <v>-7384971586.1375494</v>
      </c>
      <c r="R472" s="122">
        <v>9.2306321133906688E-2</v>
      </c>
      <c r="S472" s="122">
        <f t="shared" si="25"/>
        <v>1698561158.9128346</v>
      </c>
      <c r="T472" s="122">
        <v>0.30084084432532165</v>
      </c>
      <c r="U472" s="122">
        <f t="shared" si="26"/>
        <v>-11229928718.266781</v>
      </c>
      <c r="V472" s="3">
        <f t="shared" si="27"/>
        <v>0.42453343847048192</v>
      </c>
    </row>
    <row r="473" spans="13:22" x14ac:dyDescent="0.25">
      <c r="M473" s="3">
        <v>469</v>
      </c>
      <c r="N473" s="122">
        <f>(_xlfn.GAMMA.INV(T473,IF($O$2="Railway",$D$31,$D$32),IF($O$2="Railway",$F$31,$F$32))*'CBA Result'!$G$124)</f>
        <v>2420468392.4867272</v>
      </c>
      <c r="O473" s="122">
        <f>'CBA Result'!$G$123+'CBA Result'!$G$127+'CBA Result'!$G$128+'CBA Result'!$G$129+'CBA Result'!$G$130</f>
        <v>728759586.14829445</v>
      </c>
      <c r="P473" s="122">
        <f>'CBA Result'!$G$125+'CBA Result'!$G$126</f>
        <v>5415872827.8395329</v>
      </c>
      <c r="Q473" s="122">
        <f>'CBA Result'!$G$110</f>
        <v>-7384971586.1375494</v>
      </c>
      <c r="R473" s="122">
        <v>0.59143031112389499</v>
      </c>
      <c r="S473" s="122">
        <f t="shared" si="25"/>
        <v>4873947197.9421673</v>
      </c>
      <c r="T473" s="122">
        <v>0.35715210352507554</v>
      </c>
      <c r="U473" s="122">
        <f t="shared" si="26"/>
        <v>-11615314009.803783</v>
      </c>
      <c r="V473" s="3">
        <f t="shared" si="27"/>
        <v>0.69074113448894381</v>
      </c>
    </row>
    <row r="474" spans="13:22" x14ac:dyDescent="0.25">
      <c r="M474" s="3">
        <v>470</v>
      </c>
      <c r="N474" s="122">
        <f>(_xlfn.GAMMA.INV(T474,IF($O$2="Railway",$D$31,$D$32),IF($O$2="Railway",$F$31,$F$32))*'CBA Result'!$G$124)</f>
        <v>2855782600.0220561</v>
      </c>
      <c r="O474" s="122">
        <f>'CBA Result'!$G$123+'CBA Result'!$G$127+'CBA Result'!$G$128+'CBA Result'!$G$129+'CBA Result'!$G$130</f>
        <v>728759586.14829445</v>
      </c>
      <c r="P474" s="122">
        <f>'CBA Result'!$G$125+'CBA Result'!$G$126</f>
        <v>5415872827.8395329</v>
      </c>
      <c r="Q474" s="122">
        <f>'CBA Result'!$G$110</f>
        <v>-7384971586.1375494</v>
      </c>
      <c r="R474" s="122">
        <v>0.31321928607391392</v>
      </c>
      <c r="S474" s="122">
        <f t="shared" si="25"/>
        <v>3154707812.782691</v>
      </c>
      <c r="T474" s="122">
        <v>0.66411841664024229</v>
      </c>
      <c r="U474" s="122">
        <f t="shared" si="26"/>
        <v>-13704294485.296385</v>
      </c>
      <c r="V474" s="3">
        <f t="shared" si="27"/>
        <v>0.49176190764024508</v>
      </c>
    </row>
    <row r="475" spans="13:22" x14ac:dyDescent="0.25">
      <c r="M475" s="3">
        <v>471</v>
      </c>
      <c r="N475" s="122">
        <f>(_xlfn.GAMMA.INV(T475,IF($O$2="Railway",$D$31,$D$32),IF($O$2="Railway",$F$31,$F$32))*'CBA Result'!$G$124)</f>
        <v>2612599036.6616516</v>
      </c>
      <c r="O475" s="122">
        <f>'CBA Result'!$G$123+'CBA Result'!$G$127+'CBA Result'!$G$128+'CBA Result'!$G$129+'CBA Result'!$G$130</f>
        <v>728759586.14829445</v>
      </c>
      <c r="P475" s="122">
        <f>'CBA Result'!$G$125+'CBA Result'!$G$126</f>
        <v>5415872827.8395329</v>
      </c>
      <c r="Q475" s="122">
        <f>'CBA Result'!$G$110</f>
        <v>-7384971586.1375494</v>
      </c>
      <c r="R475" s="122">
        <v>0.49292548329327723</v>
      </c>
      <c r="S475" s="122">
        <f t="shared" si="25"/>
        <v>4238438792.7122021</v>
      </c>
      <c r="T475" s="122">
        <v>0.49732880551625736</v>
      </c>
      <c r="U475" s="122">
        <f t="shared" si="26"/>
        <v>-12537308186.602299</v>
      </c>
      <c r="V475" s="3">
        <f t="shared" si="27"/>
        <v>0.60457933255737639</v>
      </c>
    </row>
    <row r="476" spans="13:22" x14ac:dyDescent="0.25">
      <c r="M476" s="3">
        <v>472</v>
      </c>
      <c r="N476" s="122">
        <f>(_xlfn.GAMMA.INV(T476,IF($O$2="Railway",$D$31,$D$32),IF($O$2="Railway",$F$31,$F$32))*'CBA Result'!$G$124)</f>
        <v>3197113630.5312743</v>
      </c>
      <c r="O476" s="122">
        <f>'CBA Result'!$G$123+'CBA Result'!$G$127+'CBA Result'!$G$128+'CBA Result'!$G$129+'CBA Result'!$G$130</f>
        <v>728759586.14829445</v>
      </c>
      <c r="P476" s="122">
        <f>'CBA Result'!$G$125+'CBA Result'!$G$126</f>
        <v>5415872827.8395329</v>
      </c>
      <c r="Q476" s="122">
        <f>'CBA Result'!$G$110</f>
        <v>-7384971586.1375494</v>
      </c>
      <c r="R476" s="122">
        <v>0.80776417472520046</v>
      </c>
      <c r="S476" s="122">
        <f t="shared" si="25"/>
        <v>6609590767.3582954</v>
      </c>
      <c r="T476" s="122">
        <v>0.83859603970686636</v>
      </c>
      <c r="U476" s="122">
        <f t="shared" si="26"/>
        <v>-15342269644.551113</v>
      </c>
      <c r="V476" s="3">
        <f t="shared" si="27"/>
        <v>0.68669526922176016</v>
      </c>
    </row>
    <row r="477" spans="13:22" x14ac:dyDescent="0.25">
      <c r="M477" s="3">
        <v>473</v>
      </c>
      <c r="N477" s="122">
        <f>(_xlfn.GAMMA.INV(T477,IF($O$2="Railway",$D$31,$D$32),IF($O$2="Railway",$F$31,$F$32))*'CBA Result'!$G$124)</f>
        <v>2996976396.212985</v>
      </c>
      <c r="O477" s="122">
        <f>'CBA Result'!$G$123+'CBA Result'!$G$127+'CBA Result'!$G$128+'CBA Result'!$G$129+'CBA Result'!$G$130</f>
        <v>728759586.14829445</v>
      </c>
      <c r="P477" s="122">
        <f>'CBA Result'!$G$125+'CBA Result'!$G$126</f>
        <v>5415872827.8395329</v>
      </c>
      <c r="Q477" s="122">
        <f>'CBA Result'!$G$110</f>
        <v>-7384971586.1375494</v>
      </c>
      <c r="R477" s="122">
        <v>0.11184845116152331</v>
      </c>
      <c r="S477" s="122">
        <f t="shared" si="25"/>
        <v>1850837440.338923</v>
      </c>
      <c r="T477" s="122">
        <v>0.74619481190195813</v>
      </c>
      <c r="U477" s="122">
        <f t="shared" si="26"/>
        <v>-14381853541.256199</v>
      </c>
      <c r="V477" s="3">
        <f t="shared" si="27"/>
        <v>0.38775067530086327</v>
      </c>
    </row>
    <row r="478" spans="13:22" x14ac:dyDescent="0.25">
      <c r="M478" s="3">
        <v>474</v>
      </c>
      <c r="N478" s="122">
        <f>(_xlfn.GAMMA.INV(T478,IF($O$2="Railway",$D$31,$D$32),IF($O$2="Railway",$F$31,$F$32))*'CBA Result'!$G$124)</f>
        <v>2099637854.1026478</v>
      </c>
      <c r="O478" s="122">
        <f>'CBA Result'!$G$123+'CBA Result'!$G$127+'CBA Result'!$G$128+'CBA Result'!$G$129+'CBA Result'!$G$130</f>
        <v>728759586.14829445</v>
      </c>
      <c r="P478" s="122">
        <f>'CBA Result'!$G$125+'CBA Result'!$G$126</f>
        <v>5415872827.8395329</v>
      </c>
      <c r="Q478" s="122">
        <f>'CBA Result'!$G$110</f>
        <v>-7384971586.1375494</v>
      </c>
      <c r="R478" s="122">
        <v>0.49044350240412693</v>
      </c>
      <c r="S478" s="122">
        <f t="shared" si="25"/>
        <v>4223018362.3604865</v>
      </c>
      <c r="T478" s="122">
        <v>0.15584773545982922</v>
      </c>
      <c r="U478" s="122">
        <f t="shared" si="26"/>
        <v>-10075716360.508753</v>
      </c>
      <c r="V478" s="3">
        <f t="shared" si="27"/>
        <v>0.6998426265996418</v>
      </c>
    </row>
    <row r="479" spans="13:22" x14ac:dyDescent="0.25">
      <c r="M479" s="3">
        <v>475</v>
      </c>
      <c r="N479" s="122">
        <f>(_xlfn.GAMMA.INV(T479,IF($O$2="Railway",$D$31,$D$32),IF($O$2="Railway",$F$31,$F$32))*'CBA Result'!$G$124)</f>
        <v>3189501103.9973221</v>
      </c>
      <c r="O479" s="122">
        <f>'CBA Result'!$G$123+'CBA Result'!$G$127+'CBA Result'!$G$128+'CBA Result'!$G$129+'CBA Result'!$G$130</f>
        <v>728759586.14829445</v>
      </c>
      <c r="P479" s="122">
        <f>'CBA Result'!$G$125+'CBA Result'!$G$126</f>
        <v>5415872827.8395329</v>
      </c>
      <c r="Q479" s="122">
        <f>'CBA Result'!$G$110</f>
        <v>-7384971586.1375494</v>
      </c>
      <c r="R479" s="122">
        <v>0.14370723337505076</v>
      </c>
      <c r="S479" s="122">
        <f t="shared" si="25"/>
        <v>2081967082.6347513</v>
      </c>
      <c r="T479" s="122">
        <v>0.83560360792544519</v>
      </c>
      <c r="U479" s="122">
        <f t="shared" si="26"/>
        <v>-15305738745.666302</v>
      </c>
      <c r="V479" s="3">
        <f t="shared" si="27"/>
        <v>0.3920247086720518</v>
      </c>
    </row>
    <row r="480" spans="13:22" x14ac:dyDescent="0.25">
      <c r="M480" s="3">
        <v>476</v>
      </c>
      <c r="N480" s="122">
        <f>(_xlfn.GAMMA.INV(T480,IF($O$2="Railway",$D$31,$D$32),IF($O$2="Railway",$F$31,$F$32))*'CBA Result'!$G$124)</f>
        <v>1934712423.9681473</v>
      </c>
      <c r="O480" s="122">
        <f>'CBA Result'!$G$123+'CBA Result'!$G$127+'CBA Result'!$G$128+'CBA Result'!$G$129+'CBA Result'!$G$130</f>
        <v>728759586.14829445</v>
      </c>
      <c r="P480" s="122">
        <f>'CBA Result'!$G$125+'CBA Result'!$G$126</f>
        <v>5415872827.8395329</v>
      </c>
      <c r="Q480" s="122">
        <f>'CBA Result'!$G$110</f>
        <v>-7384971586.1375494</v>
      </c>
      <c r="R480" s="122">
        <v>4.4406010285527597E-2</v>
      </c>
      <c r="S480" s="122">
        <f t="shared" si="25"/>
        <v>1263264500.604687</v>
      </c>
      <c r="T480" s="122">
        <v>8.535362870770169E-2</v>
      </c>
      <c r="U480" s="122">
        <f t="shared" si="26"/>
        <v>-9284274230.8942947</v>
      </c>
      <c r="V480" s="3">
        <f t="shared" si="27"/>
        <v>0.42294490803110313</v>
      </c>
    </row>
    <row r="481" spans="13:22" x14ac:dyDescent="0.25">
      <c r="M481" s="3">
        <v>477</v>
      </c>
      <c r="N481" s="122">
        <f>(_xlfn.GAMMA.INV(T481,IF($O$2="Railway",$D$31,$D$32),IF($O$2="Railway",$F$31,$F$32))*'CBA Result'!$G$124)</f>
        <v>3270586245.879436</v>
      </c>
      <c r="O481" s="122">
        <f>'CBA Result'!$G$123+'CBA Result'!$G$127+'CBA Result'!$G$128+'CBA Result'!$G$129+'CBA Result'!$G$130</f>
        <v>728759586.14829445</v>
      </c>
      <c r="P481" s="122">
        <f>'CBA Result'!$G$125+'CBA Result'!$G$126</f>
        <v>5415872827.8395329</v>
      </c>
      <c r="Q481" s="122">
        <f>'CBA Result'!$G$110</f>
        <v>-7384971586.1375494</v>
      </c>
      <c r="R481" s="122">
        <v>0.14328891341479155</v>
      </c>
      <c r="S481" s="122">
        <f t="shared" si="25"/>
        <v>2079039327.4949951</v>
      </c>
      <c r="T481" s="122">
        <v>0.86543352979129617</v>
      </c>
      <c r="U481" s="122">
        <f t="shared" si="26"/>
        <v>-15694849129.182871</v>
      </c>
      <c r="V481" s="3">
        <f t="shared" si="27"/>
        <v>0.38728535135904096</v>
      </c>
    </row>
    <row r="482" spans="13:22" x14ac:dyDescent="0.25">
      <c r="M482" s="3">
        <v>478</v>
      </c>
      <c r="N482" s="122">
        <f>(_xlfn.GAMMA.INV(T482,IF($O$2="Railway",$D$31,$D$32),IF($O$2="Railway",$F$31,$F$32))*'CBA Result'!$G$124)</f>
        <v>2006779655.1966403</v>
      </c>
      <c r="O482" s="122">
        <f>'CBA Result'!$G$123+'CBA Result'!$G$127+'CBA Result'!$G$128+'CBA Result'!$G$129+'CBA Result'!$G$130</f>
        <v>728759586.14829445</v>
      </c>
      <c r="P482" s="122">
        <f>'CBA Result'!$G$125+'CBA Result'!$G$126</f>
        <v>5415872827.8395329</v>
      </c>
      <c r="Q482" s="122">
        <f>'CBA Result'!$G$110</f>
        <v>-7384971586.1375494</v>
      </c>
      <c r="R482" s="122">
        <v>0.34537591165314574</v>
      </c>
      <c r="S482" s="122">
        <f t="shared" si="25"/>
        <v>3346870876.5918927</v>
      </c>
      <c r="T482" s="122">
        <v>0.1129633614401756</v>
      </c>
      <c r="U482" s="122">
        <f t="shared" si="26"/>
        <v>-9630109575.4641457</v>
      </c>
      <c r="V482" s="3">
        <f t="shared" si="27"/>
        <v>0.63160341741424797</v>
      </c>
    </row>
    <row r="483" spans="13:22" x14ac:dyDescent="0.25">
      <c r="M483" s="3">
        <v>479</v>
      </c>
      <c r="N483" s="122">
        <f>(_xlfn.GAMMA.INV(T483,IF($O$2="Railway",$D$31,$D$32),IF($O$2="Railway",$F$31,$F$32))*'CBA Result'!$G$124)</f>
        <v>2843769713.5906944</v>
      </c>
      <c r="O483" s="122">
        <f>'CBA Result'!$G$123+'CBA Result'!$G$127+'CBA Result'!$G$128+'CBA Result'!$G$129+'CBA Result'!$G$130</f>
        <v>728759586.14829445</v>
      </c>
      <c r="P483" s="122">
        <f>'CBA Result'!$G$125+'CBA Result'!$G$126</f>
        <v>5415872827.8395329</v>
      </c>
      <c r="Q483" s="122">
        <f>'CBA Result'!$G$110</f>
        <v>-7384971586.1375494</v>
      </c>
      <c r="R483" s="122">
        <v>0.23605181256443664</v>
      </c>
      <c r="S483" s="122">
        <f t="shared" si="25"/>
        <v>2685443350.2172523</v>
      </c>
      <c r="T483" s="122">
        <v>0.65654484353167475</v>
      </c>
      <c r="U483" s="122">
        <f t="shared" si="26"/>
        <v>-13646647193.351778</v>
      </c>
      <c r="V483" s="3">
        <f t="shared" si="27"/>
        <v>0.45857217243843829</v>
      </c>
    </row>
    <row r="484" spans="13:22" x14ac:dyDescent="0.25">
      <c r="M484" s="3">
        <v>480</v>
      </c>
      <c r="N484" s="122">
        <f>(_xlfn.GAMMA.INV(T484,IF($O$2="Railway",$D$31,$D$32),IF($O$2="Railway",$F$31,$F$32))*'CBA Result'!$G$124)</f>
        <v>2414305814.6535897</v>
      </c>
      <c r="O484" s="122">
        <f>'CBA Result'!$G$123+'CBA Result'!$G$127+'CBA Result'!$G$128+'CBA Result'!$G$129+'CBA Result'!$G$130</f>
        <v>728759586.14829445</v>
      </c>
      <c r="P484" s="122">
        <f>'CBA Result'!$G$125+'CBA Result'!$G$126</f>
        <v>5415872827.8395329</v>
      </c>
      <c r="Q484" s="122">
        <f>'CBA Result'!$G$110</f>
        <v>-7384971586.1375494</v>
      </c>
      <c r="R484" s="122">
        <v>4.8002636565878332E-2</v>
      </c>
      <c r="S484" s="122">
        <f t="shared" si="25"/>
        <v>1300801976.9033473</v>
      </c>
      <c r="T484" s="122">
        <v>0.35274481486573572</v>
      </c>
      <c r="U484" s="122">
        <f t="shared" si="26"/>
        <v>-11585741106.945833</v>
      </c>
      <c r="V484" s="3">
        <f t="shared" si="27"/>
        <v>0.38356349729246614</v>
      </c>
    </row>
    <row r="485" spans="13:22" x14ac:dyDescent="0.25">
      <c r="M485" s="3">
        <v>481</v>
      </c>
      <c r="N485" s="122">
        <f>(_xlfn.GAMMA.INV(T485,IF($O$2="Railway",$D$31,$D$32),IF($O$2="Railway",$F$31,$F$32))*'CBA Result'!$G$124)</f>
        <v>2192321354.5194879</v>
      </c>
      <c r="O485" s="122">
        <f>'CBA Result'!$G$123+'CBA Result'!$G$127+'CBA Result'!$G$128+'CBA Result'!$G$129+'CBA Result'!$G$130</f>
        <v>728759586.14829445</v>
      </c>
      <c r="P485" s="122">
        <f>'CBA Result'!$G$125+'CBA Result'!$G$126</f>
        <v>5415872827.8395329</v>
      </c>
      <c r="Q485" s="122">
        <f>'CBA Result'!$G$110</f>
        <v>-7384971586.1375494</v>
      </c>
      <c r="R485" s="122">
        <v>0.79969153922105152</v>
      </c>
      <c r="S485" s="122">
        <f t="shared" si="25"/>
        <v>6528904260.750495</v>
      </c>
      <c r="T485" s="122">
        <v>0.20648258535685127</v>
      </c>
      <c r="U485" s="122">
        <f t="shared" si="26"/>
        <v>-10520484804.588024</v>
      </c>
      <c r="V485" s="3">
        <f t="shared" si="27"/>
        <v>0.89824617182062771</v>
      </c>
    </row>
    <row r="486" spans="13:22" x14ac:dyDescent="0.25">
      <c r="M486" s="3">
        <v>482</v>
      </c>
      <c r="N486" s="122">
        <f>(_xlfn.GAMMA.INV(T486,IF($O$2="Railway",$D$31,$D$32),IF($O$2="Railway",$F$31,$F$32))*'CBA Result'!$G$124)</f>
        <v>3361005487.1474962</v>
      </c>
      <c r="O486" s="122">
        <f>'CBA Result'!$G$123+'CBA Result'!$G$127+'CBA Result'!$G$128+'CBA Result'!$G$129+'CBA Result'!$G$130</f>
        <v>728759586.14829445</v>
      </c>
      <c r="P486" s="122">
        <f>'CBA Result'!$G$125+'CBA Result'!$G$126</f>
        <v>5415872827.8395329</v>
      </c>
      <c r="Q486" s="122">
        <f>'CBA Result'!$G$110</f>
        <v>-7384971586.1375494</v>
      </c>
      <c r="R486" s="122">
        <v>0.62319497810158553</v>
      </c>
      <c r="S486" s="122">
        <f t="shared" si="25"/>
        <v>5091923298.7427168</v>
      </c>
      <c r="T486" s="122">
        <v>0.89360497653970217</v>
      </c>
      <c r="U486" s="122">
        <f t="shared" si="26"/>
        <v>-16128751874.253517</v>
      </c>
      <c r="V486" s="3">
        <f t="shared" si="27"/>
        <v>0.56927457521963154</v>
      </c>
    </row>
    <row r="487" spans="13:22" x14ac:dyDescent="0.25">
      <c r="M487" s="3">
        <v>483</v>
      </c>
      <c r="N487" s="122">
        <f>(_xlfn.GAMMA.INV(T487,IF($O$2="Railway",$D$31,$D$32),IF($O$2="Railway",$F$31,$F$32))*'CBA Result'!$G$124)</f>
        <v>2559477603.1454978</v>
      </c>
      <c r="O487" s="122">
        <f>'CBA Result'!$G$123+'CBA Result'!$G$127+'CBA Result'!$G$128+'CBA Result'!$G$129+'CBA Result'!$G$130</f>
        <v>728759586.14829445</v>
      </c>
      <c r="P487" s="122">
        <f>'CBA Result'!$G$125+'CBA Result'!$G$126</f>
        <v>5415872827.8395329</v>
      </c>
      <c r="Q487" s="122">
        <f>'CBA Result'!$G$110</f>
        <v>-7384971586.1375494</v>
      </c>
      <c r="R487" s="122">
        <v>0.88415982165152274</v>
      </c>
      <c r="S487" s="122">
        <f t="shared" si="25"/>
        <v>7506997951.2503376</v>
      </c>
      <c r="T487" s="122">
        <v>0.45848924712857442</v>
      </c>
      <c r="U487" s="122">
        <f t="shared" si="26"/>
        <v>-12282389703.528397</v>
      </c>
      <c r="V487" s="3">
        <f t="shared" si="27"/>
        <v>0.87891977059178905</v>
      </c>
    </row>
    <row r="488" spans="13:22" x14ac:dyDescent="0.25">
      <c r="M488" s="3">
        <v>484</v>
      </c>
      <c r="N488" s="122">
        <f>(_xlfn.GAMMA.INV(T488,IF($O$2="Railway",$D$31,$D$32),IF($O$2="Railway",$F$31,$F$32))*'CBA Result'!$G$124)</f>
        <v>3134220171.6022129</v>
      </c>
      <c r="O488" s="122">
        <f>'CBA Result'!$G$123+'CBA Result'!$G$127+'CBA Result'!$G$128+'CBA Result'!$G$129+'CBA Result'!$G$130</f>
        <v>728759586.14829445</v>
      </c>
      <c r="P488" s="122">
        <f>'CBA Result'!$G$125+'CBA Result'!$G$126</f>
        <v>5415872827.8395329</v>
      </c>
      <c r="Q488" s="122">
        <f>'CBA Result'!$G$110</f>
        <v>-7384971586.1375494</v>
      </c>
      <c r="R488" s="122">
        <v>0.35042902668071196</v>
      </c>
      <c r="S488" s="122">
        <f t="shared" si="25"/>
        <v>3377011302.0220528</v>
      </c>
      <c r="T488" s="122">
        <v>0.81264850238826181</v>
      </c>
      <c r="U488" s="122">
        <f t="shared" si="26"/>
        <v>-15040457285.880642</v>
      </c>
      <c r="V488" s="3">
        <f t="shared" si="27"/>
        <v>0.48136774847724634</v>
      </c>
    </row>
    <row r="489" spans="13:22" x14ac:dyDescent="0.25">
      <c r="M489" s="3">
        <v>485</v>
      </c>
      <c r="N489" s="122">
        <f>(_xlfn.GAMMA.INV(T489,IF($O$2="Railway",$D$31,$D$32),IF($O$2="Railway",$F$31,$F$32))*'CBA Result'!$G$124)</f>
        <v>2208756767.6409044</v>
      </c>
      <c r="O489" s="122">
        <f>'CBA Result'!$G$123+'CBA Result'!$G$127+'CBA Result'!$G$128+'CBA Result'!$G$129+'CBA Result'!$G$130</f>
        <v>728759586.14829445</v>
      </c>
      <c r="P489" s="122">
        <f>'CBA Result'!$G$125+'CBA Result'!$G$126</f>
        <v>5415872827.8395329</v>
      </c>
      <c r="Q489" s="122">
        <f>'CBA Result'!$G$110</f>
        <v>-7384971586.1375494</v>
      </c>
      <c r="R489" s="122">
        <v>0.19991890463639739</v>
      </c>
      <c r="S489" s="122">
        <f t="shared" si="25"/>
        <v>2457388628.8527856</v>
      </c>
      <c r="T489" s="122">
        <v>0.21621336731384555</v>
      </c>
      <c r="U489" s="122">
        <f t="shared" si="26"/>
        <v>-10599354863.324869</v>
      </c>
      <c r="V489" s="3">
        <f t="shared" si="27"/>
        <v>0.50898427802517021</v>
      </c>
    </row>
    <row r="490" spans="13:22" x14ac:dyDescent="0.25">
      <c r="M490" s="3">
        <v>486</v>
      </c>
      <c r="N490" s="122">
        <f>(_xlfn.GAMMA.INV(T490,IF($O$2="Railway",$D$31,$D$32),IF($O$2="Railway",$F$31,$F$32))*'CBA Result'!$G$124)</f>
        <v>3444556696.4605556</v>
      </c>
      <c r="O490" s="122">
        <f>'CBA Result'!$G$123+'CBA Result'!$G$127+'CBA Result'!$G$128+'CBA Result'!$G$129+'CBA Result'!$G$130</f>
        <v>728759586.14829445</v>
      </c>
      <c r="P490" s="122">
        <f>'CBA Result'!$G$125+'CBA Result'!$G$126</f>
        <v>5415872827.8395329</v>
      </c>
      <c r="Q490" s="122">
        <f>'CBA Result'!$G$110</f>
        <v>-7384971586.1375494</v>
      </c>
      <c r="R490" s="122">
        <v>0.37861874845469357</v>
      </c>
      <c r="S490" s="122">
        <f t="shared" si="25"/>
        <v>3545179102.5035996</v>
      </c>
      <c r="T490" s="122">
        <v>0.9152656368329245</v>
      </c>
      <c r="U490" s="122">
        <f t="shared" si="26"/>
        <v>-16529696391.885904</v>
      </c>
      <c r="V490" s="3">
        <f t="shared" si="27"/>
        <v>0.46694719625348374</v>
      </c>
    </row>
    <row r="491" spans="13:22" x14ac:dyDescent="0.25">
      <c r="M491" s="3">
        <v>487</v>
      </c>
      <c r="N491" s="122">
        <f>(_xlfn.GAMMA.INV(T491,IF($O$2="Railway",$D$31,$D$32),IF($O$2="Railway",$F$31,$F$32))*'CBA Result'!$G$124)</f>
        <v>2656413900.4351058</v>
      </c>
      <c r="O491" s="122">
        <f>'CBA Result'!$G$123+'CBA Result'!$G$127+'CBA Result'!$G$128+'CBA Result'!$G$129+'CBA Result'!$G$130</f>
        <v>728759586.14829445</v>
      </c>
      <c r="P491" s="122">
        <f>'CBA Result'!$G$125+'CBA Result'!$G$126</f>
        <v>5415872827.8395329</v>
      </c>
      <c r="Q491" s="122">
        <f>'CBA Result'!$G$110</f>
        <v>-7384971586.1375494</v>
      </c>
      <c r="R491" s="122">
        <v>0.57445173132885552</v>
      </c>
      <c r="S491" s="122">
        <f t="shared" si="25"/>
        <v>4760484907.6923552</v>
      </c>
      <c r="T491" s="122">
        <v>0.52900457514689858</v>
      </c>
      <c r="U491" s="122">
        <f t="shared" si="26"/>
        <v>-12747566417.036198</v>
      </c>
      <c r="V491" s="3">
        <f t="shared" si="27"/>
        <v>0.6389971330833526</v>
      </c>
    </row>
    <row r="492" spans="13:22" x14ac:dyDescent="0.25">
      <c r="M492" s="3">
        <v>488</v>
      </c>
      <c r="N492" s="122">
        <f>(_xlfn.GAMMA.INV(T492,IF($O$2="Railway",$D$31,$D$32),IF($O$2="Railway",$F$31,$F$32))*'CBA Result'!$G$124)</f>
        <v>2947219034.4882255</v>
      </c>
      <c r="O492" s="122">
        <f>'CBA Result'!$G$123+'CBA Result'!$G$127+'CBA Result'!$G$128+'CBA Result'!$G$129+'CBA Result'!$G$130</f>
        <v>728759586.14829445</v>
      </c>
      <c r="P492" s="122">
        <f>'CBA Result'!$G$125+'CBA Result'!$G$126</f>
        <v>5415872827.8395329</v>
      </c>
      <c r="Q492" s="122">
        <f>'CBA Result'!$G$110</f>
        <v>-7384971586.1375494</v>
      </c>
      <c r="R492" s="122">
        <v>0.11237342246383419</v>
      </c>
      <c r="S492" s="122">
        <f t="shared" si="25"/>
        <v>1854800534.1038017</v>
      </c>
      <c r="T492" s="122">
        <v>0.71879416624440884</v>
      </c>
      <c r="U492" s="122">
        <f t="shared" si="26"/>
        <v>-14143078524.59973</v>
      </c>
      <c r="V492" s="3">
        <f t="shared" si="27"/>
        <v>0.39105907141223706</v>
      </c>
    </row>
    <row r="493" spans="13:22" x14ac:dyDescent="0.25">
      <c r="M493" s="3">
        <v>489</v>
      </c>
      <c r="N493" s="122">
        <f>(_xlfn.GAMMA.INV(T493,IF($O$2="Railway",$D$31,$D$32),IF($O$2="Railway",$F$31,$F$32))*'CBA Result'!$G$124)</f>
        <v>1895223941.5278478</v>
      </c>
      <c r="O493" s="122">
        <f>'CBA Result'!$G$123+'CBA Result'!$G$127+'CBA Result'!$G$128+'CBA Result'!$G$129+'CBA Result'!$G$130</f>
        <v>728759586.14829445</v>
      </c>
      <c r="P493" s="122">
        <f>'CBA Result'!$G$125+'CBA Result'!$G$126</f>
        <v>5415872827.8395329</v>
      </c>
      <c r="Q493" s="122">
        <f>'CBA Result'!$G$110</f>
        <v>-7384971586.1375494</v>
      </c>
      <c r="R493" s="122">
        <v>0.32269753558485759</v>
      </c>
      <c r="S493" s="122">
        <f t="shared" si="25"/>
        <v>3211443666.0670242</v>
      </c>
      <c r="T493" s="122">
        <v>7.2311327656002677E-2</v>
      </c>
      <c r="U493" s="122">
        <f t="shared" si="26"/>
        <v>-9094777386.0941544</v>
      </c>
      <c r="V493" s="3">
        <f t="shared" si="27"/>
        <v>0.64162397231025026</v>
      </c>
    </row>
    <row r="494" spans="13:22" x14ac:dyDescent="0.25">
      <c r="M494" s="3">
        <v>490</v>
      </c>
      <c r="N494" s="122">
        <f>(_xlfn.GAMMA.INV(T494,IF($O$2="Railway",$D$31,$D$32),IF($O$2="Railway",$F$31,$F$32))*'CBA Result'!$G$124)</f>
        <v>2093876936.018934</v>
      </c>
      <c r="O494" s="122">
        <f>'CBA Result'!$G$123+'CBA Result'!$G$127+'CBA Result'!$G$128+'CBA Result'!$G$129+'CBA Result'!$G$130</f>
        <v>728759586.14829445</v>
      </c>
      <c r="P494" s="122">
        <f>'CBA Result'!$G$125+'CBA Result'!$G$126</f>
        <v>5415872827.8395329</v>
      </c>
      <c r="Q494" s="122">
        <f>'CBA Result'!$G$110</f>
        <v>-7384971586.1375494</v>
      </c>
      <c r="R494" s="122">
        <v>0.29177000768683126</v>
      </c>
      <c r="S494" s="122">
        <f t="shared" si="25"/>
        <v>3025823504.2694311</v>
      </c>
      <c r="T494" s="122">
        <v>0.15295174996112604</v>
      </c>
      <c r="U494" s="122">
        <f t="shared" si="26"/>
        <v>-10048070937.525827</v>
      </c>
      <c r="V494" s="3">
        <f t="shared" si="27"/>
        <v>0.58204804313182401</v>
      </c>
    </row>
    <row r="495" spans="13:22" x14ac:dyDescent="0.25">
      <c r="M495" s="3">
        <v>491</v>
      </c>
      <c r="N495" s="122">
        <f>(_xlfn.GAMMA.INV(T495,IF($O$2="Railway",$D$31,$D$32),IF($O$2="Railway",$F$31,$F$32))*'CBA Result'!$G$124)</f>
        <v>2506872100.6340876</v>
      </c>
      <c r="O495" s="122">
        <f>'CBA Result'!$G$123+'CBA Result'!$G$127+'CBA Result'!$G$128+'CBA Result'!$G$129+'CBA Result'!$G$130</f>
        <v>728759586.14829445</v>
      </c>
      <c r="P495" s="122">
        <f>'CBA Result'!$G$125+'CBA Result'!$G$126</f>
        <v>5415872827.8395329</v>
      </c>
      <c r="Q495" s="122">
        <f>'CBA Result'!$G$110</f>
        <v>-7384971586.1375494</v>
      </c>
      <c r="R495" s="122">
        <v>0.77524646922914719</v>
      </c>
      <c r="S495" s="122">
        <f t="shared" si="25"/>
        <v>6295842870.6277819</v>
      </c>
      <c r="T495" s="122">
        <v>0.41988744342223117</v>
      </c>
      <c r="U495" s="122">
        <f t="shared" si="26"/>
        <v>-12029947063.826832</v>
      </c>
      <c r="V495" s="3">
        <f t="shared" si="27"/>
        <v>0.79231226096335938</v>
      </c>
    </row>
    <row r="496" spans="13:22" x14ac:dyDescent="0.25">
      <c r="M496" s="3">
        <v>492</v>
      </c>
      <c r="N496" s="122">
        <f>(_xlfn.GAMMA.INV(T496,IF($O$2="Railway",$D$31,$D$32),IF($O$2="Railway",$F$31,$F$32))*'CBA Result'!$G$124)</f>
        <v>3885333059.8833303</v>
      </c>
      <c r="O496" s="122">
        <f>'CBA Result'!$G$123+'CBA Result'!$G$127+'CBA Result'!$G$128+'CBA Result'!$G$129+'CBA Result'!$G$130</f>
        <v>728759586.14829445</v>
      </c>
      <c r="P496" s="122">
        <f>'CBA Result'!$G$125+'CBA Result'!$G$126</f>
        <v>5415872827.8395329</v>
      </c>
      <c r="Q496" s="122">
        <f>'CBA Result'!$G$110</f>
        <v>-7384971586.1375494</v>
      </c>
      <c r="R496" s="122">
        <v>0.1239426693551543</v>
      </c>
      <c r="S496" s="122">
        <f t="shared" si="25"/>
        <v>1940701617.6206388</v>
      </c>
      <c r="T496" s="122">
        <v>0.97818672790090022</v>
      </c>
      <c r="U496" s="122">
        <f t="shared" si="26"/>
        <v>-18644888594.001385</v>
      </c>
      <c r="V496" s="3">
        <f t="shared" si="27"/>
        <v>0.35155985140941715</v>
      </c>
    </row>
    <row r="497" spans="13:22" x14ac:dyDescent="0.25">
      <c r="M497" s="3">
        <v>493</v>
      </c>
      <c r="N497" s="122">
        <f>(_xlfn.GAMMA.INV(T497,IF($O$2="Railway",$D$31,$D$32),IF($O$2="Railway",$F$31,$F$32))*'CBA Result'!$G$124)</f>
        <v>2498996365.9616771</v>
      </c>
      <c r="O497" s="122">
        <f>'CBA Result'!$G$123+'CBA Result'!$G$127+'CBA Result'!$G$128+'CBA Result'!$G$129+'CBA Result'!$G$130</f>
        <v>728759586.14829445</v>
      </c>
      <c r="P497" s="122">
        <f>'CBA Result'!$G$125+'CBA Result'!$G$126</f>
        <v>5415872827.8395329</v>
      </c>
      <c r="Q497" s="122">
        <f>'CBA Result'!$G$110</f>
        <v>-7384971586.1375494</v>
      </c>
      <c r="R497" s="122">
        <v>1.0438137648595691E-2</v>
      </c>
      <c r="S497" s="122">
        <f t="shared" si="25"/>
        <v>802394633.12924111</v>
      </c>
      <c r="T497" s="122">
        <v>0.41411875401929843</v>
      </c>
      <c r="U497" s="122">
        <f t="shared" si="26"/>
        <v>-11992153084.958153</v>
      </c>
      <c r="V497" s="3">
        <f t="shared" si="27"/>
        <v>0.33606563864617944</v>
      </c>
    </row>
    <row r="498" spans="13:22" x14ac:dyDescent="0.25">
      <c r="M498" s="3">
        <v>494</v>
      </c>
      <c r="N498" s="122">
        <f>(_xlfn.GAMMA.INV(T498,IF($O$2="Railway",$D$31,$D$32),IF($O$2="Railway",$F$31,$F$32))*'CBA Result'!$G$124)</f>
        <v>3584025264.7850504</v>
      </c>
      <c r="O498" s="122">
        <f>'CBA Result'!$G$123+'CBA Result'!$G$127+'CBA Result'!$G$128+'CBA Result'!$G$129+'CBA Result'!$G$130</f>
        <v>728759586.14829445</v>
      </c>
      <c r="P498" s="122">
        <f>'CBA Result'!$G$125+'CBA Result'!$G$126</f>
        <v>5415872827.8395329</v>
      </c>
      <c r="Q498" s="122">
        <f>'CBA Result'!$G$110</f>
        <v>-7384971586.1375494</v>
      </c>
      <c r="R498" s="122">
        <v>0.5317211537783475</v>
      </c>
      <c r="S498" s="122">
        <f t="shared" si="25"/>
        <v>4482742410.029685</v>
      </c>
      <c r="T498" s="122">
        <v>0.94330219480602728</v>
      </c>
      <c r="U498" s="122">
        <f t="shared" si="26"/>
        <v>-17198976445.538025</v>
      </c>
      <c r="V498" s="3">
        <f t="shared" si="27"/>
        <v>0.5113982968006725</v>
      </c>
    </row>
    <row r="499" spans="13:22" x14ac:dyDescent="0.25">
      <c r="M499" s="3">
        <v>495</v>
      </c>
      <c r="N499" s="122">
        <f>(_xlfn.GAMMA.INV(T499,IF($O$2="Railway",$D$31,$D$32),IF($O$2="Railway",$F$31,$F$32))*'CBA Result'!$G$124)</f>
        <v>2753882724.4993606</v>
      </c>
      <c r="O499" s="122">
        <f>'CBA Result'!$G$123+'CBA Result'!$G$127+'CBA Result'!$G$128+'CBA Result'!$G$129+'CBA Result'!$G$130</f>
        <v>728759586.14829445</v>
      </c>
      <c r="P499" s="122">
        <f>'CBA Result'!$G$125+'CBA Result'!$G$126</f>
        <v>5415872827.8395329</v>
      </c>
      <c r="Q499" s="122">
        <f>'CBA Result'!$G$110</f>
        <v>-7384971586.1375494</v>
      </c>
      <c r="R499" s="122">
        <v>0.30435509222529455</v>
      </c>
      <c r="S499" s="122">
        <f t="shared" si="25"/>
        <v>3101539161.8321047</v>
      </c>
      <c r="T499" s="122">
        <v>0.59733622718389812</v>
      </c>
      <c r="U499" s="122">
        <f t="shared" si="26"/>
        <v>-13215298613.493229</v>
      </c>
      <c r="V499" s="3">
        <f t="shared" si="27"/>
        <v>0.49822419190415462</v>
      </c>
    </row>
    <row r="500" spans="13:22" x14ac:dyDescent="0.25">
      <c r="M500" s="3">
        <v>496</v>
      </c>
      <c r="N500" s="122">
        <f>(_xlfn.GAMMA.INV(T500,IF($O$2="Railway",$D$31,$D$32),IF($O$2="Railway",$F$31,$F$32))*'CBA Result'!$G$124)</f>
        <v>3315370656.7765937</v>
      </c>
      <c r="O500" s="122">
        <f>'CBA Result'!$G$123+'CBA Result'!$G$127+'CBA Result'!$G$128+'CBA Result'!$G$129+'CBA Result'!$G$130</f>
        <v>728759586.14829445</v>
      </c>
      <c r="P500" s="122">
        <f>'CBA Result'!$G$125+'CBA Result'!$G$126</f>
        <v>5415872827.8395329</v>
      </c>
      <c r="Q500" s="122">
        <f>'CBA Result'!$G$110</f>
        <v>-7384971586.1375494</v>
      </c>
      <c r="R500" s="122">
        <v>0.42200252826616924</v>
      </c>
      <c r="S500" s="122">
        <f t="shared" si="25"/>
        <v>3805169623.935082</v>
      </c>
      <c r="T500" s="122">
        <v>0.88003216565578579</v>
      </c>
      <c r="U500" s="122">
        <f t="shared" si="26"/>
        <v>-15909760010.452482</v>
      </c>
      <c r="V500" s="3">
        <f t="shared" si="27"/>
        <v>0.49336381326324807</v>
      </c>
    </row>
    <row r="501" spans="13:22" x14ac:dyDescent="0.25">
      <c r="M501" s="3">
        <v>497</v>
      </c>
      <c r="N501" s="122">
        <f>(_xlfn.GAMMA.INV(T501,IF($O$2="Railway",$D$31,$D$32),IF($O$2="Railway",$F$31,$F$32))*'CBA Result'!$G$124)</f>
        <v>3158591935.8289165</v>
      </c>
      <c r="O501" s="122">
        <f>'CBA Result'!$G$123+'CBA Result'!$G$127+'CBA Result'!$G$128+'CBA Result'!$G$129+'CBA Result'!$G$130</f>
        <v>728759586.14829445</v>
      </c>
      <c r="P501" s="122">
        <f>'CBA Result'!$G$125+'CBA Result'!$G$126</f>
        <v>5415872827.8395329</v>
      </c>
      <c r="Q501" s="122">
        <f>'CBA Result'!$G$110</f>
        <v>-7384971586.1375494</v>
      </c>
      <c r="R501" s="122">
        <v>0.46473709716920941</v>
      </c>
      <c r="S501" s="122">
        <f t="shared" si="25"/>
        <v>4064548307.9253726</v>
      </c>
      <c r="T501" s="122">
        <v>0.82303560965129297</v>
      </c>
      <c r="U501" s="122">
        <f t="shared" si="26"/>
        <v>-15157412208.880163</v>
      </c>
      <c r="V501" s="3">
        <f t="shared" si="27"/>
        <v>0.52462120316579253</v>
      </c>
    </row>
    <row r="502" spans="13:22" x14ac:dyDescent="0.25">
      <c r="M502" s="3">
        <v>498</v>
      </c>
      <c r="N502" s="122">
        <f>(_xlfn.GAMMA.INV(T502,IF($O$2="Railway",$D$31,$D$32),IF($O$2="Railway",$F$31,$F$32))*'CBA Result'!$G$124)</f>
        <v>3633878159.9646473</v>
      </c>
      <c r="O502" s="122">
        <f>'CBA Result'!$G$123+'CBA Result'!$G$127+'CBA Result'!$G$128+'CBA Result'!$G$129+'CBA Result'!$G$130</f>
        <v>728759586.14829445</v>
      </c>
      <c r="P502" s="122">
        <f>'CBA Result'!$G$125+'CBA Result'!$G$126</f>
        <v>5415872827.8395329</v>
      </c>
      <c r="Q502" s="122">
        <f>'CBA Result'!$G$110</f>
        <v>-7384971586.1375494</v>
      </c>
      <c r="R502" s="122">
        <v>0.49834129208334332</v>
      </c>
      <c r="S502" s="122">
        <f t="shared" si="25"/>
        <v>4272167146.0267348</v>
      </c>
      <c r="T502" s="122">
        <v>0.95120035281055382</v>
      </c>
      <c r="U502" s="122">
        <f t="shared" si="26"/>
        <v>-17438209906.964863</v>
      </c>
      <c r="V502" s="3">
        <f t="shared" si="27"/>
        <v>0.495165784688193</v>
      </c>
    </row>
    <row r="503" spans="13:22" x14ac:dyDescent="0.25">
      <c r="M503" s="3">
        <v>499</v>
      </c>
      <c r="N503" s="122">
        <f>(_xlfn.GAMMA.INV(T503,IF($O$2="Railway",$D$31,$D$32),IF($O$2="Railway",$F$31,$F$32))*'CBA Result'!$G$124)</f>
        <v>2711820925.1969819</v>
      </c>
      <c r="O503" s="122">
        <f>'CBA Result'!$G$123+'CBA Result'!$G$127+'CBA Result'!$G$128+'CBA Result'!$G$129+'CBA Result'!$G$130</f>
        <v>728759586.14829445</v>
      </c>
      <c r="P503" s="122">
        <f>'CBA Result'!$G$125+'CBA Result'!$G$126</f>
        <v>5415872827.8395329</v>
      </c>
      <c r="Q503" s="122">
        <f>'CBA Result'!$G$110</f>
        <v>-7384971586.1375494</v>
      </c>
      <c r="R503" s="122">
        <v>0.91012832937803634</v>
      </c>
      <c r="S503" s="122">
        <f t="shared" si="25"/>
        <v>7899580216.6767569</v>
      </c>
      <c r="T503" s="122">
        <v>0.56828672920871071</v>
      </c>
      <c r="U503" s="122">
        <f t="shared" si="26"/>
        <v>-13013452967.323673</v>
      </c>
      <c r="V503" s="3">
        <f t="shared" si="27"/>
        <v>0.87141827434246555</v>
      </c>
    </row>
    <row r="504" spans="13:22" x14ac:dyDescent="0.25">
      <c r="M504" s="3">
        <v>500</v>
      </c>
      <c r="N504" s="122">
        <f>(_xlfn.GAMMA.INV(T504,IF($O$2="Railway",$D$31,$D$32),IF($O$2="Railway",$F$31,$F$32))*'CBA Result'!$G$124)</f>
        <v>2644232449.5705543</v>
      </c>
      <c r="O504" s="122">
        <f>'CBA Result'!$G$123+'CBA Result'!$G$127+'CBA Result'!$G$128+'CBA Result'!$G$129+'CBA Result'!$G$130</f>
        <v>728759586.14829445</v>
      </c>
      <c r="P504" s="122">
        <f>'CBA Result'!$G$125+'CBA Result'!$G$126</f>
        <v>5415872827.8395329</v>
      </c>
      <c r="Q504" s="122">
        <f>'CBA Result'!$G$110</f>
        <v>-7384971586.1375494</v>
      </c>
      <c r="R504" s="122">
        <v>0.83268459217101021</v>
      </c>
      <c r="S504" s="122">
        <f t="shared" si="25"/>
        <v>6872588335.520874</v>
      </c>
      <c r="T504" s="122">
        <v>0.52024305567319606</v>
      </c>
      <c r="U504" s="122">
        <f t="shared" si="26"/>
        <v>-12689110220.158785</v>
      </c>
      <c r="V504" s="3">
        <f t="shared" si="27"/>
        <v>0.80743095406034826</v>
      </c>
    </row>
    <row r="505" spans="13:22" x14ac:dyDescent="0.25">
      <c r="M505" s="3">
        <v>501</v>
      </c>
      <c r="N505" s="122">
        <f>(_xlfn.GAMMA.INV(T505,IF($O$2="Railway",$D$31,$D$32),IF($O$2="Railway",$F$31,$F$32))*'CBA Result'!$G$124)</f>
        <v>1929865801.6339738</v>
      </c>
      <c r="O505" s="122">
        <f>'CBA Result'!$G$123+'CBA Result'!$G$127+'CBA Result'!$G$128+'CBA Result'!$G$129+'CBA Result'!$G$130</f>
        <v>728759586.14829445</v>
      </c>
      <c r="P505" s="122">
        <f>'CBA Result'!$G$125+'CBA Result'!$G$126</f>
        <v>5415872827.8395329</v>
      </c>
      <c r="Q505" s="122">
        <f>'CBA Result'!$G$110</f>
        <v>-7384971586.1375494</v>
      </c>
      <c r="R505" s="122">
        <v>0.24647489777886533</v>
      </c>
      <c r="S505" s="122">
        <f t="shared" si="25"/>
        <v>2749959460.8811169</v>
      </c>
      <c r="T505" s="122">
        <v>8.3674339831617983E-2</v>
      </c>
      <c r="U505" s="122">
        <f t="shared" si="26"/>
        <v>-9261016319.1309776</v>
      </c>
      <c r="V505" s="3">
        <f t="shared" si="27"/>
        <v>0.58401633927483554</v>
      </c>
    </row>
    <row r="506" spans="13:22" x14ac:dyDescent="0.25">
      <c r="M506" s="3">
        <v>502</v>
      </c>
      <c r="N506" s="122">
        <f>(_xlfn.GAMMA.INV(T506,IF($O$2="Railway",$D$31,$D$32),IF($O$2="Railway",$F$31,$F$32))*'CBA Result'!$G$124)</f>
        <v>3574717975.4935422</v>
      </c>
      <c r="O506" s="122">
        <f>'CBA Result'!$G$123+'CBA Result'!$G$127+'CBA Result'!$G$128+'CBA Result'!$G$129+'CBA Result'!$G$130</f>
        <v>728759586.14829445</v>
      </c>
      <c r="P506" s="122">
        <f>'CBA Result'!$G$125+'CBA Result'!$G$126</f>
        <v>5415872827.8395329</v>
      </c>
      <c r="Q506" s="122">
        <f>'CBA Result'!$G$110</f>
        <v>-7384971586.1375494</v>
      </c>
      <c r="R506" s="122">
        <v>0.66057439521092842</v>
      </c>
      <c r="S506" s="122">
        <f t="shared" si="25"/>
        <v>5359760320.3929348</v>
      </c>
      <c r="T506" s="122">
        <v>0.94171323191605461</v>
      </c>
      <c r="U506" s="122">
        <f t="shared" si="26"/>
        <v>-17154312739.936033</v>
      </c>
      <c r="V506" s="3">
        <f t="shared" si="27"/>
        <v>0.56331244676088399</v>
      </c>
    </row>
    <row r="507" spans="13:22" x14ac:dyDescent="0.25">
      <c r="M507" s="3">
        <v>503</v>
      </c>
      <c r="N507" s="122">
        <f>(_xlfn.GAMMA.INV(T507,IF($O$2="Railway",$D$31,$D$32),IF($O$2="Railway",$F$31,$F$32))*'CBA Result'!$G$124)</f>
        <v>2524573811.4871678</v>
      </c>
      <c r="O507" s="122">
        <f>'CBA Result'!$G$123+'CBA Result'!$G$127+'CBA Result'!$G$128+'CBA Result'!$G$129+'CBA Result'!$G$130</f>
        <v>728759586.14829445</v>
      </c>
      <c r="P507" s="122">
        <f>'CBA Result'!$G$125+'CBA Result'!$G$126</f>
        <v>5415872827.8395329</v>
      </c>
      <c r="Q507" s="122">
        <f>'CBA Result'!$G$110</f>
        <v>-7384971586.1375494</v>
      </c>
      <c r="R507" s="122">
        <v>0.82226558192893862</v>
      </c>
      <c r="S507" s="122">
        <f t="shared" si="25"/>
        <v>6759882235.3709917</v>
      </c>
      <c r="T507" s="122">
        <v>0.43286996341899331</v>
      </c>
      <c r="U507" s="122">
        <f t="shared" si="26"/>
        <v>-12114893816.574154</v>
      </c>
      <c r="V507" s="3">
        <f t="shared" si="27"/>
        <v>0.82652112223283103</v>
      </c>
    </row>
    <row r="508" spans="13:22" x14ac:dyDescent="0.25">
      <c r="M508" s="3">
        <v>504</v>
      </c>
      <c r="N508" s="122">
        <f>(_xlfn.GAMMA.INV(T508,IF($O$2="Railway",$D$31,$D$32),IF($O$2="Railway",$F$31,$F$32))*'CBA Result'!$G$124)</f>
        <v>3507020516.6144648</v>
      </c>
      <c r="O508" s="122">
        <f>'CBA Result'!$G$123+'CBA Result'!$G$127+'CBA Result'!$G$128+'CBA Result'!$G$129+'CBA Result'!$G$130</f>
        <v>728759586.14829445</v>
      </c>
      <c r="P508" s="122">
        <f>'CBA Result'!$G$125+'CBA Result'!$G$126</f>
        <v>5415872827.8395329</v>
      </c>
      <c r="Q508" s="122">
        <f>'CBA Result'!$G$110</f>
        <v>-7384971586.1375494</v>
      </c>
      <c r="R508" s="122">
        <v>0.98459801579275308</v>
      </c>
      <c r="S508" s="122">
        <f t="shared" si="25"/>
        <v>9909583330.5996399</v>
      </c>
      <c r="T508" s="122">
        <v>0.92898549609443237</v>
      </c>
      <c r="U508" s="122">
        <f t="shared" si="26"/>
        <v>-16829447005.276134</v>
      </c>
      <c r="V508" s="3">
        <f t="shared" si="27"/>
        <v>0.84051266978218253</v>
      </c>
    </row>
    <row r="509" spans="13:22" x14ac:dyDescent="0.25">
      <c r="M509" s="3">
        <v>505</v>
      </c>
      <c r="N509" s="122">
        <f>(_xlfn.GAMMA.INV(T509,IF($O$2="Railway",$D$31,$D$32),IF($O$2="Railway",$F$31,$F$32))*'CBA Result'!$G$124)</f>
        <v>3037920241.5968504</v>
      </c>
      <c r="O509" s="122">
        <f>'CBA Result'!$G$123+'CBA Result'!$G$127+'CBA Result'!$G$128+'CBA Result'!$G$129+'CBA Result'!$G$130</f>
        <v>728759586.14829445</v>
      </c>
      <c r="P509" s="122">
        <f>'CBA Result'!$G$125+'CBA Result'!$G$126</f>
        <v>5415872827.8395329</v>
      </c>
      <c r="Q509" s="122">
        <f>'CBA Result'!$G$110</f>
        <v>-7384971586.1375494</v>
      </c>
      <c r="R509" s="122">
        <v>0.50570411934411996</v>
      </c>
      <c r="S509" s="122">
        <f t="shared" si="25"/>
        <v>4318204454.8766642</v>
      </c>
      <c r="T509" s="122">
        <v>0.76743516519320021</v>
      </c>
      <c r="U509" s="122">
        <f t="shared" si="26"/>
        <v>-14578334363.884855</v>
      </c>
      <c r="V509" s="3">
        <f t="shared" si="27"/>
        <v>0.55458216836147101</v>
      </c>
    </row>
    <row r="510" spans="13:22" x14ac:dyDescent="0.25">
      <c r="M510" s="3">
        <v>506</v>
      </c>
      <c r="N510" s="122">
        <f>(_xlfn.GAMMA.INV(T510,IF($O$2="Railway",$D$31,$D$32),IF($O$2="Railway",$F$31,$F$32))*'CBA Result'!$G$124)</f>
        <v>2335462941.607121</v>
      </c>
      <c r="O510" s="122">
        <f>'CBA Result'!$G$123+'CBA Result'!$G$127+'CBA Result'!$G$128+'CBA Result'!$G$129+'CBA Result'!$G$130</f>
        <v>728759586.14829445</v>
      </c>
      <c r="P510" s="122">
        <f>'CBA Result'!$G$125+'CBA Result'!$G$126</f>
        <v>5415872827.8395329</v>
      </c>
      <c r="Q510" s="122">
        <f>'CBA Result'!$G$110</f>
        <v>-7384971586.1375494</v>
      </c>
      <c r="R510" s="122">
        <v>0.75214786734444949</v>
      </c>
      <c r="S510" s="122">
        <f t="shared" si="25"/>
        <v>6088942886.2440214</v>
      </c>
      <c r="T510" s="122">
        <v>0.29763600524040001</v>
      </c>
      <c r="U510" s="122">
        <f t="shared" si="26"/>
        <v>-11207390895.593155</v>
      </c>
      <c r="V510" s="3">
        <f t="shared" si="27"/>
        <v>0.8167079652409146</v>
      </c>
    </row>
    <row r="511" spans="13:22" x14ac:dyDescent="0.25">
      <c r="M511" s="3">
        <v>507</v>
      </c>
      <c r="N511" s="122">
        <f>(_xlfn.GAMMA.INV(T511,IF($O$2="Railway",$D$31,$D$32),IF($O$2="Railway",$F$31,$F$32))*'CBA Result'!$G$124)</f>
        <v>3088934770.6749659</v>
      </c>
      <c r="O511" s="122">
        <f>'CBA Result'!$G$123+'CBA Result'!$G$127+'CBA Result'!$G$128+'CBA Result'!$G$129+'CBA Result'!$G$130</f>
        <v>728759586.14829445</v>
      </c>
      <c r="P511" s="122">
        <f>'CBA Result'!$G$125+'CBA Result'!$G$126</f>
        <v>5415872827.8395329</v>
      </c>
      <c r="Q511" s="122">
        <f>'CBA Result'!$G$110</f>
        <v>-7384971586.1375494</v>
      </c>
      <c r="R511" s="122">
        <v>0.88232448703763666</v>
      </c>
      <c r="S511" s="122">
        <f t="shared" si="25"/>
        <v>7481544210.5380917</v>
      </c>
      <c r="T511" s="122">
        <v>0.79221844113718076</v>
      </c>
      <c r="U511" s="122">
        <f t="shared" si="26"/>
        <v>-14823142259.804457</v>
      </c>
      <c r="V511" s="3">
        <f t="shared" si="27"/>
        <v>0.76227012932347094</v>
      </c>
    </row>
    <row r="512" spans="13:22" x14ac:dyDescent="0.25">
      <c r="M512" s="3">
        <v>508</v>
      </c>
      <c r="N512" s="122">
        <f>(_xlfn.GAMMA.INV(T512,IF($O$2="Railway",$D$31,$D$32),IF($O$2="Railway",$F$31,$F$32))*'CBA Result'!$G$124)</f>
        <v>2461878015.4914255</v>
      </c>
      <c r="O512" s="122">
        <f>'CBA Result'!$G$123+'CBA Result'!$G$127+'CBA Result'!$G$128+'CBA Result'!$G$129+'CBA Result'!$G$130</f>
        <v>728759586.14829445</v>
      </c>
      <c r="P512" s="122">
        <f>'CBA Result'!$G$125+'CBA Result'!$G$126</f>
        <v>5415872827.8395329</v>
      </c>
      <c r="Q512" s="122">
        <f>'CBA Result'!$G$110</f>
        <v>-7384971586.1375494</v>
      </c>
      <c r="R512" s="122">
        <v>0.58957248687538377</v>
      </c>
      <c r="S512" s="122">
        <f t="shared" si="25"/>
        <v>4861435394.0921335</v>
      </c>
      <c r="T512" s="122">
        <v>0.38703711669597962</v>
      </c>
      <c r="U512" s="122">
        <f t="shared" si="26"/>
        <v>-11814030000.361715</v>
      </c>
      <c r="V512" s="3">
        <f t="shared" si="27"/>
        <v>0.68156869378910667</v>
      </c>
    </row>
    <row r="513" spans="13:22" x14ac:dyDescent="0.25">
      <c r="M513" s="3">
        <v>509</v>
      </c>
      <c r="N513" s="122">
        <f>(_xlfn.GAMMA.INV(T513,IF($O$2="Railway",$D$31,$D$32),IF($O$2="Railway",$F$31,$F$32))*'CBA Result'!$G$124)</f>
        <v>1475218742.7198143</v>
      </c>
      <c r="O513" s="122">
        <f>'CBA Result'!$G$123+'CBA Result'!$G$127+'CBA Result'!$G$128+'CBA Result'!$G$129+'CBA Result'!$G$130</f>
        <v>728759586.14829445</v>
      </c>
      <c r="P513" s="122">
        <f>'CBA Result'!$G$125+'CBA Result'!$G$126</f>
        <v>5415872827.8395329</v>
      </c>
      <c r="Q513" s="122">
        <f>'CBA Result'!$G$110</f>
        <v>-7384971586.1375494</v>
      </c>
      <c r="R513" s="122">
        <v>0.65387731954424921</v>
      </c>
      <c r="S513" s="122">
        <f t="shared" si="25"/>
        <v>5310754439.5445042</v>
      </c>
      <c r="T513" s="122">
        <v>6.3134077109701092E-3</v>
      </c>
      <c r="U513" s="122">
        <f t="shared" si="26"/>
        <v>-7079261593.7588797</v>
      </c>
      <c r="V513" s="3">
        <f t="shared" si="27"/>
        <v>1.0615136436034016</v>
      </c>
    </row>
    <row r="514" spans="13:22" x14ac:dyDescent="0.25">
      <c r="M514" s="3">
        <v>510</v>
      </c>
      <c r="N514" s="122">
        <f>(_xlfn.GAMMA.INV(T514,IF($O$2="Railway",$D$31,$D$32),IF($O$2="Railway",$F$31,$F$32))*'CBA Result'!$G$124)</f>
        <v>3378444362.0690565</v>
      </c>
      <c r="O514" s="122">
        <f>'CBA Result'!$G$123+'CBA Result'!$G$127+'CBA Result'!$G$128+'CBA Result'!$G$129+'CBA Result'!$G$130</f>
        <v>728759586.14829445</v>
      </c>
      <c r="P514" s="122">
        <f>'CBA Result'!$G$125+'CBA Result'!$G$126</f>
        <v>5415872827.8395329</v>
      </c>
      <c r="Q514" s="122">
        <f>'CBA Result'!$G$110</f>
        <v>-7384971586.1375494</v>
      </c>
      <c r="R514" s="122">
        <v>0.31705388094879594</v>
      </c>
      <c r="S514" s="122">
        <f t="shared" si="25"/>
        <v>3177674205.0582418</v>
      </c>
      <c r="T514" s="122">
        <v>0.89845778919481989</v>
      </c>
      <c r="U514" s="122">
        <f t="shared" si="26"/>
        <v>-16212437333.159061</v>
      </c>
      <c r="V514" s="3">
        <f t="shared" si="27"/>
        <v>0.44933886272460327</v>
      </c>
    </row>
    <row r="515" spans="13:22" x14ac:dyDescent="0.25">
      <c r="M515" s="3">
        <v>511</v>
      </c>
      <c r="N515" s="122">
        <f>(_xlfn.GAMMA.INV(T515,IF($O$2="Railway",$D$31,$D$32),IF($O$2="Railway",$F$31,$F$32))*'CBA Result'!$G$124)</f>
        <v>2315955961.47963</v>
      </c>
      <c r="O515" s="122">
        <f>'CBA Result'!$G$123+'CBA Result'!$G$127+'CBA Result'!$G$128+'CBA Result'!$G$129+'CBA Result'!$G$130</f>
        <v>728759586.14829445</v>
      </c>
      <c r="P515" s="122">
        <f>'CBA Result'!$G$125+'CBA Result'!$G$126</f>
        <v>5415872827.8395329</v>
      </c>
      <c r="Q515" s="122">
        <f>'CBA Result'!$G$110</f>
        <v>-7384971586.1375494</v>
      </c>
      <c r="R515" s="122">
        <v>0.88320111345050267</v>
      </c>
      <c r="S515" s="122">
        <f t="shared" si="25"/>
        <v>7493669365.3600597</v>
      </c>
      <c r="T515" s="122">
        <v>0.28444912756503316</v>
      </c>
      <c r="U515" s="122">
        <f t="shared" si="26"/>
        <v>-11113781038.812077</v>
      </c>
      <c r="V515" s="3">
        <f t="shared" si="27"/>
        <v>0.94822678944144512</v>
      </c>
    </row>
    <row r="516" spans="13:22" x14ac:dyDescent="0.25">
      <c r="M516" s="3">
        <v>512</v>
      </c>
      <c r="N516" s="122">
        <f>(_xlfn.GAMMA.INV(T516,IF($O$2="Railway",$D$31,$D$32),IF($O$2="Railway",$F$31,$F$32))*'CBA Result'!$G$124)</f>
        <v>2983531211.61447</v>
      </c>
      <c r="O516" s="122">
        <f>'CBA Result'!$G$123+'CBA Result'!$G$127+'CBA Result'!$G$128+'CBA Result'!$G$129+'CBA Result'!$G$130</f>
        <v>728759586.14829445</v>
      </c>
      <c r="P516" s="122">
        <f>'CBA Result'!$G$125+'CBA Result'!$G$126</f>
        <v>5415872827.8395329</v>
      </c>
      <c r="Q516" s="122">
        <f>'CBA Result'!$G$110</f>
        <v>-7384971586.1375494</v>
      </c>
      <c r="R516" s="122">
        <v>0.92682811679275789</v>
      </c>
      <c r="S516" s="122">
        <f t="shared" si="25"/>
        <v>8194022180.5712767</v>
      </c>
      <c r="T516" s="122">
        <v>0.73896077993441223</v>
      </c>
      <c r="U516" s="122">
        <f t="shared" si="26"/>
        <v>-14317332954.448997</v>
      </c>
      <c r="V516" s="3">
        <f t="shared" si="27"/>
        <v>0.83160131961827777</v>
      </c>
    </row>
    <row r="517" spans="13:22" x14ac:dyDescent="0.25">
      <c r="M517" s="3">
        <v>513</v>
      </c>
      <c r="N517" s="122">
        <f>(_xlfn.GAMMA.INV(T517,IF($O$2="Railway",$D$31,$D$32),IF($O$2="Railway",$F$31,$F$32))*'CBA Result'!$G$124)</f>
        <v>3422184661.7666173</v>
      </c>
      <c r="O517" s="122">
        <f>'CBA Result'!$G$123+'CBA Result'!$G$127+'CBA Result'!$G$128+'CBA Result'!$G$129+'CBA Result'!$G$130</f>
        <v>728759586.14829445</v>
      </c>
      <c r="P517" s="122">
        <f>'CBA Result'!$G$125+'CBA Result'!$G$126</f>
        <v>5415872827.8395329</v>
      </c>
      <c r="Q517" s="122">
        <f>'CBA Result'!$G$110</f>
        <v>-7384971586.1375494</v>
      </c>
      <c r="R517" s="122">
        <v>0.55829354323392533</v>
      </c>
      <c r="S517" s="122">
        <f t="shared" si="25"/>
        <v>4654233449.6030951</v>
      </c>
      <c r="T517" s="122">
        <v>0.90985199643885739</v>
      </c>
      <c r="U517" s="122">
        <f t="shared" si="26"/>
        <v>-16422337746.420864</v>
      </c>
      <c r="V517" s="3">
        <f t="shared" si="27"/>
        <v>0.53617078356807246</v>
      </c>
    </row>
    <row r="518" spans="13:22" x14ac:dyDescent="0.25">
      <c r="M518" s="3">
        <v>514</v>
      </c>
      <c r="N518" s="122">
        <f>(_xlfn.GAMMA.INV(T518,IF($O$2="Railway",$D$31,$D$32),IF($O$2="Railway",$F$31,$F$32))*'CBA Result'!$G$124)</f>
        <v>4724095309.5144825</v>
      </c>
      <c r="O518" s="122">
        <f>'CBA Result'!$G$123+'CBA Result'!$G$127+'CBA Result'!$G$128+'CBA Result'!$G$129+'CBA Result'!$G$130</f>
        <v>728759586.14829445</v>
      </c>
      <c r="P518" s="122">
        <f>'CBA Result'!$G$125+'CBA Result'!$G$126</f>
        <v>5415872827.8395329</v>
      </c>
      <c r="Q518" s="122">
        <f>'CBA Result'!$G$110</f>
        <v>-7384971586.1375494</v>
      </c>
      <c r="R518" s="122">
        <v>0.96684075746924469</v>
      </c>
      <c r="S518" s="122">
        <f t="shared" ref="S518:S581" si="28">_xlfn.BETA.INV(R518,IF($O$2="Railway",$I$30,$J$30),IF($O$2="Railway",$I$31,$J$31),IF($O$2="Railway",$I$27,$J$27),IF($O$2="Railway",$I$29,$J$29))*P518</f>
        <v>9164706401.4104862</v>
      </c>
      <c r="T518" s="122">
        <v>0.99910540377595847</v>
      </c>
      <c r="U518" s="122">
        <f t="shared" ref="U518:U581" si="29">_xlfn.GAMMA.INV(T518,IF($O$2="Railway",$D$31,$D$32),IF($O$2="Railway",$F$31,$F$32))*Q518</f>
        <v>-22669930581.443359</v>
      </c>
      <c r="V518" s="3">
        <f t="shared" ref="V518:V581" si="30">(N518+O518+S518)/-U518</f>
        <v>0.6447995614524985</v>
      </c>
    </row>
    <row r="519" spans="13:22" x14ac:dyDescent="0.25">
      <c r="M519" s="3">
        <v>515</v>
      </c>
      <c r="N519" s="122">
        <f>(_xlfn.GAMMA.INV(T519,IF($O$2="Railway",$D$31,$D$32),IF($O$2="Railway",$F$31,$F$32))*'CBA Result'!$G$124)</f>
        <v>2684018131.5759125</v>
      </c>
      <c r="O519" s="122">
        <f>'CBA Result'!$G$123+'CBA Result'!$G$127+'CBA Result'!$G$128+'CBA Result'!$G$129+'CBA Result'!$G$130</f>
        <v>728759586.14829445</v>
      </c>
      <c r="P519" s="122">
        <f>'CBA Result'!$G$125+'CBA Result'!$G$126</f>
        <v>5415872827.8395329</v>
      </c>
      <c r="Q519" s="122">
        <f>'CBA Result'!$G$110</f>
        <v>-7384971586.1375494</v>
      </c>
      <c r="R519" s="122">
        <v>0.37557190538454799</v>
      </c>
      <c r="S519" s="122">
        <f t="shared" si="28"/>
        <v>3526990023.5434365</v>
      </c>
      <c r="T519" s="122">
        <v>0.54870241425171828</v>
      </c>
      <c r="U519" s="122">
        <f t="shared" si="29"/>
        <v>-12880033262.583504</v>
      </c>
      <c r="V519" s="3">
        <f t="shared" si="30"/>
        <v>0.53880045181464464</v>
      </c>
    </row>
    <row r="520" spans="13:22" x14ac:dyDescent="0.25">
      <c r="M520" s="3">
        <v>516</v>
      </c>
      <c r="N520" s="122">
        <f>(_xlfn.GAMMA.INV(T520,IF($O$2="Railway",$D$31,$D$32),IF($O$2="Railway",$F$31,$F$32))*'CBA Result'!$G$124)</f>
        <v>3485284335.1359577</v>
      </c>
      <c r="O520" s="122">
        <f>'CBA Result'!$G$123+'CBA Result'!$G$127+'CBA Result'!$G$128+'CBA Result'!$G$129+'CBA Result'!$G$130</f>
        <v>728759586.14829445</v>
      </c>
      <c r="P520" s="122">
        <f>'CBA Result'!$G$125+'CBA Result'!$G$126</f>
        <v>5415872827.8395329</v>
      </c>
      <c r="Q520" s="122">
        <f>'CBA Result'!$G$110</f>
        <v>-7384971586.1375494</v>
      </c>
      <c r="R520" s="122">
        <v>0.55431186941549593</v>
      </c>
      <c r="S520" s="122">
        <f t="shared" si="28"/>
        <v>4628290899.2459965</v>
      </c>
      <c r="T520" s="122">
        <v>0.92443696623419924</v>
      </c>
      <c r="U520" s="122">
        <f t="shared" si="29"/>
        <v>-16725139684.415995</v>
      </c>
      <c r="V520" s="3">
        <f t="shared" si="30"/>
        <v>0.52868525987674009</v>
      </c>
    </row>
    <row r="521" spans="13:22" x14ac:dyDescent="0.25">
      <c r="M521" s="3">
        <v>517</v>
      </c>
      <c r="N521" s="122">
        <f>(_xlfn.GAMMA.INV(T521,IF($O$2="Railway",$D$31,$D$32),IF($O$2="Railway",$F$31,$F$32))*'CBA Result'!$G$124)</f>
        <v>2335123719.5268703</v>
      </c>
      <c r="O521" s="122">
        <f>'CBA Result'!$G$123+'CBA Result'!$G$127+'CBA Result'!$G$128+'CBA Result'!$G$129+'CBA Result'!$G$130</f>
        <v>728759586.14829445</v>
      </c>
      <c r="P521" s="122">
        <f>'CBA Result'!$G$125+'CBA Result'!$G$126</f>
        <v>5415872827.8395329</v>
      </c>
      <c r="Q521" s="122">
        <f>'CBA Result'!$G$110</f>
        <v>-7384971586.1375494</v>
      </c>
      <c r="R521" s="122">
        <v>0.37584825820894441</v>
      </c>
      <c r="S521" s="122">
        <f t="shared" si="28"/>
        <v>3528639578.1532826</v>
      </c>
      <c r="T521" s="122">
        <v>0.29740496400178695</v>
      </c>
      <c r="U521" s="122">
        <f t="shared" si="29"/>
        <v>-11205763040.838512</v>
      </c>
      <c r="V521" s="3">
        <f t="shared" si="30"/>
        <v>0.58831539269592992</v>
      </c>
    </row>
    <row r="522" spans="13:22" x14ac:dyDescent="0.25">
      <c r="M522" s="3">
        <v>518</v>
      </c>
      <c r="N522" s="122">
        <f>(_xlfn.GAMMA.INV(T522,IF($O$2="Railway",$D$31,$D$32),IF($O$2="Railway",$F$31,$F$32))*'CBA Result'!$G$124)</f>
        <v>2553924911.7546282</v>
      </c>
      <c r="O522" s="122">
        <f>'CBA Result'!$G$123+'CBA Result'!$G$127+'CBA Result'!$G$128+'CBA Result'!$G$129+'CBA Result'!$G$130</f>
        <v>728759586.14829445</v>
      </c>
      <c r="P522" s="122">
        <f>'CBA Result'!$G$125+'CBA Result'!$G$126</f>
        <v>5415872827.8395329</v>
      </c>
      <c r="Q522" s="122">
        <f>'CBA Result'!$G$110</f>
        <v>-7384971586.1375494</v>
      </c>
      <c r="R522" s="122">
        <v>0.25108401445169981</v>
      </c>
      <c r="S522" s="122">
        <f t="shared" si="28"/>
        <v>2778342260.9605422</v>
      </c>
      <c r="T522" s="122">
        <v>0.45441495993315917</v>
      </c>
      <c r="U522" s="122">
        <f t="shared" si="29"/>
        <v>-12255743516.24304</v>
      </c>
      <c r="V522" s="3">
        <f t="shared" si="30"/>
        <v>0.49454582260395191</v>
      </c>
    </row>
    <row r="523" spans="13:22" x14ac:dyDescent="0.25">
      <c r="M523" s="3">
        <v>519</v>
      </c>
      <c r="N523" s="122">
        <f>(_xlfn.GAMMA.INV(T523,IF($O$2="Railway",$D$31,$D$32),IF($O$2="Railway",$F$31,$F$32))*'CBA Result'!$G$124)</f>
        <v>2081567438.0315273</v>
      </c>
      <c r="O523" s="122">
        <f>'CBA Result'!$G$123+'CBA Result'!$G$127+'CBA Result'!$G$128+'CBA Result'!$G$129+'CBA Result'!$G$130</f>
        <v>728759586.14829445</v>
      </c>
      <c r="P523" s="122">
        <f>'CBA Result'!$G$125+'CBA Result'!$G$126</f>
        <v>5415872827.8395329</v>
      </c>
      <c r="Q523" s="122">
        <f>'CBA Result'!$G$110</f>
        <v>-7384971586.1375494</v>
      </c>
      <c r="R523" s="122">
        <v>0.1608568492924749</v>
      </c>
      <c r="S523" s="122">
        <f t="shared" si="28"/>
        <v>2200021760.8184795</v>
      </c>
      <c r="T523" s="122">
        <v>0.14686649778372629</v>
      </c>
      <c r="U523" s="122">
        <f t="shared" si="29"/>
        <v>-9989000269.6870785</v>
      </c>
      <c r="V523" s="3">
        <f t="shared" si="30"/>
        <v>0.50158661024395579</v>
      </c>
    </row>
    <row r="524" spans="13:22" x14ac:dyDescent="0.25">
      <c r="M524" s="3">
        <v>520</v>
      </c>
      <c r="N524" s="122">
        <f>(_xlfn.GAMMA.INV(T524,IF($O$2="Railway",$D$31,$D$32),IF($O$2="Railway",$F$31,$F$32))*'CBA Result'!$G$124)</f>
        <v>3402295453.6162214</v>
      </c>
      <c r="O524" s="122">
        <f>'CBA Result'!$G$123+'CBA Result'!$G$127+'CBA Result'!$G$128+'CBA Result'!$G$129+'CBA Result'!$G$130</f>
        <v>728759586.14829445</v>
      </c>
      <c r="P524" s="122">
        <f>'CBA Result'!$G$125+'CBA Result'!$G$126</f>
        <v>5415872827.8395329</v>
      </c>
      <c r="Q524" s="122">
        <f>'CBA Result'!$G$110</f>
        <v>-7384971586.1375494</v>
      </c>
      <c r="R524" s="122">
        <v>0.67858361087223651</v>
      </c>
      <c r="S524" s="122">
        <f t="shared" si="28"/>
        <v>5494011854.6766291</v>
      </c>
      <c r="T524" s="122">
        <v>0.90480632926831861</v>
      </c>
      <c r="U524" s="122">
        <f t="shared" si="29"/>
        <v>-16326893658.495447</v>
      </c>
      <c r="V524" s="3">
        <f t="shared" si="30"/>
        <v>0.58952223832442796</v>
      </c>
    </row>
    <row r="525" spans="13:22" x14ac:dyDescent="0.25">
      <c r="M525" s="3">
        <v>521</v>
      </c>
      <c r="N525" s="122">
        <f>(_xlfn.GAMMA.INV(T525,IF($O$2="Railway",$D$31,$D$32),IF($O$2="Railway",$F$31,$F$32))*'CBA Result'!$G$124)</f>
        <v>2245954820.0264969</v>
      </c>
      <c r="O525" s="122">
        <f>'CBA Result'!$G$123+'CBA Result'!$G$127+'CBA Result'!$G$128+'CBA Result'!$G$129+'CBA Result'!$G$130</f>
        <v>728759586.14829445</v>
      </c>
      <c r="P525" s="122">
        <f>'CBA Result'!$G$125+'CBA Result'!$G$126</f>
        <v>5415872827.8395329</v>
      </c>
      <c r="Q525" s="122">
        <f>'CBA Result'!$G$110</f>
        <v>-7384971586.1375494</v>
      </c>
      <c r="R525" s="122">
        <v>0.82011371865385274</v>
      </c>
      <c r="S525" s="122">
        <f t="shared" si="28"/>
        <v>6737117183.6410046</v>
      </c>
      <c r="T525" s="122">
        <v>0.23899858658394835</v>
      </c>
      <c r="U525" s="122">
        <f t="shared" si="29"/>
        <v>-10777860420.494276</v>
      </c>
      <c r="V525" s="3">
        <f t="shared" si="30"/>
        <v>0.90109086691720286</v>
      </c>
    </row>
    <row r="526" spans="13:22" x14ac:dyDescent="0.25">
      <c r="M526" s="3">
        <v>522</v>
      </c>
      <c r="N526" s="122">
        <f>(_xlfn.GAMMA.INV(T526,IF($O$2="Railway",$D$31,$D$32),IF($O$2="Railway",$F$31,$F$32))*'CBA Result'!$G$124)</f>
        <v>3941508826.8145242</v>
      </c>
      <c r="O526" s="122">
        <f>'CBA Result'!$G$123+'CBA Result'!$G$127+'CBA Result'!$G$128+'CBA Result'!$G$129+'CBA Result'!$G$130</f>
        <v>728759586.14829445</v>
      </c>
      <c r="P526" s="122">
        <f>'CBA Result'!$G$125+'CBA Result'!$G$126</f>
        <v>5415872827.8395329</v>
      </c>
      <c r="Q526" s="122">
        <f>'CBA Result'!$G$110</f>
        <v>-7384971586.1375494</v>
      </c>
      <c r="R526" s="122">
        <v>0.79430978576866251</v>
      </c>
      <c r="S526" s="122">
        <f t="shared" si="28"/>
        <v>6476197400.7506332</v>
      </c>
      <c r="T526" s="122">
        <v>0.98196965893837007</v>
      </c>
      <c r="U526" s="122">
        <f t="shared" si="29"/>
        <v>-18914464174.77441</v>
      </c>
      <c r="V526" s="3">
        <f t="shared" si="30"/>
        <v>0.58930909756244221</v>
      </c>
    </row>
    <row r="527" spans="13:22" x14ac:dyDescent="0.25">
      <c r="M527" s="3">
        <v>523</v>
      </c>
      <c r="N527" s="122">
        <f>(_xlfn.GAMMA.INV(T527,IF($O$2="Railway",$D$31,$D$32),IF($O$2="Railway",$F$31,$F$32))*'CBA Result'!$G$124)</f>
        <v>3171128276.1447968</v>
      </c>
      <c r="O527" s="122">
        <f>'CBA Result'!$G$123+'CBA Result'!$G$127+'CBA Result'!$G$128+'CBA Result'!$G$129+'CBA Result'!$G$130</f>
        <v>728759586.14829445</v>
      </c>
      <c r="P527" s="122">
        <f>'CBA Result'!$G$125+'CBA Result'!$G$126</f>
        <v>5415872827.8395329</v>
      </c>
      <c r="Q527" s="122">
        <f>'CBA Result'!$G$110</f>
        <v>-7384971586.1375494</v>
      </c>
      <c r="R527" s="122">
        <v>0.7694309932703155</v>
      </c>
      <c r="S527" s="122">
        <f t="shared" si="28"/>
        <v>6242631768.7193155</v>
      </c>
      <c r="T527" s="122">
        <v>0.82821419082315662</v>
      </c>
      <c r="U527" s="122">
        <f t="shared" si="29"/>
        <v>-15217571444.900229</v>
      </c>
      <c r="V527" s="3">
        <f t="shared" si="30"/>
        <v>0.66650054298982164</v>
      </c>
    </row>
    <row r="528" spans="13:22" x14ac:dyDescent="0.25">
      <c r="M528" s="3">
        <v>524</v>
      </c>
      <c r="N528" s="122">
        <f>(_xlfn.GAMMA.INV(T528,IF($O$2="Railway",$D$31,$D$32),IF($O$2="Railway",$F$31,$F$32))*'CBA Result'!$G$124)</f>
        <v>3034384678.9060416</v>
      </c>
      <c r="O528" s="122">
        <f>'CBA Result'!$G$123+'CBA Result'!$G$127+'CBA Result'!$G$128+'CBA Result'!$G$129+'CBA Result'!$G$130</f>
        <v>728759586.14829445</v>
      </c>
      <c r="P528" s="122">
        <f>'CBA Result'!$G$125+'CBA Result'!$G$126</f>
        <v>5415872827.8395329</v>
      </c>
      <c r="Q528" s="122">
        <f>'CBA Result'!$G$110</f>
        <v>-7384971586.1375494</v>
      </c>
      <c r="R528" s="122">
        <v>0.63002142015631701</v>
      </c>
      <c r="S528" s="122">
        <f t="shared" si="28"/>
        <v>5139851654.5801744</v>
      </c>
      <c r="T528" s="122">
        <v>0.76564822184996906</v>
      </c>
      <c r="U528" s="122">
        <f t="shared" si="29"/>
        <v>-14561367949.04442</v>
      </c>
      <c r="V528" s="3">
        <f t="shared" si="30"/>
        <v>0.61141205625662132</v>
      </c>
    </row>
    <row r="529" spans="13:22" x14ac:dyDescent="0.25">
      <c r="M529" s="3">
        <v>525</v>
      </c>
      <c r="N529" s="122">
        <f>(_xlfn.GAMMA.INV(T529,IF($O$2="Railway",$D$31,$D$32),IF($O$2="Railway",$F$31,$F$32))*'CBA Result'!$G$124)</f>
        <v>1940085803.5451081</v>
      </c>
      <c r="O529" s="122">
        <f>'CBA Result'!$G$123+'CBA Result'!$G$127+'CBA Result'!$G$128+'CBA Result'!$G$129+'CBA Result'!$G$130</f>
        <v>728759586.14829445</v>
      </c>
      <c r="P529" s="122">
        <f>'CBA Result'!$G$125+'CBA Result'!$G$126</f>
        <v>5415872827.8395329</v>
      </c>
      <c r="Q529" s="122">
        <f>'CBA Result'!$G$110</f>
        <v>-7384971586.1375494</v>
      </c>
      <c r="R529" s="122">
        <v>0.39737457356685058</v>
      </c>
      <c r="S529" s="122">
        <f t="shared" si="28"/>
        <v>3657305219.2555223</v>
      </c>
      <c r="T529" s="122">
        <v>8.7241358950181147E-2</v>
      </c>
      <c r="U529" s="122">
        <f t="shared" si="29"/>
        <v>-9310059938.848177</v>
      </c>
      <c r="V529" s="3">
        <f t="shared" si="30"/>
        <v>0.67949622779029972</v>
      </c>
    </row>
    <row r="530" spans="13:22" x14ac:dyDescent="0.25">
      <c r="M530" s="3">
        <v>526</v>
      </c>
      <c r="N530" s="122">
        <f>(_xlfn.GAMMA.INV(T530,IF($O$2="Railway",$D$31,$D$32),IF($O$2="Railway",$F$31,$F$32))*'CBA Result'!$G$124)</f>
        <v>3353021296.3993869</v>
      </c>
      <c r="O530" s="122">
        <f>'CBA Result'!$G$123+'CBA Result'!$G$127+'CBA Result'!$G$128+'CBA Result'!$G$129+'CBA Result'!$G$130</f>
        <v>728759586.14829445</v>
      </c>
      <c r="P530" s="122">
        <f>'CBA Result'!$G$125+'CBA Result'!$G$126</f>
        <v>5415872827.8395329</v>
      </c>
      <c r="Q530" s="122">
        <f>'CBA Result'!$G$110</f>
        <v>-7384971586.1375494</v>
      </c>
      <c r="R530" s="122">
        <v>0.86615573018169967</v>
      </c>
      <c r="S530" s="122">
        <f t="shared" si="28"/>
        <v>7267696875.6981211</v>
      </c>
      <c r="T530" s="122">
        <v>0.89132245699800083</v>
      </c>
      <c r="U530" s="122">
        <f t="shared" si="29"/>
        <v>-16090437437.700109</v>
      </c>
      <c r="V530" s="3">
        <f t="shared" si="30"/>
        <v>0.70535545116093767</v>
      </c>
    </row>
    <row r="531" spans="13:22" x14ac:dyDescent="0.25">
      <c r="M531" s="3">
        <v>527</v>
      </c>
      <c r="N531" s="122">
        <f>(_xlfn.GAMMA.INV(T531,IF($O$2="Railway",$D$31,$D$32),IF($O$2="Railway",$F$31,$F$32))*'CBA Result'!$G$124)</f>
        <v>3808420212.1949935</v>
      </c>
      <c r="O531" s="122">
        <f>'CBA Result'!$G$123+'CBA Result'!$G$127+'CBA Result'!$G$128+'CBA Result'!$G$129+'CBA Result'!$G$130</f>
        <v>728759586.14829445</v>
      </c>
      <c r="P531" s="122">
        <f>'CBA Result'!$G$125+'CBA Result'!$G$126</f>
        <v>5415872827.8395329</v>
      </c>
      <c r="Q531" s="122">
        <f>'CBA Result'!$G$110</f>
        <v>-7384971586.1375494</v>
      </c>
      <c r="R531" s="122">
        <v>0.43018726031828192</v>
      </c>
      <c r="S531" s="122">
        <f t="shared" si="28"/>
        <v>3854530722.7813311</v>
      </c>
      <c r="T531" s="122">
        <v>0.97186074912939835</v>
      </c>
      <c r="U531" s="122">
        <f t="shared" si="29"/>
        <v>-18275800164.645603</v>
      </c>
      <c r="V531" s="3">
        <f t="shared" si="30"/>
        <v>0.45917062156098204</v>
      </c>
    </row>
    <row r="532" spans="13:22" x14ac:dyDescent="0.25">
      <c r="M532" s="3">
        <v>528</v>
      </c>
      <c r="N532" s="122">
        <f>(_xlfn.GAMMA.INV(T532,IF($O$2="Railway",$D$31,$D$32),IF($O$2="Railway",$F$31,$F$32))*'CBA Result'!$G$124)</f>
        <v>2751607915.4949913</v>
      </c>
      <c r="O532" s="122">
        <f>'CBA Result'!$G$123+'CBA Result'!$G$127+'CBA Result'!$G$128+'CBA Result'!$G$129+'CBA Result'!$G$130</f>
        <v>728759586.14829445</v>
      </c>
      <c r="P532" s="122">
        <f>'CBA Result'!$G$125+'CBA Result'!$G$126</f>
        <v>5415872827.8395329</v>
      </c>
      <c r="Q532" s="122">
        <f>'CBA Result'!$G$110</f>
        <v>-7384971586.1375494</v>
      </c>
      <c r="R532" s="122">
        <v>0.58222147201330232</v>
      </c>
      <c r="S532" s="122">
        <f t="shared" si="28"/>
        <v>4812165201.1147356</v>
      </c>
      <c r="T532" s="122">
        <v>0.59578483258304438</v>
      </c>
      <c r="U532" s="122">
        <f t="shared" si="29"/>
        <v>-13204382287.967106</v>
      </c>
      <c r="V532" s="3">
        <f t="shared" si="30"/>
        <v>0.62801367924002349</v>
      </c>
    </row>
    <row r="533" spans="13:22" x14ac:dyDescent="0.25">
      <c r="M533" s="3">
        <v>529</v>
      </c>
      <c r="N533" s="122">
        <f>(_xlfn.GAMMA.INV(T533,IF($O$2="Railway",$D$31,$D$32),IF($O$2="Railway",$F$31,$F$32))*'CBA Result'!$G$124)</f>
        <v>1294729566.250262</v>
      </c>
      <c r="O533" s="122">
        <f>'CBA Result'!$G$123+'CBA Result'!$G$127+'CBA Result'!$G$128+'CBA Result'!$G$129+'CBA Result'!$G$130</f>
        <v>728759586.14829445</v>
      </c>
      <c r="P533" s="122">
        <f>'CBA Result'!$G$125+'CBA Result'!$G$126</f>
        <v>5415872827.8395329</v>
      </c>
      <c r="Q533" s="122">
        <f>'CBA Result'!$G$110</f>
        <v>-7384971586.1375494</v>
      </c>
      <c r="R533" s="122">
        <v>0.48234073445252534</v>
      </c>
      <c r="S533" s="122">
        <f t="shared" si="28"/>
        <v>4172830441.0539742</v>
      </c>
      <c r="T533" s="122">
        <v>1.3359657824275617E-3</v>
      </c>
      <c r="U533" s="122">
        <f t="shared" si="29"/>
        <v>-6213132349.2819824</v>
      </c>
      <c r="V533" s="3">
        <f t="shared" si="30"/>
        <v>0.99729399683053677</v>
      </c>
    </row>
    <row r="534" spans="13:22" x14ac:dyDescent="0.25">
      <c r="M534" s="3">
        <v>530</v>
      </c>
      <c r="N534" s="122">
        <f>(_xlfn.GAMMA.INV(T534,IF($O$2="Railway",$D$31,$D$32),IF($O$2="Railway",$F$31,$F$32))*'CBA Result'!$G$124)</f>
        <v>2970202744.1217232</v>
      </c>
      <c r="O534" s="122">
        <f>'CBA Result'!$G$123+'CBA Result'!$G$127+'CBA Result'!$G$128+'CBA Result'!$G$129+'CBA Result'!$G$130</f>
        <v>728759586.14829445</v>
      </c>
      <c r="P534" s="122">
        <f>'CBA Result'!$G$125+'CBA Result'!$G$126</f>
        <v>5415872827.8395329</v>
      </c>
      <c r="Q534" s="122">
        <f>'CBA Result'!$G$110</f>
        <v>-7384971586.1375494</v>
      </c>
      <c r="R534" s="122">
        <v>0.64433821983056028</v>
      </c>
      <c r="S534" s="122">
        <f t="shared" si="28"/>
        <v>5241752831.4664164</v>
      </c>
      <c r="T534" s="122">
        <v>0.7316646058543067</v>
      </c>
      <c r="U534" s="122">
        <f t="shared" si="29"/>
        <v>-14253372468.256214</v>
      </c>
      <c r="V534" s="3">
        <f t="shared" si="30"/>
        <v>0.62727015530172692</v>
      </c>
    </row>
    <row r="535" spans="13:22" x14ac:dyDescent="0.25">
      <c r="M535" s="3">
        <v>531</v>
      </c>
      <c r="N535" s="122">
        <f>(_xlfn.GAMMA.INV(T535,IF($O$2="Railway",$D$31,$D$32),IF($O$2="Railway",$F$31,$F$32))*'CBA Result'!$G$124)</f>
        <v>3232792667.0312996</v>
      </c>
      <c r="O535" s="122">
        <f>'CBA Result'!$G$123+'CBA Result'!$G$127+'CBA Result'!$G$128+'CBA Result'!$G$129+'CBA Result'!$G$130</f>
        <v>728759586.14829445</v>
      </c>
      <c r="P535" s="122">
        <f>'CBA Result'!$G$125+'CBA Result'!$G$126</f>
        <v>5415872827.8395329</v>
      </c>
      <c r="Q535" s="122">
        <f>'CBA Result'!$G$110</f>
        <v>-7384971586.1375494</v>
      </c>
      <c r="R535" s="122">
        <v>0.9777089427722635</v>
      </c>
      <c r="S535" s="122">
        <f t="shared" si="28"/>
        <v>9571080441.9197464</v>
      </c>
      <c r="T535" s="122">
        <v>0.85208670866062741</v>
      </c>
      <c r="U535" s="122">
        <f t="shared" si="29"/>
        <v>-15513485766.935293</v>
      </c>
      <c r="V535" s="3">
        <f t="shared" si="30"/>
        <v>0.87231412065637437</v>
      </c>
    </row>
    <row r="536" spans="13:22" x14ac:dyDescent="0.25">
      <c r="M536" s="3">
        <v>532</v>
      </c>
      <c r="N536" s="122">
        <f>(_xlfn.GAMMA.INV(T536,IF($O$2="Railway",$D$31,$D$32),IF($O$2="Railway",$F$31,$F$32))*'CBA Result'!$G$124)</f>
        <v>2343998699.2056651</v>
      </c>
      <c r="O536" s="122">
        <f>'CBA Result'!$G$123+'CBA Result'!$G$127+'CBA Result'!$G$128+'CBA Result'!$G$129+'CBA Result'!$G$130</f>
        <v>728759586.14829445</v>
      </c>
      <c r="P536" s="122">
        <f>'CBA Result'!$G$125+'CBA Result'!$G$126</f>
        <v>5415872827.8395329</v>
      </c>
      <c r="Q536" s="122">
        <f>'CBA Result'!$G$110</f>
        <v>-7384971586.1375494</v>
      </c>
      <c r="R536" s="122">
        <v>0.93073840581276412</v>
      </c>
      <c r="S536" s="122">
        <f t="shared" si="28"/>
        <v>8269408741.4677258</v>
      </c>
      <c r="T536" s="122">
        <v>0.30346889494264628</v>
      </c>
      <c r="U536" s="122">
        <f t="shared" si="29"/>
        <v>-11248352184.37776</v>
      </c>
      <c r="V536" s="3">
        <f t="shared" si="30"/>
        <v>1.0083403187334603</v>
      </c>
    </row>
    <row r="537" spans="13:22" x14ac:dyDescent="0.25">
      <c r="M537" s="3">
        <v>533</v>
      </c>
      <c r="N537" s="122">
        <f>(_xlfn.GAMMA.INV(T537,IF($O$2="Railway",$D$31,$D$32),IF($O$2="Railway",$F$31,$F$32))*'CBA Result'!$G$124)</f>
        <v>1709063440.8093562</v>
      </c>
      <c r="O537" s="122">
        <f>'CBA Result'!$G$123+'CBA Result'!$G$127+'CBA Result'!$G$128+'CBA Result'!$G$129+'CBA Result'!$G$130</f>
        <v>728759586.14829445</v>
      </c>
      <c r="P537" s="122">
        <f>'CBA Result'!$G$125+'CBA Result'!$G$126</f>
        <v>5415872827.8395329</v>
      </c>
      <c r="Q537" s="122">
        <f>'CBA Result'!$G$110</f>
        <v>-7384971586.1375494</v>
      </c>
      <c r="R537" s="122">
        <v>0.59509367480871866</v>
      </c>
      <c r="S537" s="122">
        <f t="shared" si="28"/>
        <v>4898691151.5443268</v>
      </c>
      <c r="T537" s="122">
        <v>2.8996323305485738E-2</v>
      </c>
      <c r="U537" s="122">
        <f t="shared" si="29"/>
        <v>-8201432660.4288559</v>
      </c>
      <c r="V537" s="3">
        <f t="shared" si="30"/>
        <v>0.89454056166308249</v>
      </c>
    </row>
    <row r="538" spans="13:22" x14ac:dyDescent="0.25">
      <c r="M538" s="3">
        <v>534</v>
      </c>
      <c r="N538" s="122">
        <f>(_xlfn.GAMMA.INV(T538,IF($O$2="Railway",$D$31,$D$32),IF($O$2="Railway",$F$31,$F$32))*'CBA Result'!$G$124)</f>
        <v>2704536866.6312795</v>
      </c>
      <c r="O538" s="122">
        <f>'CBA Result'!$G$123+'CBA Result'!$G$127+'CBA Result'!$G$128+'CBA Result'!$G$129+'CBA Result'!$G$130</f>
        <v>728759586.14829445</v>
      </c>
      <c r="P538" s="122">
        <f>'CBA Result'!$G$125+'CBA Result'!$G$126</f>
        <v>5415872827.8395329</v>
      </c>
      <c r="Q538" s="122">
        <f>'CBA Result'!$G$110</f>
        <v>-7384971586.1375494</v>
      </c>
      <c r="R538" s="122">
        <v>0.12368888883725704</v>
      </c>
      <c r="S538" s="122">
        <f t="shared" si="28"/>
        <v>1938845144.710588</v>
      </c>
      <c r="T538" s="122">
        <v>0.56318297415557317</v>
      </c>
      <c r="U538" s="122">
        <f t="shared" si="29"/>
        <v>-12978498316.492842</v>
      </c>
      <c r="V538" s="3">
        <f t="shared" si="30"/>
        <v>0.41392628534407105</v>
      </c>
    </row>
    <row r="539" spans="13:22" x14ac:dyDescent="0.25">
      <c r="M539" s="3">
        <v>535</v>
      </c>
      <c r="N539" s="122">
        <f>(_xlfn.GAMMA.INV(T539,IF($O$2="Railway",$D$31,$D$32),IF($O$2="Railway",$F$31,$F$32))*'CBA Result'!$G$124)</f>
        <v>3008922846.1553731</v>
      </c>
      <c r="O539" s="122">
        <f>'CBA Result'!$G$123+'CBA Result'!$G$127+'CBA Result'!$G$128+'CBA Result'!$G$129+'CBA Result'!$G$130</f>
        <v>728759586.14829445</v>
      </c>
      <c r="P539" s="122">
        <f>'CBA Result'!$G$125+'CBA Result'!$G$126</f>
        <v>5415872827.8395329</v>
      </c>
      <c r="Q539" s="122">
        <f>'CBA Result'!$G$110</f>
        <v>-7384971586.1375494</v>
      </c>
      <c r="R539" s="122">
        <v>0.67757821600756185</v>
      </c>
      <c r="S539" s="122">
        <f t="shared" si="28"/>
        <v>5486417406.6641607</v>
      </c>
      <c r="T539" s="122">
        <v>0.752515465107363</v>
      </c>
      <c r="U539" s="122">
        <f t="shared" si="29"/>
        <v>-14439182018.59305</v>
      </c>
      <c r="V539" s="3">
        <f t="shared" si="30"/>
        <v>0.63882426491266175</v>
      </c>
    </row>
    <row r="540" spans="13:22" x14ac:dyDescent="0.25">
      <c r="M540" s="3">
        <v>536</v>
      </c>
      <c r="N540" s="122">
        <f>(_xlfn.GAMMA.INV(T540,IF($O$2="Railway",$D$31,$D$32),IF($O$2="Railway",$F$31,$F$32))*'CBA Result'!$G$124)</f>
        <v>2457243989.6304994</v>
      </c>
      <c r="O540" s="122">
        <f>'CBA Result'!$G$123+'CBA Result'!$G$127+'CBA Result'!$G$128+'CBA Result'!$G$129+'CBA Result'!$G$130</f>
        <v>728759586.14829445</v>
      </c>
      <c r="P540" s="122">
        <f>'CBA Result'!$G$125+'CBA Result'!$G$126</f>
        <v>5415872827.8395329</v>
      </c>
      <c r="Q540" s="122">
        <f>'CBA Result'!$G$110</f>
        <v>-7384971586.1375494</v>
      </c>
      <c r="R540" s="122">
        <v>0.93644191776622066</v>
      </c>
      <c r="S540" s="122">
        <f t="shared" si="28"/>
        <v>8384739516.9567776</v>
      </c>
      <c r="T540" s="122">
        <v>0.38367254822908126</v>
      </c>
      <c r="U540" s="122">
        <f t="shared" si="29"/>
        <v>-11791792293.944525</v>
      </c>
      <c r="V540" s="3">
        <f t="shared" si="30"/>
        <v>0.98125397770765777</v>
      </c>
    </row>
    <row r="541" spans="13:22" x14ac:dyDescent="0.25">
      <c r="M541" s="3">
        <v>537</v>
      </c>
      <c r="N541" s="122">
        <f>(_xlfn.GAMMA.INV(T541,IF($O$2="Railway",$D$31,$D$32),IF($O$2="Railway",$F$31,$F$32))*'CBA Result'!$G$124)</f>
        <v>2806002841.7993679</v>
      </c>
      <c r="O541" s="122">
        <f>'CBA Result'!$G$123+'CBA Result'!$G$127+'CBA Result'!$G$128+'CBA Result'!$G$129+'CBA Result'!$G$130</f>
        <v>728759586.14829445</v>
      </c>
      <c r="P541" s="122">
        <f>'CBA Result'!$G$125+'CBA Result'!$G$126</f>
        <v>5415872827.8395329</v>
      </c>
      <c r="Q541" s="122">
        <f>'CBA Result'!$G$110</f>
        <v>-7384971586.1375494</v>
      </c>
      <c r="R541" s="122">
        <v>0.23462925455883321</v>
      </c>
      <c r="S541" s="122">
        <f t="shared" si="28"/>
        <v>2676599976.198822</v>
      </c>
      <c r="T541" s="122">
        <v>0.6321915786881297</v>
      </c>
      <c r="U541" s="122">
        <f t="shared" si="29"/>
        <v>-13465411992.600582</v>
      </c>
      <c r="V541" s="3">
        <f t="shared" si="30"/>
        <v>0.46128275967788496</v>
      </c>
    </row>
    <row r="542" spans="13:22" x14ac:dyDescent="0.25">
      <c r="M542" s="3">
        <v>538</v>
      </c>
      <c r="N542" s="122">
        <f>(_xlfn.GAMMA.INV(T542,IF($O$2="Railway",$D$31,$D$32),IF($O$2="Railway",$F$31,$F$32))*'CBA Result'!$G$124)</f>
        <v>1942721473.8938282</v>
      </c>
      <c r="O542" s="122">
        <f>'CBA Result'!$G$123+'CBA Result'!$G$127+'CBA Result'!$G$128+'CBA Result'!$G$129+'CBA Result'!$G$130</f>
        <v>728759586.14829445</v>
      </c>
      <c r="P542" s="122">
        <f>'CBA Result'!$G$125+'CBA Result'!$G$126</f>
        <v>5415872827.8395329</v>
      </c>
      <c r="Q542" s="122">
        <f>'CBA Result'!$G$110</f>
        <v>-7384971586.1375494</v>
      </c>
      <c r="R542" s="122">
        <v>0.19906908546148805</v>
      </c>
      <c r="S542" s="122">
        <f t="shared" si="28"/>
        <v>2451926094.2506495</v>
      </c>
      <c r="T542" s="122">
        <v>8.8177288670890586E-2</v>
      </c>
      <c r="U542" s="122">
        <f t="shared" si="29"/>
        <v>-9322707961.3638763</v>
      </c>
      <c r="V542" s="3">
        <f t="shared" si="30"/>
        <v>0.54956212031157925</v>
      </c>
    </row>
    <row r="543" spans="13:22" x14ac:dyDescent="0.25">
      <c r="M543" s="3">
        <v>539</v>
      </c>
      <c r="N543" s="122">
        <f>(_xlfn.GAMMA.INV(T543,IF($O$2="Railway",$D$31,$D$32),IF($O$2="Railway",$F$31,$F$32))*'CBA Result'!$G$124)</f>
        <v>3395747564.0001831</v>
      </c>
      <c r="O543" s="122">
        <f>'CBA Result'!$G$123+'CBA Result'!$G$127+'CBA Result'!$G$128+'CBA Result'!$G$129+'CBA Result'!$G$130</f>
        <v>728759586.14829445</v>
      </c>
      <c r="P543" s="122">
        <f>'CBA Result'!$G$125+'CBA Result'!$G$126</f>
        <v>5415872827.8395329</v>
      </c>
      <c r="Q543" s="122">
        <f>'CBA Result'!$G$110</f>
        <v>-7384971586.1375494</v>
      </c>
      <c r="R543" s="122">
        <v>0.35112655957038552</v>
      </c>
      <c r="S543" s="122">
        <f t="shared" si="28"/>
        <v>3381171463.3170705</v>
      </c>
      <c r="T543" s="122">
        <v>0.9030961698934733</v>
      </c>
      <c r="U543" s="122">
        <f t="shared" si="29"/>
        <v>-16295471726.183544</v>
      </c>
      <c r="V543" s="3">
        <f t="shared" si="30"/>
        <v>0.46059903877501335</v>
      </c>
    </row>
    <row r="544" spans="13:22" x14ac:dyDescent="0.25">
      <c r="M544" s="3">
        <v>540</v>
      </c>
      <c r="N544" s="122">
        <f>(_xlfn.GAMMA.INV(T544,IF($O$2="Railway",$D$31,$D$32),IF($O$2="Railway",$F$31,$F$32))*'CBA Result'!$G$124)</f>
        <v>2717210597.9583473</v>
      </c>
      <c r="O544" s="122">
        <f>'CBA Result'!$G$123+'CBA Result'!$G$127+'CBA Result'!$G$128+'CBA Result'!$G$129+'CBA Result'!$G$130</f>
        <v>728759586.14829445</v>
      </c>
      <c r="P544" s="122">
        <f>'CBA Result'!$G$125+'CBA Result'!$G$126</f>
        <v>5415872827.8395329</v>
      </c>
      <c r="Q544" s="122">
        <f>'CBA Result'!$G$110</f>
        <v>-7384971586.1375494</v>
      </c>
      <c r="R544" s="122">
        <v>0.23994011124605141</v>
      </c>
      <c r="S544" s="122">
        <f t="shared" si="28"/>
        <v>2709567106.8520913</v>
      </c>
      <c r="T544" s="122">
        <v>0.57205000740908329</v>
      </c>
      <c r="U544" s="122">
        <f t="shared" si="29"/>
        <v>-13039316862.810871</v>
      </c>
      <c r="V544" s="3">
        <f t="shared" si="30"/>
        <v>0.47207513673625001</v>
      </c>
    </row>
    <row r="545" spans="13:22" x14ac:dyDescent="0.25">
      <c r="M545" s="3">
        <v>541</v>
      </c>
      <c r="N545" s="122">
        <f>(_xlfn.GAMMA.INV(T545,IF($O$2="Railway",$D$31,$D$32),IF($O$2="Railway",$F$31,$F$32))*'CBA Result'!$G$124)</f>
        <v>3178977374.0552402</v>
      </c>
      <c r="O545" s="122">
        <f>'CBA Result'!$G$123+'CBA Result'!$G$127+'CBA Result'!$G$128+'CBA Result'!$G$129+'CBA Result'!$G$130</f>
        <v>728759586.14829445</v>
      </c>
      <c r="P545" s="122">
        <f>'CBA Result'!$G$125+'CBA Result'!$G$126</f>
        <v>5415872827.8395329</v>
      </c>
      <c r="Q545" s="122">
        <f>'CBA Result'!$G$110</f>
        <v>-7384971586.1375494</v>
      </c>
      <c r="R545" s="122">
        <v>0.50632025335346487</v>
      </c>
      <c r="S545" s="122">
        <f t="shared" si="28"/>
        <v>4322066842.951066</v>
      </c>
      <c r="T545" s="122">
        <v>0.83140005693882146</v>
      </c>
      <c r="U545" s="122">
        <f t="shared" si="29"/>
        <v>-15255237599.602554</v>
      </c>
      <c r="V545" s="3">
        <f t="shared" si="30"/>
        <v>0.53947398389711165</v>
      </c>
    </row>
    <row r="546" spans="13:22" x14ac:dyDescent="0.25">
      <c r="M546" s="3">
        <v>542</v>
      </c>
      <c r="N546" s="122">
        <f>(_xlfn.GAMMA.INV(T546,IF($O$2="Railway",$D$31,$D$32),IF($O$2="Railway",$F$31,$F$32))*'CBA Result'!$G$124)</f>
        <v>3321743405.4562345</v>
      </c>
      <c r="O546" s="122">
        <f>'CBA Result'!$G$123+'CBA Result'!$G$127+'CBA Result'!$G$128+'CBA Result'!$G$129+'CBA Result'!$G$130</f>
        <v>728759586.14829445</v>
      </c>
      <c r="P546" s="122">
        <f>'CBA Result'!$G$125+'CBA Result'!$G$126</f>
        <v>5415872827.8395329</v>
      </c>
      <c r="Q546" s="122">
        <f>'CBA Result'!$G$110</f>
        <v>-7384971586.1375494</v>
      </c>
      <c r="R546" s="122">
        <v>0.10317790774616309</v>
      </c>
      <c r="S546" s="122">
        <f t="shared" si="28"/>
        <v>1784473037.7313643</v>
      </c>
      <c r="T546" s="122">
        <v>0.88200516773697468</v>
      </c>
      <c r="U546" s="122">
        <f t="shared" si="29"/>
        <v>-15940341478.588715</v>
      </c>
      <c r="V546" s="3">
        <f t="shared" si="30"/>
        <v>0.36605088022571619</v>
      </c>
    </row>
    <row r="547" spans="13:22" x14ac:dyDescent="0.25">
      <c r="M547" s="3">
        <v>543</v>
      </c>
      <c r="N547" s="122">
        <f>(_xlfn.GAMMA.INV(T547,IF($O$2="Railway",$D$31,$D$32),IF($O$2="Railway",$F$31,$F$32))*'CBA Result'!$G$124)</f>
        <v>2853339618.4553638</v>
      </c>
      <c r="O547" s="122">
        <f>'CBA Result'!$G$123+'CBA Result'!$G$127+'CBA Result'!$G$128+'CBA Result'!$G$129+'CBA Result'!$G$130</f>
        <v>728759586.14829445</v>
      </c>
      <c r="P547" s="122">
        <f>'CBA Result'!$G$125+'CBA Result'!$G$126</f>
        <v>5415872827.8395329</v>
      </c>
      <c r="Q547" s="122">
        <f>'CBA Result'!$G$110</f>
        <v>-7384971586.1375494</v>
      </c>
      <c r="R547" s="122">
        <v>0.80889534288882914</v>
      </c>
      <c r="S547" s="122">
        <f t="shared" si="28"/>
        <v>6621059820.8618488</v>
      </c>
      <c r="T547" s="122">
        <v>0.6625852028656376</v>
      </c>
      <c r="U547" s="122">
        <f t="shared" si="29"/>
        <v>-13692571135.34256</v>
      </c>
      <c r="V547" s="3">
        <f t="shared" si="30"/>
        <v>0.74516019852032311</v>
      </c>
    </row>
    <row r="548" spans="13:22" x14ac:dyDescent="0.25">
      <c r="M548" s="3">
        <v>544</v>
      </c>
      <c r="N548" s="122">
        <f>(_xlfn.GAMMA.INV(T548,IF($O$2="Railway",$D$31,$D$32),IF($O$2="Railway",$F$31,$F$32))*'CBA Result'!$G$124)</f>
        <v>2675565948.7828789</v>
      </c>
      <c r="O548" s="122">
        <f>'CBA Result'!$G$123+'CBA Result'!$G$127+'CBA Result'!$G$128+'CBA Result'!$G$129+'CBA Result'!$G$130</f>
        <v>728759586.14829445</v>
      </c>
      <c r="P548" s="122">
        <f>'CBA Result'!$G$125+'CBA Result'!$G$126</f>
        <v>5415872827.8395329</v>
      </c>
      <c r="Q548" s="122">
        <f>'CBA Result'!$G$110</f>
        <v>-7384971586.1375494</v>
      </c>
      <c r="R548" s="122">
        <v>0.25157395243507397</v>
      </c>
      <c r="S548" s="122">
        <f t="shared" si="28"/>
        <v>2781354344.5383034</v>
      </c>
      <c r="T548" s="122">
        <v>0.54269594479112582</v>
      </c>
      <c r="U548" s="122">
        <f t="shared" si="29"/>
        <v>-12839473031.549673</v>
      </c>
      <c r="V548" s="3">
        <f t="shared" si="30"/>
        <v>0.48177054184932461</v>
      </c>
    </row>
    <row r="549" spans="13:22" x14ac:dyDescent="0.25">
      <c r="M549" s="3">
        <v>545</v>
      </c>
      <c r="N549" s="122">
        <f>(_xlfn.GAMMA.INV(T549,IF($O$2="Railway",$D$31,$D$32),IF($O$2="Railway",$F$31,$F$32))*'CBA Result'!$G$124)</f>
        <v>2797981004.2207417</v>
      </c>
      <c r="O549" s="122">
        <f>'CBA Result'!$G$123+'CBA Result'!$G$127+'CBA Result'!$G$128+'CBA Result'!$G$129+'CBA Result'!$G$130</f>
        <v>728759586.14829445</v>
      </c>
      <c r="P549" s="122">
        <f>'CBA Result'!$G$125+'CBA Result'!$G$126</f>
        <v>5415872827.8395329</v>
      </c>
      <c r="Q549" s="122">
        <f>'CBA Result'!$G$110</f>
        <v>-7384971586.1375494</v>
      </c>
      <c r="R549" s="122">
        <v>0.49272041661279942</v>
      </c>
      <c r="S549" s="122">
        <f t="shared" si="28"/>
        <v>4237163860.4240122</v>
      </c>
      <c r="T549" s="122">
        <v>0.62691727991749258</v>
      </c>
      <c r="U549" s="122">
        <f t="shared" si="29"/>
        <v>-13426916896.899015</v>
      </c>
      <c r="V549" s="3">
        <f t="shared" si="30"/>
        <v>0.57823434154017472</v>
      </c>
    </row>
    <row r="550" spans="13:22" x14ac:dyDescent="0.25">
      <c r="M550" s="3">
        <v>546</v>
      </c>
      <c r="N550" s="122">
        <f>(_xlfn.GAMMA.INV(T550,IF($O$2="Railway",$D$31,$D$32),IF($O$2="Railway",$F$31,$F$32))*'CBA Result'!$G$124)</f>
        <v>2330112477.1537218</v>
      </c>
      <c r="O550" s="122">
        <f>'CBA Result'!$G$123+'CBA Result'!$G$127+'CBA Result'!$G$128+'CBA Result'!$G$129+'CBA Result'!$G$130</f>
        <v>728759586.14829445</v>
      </c>
      <c r="P550" s="122">
        <f>'CBA Result'!$G$125+'CBA Result'!$G$126</f>
        <v>5415872827.8395329</v>
      </c>
      <c r="Q550" s="122">
        <f>'CBA Result'!$G$110</f>
        <v>-7384971586.1375494</v>
      </c>
      <c r="R550" s="122">
        <v>0.28489291601037214</v>
      </c>
      <c r="S550" s="122">
        <f t="shared" si="28"/>
        <v>2984312357.1596932</v>
      </c>
      <c r="T550" s="122">
        <v>0.29399881283895779</v>
      </c>
      <c r="U550" s="122">
        <f t="shared" si="29"/>
        <v>-11181715152.452929</v>
      </c>
      <c r="V550" s="3">
        <f t="shared" si="30"/>
        <v>0.54045236692834364</v>
      </c>
    </row>
    <row r="551" spans="13:22" x14ac:dyDescent="0.25">
      <c r="M551" s="3">
        <v>547</v>
      </c>
      <c r="N551" s="122">
        <f>(_xlfn.GAMMA.INV(T551,IF($O$2="Railway",$D$31,$D$32),IF($O$2="Railway",$F$31,$F$32))*'CBA Result'!$G$124)</f>
        <v>2820438902.005692</v>
      </c>
      <c r="O551" s="122">
        <f>'CBA Result'!$G$123+'CBA Result'!$G$127+'CBA Result'!$G$128+'CBA Result'!$G$129+'CBA Result'!$G$130</f>
        <v>728759586.14829445</v>
      </c>
      <c r="P551" s="122">
        <f>'CBA Result'!$G$125+'CBA Result'!$G$126</f>
        <v>5415872827.8395329</v>
      </c>
      <c r="Q551" s="122">
        <f>'CBA Result'!$G$110</f>
        <v>-7384971586.1375494</v>
      </c>
      <c r="R551" s="122">
        <v>0.12430279269034339</v>
      </c>
      <c r="S551" s="122">
        <f t="shared" si="28"/>
        <v>1943333994.5403783</v>
      </c>
      <c r="T551" s="122">
        <v>0.6415952062108583</v>
      </c>
      <c r="U551" s="122">
        <f t="shared" si="29"/>
        <v>-13534687581.111208</v>
      </c>
      <c r="V551" s="3">
        <f t="shared" si="30"/>
        <v>0.40581154531853803</v>
      </c>
    </row>
    <row r="552" spans="13:22" x14ac:dyDescent="0.25">
      <c r="M552" s="3">
        <v>548</v>
      </c>
      <c r="N552" s="122">
        <f>(_xlfn.GAMMA.INV(T552,IF($O$2="Railway",$D$31,$D$32),IF($O$2="Railway",$F$31,$F$32))*'CBA Result'!$G$124)</f>
        <v>3002865918.9062142</v>
      </c>
      <c r="O552" s="122">
        <f>'CBA Result'!$G$123+'CBA Result'!$G$127+'CBA Result'!$G$128+'CBA Result'!$G$129+'CBA Result'!$G$130</f>
        <v>728759586.14829445</v>
      </c>
      <c r="P552" s="122">
        <f>'CBA Result'!$G$125+'CBA Result'!$G$126</f>
        <v>5415872827.8395329</v>
      </c>
      <c r="Q552" s="122">
        <f>'CBA Result'!$G$110</f>
        <v>-7384971586.1375494</v>
      </c>
      <c r="R552" s="122">
        <v>0.66296991926478288</v>
      </c>
      <c r="S552" s="122">
        <f t="shared" si="28"/>
        <v>5377406556.4967327</v>
      </c>
      <c r="T552" s="122">
        <v>0.74932347854782377</v>
      </c>
      <c r="U552" s="122">
        <f t="shared" si="29"/>
        <v>-14410116110.4606</v>
      </c>
      <c r="V552" s="3">
        <f t="shared" si="30"/>
        <v>0.63212759645557659</v>
      </c>
    </row>
    <row r="553" spans="13:22" x14ac:dyDescent="0.25">
      <c r="M553" s="3">
        <v>549</v>
      </c>
      <c r="N553" s="122">
        <f>(_xlfn.GAMMA.INV(T553,IF($O$2="Railway",$D$31,$D$32),IF($O$2="Railway",$F$31,$F$32))*'CBA Result'!$G$124)</f>
        <v>3173577649.1109762</v>
      </c>
      <c r="O553" s="122">
        <f>'CBA Result'!$G$123+'CBA Result'!$G$127+'CBA Result'!$G$128+'CBA Result'!$G$129+'CBA Result'!$G$130</f>
        <v>728759586.14829445</v>
      </c>
      <c r="P553" s="122">
        <f>'CBA Result'!$G$125+'CBA Result'!$G$126</f>
        <v>5415872827.8395329</v>
      </c>
      <c r="Q553" s="122">
        <f>'CBA Result'!$G$110</f>
        <v>-7384971586.1375494</v>
      </c>
      <c r="R553" s="122">
        <v>0.6143726671086589</v>
      </c>
      <c r="S553" s="122">
        <f t="shared" si="28"/>
        <v>5030575947.0652208</v>
      </c>
      <c r="T553" s="122">
        <v>0.82921302363320126</v>
      </c>
      <c r="U553" s="122">
        <f t="shared" si="29"/>
        <v>-15229325465.823456</v>
      </c>
      <c r="V553" s="3">
        <f t="shared" si="30"/>
        <v>0.5865600024355041</v>
      </c>
    </row>
    <row r="554" spans="13:22" x14ac:dyDescent="0.25">
      <c r="M554" s="3">
        <v>550</v>
      </c>
      <c r="N554" s="122">
        <f>(_xlfn.GAMMA.INV(T554,IF($O$2="Railway",$D$31,$D$32),IF($O$2="Railway",$F$31,$F$32))*'CBA Result'!$G$124)</f>
        <v>2156099503.9067721</v>
      </c>
      <c r="O554" s="122">
        <f>'CBA Result'!$G$123+'CBA Result'!$G$127+'CBA Result'!$G$128+'CBA Result'!$G$129+'CBA Result'!$G$130</f>
        <v>728759586.14829445</v>
      </c>
      <c r="P554" s="122">
        <f>'CBA Result'!$G$125+'CBA Result'!$G$126</f>
        <v>5415872827.8395329</v>
      </c>
      <c r="Q554" s="122">
        <f>'CBA Result'!$G$110</f>
        <v>-7384971586.1375494</v>
      </c>
      <c r="R554" s="122">
        <v>0.8456998077375818</v>
      </c>
      <c r="S554" s="122">
        <f t="shared" si="28"/>
        <v>7019703989.8423634</v>
      </c>
      <c r="T554" s="122">
        <v>0.18581194171846904</v>
      </c>
      <c r="U554" s="122">
        <f t="shared" si="29"/>
        <v>-10346663832.50309</v>
      </c>
      <c r="V554" s="3">
        <f t="shared" si="30"/>
        <v>0.95727117844335097</v>
      </c>
    </row>
    <row r="555" spans="13:22" x14ac:dyDescent="0.25">
      <c r="M555" s="3">
        <v>551</v>
      </c>
      <c r="N555" s="122">
        <f>(_xlfn.GAMMA.INV(T555,IF($O$2="Railway",$D$31,$D$32),IF($O$2="Railway",$F$31,$F$32))*'CBA Result'!$G$124)</f>
        <v>2485987450.5806808</v>
      </c>
      <c r="O555" s="122">
        <f>'CBA Result'!$G$123+'CBA Result'!$G$127+'CBA Result'!$G$128+'CBA Result'!$G$129+'CBA Result'!$G$130</f>
        <v>728759586.14829445</v>
      </c>
      <c r="P555" s="122">
        <f>'CBA Result'!$G$125+'CBA Result'!$G$126</f>
        <v>5415872827.8395329</v>
      </c>
      <c r="Q555" s="122">
        <f>'CBA Result'!$G$110</f>
        <v>-7384971586.1375494</v>
      </c>
      <c r="R555" s="122">
        <v>0.23115573900438147</v>
      </c>
      <c r="S555" s="122">
        <f t="shared" si="28"/>
        <v>2654965825.2519646</v>
      </c>
      <c r="T555" s="122">
        <v>0.40460466444752674</v>
      </c>
      <c r="U555" s="122">
        <f t="shared" si="29"/>
        <v>-11929726061.516628</v>
      </c>
      <c r="V555" s="3">
        <f t="shared" si="30"/>
        <v>0.49202411117516659</v>
      </c>
    </row>
    <row r="556" spans="13:22" x14ac:dyDescent="0.25">
      <c r="M556" s="3">
        <v>552</v>
      </c>
      <c r="N556" s="122">
        <f>(_xlfn.GAMMA.INV(T556,IF($O$2="Railway",$D$31,$D$32),IF($O$2="Railway",$F$31,$F$32))*'CBA Result'!$G$124)</f>
        <v>2866120277.4354339</v>
      </c>
      <c r="O556" s="122">
        <f>'CBA Result'!$G$123+'CBA Result'!$G$127+'CBA Result'!$G$128+'CBA Result'!$G$129+'CBA Result'!$G$130</f>
        <v>728759586.14829445</v>
      </c>
      <c r="P556" s="122">
        <f>'CBA Result'!$G$125+'CBA Result'!$G$126</f>
        <v>5415872827.8395329</v>
      </c>
      <c r="Q556" s="122">
        <f>'CBA Result'!$G$110</f>
        <v>-7384971586.1375494</v>
      </c>
      <c r="R556" s="122">
        <v>0.52390445254317586</v>
      </c>
      <c r="S556" s="122">
        <f t="shared" si="28"/>
        <v>4432983956.2566614</v>
      </c>
      <c r="T556" s="122">
        <v>0.67056637478671322</v>
      </c>
      <c r="U556" s="122">
        <f t="shared" si="29"/>
        <v>-13753902804.769243</v>
      </c>
      <c r="V556" s="3">
        <f t="shared" si="30"/>
        <v>0.58367896980169742</v>
      </c>
    </row>
    <row r="557" spans="13:22" x14ac:dyDescent="0.25">
      <c r="M557" s="3">
        <v>553</v>
      </c>
      <c r="N557" s="122">
        <f>(_xlfn.GAMMA.INV(T557,IF($O$2="Railway",$D$31,$D$32),IF($O$2="Railway",$F$31,$F$32))*'CBA Result'!$G$124)</f>
        <v>2499198797.7843308</v>
      </c>
      <c r="O557" s="122">
        <f>'CBA Result'!$G$123+'CBA Result'!$G$127+'CBA Result'!$G$128+'CBA Result'!$G$129+'CBA Result'!$G$130</f>
        <v>728759586.14829445</v>
      </c>
      <c r="P557" s="122">
        <f>'CBA Result'!$G$125+'CBA Result'!$G$126</f>
        <v>5415872827.8395329</v>
      </c>
      <c r="Q557" s="122">
        <f>'CBA Result'!$G$110</f>
        <v>-7384971586.1375494</v>
      </c>
      <c r="R557" s="122">
        <v>6.9767186265425774E-2</v>
      </c>
      <c r="S557" s="122">
        <f t="shared" si="28"/>
        <v>1508123079.2165635</v>
      </c>
      <c r="T557" s="122">
        <v>0.41426695402873215</v>
      </c>
      <c r="U557" s="122">
        <f t="shared" si="29"/>
        <v>-11993124512.303787</v>
      </c>
      <c r="V557" s="3">
        <f t="shared" si="30"/>
        <v>0.39489971594061474</v>
      </c>
    </row>
    <row r="558" spans="13:22" x14ac:dyDescent="0.25">
      <c r="M558" s="3">
        <v>554</v>
      </c>
      <c r="N558" s="122">
        <f>(_xlfn.GAMMA.INV(T558,IF($O$2="Railway",$D$31,$D$32),IF($O$2="Railway",$F$31,$F$32))*'CBA Result'!$G$124)</f>
        <v>3277924556.2720671</v>
      </c>
      <c r="O558" s="122">
        <f>'CBA Result'!$G$123+'CBA Result'!$G$127+'CBA Result'!$G$128+'CBA Result'!$G$129+'CBA Result'!$G$130</f>
        <v>728759586.14829445</v>
      </c>
      <c r="P558" s="122">
        <f>'CBA Result'!$G$125+'CBA Result'!$G$126</f>
        <v>5415872827.8395329</v>
      </c>
      <c r="Q558" s="122">
        <f>'CBA Result'!$G$110</f>
        <v>-7384971586.1375494</v>
      </c>
      <c r="R558" s="122">
        <v>0.23745801496749208</v>
      </c>
      <c r="S558" s="122">
        <f t="shared" si="28"/>
        <v>2694175715.7896476</v>
      </c>
      <c r="T558" s="122">
        <v>0.86791486206514656</v>
      </c>
      <c r="U558" s="122">
        <f t="shared" si="29"/>
        <v>-15730064123.014807</v>
      </c>
      <c r="V558" s="3">
        <f t="shared" si="30"/>
        <v>0.42599062570926949</v>
      </c>
    </row>
    <row r="559" spans="13:22" x14ac:dyDescent="0.25">
      <c r="M559" s="3">
        <v>555</v>
      </c>
      <c r="N559" s="122">
        <f>(_xlfn.GAMMA.INV(T559,IF($O$2="Railway",$D$31,$D$32),IF($O$2="Railway",$F$31,$F$32))*'CBA Result'!$G$124)</f>
        <v>1445796613.3820193</v>
      </c>
      <c r="O559" s="122">
        <f>'CBA Result'!$G$123+'CBA Result'!$G$127+'CBA Result'!$G$128+'CBA Result'!$G$129+'CBA Result'!$G$130</f>
        <v>728759586.14829445</v>
      </c>
      <c r="P559" s="122">
        <f>'CBA Result'!$G$125+'CBA Result'!$G$126</f>
        <v>5415872827.8395329</v>
      </c>
      <c r="Q559" s="122">
        <f>'CBA Result'!$G$110</f>
        <v>-7384971586.1375494</v>
      </c>
      <c r="R559" s="122">
        <v>0.32941297019134941</v>
      </c>
      <c r="S559" s="122">
        <f t="shared" si="28"/>
        <v>3251584159.2848353</v>
      </c>
      <c r="T559" s="122">
        <v>5.0265375772037268E-3</v>
      </c>
      <c r="U559" s="122">
        <f t="shared" si="29"/>
        <v>-6938071040.6591759</v>
      </c>
      <c r="V559" s="3">
        <f t="shared" si="30"/>
        <v>0.78208198316453381</v>
      </c>
    </row>
    <row r="560" spans="13:22" x14ac:dyDescent="0.25">
      <c r="M560" s="3">
        <v>556</v>
      </c>
      <c r="N560" s="122">
        <f>(_xlfn.GAMMA.INV(T560,IF($O$2="Railway",$D$31,$D$32),IF($O$2="Railway",$F$31,$F$32))*'CBA Result'!$G$124)</f>
        <v>2615800854.689105</v>
      </c>
      <c r="O560" s="122">
        <f>'CBA Result'!$G$123+'CBA Result'!$G$127+'CBA Result'!$G$128+'CBA Result'!$G$129+'CBA Result'!$G$130</f>
        <v>728759586.14829445</v>
      </c>
      <c r="P560" s="122">
        <f>'CBA Result'!$G$125+'CBA Result'!$G$126</f>
        <v>5415872827.8395329</v>
      </c>
      <c r="Q560" s="122">
        <f>'CBA Result'!$G$110</f>
        <v>-7384971586.1375494</v>
      </c>
      <c r="R560" s="122">
        <v>0.14910274512381438</v>
      </c>
      <c r="S560" s="122">
        <f t="shared" si="28"/>
        <v>2119513886.3049009</v>
      </c>
      <c r="T560" s="122">
        <v>0.49965736110464121</v>
      </c>
      <c r="U560" s="122">
        <f t="shared" si="29"/>
        <v>-12552673031.64905</v>
      </c>
      <c r="V560" s="3">
        <f t="shared" si="30"/>
        <v>0.43529169551104629</v>
      </c>
    </row>
    <row r="561" spans="13:22" x14ac:dyDescent="0.25">
      <c r="M561" s="3">
        <v>557</v>
      </c>
      <c r="N561" s="122">
        <f>(_xlfn.GAMMA.INV(T561,IF($O$2="Railway",$D$31,$D$32),IF($O$2="Railway",$F$31,$F$32))*'CBA Result'!$G$124)</f>
        <v>1968137810.227278</v>
      </c>
      <c r="O561" s="122">
        <f>'CBA Result'!$G$123+'CBA Result'!$G$127+'CBA Result'!$G$128+'CBA Result'!$G$129+'CBA Result'!$G$130</f>
        <v>728759586.14829445</v>
      </c>
      <c r="P561" s="122">
        <f>'CBA Result'!$G$125+'CBA Result'!$G$126</f>
        <v>5415872827.8395329</v>
      </c>
      <c r="Q561" s="122">
        <f>'CBA Result'!$G$110</f>
        <v>-7384971586.1375494</v>
      </c>
      <c r="R561" s="122">
        <v>0.87077186803315998</v>
      </c>
      <c r="S561" s="122">
        <f t="shared" si="28"/>
        <v>7326963411.6611757</v>
      </c>
      <c r="T561" s="122">
        <v>9.7541674669936351E-2</v>
      </c>
      <c r="U561" s="122">
        <f t="shared" si="29"/>
        <v>-9444675564.1667805</v>
      </c>
      <c r="V561" s="3">
        <f t="shared" si="30"/>
        <v>1.0613239957195992</v>
      </c>
    </row>
    <row r="562" spans="13:22" x14ac:dyDescent="0.25">
      <c r="M562" s="3">
        <v>558</v>
      </c>
      <c r="N562" s="122">
        <f>(_xlfn.GAMMA.INV(T562,IF($O$2="Railway",$D$31,$D$32),IF($O$2="Railway",$F$31,$F$32))*'CBA Result'!$G$124)</f>
        <v>1561869833.058727</v>
      </c>
      <c r="O562" s="122">
        <f>'CBA Result'!$G$123+'CBA Result'!$G$127+'CBA Result'!$G$128+'CBA Result'!$G$129+'CBA Result'!$G$130</f>
        <v>728759586.14829445</v>
      </c>
      <c r="P562" s="122">
        <f>'CBA Result'!$G$125+'CBA Result'!$G$126</f>
        <v>5415872827.8395329</v>
      </c>
      <c r="Q562" s="122">
        <f>'CBA Result'!$G$110</f>
        <v>-7384971586.1375494</v>
      </c>
      <c r="R562" s="122">
        <v>0.58923401511571716</v>
      </c>
      <c r="S562" s="122">
        <f t="shared" si="28"/>
        <v>4859158536.024106</v>
      </c>
      <c r="T562" s="122">
        <v>1.1750828850330519E-2</v>
      </c>
      <c r="U562" s="122">
        <f t="shared" si="29"/>
        <v>-7495081782.4060507</v>
      </c>
      <c r="V562" s="3">
        <f t="shared" si="30"/>
        <v>0.95393061247370703</v>
      </c>
    </row>
    <row r="563" spans="13:22" x14ac:dyDescent="0.25">
      <c r="M563" s="3">
        <v>559</v>
      </c>
      <c r="N563" s="122">
        <f>(_xlfn.GAMMA.INV(T563,IF($O$2="Railway",$D$31,$D$32),IF($O$2="Railway",$F$31,$F$32))*'CBA Result'!$G$124)</f>
        <v>5752512025.463953</v>
      </c>
      <c r="O563" s="122">
        <f>'CBA Result'!$G$123+'CBA Result'!$G$127+'CBA Result'!$G$128+'CBA Result'!$G$129+'CBA Result'!$G$130</f>
        <v>728759586.14829445</v>
      </c>
      <c r="P563" s="122">
        <f>'CBA Result'!$G$125+'CBA Result'!$G$126</f>
        <v>5415872827.8395329</v>
      </c>
      <c r="Q563" s="122">
        <f>'CBA Result'!$G$110</f>
        <v>-7384971586.1375494</v>
      </c>
      <c r="R563" s="122">
        <v>0.59124478462858887</v>
      </c>
      <c r="S563" s="122">
        <f t="shared" si="28"/>
        <v>4872696638.150876</v>
      </c>
      <c r="T563" s="122">
        <v>0.99999218920440514</v>
      </c>
      <c r="U563" s="122">
        <f t="shared" si="29"/>
        <v>-27605084093.781483</v>
      </c>
      <c r="V563" s="3">
        <f t="shared" si="30"/>
        <v>0.41129989719251747</v>
      </c>
    </row>
    <row r="564" spans="13:22" x14ac:dyDescent="0.25">
      <c r="M564" s="3">
        <v>560</v>
      </c>
      <c r="N564" s="122">
        <f>(_xlfn.GAMMA.INV(T564,IF($O$2="Railway",$D$31,$D$32),IF($O$2="Railway",$F$31,$F$32))*'CBA Result'!$G$124)</f>
        <v>2893469262.3686962</v>
      </c>
      <c r="O564" s="122">
        <f>'CBA Result'!$G$123+'CBA Result'!$G$127+'CBA Result'!$G$128+'CBA Result'!$G$129+'CBA Result'!$G$130</f>
        <v>728759586.14829445</v>
      </c>
      <c r="P564" s="122">
        <f>'CBA Result'!$G$125+'CBA Result'!$G$126</f>
        <v>5415872827.8395329</v>
      </c>
      <c r="Q564" s="122">
        <f>'CBA Result'!$G$110</f>
        <v>-7384971586.1375494</v>
      </c>
      <c r="R564" s="122">
        <v>1.9667759687790887E-2</v>
      </c>
      <c r="S564" s="122">
        <f t="shared" si="28"/>
        <v>958614047.2535665</v>
      </c>
      <c r="T564" s="122">
        <v>0.68730587379034003</v>
      </c>
      <c r="U564" s="122">
        <f t="shared" si="29"/>
        <v>-13885144777.949018</v>
      </c>
      <c r="V564" s="3">
        <f t="shared" si="30"/>
        <v>0.32990962420826814</v>
      </c>
    </row>
    <row r="565" spans="13:22" x14ac:dyDescent="0.25">
      <c r="M565" s="3">
        <v>561</v>
      </c>
      <c r="N565" s="122">
        <f>(_xlfn.GAMMA.INV(T565,IF($O$2="Railway",$D$31,$D$32),IF($O$2="Railway",$F$31,$F$32))*'CBA Result'!$G$124)</f>
        <v>2809295981.6193724</v>
      </c>
      <c r="O565" s="122">
        <f>'CBA Result'!$G$123+'CBA Result'!$G$127+'CBA Result'!$G$128+'CBA Result'!$G$129+'CBA Result'!$G$130</f>
        <v>728759586.14829445</v>
      </c>
      <c r="P565" s="122">
        <f>'CBA Result'!$G$125+'CBA Result'!$G$126</f>
        <v>5415872827.8395329</v>
      </c>
      <c r="Q565" s="122">
        <f>'CBA Result'!$G$110</f>
        <v>-7384971586.1375494</v>
      </c>
      <c r="R565" s="122">
        <v>0.54506833404764654</v>
      </c>
      <c r="S565" s="122">
        <f t="shared" si="28"/>
        <v>4568408417.4976578</v>
      </c>
      <c r="T565" s="122">
        <v>0.63434677747041834</v>
      </c>
      <c r="U565" s="122">
        <f t="shared" si="29"/>
        <v>-13481215071.54442</v>
      </c>
      <c r="V565" s="3">
        <f t="shared" si="30"/>
        <v>0.60131552996110171</v>
      </c>
    </row>
    <row r="566" spans="13:22" x14ac:dyDescent="0.25">
      <c r="M566" s="3">
        <v>562</v>
      </c>
      <c r="N566" s="122">
        <f>(_xlfn.GAMMA.INV(T566,IF($O$2="Railway",$D$31,$D$32),IF($O$2="Railway",$F$31,$F$32))*'CBA Result'!$G$124)</f>
        <v>3021355595.2503242</v>
      </c>
      <c r="O566" s="122">
        <f>'CBA Result'!$G$123+'CBA Result'!$G$127+'CBA Result'!$G$128+'CBA Result'!$G$129+'CBA Result'!$G$130</f>
        <v>728759586.14829445</v>
      </c>
      <c r="P566" s="122">
        <f>'CBA Result'!$G$125+'CBA Result'!$G$126</f>
        <v>5415872827.8395329</v>
      </c>
      <c r="Q566" s="122">
        <f>'CBA Result'!$G$110</f>
        <v>-7384971586.1375494</v>
      </c>
      <c r="R566" s="122">
        <v>0.8716296911474154</v>
      </c>
      <c r="S566" s="122">
        <f t="shared" si="28"/>
        <v>7338126567.9129267</v>
      </c>
      <c r="T566" s="122">
        <v>0.75898583438284928</v>
      </c>
      <c r="U566" s="122">
        <f t="shared" si="29"/>
        <v>-14498844142.333736</v>
      </c>
      <c r="V566" s="3">
        <f t="shared" si="30"/>
        <v>0.76476729044462854</v>
      </c>
    </row>
    <row r="567" spans="13:22" x14ac:dyDescent="0.25">
      <c r="M567" s="3">
        <v>563</v>
      </c>
      <c r="N567" s="122">
        <f>(_xlfn.GAMMA.INV(T567,IF($O$2="Railway",$D$31,$D$32),IF($O$2="Railway",$F$31,$F$32))*'CBA Result'!$G$124)</f>
        <v>2684961731.3823743</v>
      </c>
      <c r="O567" s="122">
        <f>'CBA Result'!$G$123+'CBA Result'!$G$127+'CBA Result'!$G$128+'CBA Result'!$G$129+'CBA Result'!$G$130</f>
        <v>728759586.14829445</v>
      </c>
      <c r="P567" s="122">
        <f>'CBA Result'!$G$125+'CBA Result'!$G$126</f>
        <v>5415872827.8395329</v>
      </c>
      <c r="Q567" s="122">
        <f>'CBA Result'!$G$110</f>
        <v>-7384971586.1375494</v>
      </c>
      <c r="R567" s="122">
        <v>0.99339812207819944</v>
      </c>
      <c r="S567" s="122">
        <f t="shared" si="28"/>
        <v>10564545189.812271</v>
      </c>
      <c r="T567" s="122">
        <v>0.54937152804494604</v>
      </c>
      <c r="U567" s="122">
        <f t="shared" si="29"/>
        <v>-12884561397.751749</v>
      </c>
      <c r="V567" s="3">
        <f t="shared" si="30"/>
        <v>1.0848849313397686</v>
      </c>
    </row>
    <row r="568" spans="13:22" x14ac:dyDescent="0.25">
      <c r="M568" s="3">
        <v>564</v>
      </c>
      <c r="N568" s="122">
        <f>(_xlfn.GAMMA.INV(T568,IF($O$2="Railway",$D$31,$D$32),IF($O$2="Railway",$F$31,$F$32))*'CBA Result'!$G$124)</f>
        <v>2387159027.852807</v>
      </c>
      <c r="O568" s="122">
        <f>'CBA Result'!$G$123+'CBA Result'!$G$127+'CBA Result'!$G$128+'CBA Result'!$G$129+'CBA Result'!$G$130</f>
        <v>728759586.14829445</v>
      </c>
      <c r="P568" s="122">
        <f>'CBA Result'!$G$125+'CBA Result'!$G$126</f>
        <v>5415872827.8395329</v>
      </c>
      <c r="Q568" s="122">
        <f>'CBA Result'!$G$110</f>
        <v>-7384971586.1375494</v>
      </c>
      <c r="R568" s="122">
        <v>0.16542450256954744</v>
      </c>
      <c r="S568" s="122">
        <f t="shared" si="28"/>
        <v>2230871712.8819838</v>
      </c>
      <c r="T568" s="122">
        <v>0.33348304868536582</v>
      </c>
      <c r="U568" s="122">
        <f t="shared" si="29"/>
        <v>-11455469439.682152</v>
      </c>
      <c r="V568" s="3">
        <f t="shared" si="30"/>
        <v>0.46674563229697197</v>
      </c>
    </row>
    <row r="569" spans="13:22" x14ac:dyDescent="0.25">
      <c r="M569" s="3">
        <v>565</v>
      </c>
      <c r="N569" s="122">
        <f>(_xlfn.GAMMA.INV(T569,IF($O$2="Railway",$D$31,$D$32),IF($O$2="Railway",$F$31,$F$32))*'CBA Result'!$G$124)</f>
        <v>2737800493.865633</v>
      </c>
      <c r="O569" s="122">
        <f>'CBA Result'!$G$123+'CBA Result'!$G$127+'CBA Result'!$G$128+'CBA Result'!$G$129+'CBA Result'!$G$130</f>
        <v>728759586.14829445</v>
      </c>
      <c r="P569" s="122">
        <f>'CBA Result'!$G$125+'CBA Result'!$G$126</f>
        <v>5415872827.8395329</v>
      </c>
      <c r="Q569" s="122">
        <f>'CBA Result'!$G$110</f>
        <v>-7384971586.1375494</v>
      </c>
      <c r="R569" s="122">
        <v>0.15093397615938031</v>
      </c>
      <c r="S569" s="122">
        <f t="shared" si="28"/>
        <v>2132169195.1789019</v>
      </c>
      <c r="T569" s="122">
        <v>0.58631837295795164</v>
      </c>
      <c r="U569" s="122">
        <f t="shared" si="29"/>
        <v>-13138123402.542873</v>
      </c>
      <c r="V569" s="3">
        <f t="shared" si="30"/>
        <v>0.4261437576472451</v>
      </c>
    </row>
    <row r="570" spans="13:22" x14ac:dyDescent="0.25">
      <c r="M570" s="3">
        <v>566</v>
      </c>
      <c r="N570" s="122">
        <f>(_xlfn.GAMMA.INV(T570,IF($O$2="Railway",$D$31,$D$32),IF($O$2="Railway",$F$31,$F$32))*'CBA Result'!$G$124)</f>
        <v>3086291830.4241996</v>
      </c>
      <c r="O570" s="122">
        <f>'CBA Result'!$G$123+'CBA Result'!$G$127+'CBA Result'!$G$128+'CBA Result'!$G$129+'CBA Result'!$G$130</f>
        <v>728759586.14829445</v>
      </c>
      <c r="P570" s="122">
        <f>'CBA Result'!$G$125+'CBA Result'!$G$126</f>
        <v>5415872827.8395329</v>
      </c>
      <c r="Q570" s="122">
        <f>'CBA Result'!$G$110</f>
        <v>-7384971586.1375494</v>
      </c>
      <c r="R570" s="122">
        <v>0.3348679314917774</v>
      </c>
      <c r="S570" s="122">
        <f t="shared" si="28"/>
        <v>3284163018.8916841</v>
      </c>
      <c r="T570" s="122">
        <v>0.79098052727871382</v>
      </c>
      <c r="U570" s="122">
        <f t="shared" si="29"/>
        <v>-14810459350.572058</v>
      </c>
      <c r="V570" s="3">
        <f t="shared" si="30"/>
        <v>0.47933789678103195</v>
      </c>
    </row>
    <row r="571" spans="13:22" x14ac:dyDescent="0.25">
      <c r="M571" s="3">
        <v>567</v>
      </c>
      <c r="N571" s="122">
        <f>(_xlfn.GAMMA.INV(T571,IF($O$2="Railway",$D$31,$D$32),IF($O$2="Railway",$F$31,$F$32))*'CBA Result'!$G$124)</f>
        <v>2850592279.1504478</v>
      </c>
      <c r="O571" s="122">
        <f>'CBA Result'!$G$123+'CBA Result'!$G$127+'CBA Result'!$G$128+'CBA Result'!$G$129+'CBA Result'!$G$130</f>
        <v>728759586.14829445</v>
      </c>
      <c r="P571" s="122">
        <f>'CBA Result'!$G$125+'CBA Result'!$G$126</f>
        <v>5415872827.8395329</v>
      </c>
      <c r="Q571" s="122">
        <f>'CBA Result'!$G$110</f>
        <v>-7384971586.1375494</v>
      </c>
      <c r="R571" s="122">
        <v>0.45498806184928897</v>
      </c>
      <c r="S571" s="122">
        <f t="shared" si="28"/>
        <v>4004981046.2613072</v>
      </c>
      <c r="T571" s="122">
        <v>0.66085670230190097</v>
      </c>
      <c r="U571" s="122">
        <f t="shared" si="29"/>
        <v>-13679387237.21064</v>
      </c>
      <c r="V571" s="3">
        <f t="shared" si="30"/>
        <v>0.5544351351447353</v>
      </c>
    </row>
    <row r="572" spans="13:22" x14ac:dyDescent="0.25">
      <c r="M572" s="3">
        <v>568</v>
      </c>
      <c r="N572" s="122">
        <f>(_xlfn.GAMMA.INV(T572,IF($O$2="Railway",$D$31,$D$32),IF($O$2="Railway",$F$31,$F$32))*'CBA Result'!$G$124)</f>
        <v>2167238696.4575386</v>
      </c>
      <c r="O572" s="122">
        <f>'CBA Result'!$G$123+'CBA Result'!$G$127+'CBA Result'!$G$128+'CBA Result'!$G$129+'CBA Result'!$G$130</f>
        <v>728759586.14829445</v>
      </c>
      <c r="P572" s="122">
        <f>'CBA Result'!$G$125+'CBA Result'!$G$126</f>
        <v>5415872827.8395329</v>
      </c>
      <c r="Q572" s="122">
        <f>'CBA Result'!$G$110</f>
        <v>-7384971586.1375494</v>
      </c>
      <c r="R572" s="122">
        <v>0.70958400949709177</v>
      </c>
      <c r="S572" s="122">
        <f t="shared" si="28"/>
        <v>5734600580.1316109</v>
      </c>
      <c r="T572" s="122">
        <v>0.19205230551799479</v>
      </c>
      <c r="U572" s="122">
        <f t="shared" si="29"/>
        <v>-10400118452.978384</v>
      </c>
      <c r="V572" s="3">
        <f t="shared" si="30"/>
        <v>0.829855823446493</v>
      </c>
    </row>
    <row r="573" spans="13:22" x14ac:dyDescent="0.25">
      <c r="M573" s="3">
        <v>569</v>
      </c>
      <c r="N573" s="122">
        <f>(_xlfn.GAMMA.INV(T573,IF($O$2="Railway",$D$31,$D$32),IF($O$2="Railway",$F$31,$F$32))*'CBA Result'!$G$124)</f>
        <v>1303886229.7356961</v>
      </c>
      <c r="O573" s="122">
        <f>'CBA Result'!$G$123+'CBA Result'!$G$127+'CBA Result'!$G$128+'CBA Result'!$G$129+'CBA Result'!$G$130</f>
        <v>728759586.14829445</v>
      </c>
      <c r="P573" s="122">
        <f>'CBA Result'!$G$125+'CBA Result'!$G$126</f>
        <v>5415872827.8395329</v>
      </c>
      <c r="Q573" s="122">
        <f>'CBA Result'!$G$110</f>
        <v>-7384971586.1375494</v>
      </c>
      <c r="R573" s="122">
        <v>0.3237722436612559</v>
      </c>
      <c r="S573" s="122">
        <f t="shared" si="28"/>
        <v>3217870424.7139444</v>
      </c>
      <c r="T573" s="122">
        <v>1.4593723802570624E-3</v>
      </c>
      <c r="U573" s="122">
        <f t="shared" si="29"/>
        <v>-6257073233.6147671</v>
      </c>
      <c r="V573" s="3">
        <f t="shared" si="30"/>
        <v>0.83913293716792003</v>
      </c>
    </row>
    <row r="574" spans="13:22" x14ac:dyDescent="0.25">
      <c r="M574" s="3">
        <v>570</v>
      </c>
      <c r="N574" s="122">
        <f>(_xlfn.GAMMA.INV(T574,IF($O$2="Railway",$D$31,$D$32),IF($O$2="Railway",$F$31,$F$32))*'CBA Result'!$G$124)</f>
        <v>1614381048.4711106</v>
      </c>
      <c r="O574" s="122">
        <f>'CBA Result'!$G$123+'CBA Result'!$G$127+'CBA Result'!$G$128+'CBA Result'!$G$129+'CBA Result'!$G$130</f>
        <v>728759586.14829445</v>
      </c>
      <c r="P574" s="122">
        <f>'CBA Result'!$G$125+'CBA Result'!$G$126</f>
        <v>5415872827.8395329</v>
      </c>
      <c r="Q574" s="122">
        <f>'CBA Result'!$G$110</f>
        <v>-7384971586.1375494</v>
      </c>
      <c r="R574" s="122">
        <v>0.18749736778253923</v>
      </c>
      <c r="S574" s="122">
        <f t="shared" si="28"/>
        <v>2377001667.2829809</v>
      </c>
      <c r="T574" s="122">
        <v>1.6556198251493348E-2</v>
      </c>
      <c r="U574" s="122">
        <f t="shared" si="29"/>
        <v>-7747071958.3342113</v>
      </c>
      <c r="V574" s="3">
        <f t="shared" si="30"/>
        <v>0.60928081309797444</v>
      </c>
    </row>
    <row r="575" spans="13:22" x14ac:dyDescent="0.25">
      <c r="M575" s="3">
        <v>571</v>
      </c>
      <c r="N575" s="122">
        <f>(_xlfn.GAMMA.INV(T575,IF($O$2="Railway",$D$31,$D$32),IF($O$2="Railway",$F$31,$F$32))*'CBA Result'!$G$124)</f>
        <v>1991440378.8523166</v>
      </c>
      <c r="O575" s="122">
        <f>'CBA Result'!$G$123+'CBA Result'!$G$127+'CBA Result'!$G$128+'CBA Result'!$G$129+'CBA Result'!$G$130</f>
        <v>728759586.14829445</v>
      </c>
      <c r="P575" s="122">
        <f>'CBA Result'!$G$125+'CBA Result'!$G$126</f>
        <v>5415872827.8395329</v>
      </c>
      <c r="Q575" s="122">
        <f>'CBA Result'!$G$110</f>
        <v>-7384971586.1375494</v>
      </c>
      <c r="R575" s="122">
        <v>0.7426138197208757</v>
      </c>
      <c r="S575" s="122">
        <f t="shared" si="28"/>
        <v>6006782316.2944746</v>
      </c>
      <c r="T575" s="122">
        <v>0.10667002846155949</v>
      </c>
      <c r="U575" s="122">
        <f t="shared" si="29"/>
        <v>-9556499644.4377689</v>
      </c>
      <c r="V575" s="3">
        <f t="shared" si="30"/>
        <v>0.91319861936839053</v>
      </c>
    </row>
    <row r="576" spans="13:22" x14ac:dyDescent="0.25">
      <c r="M576" s="3">
        <v>572</v>
      </c>
      <c r="N576" s="122">
        <f>(_xlfn.GAMMA.INV(T576,IF($O$2="Railway",$D$31,$D$32),IF($O$2="Railway",$F$31,$F$32))*'CBA Result'!$G$124)</f>
        <v>2476015190.9085312</v>
      </c>
      <c r="O576" s="122">
        <f>'CBA Result'!$G$123+'CBA Result'!$G$127+'CBA Result'!$G$128+'CBA Result'!$G$129+'CBA Result'!$G$130</f>
        <v>728759586.14829445</v>
      </c>
      <c r="P576" s="122">
        <f>'CBA Result'!$G$125+'CBA Result'!$G$126</f>
        <v>5415872827.8395329</v>
      </c>
      <c r="Q576" s="122">
        <f>'CBA Result'!$G$110</f>
        <v>-7384971586.1375494</v>
      </c>
      <c r="R576" s="122">
        <v>0.28931343349298977</v>
      </c>
      <c r="S576" s="122">
        <f t="shared" si="28"/>
        <v>3011007362.9785957</v>
      </c>
      <c r="T576" s="122">
        <v>0.39732667160392454</v>
      </c>
      <c r="U576" s="122">
        <f t="shared" si="29"/>
        <v>-11881871304.21475</v>
      </c>
      <c r="V576" s="3">
        <f t="shared" si="30"/>
        <v>0.52313158263467741</v>
      </c>
    </row>
    <row r="577" spans="13:22" x14ac:dyDescent="0.25">
      <c r="M577" s="3">
        <v>573</v>
      </c>
      <c r="N577" s="122">
        <f>(_xlfn.GAMMA.INV(T577,IF($O$2="Railway",$D$31,$D$32),IF($O$2="Railway",$F$31,$F$32))*'CBA Result'!$G$124)</f>
        <v>2675018691.7085619</v>
      </c>
      <c r="O577" s="122">
        <f>'CBA Result'!$G$123+'CBA Result'!$G$127+'CBA Result'!$G$128+'CBA Result'!$G$129+'CBA Result'!$G$130</f>
        <v>728759586.14829445</v>
      </c>
      <c r="P577" s="122">
        <f>'CBA Result'!$G$125+'CBA Result'!$G$126</f>
        <v>5415872827.8395329</v>
      </c>
      <c r="Q577" s="122">
        <f>'CBA Result'!$G$110</f>
        <v>-7384971586.1375494</v>
      </c>
      <c r="R577" s="122">
        <v>0.98442952629356284</v>
      </c>
      <c r="S577" s="122">
        <f t="shared" si="28"/>
        <v>9900122244.5410118</v>
      </c>
      <c r="T577" s="122">
        <v>0.54230625404542943</v>
      </c>
      <c r="U577" s="122">
        <f t="shared" si="29"/>
        <v>-12836846861.019205</v>
      </c>
      <c r="V577" s="3">
        <f t="shared" si="30"/>
        <v>1.0363838305804625</v>
      </c>
    </row>
    <row r="578" spans="13:22" x14ac:dyDescent="0.25">
      <c r="M578" s="3">
        <v>574</v>
      </c>
      <c r="N578" s="122">
        <f>(_xlfn.GAMMA.INV(T578,IF($O$2="Railway",$D$31,$D$32),IF($O$2="Railway",$F$31,$F$32))*'CBA Result'!$G$124)</f>
        <v>3423978879.7156463</v>
      </c>
      <c r="O578" s="122">
        <f>'CBA Result'!$G$123+'CBA Result'!$G$127+'CBA Result'!$G$128+'CBA Result'!$G$129+'CBA Result'!$G$130</f>
        <v>728759586.14829445</v>
      </c>
      <c r="P578" s="122">
        <f>'CBA Result'!$G$125+'CBA Result'!$G$126</f>
        <v>5415872827.8395329</v>
      </c>
      <c r="Q578" s="122">
        <f>'CBA Result'!$G$110</f>
        <v>-7384971586.1375494</v>
      </c>
      <c r="R578" s="122">
        <v>0.68374254299027715</v>
      </c>
      <c r="S578" s="122">
        <f t="shared" si="28"/>
        <v>5533175369.9640684</v>
      </c>
      <c r="T578" s="122">
        <v>0.9102962894417711</v>
      </c>
      <c r="U578" s="122">
        <f t="shared" si="29"/>
        <v>-16430947817.490036</v>
      </c>
      <c r="V578" s="3">
        <f t="shared" si="30"/>
        <v>0.58949209402988734</v>
      </c>
    </row>
    <row r="579" spans="13:22" x14ac:dyDescent="0.25">
      <c r="M579" s="3">
        <v>575</v>
      </c>
      <c r="N579" s="122">
        <f>(_xlfn.GAMMA.INV(T579,IF($O$2="Railway",$D$31,$D$32),IF($O$2="Railway",$F$31,$F$32))*'CBA Result'!$G$124)</f>
        <v>3446839800.4036193</v>
      </c>
      <c r="O579" s="122">
        <f>'CBA Result'!$G$123+'CBA Result'!$G$127+'CBA Result'!$G$128+'CBA Result'!$G$129+'CBA Result'!$G$130</f>
        <v>728759586.14829445</v>
      </c>
      <c r="P579" s="122">
        <f>'CBA Result'!$G$125+'CBA Result'!$G$126</f>
        <v>5415872827.8395329</v>
      </c>
      <c r="Q579" s="122">
        <f>'CBA Result'!$G$110</f>
        <v>-7384971586.1375494</v>
      </c>
      <c r="R579" s="122">
        <v>0.70958049958120006</v>
      </c>
      <c r="S579" s="122">
        <f t="shared" si="28"/>
        <v>5734572585.623209</v>
      </c>
      <c r="T579" s="122">
        <v>0.91580284074963281</v>
      </c>
      <c r="U579" s="122">
        <f t="shared" si="29"/>
        <v>-16540652523.06201</v>
      </c>
      <c r="V579" s="3">
        <f t="shared" si="30"/>
        <v>0.59914032764776015</v>
      </c>
    </row>
    <row r="580" spans="13:22" x14ac:dyDescent="0.25">
      <c r="M580" s="3">
        <v>576</v>
      </c>
      <c r="N580" s="122">
        <f>(_xlfn.GAMMA.INV(T580,IF($O$2="Railway",$D$31,$D$32),IF($O$2="Railway",$F$31,$F$32))*'CBA Result'!$G$124)</f>
        <v>2567479259.5920773</v>
      </c>
      <c r="O580" s="122">
        <f>'CBA Result'!$G$123+'CBA Result'!$G$127+'CBA Result'!$G$128+'CBA Result'!$G$129+'CBA Result'!$G$130</f>
        <v>728759586.14829445</v>
      </c>
      <c r="P580" s="122">
        <f>'CBA Result'!$G$125+'CBA Result'!$G$126</f>
        <v>5415872827.8395329</v>
      </c>
      <c r="Q580" s="122">
        <f>'CBA Result'!$G$110</f>
        <v>-7384971586.1375494</v>
      </c>
      <c r="R580" s="122">
        <v>0.30081134748404637</v>
      </c>
      <c r="S580" s="122">
        <f t="shared" si="28"/>
        <v>3080248433.7940655</v>
      </c>
      <c r="T580" s="122">
        <v>0.46435762664639935</v>
      </c>
      <c r="U580" s="122">
        <f t="shared" si="29"/>
        <v>-12320787954.261223</v>
      </c>
      <c r="V580" s="3">
        <f t="shared" si="30"/>
        <v>0.51753891903716176</v>
      </c>
    </row>
    <row r="581" spans="13:22" x14ac:dyDescent="0.25">
      <c r="M581" s="3">
        <v>577</v>
      </c>
      <c r="N581" s="122">
        <f>(_xlfn.GAMMA.INV(T581,IF($O$2="Railway",$D$31,$D$32),IF($O$2="Railway",$F$31,$F$32))*'CBA Result'!$G$124)</f>
        <v>3222749635.8936877</v>
      </c>
      <c r="O581" s="122">
        <f>'CBA Result'!$G$123+'CBA Result'!$G$127+'CBA Result'!$G$128+'CBA Result'!$G$129+'CBA Result'!$G$130</f>
        <v>728759586.14829445</v>
      </c>
      <c r="P581" s="122">
        <f>'CBA Result'!$G$125+'CBA Result'!$G$126</f>
        <v>5415872827.8395329</v>
      </c>
      <c r="Q581" s="122">
        <f>'CBA Result'!$G$110</f>
        <v>-7384971586.1375494</v>
      </c>
      <c r="R581" s="122">
        <v>0.84617869816608426</v>
      </c>
      <c r="S581" s="122">
        <f t="shared" si="28"/>
        <v>7025263148.9668751</v>
      </c>
      <c r="T581" s="122">
        <v>0.84837779137589331</v>
      </c>
      <c r="U581" s="122">
        <f t="shared" si="29"/>
        <v>-15465291392.393698</v>
      </c>
      <c r="V581" s="3">
        <f t="shared" si="30"/>
        <v>0.70976822178776211</v>
      </c>
    </row>
    <row r="582" spans="13:22" x14ac:dyDescent="0.25">
      <c r="M582" s="3">
        <v>578</v>
      </c>
      <c r="N582" s="122">
        <f>(_xlfn.GAMMA.INV(T582,IF($O$2="Railway",$D$31,$D$32),IF($O$2="Railway",$F$31,$F$32))*'CBA Result'!$G$124)</f>
        <v>2027412547.6065488</v>
      </c>
      <c r="O582" s="122">
        <f>'CBA Result'!$G$123+'CBA Result'!$G$127+'CBA Result'!$G$128+'CBA Result'!$G$129+'CBA Result'!$G$130</f>
        <v>728759586.14829445</v>
      </c>
      <c r="P582" s="122">
        <f>'CBA Result'!$G$125+'CBA Result'!$G$126</f>
        <v>5415872827.8395329</v>
      </c>
      <c r="Q582" s="122">
        <f>'CBA Result'!$G$110</f>
        <v>-7384971586.1375494</v>
      </c>
      <c r="R582" s="122">
        <v>0.97844748630823486</v>
      </c>
      <c r="S582" s="122">
        <f t="shared" ref="S582:S645" si="31">_xlfn.BETA.INV(R582,IF($O$2="Railway",$I$30,$J$30),IF($O$2="Railway",$I$31,$J$31),IF($O$2="Railway",$I$27,$J$27),IF($O$2="Railway",$I$29,$J$29))*P582</f>
        <v>9603439726.0859833</v>
      </c>
      <c r="T582" s="122">
        <v>0.12178468264020659</v>
      </c>
      <c r="U582" s="122">
        <f t="shared" ref="U582:U645" si="32">_xlfn.GAMMA.INV(T582,IF($O$2="Railway",$D$31,$D$32),IF($O$2="Railway",$F$31,$F$32))*Q582</f>
        <v>-9729122446.2851391</v>
      </c>
      <c r="V582" s="3">
        <f t="shared" ref="V582:V645" si="33">(N582+O582+S582)/-U582</f>
        <v>1.270372731772955</v>
      </c>
    </row>
    <row r="583" spans="13:22" x14ac:dyDescent="0.25">
      <c r="M583" s="3">
        <v>579</v>
      </c>
      <c r="N583" s="122">
        <f>(_xlfn.GAMMA.INV(T583,IF($O$2="Railway",$D$31,$D$32),IF($O$2="Railway",$F$31,$F$32))*'CBA Result'!$G$124)</f>
        <v>2843237368.0303173</v>
      </c>
      <c r="O583" s="122">
        <f>'CBA Result'!$G$123+'CBA Result'!$G$127+'CBA Result'!$G$128+'CBA Result'!$G$129+'CBA Result'!$G$130</f>
        <v>728759586.14829445</v>
      </c>
      <c r="P583" s="122">
        <f>'CBA Result'!$G$125+'CBA Result'!$G$126</f>
        <v>5415872827.8395329</v>
      </c>
      <c r="Q583" s="122">
        <f>'CBA Result'!$G$110</f>
        <v>-7384971586.1375494</v>
      </c>
      <c r="R583" s="122">
        <v>0.15604455572148346</v>
      </c>
      <c r="S583" s="122">
        <f t="shared" si="31"/>
        <v>2167263362.91677</v>
      </c>
      <c r="T583" s="122">
        <v>0.65620724489995974</v>
      </c>
      <c r="U583" s="122">
        <f t="shared" si="32"/>
        <v>-13644092580.01136</v>
      </c>
      <c r="V583" s="3">
        <f t="shared" si="33"/>
        <v>0.42064067532812088</v>
      </c>
    </row>
    <row r="584" spans="13:22" x14ac:dyDescent="0.25">
      <c r="M584" s="3">
        <v>580</v>
      </c>
      <c r="N584" s="122">
        <f>(_xlfn.GAMMA.INV(T584,IF($O$2="Railway",$D$31,$D$32),IF($O$2="Railway",$F$31,$F$32))*'CBA Result'!$G$124)</f>
        <v>4136271076.8860598</v>
      </c>
      <c r="O584" s="122">
        <f>'CBA Result'!$G$123+'CBA Result'!$G$127+'CBA Result'!$G$128+'CBA Result'!$G$129+'CBA Result'!$G$130</f>
        <v>728759586.14829445</v>
      </c>
      <c r="P584" s="122">
        <f>'CBA Result'!$G$125+'CBA Result'!$G$126</f>
        <v>5415872827.8395329</v>
      </c>
      <c r="Q584" s="122">
        <f>'CBA Result'!$G$110</f>
        <v>-7384971586.1375494</v>
      </c>
      <c r="R584" s="122">
        <v>0.63261510031375945</v>
      </c>
      <c r="S584" s="122">
        <f t="shared" si="31"/>
        <v>5158170859.6860809</v>
      </c>
      <c r="T584" s="122">
        <v>0.99094166958465468</v>
      </c>
      <c r="U584" s="122">
        <f t="shared" si="32"/>
        <v>-19849086869.645741</v>
      </c>
      <c r="V584" s="3">
        <f t="shared" si="33"/>
        <v>0.50497040939694005</v>
      </c>
    </row>
    <row r="585" spans="13:22" x14ac:dyDescent="0.25">
      <c r="M585" s="3">
        <v>581</v>
      </c>
      <c r="N585" s="122">
        <f>(_xlfn.GAMMA.INV(T585,IF($O$2="Railway",$D$31,$D$32),IF($O$2="Railway",$F$31,$F$32))*'CBA Result'!$G$124)</f>
        <v>2216468922.9819312</v>
      </c>
      <c r="O585" s="122">
        <f>'CBA Result'!$G$123+'CBA Result'!$G$127+'CBA Result'!$G$128+'CBA Result'!$G$129+'CBA Result'!$G$130</f>
        <v>728759586.14829445</v>
      </c>
      <c r="P585" s="122">
        <f>'CBA Result'!$G$125+'CBA Result'!$G$126</f>
        <v>5415872827.8395329</v>
      </c>
      <c r="Q585" s="122">
        <f>'CBA Result'!$G$110</f>
        <v>-7384971586.1375494</v>
      </c>
      <c r="R585" s="122">
        <v>0.75733565394894298</v>
      </c>
      <c r="S585" s="122">
        <f t="shared" si="31"/>
        <v>6134407633.5337944</v>
      </c>
      <c r="T585" s="122">
        <v>0.22085213147529714</v>
      </c>
      <c r="U585" s="122">
        <f t="shared" si="32"/>
        <v>-10636363859.706091</v>
      </c>
      <c r="V585" s="3">
        <f t="shared" si="33"/>
        <v>0.85364098694108737</v>
      </c>
    </row>
    <row r="586" spans="13:22" x14ac:dyDescent="0.25">
      <c r="M586" s="3">
        <v>582</v>
      </c>
      <c r="N586" s="122">
        <f>(_xlfn.GAMMA.INV(T586,IF($O$2="Railway",$D$31,$D$32),IF($O$2="Railway",$F$31,$F$32))*'CBA Result'!$G$124)</f>
        <v>2880037758.6559415</v>
      </c>
      <c r="O586" s="122">
        <f>'CBA Result'!$G$123+'CBA Result'!$G$127+'CBA Result'!$G$128+'CBA Result'!$G$129+'CBA Result'!$G$130</f>
        <v>728759586.14829445</v>
      </c>
      <c r="P586" s="122">
        <f>'CBA Result'!$G$125+'CBA Result'!$G$126</f>
        <v>5415872827.8395329</v>
      </c>
      <c r="Q586" s="122">
        <f>'CBA Result'!$G$110</f>
        <v>-7384971586.1375494</v>
      </c>
      <c r="R586" s="122">
        <v>0.98311278533334312</v>
      </c>
      <c r="S586" s="122">
        <f t="shared" si="31"/>
        <v>9828600191.6239223</v>
      </c>
      <c r="T586" s="122">
        <v>0.67914346967694206</v>
      </c>
      <c r="U586" s="122">
        <f t="shared" si="32"/>
        <v>-13820689842.808464</v>
      </c>
      <c r="V586" s="3">
        <f t="shared" si="33"/>
        <v>0.97226677461546895</v>
      </c>
    </row>
    <row r="587" spans="13:22" x14ac:dyDescent="0.25">
      <c r="M587" s="3">
        <v>583</v>
      </c>
      <c r="N587" s="122">
        <f>(_xlfn.GAMMA.INV(T587,IF($O$2="Railway",$D$31,$D$32),IF($O$2="Railway",$F$31,$F$32))*'CBA Result'!$G$124)</f>
        <v>3183287617.1745572</v>
      </c>
      <c r="O587" s="122">
        <f>'CBA Result'!$G$123+'CBA Result'!$G$127+'CBA Result'!$G$128+'CBA Result'!$G$129+'CBA Result'!$G$130</f>
        <v>728759586.14829445</v>
      </c>
      <c r="P587" s="122">
        <f>'CBA Result'!$G$125+'CBA Result'!$G$126</f>
        <v>5415872827.8395329</v>
      </c>
      <c r="Q587" s="122">
        <f>'CBA Result'!$G$110</f>
        <v>-7384971586.1375494</v>
      </c>
      <c r="R587" s="122">
        <v>0.57378499148331774</v>
      </c>
      <c r="S587" s="122">
        <f t="shared" si="31"/>
        <v>4756068479.1705837</v>
      </c>
      <c r="T587" s="122">
        <v>0.8331311095798587</v>
      </c>
      <c r="U587" s="122">
        <f t="shared" si="32"/>
        <v>-15275921541.373852</v>
      </c>
      <c r="V587" s="3">
        <f t="shared" si="33"/>
        <v>0.56743651497661862</v>
      </c>
    </row>
    <row r="588" spans="13:22" x14ac:dyDescent="0.25">
      <c r="M588" s="3">
        <v>584</v>
      </c>
      <c r="N588" s="122">
        <f>(_xlfn.GAMMA.INV(T588,IF($O$2="Railway",$D$31,$D$32),IF($O$2="Railway",$F$31,$F$32))*'CBA Result'!$G$124)</f>
        <v>4073482187.0313168</v>
      </c>
      <c r="O588" s="122">
        <f>'CBA Result'!$G$123+'CBA Result'!$G$127+'CBA Result'!$G$128+'CBA Result'!$G$129+'CBA Result'!$G$130</f>
        <v>728759586.14829445</v>
      </c>
      <c r="P588" s="122">
        <f>'CBA Result'!$G$125+'CBA Result'!$G$126</f>
        <v>5415872827.8395329</v>
      </c>
      <c r="Q588" s="122">
        <f>'CBA Result'!$G$110</f>
        <v>-7384971586.1375494</v>
      </c>
      <c r="R588" s="122">
        <v>0.12199588808646245</v>
      </c>
      <c r="S588" s="122">
        <f t="shared" si="31"/>
        <v>1926429907.3271885</v>
      </c>
      <c r="T588" s="122">
        <v>0.98863832549254527</v>
      </c>
      <c r="U588" s="122">
        <f t="shared" si="32"/>
        <v>-19547776315.765488</v>
      </c>
      <c r="V588" s="3">
        <f t="shared" si="33"/>
        <v>0.34421673196045605</v>
      </c>
    </row>
    <row r="589" spans="13:22" x14ac:dyDescent="0.25">
      <c r="M589" s="3">
        <v>585</v>
      </c>
      <c r="N589" s="122">
        <f>(_xlfn.GAMMA.INV(T589,IF($O$2="Railway",$D$31,$D$32),IF($O$2="Railway",$F$31,$F$32))*'CBA Result'!$G$124)</f>
        <v>2309180336.1658511</v>
      </c>
      <c r="O589" s="122">
        <f>'CBA Result'!$G$123+'CBA Result'!$G$127+'CBA Result'!$G$128+'CBA Result'!$G$129+'CBA Result'!$G$130</f>
        <v>728759586.14829445</v>
      </c>
      <c r="P589" s="122">
        <f>'CBA Result'!$G$125+'CBA Result'!$G$126</f>
        <v>5415872827.8395329</v>
      </c>
      <c r="Q589" s="122">
        <f>'CBA Result'!$G$110</f>
        <v>-7384971586.1375494</v>
      </c>
      <c r="R589" s="122">
        <v>0.66618718312290082</v>
      </c>
      <c r="S589" s="122">
        <f t="shared" si="31"/>
        <v>5401205467.4500971</v>
      </c>
      <c r="T589" s="122">
        <v>0.2799177585178364</v>
      </c>
      <c r="U589" s="122">
        <f t="shared" si="32"/>
        <v>-11081266251.229387</v>
      </c>
      <c r="V589" s="3">
        <f t="shared" si="33"/>
        <v>0.76156868704675151</v>
      </c>
    </row>
    <row r="590" spans="13:22" x14ac:dyDescent="0.25">
      <c r="M590" s="3">
        <v>586</v>
      </c>
      <c r="N590" s="122">
        <f>(_xlfn.GAMMA.INV(T590,IF($O$2="Railway",$D$31,$D$32),IF($O$2="Railway",$F$31,$F$32))*'CBA Result'!$G$124)</f>
        <v>2987694583.1639042</v>
      </c>
      <c r="O590" s="122">
        <f>'CBA Result'!$G$123+'CBA Result'!$G$127+'CBA Result'!$G$128+'CBA Result'!$G$129+'CBA Result'!$G$130</f>
        <v>728759586.14829445</v>
      </c>
      <c r="P590" s="122">
        <f>'CBA Result'!$G$125+'CBA Result'!$G$126</f>
        <v>5415872827.8395329</v>
      </c>
      <c r="Q590" s="122">
        <f>'CBA Result'!$G$110</f>
        <v>-7384971586.1375494</v>
      </c>
      <c r="R590" s="122">
        <v>0.89853588103753412</v>
      </c>
      <c r="S590" s="122">
        <f t="shared" si="31"/>
        <v>7716157835.9627552</v>
      </c>
      <c r="T590" s="122">
        <v>0.74121441427340551</v>
      </c>
      <c r="U590" s="122">
        <f t="shared" si="32"/>
        <v>-14337312090.733639</v>
      </c>
      <c r="V590" s="3">
        <f t="shared" si="33"/>
        <v>0.79740274417713042</v>
      </c>
    </row>
    <row r="591" spans="13:22" x14ac:dyDescent="0.25">
      <c r="M591" s="3">
        <v>587</v>
      </c>
      <c r="N591" s="122">
        <f>(_xlfn.GAMMA.INV(T591,IF($O$2="Railway",$D$31,$D$32),IF($O$2="Railway",$F$31,$F$32))*'CBA Result'!$G$124)</f>
        <v>2329803408.5288749</v>
      </c>
      <c r="O591" s="122">
        <f>'CBA Result'!$G$123+'CBA Result'!$G$127+'CBA Result'!$G$128+'CBA Result'!$G$129+'CBA Result'!$G$130</f>
        <v>728759586.14829445</v>
      </c>
      <c r="P591" s="122">
        <f>'CBA Result'!$G$125+'CBA Result'!$G$126</f>
        <v>5415872827.8395329</v>
      </c>
      <c r="Q591" s="122">
        <f>'CBA Result'!$G$110</f>
        <v>-7384971586.1375494</v>
      </c>
      <c r="R591" s="122">
        <v>0.35525754986600477</v>
      </c>
      <c r="S591" s="122">
        <f t="shared" si="31"/>
        <v>3405807968.6727414</v>
      </c>
      <c r="T591" s="122">
        <v>0.29378916895249685</v>
      </c>
      <c r="U591" s="122">
        <f t="shared" si="32"/>
        <v>-11180231997.729937</v>
      </c>
      <c r="V591" s="3">
        <f t="shared" si="33"/>
        <v>0.57819649580281107</v>
      </c>
    </row>
    <row r="592" spans="13:22" x14ac:dyDescent="0.25">
      <c r="M592" s="3">
        <v>588</v>
      </c>
      <c r="N592" s="122">
        <f>(_xlfn.GAMMA.INV(T592,IF($O$2="Railway",$D$31,$D$32),IF($O$2="Railway",$F$31,$F$32))*'CBA Result'!$G$124)</f>
        <v>2513880487.115972</v>
      </c>
      <c r="O592" s="122">
        <f>'CBA Result'!$G$123+'CBA Result'!$G$127+'CBA Result'!$G$128+'CBA Result'!$G$129+'CBA Result'!$G$130</f>
        <v>728759586.14829445</v>
      </c>
      <c r="P592" s="122">
        <f>'CBA Result'!$G$125+'CBA Result'!$G$126</f>
        <v>5415872827.8395329</v>
      </c>
      <c r="Q592" s="122">
        <f>'CBA Result'!$G$110</f>
        <v>-7384971586.1375494</v>
      </c>
      <c r="R592" s="122">
        <v>2.7255738144470465E-2</v>
      </c>
      <c r="S592" s="122">
        <f t="shared" si="31"/>
        <v>1063712120.5461962</v>
      </c>
      <c r="T592" s="122">
        <v>0.42502514439629979</v>
      </c>
      <c r="U592" s="122">
        <f t="shared" si="32"/>
        <v>-12063578822.845804</v>
      </c>
      <c r="V592" s="3">
        <f t="shared" si="33"/>
        <v>0.35697136455519857</v>
      </c>
    </row>
    <row r="593" spans="13:22" x14ac:dyDescent="0.25">
      <c r="M593" s="3">
        <v>589</v>
      </c>
      <c r="N593" s="122">
        <f>(_xlfn.GAMMA.INV(T593,IF($O$2="Railway",$D$31,$D$32),IF($O$2="Railway",$F$31,$F$32))*'CBA Result'!$G$124)</f>
        <v>1961870443.1453362</v>
      </c>
      <c r="O593" s="122">
        <f>'CBA Result'!$G$123+'CBA Result'!$G$127+'CBA Result'!$G$128+'CBA Result'!$G$129+'CBA Result'!$G$130</f>
        <v>728759586.14829445</v>
      </c>
      <c r="P593" s="122">
        <f>'CBA Result'!$G$125+'CBA Result'!$G$126</f>
        <v>5415872827.8395329</v>
      </c>
      <c r="Q593" s="122">
        <f>'CBA Result'!$G$110</f>
        <v>-7384971586.1375494</v>
      </c>
      <c r="R593" s="122">
        <v>0.88160544197666213</v>
      </c>
      <c r="S593" s="122">
        <f t="shared" si="31"/>
        <v>7471642508.2350082</v>
      </c>
      <c r="T593" s="122">
        <v>9.5175304872017641E-2</v>
      </c>
      <c r="U593" s="122">
        <f t="shared" si="32"/>
        <v>-9414599799.9479904</v>
      </c>
      <c r="V593" s="3">
        <f t="shared" si="33"/>
        <v>1.0794163058938286</v>
      </c>
    </row>
    <row r="594" spans="13:22" x14ac:dyDescent="0.25">
      <c r="M594" s="3">
        <v>590</v>
      </c>
      <c r="N594" s="122">
        <f>(_xlfn.GAMMA.INV(T594,IF($O$2="Railway",$D$31,$D$32),IF($O$2="Railway",$F$31,$F$32))*'CBA Result'!$G$124)</f>
        <v>3151344426.927824</v>
      </c>
      <c r="O594" s="122">
        <f>'CBA Result'!$G$123+'CBA Result'!$G$127+'CBA Result'!$G$128+'CBA Result'!$G$129+'CBA Result'!$G$130</f>
        <v>728759586.14829445</v>
      </c>
      <c r="P594" s="122">
        <f>'CBA Result'!$G$125+'CBA Result'!$G$126</f>
        <v>5415872827.8395329</v>
      </c>
      <c r="Q594" s="122">
        <f>'CBA Result'!$G$110</f>
        <v>-7384971586.1375494</v>
      </c>
      <c r="R594" s="122">
        <v>0.22655835493520926</v>
      </c>
      <c r="S594" s="122">
        <f t="shared" si="31"/>
        <v>2626239059.2837424</v>
      </c>
      <c r="T594" s="122">
        <v>0.81999095238974895</v>
      </c>
      <c r="U594" s="122">
        <f t="shared" si="32"/>
        <v>-15122632952.131205</v>
      </c>
      <c r="V594" s="3">
        <f t="shared" si="33"/>
        <v>0.43023877475270828</v>
      </c>
    </row>
    <row r="595" spans="13:22" x14ac:dyDescent="0.25">
      <c r="M595" s="3">
        <v>591</v>
      </c>
      <c r="N595" s="122">
        <f>(_xlfn.GAMMA.INV(T595,IF($O$2="Railway",$D$31,$D$32),IF($O$2="Railway",$F$31,$F$32))*'CBA Result'!$G$124)</f>
        <v>3251998734.6314554</v>
      </c>
      <c r="O595" s="122">
        <f>'CBA Result'!$G$123+'CBA Result'!$G$127+'CBA Result'!$G$128+'CBA Result'!$G$129+'CBA Result'!$G$130</f>
        <v>728759586.14829445</v>
      </c>
      <c r="P595" s="122">
        <f>'CBA Result'!$G$125+'CBA Result'!$G$126</f>
        <v>5415872827.8395329</v>
      </c>
      <c r="Q595" s="122">
        <f>'CBA Result'!$G$110</f>
        <v>-7384971586.1375494</v>
      </c>
      <c r="R595" s="122">
        <v>0.58286433526292858</v>
      </c>
      <c r="S595" s="122">
        <f t="shared" si="31"/>
        <v>4816459194.8527994</v>
      </c>
      <c r="T595" s="122">
        <v>0.85898897282596487</v>
      </c>
      <c r="U595" s="122">
        <f t="shared" si="32"/>
        <v>-15605651608.373999</v>
      </c>
      <c r="V595" s="3">
        <f t="shared" si="33"/>
        <v>0.56371997378898031</v>
      </c>
    </row>
    <row r="596" spans="13:22" x14ac:dyDescent="0.25">
      <c r="M596" s="3">
        <v>592</v>
      </c>
      <c r="N596" s="122">
        <f>(_xlfn.GAMMA.INV(T596,IF($O$2="Railway",$D$31,$D$32),IF($O$2="Railway",$F$31,$F$32))*'CBA Result'!$G$124)</f>
        <v>2624184939.5829949</v>
      </c>
      <c r="O596" s="122">
        <f>'CBA Result'!$G$123+'CBA Result'!$G$127+'CBA Result'!$G$128+'CBA Result'!$G$129+'CBA Result'!$G$130</f>
        <v>728759586.14829445</v>
      </c>
      <c r="P596" s="122">
        <f>'CBA Result'!$G$125+'CBA Result'!$G$126</f>
        <v>5415872827.8395329</v>
      </c>
      <c r="Q596" s="122">
        <f>'CBA Result'!$G$110</f>
        <v>-7384971586.1375494</v>
      </c>
      <c r="R596" s="122">
        <v>0.33070105146891682</v>
      </c>
      <c r="S596" s="122">
        <f t="shared" si="31"/>
        <v>3259278997.3684106</v>
      </c>
      <c r="T596" s="122">
        <v>0.50574562770765885</v>
      </c>
      <c r="U596" s="122">
        <f t="shared" si="32"/>
        <v>-12592906475.320396</v>
      </c>
      <c r="V596" s="3">
        <f t="shared" si="33"/>
        <v>0.52507525058320326</v>
      </c>
    </row>
    <row r="597" spans="13:22" x14ac:dyDescent="0.25">
      <c r="M597" s="3">
        <v>593</v>
      </c>
      <c r="N597" s="122">
        <f>(_xlfn.GAMMA.INV(T597,IF($O$2="Railway",$D$31,$D$32),IF($O$2="Railway",$F$31,$F$32))*'CBA Result'!$G$124)</f>
        <v>3096343222.7741451</v>
      </c>
      <c r="O597" s="122">
        <f>'CBA Result'!$G$123+'CBA Result'!$G$127+'CBA Result'!$G$128+'CBA Result'!$G$129+'CBA Result'!$G$130</f>
        <v>728759586.14829445</v>
      </c>
      <c r="P597" s="122">
        <f>'CBA Result'!$G$125+'CBA Result'!$G$126</f>
        <v>5415872827.8395329</v>
      </c>
      <c r="Q597" s="122">
        <f>'CBA Result'!$G$110</f>
        <v>-7384971586.1375494</v>
      </c>
      <c r="R597" s="122">
        <v>0.46750078542764362</v>
      </c>
      <c r="S597" s="122">
        <f t="shared" si="31"/>
        <v>4081484185.5206952</v>
      </c>
      <c r="T597" s="122">
        <v>0.79566161807978975</v>
      </c>
      <c r="U597" s="122">
        <f t="shared" si="32"/>
        <v>-14858693848.796762</v>
      </c>
      <c r="V597" s="3">
        <f t="shared" si="33"/>
        <v>0.53211857481560532</v>
      </c>
    </row>
    <row r="598" spans="13:22" x14ac:dyDescent="0.25">
      <c r="M598" s="3">
        <v>594</v>
      </c>
      <c r="N598" s="122">
        <f>(_xlfn.GAMMA.INV(T598,IF($O$2="Railway",$D$31,$D$32),IF($O$2="Railway",$F$31,$F$32))*'CBA Result'!$G$124)</f>
        <v>2132393990.1089458</v>
      </c>
      <c r="O598" s="122">
        <f>'CBA Result'!$G$123+'CBA Result'!$G$127+'CBA Result'!$G$128+'CBA Result'!$G$129+'CBA Result'!$G$130</f>
        <v>728759586.14829445</v>
      </c>
      <c r="P598" s="122">
        <f>'CBA Result'!$G$125+'CBA Result'!$G$126</f>
        <v>5415872827.8395329</v>
      </c>
      <c r="Q598" s="122">
        <f>'CBA Result'!$G$110</f>
        <v>-7384971586.1375494</v>
      </c>
      <c r="R598" s="122">
        <v>0.63659400225310514</v>
      </c>
      <c r="S598" s="122">
        <f t="shared" si="31"/>
        <v>5186393762.5559406</v>
      </c>
      <c r="T598" s="122">
        <v>0.1728870694506105</v>
      </c>
      <c r="U598" s="122">
        <f t="shared" si="32"/>
        <v>-10232906103.883217</v>
      </c>
      <c r="V598" s="3">
        <f t="shared" si="33"/>
        <v>0.78643811026070798</v>
      </c>
    </row>
    <row r="599" spans="13:22" x14ac:dyDescent="0.25">
      <c r="M599" s="3">
        <v>595</v>
      </c>
      <c r="N599" s="122">
        <f>(_xlfn.GAMMA.INV(T599,IF($O$2="Railway",$D$31,$D$32),IF($O$2="Railway",$F$31,$F$32))*'CBA Result'!$G$124)</f>
        <v>4135355219.5961499</v>
      </c>
      <c r="O599" s="122">
        <f>'CBA Result'!$G$123+'CBA Result'!$G$127+'CBA Result'!$G$128+'CBA Result'!$G$129+'CBA Result'!$G$130</f>
        <v>728759586.14829445</v>
      </c>
      <c r="P599" s="122">
        <f>'CBA Result'!$G$125+'CBA Result'!$G$126</f>
        <v>5415872827.8395329</v>
      </c>
      <c r="Q599" s="122">
        <f>'CBA Result'!$G$110</f>
        <v>-7384971586.1375494</v>
      </c>
      <c r="R599" s="122">
        <v>9.092868693253453E-2</v>
      </c>
      <c r="S599" s="122">
        <f t="shared" si="31"/>
        <v>1687433738.2866969</v>
      </c>
      <c r="T599" s="122">
        <v>0.99091140396179711</v>
      </c>
      <c r="U599" s="122">
        <f t="shared" si="32"/>
        <v>-19844691864.925377</v>
      </c>
      <c r="V599" s="3">
        <f t="shared" si="33"/>
        <v>0.33014110718497558</v>
      </c>
    </row>
    <row r="600" spans="13:22" x14ac:dyDescent="0.25">
      <c r="M600" s="3">
        <v>596</v>
      </c>
      <c r="N600" s="122">
        <f>(_xlfn.GAMMA.INV(T600,IF($O$2="Railway",$D$31,$D$32),IF($O$2="Railway",$F$31,$F$32))*'CBA Result'!$G$124)</f>
        <v>2903711906.938911</v>
      </c>
      <c r="O600" s="122">
        <f>'CBA Result'!$G$123+'CBA Result'!$G$127+'CBA Result'!$G$128+'CBA Result'!$G$129+'CBA Result'!$G$130</f>
        <v>728759586.14829445</v>
      </c>
      <c r="P600" s="122">
        <f>'CBA Result'!$G$125+'CBA Result'!$G$126</f>
        <v>5415872827.8395329</v>
      </c>
      <c r="Q600" s="122">
        <f>'CBA Result'!$G$110</f>
        <v>-7384971586.1375494</v>
      </c>
      <c r="R600" s="122">
        <v>1.7387443193436436E-2</v>
      </c>
      <c r="S600" s="122">
        <f t="shared" si="31"/>
        <v>923731308.05573082</v>
      </c>
      <c r="T600" s="122">
        <v>0.69345290890293987</v>
      </c>
      <c r="U600" s="122">
        <f t="shared" si="32"/>
        <v>-13934297054.980665</v>
      </c>
      <c r="V600" s="3">
        <f t="shared" si="33"/>
        <v>0.3269775851028216</v>
      </c>
    </row>
    <row r="601" spans="13:22" x14ac:dyDescent="0.25">
      <c r="M601" s="3">
        <v>597</v>
      </c>
      <c r="N601" s="122">
        <f>(_xlfn.GAMMA.INV(T601,IF($O$2="Railway",$D$31,$D$32),IF($O$2="Railway",$F$31,$F$32))*'CBA Result'!$G$124)</f>
        <v>2354005908.5404997</v>
      </c>
      <c r="O601" s="122">
        <f>'CBA Result'!$G$123+'CBA Result'!$G$127+'CBA Result'!$G$128+'CBA Result'!$G$129+'CBA Result'!$G$130</f>
        <v>728759586.14829445</v>
      </c>
      <c r="P601" s="122">
        <f>'CBA Result'!$G$125+'CBA Result'!$G$126</f>
        <v>5415872827.8395329</v>
      </c>
      <c r="Q601" s="122">
        <f>'CBA Result'!$G$110</f>
        <v>-7384971586.1375494</v>
      </c>
      <c r="R601" s="122">
        <v>0.16126066082539003</v>
      </c>
      <c r="S601" s="122">
        <f t="shared" si="31"/>
        <v>2202758446.2516851</v>
      </c>
      <c r="T601" s="122">
        <v>0.31035308172909626</v>
      </c>
      <c r="U601" s="122">
        <f t="shared" si="32"/>
        <v>-11296374657.691914</v>
      </c>
      <c r="V601" s="3">
        <f t="shared" si="33"/>
        <v>0.46789559492358612</v>
      </c>
    </row>
    <row r="602" spans="13:22" x14ac:dyDescent="0.25">
      <c r="M602" s="3">
        <v>598</v>
      </c>
      <c r="N602" s="122">
        <f>(_xlfn.GAMMA.INV(T602,IF($O$2="Railway",$D$31,$D$32),IF($O$2="Railway",$F$31,$F$32))*'CBA Result'!$G$124)</f>
        <v>2240594738.938127</v>
      </c>
      <c r="O602" s="122">
        <f>'CBA Result'!$G$123+'CBA Result'!$G$127+'CBA Result'!$G$128+'CBA Result'!$G$129+'CBA Result'!$G$130</f>
        <v>728759586.14829445</v>
      </c>
      <c r="P602" s="122">
        <f>'CBA Result'!$G$125+'CBA Result'!$G$126</f>
        <v>5415872827.8395329</v>
      </c>
      <c r="Q602" s="122">
        <f>'CBA Result'!$G$110</f>
        <v>-7384971586.1375494</v>
      </c>
      <c r="R602" s="122">
        <v>0.84465684240618133</v>
      </c>
      <c r="S602" s="122">
        <f t="shared" si="31"/>
        <v>7007634324.5190306</v>
      </c>
      <c r="T602" s="122">
        <v>0.23565262426877098</v>
      </c>
      <c r="U602" s="122">
        <f t="shared" si="32"/>
        <v>-10752138529.164202</v>
      </c>
      <c r="V602" s="3">
        <f t="shared" si="33"/>
        <v>0.92790737605768137</v>
      </c>
    </row>
    <row r="603" spans="13:22" x14ac:dyDescent="0.25">
      <c r="M603" s="3">
        <v>599</v>
      </c>
      <c r="N603" s="122">
        <f>(_xlfn.GAMMA.INV(T603,IF($O$2="Railway",$D$31,$D$32),IF($O$2="Railway",$F$31,$F$32))*'CBA Result'!$G$124)</f>
        <v>3169258441.9801426</v>
      </c>
      <c r="O603" s="122">
        <f>'CBA Result'!$G$123+'CBA Result'!$G$127+'CBA Result'!$G$128+'CBA Result'!$G$129+'CBA Result'!$G$130</f>
        <v>728759586.14829445</v>
      </c>
      <c r="P603" s="122">
        <f>'CBA Result'!$G$125+'CBA Result'!$G$126</f>
        <v>5415872827.8395329</v>
      </c>
      <c r="Q603" s="122">
        <f>'CBA Result'!$G$110</f>
        <v>-7384971586.1375494</v>
      </c>
      <c r="R603" s="122">
        <v>0.15560976488580958</v>
      </c>
      <c r="S603" s="122">
        <f t="shared" si="31"/>
        <v>2164290171.316545</v>
      </c>
      <c r="T603" s="122">
        <v>0.82744884011394038</v>
      </c>
      <c r="U603" s="122">
        <f t="shared" si="32"/>
        <v>-15208598507.663729</v>
      </c>
      <c r="V603" s="3">
        <f t="shared" si="33"/>
        <v>0.39861057522099352</v>
      </c>
    </row>
    <row r="604" spans="13:22" x14ac:dyDescent="0.25">
      <c r="M604" s="3">
        <v>600</v>
      </c>
      <c r="N604" s="122">
        <f>(_xlfn.GAMMA.INV(T604,IF($O$2="Railway",$D$31,$D$32),IF($O$2="Railway",$F$31,$F$32))*'CBA Result'!$G$124)</f>
        <v>3851226594.2383938</v>
      </c>
      <c r="O604" s="122">
        <f>'CBA Result'!$G$123+'CBA Result'!$G$127+'CBA Result'!$G$128+'CBA Result'!$G$129+'CBA Result'!$G$130</f>
        <v>728759586.14829445</v>
      </c>
      <c r="P604" s="122">
        <f>'CBA Result'!$G$125+'CBA Result'!$G$126</f>
        <v>5415872827.8395329</v>
      </c>
      <c r="Q604" s="122">
        <f>'CBA Result'!$G$110</f>
        <v>-7384971586.1375494</v>
      </c>
      <c r="R604" s="122">
        <v>7.2710669599470146E-2</v>
      </c>
      <c r="S604" s="122">
        <f t="shared" si="31"/>
        <v>1534136883.3855319</v>
      </c>
      <c r="T604" s="122">
        <v>0.97555749379518542</v>
      </c>
      <c r="U604" s="122">
        <f t="shared" si="32"/>
        <v>-18481218905.332771</v>
      </c>
      <c r="V604" s="3">
        <f t="shared" si="33"/>
        <v>0.33082899429366019</v>
      </c>
    </row>
    <row r="605" spans="13:22" x14ac:dyDescent="0.25">
      <c r="M605" s="3">
        <v>601</v>
      </c>
      <c r="N605" s="122">
        <f>(_xlfn.GAMMA.INV(T605,IF($O$2="Railway",$D$31,$D$32),IF($O$2="Railway",$F$31,$F$32))*'CBA Result'!$G$124)</f>
        <v>2407674638.509171</v>
      </c>
      <c r="O605" s="122">
        <f>'CBA Result'!$G$123+'CBA Result'!$G$127+'CBA Result'!$G$128+'CBA Result'!$G$129+'CBA Result'!$G$130</f>
        <v>728759586.14829445</v>
      </c>
      <c r="P605" s="122">
        <f>'CBA Result'!$G$125+'CBA Result'!$G$126</f>
        <v>5415872827.8395329</v>
      </c>
      <c r="Q605" s="122">
        <f>'CBA Result'!$G$110</f>
        <v>-7384971586.1375494</v>
      </c>
      <c r="R605" s="122">
        <v>7.7814965924028701E-2</v>
      </c>
      <c r="S605" s="122">
        <f t="shared" si="31"/>
        <v>1578351889.3915887</v>
      </c>
      <c r="T605" s="122">
        <v>0.34801599680266426</v>
      </c>
      <c r="U605" s="122">
        <f t="shared" si="32"/>
        <v>-11553919500.263908</v>
      </c>
      <c r="V605" s="3">
        <f t="shared" si="33"/>
        <v>0.40806811177292363</v>
      </c>
    </row>
    <row r="606" spans="13:22" x14ac:dyDescent="0.25">
      <c r="M606" s="3">
        <v>602</v>
      </c>
      <c r="N606" s="122">
        <f>(_xlfn.GAMMA.INV(T606,IF($O$2="Railway",$D$31,$D$32),IF($O$2="Railway",$F$31,$F$32))*'CBA Result'!$G$124)</f>
        <v>3439962975.2084637</v>
      </c>
      <c r="O606" s="122">
        <f>'CBA Result'!$G$123+'CBA Result'!$G$127+'CBA Result'!$G$128+'CBA Result'!$G$129+'CBA Result'!$G$130</f>
        <v>728759586.14829445</v>
      </c>
      <c r="P606" s="122">
        <f>'CBA Result'!$G$125+'CBA Result'!$G$126</f>
        <v>5415872827.8395329</v>
      </c>
      <c r="Q606" s="122">
        <f>'CBA Result'!$G$110</f>
        <v>-7384971586.1375494</v>
      </c>
      <c r="R606" s="122">
        <v>0.37946070227633732</v>
      </c>
      <c r="S606" s="122">
        <f t="shared" si="31"/>
        <v>3550206401.7900085</v>
      </c>
      <c r="T606" s="122">
        <v>0.91417626050094114</v>
      </c>
      <c r="U606" s="122">
        <f t="shared" si="32"/>
        <v>-16507652098.730833</v>
      </c>
      <c r="V606" s="3">
        <f t="shared" si="33"/>
        <v>0.46759702209499709</v>
      </c>
    </row>
    <row r="607" spans="13:22" x14ac:dyDescent="0.25">
      <c r="M607" s="3">
        <v>603</v>
      </c>
      <c r="N607" s="122">
        <f>(_xlfn.GAMMA.INV(T607,IF($O$2="Railway",$D$31,$D$32),IF($O$2="Railway",$F$31,$F$32))*'CBA Result'!$G$124)</f>
        <v>2026961891.0820978</v>
      </c>
      <c r="O607" s="122">
        <f>'CBA Result'!$G$123+'CBA Result'!$G$127+'CBA Result'!$G$128+'CBA Result'!$G$129+'CBA Result'!$G$130</f>
        <v>728759586.14829445</v>
      </c>
      <c r="P607" s="122">
        <f>'CBA Result'!$G$125+'CBA Result'!$G$126</f>
        <v>5415872827.8395329</v>
      </c>
      <c r="Q607" s="122">
        <f>'CBA Result'!$G$110</f>
        <v>-7384971586.1375494</v>
      </c>
      <c r="R607" s="122">
        <v>0.8274603869538264</v>
      </c>
      <c r="S607" s="122">
        <f t="shared" si="31"/>
        <v>6815549201.3292923</v>
      </c>
      <c r="T607" s="122">
        <v>0.12158765296950602</v>
      </c>
      <c r="U607" s="122">
        <f t="shared" si="32"/>
        <v>-9726959841.2875633</v>
      </c>
      <c r="V607" s="3">
        <f t="shared" si="33"/>
        <v>0.98399405721127453</v>
      </c>
    </row>
    <row r="608" spans="13:22" x14ac:dyDescent="0.25">
      <c r="M608" s="3">
        <v>604</v>
      </c>
      <c r="N608" s="122">
        <f>(_xlfn.GAMMA.INV(T608,IF($O$2="Railway",$D$31,$D$32),IF($O$2="Railway",$F$31,$F$32))*'CBA Result'!$G$124)</f>
        <v>2053668906.8367543</v>
      </c>
      <c r="O608" s="122">
        <f>'CBA Result'!$G$123+'CBA Result'!$G$127+'CBA Result'!$G$128+'CBA Result'!$G$129+'CBA Result'!$G$130</f>
        <v>728759586.14829445</v>
      </c>
      <c r="P608" s="122">
        <f>'CBA Result'!$G$125+'CBA Result'!$G$126</f>
        <v>5415872827.8395329</v>
      </c>
      <c r="Q608" s="122">
        <f>'CBA Result'!$G$110</f>
        <v>-7384971586.1375494</v>
      </c>
      <c r="R608" s="122">
        <v>1.4884294762785077E-2</v>
      </c>
      <c r="S608" s="122">
        <f t="shared" si="31"/>
        <v>883048056.0935185</v>
      </c>
      <c r="T608" s="122">
        <v>0.13359864293760304</v>
      </c>
      <c r="U608" s="122">
        <f t="shared" si="32"/>
        <v>-9855121140.6534309</v>
      </c>
      <c r="V608" s="3">
        <f t="shared" si="33"/>
        <v>0.37193622450342939</v>
      </c>
    </row>
    <row r="609" spans="13:22" x14ac:dyDescent="0.25">
      <c r="M609" s="3">
        <v>605</v>
      </c>
      <c r="N609" s="122">
        <f>(_xlfn.GAMMA.INV(T609,IF($O$2="Railway",$D$31,$D$32),IF($O$2="Railway",$F$31,$F$32))*'CBA Result'!$G$124)</f>
        <v>3036282669.8242068</v>
      </c>
      <c r="O609" s="122">
        <f>'CBA Result'!$G$123+'CBA Result'!$G$127+'CBA Result'!$G$128+'CBA Result'!$G$129+'CBA Result'!$G$130</f>
        <v>728759586.14829445</v>
      </c>
      <c r="P609" s="122">
        <f>'CBA Result'!$G$125+'CBA Result'!$G$126</f>
        <v>5415872827.8395329</v>
      </c>
      <c r="Q609" s="122">
        <f>'CBA Result'!$G$110</f>
        <v>-7384971586.1375494</v>
      </c>
      <c r="R609" s="122">
        <v>0.50664717026557682</v>
      </c>
      <c r="S609" s="122">
        <f t="shared" si="31"/>
        <v>4324116836.3302946</v>
      </c>
      <c r="T609" s="122">
        <v>0.76660861782768031</v>
      </c>
      <c r="U609" s="122">
        <f t="shared" si="32"/>
        <v>-14570476004.564035</v>
      </c>
      <c r="V609" s="3">
        <f t="shared" si="33"/>
        <v>0.55517466208852462</v>
      </c>
    </row>
    <row r="610" spans="13:22" x14ac:dyDescent="0.25">
      <c r="M610" s="3">
        <v>606</v>
      </c>
      <c r="N610" s="122">
        <f>(_xlfn.GAMMA.INV(T610,IF($O$2="Railway",$D$31,$D$32),IF($O$2="Railway",$F$31,$F$32))*'CBA Result'!$G$124)</f>
        <v>2378432221.0440111</v>
      </c>
      <c r="O610" s="122">
        <f>'CBA Result'!$G$123+'CBA Result'!$G$127+'CBA Result'!$G$128+'CBA Result'!$G$129+'CBA Result'!$G$130</f>
        <v>728759586.14829445</v>
      </c>
      <c r="P610" s="122">
        <f>'CBA Result'!$G$125+'CBA Result'!$G$126</f>
        <v>5415872827.8395329</v>
      </c>
      <c r="Q610" s="122">
        <f>'CBA Result'!$G$110</f>
        <v>-7384971586.1375494</v>
      </c>
      <c r="R610" s="122">
        <v>0.98760504277204808</v>
      </c>
      <c r="S610" s="122">
        <f t="shared" si="31"/>
        <v>10092510429.85675</v>
      </c>
      <c r="T610" s="122">
        <v>0.32734946555565603</v>
      </c>
      <c r="U610" s="122">
        <f t="shared" si="32"/>
        <v>-11413591346.292583</v>
      </c>
      <c r="V610" s="3">
        <f t="shared" si="33"/>
        <v>1.156489823103457</v>
      </c>
    </row>
    <row r="611" spans="13:22" x14ac:dyDescent="0.25">
      <c r="M611" s="3">
        <v>607</v>
      </c>
      <c r="N611" s="122">
        <f>(_xlfn.GAMMA.INV(T611,IF($O$2="Railway",$D$31,$D$32),IF($O$2="Railway",$F$31,$F$32))*'CBA Result'!$G$124)</f>
        <v>2691949579.7498302</v>
      </c>
      <c r="O611" s="122">
        <f>'CBA Result'!$G$123+'CBA Result'!$G$127+'CBA Result'!$G$128+'CBA Result'!$G$129+'CBA Result'!$G$130</f>
        <v>728759586.14829445</v>
      </c>
      <c r="P611" s="122">
        <f>'CBA Result'!$G$125+'CBA Result'!$G$126</f>
        <v>5415872827.8395329</v>
      </c>
      <c r="Q611" s="122">
        <f>'CBA Result'!$G$110</f>
        <v>-7384971586.1375494</v>
      </c>
      <c r="R611" s="122">
        <v>0.17337592303088134</v>
      </c>
      <c r="S611" s="122">
        <f t="shared" si="31"/>
        <v>2284048594.3461351</v>
      </c>
      <c r="T611" s="122">
        <v>0.55431731366012493</v>
      </c>
      <c r="U611" s="122">
        <f t="shared" si="32"/>
        <v>-12918094598.719313</v>
      </c>
      <c r="V611" s="3">
        <f t="shared" si="33"/>
        <v>0.4416098455270504</v>
      </c>
    </row>
    <row r="612" spans="13:22" x14ac:dyDescent="0.25">
      <c r="M612" s="3">
        <v>608</v>
      </c>
      <c r="N612" s="122">
        <f>(_xlfn.GAMMA.INV(T612,IF($O$2="Railway",$D$31,$D$32),IF($O$2="Railway",$F$31,$F$32))*'CBA Result'!$G$124)</f>
        <v>3014259238.65169</v>
      </c>
      <c r="O612" s="122">
        <f>'CBA Result'!$G$123+'CBA Result'!$G$127+'CBA Result'!$G$128+'CBA Result'!$G$129+'CBA Result'!$G$130</f>
        <v>728759586.14829445</v>
      </c>
      <c r="P612" s="122">
        <f>'CBA Result'!$G$125+'CBA Result'!$G$126</f>
        <v>5415872827.8395329</v>
      </c>
      <c r="Q612" s="122">
        <f>'CBA Result'!$G$110</f>
        <v>-7384971586.1375494</v>
      </c>
      <c r="R612" s="122">
        <v>0.33415904337227254</v>
      </c>
      <c r="S612" s="122">
        <f t="shared" si="31"/>
        <v>3279930484.4322367</v>
      </c>
      <c r="T612" s="122">
        <v>0.75530615519708055</v>
      </c>
      <c r="U612" s="122">
        <f t="shared" si="32"/>
        <v>-14464790233.398369</v>
      </c>
      <c r="V612" s="3">
        <f t="shared" si="33"/>
        <v>0.4855203010837057</v>
      </c>
    </row>
    <row r="613" spans="13:22" x14ac:dyDescent="0.25">
      <c r="M613" s="3">
        <v>609</v>
      </c>
      <c r="N613" s="122">
        <f>(_xlfn.GAMMA.INV(T613,IF($O$2="Railway",$D$31,$D$32),IF($O$2="Railway",$F$31,$F$32))*'CBA Result'!$G$124)</f>
        <v>2503915495.9914289</v>
      </c>
      <c r="O613" s="122">
        <f>'CBA Result'!$G$123+'CBA Result'!$G$127+'CBA Result'!$G$128+'CBA Result'!$G$129+'CBA Result'!$G$130</f>
        <v>728759586.14829445</v>
      </c>
      <c r="P613" s="122">
        <f>'CBA Result'!$G$125+'CBA Result'!$G$126</f>
        <v>5415872827.8395329</v>
      </c>
      <c r="Q613" s="122">
        <f>'CBA Result'!$G$110</f>
        <v>-7384971586.1375494</v>
      </c>
      <c r="R613" s="122">
        <v>0.2823455065180932</v>
      </c>
      <c r="S613" s="122">
        <f t="shared" si="31"/>
        <v>2968907960.9001927</v>
      </c>
      <c r="T613" s="122">
        <v>0.41772117492554428</v>
      </c>
      <c r="U613" s="122">
        <f t="shared" si="32"/>
        <v>-12015758945.760956</v>
      </c>
      <c r="V613" s="3">
        <f t="shared" si="33"/>
        <v>0.5161207936205956</v>
      </c>
    </row>
    <row r="614" spans="13:22" x14ac:dyDescent="0.25">
      <c r="M614" s="3">
        <v>610</v>
      </c>
      <c r="N614" s="122">
        <f>(_xlfn.GAMMA.INV(T614,IF($O$2="Railway",$D$31,$D$32),IF($O$2="Railway",$F$31,$F$32))*'CBA Result'!$G$124)</f>
        <v>2328616472.9192061</v>
      </c>
      <c r="O614" s="122">
        <f>'CBA Result'!$G$123+'CBA Result'!$G$127+'CBA Result'!$G$128+'CBA Result'!$G$129+'CBA Result'!$G$130</f>
        <v>728759586.14829445</v>
      </c>
      <c r="P614" s="122">
        <f>'CBA Result'!$G$125+'CBA Result'!$G$126</f>
        <v>5415872827.8395329</v>
      </c>
      <c r="Q614" s="122">
        <f>'CBA Result'!$G$110</f>
        <v>-7384971586.1375494</v>
      </c>
      <c r="R614" s="122">
        <v>0.50761742988793412</v>
      </c>
      <c r="S614" s="122">
        <f t="shared" si="31"/>
        <v>4330203630.4769735</v>
      </c>
      <c r="T614" s="122">
        <v>0.29298452995660051</v>
      </c>
      <c r="U614" s="122">
        <f t="shared" si="32"/>
        <v>-11174536145.696291</v>
      </c>
      <c r="V614" s="3">
        <f t="shared" si="33"/>
        <v>0.66110839798837573</v>
      </c>
    </row>
    <row r="615" spans="13:22" x14ac:dyDescent="0.25">
      <c r="M615" s="3">
        <v>611</v>
      </c>
      <c r="N615" s="122">
        <f>(_xlfn.GAMMA.INV(T615,IF($O$2="Railway",$D$31,$D$32),IF($O$2="Railway",$F$31,$F$32))*'CBA Result'!$G$124)</f>
        <v>1939154788.6742814</v>
      </c>
      <c r="O615" s="122">
        <f>'CBA Result'!$G$123+'CBA Result'!$G$127+'CBA Result'!$G$128+'CBA Result'!$G$129+'CBA Result'!$G$130</f>
        <v>728759586.14829445</v>
      </c>
      <c r="P615" s="122">
        <f>'CBA Result'!$G$125+'CBA Result'!$G$126</f>
        <v>5415872827.8395329</v>
      </c>
      <c r="Q615" s="122">
        <f>'CBA Result'!$G$110</f>
        <v>-7384971586.1375494</v>
      </c>
      <c r="R615" s="122">
        <v>0.55384181924892406</v>
      </c>
      <c r="S615" s="122">
        <f t="shared" si="31"/>
        <v>4625234284.3984766</v>
      </c>
      <c r="T615" s="122">
        <v>8.6912326843643917E-2</v>
      </c>
      <c r="U615" s="122">
        <f t="shared" si="32"/>
        <v>-9305592196.1145725</v>
      </c>
      <c r="V615" s="3">
        <f t="shared" si="33"/>
        <v>0.78373826248975431</v>
      </c>
    </row>
    <row r="616" spans="13:22" x14ac:dyDescent="0.25">
      <c r="M616" s="3">
        <v>612</v>
      </c>
      <c r="N616" s="122">
        <f>(_xlfn.GAMMA.INV(T616,IF($O$2="Railway",$D$31,$D$32),IF($O$2="Railway",$F$31,$F$32))*'CBA Result'!$G$124)</f>
        <v>2490920433.034493</v>
      </c>
      <c r="O616" s="122">
        <f>'CBA Result'!$G$123+'CBA Result'!$G$127+'CBA Result'!$G$128+'CBA Result'!$G$129+'CBA Result'!$G$130</f>
        <v>728759586.14829445</v>
      </c>
      <c r="P616" s="122">
        <f>'CBA Result'!$G$125+'CBA Result'!$G$126</f>
        <v>5415872827.8395329</v>
      </c>
      <c r="Q616" s="122">
        <f>'CBA Result'!$G$110</f>
        <v>-7384971586.1375494</v>
      </c>
      <c r="R616" s="122">
        <v>0.62406849513730112</v>
      </c>
      <c r="S616" s="122">
        <f t="shared" si="31"/>
        <v>5098033443.2207594</v>
      </c>
      <c r="T616" s="122">
        <v>0.40821001500829512</v>
      </c>
      <c r="U616" s="122">
        <f t="shared" si="32"/>
        <v>-11953398397.161968</v>
      </c>
      <c r="V616" s="3">
        <f t="shared" si="33"/>
        <v>0.69584507987104138</v>
      </c>
    </row>
    <row r="617" spans="13:22" x14ac:dyDescent="0.25">
      <c r="M617" s="3">
        <v>613</v>
      </c>
      <c r="N617" s="122">
        <f>(_xlfn.GAMMA.INV(T617,IF($O$2="Railway",$D$31,$D$32),IF($O$2="Railway",$F$31,$F$32))*'CBA Result'!$G$124)</f>
        <v>2827097385.8576865</v>
      </c>
      <c r="O617" s="122">
        <f>'CBA Result'!$G$123+'CBA Result'!$G$127+'CBA Result'!$G$128+'CBA Result'!$G$129+'CBA Result'!$G$130</f>
        <v>728759586.14829445</v>
      </c>
      <c r="P617" s="122">
        <f>'CBA Result'!$G$125+'CBA Result'!$G$126</f>
        <v>5415872827.8395329</v>
      </c>
      <c r="Q617" s="122">
        <f>'CBA Result'!$G$110</f>
        <v>-7384971586.1375494</v>
      </c>
      <c r="R617" s="122">
        <v>0.83741662487198132</v>
      </c>
      <c r="S617" s="122">
        <f t="shared" si="31"/>
        <v>6925218619.4342136</v>
      </c>
      <c r="T617" s="122">
        <v>0.64589349880377522</v>
      </c>
      <c r="U617" s="122">
        <f t="shared" si="32"/>
        <v>-13566640231.685034</v>
      </c>
      <c r="V617" s="3">
        <f t="shared" si="33"/>
        <v>0.77256235976255427</v>
      </c>
    </row>
    <row r="618" spans="13:22" x14ac:dyDescent="0.25">
      <c r="M618" s="3">
        <v>614</v>
      </c>
      <c r="N618" s="122">
        <f>(_xlfn.GAMMA.INV(T618,IF($O$2="Railway",$D$31,$D$32),IF($O$2="Railway",$F$31,$F$32))*'CBA Result'!$G$124)</f>
        <v>2564637505.2358088</v>
      </c>
      <c r="O618" s="122">
        <f>'CBA Result'!$G$123+'CBA Result'!$G$127+'CBA Result'!$G$128+'CBA Result'!$G$129+'CBA Result'!$G$130</f>
        <v>728759586.14829445</v>
      </c>
      <c r="P618" s="122">
        <f>'CBA Result'!$G$125+'CBA Result'!$G$126</f>
        <v>5415872827.8395329</v>
      </c>
      <c r="Q618" s="122">
        <f>'CBA Result'!$G$110</f>
        <v>-7384971586.1375494</v>
      </c>
      <c r="R618" s="122">
        <v>0.4470991115831493</v>
      </c>
      <c r="S618" s="122">
        <f t="shared" si="31"/>
        <v>3956965610.8905239</v>
      </c>
      <c r="T618" s="122">
        <v>0.46227394421738455</v>
      </c>
      <c r="U618" s="122">
        <f t="shared" si="32"/>
        <v>-12307150978.339853</v>
      </c>
      <c r="V618" s="3">
        <f t="shared" si="33"/>
        <v>0.58911788073738658</v>
      </c>
    </row>
    <row r="619" spans="13:22" x14ac:dyDescent="0.25">
      <c r="M619" s="3">
        <v>615</v>
      </c>
      <c r="N619" s="122">
        <f>(_xlfn.GAMMA.INV(T619,IF($O$2="Railway",$D$31,$D$32),IF($O$2="Railway",$F$31,$F$32))*'CBA Result'!$G$124)</f>
        <v>2451205597.9830804</v>
      </c>
      <c r="O619" s="122">
        <f>'CBA Result'!$G$123+'CBA Result'!$G$127+'CBA Result'!$G$128+'CBA Result'!$G$129+'CBA Result'!$G$130</f>
        <v>728759586.14829445</v>
      </c>
      <c r="P619" s="122">
        <f>'CBA Result'!$G$125+'CBA Result'!$G$126</f>
        <v>5415872827.8395329</v>
      </c>
      <c r="Q619" s="122">
        <f>'CBA Result'!$G$110</f>
        <v>-7384971586.1375494</v>
      </c>
      <c r="R619" s="122">
        <v>0.68094992660968723</v>
      </c>
      <c r="S619" s="122">
        <f t="shared" si="31"/>
        <v>5511934796.7054129</v>
      </c>
      <c r="T619" s="122">
        <v>0.37929512678140587</v>
      </c>
      <c r="U619" s="122">
        <f t="shared" si="32"/>
        <v>-11762815334.230173</v>
      </c>
      <c r="V619" s="3">
        <f t="shared" si="33"/>
        <v>0.73893024194157653</v>
      </c>
    </row>
    <row r="620" spans="13:22" x14ac:dyDescent="0.25">
      <c r="M620" s="3">
        <v>616</v>
      </c>
      <c r="N620" s="122">
        <f>(_xlfn.GAMMA.INV(T620,IF($O$2="Railway",$D$31,$D$32),IF($O$2="Railway",$F$31,$F$32))*'CBA Result'!$G$124)</f>
        <v>1926148980.2914732</v>
      </c>
      <c r="O620" s="122">
        <f>'CBA Result'!$G$123+'CBA Result'!$G$127+'CBA Result'!$G$128+'CBA Result'!$G$129+'CBA Result'!$G$130</f>
        <v>728759586.14829445</v>
      </c>
      <c r="P620" s="122">
        <f>'CBA Result'!$G$125+'CBA Result'!$G$126</f>
        <v>5415872827.8395329</v>
      </c>
      <c r="Q620" s="122">
        <f>'CBA Result'!$G$110</f>
        <v>-7384971586.1375494</v>
      </c>
      <c r="R620" s="122">
        <v>0.79967869936760927</v>
      </c>
      <c r="S620" s="122">
        <f t="shared" si="31"/>
        <v>6528777505.1284714</v>
      </c>
      <c r="T620" s="122">
        <v>8.2401500256849003E-2</v>
      </c>
      <c r="U620" s="122">
        <f t="shared" si="32"/>
        <v>-9243180082.4978142</v>
      </c>
      <c r="V620" s="3">
        <f t="shared" si="33"/>
        <v>0.99356346945547147</v>
      </c>
    </row>
    <row r="621" spans="13:22" x14ac:dyDescent="0.25">
      <c r="M621" s="3">
        <v>617</v>
      </c>
      <c r="N621" s="122">
        <f>(_xlfn.GAMMA.INV(T621,IF($O$2="Railway",$D$31,$D$32),IF($O$2="Railway",$F$31,$F$32))*'CBA Result'!$G$124)</f>
        <v>2990703317.8911114</v>
      </c>
      <c r="O621" s="122">
        <f>'CBA Result'!$G$123+'CBA Result'!$G$127+'CBA Result'!$G$128+'CBA Result'!$G$129+'CBA Result'!$G$130</f>
        <v>728759586.14829445</v>
      </c>
      <c r="P621" s="122">
        <f>'CBA Result'!$G$125+'CBA Result'!$G$126</f>
        <v>5415872827.8395329</v>
      </c>
      <c r="Q621" s="122">
        <f>'CBA Result'!$G$110</f>
        <v>-7384971586.1375494</v>
      </c>
      <c r="R621" s="122">
        <v>0.71809726162576903</v>
      </c>
      <c r="S621" s="122">
        <f t="shared" si="31"/>
        <v>5803049193.8904696</v>
      </c>
      <c r="T621" s="122">
        <v>0.74283547011098294</v>
      </c>
      <c r="U621" s="122">
        <f t="shared" si="32"/>
        <v>-14351750370.009333</v>
      </c>
      <c r="V621" s="3">
        <f t="shared" si="33"/>
        <v>0.66350876042471763</v>
      </c>
    </row>
    <row r="622" spans="13:22" x14ac:dyDescent="0.25">
      <c r="M622" s="3">
        <v>618</v>
      </c>
      <c r="N622" s="122">
        <f>(_xlfn.GAMMA.INV(T622,IF($O$2="Railway",$D$31,$D$32),IF($O$2="Railway",$F$31,$F$32))*'CBA Result'!$G$124)</f>
        <v>2211724460.8201733</v>
      </c>
      <c r="O622" s="122">
        <f>'CBA Result'!$G$123+'CBA Result'!$G$127+'CBA Result'!$G$128+'CBA Result'!$G$129+'CBA Result'!$G$130</f>
        <v>728759586.14829445</v>
      </c>
      <c r="P622" s="122">
        <f>'CBA Result'!$G$125+'CBA Result'!$G$126</f>
        <v>5415872827.8395329</v>
      </c>
      <c r="Q622" s="122">
        <f>'CBA Result'!$G$110</f>
        <v>-7384971586.1375494</v>
      </c>
      <c r="R622" s="122">
        <v>0.60104071326023145</v>
      </c>
      <c r="S622" s="122">
        <f t="shared" si="31"/>
        <v>4939069580.4802036</v>
      </c>
      <c r="T622" s="122">
        <v>0.21799297810932294</v>
      </c>
      <c r="U622" s="122">
        <f t="shared" si="32"/>
        <v>-10613596192.924112</v>
      </c>
      <c r="V622" s="3">
        <f t="shared" si="33"/>
        <v>0.74240186683395992</v>
      </c>
    </row>
    <row r="623" spans="13:22" x14ac:dyDescent="0.25">
      <c r="M623" s="3">
        <v>619</v>
      </c>
      <c r="N623" s="122">
        <f>(_xlfn.GAMMA.INV(T623,IF($O$2="Railway",$D$31,$D$32),IF($O$2="Railway",$F$31,$F$32))*'CBA Result'!$G$124)</f>
        <v>2882918407.045496</v>
      </c>
      <c r="O623" s="122">
        <f>'CBA Result'!$G$123+'CBA Result'!$G$127+'CBA Result'!$G$128+'CBA Result'!$G$129+'CBA Result'!$G$130</f>
        <v>728759586.14829445</v>
      </c>
      <c r="P623" s="122">
        <f>'CBA Result'!$G$125+'CBA Result'!$G$126</f>
        <v>5415872827.8395329</v>
      </c>
      <c r="Q623" s="122">
        <f>'CBA Result'!$G$110</f>
        <v>-7384971586.1375494</v>
      </c>
      <c r="R623" s="122">
        <v>0.89538358179211375</v>
      </c>
      <c r="S623" s="122">
        <f t="shared" si="31"/>
        <v>7668703294.0197363</v>
      </c>
      <c r="T623" s="122">
        <v>0.68090367068166691</v>
      </c>
      <c r="U623" s="122">
        <f t="shared" si="32"/>
        <v>-13834513462.939333</v>
      </c>
      <c r="V623" s="3">
        <f t="shared" si="33"/>
        <v>0.81537968916883441</v>
      </c>
    </row>
    <row r="624" spans="13:22" x14ac:dyDescent="0.25">
      <c r="M624" s="3">
        <v>620</v>
      </c>
      <c r="N624" s="122">
        <f>(_xlfn.GAMMA.INV(T624,IF($O$2="Railway",$D$31,$D$32),IF($O$2="Railway",$F$31,$F$32))*'CBA Result'!$G$124)</f>
        <v>3146179132.1301212</v>
      </c>
      <c r="O624" s="122">
        <f>'CBA Result'!$G$123+'CBA Result'!$G$127+'CBA Result'!$G$128+'CBA Result'!$G$129+'CBA Result'!$G$130</f>
        <v>728759586.14829445</v>
      </c>
      <c r="P624" s="122">
        <f>'CBA Result'!$G$125+'CBA Result'!$G$126</f>
        <v>5415872827.8395329</v>
      </c>
      <c r="Q624" s="122">
        <f>'CBA Result'!$G$110</f>
        <v>-7384971586.1375494</v>
      </c>
      <c r="R624" s="122">
        <v>0.93933152850345236</v>
      </c>
      <c r="S624" s="122">
        <f t="shared" si="31"/>
        <v>8445882841.1073513</v>
      </c>
      <c r="T624" s="122">
        <v>0.81779822990138629</v>
      </c>
      <c r="U624" s="122">
        <f t="shared" si="32"/>
        <v>-15097845798.861715</v>
      </c>
      <c r="V624" s="3">
        <f t="shared" si="33"/>
        <v>0.81606486935471823</v>
      </c>
    </row>
    <row r="625" spans="13:22" x14ac:dyDescent="0.25">
      <c r="M625" s="3">
        <v>621</v>
      </c>
      <c r="N625" s="122">
        <f>(_xlfn.GAMMA.INV(T625,IF($O$2="Railway",$D$31,$D$32),IF($O$2="Railway",$F$31,$F$32))*'CBA Result'!$G$124)</f>
        <v>3145204739.1415243</v>
      </c>
      <c r="O625" s="122">
        <f>'CBA Result'!$G$123+'CBA Result'!$G$127+'CBA Result'!$G$128+'CBA Result'!$G$129+'CBA Result'!$G$130</f>
        <v>728759586.14829445</v>
      </c>
      <c r="P625" s="122">
        <f>'CBA Result'!$G$125+'CBA Result'!$G$126</f>
        <v>5415872827.8395329</v>
      </c>
      <c r="Q625" s="122">
        <f>'CBA Result'!$G$110</f>
        <v>-7384971586.1375494</v>
      </c>
      <c r="R625" s="122">
        <v>0.11434831372508669</v>
      </c>
      <c r="S625" s="122">
        <f t="shared" si="31"/>
        <v>1869656180.2943232</v>
      </c>
      <c r="T625" s="122">
        <v>0.81738245914501917</v>
      </c>
      <c r="U625" s="122">
        <f t="shared" si="32"/>
        <v>-15093169893.749037</v>
      </c>
      <c r="V625" s="3">
        <f t="shared" si="33"/>
        <v>0.38054434860386155</v>
      </c>
    </row>
    <row r="626" spans="13:22" x14ac:dyDescent="0.25">
      <c r="M626" s="3">
        <v>622</v>
      </c>
      <c r="N626" s="122">
        <f>(_xlfn.GAMMA.INV(T626,IF($O$2="Railway",$D$31,$D$32),IF($O$2="Railway",$F$31,$F$32))*'CBA Result'!$G$124)</f>
        <v>2498874527.9945154</v>
      </c>
      <c r="O626" s="122">
        <f>'CBA Result'!$G$123+'CBA Result'!$G$127+'CBA Result'!$G$128+'CBA Result'!$G$129+'CBA Result'!$G$130</f>
        <v>728759586.14829445</v>
      </c>
      <c r="P626" s="122">
        <f>'CBA Result'!$G$125+'CBA Result'!$G$126</f>
        <v>5415872827.8395329</v>
      </c>
      <c r="Q626" s="122">
        <f>'CBA Result'!$G$110</f>
        <v>-7384971586.1375494</v>
      </c>
      <c r="R626" s="122">
        <v>0.51021708522673714</v>
      </c>
      <c r="S626" s="122">
        <f t="shared" si="31"/>
        <v>4346531578.2084675</v>
      </c>
      <c r="T626" s="122">
        <v>0.4140295586566004</v>
      </c>
      <c r="U626" s="122">
        <f t="shared" si="32"/>
        <v>-11991568410.416941</v>
      </c>
      <c r="V626" s="3">
        <f t="shared" si="33"/>
        <v>0.63162427408342059</v>
      </c>
    </row>
    <row r="627" spans="13:22" x14ac:dyDescent="0.25">
      <c r="M627" s="3">
        <v>623</v>
      </c>
      <c r="N627" s="122">
        <f>(_xlfn.GAMMA.INV(T627,IF($O$2="Railway",$D$31,$D$32),IF($O$2="Railway",$F$31,$F$32))*'CBA Result'!$G$124)</f>
        <v>3076239038.6629639</v>
      </c>
      <c r="O627" s="122">
        <f>'CBA Result'!$G$123+'CBA Result'!$G$127+'CBA Result'!$G$128+'CBA Result'!$G$129+'CBA Result'!$G$130</f>
        <v>728759586.14829445</v>
      </c>
      <c r="P627" s="122">
        <f>'CBA Result'!$G$125+'CBA Result'!$G$126</f>
        <v>5415872827.8395329</v>
      </c>
      <c r="Q627" s="122">
        <f>'CBA Result'!$G$110</f>
        <v>-7384971586.1375494</v>
      </c>
      <c r="R627" s="122">
        <v>0.70774562846798961</v>
      </c>
      <c r="S627" s="122">
        <f t="shared" si="31"/>
        <v>5719962877.9877329</v>
      </c>
      <c r="T627" s="122">
        <v>0.78622595097437664</v>
      </c>
      <c r="U627" s="122">
        <f t="shared" si="32"/>
        <v>-14762218136.869631</v>
      </c>
      <c r="V627" s="3">
        <f t="shared" si="33"/>
        <v>0.64522563035495062</v>
      </c>
    </row>
    <row r="628" spans="13:22" x14ac:dyDescent="0.25">
      <c r="M628" s="3">
        <v>624</v>
      </c>
      <c r="N628" s="122">
        <f>(_xlfn.GAMMA.INV(T628,IF($O$2="Railway",$D$31,$D$32),IF($O$2="Railway",$F$31,$F$32))*'CBA Result'!$G$124)</f>
        <v>1937391877.8792541</v>
      </c>
      <c r="O628" s="122">
        <f>'CBA Result'!$G$123+'CBA Result'!$G$127+'CBA Result'!$G$128+'CBA Result'!$G$129+'CBA Result'!$G$130</f>
        <v>728759586.14829445</v>
      </c>
      <c r="P628" s="122">
        <f>'CBA Result'!$G$125+'CBA Result'!$G$126</f>
        <v>5415872827.8395329</v>
      </c>
      <c r="Q628" s="122">
        <f>'CBA Result'!$G$110</f>
        <v>-7384971586.1375494</v>
      </c>
      <c r="R628" s="122">
        <v>0.73077125021529021</v>
      </c>
      <c r="S628" s="122">
        <f t="shared" si="31"/>
        <v>5907083148.6584749</v>
      </c>
      <c r="T628" s="122">
        <v>8.6291539346943003E-2</v>
      </c>
      <c r="U628" s="122">
        <f t="shared" si="32"/>
        <v>-9297132361.4317169</v>
      </c>
      <c r="V628" s="3">
        <f t="shared" si="33"/>
        <v>0.92213752363592072</v>
      </c>
    </row>
    <row r="629" spans="13:22" x14ac:dyDescent="0.25">
      <c r="M629" s="3">
        <v>625</v>
      </c>
      <c r="N629" s="122">
        <f>(_xlfn.GAMMA.INV(T629,IF($O$2="Railway",$D$31,$D$32),IF($O$2="Railway",$F$31,$F$32))*'CBA Result'!$G$124)</f>
        <v>2007266071.7182496</v>
      </c>
      <c r="O629" s="122">
        <f>'CBA Result'!$G$123+'CBA Result'!$G$127+'CBA Result'!$G$128+'CBA Result'!$G$129+'CBA Result'!$G$130</f>
        <v>728759586.14829445</v>
      </c>
      <c r="P629" s="122">
        <f>'CBA Result'!$G$125+'CBA Result'!$G$126</f>
        <v>5415872827.8395329</v>
      </c>
      <c r="Q629" s="122">
        <f>'CBA Result'!$G$110</f>
        <v>-7384971586.1375494</v>
      </c>
      <c r="R629" s="122">
        <v>0.7952523680882112</v>
      </c>
      <c r="S629" s="122">
        <f t="shared" si="31"/>
        <v>6485368377.8527298</v>
      </c>
      <c r="T629" s="122">
        <v>0.11316662237339092</v>
      </c>
      <c r="U629" s="122">
        <f t="shared" si="32"/>
        <v>-9632443785.0971184</v>
      </c>
      <c r="V629" s="3">
        <f t="shared" si="33"/>
        <v>0.95732653534777923</v>
      </c>
    </row>
    <row r="630" spans="13:22" x14ac:dyDescent="0.25">
      <c r="M630" s="3">
        <v>626</v>
      </c>
      <c r="N630" s="122">
        <f>(_xlfn.GAMMA.INV(T630,IF($O$2="Railway",$D$31,$D$32),IF($O$2="Railway",$F$31,$F$32))*'CBA Result'!$G$124)</f>
        <v>2269847155.5956578</v>
      </c>
      <c r="O630" s="122">
        <f>'CBA Result'!$G$123+'CBA Result'!$G$127+'CBA Result'!$G$128+'CBA Result'!$G$129+'CBA Result'!$G$130</f>
        <v>728759586.14829445</v>
      </c>
      <c r="P630" s="122">
        <f>'CBA Result'!$G$125+'CBA Result'!$G$126</f>
        <v>5415872827.8395329</v>
      </c>
      <c r="Q630" s="122">
        <f>'CBA Result'!$G$110</f>
        <v>-7384971586.1375494</v>
      </c>
      <c r="R630" s="122">
        <v>0.96840350977780876</v>
      </c>
      <c r="S630" s="122">
        <f t="shared" si="31"/>
        <v>9216677968.6679115</v>
      </c>
      <c r="T630" s="122">
        <v>0.25415637251200474</v>
      </c>
      <c r="U630" s="122">
        <f t="shared" si="32"/>
        <v>-10892514667.137131</v>
      </c>
      <c r="V630" s="3">
        <f t="shared" si="33"/>
        <v>1.1214384449961357</v>
      </c>
    </row>
    <row r="631" spans="13:22" x14ac:dyDescent="0.25">
      <c r="M631" s="3">
        <v>627</v>
      </c>
      <c r="N631" s="122">
        <f>(_xlfn.GAMMA.INV(T631,IF($O$2="Railway",$D$31,$D$32),IF($O$2="Railway",$F$31,$F$32))*'CBA Result'!$G$124)</f>
        <v>3508937077.5444574</v>
      </c>
      <c r="O631" s="122">
        <f>'CBA Result'!$G$123+'CBA Result'!$G$127+'CBA Result'!$G$128+'CBA Result'!$G$129+'CBA Result'!$G$130</f>
        <v>728759586.14829445</v>
      </c>
      <c r="P631" s="122">
        <f>'CBA Result'!$G$125+'CBA Result'!$G$126</f>
        <v>5415872827.8395329</v>
      </c>
      <c r="Q631" s="122">
        <f>'CBA Result'!$G$110</f>
        <v>-7384971586.1375494</v>
      </c>
      <c r="R631" s="122">
        <v>0.5852609503530779</v>
      </c>
      <c r="S631" s="122">
        <f t="shared" si="31"/>
        <v>4832492123.0072689</v>
      </c>
      <c r="T631" s="122">
        <v>0.92937538735791259</v>
      </c>
      <c r="U631" s="122">
        <f t="shared" si="32"/>
        <v>-16838644174.340557</v>
      </c>
      <c r="V631" s="3">
        <f t="shared" si="33"/>
        <v>0.53865315359068866</v>
      </c>
    </row>
    <row r="632" spans="13:22" x14ac:dyDescent="0.25">
      <c r="M632" s="3">
        <v>628</v>
      </c>
      <c r="N632" s="122">
        <f>(_xlfn.GAMMA.INV(T632,IF($O$2="Railway",$D$31,$D$32),IF($O$2="Railway",$F$31,$F$32))*'CBA Result'!$G$124)</f>
        <v>1650090731.972187</v>
      </c>
      <c r="O632" s="122">
        <f>'CBA Result'!$G$123+'CBA Result'!$G$127+'CBA Result'!$G$128+'CBA Result'!$G$129+'CBA Result'!$G$130</f>
        <v>728759586.14829445</v>
      </c>
      <c r="P632" s="122">
        <f>'CBA Result'!$G$125+'CBA Result'!$G$126</f>
        <v>5415872827.8395329</v>
      </c>
      <c r="Q632" s="122">
        <f>'CBA Result'!$G$110</f>
        <v>-7384971586.1375494</v>
      </c>
      <c r="R632" s="122">
        <v>0.78248200528562672</v>
      </c>
      <c r="S632" s="122">
        <f t="shared" si="31"/>
        <v>6363188422.0194883</v>
      </c>
      <c r="T632" s="122">
        <v>2.0625125337908834E-2</v>
      </c>
      <c r="U632" s="122">
        <f t="shared" si="32"/>
        <v>-7918435149.1708326</v>
      </c>
      <c r="V632" s="3">
        <f t="shared" si="33"/>
        <v>1.1040109030955918</v>
      </c>
    </row>
    <row r="633" spans="13:22" x14ac:dyDescent="0.25">
      <c r="M633" s="3">
        <v>629</v>
      </c>
      <c r="N633" s="122">
        <f>(_xlfn.GAMMA.INV(T633,IF($O$2="Railway",$D$31,$D$32),IF($O$2="Railway",$F$31,$F$32))*'CBA Result'!$G$124)</f>
        <v>3093748002.1951785</v>
      </c>
      <c r="O633" s="122">
        <f>'CBA Result'!$G$123+'CBA Result'!$G$127+'CBA Result'!$G$128+'CBA Result'!$G$129+'CBA Result'!$G$130</f>
        <v>728759586.14829445</v>
      </c>
      <c r="P633" s="122">
        <f>'CBA Result'!$G$125+'CBA Result'!$G$126</f>
        <v>5415872827.8395329</v>
      </c>
      <c r="Q633" s="122">
        <f>'CBA Result'!$G$110</f>
        <v>-7384971586.1375494</v>
      </c>
      <c r="R633" s="122">
        <v>0.77594044399788742</v>
      </c>
      <c r="S633" s="122">
        <f t="shared" si="31"/>
        <v>6302246287.9540806</v>
      </c>
      <c r="T633" s="122">
        <v>0.7944599549930621</v>
      </c>
      <c r="U633" s="122">
        <f t="shared" si="32"/>
        <v>-14846239936.139622</v>
      </c>
      <c r="V633" s="3">
        <f t="shared" si="33"/>
        <v>0.68197428573488572</v>
      </c>
    </row>
    <row r="634" spans="13:22" x14ac:dyDescent="0.25">
      <c r="M634" s="3">
        <v>630</v>
      </c>
      <c r="N634" s="122">
        <f>(_xlfn.GAMMA.INV(T634,IF($O$2="Railway",$D$31,$D$32),IF($O$2="Railway",$F$31,$F$32))*'CBA Result'!$G$124)</f>
        <v>2852296229.0638394</v>
      </c>
      <c r="O634" s="122">
        <f>'CBA Result'!$G$123+'CBA Result'!$G$127+'CBA Result'!$G$128+'CBA Result'!$G$129+'CBA Result'!$G$130</f>
        <v>728759586.14829445</v>
      </c>
      <c r="P634" s="122">
        <f>'CBA Result'!$G$125+'CBA Result'!$G$126</f>
        <v>5415872827.8395329</v>
      </c>
      <c r="Q634" s="122">
        <f>'CBA Result'!$G$110</f>
        <v>-7384971586.1375494</v>
      </c>
      <c r="R634" s="122">
        <v>0.86541455344086593</v>
      </c>
      <c r="S634" s="122">
        <f t="shared" si="31"/>
        <v>7258303938.2646694</v>
      </c>
      <c r="T634" s="122">
        <v>0.66192928133159001</v>
      </c>
      <c r="U634" s="122">
        <f t="shared" si="32"/>
        <v>-13687564131.138468</v>
      </c>
      <c r="V634" s="3">
        <f t="shared" si="33"/>
        <v>0.79191298390469977</v>
      </c>
    </row>
    <row r="635" spans="13:22" x14ac:dyDescent="0.25">
      <c r="M635" s="3">
        <v>631</v>
      </c>
      <c r="N635" s="122">
        <f>(_xlfn.GAMMA.INV(T635,IF($O$2="Railway",$D$31,$D$32),IF($O$2="Railway",$F$31,$F$32))*'CBA Result'!$G$124)</f>
        <v>1889008152.8684804</v>
      </c>
      <c r="O635" s="122">
        <f>'CBA Result'!$G$123+'CBA Result'!$G$127+'CBA Result'!$G$128+'CBA Result'!$G$129+'CBA Result'!$G$130</f>
        <v>728759586.14829445</v>
      </c>
      <c r="P635" s="122">
        <f>'CBA Result'!$G$125+'CBA Result'!$G$126</f>
        <v>5415872827.8395329</v>
      </c>
      <c r="Q635" s="122">
        <f>'CBA Result'!$G$110</f>
        <v>-7384971586.1375494</v>
      </c>
      <c r="R635" s="122">
        <v>0.89590472122443487</v>
      </c>
      <c r="S635" s="122">
        <f t="shared" si="31"/>
        <v>7676482809.2839384</v>
      </c>
      <c r="T635" s="122">
        <v>7.0389963977799397E-2</v>
      </c>
      <c r="U635" s="122">
        <f t="shared" si="32"/>
        <v>-9064949135.7764721</v>
      </c>
      <c r="V635" s="3">
        <f t="shared" si="33"/>
        <v>1.1356104037774</v>
      </c>
    </row>
    <row r="636" spans="13:22" x14ac:dyDescent="0.25">
      <c r="M636" s="3">
        <v>632</v>
      </c>
      <c r="N636" s="122">
        <f>(_xlfn.GAMMA.INV(T636,IF($O$2="Railway",$D$31,$D$32),IF($O$2="Railway",$F$31,$F$32))*'CBA Result'!$G$124)</f>
        <v>2322707158.7350192</v>
      </c>
      <c r="O636" s="122">
        <f>'CBA Result'!$G$123+'CBA Result'!$G$127+'CBA Result'!$G$128+'CBA Result'!$G$129+'CBA Result'!$G$130</f>
        <v>728759586.14829445</v>
      </c>
      <c r="P636" s="122">
        <f>'CBA Result'!$G$125+'CBA Result'!$G$126</f>
        <v>5415872827.8395329</v>
      </c>
      <c r="Q636" s="122">
        <f>'CBA Result'!$G$110</f>
        <v>-7384971586.1375494</v>
      </c>
      <c r="R636" s="122">
        <v>0.63030215895434205</v>
      </c>
      <c r="S636" s="122">
        <f t="shared" si="31"/>
        <v>5141831578.7780609</v>
      </c>
      <c r="T636" s="122">
        <v>0.28898973917691095</v>
      </c>
      <c r="U636" s="122">
        <f t="shared" si="32"/>
        <v>-11146178601.328028</v>
      </c>
      <c r="V636" s="3">
        <f t="shared" si="33"/>
        <v>0.73507689197490278</v>
      </c>
    </row>
    <row r="637" spans="13:22" x14ac:dyDescent="0.25">
      <c r="M637" s="3">
        <v>633</v>
      </c>
      <c r="N637" s="122">
        <f>(_xlfn.GAMMA.INV(T637,IF($O$2="Railway",$D$31,$D$32),IF($O$2="Railway",$F$31,$F$32))*'CBA Result'!$G$124)</f>
        <v>3490027422.1618009</v>
      </c>
      <c r="O637" s="122">
        <f>'CBA Result'!$G$123+'CBA Result'!$G$127+'CBA Result'!$G$128+'CBA Result'!$G$129+'CBA Result'!$G$130</f>
        <v>728759586.14829445</v>
      </c>
      <c r="P637" s="122">
        <f>'CBA Result'!$G$125+'CBA Result'!$G$126</f>
        <v>5415872827.8395329</v>
      </c>
      <c r="Q637" s="122">
        <f>'CBA Result'!$G$110</f>
        <v>-7384971586.1375494</v>
      </c>
      <c r="R637" s="122">
        <v>0.58012435016350805</v>
      </c>
      <c r="S637" s="122">
        <f t="shared" si="31"/>
        <v>4798176857.5271502</v>
      </c>
      <c r="T637" s="122">
        <v>0.92544957117934179</v>
      </c>
      <c r="U637" s="122">
        <f t="shared" si="32"/>
        <v>-16747900752.212626</v>
      </c>
      <c r="V637" s="3">
        <f t="shared" si="33"/>
        <v>0.53839367686997919</v>
      </c>
    </row>
    <row r="638" spans="13:22" x14ac:dyDescent="0.25">
      <c r="M638" s="3">
        <v>634</v>
      </c>
      <c r="N638" s="122">
        <f>(_xlfn.GAMMA.INV(T638,IF($O$2="Railway",$D$31,$D$32),IF($O$2="Railway",$F$31,$F$32))*'CBA Result'!$G$124)</f>
        <v>2624145564.8862319</v>
      </c>
      <c r="O638" s="122">
        <f>'CBA Result'!$G$123+'CBA Result'!$G$127+'CBA Result'!$G$128+'CBA Result'!$G$129+'CBA Result'!$G$130</f>
        <v>728759586.14829445</v>
      </c>
      <c r="P638" s="122">
        <f>'CBA Result'!$G$125+'CBA Result'!$G$126</f>
        <v>5415872827.8395329</v>
      </c>
      <c r="Q638" s="122">
        <f>'CBA Result'!$G$110</f>
        <v>-7384971586.1375494</v>
      </c>
      <c r="R638" s="122">
        <v>1.7868924270908471E-3</v>
      </c>
      <c r="S638" s="122">
        <f t="shared" si="31"/>
        <v>568886827.99425077</v>
      </c>
      <c r="T638" s="122">
        <v>0.50571706738407118</v>
      </c>
      <c r="U638" s="122">
        <f t="shared" si="32"/>
        <v>-12592717524.508905</v>
      </c>
      <c r="V638" s="3">
        <f t="shared" si="33"/>
        <v>0.31143333211404822</v>
      </c>
    </row>
    <row r="639" spans="13:22" x14ac:dyDescent="0.25">
      <c r="M639" s="3">
        <v>635</v>
      </c>
      <c r="N639" s="122">
        <f>(_xlfn.GAMMA.INV(T639,IF($O$2="Railway",$D$31,$D$32),IF($O$2="Railway",$F$31,$F$32))*'CBA Result'!$G$124)</f>
        <v>2392881317.058876</v>
      </c>
      <c r="O639" s="122">
        <f>'CBA Result'!$G$123+'CBA Result'!$G$127+'CBA Result'!$G$128+'CBA Result'!$G$129+'CBA Result'!$G$130</f>
        <v>728759586.14829445</v>
      </c>
      <c r="P639" s="122">
        <f>'CBA Result'!$G$125+'CBA Result'!$G$126</f>
        <v>5415872827.8395329</v>
      </c>
      <c r="Q639" s="122">
        <f>'CBA Result'!$G$110</f>
        <v>-7384971586.1375494</v>
      </c>
      <c r="R639" s="122">
        <v>0.55668905530563484</v>
      </c>
      <c r="S639" s="122">
        <f t="shared" si="31"/>
        <v>4643768440.197979</v>
      </c>
      <c r="T639" s="122">
        <v>0.33752110421830173</v>
      </c>
      <c r="U639" s="122">
        <f t="shared" si="32"/>
        <v>-11482929490.881216</v>
      </c>
      <c r="V639" s="3">
        <f t="shared" si="33"/>
        <v>0.67625681665743831</v>
      </c>
    </row>
    <row r="640" spans="13:22" x14ac:dyDescent="0.25">
      <c r="M640" s="3">
        <v>636</v>
      </c>
      <c r="N640" s="122">
        <f>(_xlfn.GAMMA.INV(T640,IF($O$2="Railway",$D$31,$D$32),IF($O$2="Railway",$F$31,$F$32))*'CBA Result'!$G$124)</f>
        <v>2268800654.6613522</v>
      </c>
      <c r="O640" s="122">
        <f>'CBA Result'!$G$123+'CBA Result'!$G$127+'CBA Result'!$G$128+'CBA Result'!$G$129+'CBA Result'!$G$130</f>
        <v>728759586.14829445</v>
      </c>
      <c r="P640" s="122">
        <f>'CBA Result'!$G$125+'CBA Result'!$G$126</f>
        <v>5415872827.8395329</v>
      </c>
      <c r="Q640" s="122">
        <f>'CBA Result'!$G$110</f>
        <v>-7384971586.1375494</v>
      </c>
      <c r="R640" s="122">
        <v>0.83550223834025172</v>
      </c>
      <c r="S640" s="122">
        <f t="shared" si="31"/>
        <v>6903812910.0456667</v>
      </c>
      <c r="T640" s="122">
        <v>0.25348435171372097</v>
      </c>
      <c r="U640" s="122">
        <f t="shared" si="32"/>
        <v>-10887492731.299736</v>
      </c>
      <c r="V640" s="3">
        <f t="shared" si="33"/>
        <v>0.90942638449626756</v>
      </c>
    </row>
    <row r="641" spans="13:22" x14ac:dyDescent="0.25">
      <c r="M641" s="3">
        <v>637</v>
      </c>
      <c r="N641" s="122">
        <f>(_xlfn.GAMMA.INV(T641,IF($O$2="Railway",$D$31,$D$32),IF($O$2="Railway",$F$31,$F$32))*'CBA Result'!$G$124)</f>
        <v>2292246612.1405716</v>
      </c>
      <c r="O641" s="122">
        <f>'CBA Result'!$G$123+'CBA Result'!$G$127+'CBA Result'!$G$128+'CBA Result'!$G$129+'CBA Result'!$G$130</f>
        <v>728759586.14829445</v>
      </c>
      <c r="P641" s="122">
        <f>'CBA Result'!$G$125+'CBA Result'!$G$126</f>
        <v>5415872827.8395329</v>
      </c>
      <c r="Q641" s="122">
        <f>'CBA Result'!$G$110</f>
        <v>-7384971586.1375494</v>
      </c>
      <c r="R641" s="122">
        <v>0.24111708800431975</v>
      </c>
      <c r="S641" s="122">
        <f t="shared" si="31"/>
        <v>2716855813.2722998</v>
      </c>
      <c r="T641" s="122">
        <v>0.26870996551028681</v>
      </c>
      <c r="U641" s="122">
        <f t="shared" si="32"/>
        <v>-11000004904.24402</v>
      </c>
      <c r="V641" s="3">
        <f t="shared" si="33"/>
        <v>0.52162358667198272</v>
      </c>
    </row>
    <row r="642" spans="13:22" x14ac:dyDescent="0.25">
      <c r="M642" s="3">
        <v>638</v>
      </c>
      <c r="N642" s="122">
        <f>(_xlfn.GAMMA.INV(T642,IF($O$2="Railway",$D$31,$D$32),IF($O$2="Railway",$F$31,$F$32))*'CBA Result'!$G$124)</f>
        <v>2708343090.3236084</v>
      </c>
      <c r="O642" s="122">
        <f>'CBA Result'!$G$123+'CBA Result'!$G$127+'CBA Result'!$G$128+'CBA Result'!$G$129+'CBA Result'!$G$130</f>
        <v>728759586.14829445</v>
      </c>
      <c r="P642" s="122">
        <f>'CBA Result'!$G$125+'CBA Result'!$G$126</f>
        <v>5415872827.8395329</v>
      </c>
      <c r="Q642" s="122">
        <f>'CBA Result'!$G$110</f>
        <v>-7384971586.1375494</v>
      </c>
      <c r="R642" s="122">
        <v>0.93515134635167363</v>
      </c>
      <c r="S642" s="122">
        <f t="shared" si="31"/>
        <v>8358044021.6539612</v>
      </c>
      <c r="T642" s="122">
        <v>0.56585240589976626</v>
      </c>
      <c r="U642" s="122">
        <f t="shared" si="32"/>
        <v>-12996763576.024918</v>
      </c>
      <c r="V642" s="3">
        <f t="shared" si="33"/>
        <v>0.90754491524984948</v>
      </c>
    </row>
    <row r="643" spans="13:22" x14ac:dyDescent="0.25">
      <c r="M643" s="3">
        <v>639</v>
      </c>
      <c r="N643" s="122">
        <f>(_xlfn.GAMMA.INV(T643,IF($O$2="Railway",$D$31,$D$32),IF($O$2="Railway",$F$31,$F$32))*'CBA Result'!$G$124)</f>
        <v>3159365701.8266239</v>
      </c>
      <c r="O643" s="122">
        <f>'CBA Result'!$G$123+'CBA Result'!$G$127+'CBA Result'!$G$128+'CBA Result'!$G$129+'CBA Result'!$G$130</f>
        <v>728759586.14829445</v>
      </c>
      <c r="P643" s="122">
        <f>'CBA Result'!$G$125+'CBA Result'!$G$126</f>
        <v>5415872827.8395329</v>
      </c>
      <c r="Q643" s="122">
        <f>'CBA Result'!$G$110</f>
        <v>-7384971586.1375494</v>
      </c>
      <c r="R643" s="122">
        <v>0.34276161848832321</v>
      </c>
      <c r="S643" s="122">
        <f t="shared" si="31"/>
        <v>3331274376.3682604</v>
      </c>
      <c r="T643" s="122">
        <v>0.8233584633099047</v>
      </c>
      <c r="U643" s="122">
        <f t="shared" si="32"/>
        <v>-15161125347.651726</v>
      </c>
      <c r="V643" s="3">
        <f t="shared" si="33"/>
        <v>0.47617835080173493</v>
      </c>
    </row>
    <row r="644" spans="13:22" x14ac:dyDescent="0.25">
      <c r="M644" s="3">
        <v>640</v>
      </c>
      <c r="N644" s="122">
        <f>(_xlfn.GAMMA.INV(T644,IF($O$2="Railway",$D$31,$D$32),IF($O$2="Railway",$F$31,$F$32))*'CBA Result'!$G$124)</f>
        <v>2271477205.056191</v>
      </c>
      <c r="O644" s="122">
        <f>'CBA Result'!$G$123+'CBA Result'!$G$127+'CBA Result'!$G$128+'CBA Result'!$G$129+'CBA Result'!$G$130</f>
        <v>728759586.14829445</v>
      </c>
      <c r="P644" s="122">
        <f>'CBA Result'!$G$125+'CBA Result'!$G$126</f>
        <v>5415872827.8395329</v>
      </c>
      <c r="Q644" s="122">
        <f>'CBA Result'!$G$110</f>
        <v>-7384971586.1375494</v>
      </c>
      <c r="R644" s="122">
        <v>0.20582704068028812</v>
      </c>
      <c r="S644" s="122">
        <f t="shared" si="31"/>
        <v>2495224927.901742</v>
      </c>
      <c r="T644" s="122">
        <v>0.25520456497339516</v>
      </c>
      <c r="U644" s="122">
        <f t="shared" si="32"/>
        <v>-10900336928.478935</v>
      </c>
      <c r="V644" s="3">
        <f t="shared" si="33"/>
        <v>0.50415521604184765</v>
      </c>
    </row>
    <row r="645" spans="13:22" x14ac:dyDescent="0.25">
      <c r="M645" s="3">
        <v>641</v>
      </c>
      <c r="N645" s="122">
        <f>(_xlfn.GAMMA.INV(T645,IF($O$2="Railway",$D$31,$D$32),IF($O$2="Railway",$F$31,$F$32))*'CBA Result'!$G$124)</f>
        <v>3043154041.8639054</v>
      </c>
      <c r="O645" s="122">
        <f>'CBA Result'!$G$123+'CBA Result'!$G$127+'CBA Result'!$G$128+'CBA Result'!$G$129+'CBA Result'!$G$130</f>
        <v>728759586.14829445</v>
      </c>
      <c r="P645" s="122">
        <f>'CBA Result'!$G$125+'CBA Result'!$G$126</f>
        <v>5415872827.8395329</v>
      </c>
      <c r="Q645" s="122">
        <f>'CBA Result'!$G$110</f>
        <v>-7384971586.1375494</v>
      </c>
      <c r="R645" s="122">
        <v>0.63069776466628791</v>
      </c>
      <c r="S645" s="122">
        <f t="shared" si="31"/>
        <v>5144622813.7348776</v>
      </c>
      <c r="T645" s="122">
        <v>0.77006397425280315</v>
      </c>
      <c r="U645" s="122">
        <f t="shared" si="32"/>
        <v>-14603450260.359745</v>
      </c>
      <c r="V645" s="3">
        <f t="shared" si="33"/>
        <v>0.61057738293193087</v>
      </c>
    </row>
    <row r="646" spans="13:22" x14ac:dyDescent="0.25">
      <c r="M646" s="3">
        <v>642</v>
      </c>
      <c r="N646" s="122">
        <f>(_xlfn.GAMMA.INV(T646,IF($O$2="Railway",$D$31,$D$32),IF($O$2="Railway",$F$31,$F$32))*'CBA Result'!$G$124)</f>
        <v>3937988452.7476869</v>
      </c>
      <c r="O646" s="122">
        <f>'CBA Result'!$G$123+'CBA Result'!$G$127+'CBA Result'!$G$128+'CBA Result'!$G$129+'CBA Result'!$G$130</f>
        <v>728759586.14829445</v>
      </c>
      <c r="P646" s="122">
        <f>'CBA Result'!$G$125+'CBA Result'!$G$126</f>
        <v>5415872827.8395329</v>
      </c>
      <c r="Q646" s="122">
        <f>'CBA Result'!$G$110</f>
        <v>-7384971586.1375494</v>
      </c>
      <c r="R646" s="122">
        <v>0.14696282630178237</v>
      </c>
      <c r="S646" s="122">
        <f t="shared" ref="S646:S709" si="34">_xlfn.BETA.INV(R646,IF($O$2="Railway",$I$30,$J$30),IF($O$2="Railway",$I$31,$J$31),IF($O$2="Railway",$I$27,$J$27),IF($O$2="Railway",$I$29,$J$29))*P646</f>
        <v>2104669538.2178285</v>
      </c>
      <c r="T646" s="122">
        <v>0.98175117375847065</v>
      </c>
      <c r="U646" s="122">
        <f t="shared" ref="U646:U709" si="35">_xlfn.GAMMA.INV(T646,IF($O$2="Railway",$D$31,$D$32),IF($O$2="Railway",$F$31,$F$32))*Q646</f>
        <v>-18897570646.916245</v>
      </c>
      <c r="V646" s="3">
        <f t="shared" ref="V646:V709" si="36">(N646+O646+S646)/-U646</f>
        <v>0.35832212000322844</v>
      </c>
    </row>
    <row r="647" spans="13:22" x14ac:dyDescent="0.25">
      <c r="M647" s="3">
        <v>643</v>
      </c>
      <c r="N647" s="122">
        <f>(_xlfn.GAMMA.INV(T647,IF($O$2="Railway",$D$31,$D$32),IF($O$2="Railway",$F$31,$F$32))*'CBA Result'!$G$124)</f>
        <v>3236420540.3251224</v>
      </c>
      <c r="O647" s="122">
        <f>'CBA Result'!$G$123+'CBA Result'!$G$127+'CBA Result'!$G$128+'CBA Result'!$G$129+'CBA Result'!$G$130</f>
        <v>728759586.14829445</v>
      </c>
      <c r="P647" s="122">
        <f>'CBA Result'!$G$125+'CBA Result'!$G$126</f>
        <v>5415872827.8395329</v>
      </c>
      <c r="Q647" s="122">
        <f>'CBA Result'!$G$110</f>
        <v>-7384971586.1375494</v>
      </c>
      <c r="R647" s="122">
        <v>0.12113282427825922</v>
      </c>
      <c r="S647" s="122">
        <f t="shared" si="34"/>
        <v>1920080149.0505667</v>
      </c>
      <c r="T647" s="122">
        <v>0.85340960069735416</v>
      </c>
      <c r="U647" s="122">
        <f t="shared" si="35"/>
        <v>-15530895160.764328</v>
      </c>
      <c r="V647" s="3">
        <f t="shared" si="36"/>
        <v>0.37893889660603114</v>
      </c>
    </row>
    <row r="648" spans="13:22" x14ac:dyDescent="0.25">
      <c r="M648" s="3">
        <v>644</v>
      </c>
      <c r="N648" s="122">
        <f>(_xlfn.GAMMA.INV(T648,IF($O$2="Railway",$D$31,$D$32),IF($O$2="Railway",$F$31,$F$32))*'CBA Result'!$G$124)</f>
        <v>2117337074.3460243</v>
      </c>
      <c r="O648" s="122">
        <f>'CBA Result'!$G$123+'CBA Result'!$G$127+'CBA Result'!$G$128+'CBA Result'!$G$129+'CBA Result'!$G$130</f>
        <v>728759586.14829445</v>
      </c>
      <c r="P648" s="122">
        <f>'CBA Result'!$G$125+'CBA Result'!$G$126</f>
        <v>5415872827.8395329</v>
      </c>
      <c r="Q648" s="122">
        <f>'CBA Result'!$G$110</f>
        <v>-7384971586.1375494</v>
      </c>
      <c r="R648" s="122">
        <v>0.76311925538490921</v>
      </c>
      <c r="S648" s="122">
        <f t="shared" si="34"/>
        <v>6185757653.2388992</v>
      </c>
      <c r="T648" s="122">
        <v>0.16493461228631834</v>
      </c>
      <c r="U648" s="122">
        <f t="shared" si="35"/>
        <v>-10160651161.348801</v>
      </c>
      <c r="V648" s="3">
        <f t="shared" si="36"/>
        <v>0.88890506821949233</v>
      </c>
    </row>
    <row r="649" spans="13:22" x14ac:dyDescent="0.25">
      <c r="M649" s="3">
        <v>645</v>
      </c>
      <c r="N649" s="122">
        <f>(_xlfn.GAMMA.INV(T649,IF($O$2="Railway",$D$31,$D$32),IF($O$2="Railway",$F$31,$F$32))*'CBA Result'!$G$124)</f>
        <v>3924599207.8778892</v>
      </c>
      <c r="O649" s="122">
        <f>'CBA Result'!$G$123+'CBA Result'!$G$127+'CBA Result'!$G$128+'CBA Result'!$G$129+'CBA Result'!$G$130</f>
        <v>728759586.14829445</v>
      </c>
      <c r="P649" s="122">
        <f>'CBA Result'!$G$125+'CBA Result'!$G$126</f>
        <v>5415872827.8395329</v>
      </c>
      <c r="Q649" s="122">
        <f>'CBA Result'!$G$110</f>
        <v>-7384971586.1375494</v>
      </c>
      <c r="R649" s="122">
        <v>0.73795647286784194</v>
      </c>
      <c r="S649" s="122">
        <f t="shared" si="34"/>
        <v>5967272778.0161419</v>
      </c>
      <c r="T649" s="122">
        <v>0.98089826904274025</v>
      </c>
      <c r="U649" s="122">
        <f t="shared" si="35"/>
        <v>-18833318502.992535</v>
      </c>
      <c r="V649" s="3">
        <f t="shared" si="36"/>
        <v>0.56392778417434786</v>
      </c>
    </row>
    <row r="650" spans="13:22" x14ac:dyDescent="0.25">
      <c r="M650" s="3">
        <v>646</v>
      </c>
      <c r="N650" s="122">
        <f>(_xlfn.GAMMA.INV(T650,IF($O$2="Railway",$D$31,$D$32),IF($O$2="Railway",$F$31,$F$32))*'CBA Result'!$G$124)</f>
        <v>2323747854.5531344</v>
      </c>
      <c r="O650" s="122">
        <f>'CBA Result'!$G$123+'CBA Result'!$G$127+'CBA Result'!$G$128+'CBA Result'!$G$129+'CBA Result'!$G$130</f>
        <v>728759586.14829445</v>
      </c>
      <c r="P650" s="122">
        <f>'CBA Result'!$G$125+'CBA Result'!$G$126</f>
        <v>5415872827.8395329</v>
      </c>
      <c r="Q650" s="122">
        <f>'CBA Result'!$G$110</f>
        <v>-7384971586.1375494</v>
      </c>
      <c r="R650" s="122">
        <v>0.59594223358367326</v>
      </c>
      <c r="S650" s="122">
        <f t="shared" si="34"/>
        <v>4904436580.5531702</v>
      </c>
      <c r="T650" s="122">
        <v>0.28969189985544541</v>
      </c>
      <c r="U650" s="122">
        <f t="shared" si="35"/>
        <v>-11151172679.645107</v>
      </c>
      <c r="V650" s="3">
        <f t="shared" si="36"/>
        <v>0.71355222000811425</v>
      </c>
    </row>
    <row r="651" spans="13:22" x14ac:dyDescent="0.25">
      <c r="M651" s="3">
        <v>647</v>
      </c>
      <c r="N651" s="122">
        <f>(_xlfn.GAMMA.INV(T651,IF($O$2="Railway",$D$31,$D$32),IF($O$2="Railway",$F$31,$F$32))*'CBA Result'!$G$124)</f>
        <v>3368211034.9749537</v>
      </c>
      <c r="O651" s="122">
        <f>'CBA Result'!$G$123+'CBA Result'!$G$127+'CBA Result'!$G$128+'CBA Result'!$G$129+'CBA Result'!$G$130</f>
        <v>728759586.14829445</v>
      </c>
      <c r="P651" s="122">
        <f>'CBA Result'!$G$125+'CBA Result'!$G$126</f>
        <v>5415872827.8395329</v>
      </c>
      <c r="Q651" s="122">
        <f>'CBA Result'!$G$110</f>
        <v>-7384971586.1375494</v>
      </c>
      <c r="R651" s="122">
        <v>0.34511323792767112</v>
      </c>
      <c r="S651" s="122">
        <f t="shared" si="34"/>
        <v>3345303910.3867817</v>
      </c>
      <c r="T651" s="122">
        <v>0.8956320246039593</v>
      </c>
      <c r="U651" s="122">
        <f t="shared" si="35"/>
        <v>-16163329768.717403</v>
      </c>
      <c r="V651" s="3">
        <f t="shared" si="36"/>
        <v>0.46044191623893294</v>
      </c>
    </row>
    <row r="652" spans="13:22" x14ac:dyDescent="0.25">
      <c r="M652" s="3">
        <v>648</v>
      </c>
      <c r="N652" s="122">
        <f>(_xlfn.GAMMA.INV(T652,IF($O$2="Railway",$D$31,$D$32),IF($O$2="Railway",$F$31,$F$32))*'CBA Result'!$G$124)</f>
        <v>2652603100.8334079</v>
      </c>
      <c r="O652" s="122">
        <f>'CBA Result'!$G$123+'CBA Result'!$G$127+'CBA Result'!$G$128+'CBA Result'!$G$129+'CBA Result'!$G$130</f>
        <v>728759586.14829445</v>
      </c>
      <c r="P652" s="122">
        <f>'CBA Result'!$G$125+'CBA Result'!$G$126</f>
        <v>5415872827.8395329</v>
      </c>
      <c r="Q652" s="122">
        <f>'CBA Result'!$G$110</f>
        <v>-7384971586.1375494</v>
      </c>
      <c r="R652" s="122">
        <v>0.67966959059244625</v>
      </c>
      <c r="S652" s="122">
        <f t="shared" si="34"/>
        <v>5502228787.9708843</v>
      </c>
      <c r="T652" s="122">
        <v>0.52626784644769087</v>
      </c>
      <c r="U652" s="122">
        <f t="shared" si="35"/>
        <v>-12729279198.686413</v>
      </c>
      <c r="V652" s="3">
        <f t="shared" si="36"/>
        <v>0.69788645030814644</v>
      </c>
    </row>
    <row r="653" spans="13:22" x14ac:dyDescent="0.25">
      <c r="M653" s="3">
        <v>649</v>
      </c>
      <c r="N653" s="122">
        <f>(_xlfn.GAMMA.INV(T653,IF($O$2="Railway",$D$31,$D$32),IF($O$2="Railway",$F$31,$F$32))*'CBA Result'!$G$124)</f>
        <v>2903621140.2779651</v>
      </c>
      <c r="O653" s="122">
        <f>'CBA Result'!$G$123+'CBA Result'!$G$127+'CBA Result'!$G$128+'CBA Result'!$G$129+'CBA Result'!$G$130</f>
        <v>728759586.14829445</v>
      </c>
      <c r="P653" s="122">
        <f>'CBA Result'!$G$125+'CBA Result'!$G$126</f>
        <v>5415872827.8395329</v>
      </c>
      <c r="Q653" s="122">
        <f>'CBA Result'!$G$110</f>
        <v>-7384971586.1375494</v>
      </c>
      <c r="R653" s="122">
        <v>0.35322632915056507</v>
      </c>
      <c r="S653" s="122">
        <f t="shared" si="34"/>
        <v>3393694313.9797935</v>
      </c>
      <c r="T653" s="122">
        <v>0.69339873374898719</v>
      </c>
      <c r="U653" s="122">
        <f t="shared" si="35"/>
        <v>-13933861485.042311</v>
      </c>
      <c r="V653" s="3">
        <f t="shared" si="36"/>
        <v>0.50424464517236578</v>
      </c>
    </row>
    <row r="654" spans="13:22" x14ac:dyDescent="0.25">
      <c r="M654" s="3">
        <v>650</v>
      </c>
      <c r="N654" s="122">
        <f>(_xlfn.GAMMA.INV(T654,IF($O$2="Railway",$D$31,$D$32),IF($O$2="Railway",$F$31,$F$32))*'CBA Result'!$G$124)</f>
        <v>2627829783.7821941</v>
      </c>
      <c r="O654" s="122">
        <f>'CBA Result'!$G$123+'CBA Result'!$G$127+'CBA Result'!$G$128+'CBA Result'!$G$129+'CBA Result'!$G$130</f>
        <v>728759586.14829445</v>
      </c>
      <c r="P654" s="122">
        <f>'CBA Result'!$G$125+'CBA Result'!$G$126</f>
        <v>5415872827.8395329</v>
      </c>
      <c r="Q654" s="122">
        <f>'CBA Result'!$G$110</f>
        <v>-7384971586.1375494</v>
      </c>
      <c r="R654" s="122">
        <v>0.2753420177813245</v>
      </c>
      <c r="S654" s="122">
        <f t="shared" si="34"/>
        <v>2926472355.3234663</v>
      </c>
      <c r="T654" s="122">
        <v>0.50838802071850053</v>
      </c>
      <c r="U654" s="122">
        <f t="shared" si="35"/>
        <v>-12610397308.921825</v>
      </c>
      <c r="V654" s="3">
        <f t="shared" si="36"/>
        <v>0.49824454942499741</v>
      </c>
    </row>
    <row r="655" spans="13:22" x14ac:dyDescent="0.25">
      <c r="M655" s="3">
        <v>651</v>
      </c>
      <c r="N655" s="122">
        <f>(_xlfn.GAMMA.INV(T655,IF($O$2="Railway",$D$31,$D$32),IF($O$2="Railway",$F$31,$F$32))*'CBA Result'!$G$124)</f>
        <v>3396205906.2386713</v>
      </c>
      <c r="O655" s="122">
        <f>'CBA Result'!$G$123+'CBA Result'!$G$127+'CBA Result'!$G$128+'CBA Result'!$G$129+'CBA Result'!$G$130</f>
        <v>728759586.14829445</v>
      </c>
      <c r="P655" s="122">
        <f>'CBA Result'!$G$125+'CBA Result'!$G$126</f>
        <v>5415872827.8395329</v>
      </c>
      <c r="Q655" s="122">
        <f>'CBA Result'!$G$110</f>
        <v>-7384971586.1375494</v>
      </c>
      <c r="R655" s="122">
        <v>0.17241803747068218</v>
      </c>
      <c r="S655" s="122">
        <f t="shared" si="34"/>
        <v>2277676391.4316425</v>
      </c>
      <c r="T655" s="122">
        <v>0.90321667822412344</v>
      </c>
      <c r="U655" s="122">
        <f t="shared" si="35"/>
        <v>-16297671213.291294</v>
      </c>
      <c r="V655" s="3">
        <f t="shared" si="36"/>
        <v>0.39285624308073169</v>
      </c>
    </row>
    <row r="656" spans="13:22" x14ac:dyDescent="0.25">
      <c r="M656" s="3">
        <v>652</v>
      </c>
      <c r="N656" s="122">
        <f>(_xlfn.GAMMA.INV(T656,IF($O$2="Railway",$D$31,$D$32),IF($O$2="Railway",$F$31,$F$32))*'CBA Result'!$G$124)</f>
        <v>3093255462.350184</v>
      </c>
      <c r="O656" s="122">
        <f>'CBA Result'!$G$123+'CBA Result'!$G$127+'CBA Result'!$G$128+'CBA Result'!$G$129+'CBA Result'!$G$130</f>
        <v>728759586.14829445</v>
      </c>
      <c r="P656" s="122">
        <f>'CBA Result'!$G$125+'CBA Result'!$G$126</f>
        <v>5415872827.8395329</v>
      </c>
      <c r="Q656" s="122">
        <f>'CBA Result'!$G$110</f>
        <v>-7384971586.1375494</v>
      </c>
      <c r="R656" s="122">
        <v>0.89656470277880584</v>
      </c>
      <c r="S656" s="122">
        <f t="shared" si="34"/>
        <v>7686371874.3483133</v>
      </c>
      <c r="T656" s="122">
        <v>0.79423134676585472</v>
      </c>
      <c r="U656" s="122">
        <f t="shared" si="35"/>
        <v>-14843876341.977554</v>
      </c>
      <c r="V656" s="3">
        <f t="shared" si="36"/>
        <v>0.77529525696073021</v>
      </c>
    </row>
    <row r="657" spans="13:22" x14ac:dyDescent="0.25">
      <c r="M657" s="3">
        <v>653</v>
      </c>
      <c r="N657" s="122">
        <f>(_xlfn.GAMMA.INV(T657,IF($O$2="Railway",$D$31,$D$32),IF($O$2="Railway",$F$31,$F$32))*'CBA Result'!$G$124)</f>
        <v>2928195682.754169</v>
      </c>
      <c r="O657" s="122">
        <f>'CBA Result'!$G$123+'CBA Result'!$G$127+'CBA Result'!$G$128+'CBA Result'!$G$129+'CBA Result'!$G$130</f>
        <v>728759586.14829445</v>
      </c>
      <c r="P657" s="122">
        <f>'CBA Result'!$G$125+'CBA Result'!$G$126</f>
        <v>5415872827.8395329</v>
      </c>
      <c r="Q657" s="122">
        <f>'CBA Result'!$G$110</f>
        <v>-7384971586.1375494</v>
      </c>
      <c r="R657" s="122">
        <v>0.53835716685281498</v>
      </c>
      <c r="S657" s="122">
        <f t="shared" si="34"/>
        <v>4525219940.5551109</v>
      </c>
      <c r="T657" s="122">
        <v>0.70786906746497846</v>
      </c>
      <c r="U657" s="122">
        <f t="shared" si="35"/>
        <v>-14051789497.816364</v>
      </c>
      <c r="V657" s="3">
        <f t="shared" si="36"/>
        <v>0.58228706106998529</v>
      </c>
    </row>
    <row r="658" spans="13:22" x14ac:dyDescent="0.25">
      <c r="M658" s="3">
        <v>654</v>
      </c>
      <c r="N658" s="122">
        <f>(_xlfn.GAMMA.INV(T658,IF($O$2="Railway",$D$31,$D$32),IF($O$2="Railway",$F$31,$F$32))*'CBA Result'!$G$124)</f>
        <v>2729586009.2582045</v>
      </c>
      <c r="O658" s="122">
        <f>'CBA Result'!$G$123+'CBA Result'!$G$127+'CBA Result'!$G$128+'CBA Result'!$G$129+'CBA Result'!$G$130</f>
        <v>728759586.14829445</v>
      </c>
      <c r="P658" s="122">
        <f>'CBA Result'!$G$125+'CBA Result'!$G$126</f>
        <v>5415872827.8395329</v>
      </c>
      <c r="Q658" s="122">
        <f>'CBA Result'!$G$110</f>
        <v>-7384971586.1375494</v>
      </c>
      <c r="R658" s="122">
        <v>0.25982288395752862</v>
      </c>
      <c r="S658" s="122">
        <f t="shared" si="34"/>
        <v>2831933329.974514</v>
      </c>
      <c r="T658" s="122">
        <v>0.58064703613266955</v>
      </c>
      <c r="U658" s="122">
        <f t="shared" si="35"/>
        <v>-13098703834.6443</v>
      </c>
      <c r="V658" s="3">
        <f t="shared" si="36"/>
        <v>0.48022147876525584</v>
      </c>
    </row>
    <row r="659" spans="13:22" x14ac:dyDescent="0.25">
      <c r="M659" s="3">
        <v>655</v>
      </c>
      <c r="N659" s="122">
        <f>(_xlfn.GAMMA.INV(T659,IF($O$2="Railway",$D$31,$D$32),IF($O$2="Railway",$F$31,$F$32))*'CBA Result'!$G$124)</f>
        <v>3070225888.9609008</v>
      </c>
      <c r="O659" s="122">
        <f>'CBA Result'!$G$123+'CBA Result'!$G$127+'CBA Result'!$G$128+'CBA Result'!$G$129+'CBA Result'!$G$130</f>
        <v>728759586.14829445</v>
      </c>
      <c r="P659" s="122">
        <f>'CBA Result'!$G$125+'CBA Result'!$G$126</f>
        <v>5415872827.8395329</v>
      </c>
      <c r="Q659" s="122">
        <f>'CBA Result'!$G$110</f>
        <v>-7384971586.1375494</v>
      </c>
      <c r="R659" s="122">
        <v>0.57438453621089891</v>
      </c>
      <c r="S659" s="122">
        <f t="shared" si="34"/>
        <v>4760039683.3488121</v>
      </c>
      <c r="T659" s="122">
        <v>0.7833471490144629</v>
      </c>
      <c r="U659" s="122">
        <f t="shared" si="35"/>
        <v>-14733362307.892801</v>
      </c>
      <c r="V659" s="3">
        <f t="shared" si="36"/>
        <v>0.58092816694481597</v>
      </c>
    </row>
    <row r="660" spans="13:22" x14ac:dyDescent="0.25">
      <c r="M660" s="3">
        <v>656</v>
      </c>
      <c r="N660" s="122">
        <f>(_xlfn.GAMMA.INV(T660,IF($O$2="Railway",$D$31,$D$32),IF($O$2="Railway",$F$31,$F$32))*'CBA Result'!$G$124)</f>
        <v>2026952458.6303513</v>
      </c>
      <c r="O660" s="122">
        <f>'CBA Result'!$G$123+'CBA Result'!$G$127+'CBA Result'!$G$128+'CBA Result'!$G$129+'CBA Result'!$G$130</f>
        <v>728759586.14829445</v>
      </c>
      <c r="P660" s="122">
        <f>'CBA Result'!$G$125+'CBA Result'!$G$126</f>
        <v>5415872827.8395329</v>
      </c>
      <c r="Q660" s="122">
        <f>'CBA Result'!$G$110</f>
        <v>-7384971586.1375494</v>
      </c>
      <c r="R660" s="122">
        <v>0.82458930933979346</v>
      </c>
      <c r="S660" s="122">
        <f t="shared" si="34"/>
        <v>6784657055.1365528</v>
      </c>
      <c r="T660" s="122">
        <v>0.12158353112254405</v>
      </c>
      <c r="U660" s="122">
        <f t="shared" si="35"/>
        <v>-9726914576.9539089</v>
      </c>
      <c r="V660" s="3">
        <f t="shared" si="36"/>
        <v>0.98082172146543833</v>
      </c>
    </row>
    <row r="661" spans="13:22" x14ac:dyDescent="0.25">
      <c r="M661" s="3">
        <v>657</v>
      </c>
      <c r="N661" s="122">
        <f>(_xlfn.GAMMA.INV(T661,IF($O$2="Railway",$D$31,$D$32),IF($O$2="Railway",$F$31,$F$32))*'CBA Result'!$G$124)</f>
        <v>2626708203.9449902</v>
      </c>
      <c r="O661" s="122">
        <f>'CBA Result'!$G$123+'CBA Result'!$G$127+'CBA Result'!$G$128+'CBA Result'!$G$129+'CBA Result'!$G$130</f>
        <v>728759586.14829445</v>
      </c>
      <c r="P661" s="122">
        <f>'CBA Result'!$G$125+'CBA Result'!$G$126</f>
        <v>5415872827.8395329</v>
      </c>
      <c r="Q661" s="122">
        <f>'CBA Result'!$G$110</f>
        <v>-7384971586.1375494</v>
      </c>
      <c r="R661" s="122">
        <v>0.2640645901100086</v>
      </c>
      <c r="S661" s="122">
        <f t="shared" si="34"/>
        <v>2857848359.6826525</v>
      </c>
      <c r="T661" s="122">
        <v>0.50757520643122289</v>
      </c>
      <c r="U661" s="122">
        <f t="shared" si="35"/>
        <v>-12605015085.366821</v>
      </c>
      <c r="V661" s="3">
        <f t="shared" si="36"/>
        <v>0.49292413437798926</v>
      </c>
    </row>
    <row r="662" spans="13:22" x14ac:dyDescent="0.25">
      <c r="M662" s="3">
        <v>658</v>
      </c>
      <c r="N662" s="122">
        <f>(_xlfn.GAMMA.INV(T662,IF($O$2="Railway",$D$31,$D$32),IF($O$2="Railway",$F$31,$F$32))*'CBA Result'!$G$124)</f>
        <v>2965135609.7977095</v>
      </c>
      <c r="O662" s="122">
        <f>'CBA Result'!$G$123+'CBA Result'!$G$127+'CBA Result'!$G$128+'CBA Result'!$G$129+'CBA Result'!$G$130</f>
        <v>728759586.14829445</v>
      </c>
      <c r="P662" s="122">
        <f>'CBA Result'!$G$125+'CBA Result'!$G$126</f>
        <v>5415872827.8395329</v>
      </c>
      <c r="Q662" s="122">
        <f>'CBA Result'!$G$110</f>
        <v>-7384971586.1375494</v>
      </c>
      <c r="R662" s="122">
        <v>0.78548250201559722</v>
      </c>
      <c r="S662" s="122">
        <f t="shared" si="34"/>
        <v>6391503751.7325201</v>
      </c>
      <c r="T662" s="122">
        <v>0.7288583837524395</v>
      </c>
      <c r="U662" s="122">
        <f t="shared" si="35"/>
        <v>-14229056366.262911</v>
      </c>
      <c r="V662" s="3">
        <f t="shared" si="36"/>
        <v>0.70878902213016759</v>
      </c>
    </row>
    <row r="663" spans="13:22" x14ac:dyDescent="0.25">
      <c r="M663" s="3">
        <v>659</v>
      </c>
      <c r="N663" s="122">
        <f>(_xlfn.GAMMA.INV(T663,IF($O$2="Railway",$D$31,$D$32),IF($O$2="Railway",$F$31,$F$32))*'CBA Result'!$G$124)</f>
        <v>4203357331.5118833</v>
      </c>
      <c r="O663" s="122">
        <f>'CBA Result'!$G$123+'CBA Result'!$G$127+'CBA Result'!$G$128+'CBA Result'!$G$129+'CBA Result'!$G$130</f>
        <v>728759586.14829445</v>
      </c>
      <c r="P663" s="122">
        <f>'CBA Result'!$G$125+'CBA Result'!$G$126</f>
        <v>5415872827.8395329</v>
      </c>
      <c r="Q663" s="122">
        <f>'CBA Result'!$G$110</f>
        <v>-7384971586.1375494</v>
      </c>
      <c r="R663" s="122">
        <v>0.80331915877881699</v>
      </c>
      <c r="S663" s="122">
        <f t="shared" si="34"/>
        <v>6564914482.4516087</v>
      </c>
      <c r="T663" s="122">
        <v>0.99292263225025934</v>
      </c>
      <c r="U663" s="122">
        <f t="shared" si="35"/>
        <v>-20171019564.83786</v>
      </c>
      <c r="V663" s="3">
        <f t="shared" si="36"/>
        <v>0.56997770306828821</v>
      </c>
    </row>
    <row r="664" spans="13:22" x14ac:dyDescent="0.25">
      <c r="M664" s="3">
        <v>660</v>
      </c>
      <c r="N664" s="122">
        <f>(_xlfn.GAMMA.INV(T664,IF($O$2="Railway",$D$31,$D$32),IF($O$2="Railway",$F$31,$F$32))*'CBA Result'!$G$124)</f>
        <v>1921867876.1593261</v>
      </c>
      <c r="O664" s="122">
        <f>'CBA Result'!$G$123+'CBA Result'!$G$127+'CBA Result'!$G$128+'CBA Result'!$G$129+'CBA Result'!$G$130</f>
        <v>728759586.14829445</v>
      </c>
      <c r="P664" s="122">
        <f>'CBA Result'!$G$125+'CBA Result'!$G$126</f>
        <v>5415872827.8395329</v>
      </c>
      <c r="Q664" s="122">
        <f>'CBA Result'!$G$110</f>
        <v>-7384971586.1375494</v>
      </c>
      <c r="R664" s="122">
        <v>0.27432185134764309</v>
      </c>
      <c r="S664" s="122">
        <f t="shared" si="34"/>
        <v>2920279967.2479711</v>
      </c>
      <c r="T664" s="122">
        <v>8.09515032025796E-2</v>
      </c>
      <c r="U664" s="122">
        <f t="shared" si="35"/>
        <v>-9222635972.5404568</v>
      </c>
      <c r="V664" s="3">
        <f t="shared" si="36"/>
        <v>0.6040471993194193</v>
      </c>
    </row>
    <row r="665" spans="13:22" x14ac:dyDescent="0.25">
      <c r="M665" s="3">
        <v>661</v>
      </c>
      <c r="N665" s="122">
        <f>(_xlfn.GAMMA.INV(T665,IF($O$2="Railway",$D$31,$D$32),IF($O$2="Railway",$F$31,$F$32))*'CBA Result'!$G$124)</f>
        <v>2924798760.7303777</v>
      </c>
      <c r="O665" s="122">
        <f>'CBA Result'!$G$123+'CBA Result'!$G$127+'CBA Result'!$G$128+'CBA Result'!$G$129+'CBA Result'!$G$130</f>
        <v>728759586.14829445</v>
      </c>
      <c r="P665" s="122">
        <f>'CBA Result'!$G$125+'CBA Result'!$G$126</f>
        <v>5415872827.8395329</v>
      </c>
      <c r="Q665" s="122">
        <f>'CBA Result'!$G$110</f>
        <v>-7384971586.1375494</v>
      </c>
      <c r="R665" s="122">
        <v>0.79822043460842051</v>
      </c>
      <c r="S665" s="122">
        <f t="shared" si="34"/>
        <v>6514413151.1274891</v>
      </c>
      <c r="T665" s="122">
        <v>0.70589262966480493</v>
      </c>
      <c r="U665" s="122">
        <f t="shared" si="35"/>
        <v>-14035488390.106951</v>
      </c>
      <c r="V665" s="3">
        <f t="shared" si="36"/>
        <v>0.72444728786018975</v>
      </c>
    </row>
    <row r="666" spans="13:22" x14ac:dyDescent="0.25">
      <c r="M666" s="3">
        <v>662</v>
      </c>
      <c r="N666" s="122">
        <f>(_xlfn.GAMMA.INV(T666,IF($O$2="Railway",$D$31,$D$32),IF($O$2="Railway",$F$31,$F$32))*'CBA Result'!$G$124)</f>
        <v>2591415682.8244004</v>
      </c>
      <c r="O666" s="122">
        <f>'CBA Result'!$G$123+'CBA Result'!$G$127+'CBA Result'!$G$128+'CBA Result'!$G$129+'CBA Result'!$G$130</f>
        <v>728759586.14829445</v>
      </c>
      <c r="P666" s="122">
        <f>'CBA Result'!$G$125+'CBA Result'!$G$126</f>
        <v>5415872827.8395329</v>
      </c>
      <c r="Q666" s="122">
        <f>'CBA Result'!$G$110</f>
        <v>-7384971586.1375494</v>
      </c>
      <c r="R666" s="122">
        <v>0.60217332065901752</v>
      </c>
      <c r="S666" s="122">
        <f t="shared" si="34"/>
        <v>4946789647.349185</v>
      </c>
      <c r="T666" s="122">
        <v>0.48188085889982979</v>
      </c>
      <c r="U666" s="122">
        <f t="shared" si="35"/>
        <v>-12435653768.240871</v>
      </c>
      <c r="V666" s="3">
        <f t="shared" si="36"/>
        <v>0.66477927661790415</v>
      </c>
    </row>
    <row r="667" spans="13:22" x14ac:dyDescent="0.25">
      <c r="M667" s="3">
        <v>663</v>
      </c>
      <c r="N667" s="122">
        <f>(_xlfn.GAMMA.INV(T667,IF($O$2="Railway",$D$31,$D$32),IF($O$2="Railway",$F$31,$F$32))*'CBA Result'!$G$124)</f>
        <v>2313477018.5859461</v>
      </c>
      <c r="O667" s="122">
        <f>'CBA Result'!$G$123+'CBA Result'!$G$127+'CBA Result'!$G$128+'CBA Result'!$G$129+'CBA Result'!$G$130</f>
        <v>728759586.14829445</v>
      </c>
      <c r="P667" s="122">
        <f>'CBA Result'!$G$125+'CBA Result'!$G$126</f>
        <v>5415872827.8395329</v>
      </c>
      <c r="Q667" s="122">
        <f>'CBA Result'!$G$110</f>
        <v>-7384971586.1375494</v>
      </c>
      <c r="R667" s="122">
        <v>0.12071345189131422</v>
      </c>
      <c r="S667" s="122">
        <f t="shared" si="34"/>
        <v>1916989617.882467</v>
      </c>
      <c r="T667" s="122">
        <v>0.28278825166393606</v>
      </c>
      <c r="U667" s="122">
        <f t="shared" si="35"/>
        <v>-11101885118.083721</v>
      </c>
      <c r="V667" s="3">
        <f t="shared" si="36"/>
        <v>0.44670127369077944</v>
      </c>
    </row>
    <row r="668" spans="13:22" x14ac:dyDescent="0.25">
      <c r="M668" s="3">
        <v>664</v>
      </c>
      <c r="N668" s="122">
        <f>(_xlfn.GAMMA.INV(T668,IF($O$2="Railway",$D$31,$D$32),IF($O$2="Railway",$F$31,$F$32))*'CBA Result'!$G$124)</f>
        <v>2522920597.6151505</v>
      </c>
      <c r="O668" s="122">
        <f>'CBA Result'!$G$123+'CBA Result'!$G$127+'CBA Result'!$G$128+'CBA Result'!$G$129+'CBA Result'!$G$130</f>
        <v>728759586.14829445</v>
      </c>
      <c r="P668" s="122">
        <f>'CBA Result'!$G$125+'CBA Result'!$G$126</f>
        <v>5415872827.8395329</v>
      </c>
      <c r="Q668" s="122">
        <f>'CBA Result'!$G$110</f>
        <v>-7384971586.1375494</v>
      </c>
      <c r="R668" s="122">
        <v>0.48724763299372653</v>
      </c>
      <c r="S668" s="122">
        <f t="shared" si="34"/>
        <v>4203195624.5118265</v>
      </c>
      <c r="T668" s="122">
        <v>0.43165678165882626</v>
      </c>
      <c r="U668" s="122">
        <f t="shared" si="35"/>
        <v>-12106960394.138872</v>
      </c>
      <c r="V668" s="3">
        <f t="shared" si="36"/>
        <v>0.61575123446214197</v>
      </c>
    </row>
    <row r="669" spans="13:22" x14ac:dyDescent="0.25">
      <c r="M669" s="3">
        <v>665</v>
      </c>
      <c r="N669" s="122">
        <f>(_xlfn.GAMMA.INV(T669,IF($O$2="Railway",$D$31,$D$32),IF($O$2="Railway",$F$31,$F$32))*'CBA Result'!$G$124)</f>
        <v>3146236482.7277899</v>
      </c>
      <c r="O669" s="122">
        <f>'CBA Result'!$G$123+'CBA Result'!$G$127+'CBA Result'!$G$128+'CBA Result'!$G$129+'CBA Result'!$G$130</f>
        <v>728759586.14829445</v>
      </c>
      <c r="P669" s="122">
        <f>'CBA Result'!$G$125+'CBA Result'!$G$126</f>
        <v>5415872827.8395329</v>
      </c>
      <c r="Q669" s="122">
        <f>'CBA Result'!$G$110</f>
        <v>-7384971586.1375494</v>
      </c>
      <c r="R669" s="122">
        <v>8.7607137452787365E-2</v>
      </c>
      <c r="S669" s="122">
        <f t="shared" si="34"/>
        <v>1660361174.1462696</v>
      </c>
      <c r="T669" s="122">
        <v>0.8178226801550742</v>
      </c>
      <c r="U669" s="122">
        <f t="shared" si="35"/>
        <v>-15098121012.205811</v>
      </c>
      <c r="V669" s="3">
        <f t="shared" si="36"/>
        <v>0.36662557139046587</v>
      </c>
    </row>
    <row r="670" spans="13:22" x14ac:dyDescent="0.25">
      <c r="M670" s="3">
        <v>666</v>
      </c>
      <c r="N670" s="122">
        <f>(_xlfn.GAMMA.INV(T670,IF($O$2="Railway",$D$31,$D$32),IF($O$2="Railway",$F$31,$F$32))*'CBA Result'!$G$124)</f>
        <v>2921306945.486083</v>
      </c>
      <c r="O670" s="122">
        <f>'CBA Result'!$G$123+'CBA Result'!$G$127+'CBA Result'!$G$128+'CBA Result'!$G$129+'CBA Result'!$G$130</f>
        <v>728759586.14829445</v>
      </c>
      <c r="P670" s="122">
        <f>'CBA Result'!$G$125+'CBA Result'!$G$126</f>
        <v>5415872827.8395329</v>
      </c>
      <c r="Q670" s="122">
        <f>'CBA Result'!$G$110</f>
        <v>-7384971586.1375494</v>
      </c>
      <c r="R670" s="122">
        <v>0.2121980197467519</v>
      </c>
      <c r="S670" s="122">
        <f t="shared" si="34"/>
        <v>2535763545.065114</v>
      </c>
      <c r="T670" s="122">
        <v>0.7038529720903256</v>
      </c>
      <c r="U670" s="122">
        <f t="shared" si="35"/>
        <v>-14018731909.975834</v>
      </c>
      <c r="V670" s="3">
        <f t="shared" si="36"/>
        <v>0.44125460964822422</v>
      </c>
    </row>
    <row r="671" spans="13:22" x14ac:dyDescent="0.25">
      <c r="M671" s="3">
        <v>667</v>
      </c>
      <c r="N671" s="122">
        <f>(_xlfn.GAMMA.INV(T671,IF($O$2="Railway",$D$31,$D$32),IF($O$2="Railway",$F$31,$F$32))*'CBA Result'!$G$124)</f>
        <v>2475423403.0319548</v>
      </c>
      <c r="O671" s="122">
        <f>'CBA Result'!$G$123+'CBA Result'!$G$127+'CBA Result'!$G$128+'CBA Result'!$G$129+'CBA Result'!$G$130</f>
        <v>728759586.14829445</v>
      </c>
      <c r="P671" s="122">
        <f>'CBA Result'!$G$125+'CBA Result'!$G$126</f>
        <v>5415872827.8395329</v>
      </c>
      <c r="Q671" s="122">
        <f>'CBA Result'!$G$110</f>
        <v>-7384971586.1375494</v>
      </c>
      <c r="R671" s="122">
        <v>0.11631370234922012</v>
      </c>
      <c r="S671" s="122">
        <f t="shared" si="34"/>
        <v>1884358847.6208904</v>
      </c>
      <c r="T671" s="122">
        <v>0.39689524955585587</v>
      </c>
      <c r="U671" s="122">
        <f t="shared" si="35"/>
        <v>-11879031439.81703</v>
      </c>
      <c r="V671" s="3">
        <f t="shared" si="36"/>
        <v>0.428363361321276</v>
      </c>
    </row>
    <row r="672" spans="13:22" x14ac:dyDescent="0.25">
      <c r="M672" s="3">
        <v>668</v>
      </c>
      <c r="N672" s="122">
        <f>(_xlfn.GAMMA.INV(T672,IF($O$2="Railway",$D$31,$D$32),IF($O$2="Railway",$F$31,$F$32))*'CBA Result'!$G$124)</f>
        <v>2422297303.4633722</v>
      </c>
      <c r="O672" s="122">
        <f>'CBA Result'!$G$123+'CBA Result'!$G$127+'CBA Result'!$G$128+'CBA Result'!$G$129+'CBA Result'!$G$130</f>
        <v>728759586.14829445</v>
      </c>
      <c r="P672" s="122">
        <f>'CBA Result'!$G$125+'CBA Result'!$G$126</f>
        <v>5415872827.8395329</v>
      </c>
      <c r="Q672" s="122">
        <f>'CBA Result'!$G$110</f>
        <v>-7384971586.1375494</v>
      </c>
      <c r="R672" s="122">
        <v>0.67808945464452441</v>
      </c>
      <c r="S672" s="122">
        <f t="shared" si="34"/>
        <v>5490277621.5695572</v>
      </c>
      <c r="T672" s="122">
        <v>0.35846233679402706</v>
      </c>
      <c r="U672" s="122">
        <f t="shared" si="35"/>
        <v>-11624090565.348011</v>
      </c>
      <c r="V672" s="3">
        <f t="shared" si="36"/>
        <v>0.74339875989451343</v>
      </c>
    </row>
    <row r="673" spans="13:22" x14ac:dyDescent="0.25">
      <c r="M673" s="3">
        <v>669</v>
      </c>
      <c r="N673" s="122">
        <f>(_xlfn.GAMMA.INV(T673,IF($O$2="Railway",$D$31,$D$32),IF($O$2="Railway",$F$31,$F$32))*'CBA Result'!$G$124)</f>
        <v>2407387581.822206</v>
      </c>
      <c r="O673" s="122">
        <f>'CBA Result'!$G$123+'CBA Result'!$G$127+'CBA Result'!$G$128+'CBA Result'!$G$129+'CBA Result'!$G$130</f>
        <v>728759586.14829445</v>
      </c>
      <c r="P673" s="122">
        <f>'CBA Result'!$G$125+'CBA Result'!$G$126</f>
        <v>5415872827.8395329</v>
      </c>
      <c r="Q673" s="122">
        <f>'CBA Result'!$G$110</f>
        <v>-7384971586.1375494</v>
      </c>
      <c r="R673" s="122">
        <v>0.85717150280865118</v>
      </c>
      <c r="S673" s="122">
        <f t="shared" si="34"/>
        <v>7156002837.178112</v>
      </c>
      <c r="T673" s="122">
        <v>0.34781162055440229</v>
      </c>
      <c r="U673" s="122">
        <f t="shared" si="35"/>
        <v>-11552541976.158218</v>
      </c>
      <c r="V673" s="3">
        <f t="shared" si="36"/>
        <v>0.8908991654294991</v>
      </c>
    </row>
    <row r="674" spans="13:22" x14ac:dyDescent="0.25">
      <c r="M674" s="3">
        <v>670</v>
      </c>
      <c r="N674" s="122">
        <f>(_xlfn.GAMMA.INV(T674,IF($O$2="Railway",$D$31,$D$32),IF($O$2="Railway",$F$31,$F$32))*'CBA Result'!$G$124)</f>
        <v>3767493188.095284</v>
      </c>
      <c r="O674" s="122">
        <f>'CBA Result'!$G$123+'CBA Result'!$G$127+'CBA Result'!$G$128+'CBA Result'!$G$129+'CBA Result'!$G$130</f>
        <v>728759586.14829445</v>
      </c>
      <c r="P674" s="122">
        <f>'CBA Result'!$G$125+'CBA Result'!$G$126</f>
        <v>5415872827.8395329</v>
      </c>
      <c r="Q674" s="122">
        <f>'CBA Result'!$G$110</f>
        <v>-7384971586.1375494</v>
      </c>
      <c r="R674" s="122">
        <v>0.3215652254631004</v>
      </c>
      <c r="S674" s="122">
        <f t="shared" si="34"/>
        <v>3204671164.9638758</v>
      </c>
      <c r="T674" s="122">
        <v>0.96787233061124422</v>
      </c>
      <c r="U674" s="122">
        <f t="shared" si="35"/>
        <v>-18079400063.788864</v>
      </c>
      <c r="V674" s="3">
        <f t="shared" si="36"/>
        <v>0.42595019259691003</v>
      </c>
    </row>
    <row r="675" spans="13:22" x14ac:dyDescent="0.25">
      <c r="M675" s="3">
        <v>671</v>
      </c>
      <c r="N675" s="122">
        <f>(_xlfn.GAMMA.INV(T675,IF($O$2="Railway",$D$31,$D$32),IF($O$2="Railway",$F$31,$F$32))*'CBA Result'!$G$124)</f>
        <v>2762781580.3858418</v>
      </c>
      <c r="O675" s="122">
        <f>'CBA Result'!$G$123+'CBA Result'!$G$127+'CBA Result'!$G$128+'CBA Result'!$G$129+'CBA Result'!$G$130</f>
        <v>728759586.14829445</v>
      </c>
      <c r="P675" s="122">
        <f>'CBA Result'!$G$125+'CBA Result'!$G$126</f>
        <v>5415872827.8395329</v>
      </c>
      <c r="Q675" s="122">
        <f>'CBA Result'!$G$110</f>
        <v>-7384971586.1375494</v>
      </c>
      <c r="R675" s="122">
        <v>0.17791242288083697</v>
      </c>
      <c r="S675" s="122">
        <f t="shared" si="34"/>
        <v>2314107083.923336</v>
      </c>
      <c r="T675" s="122">
        <v>0.60338208649892544</v>
      </c>
      <c r="U675" s="122">
        <f t="shared" si="35"/>
        <v>-13258002333.884834</v>
      </c>
      <c r="V675" s="3">
        <f t="shared" si="36"/>
        <v>0.4378976639353413</v>
      </c>
    </row>
    <row r="676" spans="13:22" x14ac:dyDescent="0.25">
      <c r="M676" s="3">
        <v>672</v>
      </c>
      <c r="N676" s="122">
        <f>(_xlfn.GAMMA.INV(T676,IF($O$2="Railway",$D$31,$D$32),IF($O$2="Railway",$F$31,$F$32))*'CBA Result'!$G$124)</f>
        <v>2516159078.3756514</v>
      </c>
      <c r="O676" s="122">
        <f>'CBA Result'!$G$123+'CBA Result'!$G$127+'CBA Result'!$G$128+'CBA Result'!$G$129+'CBA Result'!$G$130</f>
        <v>728759586.14829445</v>
      </c>
      <c r="P676" s="122">
        <f>'CBA Result'!$G$125+'CBA Result'!$G$126</f>
        <v>5415872827.8395329</v>
      </c>
      <c r="Q676" s="122">
        <f>'CBA Result'!$G$110</f>
        <v>-7384971586.1375494</v>
      </c>
      <c r="R676" s="122">
        <v>0.6078908306134384</v>
      </c>
      <c r="S676" s="122">
        <f t="shared" si="34"/>
        <v>4985911790.904253</v>
      </c>
      <c r="T676" s="122">
        <v>0.42669625209674378</v>
      </c>
      <c r="U676" s="122">
        <f t="shared" si="35"/>
        <v>-12074513298.61228</v>
      </c>
      <c r="V676" s="3">
        <f t="shared" si="36"/>
        <v>0.68166974948581704</v>
      </c>
    </row>
    <row r="677" spans="13:22" x14ac:dyDescent="0.25">
      <c r="M677" s="3">
        <v>673</v>
      </c>
      <c r="N677" s="122">
        <f>(_xlfn.GAMMA.INV(T677,IF($O$2="Railway",$D$31,$D$32),IF($O$2="Railway",$F$31,$F$32))*'CBA Result'!$G$124)</f>
        <v>2612054414.2330112</v>
      </c>
      <c r="O677" s="122">
        <f>'CBA Result'!$G$123+'CBA Result'!$G$127+'CBA Result'!$G$128+'CBA Result'!$G$129+'CBA Result'!$G$130</f>
        <v>728759586.14829445</v>
      </c>
      <c r="P677" s="122">
        <f>'CBA Result'!$G$125+'CBA Result'!$G$126</f>
        <v>5415872827.8395329</v>
      </c>
      <c r="Q677" s="122">
        <f>'CBA Result'!$G$110</f>
        <v>-7384971586.1375494</v>
      </c>
      <c r="R677" s="122">
        <v>0.46459145287608394</v>
      </c>
      <c r="S677" s="122">
        <f t="shared" si="34"/>
        <v>4063656425.6191483</v>
      </c>
      <c r="T677" s="122">
        <v>0.49693254048428692</v>
      </c>
      <c r="U677" s="122">
        <f t="shared" si="35"/>
        <v>-12534694659.177162</v>
      </c>
      <c r="V677" s="3">
        <f t="shared" si="36"/>
        <v>0.59071805315810688</v>
      </c>
    </row>
    <row r="678" spans="13:22" x14ac:dyDescent="0.25">
      <c r="M678" s="3">
        <v>674</v>
      </c>
      <c r="N678" s="122">
        <f>(_xlfn.GAMMA.INV(T678,IF($O$2="Railway",$D$31,$D$32),IF($O$2="Railway",$F$31,$F$32))*'CBA Result'!$G$124)</f>
        <v>2404703365.779809</v>
      </c>
      <c r="O678" s="122">
        <f>'CBA Result'!$G$123+'CBA Result'!$G$127+'CBA Result'!$G$128+'CBA Result'!$G$129+'CBA Result'!$G$130</f>
        <v>728759586.14829445</v>
      </c>
      <c r="P678" s="122">
        <f>'CBA Result'!$G$125+'CBA Result'!$G$126</f>
        <v>5415872827.8395329</v>
      </c>
      <c r="Q678" s="122">
        <f>'CBA Result'!$G$110</f>
        <v>-7384971586.1375494</v>
      </c>
      <c r="R678" s="122">
        <v>0.86369768904313537</v>
      </c>
      <c r="S678" s="122">
        <f t="shared" si="34"/>
        <v>7236672833.8661861</v>
      </c>
      <c r="T678" s="122">
        <v>0.34590188972439484</v>
      </c>
      <c r="U678" s="122">
        <f t="shared" si="35"/>
        <v>-11539660993.163616</v>
      </c>
      <c r="V678" s="3">
        <f t="shared" si="36"/>
        <v>0.89865168412987317</v>
      </c>
    </row>
    <row r="679" spans="13:22" x14ac:dyDescent="0.25">
      <c r="M679" s="3">
        <v>675</v>
      </c>
      <c r="N679" s="122">
        <f>(_xlfn.GAMMA.INV(T679,IF($O$2="Railway",$D$31,$D$32),IF($O$2="Railway",$F$31,$F$32))*'CBA Result'!$G$124)</f>
        <v>2268845646.3594174</v>
      </c>
      <c r="O679" s="122">
        <f>'CBA Result'!$G$123+'CBA Result'!$G$127+'CBA Result'!$G$128+'CBA Result'!$G$129+'CBA Result'!$G$130</f>
        <v>728759586.14829445</v>
      </c>
      <c r="P679" s="122">
        <f>'CBA Result'!$G$125+'CBA Result'!$G$126</f>
        <v>5415872827.8395329</v>
      </c>
      <c r="Q679" s="122">
        <f>'CBA Result'!$G$110</f>
        <v>-7384971586.1375494</v>
      </c>
      <c r="R679" s="122">
        <v>0.46948074573349208</v>
      </c>
      <c r="S679" s="122">
        <f t="shared" si="34"/>
        <v>4093631458.4925733</v>
      </c>
      <c r="T679" s="122">
        <v>0.25351322865637704</v>
      </c>
      <c r="U679" s="122">
        <f t="shared" si="35"/>
        <v>-10887708636.908123</v>
      </c>
      <c r="V679" s="3">
        <f t="shared" si="36"/>
        <v>0.6513066180850744</v>
      </c>
    </row>
    <row r="680" spans="13:22" x14ac:dyDescent="0.25">
      <c r="M680" s="3">
        <v>676</v>
      </c>
      <c r="N680" s="122">
        <f>(_xlfn.GAMMA.INV(T680,IF($O$2="Railway",$D$31,$D$32),IF($O$2="Railway",$F$31,$F$32))*'CBA Result'!$G$124)</f>
        <v>2227272195.2004194</v>
      </c>
      <c r="O680" s="122">
        <f>'CBA Result'!$G$123+'CBA Result'!$G$127+'CBA Result'!$G$128+'CBA Result'!$G$129+'CBA Result'!$G$130</f>
        <v>728759586.14829445</v>
      </c>
      <c r="P680" s="122">
        <f>'CBA Result'!$G$125+'CBA Result'!$G$126</f>
        <v>5415872827.8395329</v>
      </c>
      <c r="Q680" s="122">
        <f>'CBA Result'!$G$110</f>
        <v>-7384971586.1375494</v>
      </c>
      <c r="R680" s="122">
        <v>0.40289597001811106</v>
      </c>
      <c r="S680" s="122">
        <f t="shared" si="34"/>
        <v>3690381329.267756</v>
      </c>
      <c r="T680" s="122">
        <v>0.22742624802133371</v>
      </c>
      <c r="U680" s="122">
        <f t="shared" si="35"/>
        <v>-10688206469.814383</v>
      </c>
      <c r="V680" s="3">
        <f t="shared" si="36"/>
        <v>0.62184550133712901</v>
      </c>
    </row>
    <row r="681" spans="13:22" x14ac:dyDescent="0.25">
      <c r="M681" s="3">
        <v>677</v>
      </c>
      <c r="N681" s="122">
        <f>(_xlfn.GAMMA.INV(T681,IF($O$2="Railway",$D$31,$D$32),IF($O$2="Railway",$F$31,$F$32))*'CBA Result'!$G$124)</f>
        <v>3353574466.3904748</v>
      </c>
      <c r="O681" s="122">
        <f>'CBA Result'!$G$123+'CBA Result'!$G$127+'CBA Result'!$G$128+'CBA Result'!$G$129+'CBA Result'!$G$130</f>
        <v>728759586.14829445</v>
      </c>
      <c r="P681" s="122">
        <f>'CBA Result'!$G$125+'CBA Result'!$G$126</f>
        <v>5415872827.8395329</v>
      </c>
      <c r="Q681" s="122">
        <f>'CBA Result'!$G$110</f>
        <v>-7384971586.1375494</v>
      </c>
      <c r="R681" s="122">
        <v>0.31924684376263512</v>
      </c>
      <c r="S681" s="122">
        <f t="shared" si="34"/>
        <v>3190800307.2691145</v>
      </c>
      <c r="T681" s="122">
        <v>0.89148183898125932</v>
      </c>
      <c r="U681" s="122">
        <f t="shared" si="35"/>
        <v>-16093091983.062998</v>
      </c>
      <c r="V681" s="3">
        <f t="shared" si="36"/>
        <v>0.45194138997418376</v>
      </c>
    </row>
    <row r="682" spans="13:22" x14ac:dyDescent="0.25">
      <c r="M682" s="3">
        <v>678</v>
      </c>
      <c r="N682" s="122">
        <f>(_xlfn.GAMMA.INV(T682,IF($O$2="Railway",$D$31,$D$32),IF($O$2="Railway",$F$31,$F$32))*'CBA Result'!$G$124)</f>
        <v>2531034022.3089757</v>
      </c>
      <c r="O682" s="122">
        <f>'CBA Result'!$G$123+'CBA Result'!$G$127+'CBA Result'!$G$128+'CBA Result'!$G$129+'CBA Result'!$G$130</f>
        <v>728759586.14829445</v>
      </c>
      <c r="P682" s="122">
        <f>'CBA Result'!$G$125+'CBA Result'!$G$126</f>
        <v>5415872827.8395329</v>
      </c>
      <c r="Q682" s="122">
        <f>'CBA Result'!$G$110</f>
        <v>-7384971586.1375494</v>
      </c>
      <c r="R682" s="122">
        <v>0.90425107548826744</v>
      </c>
      <c r="S682" s="122">
        <f t="shared" si="34"/>
        <v>7804742306.9736414</v>
      </c>
      <c r="T682" s="122">
        <v>0.43761153575192568</v>
      </c>
      <c r="U682" s="122">
        <f t="shared" si="35"/>
        <v>-12145894996.964592</v>
      </c>
      <c r="V682" s="3">
        <f t="shared" si="36"/>
        <v>0.91096917256374066</v>
      </c>
    </row>
    <row r="683" spans="13:22" x14ac:dyDescent="0.25">
      <c r="M683" s="3">
        <v>679</v>
      </c>
      <c r="N683" s="122">
        <f>(_xlfn.GAMMA.INV(T683,IF($O$2="Railway",$D$31,$D$32),IF($O$2="Railway",$F$31,$F$32))*'CBA Result'!$G$124)</f>
        <v>3911243244.7667413</v>
      </c>
      <c r="O683" s="122">
        <f>'CBA Result'!$G$123+'CBA Result'!$G$127+'CBA Result'!$G$128+'CBA Result'!$G$129+'CBA Result'!$G$130</f>
        <v>728759586.14829445</v>
      </c>
      <c r="P683" s="122">
        <f>'CBA Result'!$G$125+'CBA Result'!$G$126</f>
        <v>5415872827.8395329</v>
      </c>
      <c r="Q683" s="122">
        <f>'CBA Result'!$G$110</f>
        <v>-7384971586.1375494</v>
      </c>
      <c r="R683" s="122">
        <v>0.15949328122501216</v>
      </c>
      <c r="S683" s="122">
        <f t="shared" si="34"/>
        <v>2190766964.8051186</v>
      </c>
      <c r="T683" s="122">
        <v>0.98001196810877977</v>
      </c>
      <c r="U683" s="122">
        <f t="shared" si="35"/>
        <v>-18769226071.163685</v>
      </c>
      <c r="V683" s="3">
        <f t="shared" si="36"/>
        <v>0.36393454742466369</v>
      </c>
    </row>
    <row r="684" spans="13:22" x14ac:dyDescent="0.25">
      <c r="M684" s="3">
        <v>680</v>
      </c>
      <c r="N684" s="122">
        <f>(_xlfn.GAMMA.INV(T684,IF($O$2="Railway",$D$31,$D$32),IF($O$2="Railway",$F$31,$F$32))*'CBA Result'!$G$124)</f>
        <v>2602238929.4844766</v>
      </c>
      <c r="O684" s="122">
        <f>'CBA Result'!$G$123+'CBA Result'!$G$127+'CBA Result'!$G$128+'CBA Result'!$G$129+'CBA Result'!$G$130</f>
        <v>728759586.14829445</v>
      </c>
      <c r="P684" s="122">
        <f>'CBA Result'!$G$125+'CBA Result'!$G$126</f>
        <v>5415872827.8395329</v>
      </c>
      <c r="Q684" s="122">
        <f>'CBA Result'!$G$110</f>
        <v>-7384971586.1375494</v>
      </c>
      <c r="R684" s="122">
        <v>0.87940370424571901</v>
      </c>
      <c r="S684" s="122">
        <f t="shared" si="34"/>
        <v>7441564400.3932352</v>
      </c>
      <c r="T684" s="122">
        <v>0.48978226023985605</v>
      </c>
      <c r="U684" s="122">
        <f t="shared" si="35"/>
        <v>-12487592231.454262</v>
      </c>
      <c r="V684" s="3">
        <f t="shared" si="36"/>
        <v>0.86266132945081531</v>
      </c>
    </row>
    <row r="685" spans="13:22" x14ac:dyDescent="0.25">
      <c r="M685" s="3">
        <v>681</v>
      </c>
      <c r="N685" s="122">
        <f>(_xlfn.GAMMA.INV(T685,IF($O$2="Railway",$D$31,$D$32),IF($O$2="Railway",$F$31,$F$32))*'CBA Result'!$G$124)</f>
        <v>2963767922.897161</v>
      </c>
      <c r="O685" s="122">
        <f>'CBA Result'!$G$123+'CBA Result'!$G$127+'CBA Result'!$G$128+'CBA Result'!$G$129+'CBA Result'!$G$130</f>
        <v>728759586.14829445</v>
      </c>
      <c r="P685" s="122">
        <f>'CBA Result'!$G$125+'CBA Result'!$G$126</f>
        <v>5415872827.8395329</v>
      </c>
      <c r="Q685" s="122">
        <f>'CBA Result'!$G$110</f>
        <v>-7384971586.1375494</v>
      </c>
      <c r="R685" s="122">
        <v>2.4419028132398046E-2</v>
      </c>
      <c r="S685" s="122">
        <f t="shared" si="34"/>
        <v>1026096616.0800706</v>
      </c>
      <c r="T685" s="122">
        <v>0.72809790184013268</v>
      </c>
      <c r="U685" s="122">
        <f t="shared" si="35"/>
        <v>-14222493127.153374</v>
      </c>
      <c r="V685" s="3">
        <f t="shared" si="36"/>
        <v>0.3317719392050047</v>
      </c>
    </row>
    <row r="686" spans="13:22" x14ac:dyDescent="0.25">
      <c r="M686" s="3">
        <v>682</v>
      </c>
      <c r="N686" s="122">
        <f>(_xlfn.GAMMA.INV(T686,IF($O$2="Railway",$D$31,$D$32),IF($O$2="Railway",$F$31,$F$32))*'CBA Result'!$G$124)</f>
        <v>2396219756.4964738</v>
      </c>
      <c r="O686" s="122">
        <f>'CBA Result'!$G$123+'CBA Result'!$G$127+'CBA Result'!$G$128+'CBA Result'!$G$129+'CBA Result'!$G$130</f>
        <v>728759586.14829445</v>
      </c>
      <c r="P686" s="122">
        <f>'CBA Result'!$G$125+'CBA Result'!$G$126</f>
        <v>5415872827.8395329</v>
      </c>
      <c r="Q686" s="122">
        <f>'CBA Result'!$G$110</f>
        <v>-7384971586.1375494</v>
      </c>
      <c r="R686" s="122">
        <v>0.46624411239589991</v>
      </c>
      <c r="S686" s="122">
        <f t="shared" si="34"/>
        <v>4073780484.1759038</v>
      </c>
      <c r="T686" s="122">
        <v>0.33988263944080055</v>
      </c>
      <c r="U686" s="122">
        <f t="shared" si="35"/>
        <v>-11498949953.073896</v>
      </c>
      <c r="V686" s="3">
        <f t="shared" si="36"/>
        <v>0.62603627776432769</v>
      </c>
    </row>
    <row r="687" spans="13:22" x14ac:dyDescent="0.25">
      <c r="M687" s="3">
        <v>683</v>
      </c>
      <c r="N687" s="122">
        <f>(_xlfn.GAMMA.INV(T687,IF($O$2="Railway",$D$31,$D$32),IF($O$2="Railway",$F$31,$F$32))*'CBA Result'!$G$124)</f>
        <v>3730034828.01754</v>
      </c>
      <c r="O687" s="122">
        <f>'CBA Result'!$G$123+'CBA Result'!$G$127+'CBA Result'!$G$128+'CBA Result'!$G$129+'CBA Result'!$G$130</f>
        <v>728759586.14829445</v>
      </c>
      <c r="P687" s="122">
        <f>'CBA Result'!$G$125+'CBA Result'!$G$126</f>
        <v>5415872827.8395329</v>
      </c>
      <c r="Q687" s="122">
        <f>'CBA Result'!$G$110</f>
        <v>-7384971586.1375494</v>
      </c>
      <c r="R687" s="122">
        <v>0.18490856184533433</v>
      </c>
      <c r="S687" s="122">
        <f t="shared" si="34"/>
        <v>2360093017.6303339</v>
      </c>
      <c r="T687" s="122">
        <v>0.96379479511659383</v>
      </c>
      <c r="U687" s="122">
        <f t="shared" si="35"/>
        <v>-17899645345.261723</v>
      </c>
      <c r="V687" s="3">
        <f t="shared" si="36"/>
        <v>0.38095097976906117</v>
      </c>
    </row>
    <row r="688" spans="13:22" x14ac:dyDescent="0.25">
      <c r="M688" s="3">
        <v>684</v>
      </c>
      <c r="N688" s="122">
        <f>(_xlfn.GAMMA.INV(T688,IF($O$2="Railway",$D$31,$D$32),IF($O$2="Railway",$F$31,$F$32))*'CBA Result'!$G$124)</f>
        <v>2541370108.7786365</v>
      </c>
      <c r="O688" s="122">
        <f>'CBA Result'!$G$123+'CBA Result'!$G$127+'CBA Result'!$G$128+'CBA Result'!$G$129+'CBA Result'!$G$130</f>
        <v>728759586.14829445</v>
      </c>
      <c r="P688" s="122">
        <f>'CBA Result'!$G$125+'CBA Result'!$G$126</f>
        <v>5415872827.8395329</v>
      </c>
      <c r="Q688" s="122">
        <f>'CBA Result'!$G$110</f>
        <v>-7384971586.1375494</v>
      </c>
      <c r="R688" s="122">
        <v>0.17409340614229263</v>
      </c>
      <c r="S688" s="122">
        <f t="shared" si="34"/>
        <v>2288815681.0368395</v>
      </c>
      <c r="T688" s="122">
        <v>0.44519937245021968</v>
      </c>
      <c r="U688" s="122">
        <f t="shared" si="35"/>
        <v>-12195495681.836269</v>
      </c>
      <c r="V688" s="3">
        <f t="shared" si="36"/>
        <v>0.45581955182380601</v>
      </c>
    </row>
    <row r="689" spans="13:22" x14ac:dyDescent="0.25">
      <c r="M689" s="3">
        <v>685</v>
      </c>
      <c r="N689" s="122">
        <f>(_xlfn.GAMMA.INV(T689,IF($O$2="Railway",$D$31,$D$32),IF($O$2="Railway",$F$31,$F$32))*'CBA Result'!$G$124)</f>
        <v>2720178436.4311233</v>
      </c>
      <c r="O689" s="122">
        <f>'CBA Result'!$G$123+'CBA Result'!$G$127+'CBA Result'!$G$128+'CBA Result'!$G$129+'CBA Result'!$G$130</f>
        <v>728759586.14829445</v>
      </c>
      <c r="P689" s="122">
        <f>'CBA Result'!$G$125+'CBA Result'!$G$126</f>
        <v>5415872827.8395329</v>
      </c>
      <c r="Q689" s="122">
        <f>'CBA Result'!$G$110</f>
        <v>-7384971586.1375494</v>
      </c>
      <c r="R689" s="122">
        <v>0.97942806052495535</v>
      </c>
      <c r="S689" s="122">
        <f t="shared" si="34"/>
        <v>9647646081.3566322</v>
      </c>
      <c r="T689" s="122">
        <v>0.57411737880948077</v>
      </c>
      <c r="U689" s="122">
        <f t="shared" si="35"/>
        <v>-13053558889.642817</v>
      </c>
      <c r="V689" s="3">
        <f t="shared" si="36"/>
        <v>1.0032960524142862</v>
      </c>
    </row>
    <row r="690" spans="13:22" x14ac:dyDescent="0.25">
      <c r="M690" s="3">
        <v>686</v>
      </c>
      <c r="N690" s="122">
        <f>(_xlfn.GAMMA.INV(T690,IF($O$2="Railway",$D$31,$D$32),IF($O$2="Railway",$F$31,$F$32))*'CBA Result'!$G$124)</f>
        <v>2249266924.9479318</v>
      </c>
      <c r="O690" s="122">
        <f>'CBA Result'!$G$123+'CBA Result'!$G$127+'CBA Result'!$G$128+'CBA Result'!$G$129+'CBA Result'!$G$130</f>
        <v>728759586.14829445</v>
      </c>
      <c r="P690" s="122">
        <f>'CBA Result'!$G$125+'CBA Result'!$G$126</f>
        <v>5415872827.8395329</v>
      </c>
      <c r="Q690" s="122">
        <f>'CBA Result'!$G$110</f>
        <v>-7384971586.1375494</v>
      </c>
      <c r="R690" s="122">
        <v>0.13848246514932605</v>
      </c>
      <c r="S690" s="122">
        <f t="shared" si="34"/>
        <v>2045219186.3365772</v>
      </c>
      <c r="T690" s="122">
        <v>0.24107631803883089</v>
      </c>
      <c r="U690" s="122">
        <f t="shared" si="35"/>
        <v>-10793754508.934059</v>
      </c>
      <c r="V690" s="3">
        <f t="shared" si="36"/>
        <v>0.46538446777486286</v>
      </c>
    </row>
    <row r="691" spans="13:22" x14ac:dyDescent="0.25">
      <c r="M691" s="3">
        <v>687</v>
      </c>
      <c r="N691" s="122">
        <f>(_xlfn.GAMMA.INV(T691,IF($O$2="Railway",$D$31,$D$32),IF($O$2="Railway",$F$31,$F$32))*'CBA Result'!$G$124)</f>
        <v>2809521602.6940598</v>
      </c>
      <c r="O691" s="122">
        <f>'CBA Result'!$G$123+'CBA Result'!$G$127+'CBA Result'!$G$128+'CBA Result'!$G$129+'CBA Result'!$G$130</f>
        <v>728759586.14829445</v>
      </c>
      <c r="P691" s="122">
        <f>'CBA Result'!$G$125+'CBA Result'!$G$126</f>
        <v>5415872827.8395329</v>
      </c>
      <c r="Q691" s="122">
        <f>'CBA Result'!$G$110</f>
        <v>-7384971586.1375494</v>
      </c>
      <c r="R691" s="122">
        <v>0.41381001777655912</v>
      </c>
      <c r="S691" s="122">
        <f t="shared" si="34"/>
        <v>3755881532.148994</v>
      </c>
      <c r="T691" s="122">
        <v>0.63449421988990273</v>
      </c>
      <c r="U691" s="122">
        <f t="shared" si="35"/>
        <v>-13482297779.188057</v>
      </c>
      <c r="V691" s="3">
        <f t="shared" si="36"/>
        <v>0.5410177731166107</v>
      </c>
    </row>
    <row r="692" spans="13:22" x14ac:dyDescent="0.25">
      <c r="M692" s="3">
        <v>688</v>
      </c>
      <c r="N692" s="122">
        <f>(_xlfn.GAMMA.INV(T692,IF($O$2="Railway",$D$31,$D$32),IF($O$2="Railway",$F$31,$F$32))*'CBA Result'!$G$124)</f>
        <v>3334074236.7854562</v>
      </c>
      <c r="O692" s="122">
        <f>'CBA Result'!$G$123+'CBA Result'!$G$127+'CBA Result'!$G$128+'CBA Result'!$G$129+'CBA Result'!$G$130</f>
        <v>728759586.14829445</v>
      </c>
      <c r="P692" s="122">
        <f>'CBA Result'!$G$125+'CBA Result'!$G$126</f>
        <v>5415872827.8395329</v>
      </c>
      <c r="Q692" s="122">
        <f>'CBA Result'!$G$110</f>
        <v>-7384971586.1375494</v>
      </c>
      <c r="R692" s="122">
        <v>0.44853486350877103</v>
      </c>
      <c r="S692" s="122">
        <f t="shared" si="34"/>
        <v>3965692444.7431722</v>
      </c>
      <c r="T692" s="122">
        <v>0.88575054975244671</v>
      </c>
      <c r="U692" s="122">
        <f t="shared" si="35"/>
        <v>-15999514520.606293</v>
      </c>
      <c r="V692" s="3">
        <f t="shared" si="36"/>
        <v>0.50179811752017378</v>
      </c>
    </row>
    <row r="693" spans="13:22" x14ac:dyDescent="0.25">
      <c r="M693" s="3">
        <v>689</v>
      </c>
      <c r="N693" s="122">
        <f>(_xlfn.GAMMA.INV(T693,IF($O$2="Railway",$D$31,$D$32),IF($O$2="Railway",$F$31,$F$32))*'CBA Result'!$G$124)</f>
        <v>2239982927.9371076</v>
      </c>
      <c r="O693" s="122">
        <f>'CBA Result'!$G$123+'CBA Result'!$G$127+'CBA Result'!$G$128+'CBA Result'!$G$129+'CBA Result'!$G$130</f>
        <v>728759586.14829445</v>
      </c>
      <c r="P693" s="122">
        <f>'CBA Result'!$G$125+'CBA Result'!$G$126</f>
        <v>5415872827.8395329</v>
      </c>
      <c r="Q693" s="122">
        <f>'CBA Result'!$G$110</f>
        <v>-7384971586.1375494</v>
      </c>
      <c r="R693" s="122">
        <v>0.58050765816392591</v>
      </c>
      <c r="S693" s="122">
        <f t="shared" si="34"/>
        <v>4800731419.6831789</v>
      </c>
      <c r="T693" s="122">
        <v>0.23527201635952621</v>
      </c>
      <c r="U693" s="122">
        <f t="shared" si="35"/>
        <v>-10749202578.042692</v>
      </c>
      <c r="V693" s="3">
        <f t="shared" si="36"/>
        <v>0.72279537736494259</v>
      </c>
    </row>
    <row r="694" spans="13:22" x14ac:dyDescent="0.25">
      <c r="M694" s="3">
        <v>690</v>
      </c>
      <c r="N694" s="122">
        <f>(_xlfn.GAMMA.INV(T694,IF($O$2="Railway",$D$31,$D$32),IF($O$2="Railway",$F$31,$F$32))*'CBA Result'!$G$124)</f>
        <v>2185777433.4882436</v>
      </c>
      <c r="O694" s="122">
        <f>'CBA Result'!$G$123+'CBA Result'!$G$127+'CBA Result'!$G$128+'CBA Result'!$G$129+'CBA Result'!$G$130</f>
        <v>728759586.14829445</v>
      </c>
      <c r="P694" s="122">
        <f>'CBA Result'!$G$125+'CBA Result'!$G$126</f>
        <v>5415872827.8395329</v>
      </c>
      <c r="Q694" s="122">
        <f>'CBA Result'!$G$110</f>
        <v>-7384971586.1375494</v>
      </c>
      <c r="R694" s="122">
        <v>0.69990399029832207</v>
      </c>
      <c r="S694" s="122">
        <f t="shared" si="34"/>
        <v>5658074466.9447594</v>
      </c>
      <c r="T694" s="122">
        <v>0.20266813525773231</v>
      </c>
      <c r="U694" s="122">
        <f t="shared" si="35"/>
        <v>-10489081916.672115</v>
      </c>
      <c r="V694" s="3">
        <f t="shared" si="36"/>
        <v>0.81728902059153152</v>
      </c>
    </row>
    <row r="695" spans="13:22" x14ac:dyDescent="0.25">
      <c r="M695" s="3">
        <v>691</v>
      </c>
      <c r="N695" s="122">
        <f>(_xlfn.GAMMA.INV(T695,IF($O$2="Railway",$D$31,$D$32),IF($O$2="Railway",$F$31,$F$32))*'CBA Result'!$G$124)</f>
        <v>2940898132.2205014</v>
      </c>
      <c r="O695" s="122">
        <f>'CBA Result'!$G$123+'CBA Result'!$G$127+'CBA Result'!$G$128+'CBA Result'!$G$129+'CBA Result'!$G$130</f>
        <v>728759586.14829445</v>
      </c>
      <c r="P695" s="122">
        <f>'CBA Result'!$G$125+'CBA Result'!$G$126</f>
        <v>5415872827.8395329</v>
      </c>
      <c r="Q695" s="122">
        <f>'CBA Result'!$G$110</f>
        <v>-7384971586.1375494</v>
      </c>
      <c r="R695" s="122">
        <v>0.31509171449932782</v>
      </c>
      <c r="S695" s="122">
        <f t="shared" si="34"/>
        <v>3165924620.4796185</v>
      </c>
      <c r="T695" s="122">
        <v>0.71519119892566274</v>
      </c>
      <c r="U695" s="122">
        <f t="shared" si="35"/>
        <v>-14112745856.388573</v>
      </c>
      <c r="V695" s="3">
        <f t="shared" si="36"/>
        <v>0.48435523521838775</v>
      </c>
    </row>
    <row r="696" spans="13:22" x14ac:dyDescent="0.25">
      <c r="M696" s="3">
        <v>692</v>
      </c>
      <c r="N696" s="122">
        <f>(_xlfn.GAMMA.INV(T696,IF($O$2="Railway",$D$31,$D$32),IF($O$2="Railway",$F$31,$F$32))*'CBA Result'!$G$124)</f>
        <v>3592831408.1356173</v>
      </c>
      <c r="O696" s="122">
        <f>'CBA Result'!$G$123+'CBA Result'!$G$127+'CBA Result'!$G$128+'CBA Result'!$G$129+'CBA Result'!$G$130</f>
        <v>728759586.14829445</v>
      </c>
      <c r="P696" s="122">
        <f>'CBA Result'!$G$125+'CBA Result'!$G$126</f>
        <v>5415872827.8395329</v>
      </c>
      <c r="Q696" s="122">
        <f>'CBA Result'!$G$110</f>
        <v>-7384971586.1375494</v>
      </c>
      <c r="R696" s="122">
        <v>0.43020897273457237</v>
      </c>
      <c r="S696" s="122">
        <f t="shared" si="34"/>
        <v>3854661839.7771716</v>
      </c>
      <c r="T696" s="122">
        <v>0.94477160206614952</v>
      </c>
      <c r="U696" s="122">
        <f t="shared" si="35"/>
        <v>-17241235258.15036</v>
      </c>
      <c r="V696" s="3">
        <f t="shared" si="36"/>
        <v>0.47422662655194414</v>
      </c>
    </row>
    <row r="697" spans="13:22" x14ac:dyDescent="0.25">
      <c r="M697" s="3">
        <v>693</v>
      </c>
      <c r="N697" s="122">
        <f>(_xlfn.GAMMA.INV(T697,IF($O$2="Railway",$D$31,$D$32),IF($O$2="Railway",$F$31,$F$32))*'CBA Result'!$G$124)</f>
        <v>2055307255.4886618</v>
      </c>
      <c r="O697" s="122">
        <f>'CBA Result'!$G$123+'CBA Result'!$G$127+'CBA Result'!$G$128+'CBA Result'!$G$129+'CBA Result'!$G$130</f>
        <v>728759586.14829445</v>
      </c>
      <c r="P697" s="122">
        <f>'CBA Result'!$G$125+'CBA Result'!$G$126</f>
        <v>5415872827.8395329</v>
      </c>
      <c r="Q697" s="122">
        <f>'CBA Result'!$G$110</f>
        <v>-7384971586.1375494</v>
      </c>
      <c r="R697" s="122">
        <v>0.62771214475581782</v>
      </c>
      <c r="S697" s="122">
        <f t="shared" si="34"/>
        <v>5123592178.1510696</v>
      </c>
      <c r="T697" s="122">
        <v>0.13435753621051938</v>
      </c>
      <c r="U697" s="122">
        <f t="shared" si="35"/>
        <v>-9862983228.0529251</v>
      </c>
      <c r="V697" s="3">
        <f t="shared" si="36"/>
        <v>0.80175123864112008</v>
      </c>
    </row>
    <row r="698" spans="13:22" x14ac:dyDescent="0.25">
      <c r="M698" s="3">
        <v>694</v>
      </c>
      <c r="N698" s="122">
        <f>(_xlfn.GAMMA.INV(T698,IF($O$2="Railway",$D$31,$D$32),IF($O$2="Railway",$F$31,$F$32))*'CBA Result'!$G$124)</f>
        <v>2377283720.6800466</v>
      </c>
      <c r="O698" s="122">
        <f>'CBA Result'!$G$123+'CBA Result'!$G$127+'CBA Result'!$G$128+'CBA Result'!$G$129+'CBA Result'!$G$130</f>
        <v>728759586.14829445</v>
      </c>
      <c r="P698" s="122">
        <f>'CBA Result'!$G$125+'CBA Result'!$G$126</f>
        <v>5415872827.8395329</v>
      </c>
      <c r="Q698" s="122">
        <f>'CBA Result'!$G$110</f>
        <v>-7384971586.1375494</v>
      </c>
      <c r="R698" s="122">
        <v>0.86253019204176762</v>
      </c>
      <c r="S698" s="122">
        <f t="shared" si="34"/>
        <v>7222062862.8022976</v>
      </c>
      <c r="T698" s="122">
        <v>0.32654454210097594</v>
      </c>
      <c r="U698" s="122">
        <f t="shared" si="35"/>
        <v>-11408079936.844219</v>
      </c>
      <c r="V698" s="3">
        <f t="shared" si="36"/>
        <v>0.90533255611878793</v>
      </c>
    </row>
    <row r="699" spans="13:22" x14ac:dyDescent="0.25">
      <c r="M699" s="3">
        <v>695</v>
      </c>
      <c r="N699" s="122">
        <f>(_xlfn.GAMMA.INV(T699,IF($O$2="Railway",$D$31,$D$32),IF($O$2="Railway",$F$31,$F$32))*'CBA Result'!$G$124)</f>
        <v>2656945737.2981601</v>
      </c>
      <c r="O699" s="122">
        <f>'CBA Result'!$G$123+'CBA Result'!$G$127+'CBA Result'!$G$128+'CBA Result'!$G$129+'CBA Result'!$G$130</f>
        <v>728759586.14829445</v>
      </c>
      <c r="P699" s="122">
        <f>'CBA Result'!$G$125+'CBA Result'!$G$126</f>
        <v>5415872827.8395329</v>
      </c>
      <c r="Q699" s="122">
        <f>'CBA Result'!$G$110</f>
        <v>-7384971586.1375494</v>
      </c>
      <c r="R699" s="122">
        <v>0.49860529088099514</v>
      </c>
      <c r="S699" s="122">
        <f t="shared" si="34"/>
        <v>4273814137.5119991</v>
      </c>
      <c r="T699" s="122">
        <v>0.52938620015139815</v>
      </c>
      <c r="U699" s="122">
        <f t="shared" si="35"/>
        <v>-12750118589.246147</v>
      </c>
      <c r="V699" s="3">
        <f t="shared" si="36"/>
        <v>0.60074103682602098</v>
      </c>
    </row>
    <row r="700" spans="13:22" x14ac:dyDescent="0.25">
      <c r="M700" s="3">
        <v>696</v>
      </c>
      <c r="N700" s="122">
        <f>(_xlfn.GAMMA.INV(T700,IF($O$2="Railway",$D$31,$D$32),IF($O$2="Railway",$F$31,$F$32))*'CBA Result'!$G$124)</f>
        <v>1771419554.1545191</v>
      </c>
      <c r="O700" s="122">
        <f>'CBA Result'!$G$123+'CBA Result'!$G$127+'CBA Result'!$G$128+'CBA Result'!$G$129+'CBA Result'!$G$130</f>
        <v>728759586.14829445</v>
      </c>
      <c r="P700" s="122">
        <f>'CBA Result'!$G$125+'CBA Result'!$G$126</f>
        <v>5415872827.8395329</v>
      </c>
      <c r="Q700" s="122">
        <f>'CBA Result'!$G$110</f>
        <v>-7384971586.1375494</v>
      </c>
      <c r="R700" s="122">
        <v>0.61662190137071049</v>
      </c>
      <c r="S700" s="122">
        <f t="shared" si="34"/>
        <v>5046154437.9015932</v>
      </c>
      <c r="T700" s="122">
        <v>4.0415026603704329E-2</v>
      </c>
      <c r="U700" s="122">
        <f t="shared" si="35"/>
        <v>-8500666411.7074127</v>
      </c>
      <c r="V700" s="3">
        <f t="shared" si="36"/>
        <v>0.88773435078117335</v>
      </c>
    </row>
    <row r="701" spans="13:22" x14ac:dyDescent="0.25">
      <c r="M701" s="3">
        <v>697</v>
      </c>
      <c r="N701" s="122">
        <f>(_xlfn.GAMMA.INV(T701,IF($O$2="Railway",$D$31,$D$32),IF($O$2="Railway",$F$31,$F$32))*'CBA Result'!$G$124)</f>
        <v>1596479917.1103892</v>
      </c>
      <c r="O701" s="122">
        <f>'CBA Result'!$G$123+'CBA Result'!$G$127+'CBA Result'!$G$128+'CBA Result'!$G$129+'CBA Result'!$G$130</f>
        <v>728759586.14829445</v>
      </c>
      <c r="P701" s="122">
        <f>'CBA Result'!$G$125+'CBA Result'!$G$126</f>
        <v>5415872827.8395329</v>
      </c>
      <c r="Q701" s="122">
        <f>'CBA Result'!$G$110</f>
        <v>-7384971586.1375494</v>
      </c>
      <c r="R701" s="122">
        <v>0.46876947255446344</v>
      </c>
      <c r="S701" s="122">
        <f t="shared" si="34"/>
        <v>4089266350.4230289</v>
      </c>
      <c r="T701" s="122">
        <v>1.4769797065590118E-2</v>
      </c>
      <c r="U701" s="122">
        <f t="shared" si="35"/>
        <v>-7661168228.9027748</v>
      </c>
      <c r="V701" s="3">
        <f t="shared" si="36"/>
        <v>0.83727515987472223</v>
      </c>
    </row>
    <row r="702" spans="13:22" x14ac:dyDescent="0.25">
      <c r="M702" s="3">
        <v>698</v>
      </c>
      <c r="N702" s="122">
        <f>(_xlfn.GAMMA.INV(T702,IF($O$2="Railway",$D$31,$D$32),IF($O$2="Railway",$F$31,$F$32))*'CBA Result'!$G$124)</f>
        <v>2761972182.6619315</v>
      </c>
      <c r="O702" s="122">
        <f>'CBA Result'!$G$123+'CBA Result'!$G$127+'CBA Result'!$G$128+'CBA Result'!$G$129+'CBA Result'!$G$130</f>
        <v>728759586.14829445</v>
      </c>
      <c r="P702" s="122">
        <f>'CBA Result'!$G$125+'CBA Result'!$G$126</f>
        <v>5415872827.8395329</v>
      </c>
      <c r="Q702" s="122">
        <f>'CBA Result'!$G$110</f>
        <v>-7384971586.1375494</v>
      </c>
      <c r="R702" s="122">
        <v>0.16901324934386686</v>
      </c>
      <c r="S702" s="122">
        <f t="shared" si="34"/>
        <v>2254952475.2167883</v>
      </c>
      <c r="T702" s="122">
        <v>0.60283372105800792</v>
      </c>
      <c r="U702" s="122">
        <f t="shared" si="35"/>
        <v>-13254118206.022963</v>
      </c>
      <c r="V702" s="3">
        <f t="shared" si="36"/>
        <v>0.43350181088743034</v>
      </c>
    </row>
    <row r="703" spans="13:22" x14ac:dyDescent="0.25">
      <c r="M703" s="3">
        <v>699</v>
      </c>
      <c r="N703" s="122">
        <f>(_xlfn.GAMMA.INV(T703,IF($O$2="Railway",$D$31,$D$32),IF($O$2="Railway",$F$31,$F$32))*'CBA Result'!$G$124)</f>
        <v>2153784419.7278857</v>
      </c>
      <c r="O703" s="122">
        <f>'CBA Result'!$G$123+'CBA Result'!$G$127+'CBA Result'!$G$128+'CBA Result'!$G$129+'CBA Result'!$G$130</f>
        <v>728759586.14829445</v>
      </c>
      <c r="P703" s="122">
        <f>'CBA Result'!$G$125+'CBA Result'!$G$126</f>
        <v>5415872827.8395329</v>
      </c>
      <c r="Q703" s="122">
        <f>'CBA Result'!$G$110</f>
        <v>-7384971586.1375494</v>
      </c>
      <c r="R703" s="122">
        <v>7.0912663534423159E-2</v>
      </c>
      <c r="S703" s="122">
        <f t="shared" si="34"/>
        <v>1518293723.3695476</v>
      </c>
      <c r="T703" s="122">
        <v>0.18452824998925688</v>
      </c>
      <c r="U703" s="122">
        <f t="shared" si="35"/>
        <v>-10335554234.963886</v>
      </c>
      <c r="V703" s="3">
        <f t="shared" si="36"/>
        <v>0.42579600756757141</v>
      </c>
    </row>
    <row r="704" spans="13:22" x14ac:dyDescent="0.25">
      <c r="M704" s="3">
        <v>700</v>
      </c>
      <c r="N704" s="122">
        <f>(_xlfn.GAMMA.INV(T704,IF($O$2="Railway",$D$31,$D$32),IF($O$2="Railway",$F$31,$F$32))*'CBA Result'!$G$124)</f>
        <v>3073247743.2046609</v>
      </c>
      <c r="O704" s="122">
        <f>'CBA Result'!$G$123+'CBA Result'!$G$127+'CBA Result'!$G$128+'CBA Result'!$G$129+'CBA Result'!$G$130</f>
        <v>728759586.14829445</v>
      </c>
      <c r="P704" s="122">
        <f>'CBA Result'!$G$125+'CBA Result'!$G$126</f>
        <v>5415872827.8395329</v>
      </c>
      <c r="Q704" s="122">
        <f>'CBA Result'!$G$110</f>
        <v>-7384971586.1375494</v>
      </c>
      <c r="R704" s="122">
        <v>0.92651528248433357</v>
      </c>
      <c r="S704" s="122">
        <f t="shared" si="34"/>
        <v>8188110124.720645</v>
      </c>
      <c r="T704" s="122">
        <v>0.78479712251707812</v>
      </c>
      <c r="U704" s="122">
        <f t="shared" si="35"/>
        <v>-14747863544.943481</v>
      </c>
      <c r="V704" s="3">
        <f t="shared" si="36"/>
        <v>0.81300707845134534</v>
      </c>
    </row>
    <row r="705" spans="13:22" x14ac:dyDescent="0.25">
      <c r="M705" s="3">
        <v>701</v>
      </c>
      <c r="N705" s="122">
        <f>(_xlfn.GAMMA.INV(T705,IF($O$2="Railway",$D$31,$D$32),IF($O$2="Railway",$F$31,$F$32))*'CBA Result'!$G$124)</f>
        <v>2251460442.3718386</v>
      </c>
      <c r="O705" s="122">
        <f>'CBA Result'!$G$123+'CBA Result'!$G$127+'CBA Result'!$G$128+'CBA Result'!$G$129+'CBA Result'!$G$130</f>
        <v>728759586.14829445</v>
      </c>
      <c r="P705" s="122">
        <f>'CBA Result'!$G$125+'CBA Result'!$G$126</f>
        <v>5415872827.8395329</v>
      </c>
      <c r="Q705" s="122">
        <f>'CBA Result'!$G$110</f>
        <v>-7384971586.1375494</v>
      </c>
      <c r="R705" s="122">
        <v>0.90481963945719979</v>
      </c>
      <c r="S705" s="122">
        <f t="shared" si="34"/>
        <v>7813744783.0403395</v>
      </c>
      <c r="T705" s="122">
        <v>0.24245658632489697</v>
      </c>
      <c r="U705" s="122">
        <f t="shared" si="35"/>
        <v>-10804280733.421741</v>
      </c>
      <c r="V705" s="3">
        <f t="shared" si="36"/>
        <v>0.99904520049822865</v>
      </c>
    </row>
    <row r="706" spans="13:22" x14ac:dyDescent="0.25">
      <c r="M706" s="3">
        <v>702</v>
      </c>
      <c r="N706" s="122">
        <f>(_xlfn.GAMMA.INV(T706,IF($O$2="Railway",$D$31,$D$32),IF($O$2="Railway",$F$31,$F$32))*'CBA Result'!$G$124)</f>
        <v>3642295013.9960985</v>
      </c>
      <c r="O706" s="122">
        <f>'CBA Result'!$G$123+'CBA Result'!$G$127+'CBA Result'!$G$128+'CBA Result'!$G$129+'CBA Result'!$G$130</f>
        <v>728759586.14829445</v>
      </c>
      <c r="P706" s="122">
        <f>'CBA Result'!$G$125+'CBA Result'!$G$126</f>
        <v>5415872827.8395329</v>
      </c>
      <c r="Q706" s="122">
        <f>'CBA Result'!$G$110</f>
        <v>-7384971586.1375494</v>
      </c>
      <c r="R706" s="122">
        <v>0.84075880834447969</v>
      </c>
      <c r="S706" s="122">
        <f t="shared" si="34"/>
        <v>6962970423.497695</v>
      </c>
      <c r="T706" s="122">
        <v>0.95243620660429806</v>
      </c>
      <c r="U706" s="122">
        <f t="shared" si="35"/>
        <v>-17478600602.771282</v>
      </c>
      <c r="V706" s="3">
        <f t="shared" si="36"/>
        <v>0.64845151400994006</v>
      </c>
    </row>
    <row r="707" spans="13:22" x14ac:dyDescent="0.25">
      <c r="M707" s="3">
        <v>703</v>
      </c>
      <c r="N707" s="122">
        <f>(_xlfn.GAMMA.INV(T707,IF($O$2="Railway",$D$31,$D$32),IF($O$2="Railway",$F$31,$F$32))*'CBA Result'!$G$124)</f>
        <v>2483905241.240725</v>
      </c>
      <c r="O707" s="122">
        <f>'CBA Result'!$G$123+'CBA Result'!$G$127+'CBA Result'!$G$128+'CBA Result'!$G$129+'CBA Result'!$G$130</f>
        <v>728759586.14829445</v>
      </c>
      <c r="P707" s="122">
        <f>'CBA Result'!$G$125+'CBA Result'!$G$126</f>
        <v>5415872827.8395329</v>
      </c>
      <c r="Q707" s="122">
        <f>'CBA Result'!$G$110</f>
        <v>-7384971586.1375494</v>
      </c>
      <c r="R707" s="122">
        <v>0.60649611377244728</v>
      </c>
      <c r="S707" s="122">
        <f t="shared" si="34"/>
        <v>4976344998.1032724</v>
      </c>
      <c r="T707" s="122">
        <v>0.40308381994619547</v>
      </c>
      <c r="U707" s="122">
        <f t="shared" si="35"/>
        <v>-11919733980.895868</v>
      </c>
      <c r="V707" s="3">
        <f t="shared" si="36"/>
        <v>0.6870128006729912</v>
      </c>
    </row>
    <row r="708" spans="13:22" x14ac:dyDescent="0.25">
      <c r="M708" s="3">
        <v>704</v>
      </c>
      <c r="N708" s="122">
        <f>(_xlfn.GAMMA.INV(T708,IF($O$2="Railway",$D$31,$D$32),IF($O$2="Railway",$F$31,$F$32))*'CBA Result'!$G$124)</f>
        <v>2120091597.1274421</v>
      </c>
      <c r="O708" s="122">
        <f>'CBA Result'!$G$123+'CBA Result'!$G$127+'CBA Result'!$G$128+'CBA Result'!$G$129+'CBA Result'!$G$130</f>
        <v>728759586.14829445</v>
      </c>
      <c r="P708" s="122">
        <f>'CBA Result'!$G$125+'CBA Result'!$G$126</f>
        <v>5415872827.8395329</v>
      </c>
      <c r="Q708" s="122">
        <f>'CBA Result'!$G$110</f>
        <v>-7384971586.1375494</v>
      </c>
      <c r="R708" s="122">
        <v>0.79192219511144923</v>
      </c>
      <c r="S708" s="122">
        <f t="shared" si="34"/>
        <v>6453079038.6809769</v>
      </c>
      <c r="T708" s="122">
        <v>0.1663742927355617</v>
      </c>
      <c r="U708" s="122">
        <f t="shared" si="35"/>
        <v>-10173869531.459578</v>
      </c>
      <c r="V708" s="3">
        <f t="shared" si="36"/>
        <v>0.91429619705593257</v>
      </c>
    </row>
    <row r="709" spans="13:22" x14ac:dyDescent="0.25">
      <c r="M709" s="3">
        <v>705</v>
      </c>
      <c r="N709" s="122">
        <f>(_xlfn.GAMMA.INV(T709,IF($O$2="Railway",$D$31,$D$32),IF($O$2="Railway",$F$31,$F$32))*'CBA Result'!$G$124)</f>
        <v>2488619123.8434262</v>
      </c>
      <c r="O709" s="122">
        <f>'CBA Result'!$G$123+'CBA Result'!$G$127+'CBA Result'!$G$128+'CBA Result'!$G$129+'CBA Result'!$G$130</f>
        <v>728759586.14829445</v>
      </c>
      <c r="P709" s="122">
        <f>'CBA Result'!$G$125+'CBA Result'!$G$126</f>
        <v>5415872827.8395329</v>
      </c>
      <c r="Q709" s="122">
        <f>'CBA Result'!$G$110</f>
        <v>-7384971586.1375494</v>
      </c>
      <c r="R709" s="122">
        <v>0.34602197658500589</v>
      </c>
      <c r="S709" s="122">
        <f t="shared" si="34"/>
        <v>3350724849.8353863</v>
      </c>
      <c r="T709" s="122">
        <v>0.4065276749115746</v>
      </c>
      <c r="U709" s="122">
        <f t="shared" si="35"/>
        <v>-11942354902.865219</v>
      </c>
      <c r="V709" s="3">
        <f t="shared" si="36"/>
        <v>0.5499839531859233</v>
      </c>
    </row>
    <row r="710" spans="13:22" x14ac:dyDescent="0.25">
      <c r="M710" s="3">
        <v>706</v>
      </c>
      <c r="N710" s="122">
        <f>(_xlfn.GAMMA.INV(T710,IF($O$2="Railway",$D$31,$D$32),IF($O$2="Railway",$F$31,$F$32))*'CBA Result'!$G$124)</f>
        <v>3744548384.9200239</v>
      </c>
      <c r="O710" s="122">
        <f>'CBA Result'!$G$123+'CBA Result'!$G$127+'CBA Result'!$G$128+'CBA Result'!$G$129+'CBA Result'!$G$130</f>
        <v>728759586.14829445</v>
      </c>
      <c r="P710" s="122">
        <f>'CBA Result'!$G$125+'CBA Result'!$G$126</f>
        <v>5415872827.8395329</v>
      </c>
      <c r="Q710" s="122">
        <f>'CBA Result'!$G$110</f>
        <v>-7384971586.1375494</v>
      </c>
      <c r="R710" s="122">
        <v>6.5490750686321819E-2</v>
      </c>
      <c r="S710" s="122">
        <f t="shared" ref="S710:S773" si="37">_xlfn.BETA.INV(R710,IF($O$2="Railway",$I$30,$J$30),IF($O$2="Railway",$I$31,$J$31),IF($O$2="Railway",$I$27,$J$27),IF($O$2="Railway",$I$29,$J$29))*P710</f>
        <v>1469591543.4622147</v>
      </c>
      <c r="T710" s="122">
        <v>0.96542548313966026</v>
      </c>
      <c r="U710" s="122">
        <f t="shared" ref="U710:U773" si="38">_xlfn.GAMMA.INV(T710,IF($O$2="Railway",$D$31,$D$32),IF($O$2="Railway",$F$31,$F$32))*Q710</f>
        <v>-17969292823.966587</v>
      </c>
      <c r="V710" s="3">
        <f t="shared" ref="V710:V773" si="39">(N710+O710+S710)/-U710</f>
        <v>0.33072528633982617</v>
      </c>
    </row>
    <row r="711" spans="13:22" x14ac:dyDescent="0.25">
      <c r="M711" s="3">
        <v>707</v>
      </c>
      <c r="N711" s="122">
        <f>(_xlfn.GAMMA.INV(T711,IF($O$2="Railway",$D$31,$D$32),IF($O$2="Railway",$F$31,$F$32))*'CBA Result'!$G$124)</f>
        <v>3037078743.0040641</v>
      </c>
      <c r="O711" s="122">
        <f>'CBA Result'!$G$123+'CBA Result'!$G$127+'CBA Result'!$G$128+'CBA Result'!$G$129+'CBA Result'!$G$130</f>
        <v>728759586.14829445</v>
      </c>
      <c r="P711" s="122">
        <f>'CBA Result'!$G$125+'CBA Result'!$G$126</f>
        <v>5415872827.8395329</v>
      </c>
      <c r="Q711" s="122">
        <f>'CBA Result'!$G$110</f>
        <v>-7384971586.1375494</v>
      </c>
      <c r="R711" s="122">
        <v>0.7768918985390908</v>
      </c>
      <c r="S711" s="122">
        <f t="shared" si="37"/>
        <v>6311044470.5524855</v>
      </c>
      <c r="T711" s="122">
        <v>0.76701066762632775</v>
      </c>
      <c r="U711" s="122">
        <f t="shared" si="38"/>
        <v>-14574296190.767469</v>
      </c>
      <c r="V711" s="3">
        <f t="shared" si="39"/>
        <v>0.69141471175042746</v>
      </c>
    </row>
    <row r="712" spans="13:22" x14ac:dyDescent="0.25">
      <c r="M712" s="3">
        <v>708</v>
      </c>
      <c r="N712" s="122">
        <f>(_xlfn.GAMMA.INV(T712,IF($O$2="Railway",$D$31,$D$32),IF($O$2="Railway",$F$31,$F$32))*'CBA Result'!$G$124)</f>
        <v>3271303676.9367399</v>
      </c>
      <c r="O712" s="122">
        <f>'CBA Result'!$G$123+'CBA Result'!$G$127+'CBA Result'!$G$128+'CBA Result'!$G$129+'CBA Result'!$G$130</f>
        <v>728759586.14829445</v>
      </c>
      <c r="P712" s="122">
        <f>'CBA Result'!$G$125+'CBA Result'!$G$126</f>
        <v>5415872827.8395329</v>
      </c>
      <c r="Q712" s="122">
        <f>'CBA Result'!$G$110</f>
        <v>-7384971586.1375494</v>
      </c>
      <c r="R712" s="122">
        <v>0.11969669180752796</v>
      </c>
      <c r="S712" s="122">
        <f t="shared" si="37"/>
        <v>1909482651.7814031</v>
      </c>
      <c r="T712" s="122">
        <v>0.86567768093567954</v>
      </c>
      <c r="U712" s="122">
        <f t="shared" si="38"/>
        <v>-15698291928.533953</v>
      </c>
      <c r="V712" s="3">
        <f t="shared" si="39"/>
        <v>0.37644515350902413</v>
      </c>
    </row>
    <row r="713" spans="13:22" x14ac:dyDescent="0.25">
      <c r="M713" s="3">
        <v>709</v>
      </c>
      <c r="N713" s="122">
        <f>(_xlfn.GAMMA.INV(T713,IF($O$2="Railway",$D$31,$D$32),IF($O$2="Railway",$F$31,$F$32))*'CBA Result'!$G$124)</f>
        <v>2645953969.1464853</v>
      </c>
      <c r="O713" s="122">
        <f>'CBA Result'!$G$123+'CBA Result'!$G$127+'CBA Result'!$G$128+'CBA Result'!$G$129+'CBA Result'!$G$130</f>
        <v>728759586.14829445</v>
      </c>
      <c r="P713" s="122">
        <f>'CBA Result'!$G$125+'CBA Result'!$G$126</f>
        <v>5415872827.8395329</v>
      </c>
      <c r="Q713" s="122">
        <f>'CBA Result'!$G$110</f>
        <v>-7384971586.1375494</v>
      </c>
      <c r="R713" s="122">
        <v>0.64948736156196851</v>
      </c>
      <c r="S713" s="122">
        <f t="shared" si="37"/>
        <v>5278885184.3688755</v>
      </c>
      <c r="T713" s="122">
        <v>0.52148358365335745</v>
      </c>
      <c r="U713" s="122">
        <f t="shared" si="38"/>
        <v>-12697371427.167532</v>
      </c>
      <c r="V713" s="3">
        <f t="shared" si="39"/>
        <v>0.68152678602031391</v>
      </c>
    </row>
    <row r="714" spans="13:22" x14ac:dyDescent="0.25">
      <c r="M714" s="3">
        <v>710</v>
      </c>
      <c r="N714" s="122">
        <f>(_xlfn.GAMMA.INV(T714,IF($O$2="Railway",$D$31,$D$32),IF($O$2="Railway",$F$31,$F$32))*'CBA Result'!$G$124)</f>
        <v>3413860607.1241198</v>
      </c>
      <c r="O714" s="122">
        <f>'CBA Result'!$G$123+'CBA Result'!$G$127+'CBA Result'!$G$128+'CBA Result'!$G$129+'CBA Result'!$G$130</f>
        <v>728759586.14829445</v>
      </c>
      <c r="P714" s="122">
        <f>'CBA Result'!$G$125+'CBA Result'!$G$126</f>
        <v>5415872827.8395329</v>
      </c>
      <c r="Q714" s="122">
        <f>'CBA Result'!$G$110</f>
        <v>-7384971586.1375494</v>
      </c>
      <c r="R714" s="122">
        <v>0.21812025443537031</v>
      </c>
      <c r="S714" s="122">
        <f t="shared" si="37"/>
        <v>2573219694.0108786</v>
      </c>
      <c r="T714" s="122">
        <v>0.90776732462918119</v>
      </c>
      <c r="U714" s="122">
        <f t="shared" si="38"/>
        <v>-16382392375.183008</v>
      </c>
      <c r="V714" s="3">
        <f t="shared" si="39"/>
        <v>0.40994256110339744</v>
      </c>
    </row>
    <row r="715" spans="13:22" x14ac:dyDescent="0.25">
      <c r="M715" s="3">
        <v>711</v>
      </c>
      <c r="N715" s="122">
        <f>(_xlfn.GAMMA.INV(T715,IF($O$2="Railway",$D$31,$D$32),IF($O$2="Railway",$F$31,$F$32))*'CBA Result'!$G$124)</f>
        <v>2572919295.3432097</v>
      </c>
      <c r="O715" s="122">
        <f>'CBA Result'!$G$123+'CBA Result'!$G$127+'CBA Result'!$G$128+'CBA Result'!$G$129+'CBA Result'!$G$130</f>
        <v>728759586.14829445</v>
      </c>
      <c r="P715" s="122">
        <f>'CBA Result'!$G$125+'CBA Result'!$G$126</f>
        <v>5415872827.8395329</v>
      </c>
      <c r="Q715" s="122">
        <f>'CBA Result'!$G$110</f>
        <v>-7384971586.1375494</v>
      </c>
      <c r="R715" s="122">
        <v>0.98561811064533922</v>
      </c>
      <c r="S715" s="122">
        <f t="shared" si="37"/>
        <v>9968508227.8579922</v>
      </c>
      <c r="T715" s="122">
        <v>0.46834484573783564</v>
      </c>
      <c r="U715" s="122">
        <f t="shared" si="38"/>
        <v>-12346893531.045496</v>
      </c>
      <c r="V715" s="3">
        <f t="shared" si="39"/>
        <v>1.0747794233409753</v>
      </c>
    </row>
    <row r="716" spans="13:22" x14ac:dyDescent="0.25">
      <c r="M716" s="3">
        <v>712</v>
      </c>
      <c r="N716" s="122">
        <f>(_xlfn.GAMMA.INV(T716,IF($O$2="Railway",$D$31,$D$32),IF($O$2="Railway",$F$31,$F$32))*'CBA Result'!$G$124)</f>
        <v>2670404150.2287102</v>
      </c>
      <c r="O716" s="122">
        <f>'CBA Result'!$G$123+'CBA Result'!$G$127+'CBA Result'!$G$128+'CBA Result'!$G$129+'CBA Result'!$G$130</f>
        <v>728759586.14829445</v>
      </c>
      <c r="P716" s="122">
        <f>'CBA Result'!$G$125+'CBA Result'!$G$126</f>
        <v>5415872827.8395329</v>
      </c>
      <c r="Q716" s="122">
        <f>'CBA Result'!$G$110</f>
        <v>-7384971586.1375494</v>
      </c>
      <c r="R716" s="122">
        <v>0.67744058514214156</v>
      </c>
      <c r="S716" s="122">
        <f t="shared" si="37"/>
        <v>5485378734.2639275</v>
      </c>
      <c r="T716" s="122">
        <v>0.53901663477951323</v>
      </c>
      <c r="U716" s="122">
        <f t="shared" si="38"/>
        <v>-12814702656.010738</v>
      </c>
      <c r="V716" s="3">
        <f t="shared" si="39"/>
        <v>0.69330851515884651</v>
      </c>
    </row>
    <row r="717" spans="13:22" x14ac:dyDescent="0.25">
      <c r="M717" s="3">
        <v>713</v>
      </c>
      <c r="N717" s="122">
        <f>(_xlfn.GAMMA.INV(T717,IF($O$2="Railway",$D$31,$D$32),IF($O$2="Railway",$F$31,$F$32))*'CBA Result'!$G$124)</f>
        <v>2081401946.3652949</v>
      </c>
      <c r="O717" s="122">
        <f>'CBA Result'!$G$123+'CBA Result'!$G$127+'CBA Result'!$G$128+'CBA Result'!$G$129+'CBA Result'!$G$130</f>
        <v>728759586.14829445</v>
      </c>
      <c r="P717" s="122">
        <f>'CBA Result'!$G$125+'CBA Result'!$G$126</f>
        <v>5415872827.8395329</v>
      </c>
      <c r="Q717" s="122">
        <f>'CBA Result'!$G$110</f>
        <v>-7384971586.1375494</v>
      </c>
      <c r="R717" s="122">
        <v>0.20581648305393851</v>
      </c>
      <c r="S717" s="122">
        <f t="shared" si="37"/>
        <v>2495157529.2658424</v>
      </c>
      <c r="T717" s="122">
        <v>0.14678564405418848</v>
      </c>
      <c r="U717" s="122">
        <f t="shared" si="38"/>
        <v>-9988206110.310627</v>
      </c>
      <c r="V717" s="3">
        <f t="shared" si="39"/>
        <v>0.53115834847489352</v>
      </c>
    </row>
    <row r="718" spans="13:22" x14ac:dyDescent="0.25">
      <c r="M718" s="3">
        <v>714</v>
      </c>
      <c r="N718" s="122">
        <f>(_xlfn.GAMMA.INV(T718,IF($O$2="Railway",$D$31,$D$32),IF($O$2="Railway",$F$31,$F$32))*'CBA Result'!$G$124)</f>
        <v>2432599327.1404934</v>
      </c>
      <c r="O718" s="122">
        <f>'CBA Result'!$G$123+'CBA Result'!$G$127+'CBA Result'!$G$128+'CBA Result'!$G$129+'CBA Result'!$G$130</f>
        <v>728759586.14829445</v>
      </c>
      <c r="P718" s="122">
        <f>'CBA Result'!$G$125+'CBA Result'!$G$126</f>
        <v>5415872827.8395329</v>
      </c>
      <c r="Q718" s="122">
        <f>'CBA Result'!$G$110</f>
        <v>-7384971586.1375494</v>
      </c>
      <c r="R718" s="122">
        <v>0.64145440381794383</v>
      </c>
      <c r="S718" s="122">
        <f t="shared" si="37"/>
        <v>5221070745.0635033</v>
      </c>
      <c r="T718" s="122">
        <v>0.36586099142060069</v>
      </c>
      <c r="U718" s="122">
        <f t="shared" si="38"/>
        <v>-11673527790.108984</v>
      </c>
      <c r="V718" s="3">
        <f t="shared" si="39"/>
        <v>0.71807167542400929</v>
      </c>
    </row>
    <row r="719" spans="13:22" x14ac:dyDescent="0.25">
      <c r="M719" s="3">
        <v>715</v>
      </c>
      <c r="N719" s="122">
        <f>(_xlfn.GAMMA.INV(T719,IF($O$2="Railway",$D$31,$D$32),IF($O$2="Railway",$F$31,$F$32))*'CBA Result'!$G$124)</f>
        <v>3850150577.2747469</v>
      </c>
      <c r="O719" s="122">
        <f>'CBA Result'!$G$123+'CBA Result'!$G$127+'CBA Result'!$G$128+'CBA Result'!$G$129+'CBA Result'!$G$130</f>
        <v>728759586.14829445</v>
      </c>
      <c r="P719" s="122">
        <f>'CBA Result'!$G$125+'CBA Result'!$G$126</f>
        <v>5415872827.8395329</v>
      </c>
      <c r="Q719" s="122">
        <f>'CBA Result'!$G$110</f>
        <v>-7384971586.1375494</v>
      </c>
      <c r="R719" s="122">
        <v>0.45508916233992025</v>
      </c>
      <c r="S719" s="122">
        <f t="shared" si="37"/>
        <v>4005597434.0717707</v>
      </c>
      <c r="T719" s="122">
        <v>0.97547013651841208</v>
      </c>
      <c r="U719" s="122">
        <f t="shared" si="38"/>
        <v>-18476055328.33609</v>
      </c>
      <c r="V719" s="3">
        <f t="shared" si="39"/>
        <v>0.4646288098265785</v>
      </c>
    </row>
    <row r="720" spans="13:22" x14ac:dyDescent="0.25">
      <c r="M720" s="3">
        <v>716</v>
      </c>
      <c r="N720" s="122">
        <f>(_xlfn.GAMMA.INV(T720,IF($O$2="Railway",$D$31,$D$32),IF($O$2="Railway",$F$31,$F$32))*'CBA Result'!$G$124)</f>
        <v>3937854782.2916894</v>
      </c>
      <c r="O720" s="122">
        <f>'CBA Result'!$G$123+'CBA Result'!$G$127+'CBA Result'!$G$128+'CBA Result'!$G$129+'CBA Result'!$G$130</f>
        <v>728759586.14829445</v>
      </c>
      <c r="P720" s="122">
        <f>'CBA Result'!$G$125+'CBA Result'!$G$126</f>
        <v>5415872827.8395329</v>
      </c>
      <c r="Q720" s="122">
        <f>'CBA Result'!$G$110</f>
        <v>-7384971586.1375494</v>
      </c>
      <c r="R720" s="122">
        <v>6.1741565155009059E-2</v>
      </c>
      <c r="S720" s="122">
        <f t="shared" si="37"/>
        <v>1435027588.6162238</v>
      </c>
      <c r="T720" s="122">
        <v>0.98174283100139292</v>
      </c>
      <c r="U720" s="122">
        <f t="shared" si="38"/>
        <v>-18896929190.772858</v>
      </c>
      <c r="V720" s="3">
        <f t="shared" si="39"/>
        <v>0.32289066098821845</v>
      </c>
    </row>
    <row r="721" spans="13:22" x14ac:dyDescent="0.25">
      <c r="M721" s="3">
        <v>717</v>
      </c>
      <c r="N721" s="122">
        <f>(_xlfn.GAMMA.INV(T721,IF($O$2="Railway",$D$31,$D$32),IF($O$2="Railway",$F$31,$F$32))*'CBA Result'!$G$124)</f>
        <v>1249079894.6630673</v>
      </c>
      <c r="O721" s="122">
        <f>'CBA Result'!$G$123+'CBA Result'!$G$127+'CBA Result'!$G$128+'CBA Result'!$G$129+'CBA Result'!$G$130</f>
        <v>728759586.14829445</v>
      </c>
      <c r="P721" s="122">
        <f>'CBA Result'!$G$125+'CBA Result'!$G$126</f>
        <v>5415872827.8395329</v>
      </c>
      <c r="Q721" s="122">
        <f>'CBA Result'!$G$110</f>
        <v>-7384971586.1375494</v>
      </c>
      <c r="R721" s="122">
        <v>0.89545607110016578</v>
      </c>
      <c r="S721" s="122">
        <f t="shared" si="37"/>
        <v>7669783875.6954842</v>
      </c>
      <c r="T721" s="122">
        <v>8.4540430468538208E-4</v>
      </c>
      <c r="U721" s="122">
        <f t="shared" si="38"/>
        <v>-5994069265.6343861</v>
      </c>
      <c r="V721" s="3">
        <f t="shared" si="39"/>
        <v>1.6095281734262348</v>
      </c>
    </row>
    <row r="722" spans="13:22" x14ac:dyDescent="0.25">
      <c r="M722" s="3">
        <v>718</v>
      </c>
      <c r="N722" s="122">
        <f>(_xlfn.GAMMA.INV(T722,IF($O$2="Railway",$D$31,$D$32),IF($O$2="Railway",$F$31,$F$32))*'CBA Result'!$G$124)</f>
        <v>2931560901.0349631</v>
      </c>
      <c r="O722" s="122">
        <f>'CBA Result'!$G$123+'CBA Result'!$G$127+'CBA Result'!$G$128+'CBA Result'!$G$129+'CBA Result'!$G$130</f>
        <v>728759586.14829445</v>
      </c>
      <c r="P722" s="122">
        <f>'CBA Result'!$G$125+'CBA Result'!$G$126</f>
        <v>5415872827.8395329</v>
      </c>
      <c r="Q722" s="122">
        <f>'CBA Result'!$G$110</f>
        <v>-7384971586.1375494</v>
      </c>
      <c r="R722" s="122">
        <v>0.85272732717429878</v>
      </c>
      <c r="S722" s="122">
        <f t="shared" si="37"/>
        <v>7102404613.5174026</v>
      </c>
      <c r="T722" s="122">
        <v>0.70981945491786458</v>
      </c>
      <c r="U722" s="122">
        <f t="shared" si="38"/>
        <v>-14067938465.993055</v>
      </c>
      <c r="V722" s="3">
        <f t="shared" si="39"/>
        <v>0.76505346726656442</v>
      </c>
    </row>
    <row r="723" spans="13:22" x14ac:dyDescent="0.25">
      <c r="M723" s="3">
        <v>719</v>
      </c>
      <c r="N723" s="122">
        <f>(_xlfn.GAMMA.INV(T723,IF($O$2="Railway",$D$31,$D$32),IF($O$2="Railway",$F$31,$F$32))*'CBA Result'!$G$124)</f>
        <v>2154945568.6293015</v>
      </c>
      <c r="O723" s="122">
        <f>'CBA Result'!$G$123+'CBA Result'!$G$127+'CBA Result'!$G$128+'CBA Result'!$G$129+'CBA Result'!$G$130</f>
        <v>728759586.14829445</v>
      </c>
      <c r="P723" s="122">
        <f>'CBA Result'!$G$125+'CBA Result'!$G$126</f>
        <v>5415872827.8395329</v>
      </c>
      <c r="Q723" s="122">
        <f>'CBA Result'!$G$110</f>
        <v>-7384971586.1375494</v>
      </c>
      <c r="R723" s="122">
        <v>0.77396844264221309</v>
      </c>
      <c r="S723" s="122">
        <f t="shared" si="37"/>
        <v>6284080589.1487417</v>
      </c>
      <c r="T723" s="122">
        <v>0.18517152185185226</v>
      </c>
      <c r="U723" s="122">
        <f t="shared" si="38"/>
        <v>-10341126342.058506</v>
      </c>
      <c r="V723" s="3">
        <f t="shared" si="39"/>
        <v>0.88653647974881988</v>
      </c>
    </row>
    <row r="724" spans="13:22" x14ac:dyDescent="0.25">
      <c r="M724" s="3">
        <v>720</v>
      </c>
      <c r="N724" s="122">
        <f>(_xlfn.GAMMA.INV(T724,IF($O$2="Railway",$D$31,$D$32),IF($O$2="Railway",$F$31,$F$32))*'CBA Result'!$G$124)</f>
        <v>1800824158.8709927</v>
      </c>
      <c r="O724" s="122">
        <f>'CBA Result'!$G$123+'CBA Result'!$G$127+'CBA Result'!$G$128+'CBA Result'!$G$129+'CBA Result'!$G$130</f>
        <v>728759586.14829445</v>
      </c>
      <c r="P724" s="122">
        <f>'CBA Result'!$G$125+'CBA Result'!$G$126</f>
        <v>5415872827.8395329</v>
      </c>
      <c r="Q724" s="122">
        <f>'CBA Result'!$G$110</f>
        <v>-7384971586.1375494</v>
      </c>
      <c r="R724" s="122">
        <v>0.81271084791435655</v>
      </c>
      <c r="S724" s="122">
        <f t="shared" si="37"/>
        <v>6660053323.2039986</v>
      </c>
      <c r="T724" s="122">
        <v>4.6821966711866114E-2</v>
      </c>
      <c r="U724" s="122">
        <f t="shared" si="38"/>
        <v>-8641772867.8694382</v>
      </c>
      <c r="V724" s="3">
        <f t="shared" si="39"/>
        <v>1.0633971997101237</v>
      </c>
    </row>
    <row r="725" spans="13:22" x14ac:dyDescent="0.25">
      <c r="M725" s="3">
        <v>721</v>
      </c>
      <c r="N725" s="122">
        <f>(_xlfn.GAMMA.INV(T725,IF($O$2="Railway",$D$31,$D$32),IF($O$2="Railway",$F$31,$F$32))*'CBA Result'!$G$124)</f>
        <v>3010923191.1057935</v>
      </c>
      <c r="O725" s="122">
        <f>'CBA Result'!$G$123+'CBA Result'!$G$127+'CBA Result'!$G$128+'CBA Result'!$G$129+'CBA Result'!$G$130</f>
        <v>728759586.14829445</v>
      </c>
      <c r="P725" s="122">
        <f>'CBA Result'!$G$125+'CBA Result'!$G$126</f>
        <v>5415872827.8395329</v>
      </c>
      <c r="Q725" s="122">
        <f>'CBA Result'!$G$110</f>
        <v>-7384971586.1375494</v>
      </c>
      <c r="R725" s="122">
        <v>0.15292345563258947</v>
      </c>
      <c r="S725" s="122">
        <f t="shared" si="37"/>
        <v>2145869488.3872874</v>
      </c>
      <c r="T725" s="122">
        <v>0.75356392536145855</v>
      </c>
      <c r="U725" s="122">
        <f t="shared" si="38"/>
        <v>-14448781249.386223</v>
      </c>
      <c r="V725" s="3">
        <f t="shared" si="39"/>
        <v>0.40733901109419807</v>
      </c>
    </row>
    <row r="726" spans="13:22" x14ac:dyDescent="0.25">
      <c r="M726" s="3">
        <v>722</v>
      </c>
      <c r="N726" s="122">
        <f>(_xlfn.GAMMA.INV(T726,IF($O$2="Railway",$D$31,$D$32),IF($O$2="Railway",$F$31,$F$32))*'CBA Result'!$G$124)</f>
        <v>3048787661.1175518</v>
      </c>
      <c r="O726" s="122">
        <f>'CBA Result'!$G$123+'CBA Result'!$G$127+'CBA Result'!$G$128+'CBA Result'!$G$129+'CBA Result'!$G$130</f>
        <v>728759586.14829445</v>
      </c>
      <c r="P726" s="122">
        <f>'CBA Result'!$G$125+'CBA Result'!$G$126</f>
        <v>5415872827.8395329</v>
      </c>
      <c r="Q726" s="122">
        <f>'CBA Result'!$G$110</f>
        <v>-7384971586.1375494</v>
      </c>
      <c r="R726" s="122">
        <v>0.63688659650230317</v>
      </c>
      <c r="S726" s="122">
        <f t="shared" si="37"/>
        <v>5188474981.4837933</v>
      </c>
      <c r="T726" s="122">
        <v>0.77287162537674015</v>
      </c>
      <c r="U726" s="122">
        <f t="shared" si="38"/>
        <v>-14630484803.279577</v>
      </c>
      <c r="V726" s="3">
        <f t="shared" si="39"/>
        <v>0.61283151920842782</v>
      </c>
    </row>
    <row r="727" spans="13:22" x14ac:dyDescent="0.25">
      <c r="M727" s="3">
        <v>723</v>
      </c>
      <c r="N727" s="122">
        <f>(_xlfn.GAMMA.INV(T727,IF($O$2="Railway",$D$31,$D$32),IF($O$2="Railway",$F$31,$F$32))*'CBA Result'!$G$124)</f>
        <v>3497206789.3993855</v>
      </c>
      <c r="O727" s="122">
        <f>'CBA Result'!$G$123+'CBA Result'!$G$127+'CBA Result'!$G$128+'CBA Result'!$G$129+'CBA Result'!$G$130</f>
        <v>728759586.14829445</v>
      </c>
      <c r="P727" s="122">
        <f>'CBA Result'!$G$125+'CBA Result'!$G$126</f>
        <v>5415872827.8395329</v>
      </c>
      <c r="Q727" s="122">
        <f>'CBA Result'!$G$110</f>
        <v>-7384971586.1375494</v>
      </c>
      <c r="R727" s="122">
        <v>0.93620628595971167</v>
      </c>
      <c r="S727" s="122">
        <f t="shared" si="37"/>
        <v>8379838045.3104143</v>
      </c>
      <c r="T727" s="122">
        <v>0.92696088074315852</v>
      </c>
      <c r="U727" s="122">
        <f t="shared" si="38"/>
        <v>-16782353011.583208</v>
      </c>
      <c r="V727" s="3">
        <f t="shared" si="39"/>
        <v>0.75113450492654676</v>
      </c>
    </row>
    <row r="728" spans="13:22" x14ac:dyDescent="0.25">
      <c r="M728" s="3">
        <v>724</v>
      </c>
      <c r="N728" s="122">
        <f>(_xlfn.GAMMA.INV(T728,IF($O$2="Railway",$D$31,$D$32),IF($O$2="Railway",$F$31,$F$32))*'CBA Result'!$G$124)</f>
        <v>3071931004.2899017</v>
      </c>
      <c r="O728" s="122">
        <f>'CBA Result'!$G$123+'CBA Result'!$G$127+'CBA Result'!$G$128+'CBA Result'!$G$129+'CBA Result'!$G$130</f>
        <v>728759586.14829445</v>
      </c>
      <c r="P728" s="122">
        <f>'CBA Result'!$G$125+'CBA Result'!$G$126</f>
        <v>5415872827.8395329</v>
      </c>
      <c r="Q728" s="122">
        <f>'CBA Result'!$G$110</f>
        <v>-7384971586.1375494</v>
      </c>
      <c r="R728" s="122">
        <v>0.67559259445434372</v>
      </c>
      <c r="S728" s="122">
        <f t="shared" si="37"/>
        <v>5471454327.7676687</v>
      </c>
      <c r="T728" s="122">
        <v>0.78416612196581648</v>
      </c>
      <c r="U728" s="122">
        <f t="shared" si="38"/>
        <v>-14741544794.402748</v>
      </c>
      <c r="V728" s="3">
        <f t="shared" si="39"/>
        <v>0.62898054766461287</v>
      </c>
    </row>
    <row r="729" spans="13:22" x14ac:dyDescent="0.25">
      <c r="M729" s="3">
        <v>725</v>
      </c>
      <c r="N729" s="122">
        <f>(_xlfn.GAMMA.INV(T729,IF($O$2="Railway",$D$31,$D$32),IF($O$2="Railway",$F$31,$F$32))*'CBA Result'!$G$124)</f>
        <v>3281743365.3380942</v>
      </c>
      <c r="O729" s="122">
        <f>'CBA Result'!$G$123+'CBA Result'!$G$127+'CBA Result'!$G$128+'CBA Result'!$G$129+'CBA Result'!$G$130</f>
        <v>728759586.14829445</v>
      </c>
      <c r="P729" s="122">
        <f>'CBA Result'!$G$125+'CBA Result'!$G$126</f>
        <v>5415872827.8395329</v>
      </c>
      <c r="Q729" s="122">
        <f>'CBA Result'!$G$110</f>
        <v>-7384971586.1375494</v>
      </c>
      <c r="R729" s="122">
        <v>0.13954167250257665</v>
      </c>
      <c r="S729" s="122">
        <f t="shared" si="37"/>
        <v>2052701261.4504561</v>
      </c>
      <c r="T729" s="122">
        <v>0.86919215220477164</v>
      </c>
      <c r="U729" s="122">
        <f t="shared" si="38"/>
        <v>-15748389777.083694</v>
      </c>
      <c r="V729" s="3">
        <f t="shared" si="39"/>
        <v>0.38500470833911732</v>
      </c>
    </row>
    <row r="730" spans="13:22" x14ac:dyDescent="0.25">
      <c r="M730" s="3">
        <v>726</v>
      </c>
      <c r="N730" s="122">
        <f>(_xlfn.GAMMA.INV(T730,IF($O$2="Railway",$D$31,$D$32),IF($O$2="Railway",$F$31,$F$32))*'CBA Result'!$G$124)</f>
        <v>2848076579.7727809</v>
      </c>
      <c r="O730" s="122">
        <f>'CBA Result'!$G$123+'CBA Result'!$G$127+'CBA Result'!$G$128+'CBA Result'!$G$129+'CBA Result'!$G$130</f>
        <v>728759586.14829445</v>
      </c>
      <c r="P730" s="122">
        <f>'CBA Result'!$G$125+'CBA Result'!$G$126</f>
        <v>5415872827.8395329</v>
      </c>
      <c r="Q730" s="122">
        <f>'CBA Result'!$G$110</f>
        <v>-7384971586.1375494</v>
      </c>
      <c r="R730" s="122">
        <v>0.30568586274405496</v>
      </c>
      <c r="S730" s="122">
        <f t="shared" si="37"/>
        <v>3109528967.6873527</v>
      </c>
      <c r="T730" s="122">
        <v>0.65926999163063049</v>
      </c>
      <c r="U730" s="122">
        <f t="shared" si="38"/>
        <v>-13667314929.918146</v>
      </c>
      <c r="V730" s="3">
        <f t="shared" si="39"/>
        <v>0.4892230235341824</v>
      </c>
    </row>
    <row r="731" spans="13:22" x14ac:dyDescent="0.25">
      <c r="M731" s="3">
        <v>727</v>
      </c>
      <c r="N731" s="122">
        <f>(_xlfn.GAMMA.INV(T731,IF($O$2="Railway",$D$31,$D$32),IF($O$2="Railway",$F$31,$F$32))*'CBA Result'!$G$124)</f>
        <v>2857448982.4735117</v>
      </c>
      <c r="O731" s="122">
        <f>'CBA Result'!$G$123+'CBA Result'!$G$127+'CBA Result'!$G$128+'CBA Result'!$G$129+'CBA Result'!$G$130</f>
        <v>728759586.14829445</v>
      </c>
      <c r="P731" s="122">
        <f>'CBA Result'!$G$125+'CBA Result'!$G$126</f>
        <v>5415872827.8395329</v>
      </c>
      <c r="Q731" s="122">
        <f>'CBA Result'!$G$110</f>
        <v>-7384971586.1375494</v>
      </c>
      <c r="R731" s="122">
        <v>0.38962957759610495</v>
      </c>
      <c r="S731" s="122">
        <f t="shared" si="37"/>
        <v>3610965822.7889509</v>
      </c>
      <c r="T731" s="122">
        <v>0.66516217696269664</v>
      </c>
      <c r="U731" s="122">
        <f t="shared" si="38"/>
        <v>-13712291100.949026</v>
      </c>
      <c r="V731" s="3">
        <f t="shared" si="39"/>
        <v>0.5248703034690273</v>
      </c>
    </row>
    <row r="732" spans="13:22" x14ac:dyDescent="0.25">
      <c r="M732" s="3">
        <v>728</v>
      </c>
      <c r="N732" s="122">
        <f>(_xlfn.GAMMA.INV(T732,IF($O$2="Railway",$D$31,$D$32),IF($O$2="Railway",$F$31,$F$32))*'CBA Result'!$G$124)</f>
        <v>1687154461.9750597</v>
      </c>
      <c r="O732" s="122">
        <f>'CBA Result'!$G$123+'CBA Result'!$G$127+'CBA Result'!$G$128+'CBA Result'!$G$129+'CBA Result'!$G$130</f>
        <v>728759586.14829445</v>
      </c>
      <c r="P732" s="122">
        <f>'CBA Result'!$G$125+'CBA Result'!$G$126</f>
        <v>5415872827.8395329</v>
      </c>
      <c r="Q732" s="122">
        <f>'CBA Result'!$G$110</f>
        <v>-7384971586.1375494</v>
      </c>
      <c r="R732" s="122">
        <v>0.24414785659362526</v>
      </c>
      <c r="S732" s="122">
        <f t="shared" si="37"/>
        <v>2735596667.4189258</v>
      </c>
      <c r="T732" s="122">
        <v>2.5629507283924657E-2</v>
      </c>
      <c r="U732" s="122">
        <f t="shared" si="38"/>
        <v>-8096296121.7388983</v>
      </c>
      <c r="V732" s="3">
        <f t="shared" si="39"/>
        <v>0.63627992826377178</v>
      </c>
    </row>
    <row r="733" spans="13:22" x14ac:dyDescent="0.25">
      <c r="M733" s="3">
        <v>729</v>
      </c>
      <c r="N733" s="122">
        <f>(_xlfn.GAMMA.INV(T733,IF($O$2="Railway",$D$31,$D$32),IF($O$2="Railway",$F$31,$F$32))*'CBA Result'!$G$124)</f>
        <v>2034658322.5119298</v>
      </c>
      <c r="O733" s="122">
        <f>'CBA Result'!$G$123+'CBA Result'!$G$127+'CBA Result'!$G$128+'CBA Result'!$G$129+'CBA Result'!$G$130</f>
        <v>728759586.14829445</v>
      </c>
      <c r="P733" s="122">
        <f>'CBA Result'!$G$125+'CBA Result'!$G$126</f>
        <v>5415872827.8395329</v>
      </c>
      <c r="Q733" s="122">
        <f>'CBA Result'!$G$110</f>
        <v>-7384971586.1375494</v>
      </c>
      <c r="R733" s="122">
        <v>0.30902784968063313</v>
      </c>
      <c r="S733" s="122">
        <f t="shared" si="37"/>
        <v>3129581590.4372077</v>
      </c>
      <c r="T733" s="122">
        <v>0.12497923803080879</v>
      </c>
      <c r="U733" s="122">
        <f t="shared" si="38"/>
        <v>-9763893381.9567642</v>
      </c>
      <c r="V733" s="3">
        <f t="shared" si="39"/>
        <v>0.6035501688278806</v>
      </c>
    </row>
    <row r="734" spans="13:22" x14ac:dyDescent="0.25">
      <c r="M734" s="3">
        <v>730</v>
      </c>
      <c r="N734" s="122">
        <f>(_xlfn.GAMMA.INV(T734,IF($O$2="Railway",$D$31,$D$32),IF($O$2="Railway",$F$31,$F$32))*'CBA Result'!$G$124)</f>
        <v>1797889517.3453693</v>
      </c>
      <c r="O734" s="122">
        <f>'CBA Result'!$G$123+'CBA Result'!$G$127+'CBA Result'!$G$128+'CBA Result'!$G$129+'CBA Result'!$G$130</f>
        <v>728759586.14829445</v>
      </c>
      <c r="P734" s="122">
        <f>'CBA Result'!$G$125+'CBA Result'!$G$126</f>
        <v>5415872827.8395329</v>
      </c>
      <c r="Q734" s="122">
        <f>'CBA Result'!$G$110</f>
        <v>-7384971586.1375494</v>
      </c>
      <c r="R734" s="122">
        <v>0.17714918871605956</v>
      </c>
      <c r="S734" s="122">
        <f t="shared" si="37"/>
        <v>2309063559.7088113</v>
      </c>
      <c r="T734" s="122">
        <v>4.6151422906036688E-2</v>
      </c>
      <c r="U734" s="122">
        <f t="shared" si="38"/>
        <v>-8627690146.139986</v>
      </c>
      <c r="V734" s="3">
        <f t="shared" si="39"/>
        <v>0.56048752114329981</v>
      </c>
    </row>
    <row r="735" spans="13:22" x14ac:dyDescent="0.25">
      <c r="M735" s="3">
        <v>731</v>
      </c>
      <c r="N735" s="122">
        <f>(_xlfn.GAMMA.INV(T735,IF($O$2="Railway",$D$31,$D$32),IF($O$2="Railway",$F$31,$F$32))*'CBA Result'!$G$124)</f>
        <v>2806206473.8031583</v>
      </c>
      <c r="O735" s="122">
        <f>'CBA Result'!$G$123+'CBA Result'!$G$127+'CBA Result'!$G$128+'CBA Result'!$G$129+'CBA Result'!$G$130</f>
        <v>728759586.14829445</v>
      </c>
      <c r="P735" s="122">
        <f>'CBA Result'!$G$125+'CBA Result'!$G$126</f>
        <v>5415872827.8395329</v>
      </c>
      <c r="Q735" s="122">
        <f>'CBA Result'!$G$110</f>
        <v>-7384971586.1375494</v>
      </c>
      <c r="R735" s="122">
        <v>0.51056319213212731</v>
      </c>
      <c r="S735" s="122">
        <f t="shared" si="37"/>
        <v>4348707557.4834957</v>
      </c>
      <c r="T735" s="122">
        <v>0.63232501617886161</v>
      </c>
      <c r="U735" s="122">
        <f t="shared" si="38"/>
        <v>-13466389179.36072</v>
      </c>
      <c r="V735" s="3">
        <f t="shared" si="39"/>
        <v>0.5854333713686124</v>
      </c>
    </row>
    <row r="736" spans="13:22" x14ac:dyDescent="0.25">
      <c r="M736" s="3">
        <v>732</v>
      </c>
      <c r="N736" s="122">
        <f>(_xlfn.GAMMA.INV(T736,IF($O$2="Railway",$D$31,$D$32),IF($O$2="Railway",$F$31,$F$32))*'CBA Result'!$G$124)</f>
        <v>3172233487.7858181</v>
      </c>
      <c r="O736" s="122">
        <f>'CBA Result'!$G$123+'CBA Result'!$G$127+'CBA Result'!$G$128+'CBA Result'!$G$129+'CBA Result'!$G$130</f>
        <v>728759586.14829445</v>
      </c>
      <c r="P736" s="122">
        <f>'CBA Result'!$G$125+'CBA Result'!$G$126</f>
        <v>5415872827.8395329</v>
      </c>
      <c r="Q736" s="122">
        <f>'CBA Result'!$G$110</f>
        <v>-7384971586.1375494</v>
      </c>
      <c r="R736" s="122">
        <v>0.72392673027507959</v>
      </c>
      <c r="S736" s="122">
        <f t="shared" si="37"/>
        <v>5850572845.2476673</v>
      </c>
      <c r="T736" s="122">
        <v>0.82866541020930384</v>
      </c>
      <c r="U736" s="122">
        <f t="shared" si="38"/>
        <v>-15222875120.956316</v>
      </c>
      <c r="V736" s="3">
        <f t="shared" si="39"/>
        <v>0.64058634401838122</v>
      </c>
    </row>
    <row r="737" spans="13:22" x14ac:dyDescent="0.25">
      <c r="M737" s="3">
        <v>733</v>
      </c>
      <c r="N737" s="122">
        <f>(_xlfn.GAMMA.INV(T737,IF($O$2="Railway",$D$31,$D$32),IF($O$2="Railway",$F$31,$F$32))*'CBA Result'!$G$124)</f>
        <v>2237745619.4884467</v>
      </c>
      <c r="O737" s="122">
        <f>'CBA Result'!$G$123+'CBA Result'!$G$127+'CBA Result'!$G$128+'CBA Result'!$G$129+'CBA Result'!$G$130</f>
        <v>728759586.14829445</v>
      </c>
      <c r="P737" s="122">
        <f>'CBA Result'!$G$125+'CBA Result'!$G$126</f>
        <v>5415872827.8395329</v>
      </c>
      <c r="Q737" s="122">
        <f>'CBA Result'!$G$110</f>
        <v>-7384971586.1375494</v>
      </c>
      <c r="R737" s="122">
        <v>0.91697362006462657</v>
      </c>
      <c r="S737" s="122">
        <f t="shared" si="37"/>
        <v>8015411942.057004</v>
      </c>
      <c r="T737" s="122">
        <v>0.23388248309764115</v>
      </c>
      <c r="U737" s="122">
        <f t="shared" si="38"/>
        <v>-10738466209.722973</v>
      </c>
      <c r="V737" s="3">
        <f t="shared" si="39"/>
        <v>1.0226709227571384</v>
      </c>
    </row>
    <row r="738" spans="13:22" x14ac:dyDescent="0.25">
      <c r="M738" s="3">
        <v>734</v>
      </c>
      <c r="N738" s="122">
        <f>(_xlfn.GAMMA.INV(T738,IF($O$2="Railway",$D$31,$D$32),IF($O$2="Railway",$F$31,$F$32))*'CBA Result'!$G$124)</f>
        <v>3523807044.7974024</v>
      </c>
      <c r="O738" s="122">
        <f>'CBA Result'!$G$123+'CBA Result'!$G$127+'CBA Result'!$G$128+'CBA Result'!$G$129+'CBA Result'!$G$130</f>
        <v>728759586.14829445</v>
      </c>
      <c r="P738" s="122">
        <f>'CBA Result'!$G$125+'CBA Result'!$G$126</f>
        <v>5415872827.8395329</v>
      </c>
      <c r="Q738" s="122">
        <f>'CBA Result'!$G$110</f>
        <v>-7384971586.1375494</v>
      </c>
      <c r="R738" s="122">
        <v>0.95934692432706992</v>
      </c>
      <c r="S738" s="122">
        <f t="shared" si="37"/>
        <v>8936900213.8127403</v>
      </c>
      <c r="T738" s="122">
        <v>0.9323402041173815</v>
      </c>
      <c r="U738" s="122">
        <f t="shared" si="38"/>
        <v>-16910001990.660152</v>
      </c>
      <c r="V738" s="3">
        <f t="shared" si="39"/>
        <v>0.77998020650993027</v>
      </c>
    </row>
    <row r="739" spans="13:22" x14ac:dyDescent="0.25">
      <c r="M739" s="3">
        <v>735</v>
      </c>
      <c r="N739" s="122">
        <f>(_xlfn.GAMMA.INV(T739,IF($O$2="Railway",$D$31,$D$32),IF($O$2="Railway",$F$31,$F$32))*'CBA Result'!$G$124)</f>
        <v>2633995654.3901553</v>
      </c>
      <c r="O739" s="122">
        <f>'CBA Result'!$G$123+'CBA Result'!$G$127+'CBA Result'!$G$128+'CBA Result'!$G$129+'CBA Result'!$G$130</f>
        <v>728759586.14829445</v>
      </c>
      <c r="P739" s="122">
        <f>'CBA Result'!$G$125+'CBA Result'!$G$126</f>
        <v>5415872827.8395329</v>
      </c>
      <c r="Q739" s="122">
        <f>'CBA Result'!$G$110</f>
        <v>-7384971586.1375494</v>
      </c>
      <c r="R739" s="122">
        <v>0.41858925969264427</v>
      </c>
      <c r="S739" s="122">
        <f t="shared" si="37"/>
        <v>3784620841.347487</v>
      </c>
      <c r="T739" s="122">
        <v>0.51285161642685961</v>
      </c>
      <c r="U739" s="122">
        <f t="shared" si="38"/>
        <v>-12639986013.107182</v>
      </c>
      <c r="V739" s="3">
        <f t="shared" si="39"/>
        <v>0.56545759421524533</v>
      </c>
    </row>
    <row r="740" spans="13:22" x14ac:dyDescent="0.25">
      <c r="M740" s="3">
        <v>736</v>
      </c>
      <c r="N740" s="122">
        <f>(_xlfn.GAMMA.INV(T740,IF($O$2="Railway",$D$31,$D$32),IF($O$2="Railway",$F$31,$F$32))*'CBA Result'!$G$124)</f>
        <v>2232824496.3142147</v>
      </c>
      <c r="O740" s="122">
        <f>'CBA Result'!$G$123+'CBA Result'!$G$127+'CBA Result'!$G$128+'CBA Result'!$G$129+'CBA Result'!$G$130</f>
        <v>728759586.14829445</v>
      </c>
      <c r="P740" s="122">
        <f>'CBA Result'!$G$125+'CBA Result'!$G$126</f>
        <v>5415872827.8395329</v>
      </c>
      <c r="Q740" s="122">
        <f>'CBA Result'!$G$110</f>
        <v>-7384971586.1375494</v>
      </c>
      <c r="R740" s="122">
        <v>0.40964417749744197</v>
      </c>
      <c r="S740" s="122">
        <f t="shared" si="37"/>
        <v>3730860202.4065547</v>
      </c>
      <c r="T740" s="122">
        <v>0.23083888535064612</v>
      </c>
      <c r="U740" s="122">
        <f t="shared" si="38"/>
        <v>-10714850784.242905</v>
      </c>
      <c r="V740" s="3">
        <f t="shared" si="39"/>
        <v>0.62459519218978488</v>
      </c>
    </row>
    <row r="741" spans="13:22" x14ac:dyDescent="0.25">
      <c r="M741" s="3">
        <v>737</v>
      </c>
      <c r="N741" s="122">
        <f>(_xlfn.GAMMA.INV(T741,IF($O$2="Railway",$D$31,$D$32),IF($O$2="Railway",$F$31,$F$32))*'CBA Result'!$G$124)</f>
        <v>1981256444.6291101</v>
      </c>
      <c r="O741" s="122">
        <f>'CBA Result'!$G$123+'CBA Result'!$G$127+'CBA Result'!$G$128+'CBA Result'!$G$129+'CBA Result'!$G$130</f>
        <v>728759586.14829445</v>
      </c>
      <c r="P741" s="122">
        <f>'CBA Result'!$G$125+'CBA Result'!$G$126</f>
        <v>5415872827.8395329</v>
      </c>
      <c r="Q741" s="122">
        <f>'CBA Result'!$G$110</f>
        <v>-7384971586.1375494</v>
      </c>
      <c r="R741" s="122">
        <v>0.71352966203415469</v>
      </c>
      <c r="S741" s="122">
        <f t="shared" si="37"/>
        <v>5766187074.8245678</v>
      </c>
      <c r="T741" s="122">
        <v>0.10261659672046342</v>
      </c>
      <c r="U741" s="122">
        <f t="shared" si="38"/>
        <v>-9507629105.8986549</v>
      </c>
      <c r="V741" s="3">
        <f t="shared" si="39"/>
        <v>0.89151596167579017</v>
      </c>
    </row>
    <row r="742" spans="13:22" x14ac:dyDescent="0.25">
      <c r="M742" s="3">
        <v>738</v>
      </c>
      <c r="N742" s="122">
        <f>(_xlfn.GAMMA.INV(T742,IF($O$2="Railway",$D$31,$D$32),IF($O$2="Railway",$F$31,$F$32))*'CBA Result'!$G$124)</f>
        <v>2789433002.7125311</v>
      </c>
      <c r="O742" s="122">
        <f>'CBA Result'!$G$123+'CBA Result'!$G$127+'CBA Result'!$G$128+'CBA Result'!$G$129+'CBA Result'!$G$130</f>
        <v>728759586.14829445</v>
      </c>
      <c r="P742" s="122">
        <f>'CBA Result'!$G$125+'CBA Result'!$G$126</f>
        <v>5415872827.8395329</v>
      </c>
      <c r="Q742" s="122">
        <f>'CBA Result'!$G$110</f>
        <v>-7384971586.1375494</v>
      </c>
      <c r="R742" s="122">
        <v>0.26575100488985415</v>
      </c>
      <c r="S742" s="122">
        <f t="shared" si="37"/>
        <v>2868135138.4381518</v>
      </c>
      <c r="T742" s="122">
        <v>0.62125962235903032</v>
      </c>
      <c r="U742" s="122">
        <f t="shared" si="38"/>
        <v>-13385896852.191002</v>
      </c>
      <c r="V742" s="3">
        <f t="shared" si="39"/>
        <v>0.47709375007276134</v>
      </c>
    </row>
    <row r="743" spans="13:22" x14ac:dyDescent="0.25">
      <c r="M743" s="3">
        <v>739</v>
      </c>
      <c r="N743" s="122">
        <f>(_xlfn.GAMMA.INV(T743,IF($O$2="Railway",$D$31,$D$32),IF($O$2="Railway",$F$31,$F$32))*'CBA Result'!$G$124)</f>
        <v>3457079719.6415768</v>
      </c>
      <c r="O743" s="122">
        <f>'CBA Result'!$G$123+'CBA Result'!$G$127+'CBA Result'!$G$128+'CBA Result'!$G$129+'CBA Result'!$G$130</f>
        <v>728759586.14829445</v>
      </c>
      <c r="P743" s="122">
        <f>'CBA Result'!$G$125+'CBA Result'!$G$126</f>
        <v>5415872827.8395329</v>
      </c>
      <c r="Q743" s="122">
        <f>'CBA Result'!$G$110</f>
        <v>-7384971586.1375494</v>
      </c>
      <c r="R743" s="122">
        <v>0.99712099510433594</v>
      </c>
      <c r="S743" s="122">
        <f t="shared" si="37"/>
        <v>11074704886.293259</v>
      </c>
      <c r="T743" s="122">
        <v>0.91817805201211544</v>
      </c>
      <c r="U743" s="122">
        <f t="shared" si="38"/>
        <v>-16589791721.802677</v>
      </c>
      <c r="V743" s="3">
        <f t="shared" si="39"/>
        <v>0.9198755745695939</v>
      </c>
    </row>
    <row r="744" spans="13:22" x14ac:dyDescent="0.25">
      <c r="M744" s="3">
        <v>740</v>
      </c>
      <c r="N744" s="122">
        <f>(_xlfn.GAMMA.INV(T744,IF($O$2="Railway",$D$31,$D$32),IF($O$2="Railway",$F$31,$F$32))*'CBA Result'!$G$124)</f>
        <v>2187564422.9426756</v>
      </c>
      <c r="O744" s="122">
        <f>'CBA Result'!$G$123+'CBA Result'!$G$127+'CBA Result'!$G$128+'CBA Result'!$G$129+'CBA Result'!$G$130</f>
        <v>728759586.14829445</v>
      </c>
      <c r="P744" s="122">
        <f>'CBA Result'!$G$125+'CBA Result'!$G$126</f>
        <v>5415872827.8395329</v>
      </c>
      <c r="Q744" s="122">
        <f>'CBA Result'!$G$110</f>
        <v>-7384971586.1375494</v>
      </c>
      <c r="R744" s="122">
        <v>0.46077625311964676</v>
      </c>
      <c r="S744" s="122">
        <f t="shared" si="37"/>
        <v>4040315129.6923251</v>
      </c>
      <c r="T744" s="122">
        <v>0.20370633403078875</v>
      </c>
      <c r="U744" s="122">
        <f t="shared" si="38"/>
        <v>-10497657299.730148</v>
      </c>
      <c r="V744" s="3">
        <f t="shared" si="39"/>
        <v>0.66268491532507179</v>
      </c>
    </row>
    <row r="745" spans="13:22" x14ac:dyDescent="0.25">
      <c r="M745" s="3">
        <v>741</v>
      </c>
      <c r="N745" s="122">
        <f>(_xlfn.GAMMA.INV(T745,IF($O$2="Railway",$D$31,$D$32),IF($O$2="Railway",$F$31,$F$32))*'CBA Result'!$G$124)</f>
        <v>2453338010.7502007</v>
      </c>
      <c r="O745" s="122">
        <f>'CBA Result'!$G$123+'CBA Result'!$G$127+'CBA Result'!$G$128+'CBA Result'!$G$129+'CBA Result'!$G$130</f>
        <v>728759586.14829445</v>
      </c>
      <c r="P745" s="122">
        <f>'CBA Result'!$G$125+'CBA Result'!$G$126</f>
        <v>5415872827.8395329</v>
      </c>
      <c r="Q745" s="122">
        <f>'CBA Result'!$G$110</f>
        <v>-7384971586.1375494</v>
      </c>
      <c r="R745" s="122">
        <v>0.92115761747113767</v>
      </c>
      <c r="S745" s="122">
        <f t="shared" si="37"/>
        <v>8089398854.2943811</v>
      </c>
      <c r="T745" s="122">
        <v>0.38084007124958374</v>
      </c>
      <c r="U745" s="122">
        <f t="shared" si="38"/>
        <v>-11773048330.440948</v>
      </c>
      <c r="V745" s="3">
        <f t="shared" si="39"/>
        <v>0.95739829947429711</v>
      </c>
    </row>
    <row r="746" spans="13:22" x14ac:dyDescent="0.25">
      <c r="M746" s="3">
        <v>742</v>
      </c>
      <c r="N746" s="122">
        <f>(_xlfn.GAMMA.INV(T746,IF($O$2="Railway",$D$31,$D$32),IF($O$2="Railway",$F$31,$F$32))*'CBA Result'!$G$124)</f>
        <v>2369453618.965353</v>
      </c>
      <c r="O746" s="122">
        <f>'CBA Result'!$G$123+'CBA Result'!$G$127+'CBA Result'!$G$128+'CBA Result'!$G$129+'CBA Result'!$G$130</f>
        <v>728759586.14829445</v>
      </c>
      <c r="P746" s="122">
        <f>'CBA Result'!$G$125+'CBA Result'!$G$126</f>
        <v>5415872827.8395329</v>
      </c>
      <c r="Q746" s="122">
        <f>'CBA Result'!$G$110</f>
        <v>-7384971586.1375494</v>
      </c>
      <c r="R746" s="122">
        <v>1.2307381792899474E-2</v>
      </c>
      <c r="S746" s="122">
        <f t="shared" si="37"/>
        <v>837867609.0763315</v>
      </c>
      <c r="T746" s="122">
        <v>0.32107156518990265</v>
      </c>
      <c r="U746" s="122">
        <f t="shared" si="38"/>
        <v>-11370504940.852871</v>
      </c>
      <c r="V746" s="3">
        <f t="shared" si="39"/>
        <v>0.34616587694783096</v>
      </c>
    </row>
    <row r="747" spans="13:22" x14ac:dyDescent="0.25">
      <c r="M747" s="3">
        <v>743</v>
      </c>
      <c r="N747" s="122">
        <f>(_xlfn.GAMMA.INV(T747,IF($O$2="Railway",$D$31,$D$32),IF($O$2="Railway",$F$31,$F$32))*'CBA Result'!$G$124)</f>
        <v>2030039004.6818571</v>
      </c>
      <c r="O747" s="122">
        <f>'CBA Result'!$G$123+'CBA Result'!$G$127+'CBA Result'!$G$128+'CBA Result'!$G$129+'CBA Result'!$G$130</f>
        <v>728759586.14829445</v>
      </c>
      <c r="P747" s="122">
        <f>'CBA Result'!$G$125+'CBA Result'!$G$126</f>
        <v>5415872827.8395329</v>
      </c>
      <c r="Q747" s="122">
        <f>'CBA Result'!$G$110</f>
        <v>-7384971586.1375494</v>
      </c>
      <c r="R747" s="122">
        <v>0.90418572115867002</v>
      </c>
      <c r="S747" s="122">
        <f t="shared" si="37"/>
        <v>7803709782.1396637</v>
      </c>
      <c r="T747" s="122">
        <v>0.12293685041460112</v>
      </c>
      <c r="U747" s="122">
        <f t="shared" si="38"/>
        <v>-9741726256.2574863</v>
      </c>
      <c r="V747" s="3">
        <f t="shared" si="39"/>
        <v>1.0842542784637486</v>
      </c>
    </row>
    <row r="748" spans="13:22" x14ac:dyDescent="0.25">
      <c r="M748" s="3">
        <v>744</v>
      </c>
      <c r="N748" s="122">
        <f>(_xlfn.GAMMA.INV(T748,IF($O$2="Railway",$D$31,$D$32),IF($O$2="Railway",$F$31,$F$32))*'CBA Result'!$G$124)</f>
        <v>2417853229.8295832</v>
      </c>
      <c r="O748" s="122">
        <f>'CBA Result'!$G$123+'CBA Result'!$G$127+'CBA Result'!$G$128+'CBA Result'!$G$129+'CBA Result'!$G$130</f>
        <v>728759586.14829445</v>
      </c>
      <c r="P748" s="122">
        <f>'CBA Result'!$G$125+'CBA Result'!$G$126</f>
        <v>5415872827.8395329</v>
      </c>
      <c r="Q748" s="122">
        <f>'CBA Result'!$G$110</f>
        <v>-7384971586.1375494</v>
      </c>
      <c r="R748" s="122">
        <v>0.70742796096542404</v>
      </c>
      <c r="S748" s="122">
        <f t="shared" si="37"/>
        <v>5717438556.527956</v>
      </c>
      <c r="T748" s="122">
        <v>0.35528037178999383</v>
      </c>
      <c r="U748" s="122">
        <f t="shared" si="38"/>
        <v>-11602764399.346678</v>
      </c>
      <c r="V748" s="3">
        <f t="shared" si="39"/>
        <v>0.76396030009925431</v>
      </c>
    </row>
    <row r="749" spans="13:22" x14ac:dyDescent="0.25">
      <c r="M749" s="3">
        <v>745</v>
      </c>
      <c r="N749" s="122">
        <f>(_xlfn.GAMMA.INV(T749,IF($O$2="Railway",$D$31,$D$32),IF($O$2="Railway",$F$31,$F$32))*'CBA Result'!$G$124)</f>
        <v>3105625675.9229264</v>
      </c>
      <c r="O749" s="122">
        <f>'CBA Result'!$G$123+'CBA Result'!$G$127+'CBA Result'!$G$128+'CBA Result'!$G$129+'CBA Result'!$G$130</f>
        <v>728759586.14829445</v>
      </c>
      <c r="P749" s="122">
        <f>'CBA Result'!$G$125+'CBA Result'!$G$126</f>
        <v>5415872827.8395329</v>
      </c>
      <c r="Q749" s="122">
        <f>'CBA Result'!$G$110</f>
        <v>-7384971586.1375494</v>
      </c>
      <c r="R749" s="122">
        <v>0.10204179608023223</v>
      </c>
      <c r="S749" s="122">
        <f t="shared" si="37"/>
        <v>1775643123.4238842</v>
      </c>
      <c r="T749" s="122">
        <v>0.79991996316296266</v>
      </c>
      <c r="U749" s="122">
        <f t="shared" si="38"/>
        <v>-14903238371.021908</v>
      </c>
      <c r="V749" s="3">
        <f t="shared" si="39"/>
        <v>0.37643015872331026</v>
      </c>
    </row>
    <row r="750" spans="13:22" x14ac:dyDescent="0.25">
      <c r="M750" s="3">
        <v>746</v>
      </c>
      <c r="N750" s="122">
        <f>(_xlfn.GAMMA.INV(T750,IF($O$2="Railway",$D$31,$D$32),IF($O$2="Railway",$F$31,$F$32))*'CBA Result'!$G$124)</f>
        <v>2408263520.6708469</v>
      </c>
      <c r="O750" s="122">
        <f>'CBA Result'!$G$123+'CBA Result'!$G$127+'CBA Result'!$G$128+'CBA Result'!$G$129+'CBA Result'!$G$130</f>
        <v>728759586.14829445</v>
      </c>
      <c r="P750" s="122">
        <f>'CBA Result'!$G$125+'CBA Result'!$G$126</f>
        <v>5415872827.8395329</v>
      </c>
      <c r="Q750" s="122">
        <f>'CBA Result'!$G$110</f>
        <v>-7384971586.1375494</v>
      </c>
      <c r="R750" s="122">
        <v>0.52787232425526132</v>
      </c>
      <c r="S750" s="122">
        <f t="shared" si="37"/>
        <v>4458205534.1852484</v>
      </c>
      <c r="T750" s="122">
        <v>0.34843535112496582</v>
      </c>
      <c r="U750" s="122">
        <f t="shared" si="38"/>
        <v>-11556745420.752632</v>
      </c>
      <c r="V750" s="3">
        <f t="shared" si="39"/>
        <v>0.65721172912276116</v>
      </c>
    </row>
    <row r="751" spans="13:22" x14ac:dyDescent="0.25">
      <c r="M751" s="3">
        <v>747</v>
      </c>
      <c r="N751" s="122">
        <f>(_xlfn.GAMMA.INV(T751,IF($O$2="Railway",$D$31,$D$32),IF($O$2="Railway",$F$31,$F$32))*'CBA Result'!$G$124)</f>
        <v>2506174831.4424877</v>
      </c>
      <c r="O751" s="122">
        <f>'CBA Result'!$G$123+'CBA Result'!$G$127+'CBA Result'!$G$128+'CBA Result'!$G$129+'CBA Result'!$G$130</f>
        <v>728759586.14829445</v>
      </c>
      <c r="P751" s="122">
        <f>'CBA Result'!$G$125+'CBA Result'!$G$126</f>
        <v>5415872827.8395329</v>
      </c>
      <c r="Q751" s="122">
        <f>'CBA Result'!$G$110</f>
        <v>-7384971586.1375494</v>
      </c>
      <c r="R751" s="122">
        <v>6.6879239210459795E-2</v>
      </c>
      <c r="S751" s="122">
        <f t="shared" si="37"/>
        <v>1482202216.7717338</v>
      </c>
      <c r="T751" s="122">
        <v>0.41937649571431723</v>
      </c>
      <c r="U751" s="122">
        <f t="shared" si="38"/>
        <v>-12026601016.989395</v>
      </c>
      <c r="V751" s="3">
        <f t="shared" si="39"/>
        <v>0.39222525364388877</v>
      </c>
    </row>
    <row r="752" spans="13:22" x14ac:dyDescent="0.25">
      <c r="M752" s="3">
        <v>748</v>
      </c>
      <c r="N752" s="122">
        <f>(_xlfn.GAMMA.INV(T752,IF($O$2="Railway",$D$31,$D$32),IF($O$2="Railway",$F$31,$F$32))*'CBA Result'!$G$124)</f>
        <v>3232065245.500411</v>
      </c>
      <c r="O752" s="122">
        <f>'CBA Result'!$G$123+'CBA Result'!$G$127+'CBA Result'!$G$128+'CBA Result'!$G$129+'CBA Result'!$G$130</f>
        <v>728759586.14829445</v>
      </c>
      <c r="P752" s="122">
        <f>'CBA Result'!$G$125+'CBA Result'!$G$126</f>
        <v>5415872827.8395329</v>
      </c>
      <c r="Q752" s="122">
        <f>'CBA Result'!$G$110</f>
        <v>-7384971586.1375494</v>
      </c>
      <c r="R752" s="122">
        <v>0.49626814192936886</v>
      </c>
      <c r="S752" s="122">
        <f t="shared" si="37"/>
        <v>4259242878.6150403</v>
      </c>
      <c r="T752" s="122">
        <v>0.85182038023983331</v>
      </c>
      <c r="U752" s="122">
        <f t="shared" si="38"/>
        <v>-15509995025.422207</v>
      </c>
      <c r="V752" s="3">
        <f t="shared" si="39"/>
        <v>0.52998519321188386</v>
      </c>
    </row>
    <row r="753" spans="13:22" x14ac:dyDescent="0.25">
      <c r="M753" s="3">
        <v>749</v>
      </c>
      <c r="N753" s="122">
        <f>(_xlfn.GAMMA.INV(T753,IF($O$2="Railway",$D$31,$D$32),IF($O$2="Railway",$F$31,$F$32))*'CBA Result'!$G$124)</f>
        <v>2877463354.2292576</v>
      </c>
      <c r="O753" s="122">
        <f>'CBA Result'!$G$123+'CBA Result'!$G$127+'CBA Result'!$G$128+'CBA Result'!$G$129+'CBA Result'!$G$130</f>
        <v>728759586.14829445</v>
      </c>
      <c r="P753" s="122">
        <f>'CBA Result'!$G$125+'CBA Result'!$G$126</f>
        <v>5415872827.8395329</v>
      </c>
      <c r="Q753" s="122">
        <f>'CBA Result'!$G$110</f>
        <v>-7384971586.1375494</v>
      </c>
      <c r="R753" s="122">
        <v>0.11722941928351793</v>
      </c>
      <c r="S753" s="122">
        <f t="shared" si="37"/>
        <v>1891182035.7310319</v>
      </c>
      <c r="T753" s="122">
        <v>0.67756599078570823</v>
      </c>
      <c r="U753" s="122">
        <f t="shared" si="38"/>
        <v>-13808335822.447372</v>
      </c>
      <c r="V753" s="3">
        <f t="shared" si="39"/>
        <v>0.39812219566472207</v>
      </c>
    </row>
    <row r="754" spans="13:22" x14ac:dyDescent="0.25">
      <c r="M754" s="3">
        <v>750</v>
      </c>
      <c r="N754" s="122">
        <f>(_xlfn.GAMMA.INV(T754,IF($O$2="Railway",$D$31,$D$32),IF($O$2="Railway",$F$31,$F$32))*'CBA Result'!$G$124)</f>
        <v>2683434533.6271572</v>
      </c>
      <c r="O754" s="122">
        <f>'CBA Result'!$G$123+'CBA Result'!$G$127+'CBA Result'!$G$128+'CBA Result'!$G$129+'CBA Result'!$G$130</f>
        <v>728759586.14829445</v>
      </c>
      <c r="P754" s="122">
        <f>'CBA Result'!$G$125+'CBA Result'!$G$126</f>
        <v>5415872827.8395329</v>
      </c>
      <c r="Q754" s="122">
        <f>'CBA Result'!$G$110</f>
        <v>-7384971586.1375494</v>
      </c>
      <c r="R754" s="122">
        <v>0.64220354022045689</v>
      </c>
      <c r="S754" s="122">
        <f t="shared" si="37"/>
        <v>5226435618.7667627</v>
      </c>
      <c r="T754" s="122">
        <v>0.54828843267350535</v>
      </c>
      <c r="U754" s="122">
        <f t="shared" si="38"/>
        <v>-12877232699.910877</v>
      </c>
      <c r="V754" s="3">
        <f t="shared" si="39"/>
        <v>0.67084519941943743</v>
      </c>
    </row>
    <row r="755" spans="13:22" x14ac:dyDescent="0.25">
      <c r="M755" s="3">
        <v>751</v>
      </c>
      <c r="N755" s="122">
        <f>(_xlfn.GAMMA.INV(T755,IF($O$2="Railway",$D$31,$D$32),IF($O$2="Railway",$F$31,$F$32))*'CBA Result'!$G$124)</f>
        <v>3217193642.3528008</v>
      </c>
      <c r="O755" s="122">
        <f>'CBA Result'!$G$123+'CBA Result'!$G$127+'CBA Result'!$G$128+'CBA Result'!$G$129+'CBA Result'!$G$130</f>
        <v>728759586.14829445</v>
      </c>
      <c r="P755" s="122">
        <f>'CBA Result'!$G$125+'CBA Result'!$G$126</f>
        <v>5415872827.8395329</v>
      </c>
      <c r="Q755" s="122">
        <f>'CBA Result'!$G$110</f>
        <v>-7384971586.1375494</v>
      </c>
      <c r="R755" s="122">
        <v>0.89712001435889732</v>
      </c>
      <c r="S755" s="122">
        <f t="shared" si="37"/>
        <v>7694724864.9052429</v>
      </c>
      <c r="T755" s="122">
        <v>0.84629629883508617</v>
      </c>
      <c r="U755" s="122">
        <f t="shared" si="38"/>
        <v>-15438629358.791372</v>
      </c>
      <c r="V755" s="3">
        <f t="shared" si="39"/>
        <v>0.75399686221352746</v>
      </c>
    </row>
    <row r="756" spans="13:22" x14ac:dyDescent="0.25">
      <c r="M756" s="3">
        <v>752</v>
      </c>
      <c r="N756" s="122">
        <f>(_xlfn.GAMMA.INV(T756,IF($O$2="Railway",$D$31,$D$32),IF($O$2="Railway",$F$31,$F$32))*'CBA Result'!$G$124)</f>
        <v>2945053974.9338722</v>
      </c>
      <c r="O756" s="122">
        <f>'CBA Result'!$G$123+'CBA Result'!$G$127+'CBA Result'!$G$128+'CBA Result'!$G$129+'CBA Result'!$G$130</f>
        <v>728759586.14829445</v>
      </c>
      <c r="P756" s="122">
        <f>'CBA Result'!$G$125+'CBA Result'!$G$126</f>
        <v>5415872827.8395329</v>
      </c>
      <c r="Q756" s="122">
        <f>'CBA Result'!$G$110</f>
        <v>-7384971586.1375494</v>
      </c>
      <c r="R756" s="122">
        <v>0.31822817721844077</v>
      </c>
      <c r="S756" s="122">
        <f t="shared" si="37"/>
        <v>3184703723.4723349</v>
      </c>
      <c r="T756" s="122">
        <v>0.71756312021420732</v>
      </c>
      <c r="U756" s="122">
        <f t="shared" si="38"/>
        <v>-14132688863.387133</v>
      </c>
      <c r="V756" s="3">
        <f t="shared" si="39"/>
        <v>0.48529457846641821</v>
      </c>
    </row>
    <row r="757" spans="13:22" x14ac:dyDescent="0.25">
      <c r="M757" s="3">
        <v>753</v>
      </c>
      <c r="N757" s="122">
        <f>(_xlfn.GAMMA.INV(T757,IF($O$2="Railway",$D$31,$D$32),IF($O$2="Railway",$F$31,$F$32))*'CBA Result'!$G$124)</f>
        <v>3040692005.977098</v>
      </c>
      <c r="O757" s="122">
        <f>'CBA Result'!$G$123+'CBA Result'!$G$127+'CBA Result'!$G$128+'CBA Result'!$G$129+'CBA Result'!$G$130</f>
        <v>728759586.14829445</v>
      </c>
      <c r="P757" s="122">
        <f>'CBA Result'!$G$125+'CBA Result'!$G$126</f>
        <v>5415872827.8395329</v>
      </c>
      <c r="Q757" s="122">
        <f>'CBA Result'!$G$110</f>
        <v>-7384971586.1375494</v>
      </c>
      <c r="R757" s="122">
        <v>0.85213658567077766</v>
      </c>
      <c r="S757" s="122">
        <f t="shared" si="37"/>
        <v>7095357786.7219429</v>
      </c>
      <c r="T757" s="122">
        <v>0.76882980241560628</v>
      </c>
      <c r="U757" s="122">
        <f t="shared" si="38"/>
        <v>-14591635472.76845</v>
      </c>
      <c r="V757" s="3">
        <f t="shared" si="39"/>
        <v>0.74459161203168212</v>
      </c>
    </row>
    <row r="758" spans="13:22" x14ac:dyDescent="0.25">
      <c r="M758" s="3">
        <v>754</v>
      </c>
      <c r="N758" s="122">
        <f>(_xlfn.GAMMA.INV(T758,IF($O$2="Railway",$D$31,$D$32),IF($O$2="Railway",$F$31,$F$32))*'CBA Result'!$G$124)</f>
        <v>3394512276.3775873</v>
      </c>
      <c r="O758" s="122">
        <f>'CBA Result'!$G$123+'CBA Result'!$G$127+'CBA Result'!$G$128+'CBA Result'!$G$129+'CBA Result'!$G$130</f>
        <v>728759586.14829445</v>
      </c>
      <c r="P758" s="122">
        <f>'CBA Result'!$G$125+'CBA Result'!$G$126</f>
        <v>5415872827.8395329</v>
      </c>
      <c r="Q758" s="122">
        <f>'CBA Result'!$G$110</f>
        <v>-7384971586.1375494</v>
      </c>
      <c r="R758" s="122">
        <v>0.30530975946497441</v>
      </c>
      <c r="S758" s="122">
        <f t="shared" si="37"/>
        <v>3107271174.2218103</v>
      </c>
      <c r="T758" s="122">
        <v>0.90277078385294252</v>
      </c>
      <c r="U758" s="122">
        <f t="shared" si="38"/>
        <v>-16289543843.1038</v>
      </c>
      <c r="V758" s="3">
        <f t="shared" si="39"/>
        <v>0.44387633603434218</v>
      </c>
    </row>
    <row r="759" spans="13:22" x14ac:dyDescent="0.25">
      <c r="M759" s="3">
        <v>755</v>
      </c>
      <c r="N759" s="122">
        <f>(_xlfn.GAMMA.INV(T759,IF($O$2="Railway",$D$31,$D$32),IF($O$2="Railway",$F$31,$F$32))*'CBA Result'!$G$124)</f>
        <v>3018485571.1297731</v>
      </c>
      <c r="O759" s="122">
        <f>'CBA Result'!$G$123+'CBA Result'!$G$127+'CBA Result'!$G$128+'CBA Result'!$G$129+'CBA Result'!$G$130</f>
        <v>728759586.14829445</v>
      </c>
      <c r="P759" s="122">
        <f>'CBA Result'!$G$125+'CBA Result'!$G$126</f>
        <v>5415872827.8395329</v>
      </c>
      <c r="Q759" s="122">
        <f>'CBA Result'!$G$110</f>
        <v>-7384971586.1375494</v>
      </c>
      <c r="R759" s="122">
        <v>0.23658820483019882</v>
      </c>
      <c r="S759" s="122">
        <f t="shared" si="37"/>
        <v>2688775374.451509</v>
      </c>
      <c r="T759" s="122">
        <v>0.7575019599005226</v>
      </c>
      <c r="U759" s="122">
        <f t="shared" si="38"/>
        <v>-14485071505.814545</v>
      </c>
      <c r="V759" s="3">
        <f t="shared" si="39"/>
        <v>0.44432093615458179</v>
      </c>
    </row>
    <row r="760" spans="13:22" x14ac:dyDescent="0.25">
      <c r="M760" s="3">
        <v>756</v>
      </c>
      <c r="N760" s="122">
        <f>(_xlfn.GAMMA.INV(T760,IF($O$2="Railway",$D$31,$D$32),IF($O$2="Railway",$F$31,$F$32))*'CBA Result'!$G$124)</f>
        <v>3162511910.0003657</v>
      </c>
      <c r="O760" s="122">
        <f>'CBA Result'!$G$123+'CBA Result'!$G$127+'CBA Result'!$G$128+'CBA Result'!$G$129+'CBA Result'!$G$130</f>
        <v>728759586.14829445</v>
      </c>
      <c r="P760" s="122">
        <f>'CBA Result'!$G$125+'CBA Result'!$G$126</f>
        <v>5415872827.8395329</v>
      </c>
      <c r="Q760" s="122">
        <f>'CBA Result'!$G$110</f>
        <v>-7384971586.1375494</v>
      </c>
      <c r="R760" s="122">
        <v>0.65246814788933705</v>
      </c>
      <c r="S760" s="122">
        <f t="shared" si="37"/>
        <v>5300502860.9286652</v>
      </c>
      <c r="T760" s="122">
        <v>0.82466684642321142</v>
      </c>
      <c r="U760" s="122">
        <f t="shared" si="38"/>
        <v>-15176223332.815117</v>
      </c>
      <c r="V760" s="3">
        <f t="shared" si="39"/>
        <v>0.60566941824071696</v>
      </c>
    </row>
    <row r="761" spans="13:22" x14ac:dyDescent="0.25">
      <c r="M761" s="3">
        <v>757</v>
      </c>
      <c r="N761" s="122">
        <f>(_xlfn.GAMMA.INV(T761,IF($O$2="Railway",$D$31,$D$32),IF($O$2="Railway",$F$31,$F$32))*'CBA Result'!$G$124)</f>
        <v>2781236491.0762687</v>
      </c>
      <c r="O761" s="122">
        <f>'CBA Result'!$G$123+'CBA Result'!$G$127+'CBA Result'!$G$128+'CBA Result'!$G$129+'CBA Result'!$G$130</f>
        <v>728759586.14829445</v>
      </c>
      <c r="P761" s="122">
        <f>'CBA Result'!$G$125+'CBA Result'!$G$126</f>
        <v>5415872827.8395329</v>
      </c>
      <c r="Q761" s="122">
        <f>'CBA Result'!$G$110</f>
        <v>-7384971586.1375494</v>
      </c>
      <c r="R761" s="122">
        <v>0.11230864298572851</v>
      </c>
      <c r="S761" s="122">
        <f t="shared" si="37"/>
        <v>1854311827.4062312</v>
      </c>
      <c r="T761" s="122">
        <v>0.61579917879442925</v>
      </c>
      <c r="U761" s="122">
        <f t="shared" si="38"/>
        <v>-13346563532.765835</v>
      </c>
      <c r="V761" s="3">
        <f t="shared" si="39"/>
        <v>0.40192427747123144</v>
      </c>
    </row>
    <row r="762" spans="13:22" x14ac:dyDescent="0.25">
      <c r="M762" s="3">
        <v>758</v>
      </c>
      <c r="N762" s="122">
        <f>(_xlfn.GAMMA.INV(T762,IF($O$2="Railway",$D$31,$D$32),IF($O$2="Railway",$F$31,$F$32))*'CBA Result'!$G$124)</f>
        <v>2819450963.9322066</v>
      </c>
      <c r="O762" s="122">
        <f>'CBA Result'!$G$123+'CBA Result'!$G$127+'CBA Result'!$G$128+'CBA Result'!$G$129+'CBA Result'!$G$130</f>
        <v>728759586.14829445</v>
      </c>
      <c r="P762" s="122">
        <f>'CBA Result'!$G$125+'CBA Result'!$G$126</f>
        <v>5415872827.8395329</v>
      </c>
      <c r="Q762" s="122">
        <f>'CBA Result'!$G$110</f>
        <v>-7384971586.1375494</v>
      </c>
      <c r="R762" s="122">
        <v>0.95927143750596089</v>
      </c>
      <c r="S762" s="122">
        <f t="shared" si="37"/>
        <v>8934761220.3507328</v>
      </c>
      <c r="T762" s="122">
        <v>0.64095533471633248</v>
      </c>
      <c r="U762" s="122">
        <f t="shared" si="38"/>
        <v>-13529946676.011438</v>
      </c>
      <c r="V762" s="3">
        <f t="shared" si="39"/>
        <v>0.92261795773101696</v>
      </c>
    </row>
    <row r="763" spans="13:22" x14ac:dyDescent="0.25">
      <c r="M763" s="3">
        <v>759</v>
      </c>
      <c r="N763" s="122">
        <f>(_xlfn.GAMMA.INV(T763,IF($O$2="Railway",$D$31,$D$32),IF($O$2="Railway",$F$31,$F$32))*'CBA Result'!$G$124)</f>
        <v>2698987451.4492626</v>
      </c>
      <c r="O763" s="122">
        <f>'CBA Result'!$G$123+'CBA Result'!$G$127+'CBA Result'!$G$128+'CBA Result'!$G$129+'CBA Result'!$G$130</f>
        <v>728759586.14829445</v>
      </c>
      <c r="P763" s="122">
        <f>'CBA Result'!$G$125+'CBA Result'!$G$126</f>
        <v>5415872827.8395329</v>
      </c>
      <c r="Q763" s="122">
        <f>'CBA Result'!$G$110</f>
        <v>-7384971586.1375494</v>
      </c>
      <c r="R763" s="122">
        <v>0.81485882150678379</v>
      </c>
      <c r="S763" s="122">
        <f t="shared" si="37"/>
        <v>6682218614.2721004</v>
      </c>
      <c r="T763" s="122">
        <v>0.55928136181194255</v>
      </c>
      <c r="U763" s="122">
        <f t="shared" si="38"/>
        <v>-12951867851.038313</v>
      </c>
      <c r="V763" s="3">
        <f t="shared" si="39"/>
        <v>0.78057974094131688</v>
      </c>
    </row>
    <row r="764" spans="13:22" x14ac:dyDescent="0.25">
      <c r="M764" s="3">
        <v>760</v>
      </c>
      <c r="N764" s="122">
        <f>(_xlfn.GAMMA.INV(T764,IF($O$2="Railway",$D$31,$D$32),IF($O$2="Railway",$F$31,$F$32))*'CBA Result'!$G$124)</f>
        <v>2235519673.8845549</v>
      </c>
      <c r="O764" s="122">
        <f>'CBA Result'!$G$123+'CBA Result'!$G$127+'CBA Result'!$G$128+'CBA Result'!$G$129+'CBA Result'!$G$130</f>
        <v>728759586.14829445</v>
      </c>
      <c r="P764" s="122">
        <f>'CBA Result'!$G$125+'CBA Result'!$G$126</f>
        <v>5415872827.8395329</v>
      </c>
      <c r="Q764" s="122">
        <f>'CBA Result'!$G$110</f>
        <v>-7384971586.1375494</v>
      </c>
      <c r="R764" s="122">
        <v>3.6495887523877335E-2</v>
      </c>
      <c r="S764" s="122">
        <f t="shared" si="37"/>
        <v>1176111547.5912056</v>
      </c>
      <c r="T764" s="122">
        <v>0.23250360347009535</v>
      </c>
      <c r="U764" s="122">
        <f t="shared" si="38"/>
        <v>-10727784369.283245</v>
      </c>
      <c r="V764" s="3">
        <f t="shared" si="39"/>
        <v>0.38595022654250893</v>
      </c>
    </row>
    <row r="765" spans="13:22" x14ac:dyDescent="0.25">
      <c r="M765" s="3">
        <v>761</v>
      </c>
      <c r="N765" s="122">
        <f>(_xlfn.GAMMA.INV(T765,IF($O$2="Railway",$D$31,$D$32),IF($O$2="Railway",$F$31,$F$32))*'CBA Result'!$G$124)</f>
        <v>3240346394.0104733</v>
      </c>
      <c r="O765" s="122">
        <f>'CBA Result'!$G$123+'CBA Result'!$G$127+'CBA Result'!$G$128+'CBA Result'!$G$129+'CBA Result'!$G$130</f>
        <v>728759586.14829445</v>
      </c>
      <c r="P765" s="122">
        <f>'CBA Result'!$G$125+'CBA Result'!$G$126</f>
        <v>5415872827.8395329</v>
      </c>
      <c r="Q765" s="122">
        <f>'CBA Result'!$G$110</f>
        <v>-7384971586.1375494</v>
      </c>
      <c r="R765" s="122">
        <v>0.92665743959826152</v>
      </c>
      <c r="S765" s="122">
        <f t="shared" si="37"/>
        <v>8190794545.2613344</v>
      </c>
      <c r="T765" s="122">
        <v>0.85483109382929245</v>
      </c>
      <c r="U765" s="122">
        <f t="shared" si="38"/>
        <v>-15549734499.238419</v>
      </c>
      <c r="V765" s="3">
        <f t="shared" si="39"/>
        <v>0.78200052393278219</v>
      </c>
    </row>
    <row r="766" spans="13:22" x14ac:dyDescent="0.25">
      <c r="M766" s="3">
        <v>762</v>
      </c>
      <c r="N766" s="122">
        <f>(_xlfn.GAMMA.INV(T766,IF($O$2="Railway",$D$31,$D$32),IF($O$2="Railway",$F$31,$F$32))*'CBA Result'!$G$124)</f>
        <v>1837345128.5175421</v>
      </c>
      <c r="O766" s="122">
        <f>'CBA Result'!$G$123+'CBA Result'!$G$127+'CBA Result'!$G$128+'CBA Result'!$G$129+'CBA Result'!$G$130</f>
        <v>728759586.14829445</v>
      </c>
      <c r="P766" s="122">
        <f>'CBA Result'!$G$125+'CBA Result'!$G$126</f>
        <v>5415872827.8395329</v>
      </c>
      <c r="Q766" s="122">
        <f>'CBA Result'!$G$110</f>
        <v>-7384971586.1375494</v>
      </c>
      <c r="R766" s="122">
        <v>0.79406330559322447</v>
      </c>
      <c r="S766" s="122">
        <f t="shared" si="37"/>
        <v>6473803394.6419926</v>
      </c>
      <c r="T766" s="122">
        <v>5.5765094249786151E-2</v>
      </c>
      <c r="U766" s="122">
        <f t="shared" si="38"/>
        <v>-8817029248.7021446</v>
      </c>
      <c r="V766" s="3">
        <f t="shared" si="39"/>
        <v>1.0252782262958344</v>
      </c>
    </row>
    <row r="767" spans="13:22" x14ac:dyDescent="0.25">
      <c r="M767" s="3">
        <v>763</v>
      </c>
      <c r="N767" s="122">
        <f>(_xlfn.GAMMA.INV(T767,IF($O$2="Railway",$D$31,$D$32),IF($O$2="Railway",$F$31,$F$32))*'CBA Result'!$G$124)</f>
        <v>2824702541.8883262</v>
      </c>
      <c r="O767" s="122">
        <f>'CBA Result'!$G$123+'CBA Result'!$G$127+'CBA Result'!$G$128+'CBA Result'!$G$129+'CBA Result'!$G$130</f>
        <v>728759586.14829445</v>
      </c>
      <c r="P767" s="122">
        <f>'CBA Result'!$G$125+'CBA Result'!$G$126</f>
        <v>5415872827.8395329</v>
      </c>
      <c r="Q767" s="122">
        <f>'CBA Result'!$G$110</f>
        <v>-7384971586.1375494</v>
      </c>
      <c r="R767" s="122">
        <v>0.45071434574334479</v>
      </c>
      <c r="S767" s="122">
        <f t="shared" si="37"/>
        <v>3978949686.2481375</v>
      </c>
      <c r="T767" s="122">
        <v>0.64435041960020922</v>
      </c>
      <c r="U767" s="122">
        <f t="shared" si="38"/>
        <v>-13555147883.842382</v>
      </c>
      <c r="V767" s="3">
        <f t="shared" si="39"/>
        <v>0.55568643579782162</v>
      </c>
    </row>
    <row r="768" spans="13:22" x14ac:dyDescent="0.25">
      <c r="M768" s="3">
        <v>764</v>
      </c>
      <c r="N768" s="122">
        <f>(_xlfn.GAMMA.INV(T768,IF($O$2="Railway",$D$31,$D$32),IF($O$2="Railway",$F$31,$F$32))*'CBA Result'!$G$124)</f>
        <v>2132100258.9421613</v>
      </c>
      <c r="O768" s="122">
        <f>'CBA Result'!$G$123+'CBA Result'!$G$127+'CBA Result'!$G$128+'CBA Result'!$G$129+'CBA Result'!$G$130</f>
        <v>728759586.14829445</v>
      </c>
      <c r="P768" s="122">
        <f>'CBA Result'!$G$125+'CBA Result'!$G$126</f>
        <v>5415872827.8395329</v>
      </c>
      <c r="Q768" s="122">
        <f>'CBA Result'!$G$110</f>
        <v>-7384971586.1375494</v>
      </c>
      <c r="R768" s="122">
        <v>0.84146298289056587</v>
      </c>
      <c r="S768" s="122">
        <f t="shared" si="37"/>
        <v>6970987654.354353</v>
      </c>
      <c r="T768" s="122">
        <v>0.1727300033741459</v>
      </c>
      <c r="U768" s="122">
        <f t="shared" si="38"/>
        <v>-10231496550.3657</v>
      </c>
      <c r="V768" s="3">
        <f t="shared" si="39"/>
        <v>0.96093933580942215</v>
      </c>
    </row>
    <row r="769" spans="13:22" x14ac:dyDescent="0.25">
      <c r="M769" s="3">
        <v>765</v>
      </c>
      <c r="N769" s="122">
        <f>(_xlfn.GAMMA.INV(T769,IF($O$2="Railway",$D$31,$D$32),IF($O$2="Railway",$F$31,$F$32))*'CBA Result'!$G$124)</f>
        <v>2422857996.9726968</v>
      </c>
      <c r="O769" s="122">
        <f>'CBA Result'!$G$123+'CBA Result'!$G$127+'CBA Result'!$G$128+'CBA Result'!$G$129+'CBA Result'!$G$130</f>
        <v>728759586.14829445</v>
      </c>
      <c r="P769" s="122">
        <f>'CBA Result'!$G$125+'CBA Result'!$G$126</f>
        <v>5415872827.8395329</v>
      </c>
      <c r="Q769" s="122">
        <f>'CBA Result'!$G$110</f>
        <v>-7384971586.1375494</v>
      </c>
      <c r="R769" s="122">
        <v>0.34709230891874221</v>
      </c>
      <c r="S769" s="122">
        <f t="shared" si="37"/>
        <v>3357109434.1168127</v>
      </c>
      <c r="T769" s="122">
        <v>0.35886421958944958</v>
      </c>
      <c r="U769" s="122">
        <f t="shared" si="38"/>
        <v>-11626781214.477858</v>
      </c>
      <c r="V769" s="3">
        <f t="shared" si="39"/>
        <v>0.55980472128718062</v>
      </c>
    </row>
    <row r="770" spans="13:22" x14ac:dyDescent="0.25">
      <c r="M770" s="3">
        <v>766</v>
      </c>
      <c r="N770" s="122">
        <f>(_xlfn.GAMMA.INV(T770,IF($O$2="Railway",$D$31,$D$32),IF($O$2="Railway",$F$31,$F$32))*'CBA Result'!$G$124)</f>
        <v>2698898234.8937197</v>
      </c>
      <c r="O770" s="122">
        <f>'CBA Result'!$G$123+'CBA Result'!$G$127+'CBA Result'!$G$128+'CBA Result'!$G$129+'CBA Result'!$G$130</f>
        <v>728759586.14829445</v>
      </c>
      <c r="P770" s="122">
        <f>'CBA Result'!$G$125+'CBA Result'!$G$126</f>
        <v>5415872827.8395329</v>
      </c>
      <c r="Q770" s="122">
        <f>'CBA Result'!$G$110</f>
        <v>-7384971586.1375494</v>
      </c>
      <c r="R770" s="122">
        <v>0.56513588641349055</v>
      </c>
      <c r="S770" s="122">
        <f t="shared" si="37"/>
        <v>4699031801.9371939</v>
      </c>
      <c r="T770" s="122">
        <v>0.55921854485858846</v>
      </c>
      <c r="U770" s="122">
        <f t="shared" si="38"/>
        <v>-12951439719.726736</v>
      </c>
      <c r="V770" s="3">
        <f t="shared" si="39"/>
        <v>0.62747384065735934</v>
      </c>
    </row>
    <row r="771" spans="13:22" x14ac:dyDescent="0.25">
      <c r="M771" s="3">
        <v>767</v>
      </c>
      <c r="N771" s="122">
        <f>(_xlfn.GAMMA.INV(T771,IF($O$2="Railway",$D$31,$D$32),IF($O$2="Railway",$F$31,$F$32))*'CBA Result'!$G$124)</f>
        <v>4095898807.8156247</v>
      </c>
      <c r="O771" s="122">
        <f>'CBA Result'!$G$123+'CBA Result'!$G$127+'CBA Result'!$G$128+'CBA Result'!$G$129+'CBA Result'!$G$130</f>
        <v>728759586.14829445</v>
      </c>
      <c r="P771" s="122">
        <f>'CBA Result'!$G$125+'CBA Result'!$G$126</f>
        <v>5415872827.8395329</v>
      </c>
      <c r="Q771" s="122">
        <f>'CBA Result'!$G$110</f>
        <v>-7384971586.1375494</v>
      </c>
      <c r="R771" s="122">
        <v>0.27206335037987217</v>
      </c>
      <c r="S771" s="122">
        <f t="shared" si="37"/>
        <v>2906560444.3598304</v>
      </c>
      <c r="T771" s="122">
        <v>0.98951593405242233</v>
      </c>
      <c r="U771" s="122">
        <f t="shared" si="38"/>
        <v>-19655348920.413685</v>
      </c>
      <c r="V771" s="3">
        <f t="shared" si="39"/>
        <v>0.39333918057767203</v>
      </c>
    </row>
    <row r="772" spans="13:22" x14ac:dyDescent="0.25">
      <c r="M772" s="3">
        <v>768</v>
      </c>
      <c r="N772" s="122">
        <f>(_xlfn.GAMMA.INV(T772,IF($O$2="Railway",$D$31,$D$32),IF($O$2="Railway",$F$31,$F$32))*'CBA Result'!$G$124)</f>
        <v>2650410367.320169</v>
      </c>
      <c r="O772" s="122">
        <f>'CBA Result'!$G$123+'CBA Result'!$G$127+'CBA Result'!$G$128+'CBA Result'!$G$129+'CBA Result'!$G$130</f>
        <v>728759586.14829445</v>
      </c>
      <c r="P772" s="122">
        <f>'CBA Result'!$G$125+'CBA Result'!$G$126</f>
        <v>5415872827.8395329</v>
      </c>
      <c r="Q772" s="122">
        <f>'CBA Result'!$G$110</f>
        <v>-7384971586.1375494</v>
      </c>
      <c r="R772" s="122">
        <v>0.97388388262128789</v>
      </c>
      <c r="S772" s="122">
        <f t="shared" si="37"/>
        <v>9414673481.116045</v>
      </c>
      <c r="T772" s="122">
        <v>0.52469137384414222</v>
      </c>
      <c r="U772" s="122">
        <f t="shared" si="38"/>
        <v>-12718756736.019623</v>
      </c>
      <c r="V772" s="3">
        <f t="shared" si="39"/>
        <v>1.0059036193649527</v>
      </c>
    </row>
    <row r="773" spans="13:22" x14ac:dyDescent="0.25">
      <c r="M773" s="3">
        <v>769</v>
      </c>
      <c r="N773" s="122">
        <f>(_xlfn.GAMMA.INV(T773,IF($O$2="Railway",$D$31,$D$32),IF($O$2="Railway",$F$31,$F$32))*'CBA Result'!$G$124)</f>
        <v>3071251580.6588511</v>
      </c>
      <c r="O773" s="122">
        <f>'CBA Result'!$G$123+'CBA Result'!$G$127+'CBA Result'!$G$128+'CBA Result'!$G$129+'CBA Result'!$G$130</f>
        <v>728759586.14829445</v>
      </c>
      <c r="P773" s="122">
        <f>'CBA Result'!$G$125+'CBA Result'!$G$126</f>
        <v>5415872827.8395329</v>
      </c>
      <c r="Q773" s="122">
        <f>'CBA Result'!$G$110</f>
        <v>-7384971586.1375494</v>
      </c>
      <c r="R773" s="122">
        <v>0.66926522564245516</v>
      </c>
      <c r="S773" s="122">
        <f t="shared" si="37"/>
        <v>5424083189.0321836</v>
      </c>
      <c r="T773" s="122">
        <v>0.78384004349321046</v>
      </c>
      <c r="U773" s="122">
        <f t="shared" si="38"/>
        <v>-14738284384.622213</v>
      </c>
      <c r="V773" s="3">
        <f t="shared" si="39"/>
        <v>0.62585943622201112</v>
      </c>
    </row>
    <row r="774" spans="13:22" x14ac:dyDescent="0.25">
      <c r="M774" s="3">
        <v>770</v>
      </c>
      <c r="N774" s="122">
        <f>(_xlfn.GAMMA.INV(T774,IF($O$2="Railway",$D$31,$D$32),IF($O$2="Railway",$F$31,$F$32))*'CBA Result'!$G$124)</f>
        <v>3477874425.0989227</v>
      </c>
      <c r="O774" s="122">
        <f>'CBA Result'!$G$123+'CBA Result'!$G$127+'CBA Result'!$G$128+'CBA Result'!$G$129+'CBA Result'!$G$130</f>
        <v>728759586.14829445</v>
      </c>
      <c r="P774" s="122">
        <f>'CBA Result'!$G$125+'CBA Result'!$G$126</f>
        <v>5415872827.8395329</v>
      </c>
      <c r="Q774" s="122">
        <f>'CBA Result'!$G$110</f>
        <v>-7384971586.1375494</v>
      </c>
      <c r="R774" s="122">
        <v>0.98187530378487076</v>
      </c>
      <c r="S774" s="122">
        <f t="shared" ref="S774:S837" si="40">_xlfn.BETA.INV(R774,IF($O$2="Railway",$I$30,$J$30),IF($O$2="Railway",$I$31,$J$31),IF($O$2="Railway",$I$27,$J$27),IF($O$2="Railway",$I$29,$J$29))*P774</f>
        <v>9764934805.8842888</v>
      </c>
      <c r="T774" s="122">
        <v>0.92283225377804345</v>
      </c>
      <c r="U774" s="122">
        <f t="shared" ref="U774:U837" si="41">_xlfn.GAMMA.INV(T774,IF($O$2="Railway",$D$31,$D$32),IF($O$2="Railway",$F$31,$F$32))*Q774</f>
        <v>-16689581099.089403</v>
      </c>
      <c r="V774" s="3">
        <f t="shared" ref="V774:V837" si="42">(N774+O774+S774)/-U774</f>
        <v>0.83714316939289779</v>
      </c>
    </row>
    <row r="775" spans="13:22" x14ac:dyDescent="0.25">
      <c r="M775" s="3">
        <v>771</v>
      </c>
      <c r="N775" s="122">
        <f>(_xlfn.GAMMA.INV(T775,IF($O$2="Railway",$D$31,$D$32),IF($O$2="Railway",$F$31,$F$32))*'CBA Result'!$G$124)</f>
        <v>1893729749.111901</v>
      </c>
      <c r="O775" s="122">
        <f>'CBA Result'!$G$123+'CBA Result'!$G$127+'CBA Result'!$G$128+'CBA Result'!$G$129+'CBA Result'!$G$130</f>
        <v>728759586.14829445</v>
      </c>
      <c r="P775" s="122">
        <f>'CBA Result'!$G$125+'CBA Result'!$G$126</f>
        <v>5415872827.8395329</v>
      </c>
      <c r="Q775" s="122">
        <f>'CBA Result'!$G$110</f>
        <v>-7384971586.1375494</v>
      </c>
      <c r="R775" s="122">
        <v>0.61711549396003773</v>
      </c>
      <c r="S775" s="122">
        <f t="shared" si="40"/>
        <v>5049578726.1616001</v>
      </c>
      <c r="T775" s="122">
        <v>7.1846225083537441E-2</v>
      </c>
      <c r="U775" s="122">
        <f t="shared" si="41"/>
        <v>-9087607073.8702221</v>
      </c>
      <c r="V775" s="3">
        <f t="shared" si="42"/>
        <v>0.84423413105980849</v>
      </c>
    </row>
    <row r="776" spans="13:22" x14ac:dyDescent="0.25">
      <c r="M776" s="3">
        <v>772</v>
      </c>
      <c r="N776" s="122">
        <f>(_xlfn.GAMMA.INV(T776,IF($O$2="Railway",$D$31,$D$32),IF($O$2="Railway",$F$31,$F$32))*'CBA Result'!$G$124)</f>
        <v>2947108914.8328929</v>
      </c>
      <c r="O776" s="122">
        <f>'CBA Result'!$G$123+'CBA Result'!$G$127+'CBA Result'!$G$128+'CBA Result'!$G$129+'CBA Result'!$G$130</f>
        <v>728759586.14829445</v>
      </c>
      <c r="P776" s="122">
        <f>'CBA Result'!$G$125+'CBA Result'!$G$126</f>
        <v>5415872827.8395329</v>
      </c>
      <c r="Q776" s="122">
        <f>'CBA Result'!$G$110</f>
        <v>-7384971586.1375494</v>
      </c>
      <c r="R776" s="122">
        <v>0.83416044954766544</v>
      </c>
      <c r="S776" s="122">
        <f t="shared" si="40"/>
        <v>6888902245.5543833</v>
      </c>
      <c r="T776" s="122">
        <v>0.71873162956390291</v>
      </c>
      <c r="U776" s="122">
        <f t="shared" si="41"/>
        <v>-14142550083.749477</v>
      </c>
      <c r="V776" s="3">
        <f t="shared" si="42"/>
        <v>0.74702021092186477</v>
      </c>
    </row>
    <row r="777" spans="13:22" x14ac:dyDescent="0.25">
      <c r="M777" s="3">
        <v>773</v>
      </c>
      <c r="N777" s="122">
        <f>(_xlfn.GAMMA.INV(T777,IF($O$2="Railway",$D$31,$D$32),IF($O$2="Railway",$F$31,$F$32))*'CBA Result'!$G$124)</f>
        <v>1933427012.0108423</v>
      </c>
      <c r="O777" s="122">
        <f>'CBA Result'!$G$123+'CBA Result'!$G$127+'CBA Result'!$G$128+'CBA Result'!$G$129+'CBA Result'!$G$130</f>
        <v>728759586.14829445</v>
      </c>
      <c r="P777" s="122">
        <f>'CBA Result'!$G$125+'CBA Result'!$G$126</f>
        <v>5415872827.8395329</v>
      </c>
      <c r="Q777" s="122">
        <f>'CBA Result'!$G$110</f>
        <v>-7384971586.1375494</v>
      </c>
      <c r="R777" s="122">
        <v>0.38723733314119491</v>
      </c>
      <c r="S777" s="122">
        <f t="shared" si="40"/>
        <v>3596664505.8955517</v>
      </c>
      <c r="T777" s="122">
        <v>8.4906092279691814E-2</v>
      </c>
      <c r="U777" s="122">
        <f t="shared" si="41"/>
        <v>-9278105811.7724419</v>
      </c>
      <c r="V777" s="3">
        <f t="shared" si="42"/>
        <v>0.67458285462892664</v>
      </c>
    </row>
    <row r="778" spans="13:22" x14ac:dyDescent="0.25">
      <c r="M778" s="3">
        <v>774</v>
      </c>
      <c r="N778" s="122">
        <f>(_xlfn.GAMMA.INV(T778,IF($O$2="Railway",$D$31,$D$32),IF($O$2="Railway",$F$31,$F$32))*'CBA Result'!$G$124)</f>
        <v>2407157501.9592524</v>
      </c>
      <c r="O778" s="122">
        <f>'CBA Result'!$G$123+'CBA Result'!$G$127+'CBA Result'!$G$128+'CBA Result'!$G$129+'CBA Result'!$G$130</f>
        <v>728759586.14829445</v>
      </c>
      <c r="P778" s="122">
        <f>'CBA Result'!$G$125+'CBA Result'!$G$126</f>
        <v>5415872827.8395329</v>
      </c>
      <c r="Q778" s="122">
        <f>'CBA Result'!$G$110</f>
        <v>-7384971586.1375494</v>
      </c>
      <c r="R778" s="122">
        <v>4.7988697132524183E-2</v>
      </c>
      <c r="S778" s="122">
        <f t="shared" si="40"/>
        <v>1300658692.5918889</v>
      </c>
      <c r="T778" s="122">
        <v>0.34764783028732416</v>
      </c>
      <c r="U778" s="122">
        <f t="shared" si="41"/>
        <v>-11551437871.736183</v>
      </c>
      <c r="V778" s="3">
        <f t="shared" si="42"/>
        <v>0.38407130176882631</v>
      </c>
    </row>
    <row r="779" spans="13:22" x14ac:dyDescent="0.25">
      <c r="M779" s="3">
        <v>775</v>
      </c>
      <c r="N779" s="122">
        <f>(_xlfn.GAMMA.INV(T779,IF($O$2="Railway",$D$31,$D$32),IF($O$2="Railway",$F$31,$F$32))*'CBA Result'!$G$124)</f>
        <v>2630125296.5364075</v>
      </c>
      <c r="O779" s="122">
        <f>'CBA Result'!$G$123+'CBA Result'!$G$127+'CBA Result'!$G$128+'CBA Result'!$G$129+'CBA Result'!$G$130</f>
        <v>728759586.14829445</v>
      </c>
      <c r="P779" s="122">
        <f>'CBA Result'!$G$125+'CBA Result'!$G$126</f>
        <v>5415872827.8395329</v>
      </c>
      <c r="Q779" s="122">
        <f>'CBA Result'!$G$110</f>
        <v>-7384971586.1375494</v>
      </c>
      <c r="R779" s="122">
        <v>2.0086036342779279E-2</v>
      </c>
      <c r="S779" s="122">
        <f t="shared" si="40"/>
        <v>964817987.77237678</v>
      </c>
      <c r="T779" s="122">
        <v>0.51005075618950535</v>
      </c>
      <c r="U779" s="122">
        <f t="shared" si="41"/>
        <v>-12621412987.348557</v>
      </c>
      <c r="V779" s="3">
        <f t="shared" si="42"/>
        <v>0.34256884508819013</v>
      </c>
    </row>
    <row r="780" spans="13:22" x14ac:dyDescent="0.25">
      <c r="M780" s="3">
        <v>776</v>
      </c>
      <c r="N780" s="122">
        <f>(_xlfn.GAMMA.INV(T780,IF($O$2="Railway",$D$31,$D$32),IF($O$2="Railway",$F$31,$F$32))*'CBA Result'!$G$124)</f>
        <v>2817305052.5678806</v>
      </c>
      <c r="O780" s="122">
        <f>'CBA Result'!$G$123+'CBA Result'!$G$127+'CBA Result'!$G$128+'CBA Result'!$G$129+'CBA Result'!$G$130</f>
        <v>728759586.14829445</v>
      </c>
      <c r="P780" s="122">
        <f>'CBA Result'!$G$125+'CBA Result'!$G$126</f>
        <v>5415872827.8395329</v>
      </c>
      <c r="Q780" s="122">
        <f>'CBA Result'!$G$110</f>
        <v>-7384971586.1375494</v>
      </c>
      <c r="R780" s="122">
        <v>1.0928754025324228E-2</v>
      </c>
      <c r="S780" s="122">
        <f t="shared" si="40"/>
        <v>811962599.79261065</v>
      </c>
      <c r="T780" s="122">
        <v>0.63956358820695369</v>
      </c>
      <c r="U780" s="122">
        <f t="shared" si="41"/>
        <v>-13519648902.89809</v>
      </c>
      <c r="V780" s="3">
        <f t="shared" si="42"/>
        <v>0.32234766374551282</v>
      </c>
    </row>
    <row r="781" spans="13:22" x14ac:dyDescent="0.25">
      <c r="M781" s="3">
        <v>777</v>
      </c>
      <c r="N781" s="122">
        <f>(_xlfn.GAMMA.INV(T781,IF($O$2="Railway",$D$31,$D$32),IF($O$2="Railway",$F$31,$F$32))*'CBA Result'!$G$124)</f>
        <v>3616256196.5862966</v>
      </c>
      <c r="O781" s="122">
        <f>'CBA Result'!$G$123+'CBA Result'!$G$127+'CBA Result'!$G$128+'CBA Result'!$G$129+'CBA Result'!$G$130</f>
        <v>728759586.14829445</v>
      </c>
      <c r="P781" s="122">
        <f>'CBA Result'!$G$125+'CBA Result'!$G$126</f>
        <v>5415872827.8395329</v>
      </c>
      <c r="Q781" s="122">
        <f>'CBA Result'!$G$110</f>
        <v>-7384971586.1375494</v>
      </c>
      <c r="R781" s="122">
        <v>0.11099934805722378</v>
      </c>
      <c r="S781" s="122">
        <f t="shared" si="40"/>
        <v>1844414652.8667607</v>
      </c>
      <c r="T781" s="122">
        <v>0.94852347329458786</v>
      </c>
      <c r="U781" s="122">
        <f t="shared" si="41"/>
        <v>-17353645845.420345</v>
      </c>
      <c r="V781" s="3">
        <f t="shared" si="42"/>
        <v>0.35666455860252277</v>
      </c>
    </row>
    <row r="782" spans="13:22" x14ac:dyDescent="0.25">
      <c r="M782" s="3">
        <v>778</v>
      </c>
      <c r="N782" s="122">
        <f>(_xlfn.GAMMA.INV(T782,IF($O$2="Railway",$D$31,$D$32),IF($O$2="Railway",$F$31,$F$32))*'CBA Result'!$G$124)</f>
        <v>2336935773.0751185</v>
      </c>
      <c r="O782" s="122">
        <f>'CBA Result'!$G$123+'CBA Result'!$G$127+'CBA Result'!$G$128+'CBA Result'!$G$129+'CBA Result'!$G$130</f>
        <v>728759586.14829445</v>
      </c>
      <c r="P782" s="122">
        <f>'CBA Result'!$G$125+'CBA Result'!$G$126</f>
        <v>5415872827.8395329</v>
      </c>
      <c r="Q782" s="122">
        <f>'CBA Result'!$G$110</f>
        <v>-7384971586.1375494</v>
      </c>
      <c r="R782" s="122">
        <v>0.58959832679082158</v>
      </c>
      <c r="S782" s="122">
        <f t="shared" si="40"/>
        <v>4861609249.2479715</v>
      </c>
      <c r="T782" s="122">
        <v>0.29863982399638833</v>
      </c>
      <c r="U782" s="122">
        <f t="shared" si="41"/>
        <v>-11214458701.162281</v>
      </c>
      <c r="V782" s="3">
        <f t="shared" si="42"/>
        <v>0.70688250050354973</v>
      </c>
    </row>
    <row r="783" spans="13:22" x14ac:dyDescent="0.25">
      <c r="M783" s="3">
        <v>779</v>
      </c>
      <c r="N783" s="122">
        <f>(_xlfn.GAMMA.INV(T783,IF($O$2="Railway",$D$31,$D$32),IF($O$2="Railway",$F$31,$F$32))*'CBA Result'!$G$124)</f>
        <v>2509293161.7325878</v>
      </c>
      <c r="O783" s="122">
        <f>'CBA Result'!$G$123+'CBA Result'!$G$127+'CBA Result'!$G$128+'CBA Result'!$G$129+'CBA Result'!$G$130</f>
        <v>728759586.14829445</v>
      </c>
      <c r="P783" s="122">
        <f>'CBA Result'!$G$125+'CBA Result'!$G$126</f>
        <v>5415872827.8395329</v>
      </c>
      <c r="Q783" s="122">
        <f>'CBA Result'!$G$110</f>
        <v>-7384971586.1375494</v>
      </c>
      <c r="R783" s="122">
        <v>0.32377923000148656</v>
      </c>
      <c r="S783" s="122">
        <f t="shared" si="40"/>
        <v>3217912199.2706037</v>
      </c>
      <c r="T783" s="122">
        <v>0.42166186202996425</v>
      </c>
      <c r="U783" s="122">
        <f t="shared" si="41"/>
        <v>-12041565222.106977</v>
      </c>
      <c r="V783" s="3">
        <f t="shared" si="42"/>
        <v>0.53614001403231615</v>
      </c>
    </row>
    <row r="784" spans="13:22" x14ac:dyDescent="0.25">
      <c r="M784" s="3">
        <v>780</v>
      </c>
      <c r="N784" s="122">
        <f>(_xlfn.GAMMA.INV(T784,IF($O$2="Railway",$D$31,$D$32),IF($O$2="Railway",$F$31,$F$32))*'CBA Result'!$G$124)</f>
        <v>3319075897.3692241</v>
      </c>
      <c r="O784" s="122">
        <f>'CBA Result'!$G$123+'CBA Result'!$G$127+'CBA Result'!$G$128+'CBA Result'!$G$129+'CBA Result'!$G$130</f>
        <v>728759586.14829445</v>
      </c>
      <c r="P784" s="122">
        <f>'CBA Result'!$G$125+'CBA Result'!$G$126</f>
        <v>5415872827.8395329</v>
      </c>
      <c r="Q784" s="122">
        <f>'CBA Result'!$G$110</f>
        <v>-7384971586.1375494</v>
      </c>
      <c r="R784" s="122">
        <v>0.32131950182497981</v>
      </c>
      <c r="S784" s="122">
        <f t="shared" si="40"/>
        <v>3203201280.1916475</v>
      </c>
      <c r="T784" s="122">
        <v>0.88118242008905256</v>
      </c>
      <c r="U784" s="122">
        <f t="shared" si="41"/>
        <v>-15927540673.525326</v>
      </c>
      <c r="V784" s="3">
        <f t="shared" si="42"/>
        <v>0.45525149879301835</v>
      </c>
    </row>
    <row r="785" spans="13:22" x14ac:dyDescent="0.25">
      <c r="M785" s="3">
        <v>781</v>
      </c>
      <c r="N785" s="122">
        <f>(_xlfn.GAMMA.INV(T785,IF($O$2="Railway",$D$31,$D$32),IF($O$2="Railway",$F$31,$F$32))*'CBA Result'!$G$124)</f>
        <v>2193432044.9653177</v>
      </c>
      <c r="O785" s="122">
        <f>'CBA Result'!$G$123+'CBA Result'!$G$127+'CBA Result'!$G$128+'CBA Result'!$G$129+'CBA Result'!$G$130</f>
        <v>728759586.14829445</v>
      </c>
      <c r="P785" s="122">
        <f>'CBA Result'!$G$125+'CBA Result'!$G$126</f>
        <v>5415872827.8395329</v>
      </c>
      <c r="Q785" s="122">
        <f>'CBA Result'!$G$110</f>
        <v>-7384971586.1375494</v>
      </c>
      <c r="R785" s="122">
        <v>0.56711999359629739</v>
      </c>
      <c r="S785" s="122">
        <f t="shared" si="40"/>
        <v>4712074924.205225</v>
      </c>
      <c r="T785" s="122">
        <v>0.20713343109587612</v>
      </c>
      <c r="U785" s="122">
        <f t="shared" si="41"/>
        <v>-10525814772.265375</v>
      </c>
      <c r="V785" s="3">
        <f t="shared" si="42"/>
        <v>0.72528984411111608</v>
      </c>
    </row>
    <row r="786" spans="13:22" x14ac:dyDescent="0.25">
      <c r="M786" s="3">
        <v>782</v>
      </c>
      <c r="N786" s="122">
        <f>(_xlfn.GAMMA.INV(T786,IF($O$2="Railway",$D$31,$D$32),IF($O$2="Railway",$F$31,$F$32))*'CBA Result'!$G$124)</f>
        <v>2700869786.4352202</v>
      </c>
      <c r="O786" s="122">
        <f>'CBA Result'!$G$123+'CBA Result'!$G$127+'CBA Result'!$G$128+'CBA Result'!$G$129+'CBA Result'!$G$130</f>
        <v>728759586.14829445</v>
      </c>
      <c r="P786" s="122">
        <f>'CBA Result'!$G$125+'CBA Result'!$G$126</f>
        <v>5415872827.8395329</v>
      </c>
      <c r="Q786" s="122">
        <f>'CBA Result'!$G$110</f>
        <v>-7384971586.1375494</v>
      </c>
      <c r="R786" s="122">
        <v>9.2296902581705087E-2</v>
      </c>
      <c r="S786" s="122">
        <f t="shared" si="40"/>
        <v>1698485279.0602856</v>
      </c>
      <c r="T786" s="122">
        <v>0.56060603276682064</v>
      </c>
      <c r="U786" s="122">
        <f t="shared" si="41"/>
        <v>-12960900777.062634</v>
      </c>
      <c r="V786" s="3">
        <f t="shared" si="42"/>
        <v>0.39566035878611211</v>
      </c>
    </row>
    <row r="787" spans="13:22" x14ac:dyDescent="0.25">
      <c r="M787" s="3">
        <v>783</v>
      </c>
      <c r="N787" s="122">
        <f>(_xlfn.GAMMA.INV(T787,IF($O$2="Railway",$D$31,$D$32),IF($O$2="Railway",$F$31,$F$32))*'CBA Result'!$G$124)</f>
        <v>2435014397.5741701</v>
      </c>
      <c r="O787" s="122">
        <f>'CBA Result'!$G$123+'CBA Result'!$G$127+'CBA Result'!$G$128+'CBA Result'!$G$129+'CBA Result'!$G$130</f>
        <v>728759586.14829445</v>
      </c>
      <c r="P787" s="122">
        <f>'CBA Result'!$G$125+'CBA Result'!$G$126</f>
        <v>5415872827.8395329</v>
      </c>
      <c r="Q787" s="122">
        <f>'CBA Result'!$G$110</f>
        <v>-7384971586.1375494</v>
      </c>
      <c r="R787" s="122">
        <v>0.23331314541609571</v>
      </c>
      <c r="S787" s="122">
        <f t="shared" si="40"/>
        <v>2668409743.9590006</v>
      </c>
      <c r="T787" s="122">
        <v>0.36759973478122454</v>
      </c>
      <c r="U787" s="122">
        <f t="shared" si="41"/>
        <v>-11685117200.460312</v>
      </c>
      <c r="V787" s="3">
        <f t="shared" si="42"/>
        <v>0.49911212935474175</v>
      </c>
    </row>
    <row r="788" spans="13:22" x14ac:dyDescent="0.25">
      <c r="M788" s="3">
        <v>784</v>
      </c>
      <c r="N788" s="122">
        <f>(_xlfn.GAMMA.INV(T788,IF($O$2="Railway",$D$31,$D$32),IF($O$2="Railway",$F$31,$F$32))*'CBA Result'!$G$124)</f>
        <v>1832398559.119355</v>
      </c>
      <c r="O788" s="122">
        <f>'CBA Result'!$G$123+'CBA Result'!$G$127+'CBA Result'!$G$128+'CBA Result'!$G$129+'CBA Result'!$G$130</f>
        <v>728759586.14829445</v>
      </c>
      <c r="P788" s="122">
        <f>'CBA Result'!$G$125+'CBA Result'!$G$126</f>
        <v>5415872827.8395329</v>
      </c>
      <c r="Q788" s="122">
        <f>'CBA Result'!$G$110</f>
        <v>-7384971586.1375494</v>
      </c>
      <c r="R788" s="122">
        <v>0.12102063202310842</v>
      </c>
      <c r="S788" s="122">
        <f t="shared" si="40"/>
        <v>1919253686.3549953</v>
      </c>
      <c r="T788" s="122">
        <v>5.4487806607064315E-2</v>
      </c>
      <c r="U788" s="122">
        <f t="shared" si="41"/>
        <v>-8793291712.1949234</v>
      </c>
      <c r="V788" s="3">
        <f t="shared" si="42"/>
        <v>0.50952612267019559</v>
      </c>
    </row>
    <row r="789" spans="13:22" x14ac:dyDescent="0.25">
      <c r="M789" s="3">
        <v>785</v>
      </c>
      <c r="N789" s="122">
        <f>(_xlfn.GAMMA.INV(T789,IF($O$2="Railway",$D$31,$D$32),IF($O$2="Railway",$F$31,$F$32))*'CBA Result'!$G$124)</f>
        <v>2480261240.8047566</v>
      </c>
      <c r="O789" s="122">
        <f>'CBA Result'!$G$123+'CBA Result'!$G$127+'CBA Result'!$G$128+'CBA Result'!$G$129+'CBA Result'!$G$130</f>
        <v>728759586.14829445</v>
      </c>
      <c r="P789" s="122">
        <f>'CBA Result'!$G$125+'CBA Result'!$G$126</f>
        <v>5415872827.8395329</v>
      </c>
      <c r="Q789" s="122">
        <f>'CBA Result'!$G$110</f>
        <v>-7384971586.1375494</v>
      </c>
      <c r="R789" s="122">
        <v>7.483244341119144E-2</v>
      </c>
      <c r="S789" s="122">
        <f t="shared" si="40"/>
        <v>1552649321.6474414</v>
      </c>
      <c r="T789" s="122">
        <v>0.40042372826997086</v>
      </c>
      <c r="U789" s="122">
        <f t="shared" si="41"/>
        <v>-11902247196.335072</v>
      </c>
      <c r="V789" s="3">
        <f t="shared" si="42"/>
        <v>0.40006480037372283</v>
      </c>
    </row>
    <row r="790" spans="13:22" x14ac:dyDescent="0.25">
      <c r="M790" s="3">
        <v>786</v>
      </c>
      <c r="N790" s="122">
        <f>(_xlfn.GAMMA.INV(T790,IF($O$2="Railway",$D$31,$D$32),IF($O$2="Railway",$F$31,$F$32))*'CBA Result'!$G$124)</f>
        <v>3110271073.7178607</v>
      </c>
      <c r="O790" s="122">
        <f>'CBA Result'!$G$123+'CBA Result'!$G$127+'CBA Result'!$G$128+'CBA Result'!$G$129+'CBA Result'!$G$130</f>
        <v>728759586.14829445</v>
      </c>
      <c r="P790" s="122">
        <f>'CBA Result'!$G$125+'CBA Result'!$G$126</f>
        <v>5415872827.8395329</v>
      </c>
      <c r="Q790" s="122">
        <f>'CBA Result'!$G$110</f>
        <v>-7384971586.1375494</v>
      </c>
      <c r="R790" s="122">
        <v>0.34070195804298486</v>
      </c>
      <c r="S790" s="122">
        <f t="shared" si="40"/>
        <v>3318984843.6225443</v>
      </c>
      <c r="T790" s="122">
        <v>0.80202776536349907</v>
      </c>
      <c r="U790" s="122">
        <f t="shared" si="41"/>
        <v>-14925530648.936422</v>
      </c>
      <c r="V790" s="3">
        <f t="shared" si="42"/>
        <v>0.47958197747553932</v>
      </c>
    </row>
    <row r="791" spans="13:22" x14ac:dyDescent="0.25">
      <c r="M791" s="3">
        <v>787</v>
      </c>
      <c r="N791" s="122">
        <f>(_xlfn.GAMMA.INV(T791,IF($O$2="Railway",$D$31,$D$32),IF($O$2="Railway",$F$31,$F$32))*'CBA Result'!$G$124)</f>
        <v>2413176297.4738603</v>
      </c>
      <c r="O791" s="122">
        <f>'CBA Result'!$G$123+'CBA Result'!$G$127+'CBA Result'!$G$128+'CBA Result'!$G$129+'CBA Result'!$G$130</f>
        <v>728759586.14829445</v>
      </c>
      <c r="P791" s="122">
        <f>'CBA Result'!$G$125+'CBA Result'!$G$126</f>
        <v>5415872827.8395329</v>
      </c>
      <c r="Q791" s="122">
        <f>'CBA Result'!$G$110</f>
        <v>-7384971586.1375494</v>
      </c>
      <c r="R791" s="122">
        <v>0.15414522099498429</v>
      </c>
      <c r="S791" s="122">
        <f t="shared" si="40"/>
        <v>2154258431.8475757</v>
      </c>
      <c r="T791" s="122">
        <v>0.35193831934921338</v>
      </c>
      <c r="U791" s="122">
        <f t="shared" si="41"/>
        <v>-11580320793.76895</v>
      </c>
      <c r="V791" s="3">
        <f t="shared" si="42"/>
        <v>0.45734435252600825</v>
      </c>
    </row>
    <row r="792" spans="13:22" x14ac:dyDescent="0.25">
      <c r="M792" s="3">
        <v>788</v>
      </c>
      <c r="N792" s="122">
        <f>(_xlfn.GAMMA.INV(T792,IF($O$2="Railway",$D$31,$D$32),IF($O$2="Railway",$F$31,$F$32))*'CBA Result'!$G$124)</f>
        <v>2531246646.0437379</v>
      </c>
      <c r="O792" s="122">
        <f>'CBA Result'!$G$123+'CBA Result'!$G$127+'CBA Result'!$G$128+'CBA Result'!$G$129+'CBA Result'!$G$130</f>
        <v>728759586.14829445</v>
      </c>
      <c r="P792" s="122">
        <f>'CBA Result'!$G$125+'CBA Result'!$G$126</f>
        <v>5415872827.8395329</v>
      </c>
      <c r="Q792" s="122">
        <f>'CBA Result'!$G$110</f>
        <v>-7384971586.1375494</v>
      </c>
      <c r="R792" s="122">
        <v>0.92451244152515388</v>
      </c>
      <c r="S792" s="122">
        <f t="shared" si="40"/>
        <v>8150657458.8884172</v>
      </c>
      <c r="T792" s="122">
        <v>0.43776761258194374</v>
      </c>
      <c r="U792" s="122">
        <f t="shared" si="41"/>
        <v>-12146915333.132938</v>
      </c>
      <c r="V792" s="3">
        <f t="shared" si="42"/>
        <v>0.93938776867537499</v>
      </c>
    </row>
    <row r="793" spans="13:22" x14ac:dyDescent="0.25">
      <c r="M793" s="3">
        <v>789</v>
      </c>
      <c r="N793" s="122">
        <f>(_xlfn.GAMMA.INV(T793,IF($O$2="Railway",$D$31,$D$32),IF($O$2="Railway",$F$31,$F$32))*'CBA Result'!$G$124)</f>
        <v>2859463244.1955752</v>
      </c>
      <c r="O793" s="122">
        <f>'CBA Result'!$G$123+'CBA Result'!$G$127+'CBA Result'!$G$128+'CBA Result'!$G$129+'CBA Result'!$G$130</f>
        <v>728759586.14829445</v>
      </c>
      <c r="P793" s="122">
        <f>'CBA Result'!$G$125+'CBA Result'!$G$126</f>
        <v>5415872827.8395329</v>
      </c>
      <c r="Q793" s="122">
        <f>'CBA Result'!$G$110</f>
        <v>-7384971586.1375494</v>
      </c>
      <c r="R793" s="122">
        <v>0.9677886529248102</v>
      </c>
      <c r="S793" s="122">
        <f t="shared" si="40"/>
        <v>9196018966.9079132</v>
      </c>
      <c r="T793" s="122">
        <v>0.66642159699380088</v>
      </c>
      <c r="U793" s="122">
        <f t="shared" si="41"/>
        <v>-13721957115.375128</v>
      </c>
      <c r="V793" s="3">
        <f t="shared" si="42"/>
        <v>0.93166315050841719</v>
      </c>
    </row>
    <row r="794" spans="13:22" x14ac:dyDescent="0.25">
      <c r="M794" s="3">
        <v>790</v>
      </c>
      <c r="N794" s="122">
        <f>(_xlfn.GAMMA.INV(T794,IF($O$2="Railway",$D$31,$D$32),IF($O$2="Railway",$F$31,$F$32))*'CBA Result'!$G$124)</f>
        <v>4271199571.3166881</v>
      </c>
      <c r="O794" s="122">
        <f>'CBA Result'!$G$123+'CBA Result'!$G$127+'CBA Result'!$G$128+'CBA Result'!$G$129+'CBA Result'!$G$130</f>
        <v>728759586.14829445</v>
      </c>
      <c r="P794" s="122">
        <f>'CBA Result'!$G$125+'CBA Result'!$G$126</f>
        <v>5415872827.8395329</v>
      </c>
      <c r="Q794" s="122">
        <f>'CBA Result'!$G$110</f>
        <v>-7384971586.1375494</v>
      </c>
      <c r="R794" s="122">
        <v>0.16231898329759209</v>
      </c>
      <c r="S794" s="122">
        <f t="shared" si="40"/>
        <v>2209922137.4123206</v>
      </c>
      <c r="T794" s="122">
        <v>0.99451230708576444</v>
      </c>
      <c r="U794" s="122">
        <f t="shared" si="41"/>
        <v>-20496580072.426907</v>
      </c>
      <c r="V794" s="3">
        <f t="shared" si="42"/>
        <v>0.35176020923492601</v>
      </c>
    </row>
    <row r="795" spans="13:22" x14ac:dyDescent="0.25">
      <c r="M795" s="3">
        <v>791</v>
      </c>
      <c r="N795" s="122">
        <f>(_xlfn.GAMMA.INV(T795,IF($O$2="Railway",$D$31,$D$32),IF($O$2="Railway",$F$31,$F$32))*'CBA Result'!$G$124)</f>
        <v>2757860863.6180644</v>
      </c>
      <c r="O795" s="122">
        <f>'CBA Result'!$G$123+'CBA Result'!$G$127+'CBA Result'!$G$128+'CBA Result'!$G$129+'CBA Result'!$G$130</f>
        <v>728759586.14829445</v>
      </c>
      <c r="P795" s="122">
        <f>'CBA Result'!$G$125+'CBA Result'!$G$126</f>
        <v>5415872827.8395329</v>
      </c>
      <c r="Q795" s="122">
        <f>'CBA Result'!$G$110</f>
        <v>-7384971586.1375494</v>
      </c>
      <c r="R795" s="122">
        <v>0.36396794508816976</v>
      </c>
      <c r="S795" s="122">
        <f t="shared" si="40"/>
        <v>3457756017.8312364</v>
      </c>
      <c r="T795" s="122">
        <v>0.60004353837268209</v>
      </c>
      <c r="U795" s="122">
        <f t="shared" si="41"/>
        <v>-13234388858.663074</v>
      </c>
      <c r="V795" s="3">
        <f t="shared" si="42"/>
        <v>0.52472211159579829</v>
      </c>
    </row>
    <row r="796" spans="13:22" x14ac:dyDescent="0.25">
      <c r="M796" s="3">
        <v>792</v>
      </c>
      <c r="N796" s="122">
        <f>(_xlfn.GAMMA.INV(T796,IF($O$2="Railway",$D$31,$D$32),IF($O$2="Railway",$F$31,$F$32))*'CBA Result'!$G$124)</f>
        <v>2089695396.8441172</v>
      </c>
      <c r="O796" s="122">
        <f>'CBA Result'!$G$123+'CBA Result'!$G$127+'CBA Result'!$G$128+'CBA Result'!$G$129+'CBA Result'!$G$130</f>
        <v>728759586.14829445</v>
      </c>
      <c r="P796" s="122">
        <f>'CBA Result'!$G$125+'CBA Result'!$G$126</f>
        <v>5415872827.8395329</v>
      </c>
      <c r="Q796" s="122">
        <f>'CBA Result'!$G$110</f>
        <v>-7384971586.1375494</v>
      </c>
      <c r="R796" s="122">
        <v>0.78236999766256321</v>
      </c>
      <c r="S796" s="122">
        <f t="shared" si="40"/>
        <v>6362135909.9979372</v>
      </c>
      <c r="T796" s="122">
        <v>0.15086885618041079</v>
      </c>
      <c r="U796" s="122">
        <f t="shared" si="41"/>
        <v>-10028004618.663513</v>
      </c>
      <c r="V796" s="3">
        <f t="shared" si="42"/>
        <v>0.91549527967946787</v>
      </c>
    </row>
    <row r="797" spans="13:22" x14ac:dyDescent="0.25">
      <c r="M797" s="3">
        <v>793</v>
      </c>
      <c r="N797" s="122">
        <f>(_xlfn.GAMMA.INV(T797,IF($O$2="Railway",$D$31,$D$32),IF($O$2="Railway",$F$31,$F$32))*'CBA Result'!$G$124)</f>
        <v>1898392218.8295732</v>
      </c>
      <c r="O797" s="122">
        <f>'CBA Result'!$G$123+'CBA Result'!$G$127+'CBA Result'!$G$128+'CBA Result'!$G$129+'CBA Result'!$G$130</f>
        <v>728759586.14829445</v>
      </c>
      <c r="P797" s="122">
        <f>'CBA Result'!$G$125+'CBA Result'!$G$126</f>
        <v>5415872827.8395329</v>
      </c>
      <c r="Q797" s="122">
        <f>'CBA Result'!$G$110</f>
        <v>-7384971586.1375494</v>
      </c>
      <c r="R797" s="122">
        <v>0.58385537442980395</v>
      </c>
      <c r="S797" s="122">
        <f t="shared" si="40"/>
        <v>4823084316.1690006</v>
      </c>
      <c r="T797" s="122">
        <v>7.3304315323172164E-2</v>
      </c>
      <c r="U797" s="122">
        <f t="shared" si="41"/>
        <v>-9109981276.3180065</v>
      </c>
      <c r="V797" s="3">
        <f t="shared" si="42"/>
        <v>0.81781025615433978</v>
      </c>
    </row>
    <row r="798" spans="13:22" x14ac:dyDescent="0.25">
      <c r="M798" s="3">
        <v>794</v>
      </c>
      <c r="N798" s="122">
        <f>(_xlfn.GAMMA.INV(T798,IF($O$2="Railway",$D$31,$D$32),IF($O$2="Railway",$F$31,$F$32))*'CBA Result'!$G$124)</f>
        <v>2797260071.6877394</v>
      </c>
      <c r="O798" s="122">
        <f>'CBA Result'!$G$123+'CBA Result'!$G$127+'CBA Result'!$G$128+'CBA Result'!$G$129+'CBA Result'!$G$130</f>
        <v>728759586.14829445</v>
      </c>
      <c r="P798" s="122">
        <f>'CBA Result'!$G$125+'CBA Result'!$G$126</f>
        <v>5415872827.8395329</v>
      </c>
      <c r="Q798" s="122">
        <f>'CBA Result'!$G$110</f>
        <v>-7384971586.1375494</v>
      </c>
      <c r="R798" s="122">
        <v>0.4283861920694203</v>
      </c>
      <c r="S798" s="122">
        <f t="shared" si="40"/>
        <v>3843657690.7375693</v>
      </c>
      <c r="T798" s="122">
        <v>0.62644159560179014</v>
      </c>
      <c r="U798" s="122">
        <f t="shared" si="41"/>
        <v>-13423457294.709333</v>
      </c>
      <c r="V798" s="3">
        <f t="shared" si="42"/>
        <v>0.5490148466802407</v>
      </c>
    </row>
    <row r="799" spans="13:22" x14ac:dyDescent="0.25">
      <c r="M799" s="3">
        <v>795</v>
      </c>
      <c r="N799" s="122">
        <f>(_xlfn.GAMMA.INV(T799,IF($O$2="Railway",$D$31,$D$32),IF($O$2="Railway",$F$31,$F$32))*'CBA Result'!$G$124)</f>
        <v>2783696149.8267179</v>
      </c>
      <c r="O799" s="122">
        <f>'CBA Result'!$G$123+'CBA Result'!$G$127+'CBA Result'!$G$128+'CBA Result'!$G$129+'CBA Result'!$G$130</f>
        <v>728759586.14829445</v>
      </c>
      <c r="P799" s="122">
        <f>'CBA Result'!$G$125+'CBA Result'!$G$126</f>
        <v>5415872827.8395329</v>
      </c>
      <c r="Q799" s="122">
        <f>'CBA Result'!$G$110</f>
        <v>-7384971586.1375494</v>
      </c>
      <c r="R799" s="122">
        <v>0.21616408685433031</v>
      </c>
      <c r="S799" s="122">
        <f t="shared" si="40"/>
        <v>2560870834.0986066</v>
      </c>
      <c r="T799" s="122">
        <v>0.61744137412413913</v>
      </c>
      <c r="U799" s="122">
        <f t="shared" si="41"/>
        <v>-13358366912.984356</v>
      </c>
      <c r="V799" s="3">
        <f t="shared" si="42"/>
        <v>0.45464588670418499</v>
      </c>
    </row>
    <row r="800" spans="13:22" x14ac:dyDescent="0.25">
      <c r="M800" s="3">
        <v>796</v>
      </c>
      <c r="N800" s="122">
        <f>(_xlfn.GAMMA.INV(T800,IF($O$2="Railway",$D$31,$D$32),IF($O$2="Railway",$F$31,$F$32))*'CBA Result'!$G$124)</f>
        <v>3039023017.4842229</v>
      </c>
      <c r="O800" s="122">
        <f>'CBA Result'!$G$123+'CBA Result'!$G$127+'CBA Result'!$G$128+'CBA Result'!$G$129+'CBA Result'!$G$130</f>
        <v>728759586.14829445</v>
      </c>
      <c r="P800" s="122">
        <f>'CBA Result'!$G$125+'CBA Result'!$G$126</f>
        <v>5415872827.8395329</v>
      </c>
      <c r="Q800" s="122">
        <f>'CBA Result'!$G$110</f>
        <v>-7384971586.1375494</v>
      </c>
      <c r="R800" s="122">
        <v>0.36484564686569942</v>
      </c>
      <c r="S800" s="122">
        <f t="shared" si="40"/>
        <v>3462991165.7094231</v>
      </c>
      <c r="T800" s="122">
        <v>0.76799069649297402</v>
      </c>
      <c r="U800" s="122">
        <f t="shared" si="41"/>
        <v>-14583626351.276234</v>
      </c>
      <c r="V800" s="3">
        <f t="shared" si="42"/>
        <v>0.49581452480844485</v>
      </c>
    </row>
    <row r="801" spans="13:22" x14ac:dyDescent="0.25">
      <c r="M801" s="3">
        <v>797</v>
      </c>
      <c r="N801" s="122">
        <f>(_xlfn.GAMMA.INV(T801,IF($O$2="Railway",$D$31,$D$32),IF($O$2="Railway",$F$31,$F$32))*'CBA Result'!$G$124)</f>
        <v>1409860125.8713613</v>
      </c>
      <c r="O801" s="122">
        <f>'CBA Result'!$G$123+'CBA Result'!$G$127+'CBA Result'!$G$128+'CBA Result'!$G$129+'CBA Result'!$G$130</f>
        <v>728759586.14829445</v>
      </c>
      <c r="P801" s="122">
        <f>'CBA Result'!$G$125+'CBA Result'!$G$126</f>
        <v>5415872827.8395329</v>
      </c>
      <c r="Q801" s="122">
        <f>'CBA Result'!$G$110</f>
        <v>-7384971586.1375494</v>
      </c>
      <c r="R801" s="122">
        <v>0.10837069907598151</v>
      </c>
      <c r="S801" s="122">
        <f t="shared" si="40"/>
        <v>1824428889.5505993</v>
      </c>
      <c r="T801" s="122">
        <v>3.7574889803675404E-3</v>
      </c>
      <c r="U801" s="122">
        <f t="shared" si="41"/>
        <v>-6765619465.5254717</v>
      </c>
      <c r="V801" s="3">
        <f t="shared" si="42"/>
        <v>0.58576285907952019</v>
      </c>
    </row>
    <row r="802" spans="13:22" x14ac:dyDescent="0.25">
      <c r="M802" s="3">
        <v>798</v>
      </c>
      <c r="N802" s="122">
        <f>(_xlfn.GAMMA.INV(T802,IF($O$2="Railway",$D$31,$D$32),IF($O$2="Railway",$F$31,$F$32))*'CBA Result'!$G$124)</f>
        <v>2391916432.0222268</v>
      </c>
      <c r="O802" s="122">
        <f>'CBA Result'!$G$123+'CBA Result'!$G$127+'CBA Result'!$G$128+'CBA Result'!$G$129+'CBA Result'!$G$130</f>
        <v>728759586.14829445</v>
      </c>
      <c r="P802" s="122">
        <f>'CBA Result'!$G$125+'CBA Result'!$G$126</f>
        <v>5415872827.8395329</v>
      </c>
      <c r="Q802" s="122">
        <f>'CBA Result'!$G$110</f>
        <v>-7384971586.1375494</v>
      </c>
      <c r="R802" s="122">
        <v>0.81785682402359494</v>
      </c>
      <c r="S802" s="122">
        <f t="shared" si="40"/>
        <v>6713420194.9940195</v>
      </c>
      <c r="T802" s="122">
        <v>0.33683934010284677</v>
      </c>
      <c r="U802" s="122">
        <f t="shared" si="41"/>
        <v>-11478299212.411631</v>
      </c>
      <c r="V802" s="3">
        <f t="shared" si="42"/>
        <v>0.85675552023690127</v>
      </c>
    </row>
    <row r="803" spans="13:22" x14ac:dyDescent="0.25">
      <c r="M803" s="3">
        <v>799</v>
      </c>
      <c r="N803" s="122">
        <f>(_xlfn.GAMMA.INV(T803,IF($O$2="Railway",$D$31,$D$32),IF($O$2="Railway",$F$31,$F$32))*'CBA Result'!$G$124)</f>
        <v>3012857739.1592851</v>
      </c>
      <c r="O803" s="122">
        <f>'CBA Result'!$G$123+'CBA Result'!$G$127+'CBA Result'!$G$128+'CBA Result'!$G$129+'CBA Result'!$G$130</f>
        <v>728759586.14829445</v>
      </c>
      <c r="P803" s="122">
        <f>'CBA Result'!$G$125+'CBA Result'!$G$126</f>
        <v>5415872827.8395329</v>
      </c>
      <c r="Q803" s="122">
        <f>'CBA Result'!$G$110</f>
        <v>-7384971586.1375494</v>
      </c>
      <c r="R803" s="122">
        <v>0.58650546526498415</v>
      </c>
      <c r="S803" s="122">
        <f t="shared" si="40"/>
        <v>4840833254.893754</v>
      </c>
      <c r="T803" s="122">
        <v>0.75457519475761203</v>
      </c>
      <c r="U803" s="122">
        <f t="shared" si="41"/>
        <v>-14458064734.838091</v>
      </c>
      <c r="V803" s="3">
        <f t="shared" si="42"/>
        <v>0.59360991513069505</v>
      </c>
    </row>
    <row r="804" spans="13:22" x14ac:dyDescent="0.25">
      <c r="M804" s="3">
        <v>800</v>
      </c>
      <c r="N804" s="122">
        <f>(_xlfn.GAMMA.INV(T804,IF($O$2="Railway",$D$31,$D$32),IF($O$2="Railway",$F$31,$F$32))*'CBA Result'!$G$124)</f>
        <v>2978667142.2862949</v>
      </c>
      <c r="O804" s="122">
        <f>'CBA Result'!$G$123+'CBA Result'!$G$127+'CBA Result'!$G$128+'CBA Result'!$G$129+'CBA Result'!$G$130</f>
        <v>728759586.14829445</v>
      </c>
      <c r="P804" s="122">
        <f>'CBA Result'!$G$125+'CBA Result'!$G$126</f>
        <v>5415872827.8395329</v>
      </c>
      <c r="Q804" s="122">
        <f>'CBA Result'!$G$110</f>
        <v>-7384971586.1375494</v>
      </c>
      <c r="R804" s="122">
        <v>0.66157487689277905</v>
      </c>
      <c r="S804" s="122">
        <f t="shared" si="40"/>
        <v>5367122590.3502769</v>
      </c>
      <c r="T804" s="122">
        <v>0.73631248511305392</v>
      </c>
      <c r="U804" s="122">
        <f t="shared" si="41"/>
        <v>-14293991318.265032</v>
      </c>
      <c r="V804" s="3">
        <f t="shared" si="42"/>
        <v>0.63485062476491783</v>
      </c>
    </row>
    <row r="805" spans="13:22" x14ac:dyDescent="0.25">
      <c r="M805" s="3">
        <v>801</v>
      </c>
      <c r="N805" s="122">
        <f>(_xlfn.GAMMA.INV(T805,IF($O$2="Railway",$D$31,$D$32),IF($O$2="Railway",$F$31,$F$32))*'CBA Result'!$G$124)</f>
        <v>2116848464.0767891</v>
      </c>
      <c r="O805" s="122">
        <f>'CBA Result'!$G$123+'CBA Result'!$G$127+'CBA Result'!$G$128+'CBA Result'!$G$129+'CBA Result'!$G$130</f>
        <v>728759586.14829445</v>
      </c>
      <c r="P805" s="122">
        <f>'CBA Result'!$G$125+'CBA Result'!$G$126</f>
        <v>5415872827.8395329</v>
      </c>
      <c r="Q805" s="122">
        <f>'CBA Result'!$G$110</f>
        <v>-7384971586.1375494</v>
      </c>
      <c r="R805" s="122">
        <v>0.64137830373927929</v>
      </c>
      <c r="S805" s="122">
        <f t="shared" si="40"/>
        <v>5220526064.269434</v>
      </c>
      <c r="T805" s="122">
        <v>0.16467994756635274</v>
      </c>
      <c r="U805" s="122">
        <f t="shared" si="41"/>
        <v>-10158306424.38665</v>
      </c>
      <c r="V805" s="3">
        <f t="shared" si="42"/>
        <v>0.79404319750883512</v>
      </c>
    </row>
    <row r="806" spans="13:22" x14ac:dyDescent="0.25">
      <c r="M806" s="3">
        <v>802</v>
      </c>
      <c r="N806" s="122">
        <f>(_xlfn.GAMMA.INV(T806,IF($O$2="Railway",$D$31,$D$32),IF($O$2="Railway",$F$31,$F$32))*'CBA Result'!$G$124)</f>
        <v>2487473028.2096157</v>
      </c>
      <c r="O806" s="122">
        <f>'CBA Result'!$G$123+'CBA Result'!$G$127+'CBA Result'!$G$128+'CBA Result'!$G$129+'CBA Result'!$G$130</f>
        <v>728759586.14829445</v>
      </c>
      <c r="P806" s="122">
        <f>'CBA Result'!$G$125+'CBA Result'!$G$126</f>
        <v>5415872827.8395329</v>
      </c>
      <c r="Q806" s="122">
        <f>'CBA Result'!$G$110</f>
        <v>-7384971586.1375494</v>
      </c>
      <c r="R806" s="122">
        <v>6.0229260295419085E-4</v>
      </c>
      <c r="S806" s="122">
        <f t="shared" si="40"/>
        <v>503137301.30644947</v>
      </c>
      <c r="T806" s="122">
        <v>0.40569009006244083</v>
      </c>
      <c r="U806" s="122">
        <f t="shared" si="41"/>
        <v>-11936855033.206398</v>
      </c>
      <c r="V806" s="3">
        <f t="shared" si="42"/>
        <v>0.31158708933950147</v>
      </c>
    </row>
    <row r="807" spans="13:22" x14ac:dyDescent="0.25">
      <c r="M807" s="3">
        <v>803</v>
      </c>
      <c r="N807" s="122">
        <f>(_xlfn.GAMMA.INV(T807,IF($O$2="Railway",$D$31,$D$32),IF($O$2="Railway",$F$31,$F$32))*'CBA Result'!$G$124)</f>
        <v>2675231255.5547819</v>
      </c>
      <c r="O807" s="122">
        <f>'CBA Result'!$G$123+'CBA Result'!$G$127+'CBA Result'!$G$128+'CBA Result'!$G$129+'CBA Result'!$G$130</f>
        <v>728759586.14829445</v>
      </c>
      <c r="P807" s="122">
        <f>'CBA Result'!$G$125+'CBA Result'!$G$126</f>
        <v>5415872827.8395329</v>
      </c>
      <c r="Q807" s="122">
        <f>'CBA Result'!$G$110</f>
        <v>-7384971586.1375494</v>
      </c>
      <c r="R807" s="122">
        <v>0.49503991462703634</v>
      </c>
      <c r="S807" s="122">
        <f t="shared" si="40"/>
        <v>4251593719.8648777</v>
      </c>
      <c r="T807" s="122">
        <v>0.54245762764158001</v>
      </c>
      <c r="U807" s="122">
        <f t="shared" si="41"/>
        <v>-12837866909.795155</v>
      </c>
      <c r="V807" s="3">
        <f t="shared" si="42"/>
        <v>0.5963283943788843</v>
      </c>
    </row>
    <row r="808" spans="13:22" x14ac:dyDescent="0.25">
      <c r="M808" s="3">
        <v>804</v>
      </c>
      <c r="N808" s="122">
        <f>(_xlfn.GAMMA.INV(T808,IF($O$2="Railway",$D$31,$D$32),IF($O$2="Railway",$F$31,$F$32))*'CBA Result'!$G$124)</f>
        <v>2546196971.5671048</v>
      </c>
      <c r="O808" s="122">
        <f>'CBA Result'!$G$123+'CBA Result'!$G$127+'CBA Result'!$G$128+'CBA Result'!$G$129+'CBA Result'!$G$130</f>
        <v>728759586.14829445</v>
      </c>
      <c r="P808" s="122">
        <f>'CBA Result'!$G$125+'CBA Result'!$G$126</f>
        <v>5415872827.8395329</v>
      </c>
      <c r="Q808" s="122">
        <f>'CBA Result'!$G$110</f>
        <v>-7384971586.1375494</v>
      </c>
      <c r="R808" s="122">
        <v>0.36362203068476961</v>
      </c>
      <c r="S808" s="122">
        <f t="shared" si="40"/>
        <v>3455692821.1399822</v>
      </c>
      <c r="T808" s="122">
        <v>0.44874279850967325</v>
      </c>
      <c r="U808" s="122">
        <f t="shared" si="41"/>
        <v>-12218658771.734211</v>
      </c>
      <c r="V808" s="3">
        <f t="shared" si="42"/>
        <v>0.5508500977558678</v>
      </c>
    </row>
    <row r="809" spans="13:22" x14ac:dyDescent="0.25">
      <c r="M809" s="3">
        <v>805</v>
      </c>
      <c r="N809" s="122">
        <f>(_xlfn.GAMMA.INV(T809,IF($O$2="Railway",$D$31,$D$32),IF($O$2="Railway",$F$31,$F$32))*'CBA Result'!$G$124)</f>
        <v>2927046402.8375711</v>
      </c>
      <c r="O809" s="122">
        <f>'CBA Result'!$G$123+'CBA Result'!$G$127+'CBA Result'!$G$128+'CBA Result'!$G$129+'CBA Result'!$G$130</f>
        <v>728759586.14829445</v>
      </c>
      <c r="P809" s="122">
        <f>'CBA Result'!$G$125+'CBA Result'!$G$126</f>
        <v>5415872827.8395329</v>
      </c>
      <c r="Q809" s="122">
        <f>'CBA Result'!$G$110</f>
        <v>-7384971586.1375494</v>
      </c>
      <c r="R809" s="122">
        <v>0.33325059568185889</v>
      </c>
      <c r="S809" s="122">
        <f t="shared" si="40"/>
        <v>3274505958.9033461</v>
      </c>
      <c r="T809" s="122">
        <v>0.70720124145777286</v>
      </c>
      <c r="U809" s="122">
        <f t="shared" si="41"/>
        <v>-14046274347.460392</v>
      </c>
      <c r="V809" s="3">
        <f t="shared" si="42"/>
        <v>0.49339146996956046</v>
      </c>
    </row>
    <row r="810" spans="13:22" x14ac:dyDescent="0.25">
      <c r="M810" s="3">
        <v>806</v>
      </c>
      <c r="N810" s="122">
        <f>(_xlfn.GAMMA.INV(T810,IF($O$2="Railway",$D$31,$D$32),IF($O$2="Railway",$F$31,$F$32))*'CBA Result'!$G$124)</f>
        <v>2711267231.7745767</v>
      </c>
      <c r="O810" s="122">
        <f>'CBA Result'!$G$123+'CBA Result'!$G$127+'CBA Result'!$G$128+'CBA Result'!$G$129+'CBA Result'!$G$130</f>
        <v>728759586.14829445</v>
      </c>
      <c r="P810" s="122">
        <f>'CBA Result'!$G$125+'CBA Result'!$G$126</f>
        <v>5415872827.8395329</v>
      </c>
      <c r="Q810" s="122">
        <f>'CBA Result'!$G$110</f>
        <v>-7384971586.1375494</v>
      </c>
      <c r="R810" s="122">
        <v>0.92781341145465879</v>
      </c>
      <c r="S810" s="122">
        <f t="shared" si="40"/>
        <v>8212755212.3097248</v>
      </c>
      <c r="T810" s="122">
        <v>0.5678994795767599</v>
      </c>
      <c r="U810" s="122">
        <f t="shared" si="41"/>
        <v>-13010795910.125008</v>
      </c>
      <c r="V810" s="3">
        <f t="shared" si="42"/>
        <v>0.89562407332547544</v>
      </c>
    </row>
    <row r="811" spans="13:22" x14ac:dyDescent="0.25">
      <c r="M811" s="3">
        <v>807</v>
      </c>
      <c r="N811" s="122">
        <f>(_xlfn.GAMMA.INV(T811,IF($O$2="Railway",$D$31,$D$32),IF($O$2="Railway",$F$31,$F$32))*'CBA Result'!$G$124)</f>
        <v>5202606414.7611036</v>
      </c>
      <c r="O811" s="122">
        <f>'CBA Result'!$G$123+'CBA Result'!$G$127+'CBA Result'!$G$128+'CBA Result'!$G$129+'CBA Result'!$G$130</f>
        <v>728759586.14829445</v>
      </c>
      <c r="P811" s="122">
        <f>'CBA Result'!$G$125+'CBA Result'!$G$126</f>
        <v>5415872827.8395329</v>
      </c>
      <c r="Q811" s="122">
        <f>'CBA Result'!$G$110</f>
        <v>-7384971586.1375494</v>
      </c>
      <c r="R811" s="122">
        <v>0.55489006258059037</v>
      </c>
      <c r="S811" s="122">
        <f t="shared" si="40"/>
        <v>4632052463.1417294</v>
      </c>
      <c r="T811" s="122">
        <v>0.99989153412409471</v>
      </c>
      <c r="U811" s="122">
        <f t="shared" si="41"/>
        <v>-24966203799.416496</v>
      </c>
      <c r="V811" s="3">
        <f t="shared" si="42"/>
        <v>0.4231087172451109</v>
      </c>
    </row>
    <row r="812" spans="13:22" x14ac:dyDescent="0.25">
      <c r="M812" s="3">
        <v>808</v>
      </c>
      <c r="N812" s="122">
        <f>(_xlfn.GAMMA.INV(T812,IF($O$2="Railway",$D$31,$D$32),IF($O$2="Railway",$F$31,$F$32))*'CBA Result'!$G$124)</f>
        <v>3124535852.6381521</v>
      </c>
      <c r="O812" s="122">
        <f>'CBA Result'!$G$123+'CBA Result'!$G$127+'CBA Result'!$G$128+'CBA Result'!$G$129+'CBA Result'!$G$130</f>
        <v>728759586.14829445</v>
      </c>
      <c r="P812" s="122">
        <f>'CBA Result'!$G$125+'CBA Result'!$G$126</f>
        <v>5415872827.8395329</v>
      </c>
      <c r="Q812" s="122">
        <f>'CBA Result'!$G$110</f>
        <v>-7384971586.1375494</v>
      </c>
      <c r="R812" s="122">
        <v>0.47738289651678045</v>
      </c>
      <c r="S812" s="122">
        <f t="shared" si="40"/>
        <v>4142233612.9091511</v>
      </c>
      <c r="T812" s="122">
        <v>0.80840333044445922</v>
      </c>
      <c r="U812" s="122">
        <f t="shared" si="41"/>
        <v>-14993984294.914169</v>
      </c>
      <c r="V812" s="3">
        <f t="shared" si="42"/>
        <v>0.53324912807915992</v>
      </c>
    </row>
    <row r="813" spans="13:22" x14ac:dyDescent="0.25">
      <c r="M813" s="3">
        <v>809</v>
      </c>
      <c r="N813" s="122">
        <f>(_xlfn.GAMMA.INV(T813,IF($O$2="Railway",$D$31,$D$32),IF($O$2="Railway",$F$31,$F$32))*'CBA Result'!$G$124)</f>
        <v>2740491912.2263694</v>
      </c>
      <c r="O813" s="122">
        <f>'CBA Result'!$G$123+'CBA Result'!$G$127+'CBA Result'!$G$128+'CBA Result'!$G$129+'CBA Result'!$G$130</f>
        <v>728759586.14829445</v>
      </c>
      <c r="P813" s="122">
        <f>'CBA Result'!$G$125+'CBA Result'!$G$126</f>
        <v>5415872827.8395329</v>
      </c>
      <c r="Q813" s="122">
        <f>'CBA Result'!$G$110</f>
        <v>-7384971586.1375494</v>
      </c>
      <c r="R813" s="122">
        <v>0.48423471369904947</v>
      </c>
      <c r="S813" s="122">
        <f t="shared" si="40"/>
        <v>4184540948.2097402</v>
      </c>
      <c r="T813" s="122">
        <v>0.58817024315125899</v>
      </c>
      <c r="U813" s="122">
        <f t="shared" si="41"/>
        <v>-13151038947.934313</v>
      </c>
      <c r="V813" s="3">
        <f t="shared" si="42"/>
        <v>0.58199146674921953</v>
      </c>
    </row>
    <row r="814" spans="13:22" x14ac:dyDescent="0.25">
      <c r="M814" s="3">
        <v>810</v>
      </c>
      <c r="N814" s="122">
        <f>(_xlfn.GAMMA.INV(T814,IF($O$2="Railway",$D$31,$D$32),IF($O$2="Railway",$F$31,$F$32))*'CBA Result'!$G$124)</f>
        <v>2622450329.7414594</v>
      </c>
      <c r="O814" s="122">
        <f>'CBA Result'!$G$123+'CBA Result'!$G$127+'CBA Result'!$G$128+'CBA Result'!$G$129+'CBA Result'!$G$130</f>
        <v>728759586.14829445</v>
      </c>
      <c r="P814" s="122">
        <f>'CBA Result'!$G$125+'CBA Result'!$G$126</f>
        <v>5415872827.8395329</v>
      </c>
      <c r="Q814" s="122">
        <f>'CBA Result'!$G$110</f>
        <v>-7384971586.1375494</v>
      </c>
      <c r="R814" s="122">
        <v>4.2522288949083387E-2</v>
      </c>
      <c r="S814" s="122">
        <f t="shared" si="40"/>
        <v>1243120772.2114282</v>
      </c>
      <c r="T814" s="122">
        <v>0.50448713624361563</v>
      </c>
      <c r="U814" s="122">
        <f t="shared" si="41"/>
        <v>-12584582450.905752</v>
      </c>
      <c r="V814" s="3">
        <f t="shared" si="42"/>
        <v>0.36507613232495556</v>
      </c>
    </row>
    <row r="815" spans="13:22" x14ac:dyDescent="0.25">
      <c r="M815" s="3">
        <v>811</v>
      </c>
      <c r="N815" s="122">
        <f>(_xlfn.GAMMA.INV(T815,IF($O$2="Railway",$D$31,$D$32),IF($O$2="Railway",$F$31,$F$32))*'CBA Result'!$G$124)</f>
        <v>2573026805.360373</v>
      </c>
      <c r="O815" s="122">
        <f>'CBA Result'!$G$123+'CBA Result'!$G$127+'CBA Result'!$G$128+'CBA Result'!$G$129+'CBA Result'!$G$130</f>
        <v>728759586.14829445</v>
      </c>
      <c r="P815" s="122">
        <f>'CBA Result'!$G$125+'CBA Result'!$G$126</f>
        <v>5415872827.8395329</v>
      </c>
      <c r="Q815" s="122">
        <f>'CBA Result'!$G$110</f>
        <v>-7384971586.1375494</v>
      </c>
      <c r="R815" s="122">
        <v>2.4304204982779076E-2</v>
      </c>
      <c r="S815" s="122">
        <f t="shared" si="40"/>
        <v>1024536004.5584885</v>
      </c>
      <c r="T815" s="122">
        <v>0.46842362061157328</v>
      </c>
      <c r="U815" s="122">
        <f t="shared" si="41"/>
        <v>-12347409448.796137</v>
      </c>
      <c r="V815" s="3">
        <f t="shared" si="42"/>
        <v>0.35038300252438531</v>
      </c>
    </row>
    <row r="816" spans="13:22" x14ac:dyDescent="0.25">
      <c r="M816" s="3">
        <v>812</v>
      </c>
      <c r="N816" s="122">
        <f>(_xlfn.GAMMA.INV(T816,IF($O$2="Railway",$D$31,$D$32),IF($O$2="Railway",$F$31,$F$32))*'CBA Result'!$G$124)</f>
        <v>1966053576.5556259</v>
      </c>
      <c r="O816" s="122">
        <f>'CBA Result'!$G$123+'CBA Result'!$G$127+'CBA Result'!$G$128+'CBA Result'!$G$129+'CBA Result'!$G$130</f>
        <v>728759586.14829445</v>
      </c>
      <c r="P816" s="122">
        <f>'CBA Result'!$G$125+'CBA Result'!$G$126</f>
        <v>5415872827.8395329</v>
      </c>
      <c r="Q816" s="122">
        <f>'CBA Result'!$G$110</f>
        <v>-7384971586.1375494</v>
      </c>
      <c r="R816" s="122">
        <v>0.78836919533027983</v>
      </c>
      <c r="S816" s="122">
        <f t="shared" si="40"/>
        <v>6418967788.6253624</v>
      </c>
      <c r="T816" s="122">
        <v>9.6750562905079995E-2</v>
      </c>
      <c r="U816" s="122">
        <f t="shared" si="41"/>
        <v>-9434673769.2079239</v>
      </c>
      <c r="V816" s="3">
        <f t="shared" si="42"/>
        <v>0.96598792647966869</v>
      </c>
    </row>
    <row r="817" spans="13:22" x14ac:dyDescent="0.25">
      <c r="M817" s="3">
        <v>813</v>
      </c>
      <c r="N817" s="122">
        <f>(_xlfn.GAMMA.INV(T817,IF($O$2="Railway",$D$31,$D$32),IF($O$2="Railway",$F$31,$F$32))*'CBA Result'!$G$124)</f>
        <v>2479089794.0351152</v>
      </c>
      <c r="O817" s="122">
        <f>'CBA Result'!$G$123+'CBA Result'!$G$127+'CBA Result'!$G$128+'CBA Result'!$G$129+'CBA Result'!$G$130</f>
        <v>728759586.14829445</v>
      </c>
      <c r="P817" s="122">
        <f>'CBA Result'!$G$125+'CBA Result'!$G$126</f>
        <v>5415872827.8395329</v>
      </c>
      <c r="Q817" s="122">
        <f>'CBA Result'!$G$110</f>
        <v>-7384971586.1375494</v>
      </c>
      <c r="R817" s="122">
        <v>0.24440588533250229</v>
      </c>
      <c r="S817" s="122">
        <f t="shared" si="40"/>
        <v>2737190374.3112125</v>
      </c>
      <c r="T817" s="122">
        <v>0.3995689992772794</v>
      </c>
      <c r="U817" s="122">
        <f t="shared" si="41"/>
        <v>-11896625671.956816</v>
      </c>
      <c r="V817" s="3">
        <f t="shared" si="42"/>
        <v>0.49972487312167002</v>
      </c>
    </row>
    <row r="818" spans="13:22" x14ac:dyDescent="0.25">
      <c r="M818" s="3">
        <v>814</v>
      </c>
      <c r="N818" s="122">
        <f>(_xlfn.GAMMA.INV(T818,IF($O$2="Railway",$D$31,$D$32),IF($O$2="Railway",$F$31,$F$32))*'CBA Result'!$G$124)</f>
        <v>3015209477.9373641</v>
      </c>
      <c r="O818" s="122">
        <f>'CBA Result'!$G$123+'CBA Result'!$G$127+'CBA Result'!$G$128+'CBA Result'!$G$129+'CBA Result'!$G$130</f>
        <v>728759586.14829445</v>
      </c>
      <c r="P818" s="122">
        <f>'CBA Result'!$G$125+'CBA Result'!$G$126</f>
        <v>5415872827.8395329</v>
      </c>
      <c r="Q818" s="122">
        <f>'CBA Result'!$G$110</f>
        <v>-7384971586.1375494</v>
      </c>
      <c r="R818" s="122">
        <v>0.76386268852261618</v>
      </c>
      <c r="S818" s="122">
        <f t="shared" si="40"/>
        <v>6192410565.7129335</v>
      </c>
      <c r="T818" s="122">
        <v>0.75580096327094914</v>
      </c>
      <c r="U818" s="122">
        <f t="shared" si="41"/>
        <v>-14469350230.017954</v>
      </c>
      <c r="V818" s="3">
        <f t="shared" si="42"/>
        <v>0.68671913194724443</v>
      </c>
    </row>
    <row r="819" spans="13:22" x14ac:dyDescent="0.25">
      <c r="M819" s="3">
        <v>815</v>
      </c>
      <c r="N819" s="122">
        <f>(_xlfn.GAMMA.INV(T819,IF($O$2="Railway",$D$31,$D$32),IF($O$2="Railway",$F$31,$F$32))*'CBA Result'!$G$124)</f>
        <v>2330740902.5187306</v>
      </c>
      <c r="O819" s="122">
        <f>'CBA Result'!$G$123+'CBA Result'!$G$127+'CBA Result'!$G$128+'CBA Result'!$G$129+'CBA Result'!$G$130</f>
        <v>728759586.14829445</v>
      </c>
      <c r="P819" s="122">
        <f>'CBA Result'!$G$125+'CBA Result'!$G$126</f>
        <v>5415872827.8395329</v>
      </c>
      <c r="Q819" s="122">
        <f>'CBA Result'!$G$110</f>
        <v>-7384971586.1375494</v>
      </c>
      <c r="R819" s="122">
        <v>0.84912379186705189</v>
      </c>
      <c r="S819" s="122">
        <f t="shared" si="40"/>
        <v>7059693464.6954699</v>
      </c>
      <c r="T819" s="122">
        <v>0.29442523443558688</v>
      </c>
      <c r="U819" s="122">
        <f t="shared" si="41"/>
        <v>-11184730832.380402</v>
      </c>
      <c r="V819" s="3">
        <f t="shared" si="42"/>
        <v>0.90473289925465894</v>
      </c>
    </row>
    <row r="820" spans="13:22" x14ac:dyDescent="0.25">
      <c r="M820" s="3">
        <v>816</v>
      </c>
      <c r="N820" s="122">
        <f>(_xlfn.GAMMA.INV(T820,IF($O$2="Railway",$D$31,$D$32),IF($O$2="Railway",$F$31,$F$32))*'CBA Result'!$G$124)</f>
        <v>2328595896.8110361</v>
      </c>
      <c r="O820" s="122">
        <f>'CBA Result'!$G$123+'CBA Result'!$G$127+'CBA Result'!$G$128+'CBA Result'!$G$129+'CBA Result'!$G$130</f>
        <v>728759586.14829445</v>
      </c>
      <c r="P820" s="122">
        <f>'CBA Result'!$G$125+'CBA Result'!$G$126</f>
        <v>5415872827.8395329</v>
      </c>
      <c r="Q820" s="122">
        <f>'CBA Result'!$G$110</f>
        <v>-7384971586.1375494</v>
      </c>
      <c r="R820" s="122">
        <v>0.63648145289866342</v>
      </c>
      <c r="S820" s="122">
        <f t="shared" si="40"/>
        <v>5185593414.0510769</v>
      </c>
      <c r="T820" s="122">
        <v>0.29297058773181339</v>
      </c>
      <c r="U820" s="122">
        <f t="shared" si="41"/>
        <v>-11174437405.32098</v>
      </c>
      <c r="V820" s="3">
        <f t="shared" si="42"/>
        <v>0.7376611992193296</v>
      </c>
    </row>
    <row r="821" spans="13:22" x14ac:dyDescent="0.25">
      <c r="M821" s="3">
        <v>817</v>
      </c>
      <c r="N821" s="122">
        <f>(_xlfn.GAMMA.INV(T821,IF($O$2="Railway",$D$31,$D$32),IF($O$2="Railway",$F$31,$F$32))*'CBA Result'!$G$124)</f>
        <v>1892470631.3286288</v>
      </c>
      <c r="O821" s="122">
        <f>'CBA Result'!$G$123+'CBA Result'!$G$127+'CBA Result'!$G$128+'CBA Result'!$G$129+'CBA Result'!$G$130</f>
        <v>728759586.14829445</v>
      </c>
      <c r="P821" s="122">
        <f>'CBA Result'!$G$125+'CBA Result'!$G$126</f>
        <v>5415872827.8395329</v>
      </c>
      <c r="Q821" s="122">
        <f>'CBA Result'!$G$110</f>
        <v>-7384971586.1375494</v>
      </c>
      <c r="R821" s="122">
        <v>6.5766686821889908E-2</v>
      </c>
      <c r="S821" s="122">
        <f t="shared" si="40"/>
        <v>1472105586.768086</v>
      </c>
      <c r="T821" s="122">
        <v>7.1455885043992695E-2</v>
      </c>
      <c r="U821" s="122">
        <f t="shared" si="41"/>
        <v>-9081564834.9079494</v>
      </c>
      <c r="V821" s="3">
        <f t="shared" si="42"/>
        <v>0.4507302297188851</v>
      </c>
    </row>
    <row r="822" spans="13:22" x14ac:dyDescent="0.25">
      <c r="M822" s="3">
        <v>818</v>
      </c>
      <c r="N822" s="122">
        <f>(_xlfn.GAMMA.INV(T822,IF($O$2="Railway",$D$31,$D$32),IF($O$2="Railway",$F$31,$F$32))*'CBA Result'!$G$124)</f>
        <v>3034010874.8293824</v>
      </c>
      <c r="O822" s="122">
        <f>'CBA Result'!$G$123+'CBA Result'!$G$127+'CBA Result'!$G$128+'CBA Result'!$G$129+'CBA Result'!$G$130</f>
        <v>728759586.14829445</v>
      </c>
      <c r="P822" s="122">
        <f>'CBA Result'!$G$125+'CBA Result'!$G$126</f>
        <v>5415872827.8395329</v>
      </c>
      <c r="Q822" s="122">
        <f>'CBA Result'!$G$110</f>
        <v>-7384971586.1375494</v>
      </c>
      <c r="R822" s="122">
        <v>0.6889159300410157</v>
      </c>
      <c r="S822" s="122">
        <f t="shared" si="40"/>
        <v>5572783531.2247143</v>
      </c>
      <c r="T822" s="122">
        <v>0.76545877029732257</v>
      </c>
      <c r="U822" s="122">
        <f t="shared" si="41"/>
        <v>-14559574142.629919</v>
      </c>
      <c r="V822" s="3">
        <f t="shared" si="42"/>
        <v>0.64119691281822722</v>
      </c>
    </row>
    <row r="823" spans="13:22" x14ac:dyDescent="0.25">
      <c r="M823" s="3">
        <v>819</v>
      </c>
      <c r="N823" s="122">
        <f>(_xlfn.GAMMA.INV(T823,IF($O$2="Railway",$D$31,$D$32),IF($O$2="Railway",$F$31,$F$32))*'CBA Result'!$G$124)</f>
        <v>2137562716.6885302</v>
      </c>
      <c r="O823" s="122">
        <f>'CBA Result'!$G$123+'CBA Result'!$G$127+'CBA Result'!$G$128+'CBA Result'!$G$129+'CBA Result'!$G$130</f>
        <v>728759586.14829445</v>
      </c>
      <c r="P823" s="122">
        <f>'CBA Result'!$G$125+'CBA Result'!$G$126</f>
        <v>5415872827.8395329</v>
      </c>
      <c r="Q823" s="122">
        <f>'CBA Result'!$G$110</f>
        <v>-7384971586.1375494</v>
      </c>
      <c r="R823" s="122">
        <v>0.75624476137875141</v>
      </c>
      <c r="S823" s="122">
        <f t="shared" si="40"/>
        <v>6124801340.145421</v>
      </c>
      <c r="T823" s="122">
        <v>0.17566338358624189</v>
      </c>
      <c r="U823" s="122">
        <f t="shared" si="41"/>
        <v>-10257709725.545473</v>
      </c>
      <c r="V823" s="3">
        <f t="shared" si="42"/>
        <v>0.87652350120524847</v>
      </c>
    </row>
    <row r="824" spans="13:22" x14ac:dyDescent="0.25">
      <c r="M824" s="3">
        <v>820</v>
      </c>
      <c r="N824" s="122">
        <f>(_xlfn.GAMMA.INV(T824,IF($O$2="Railway",$D$31,$D$32),IF($O$2="Railway",$F$31,$F$32))*'CBA Result'!$G$124)</f>
        <v>2549019290.3412576</v>
      </c>
      <c r="O824" s="122">
        <f>'CBA Result'!$G$123+'CBA Result'!$G$127+'CBA Result'!$G$128+'CBA Result'!$G$129+'CBA Result'!$G$130</f>
        <v>728759586.14829445</v>
      </c>
      <c r="P824" s="122">
        <f>'CBA Result'!$G$125+'CBA Result'!$G$126</f>
        <v>5415872827.8395329</v>
      </c>
      <c r="Q824" s="122">
        <f>'CBA Result'!$G$110</f>
        <v>-7384971586.1375494</v>
      </c>
      <c r="R824" s="122">
        <v>0.14810815075885253</v>
      </c>
      <c r="S824" s="122">
        <f t="shared" si="40"/>
        <v>2112622072.7035599</v>
      </c>
      <c r="T824" s="122">
        <v>0.45081450799792766</v>
      </c>
      <c r="U824" s="122">
        <f t="shared" si="41"/>
        <v>-12232202480.422705</v>
      </c>
      <c r="V824" s="3">
        <f t="shared" si="42"/>
        <v>0.44067296611712375</v>
      </c>
    </row>
    <row r="825" spans="13:22" x14ac:dyDescent="0.25">
      <c r="M825" s="3">
        <v>821</v>
      </c>
      <c r="N825" s="122">
        <f>(_xlfn.GAMMA.INV(T825,IF($O$2="Railway",$D$31,$D$32),IF($O$2="Railway",$F$31,$F$32))*'CBA Result'!$G$124)</f>
        <v>3025327041.9363246</v>
      </c>
      <c r="O825" s="122">
        <f>'CBA Result'!$G$123+'CBA Result'!$G$127+'CBA Result'!$G$128+'CBA Result'!$G$129+'CBA Result'!$G$130</f>
        <v>728759586.14829445</v>
      </c>
      <c r="P825" s="122">
        <f>'CBA Result'!$G$125+'CBA Result'!$G$126</f>
        <v>5415872827.8395329</v>
      </c>
      <c r="Q825" s="122">
        <f>'CBA Result'!$G$110</f>
        <v>-7384971586.1375494</v>
      </c>
      <c r="R825" s="122">
        <v>0.68444489833229127</v>
      </c>
      <c r="S825" s="122">
        <f t="shared" si="40"/>
        <v>5538532777.7700024</v>
      </c>
      <c r="T825" s="122">
        <v>0.76102947897349538</v>
      </c>
      <c r="U825" s="122">
        <f t="shared" si="41"/>
        <v>-14517902271.939674</v>
      </c>
      <c r="V825" s="3">
        <f t="shared" si="42"/>
        <v>0.64008003579246264</v>
      </c>
    </row>
    <row r="826" spans="13:22" x14ac:dyDescent="0.25">
      <c r="M826" s="3">
        <v>822</v>
      </c>
      <c r="N826" s="122">
        <f>(_xlfn.GAMMA.INV(T826,IF($O$2="Railway",$D$31,$D$32),IF($O$2="Railway",$F$31,$F$32))*'CBA Result'!$G$124)</f>
        <v>3239927006.8980675</v>
      </c>
      <c r="O826" s="122">
        <f>'CBA Result'!$G$123+'CBA Result'!$G$127+'CBA Result'!$G$128+'CBA Result'!$G$129+'CBA Result'!$G$130</f>
        <v>728759586.14829445</v>
      </c>
      <c r="P826" s="122">
        <f>'CBA Result'!$G$125+'CBA Result'!$G$126</f>
        <v>5415872827.8395329</v>
      </c>
      <c r="Q826" s="122">
        <f>'CBA Result'!$G$110</f>
        <v>-7384971586.1375494</v>
      </c>
      <c r="R826" s="122">
        <v>0.78678788709207337</v>
      </c>
      <c r="S826" s="122">
        <f t="shared" si="40"/>
        <v>6403895825.4781876</v>
      </c>
      <c r="T826" s="122">
        <v>0.85467973781607121</v>
      </c>
      <c r="U826" s="122">
        <f t="shared" si="41"/>
        <v>-15547721949.511524</v>
      </c>
      <c r="V826" s="3">
        <f t="shared" si="42"/>
        <v>0.66714483653667567</v>
      </c>
    </row>
    <row r="827" spans="13:22" x14ac:dyDescent="0.25">
      <c r="M827" s="3">
        <v>823</v>
      </c>
      <c r="N827" s="122">
        <f>(_xlfn.GAMMA.INV(T827,IF($O$2="Railway",$D$31,$D$32),IF($O$2="Railway",$F$31,$F$32))*'CBA Result'!$G$124)</f>
        <v>3117740330.1455107</v>
      </c>
      <c r="O827" s="122">
        <f>'CBA Result'!$G$123+'CBA Result'!$G$127+'CBA Result'!$G$128+'CBA Result'!$G$129+'CBA Result'!$G$130</f>
        <v>728759586.14829445</v>
      </c>
      <c r="P827" s="122">
        <f>'CBA Result'!$G$125+'CBA Result'!$G$126</f>
        <v>5415872827.8395329</v>
      </c>
      <c r="Q827" s="122">
        <f>'CBA Result'!$G$110</f>
        <v>-7384971586.1375494</v>
      </c>
      <c r="R827" s="122">
        <v>0.58623713971225688</v>
      </c>
      <c r="S827" s="122">
        <f t="shared" si="40"/>
        <v>4839033947.4068384</v>
      </c>
      <c r="T827" s="122">
        <v>0.805384334855752</v>
      </c>
      <c r="U827" s="122">
        <f t="shared" si="41"/>
        <v>-14961374024.993801</v>
      </c>
      <c r="V827" s="3">
        <f t="shared" si="42"/>
        <v>0.58053049467187834</v>
      </c>
    </row>
    <row r="828" spans="13:22" x14ac:dyDescent="0.25">
      <c r="M828" s="3">
        <v>824</v>
      </c>
      <c r="N828" s="122">
        <f>(_xlfn.GAMMA.INV(T828,IF($O$2="Railway",$D$31,$D$32),IF($O$2="Railway",$F$31,$F$32))*'CBA Result'!$G$124)</f>
        <v>1648781878.7805779</v>
      </c>
      <c r="O828" s="122">
        <f>'CBA Result'!$G$123+'CBA Result'!$G$127+'CBA Result'!$G$128+'CBA Result'!$G$129+'CBA Result'!$G$130</f>
        <v>728759586.14829445</v>
      </c>
      <c r="P828" s="122">
        <f>'CBA Result'!$G$125+'CBA Result'!$G$126</f>
        <v>5415872827.8395329</v>
      </c>
      <c r="Q828" s="122">
        <f>'CBA Result'!$G$110</f>
        <v>-7384971586.1375494</v>
      </c>
      <c r="R828" s="122">
        <v>0.20461895495972715</v>
      </c>
      <c r="S828" s="122">
        <f t="shared" si="40"/>
        <v>2487507781.233089</v>
      </c>
      <c r="T828" s="122">
        <v>2.0463437238980808E-2</v>
      </c>
      <c r="U828" s="122">
        <f t="shared" si="41"/>
        <v>-7912154240.5415506</v>
      </c>
      <c r="V828" s="3">
        <f t="shared" si="42"/>
        <v>0.61488301393742428</v>
      </c>
    </row>
    <row r="829" spans="13:22" x14ac:dyDescent="0.25">
      <c r="M829" s="3">
        <v>825</v>
      </c>
      <c r="N829" s="122">
        <f>(_xlfn.GAMMA.INV(T829,IF($O$2="Railway",$D$31,$D$32),IF($O$2="Railway",$F$31,$F$32))*'CBA Result'!$G$124)</f>
        <v>1769706439.2723641</v>
      </c>
      <c r="O829" s="122">
        <f>'CBA Result'!$G$123+'CBA Result'!$G$127+'CBA Result'!$G$128+'CBA Result'!$G$129+'CBA Result'!$G$130</f>
        <v>728759586.14829445</v>
      </c>
      <c r="P829" s="122">
        <f>'CBA Result'!$G$125+'CBA Result'!$G$126</f>
        <v>5415872827.8395329</v>
      </c>
      <c r="Q829" s="122">
        <f>'CBA Result'!$G$110</f>
        <v>-7384971586.1375494</v>
      </c>
      <c r="R829" s="122">
        <v>0.34078332725274807</v>
      </c>
      <c r="S829" s="122">
        <f t="shared" si="40"/>
        <v>3319470390.8325911</v>
      </c>
      <c r="T829" s="122">
        <v>4.0062759541757864E-2</v>
      </c>
      <c r="U829" s="122">
        <f t="shared" si="41"/>
        <v>-8492445537.0399876</v>
      </c>
      <c r="V829" s="3">
        <f t="shared" si="42"/>
        <v>0.68507197259943475</v>
      </c>
    </row>
    <row r="830" spans="13:22" x14ac:dyDescent="0.25">
      <c r="M830" s="3">
        <v>826</v>
      </c>
      <c r="N830" s="122">
        <f>(_xlfn.GAMMA.INV(T830,IF($O$2="Railway",$D$31,$D$32),IF($O$2="Railway",$F$31,$F$32))*'CBA Result'!$G$124)</f>
        <v>1834349433.6168923</v>
      </c>
      <c r="O830" s="122">
        <f>'CBA Result'!$G$123+'CBA Result'!$G$127+'CBA Result'!$G$128+'CBA Result'!$G$129+'CBA Result'!$G$130</f>
        <v>728759586.14829445</v>
      </c>
      <c r="P830" s="122">
        <f>'CBA Result'!$G$125+'CBA Result'!$G$126</f>
        <v>5415872827.8395329</v>
      </c>
      <c r="Q830" s="122">
        <f>'CBA Result'!$G$110</f>
        <v>-7384971586.1375494</v>
      </c>
      <c r="R830" s="122">
        <v>6.2168800718294004E-2</v>
      </c>
      <c r="S830" s="122">
        <f t="shared" si="40"/>
        <v>1439005552.9014757</v>
      </c>
      <c r="T830" s="122">
        <v>5.4989046414981591E-2</v>
      </c>
      <c r="U830" s="122">
        <f t="shared" si="41"/>
        <v>-8802653544.786068</v>
      </c>
      <c r="V830" s="3">
        <f t="shared" si="42"/>
        <v>0.45464865251196551</v>
      </c>
    </row>
    <row r="831" spans="13:22" x14ac:dyDescent="0.25">
      <c r="M831" s="3">
        <v>827</v>
      </c>
      <c r="N831" s="122">
        <f>(_xlfn.GAMMA.INV(T831,IF($O$2="Railway",$D$31,$D$32),IF($O$2="Railway",$F$31,$F$32))*'CBA Result'!$G$124)</f>
        <v>3125606742.7708316</v>
      </c>
      <c r="O831" s="122">
        <f>'CBA Result'!$G$123+'CBA Result'!$G$127+'CBA Result'!$G$128+'CBA Result'!$G$129+'CBA Result'!$G$130</f>
        <v>728759586.14829445</v>
      </c>
      <c r="P831" s="122">
        <f>'CBA Result'!$G$125+'CBA Result'!$G$126</f>
        <v>5415872827.8395329</v>
      </c>
      <c r="Q831" s="122">
        <f>'CBA Result'!$G$110</f>
        <v>-7384971586.1375494</v>
      </c>
      <c r="R831" s="122">
        <v>0.85888333129255301</v>
      </c>
      <c r="S831" s="122">
        <f t="shared" si="40"/>
        <v>7176931056.9481421</v>
      </c>
      <c r="T831" s="122">
        <v>0.80887606503921539</v>
      </c>
      <c r="U831" s="122">
        <f t="shared" si="41"/>
        <v>-14999123269.337337</v>
      </c>
      <c r="V831" s="3">
        <f t="shared" si="42"/>
        <v>0.73546281257775348</v>
      </c>
    </row>
    <row r="832" spans="13:22" x14ac:dyDescent="0.25">
      <c r="M832" s="3">
        <v>828</v>
      </c>
      <c r="N832" s="122">
        <f>(_xlfn.GAMMA.INV(T832,IF($O$2="Railway",$D$31,$D$32),IF($O$2="Railway",$F$31,$F$32))*'CBA Result'!$G$124)</f>
        <v>1958924556.6994798</v>
      </c>
      <c r="O832" s="122">
        <f>'CBA Result'!$G$123+'CBA Result'!$G$127+'CBA Result'!$G$128+'CBA Result'!$G$129+'CBA Result'!$G$130</f>
        <v>728759586.14829445</v>
      </c>
      <c r="P832" s="122">
        <f>'CBA Result'!$G$125+'CBA Result'!$G$126</f>
        <v>5415872827.8395329</v>
      </c>
      <c r="Q832" s="122">
        <f>'CBA Result'!$G$110</f>
        <v>-7384971586.1375494</v>
      </c>
      <c r="R832" s="122">
        <v>0.54485908922382886</v>
      </c>
      <c r="S832" s="122">
        <f t="shared" si="40"/>
        <v>4567058268.9613829</v>
      </c>
      <c r="T832" s="122">
        <v>9.4075991483193122E-2</v>
      </c>
      <c r="U832" s="122">
        <f t="shared" si="41"/>
        <v>-9400463116.2333603</v>
      </c>
      <c r="V832" s="3">
        <f t="shared" si="42"/>
        <v>0.77174308564449057</v>
      </c>
    </row>
    <row r="833" spans="13:22" x14ac:dyDescent="0.25">
      <c r="M833" s="3">
        <v>829</v>
      </c>
      <c r="N833" s="122">
        <f>(_xlfn.GAMMA.INV(T833,IF($O$2="Railway",$D$31,$D$32),IF($O$2="Railway",$F$31,$F$32))*'CBA Result'!$G$124)</f>
        <v>3683258916.4371324</v>
      </c>
      <c r="O833" s="122">
        <f>'CBA Result'!$G$123+'CBA Result'!$G$127+'CBA Result'!$G$128+'CBA Result'!$G$129+'CBA Result'!$G$130</f>
        <v>728759586.14829445</v>
      </c>
      <c r="P833" s="122">
        <f>'CBA Result'!$G$125+'CBA Result'!$G$126</f>
        <v>5415872827.8395329</v>
      </c>
      <c r="Q833" s="122">
        <f>'CBA Result'!$G$110</f>
        <v>-7384971586.1375494</v>
      </c>
      <c r="R833" s="122">
        <v>0.74771077350999526</v>
      </c>
      <c r="S833" s="122">
        <f t="shared" si="40"/>
        <v>6050486570.4531689</v>
      </c>
      <c r="T833" s="122">
        <v>0.95807383646235733</v>
      </c>
      <c r="U833" s="122">
        <f t="shared" si="41"/>
        <v>-17675177674.959671</v>
      </c>
      <c r="V833" s="3">
        <f t="shared" si="42"/>
        <v>0.59193210192510648</v>
      </c>
    </row>
    <row r="834" spans="13:22" x14ac:dyDescent="0.25">
      <c r="M834" s="3">
        <v>830</v>
      </c>
      <c r="N834" s="122">
        <f>(_xlfn.GAMMA.INV(T834,IF($O$2="Railway",$D$31,$D$32),IF($O$2="Railway",$F$31,$F$32))*'CBA Result'!$G$124)</f>
        <v>1939496684.7168629</v>
      </c>
      <c r="O834" s="122">
        <f>'CBA Result'!$G$123+'CBA Result'!$G$127+'CBA Result'!$G$128+'CBA Result'!$G$129+'CBA Result'!$G$130</f>
        <v>728759586.14829445</v>
      </c>
      <c r="P834" s="122">
        <f>'CBA Result'!$G$125+'CBA Result'!$G$126</f>
        <v>5415872827.8395329</v>
      </c>
      <c r="Q834" s="122">
        <f>'CBA Result'!$G$110</f>
        <v>-7384971586.1375494</v>
      </c>
      <c r="R834" s="122">
        <v>0.90590529590209112</v>
      </c>
      <c r="S834" s="122">
        <f t="shared" si="40"/>
        <v>7831034481.6458817</v>
      </c>
      <c r="T834" s="122">
        <v>8.7033061784680954E-2</v>
      </c>
      <c r="U834" s="122">
        <f t="shared" si="41"/>
        <v>-9307232882.6468239</v>
      </c>
      <c r="V834" s="3">
        <f t="shared" si="42"/>
        <v>1.1280786550518991</v>
      </c>
    </row>
    <row r="835" spans="13:22" x14ac:dyDescent="0.25">
      <c r="M835" s="3">
        <v>831</v>
      </c>
      <c r="N835" s="122">
        <f>(_xlfn.GAMMA.INV(T835,IF($O$2="Railway",$D$31,$D$32),IF($O$2="Railway",$F$31,$F$32))*'CBA Result'!$G$124)</f>
        <v>2986480764.5444155</v>
      </c>
      <c r="O835" s="122">
        <f>'CBA Result'!$G$123+'CBA Result'!$G$127+'CBA Result'!$G$128+'CBA Result'!$G$129+'CBA Result'!$G$130</f>
        <v>728759586.14829445</v>
      </c>
      <c r="P835" s="122">
        <f>'CBA Result'!$G$125+'CBA Result'!$G$126</f>
        <v>5415872827.8395329</v>
      </c>
      <c r="Q835" s="122">
        <f>'CBA Result'!$G$110</f>
        <v>-7384971586.1375494</v>
      </c>
      <c r="R835" s="122">
        <v>0.92433937405747824</v>
      </c>
      <c r="S835" s="122">
        <f t="shared" si="40"/>
        <v>8147452811.5811319</v>
      </c>
      <c r="T835" s="122">
        <v>0.74055862930418526</v>
      </c>
      <c r="U835" s="122">
        <f t="shared" si="41"/>
        <v>-14331487232.842466</v>
      </c>
      <c r="V835" s="3">
        <f t="shared" si="42"/>
        <v>0.82773636605480405</v>
      </c>
    </row>
    <row r="836" spans="13:22" x14ac:dyDescent="0.25">
      <c r="M836" s="3">
        <v>832</v>
      </c>
      <c r="N836" s="122">
        <f>(_xlfn.GAMMA.INV(T836,IF($O$2="Railway",$D$31,$D$32),IF($O$2="Railway",$F$31,$F$32))*'CBA Result'!$G$124)</f>
        <v>3049675022.3637505</v>
      </c>
      <c r="O836" s="122">
        <f>'CBA Result'!$G$123+'CBA Result'!$G$127+'CBA Result'!$G$128+'CBA Result'!$G$129+'CBA Result'!$G$130</f>
        <v>728759586.14829445</v>
      </c>
      <c r="P836" s="122">
        <f>'CBA Result'!$G$125+'CBA Result'!$G$126</f>
        <v>5415872827.8395329</v>
      </c>
      <c r="Q836" s="122">
        <f>'CBA Result'!$G$110</f>
        <v>-7384971586.1375494</v>
      </c>
      <c r="R836" s="122">
        <v>0.47735097920759106</v>
      </c>
      <c r="S836" s="122">
        <f t="shared" si="40"/>
        <v>4142036903.01928</v>
      </c>
      <c r="T836" s="122">
        <v>0.77331178454875105</v>
      </c>
      <c r="U836" s="122">
        <f t="shared" si="41"/>
        <v>-14634743061.535177</v>
      </c>
      <c r="V836" s="3">
        <f t="shared" si="42"/>
        <v>0.54121015163900466</v>
      </c>
    </row>
    <row r="837" spans="13:22" x14ac:dyDescent="0.25">
      <c r="M837" s="3">
        <v>833</v>
      </c>
      <c r="N837" s="122">
        <f>(_xlfn.GAMMA.INV(T837,IF($O$2="Railway",$D$31,$D$32),IF($O$2="Railway",$F$31,$F$32))*'CBA Result'!$G$124)</f>
        <v>2596314702.0531435</v>
      </c>
      <c r="O837" s="122">
        <f>'CBA Result'!$G$123+'CBA Result'!$G$127+'CBA Result'!$G$128+'CBA Result'!$G$129+'CBA Result'!$G$130</f>
        <v>728759586.14829445</v>
      </c>
      <c r="P837" s="122">
        <f>'CBA Result'!$G$125+'CBA Result'!$G$126</f>
        <v>5415872827.8395329</v>
      </c>
      <c r="Q837" s="122">
        <f>'CBA Result'!$G$110</f>
        <v>-7384971586.1375494</v>
      </c>
      <c r="R837" s="122">
        <v>0.93810290915550121</v>
      </c>
      <c r="S837" s="122">
        <f t="shared" si="40"/>
        <v>8419647504.2866087</v>
      </c>
      <c r="T837" s="122">
        <v>0.48545936820916791</v>
      </c>
      <c r="U837" s="122">
        <f t="shared" si="41"/>
        <v>-12459163121.578661</v>
      </c>
      <c r="V837" s="3">
        <f t="shared" si="42"/>
        <v>0.94265735811314355</v>
      </c>
    </row>
    <row r="838" spans="13:22" x14ac:dyDescent="0.25">
      <c r="M838" s="3">
        <v>834</v>
      </c>
      <c r="N838" s="122">
        <f>(_xlfn.GAMMA.INV(T838,IF($O$2="Railway",$D$31,$D$32),IF($O$2="Railway",$F$31,$F$32))*'CBA Result'!$G$124)</f>
        <v>1944286250.5377903</v>
      </c>
      <c r="O838" s="122">
        <f>'CBA Result'!$G$123+'CBA Result'!$G$127+'CBA Result'!$G$128+'CBA Result'!$G$129+'CBA Result'!$G$130</f>
        <v>728759586.14829445</v>
      </c>
      <c r="P838" s="122">
        <f>'CBA Result'!$G$125+'CBA Result'!$G$126</f>
        <v>5415872827.8395329</v>
      </c>
      <c r="Q838" s="122">
        <f>'CBA Result'!$G$110</f>
        <v>-7384971586.1375494</v>
      </c>
      <c r="R838" s="122">
        <v>0.31188281180490707</v>
      </c>
      <c r="S838" s="122">
        <f t="shared" ref="S838:S901" si="43">_xlfn.BETA.INV(R838,IF($O$2="Railway",$I$30,$J$30),IF($O$2="Railway",$I$31,$J$31),IF($O$2="Railway",$I$27,$J$27),IF($O$2="Railway",$I$29,$J$29))*P838</f>
        <v>3146698784.9697251</v>
      </c>
      <c r="T838" s="122">
        <v>8.8736057647427091E-2</v>
      </c>
      <c r="U838" s="122">
        <f t="shared" ref="U838:U901" si="44">_xlfn.GAMMA.INV(T838,IF($O$2="Railway",$D$31,$D$32),IF($O$2="Railway",$F$31,$F$32))*Q838</f>
        <v>-9330216992.314764</v>
      </c>
      <c r="V838" s="3">
        <f t="shared" ref="V838:V901" si="45">(N838+O838+S838)/-U838</f>
        <v>0.62375233356839321</v>
      </c>
    </row>
    <row r="839" spans="13:22" x14ac:dyDescent="0.25">
      <c r="M839" s="3">
        <v>835</v>
      </c>
      <c r="N839" s="122">
        <f>(_xlfn.GAMMA.INV(T839,IF($O$2="Railway",$D$31,$D$32),IF($O$2="Railway",$F$31,$F$32))*'CBA Result'!$G$124)</f>
        <v>2910194734.4875441</v>
      </c>
      <c r="O839" s="122">
        <f>'CBA Result'!$G$123+'CBA Result'!$G$127+'CBA Result'!$G$128+'CBA Result'!$G$129+'CBA Result'!$G$130</f>
        <v>728759586.14829445</v>
      </c>
      <c r="P839" s="122">
        <f>'CBA Result'!$G$125+'CBA Result'!$G$126</f>
        <v>5415872827.8395329</v>
      </c>
      <c r="Q839" s="122">
        <f>'CBA Result'!$G$110</f>
        <v>-7384971586.1375494</v>
      </c>
      <c r="R839" s="122">
        <v>0.49539276304409252</v>
      </c>
      <c r="S839" s="122">
        <f t="shared" si="43"/>
        <v>4253790604.0770583</v>
      </c>
      <c r="T839" s="122">
        <v>0.69730839231730068</v>
      </c>
      <c r="U839" s="122">
        <f t="shared" si="44"/>
        <v>-13965406768.242163</v>
      </c>
      <c r="V839" s="3">
        <f t="shared" si="45"/>
        <v>0.56516398381329513</v>
      </c>
    </row>
    <row r="840" spans="13:22" x14ac:dyDescent="0.25">
      <c r="M840" s="3">
        <v>836</v>
      </c>
      <c r="N840" s="122">
        <f>(_xlfn.GAMMA.INV(T840,IF($O$2="Railway",$D$31,$D$32),IF($O$2="Railway",$F$31,$F$32))*'CBA Result'!$G$124)</f>
        <v>3304141715.1868458</v>
      </c>
      <c r="O840" s="122">
        <f>'CBA Result'!$G$123+'CBA Result'!$G$127+'CBA Result'!$G$128+'CBA Result'!$G$129+'CBA Result'!$G$130</f>
        <v>728759586.14829445</v>
      </c>
      <c r="P840" s="122">
        <f>'CBA Result'!$G$125+'CBA Result'!$G$126</f>
        <v>5415872827.8395329</v>
      </c>
      <c r="Q840" s="122">
        <f>'CBA Result'!$G$110</f>
        <v>-7384971586.1375494</v>
      </c>
      <c r="R840" s="122">
        <v>2.9222045331436575E-2</v>
      </c>
      <c r="S840" s="122">
        <f t="shared" si="43"/>
        <v>1088820758.1778862</v>
      </c>
      <c r="T840" s="122">
        <v>0.87649312230055809</v>
      </c>
      <c r="U840" s="122">
        <f t="shared" si="44"/>
        <v>-15855874703.390627</v>
      </c>
      <c r="V840" s="3">
        <f t="shared" si="45"/>
        <v>0.32301731410742007</v>
      </c>
    </row>
    <row r="841" spans="13:22" x14ac:dyDescent="0.25">
      <c r="M841" s="3">
        <v>837</v>
      </c>
      <c r="N841" s="122">
        <f>(_xlfn.GAMMA.INV(T841,IF($O$2="Railway",$D$31,$D$32),IF($O$2="Railway",$F$31,$F$32))*'CBA Result'!$G$124)</f>
        <v>3015730502.3191266</v>
      </c>
      <c r="O841" s="122">
        <f>'CBA Result'!$G$123+'CBA Result'!$G$127+'CBA Result'!$G$128+'CBA Result'!$G$129+'CBA Result'!$G$130</f>
        <v>728759586.14829445</v>
      </c>
      <c r="P841" s="122">
        <f>'CBA Result'!$G$125+'CBA Result'!$G$126</f>
        <v>5415872827.8395329</v>
      </c>
      <c r="Q841" s="122">
        <f>'CBA Result'!$G$110</f>
        <v>-7384971586.1375494</v>
      </c>
      <c r="R841" s="122">
        <v>0.26837102080785213</v>
      </c>
      <c r="S841" s="122">
        <f t="shared" si="43"/>
        <v>2884098796.9841566</v>
      </c>
      <c r="T841" s="122">
        <v>0.75607199801863212</v>
      </c>
      <c r="U841" s="122">
        <f t="shared" si="44"/>
        <v>-14471850515.425407</v>
      </c>
      <c r="V841" s="3">
        <f t="shared" si="45"/>
        <v>0.45803326108062187</v>
      </c>
    </row>
    <row r="842" spans="13:22" x14ac:dyDescent="0.25">
      <c r="M842" s="3">
        <v>838</v>
      </c>
      <c r="N842" s="122">
        <f>(_xlfn.GAMMA.INV(T842,IF($O$2="Railway",$D$31,$D$32),IF($O$2="Railway",$F$31,$F$32))*'CBA Result'!$G$124)</f>
        <v>2455906565.4994092</v>
      </c>
      <c r="O842" s="122">
        <f>'CBA Result'!$G$123+'CBA Result'!$G$127+'CBA Result'!$G$128+'CBA Result'!$G$129+'CBA Result'!$G$130</f>
        <v>728759586.14829445</v>
      </c>
      <c r="P842" s="122">
        <f>'CBA Result'!$G$125+'CBA Result'!$G$126</f>
        <v>5415872827.8395329</v>
      </c>
      <c r="Q842" s="122">
        <f>'CBA Result'!$G$110</f>
        <v>-7384971586.1375494</v>
      </c>
      <c r="R842" s="122">
        <v>8.6776974786727301E-2</v>
      </c>
      <c r="S842" s="122">
        <f t="shared" si="43"/>
        <v>1653539198.752274</v>
      </c>
      <c r="T842" s="122">
        <v>0.38270232780862434</v>
      </c>
      <c r="U842" s="122">
        <f t="shared" si="44"/>
        <v>-11785374279.441578</v>
      </c>
      <c r="V842" s="3">
        <f t="shared" si="45"/>
        <v>0.41052623664568288</v>
      </c>
    </row>
    <row r="843" spans="13:22" x14ac:dyDescent="0.25">
      <c r="M843" s="3">
        <v>839</v>
      </c>
      <c r="N843" s="122">
        <f>(_xlfn.GAMMA.INV(T843,IF($O$2="Railway",$D$31,$D$32),IF($O$2="Railway",$F$31,$F$32))*'CBA Result'!$G$124)</f>
        <v>2912105719.3561702</v>
      </c>
      <c r="O843" s="122">
        <f>'CBA Result'!$G$123+'CBA Result'!$G$127+'CBA Result'!$G$128+'CBA Result'!$G$129+'CBA Result'!$G$130</f>
        <v>728759586.14829445</v>
      </c>
      <c r="P843" s="122">
        <f>'CBA Result'!$G$125+'CBA Result'!$G$126</f>
        <v>5415872827.8395329</v>
      </c>
      <c r="Q843" s="122">
        <f>'CBA Result'!$G$110</f>
        <v>-7384971586.1375494</v>
      </c>
      <c r="R843" s="122">
        <v>0.76924544305763609</v>
      </c>
      <c r="S843" s="122">
        <f t="shared" si="43"/>
        <v>6240946977.5374126</v>
      </c>
      <c r="T843" s="122">
        <v>0.69843965894687465</v>
      </c>
      <c r="U843" s="122">
        <f t="shared" si="44"/>
        <v>-13974577178.971746</v>
      </c>
      <c r="V843" s="3">
        <f t="shared" si="45"/>
        <v>0.70712781907359179</v>
      </c>
    </row>
    <row r="844" spans="13:22" x14ac:dyDescent="0.25">
      <c r="M844" s="3">
        <v>840</v>
      </c>
      <c r="N844" s="122">
        <f>(_xlfn.GAMMA.INV(T844,IF($O$2="Railway",$D$31,$D$32),IF($O$2="Railway",$F$31,$F$32))*'CBA Result'!$G$124)</f>
        <v>3808609734.9454284</v>
      </c>
      <c r="O844" s="122">
        <f>'CBA Result'!$G$123+'CBA Result'!$G$127+'CBA Result'!$G$128+'CBA Result'!$G$129+'CBA Result'!$G$130</f>
        <v>728759586.14829445</v>
      </c>
      <c r="P844" s="122">
        <f>'CBA Result'!$G$125+'CBA Result'!$G$126</f>
        <v>5415872827.8395329</v>
      </c>
      <c r="Q844" s="122">
        <f>'CBA Result'!$G$110</f>
        <v>-7384971586.1375494</v>
      </c>
      <c r="R844" s="122">
        <v>0.16714213499711716</v>
      </c>
      <c r="S844" s="122">
        <f t="shared" si="43"/>
        <v>2242414034.1657343</v>
      </c>
      <c r="T844" s="122">
        <v>0.97187815156402158</v>
      </c>
      <c r="U844" s="122">
        <f t="shared" si="44"/>
        <v>-18276709644.093933</v>
      </c>
      <c r="V844" s="3">
        <f t="shared" si="45"/>
        <v>0.37095207437681899</v>
      </c>
    </row>
    <row r="845" spans="13:22" x14ac:dyDescent="0.25">
      <c r="M845" s="3">
        <v>841</v>
      </c>
      <c r="N845" s="122">
        <f>(_xlfn.GAMMA.INV(T845,IF($O$2="Railway",$D$31,$D$32),IF($O$2="Railway",$F$31,$F$32))*'CBA Result'!$G$124)</f>
        <v>2247927195.8422847</v>
      </c>
      <c r="O845" s="122">
        <f>'CBA Result'!$G$123+'CBA Result'!$G$127+'CBA Result'!$G$128+'CBA Result'!$G$129+'CBA Result'!$G$130</f>
        <v>728759586.14829445</v>
      </c>
      <c r="P845" s="122">
        <f>'CBA Result'!$G$125+'CBA Result'!$G$126</f>
        <v>5415872827.8395329</v>
      </c>
      <c r="Q845" s="122">
        <f>'CBA Result'!$G$110</f>
        <v>-7384971586.1375494</v>
      </c>
      <c r="R845" s="122">
        <v>0.55987719269363767</v>
      </c>
      <c r="S845" s="122">
        <f t="shared" si="43"/>
        <v>4664577256.8633585</v>
      </c>
      <c r="T845" s="122">
        <v>0.24023495512084714</v>
      </c>
      <c r="U845" s="122">
        <f t="shared" si="44"/>
        <v>-10787325433.347504</v>
      </c>
      <c r="V845" s="3">
        <f t="shared" si="45"/>
        <v>0.70835575380270266</v>
      </c>
    </row>
    <row r="846" spans="13:22" x14ac:dyDescent="0.25">
      <c r="M846" s="3">
        <v>842</v>
      </c>
      <c r="N846" s="122">
        <f>(_xlfn.GAMMA.INV(T846,IF($O$2="Railway",$D$31,$D$32),IF($O$2="Railway",$F$31,$F$32))*'CBA Result'!$G$124)</f>
        <v>2828061815.2014041</v>
      </c>
      <c r="O846" s="122">
        <f>'CBA Result'!$G$123+'CBA Result'!$G$127+'CBA Result'!$G$128+'CBA Result'!$G$129+'CBA Result'!$G$130</f>
        <v>728759586.14829445</v>
      </c>
      <c r="P846" s="122">
        <f>'CBA Result'!$G$125+'CBA Result'!$G$126</f>
        <v>5415872827.8395329</v>
      </c>
      <c r="Q846" s="122">
        <f>'CBA Result'!$G$110</f>
        <v>-7384971586.1375494</v>
      </c>
      <c r="R846" s="122">
        <v>0.40944812874655112</v>
      </c>
      <c r="S846" s="122">
        <f t="shared" si="43"/>
        <v>3729683312.3665648</v>
      </c>
      <c r="T846" s="122">
        <v>0.64651399447367908</v>
      </c>
      <c r="U846" s="122">
        <f t="shared" si="44"/>
        <v>-13571268323.380974</v>
      </c>
      <c r="V846" s="3">
        <f t="shared" si="45"/>
        <v>0.53690668698686483</v>
      </c>
    </row>
    <row r="847" spans="13:22" x14ac:dyDescent="0.25">
      <c r="M847" s="3">
        <v>843</v>
      </c>
      <c r="N847" s="122">
        <f>(_xlfn.GAMMA.INV(T847,IF($O$2="Railway",$D$31,$D$32),IF($O$2="Railway",$F$31,$F$32))*'CBA Result'!$G$124)</f>
        <v>2688537811.2342</v>
      </c>
      <c r="O847" s="122">
        <f>'CBA Result'!$G$123+'CBA Result'!$G$127+'CBA Result'!$G$128+'CBA Result'!$G$129+'CBA Result'!$G$130</f>
        <v>728759586.14829445</v>
      </c>
      <c r="P847" s="122">
        <f>'CBA Result'!$G$125+'CBA Result'!$G$126</f>
        <v>5415872827.8395329</v>
      </c>
      <c r="Q847" s="122">
        <f>'CBA Result'!$G$110</f>
        <v>-7384971586.1375494</v>
      </c>
      <c r="R847" s="122">
        <v>0.9664610940546291</v>
      </c>
      <c r="S847" s="122">
        <f t="shared" si="43"/>
        <v>9152341018.0038471</v>
      </c>
      <c r="T847" s="122">
        <v>0.55190464490432489</v>
      </c>
      <c r="U847" s="122">
        <f t="shared" si="44"/>
        <v>-12901722245.847109</v>
      </c>
      <c r="V847" s="3">
        <f t="shared" si="45"/>
        <v>0.97426050382012674</v>
      </c>
    </row>
    <row r="848" spans="13:22" x14ac:dyDescent="0.25">
      <c r="M848" s="3">
        <v>844</v>
      </c>
      <c r="N848" s="122">
        <f>(_xlfn.GAMMA.INV(T848,IF($O$2="Railway",$D$31,$D$32),IF($O$2="Railway",$F$31,$F$32))*'CBA Result'!$G$124)</f>
        <v>3624413417.687706</v>
      </c>
      <c r="O848" s="122">
        <f>'CBA Result'!$G$123+'CBA Result'!$G$127+'CBA Result'!$G$128+'CBA Result'!$G$129+'CBA Result'!$G$130</f>
        <v>728759586.14829445</v>
      </c>
      <c r="P848" s="122">
        <f>'CBA Result'!$G$125+'CBA Result'!$G$126</f>
        <v>5415872827.8395329</v>
      </c>
      <c r="Q848" s="122">
        <f>'CBA Result'!$G$110</f>
        <v>-7384971586.1375494</v>
      </c>
      <c r="R848" s="122">
        <v>0.86246458963820549</v>
      </c>
      <c r="S848" s="122">
        <f t="shared" si="43"/>
        <v>7221244280.2925797</v>
      </c>
      <c r="T848" s="122">
        <v>0.94977782694150037</v>
      </c>
      <c r="U848" s="122">
        <f t="shared" si="44"/>
        <v>-17392790617.909161</v>
      </c>
      <c r="V848" s="3">
        <f t="shared" si="45"/>
        <v>0.66547212223727525</v>
      </c>
    </row>
    <row r="849" spans="13:22" x14ac:dyDescent="0.25">
      <c r="M849" s="3">
        <v>845</v>
      </c>
      <c r="N849" s="122">
        <f>(_xlfn.GAMMA.INV(T849,IF($O$2="Railway",$D$31,$D$32),IF($O$2="Railway",$F$31,$F$32))*'CBA Result'!$G$124)</f>
        <v>2547123012.9697313</v>
      </c>
      <c r="O849" s="122">
        <f>'CBA Result'!$G$123+'CBA Result'!$G$127+'CBA Result'!$G$128+'CBA Result'!$G$129+'CBA Result'!$G$130</f>
        <v>728759586.14829445</v>
      </c>
      <c r="P849" s="122">
        <f>'CBA Result'!$G$125+'CBA Result'!$G$126</f>
        <v>5415872827.8395329</v>
      </c>
      <c r="Q849" s="122">
        <f>'CBA Result'!$G$110</f>
        <v>-7384971586.1375494</v>
      </c>
      <c r="R849" s="122">
        <v>0.14598801826419916</v>
      </c>
      <c r="S849" s="122">
        <f t="shared" si="43"/>
        <v>2097887078.395189</v>
      </c>
      <c r="T849" s="122">
        <v>0.44942257275688491</v>
      </c>
      <c r="U849" s="122">
        <f t="shared" si="44"/>
        <v>-12223102647.849669</v>
      </c>
      <c r="V849" s="3">
        <f t="shared" si="45"/>
        <v>0.43964039510529579</v>
      </c>
    </row>
    <row r="850" spans="13:22" x14ac:dyDescent="0.25">
      <c r="M850" s="3">
        <v>846</v>
      </c>
      <c r="N850" s="122">
        <f>(_xlfn.GAMMA.INV(T850,IF($O$2="Railway",$D$31,$D$32),IF($O$2="Railway",$F$31,$F$32))*'CBA Result'!$G$124)</f>
        <v>3284724734.1129351</v>
      </c>
      <c r="O850" s="122">
        <f>'CBA Result'!$G$123+'CBA Result'!$G$127+'CBA Result'!$G$128+'CBA Result'!$G$129+'CBA Result'!$G$130</f>
        <v>728759586.14829445</v>
      </c>
      <c r="P850" s="122">
        <f>'CBA Result'!$G$125+'CBA Result'!$G$126</f>
        <v>5415872827.8395329</v>
      </c>
      <c r="Q850" s="122">
        <f>'CBA Result'!$G$110</f>
        <v>-7384971586.1375494</v>
      </c>
      <c r="R850" s="122">
        <v>0.58723641637909429</v>
      </c>
      <c r="S850" s="122">
        <f t="shared" si="43"/>
        <v>4845737318.5882883</v>
      </c>
      <c r="T850" s="122">
        <v>0.87018271748362419</v>
      </c>
      <c r="U850" s="122">
        <f t="shared" si="44"/>
        <v>-15762696732.9631</v>
      </c>
      <c r="V850" s="3">
        <f t="shared" si="45"/>
        <v>0.56203718113303736</v>
      </c>
    </row>
    <row r="851" spans="13:22" x14ac:dyDescent="0.25">
      <c r="M851" s="3">
        <v>847</v>
      </c>
      <c r="N851" s="122">
        <f>(_xlfn.GAMMA.INV(T851,IF($O$2="Railway",$D$31,$D$32),IF($O$2="Railway",$F$31,$F$32))*'CBA Result'!$G$124)</f>
        <v>2632244659.0972972</v>
      </c>
      <c r="O851" s="122">
        <f>'CBA Result'!$G$123+'CBA Result'!$G$127+'CBA Result'!$G$128+'CBA Result'!$G$129+'CBA Result'!$G$130</f>
        <v>728759586.14829445</v>
      </c>
      <c r="P851" s="122">
        <f>'CBA Result'!$G$125+'CBA Result'!$G$126</f>
        <v>5415872827.8395329</v>
      </c>
      <c r="Q851" s="122">
        <f>'CBA Result'!$G$110</f>
        <v>-7384971586.1375494</v>
      </c>
      <c r="R851" s="122">
        <v>0.42526677440721306</v>
      </c>
      <c r="S851" s="122">
        <f t="shared" si="43"/>
        <v>3824840719.9455471</v>
      </c>
      <c r="T851" s="122">
        <v>0.51158488498886656</v>
      </c>
      <c r="U851" s="122">
        <f t="shared" si="44"/>
        <v>-12631583358.38987</v>
      </c>
      <c r="V851" s="3">
        <f t="shared" si="45"/>
        <v>0.56887919442168089</v>
      </c>
    </row>
    <row r="852" spans="13:22" x14ac:dyDescent="0.25">
      <c r="M852" s="3">
        <v>848</v>
      </c>
      <c r="N852" s="122">
        <f>(_xlfn.GAMMA.INV(T852,IF($O$2="Railway",$D$31,$D$32),IF($O$2="Railway",$F$31,$F$32))*'CBA Result'!$G$124)</f>
        <v>2849136248.9528284</v>
      </c>
      <c r="O852" s="122">
        <f>'CBA Result'!$G$123+'CBA Result'!$G$127+'CBA Result'!$G$128+'CBA Result'!$G$129+'CBA Result'!$G$130</f>
        <v>728759586.14829445</v>
      </c>
      <c r="P852" s="122">
        <f>'CBA Result'!$G$125+'CBA Result'!$G$126</f>
        <v>5415872827.8395329</v>
      </c>
      <c r="Q852" s="122">
        <f>'CBA Result'!$G$110</f>
        <v>-7384971586.1375494</v>
      </c>
      <c r="R852" s="122">
        <v>7.1120963274568183E-2</v>
      </c>
      <c r="S852" s="122">
        <f t="shared" si="43"/>
        <v>1520136670.5943069</v>
      </c>
      <c r="T852" s="122">
        <v>0.65993880862675958</v>
      </c>
      <c r="U852" s="122">
        <f t="shared" si="44"/>
        <v>-13672400057.371565</v>
      </c>
      <c r="V852" s="3">
        <f t="shared" si="45"/>
        <v>0.37287034348784959</v>
      </c>
    </row>
    <row r="853" spans="13:22" x14ac:dyDescent="0.25">
      <c r="M853" s="3">
        <v>849</v>
      </c>
      <c r="N853" s="122">
        <f>(_xlfn.GAMMA.INV(T853,IF($O$2="Railway",$D$31,$D$32),IF($O$2="Railway",$F$31,$F$32))*'CBA Result'!$G$124)</f>
        <v>2217767663.1060367</v>
      </c>
      <c r="O853" s="122">
        <f>'CBA Result'!$G$123+'CBA Result'!$G$127+'CBA Result'!$G$128+'CBA Result'!$G$129+'CBA Result'!$G$130</f>
        <v>728759586.14829445</v>
      </c>
      <c r="P853" s="122">
        <f>'CBA Result'!$G$125+'CBA Result'!$G$126</f>
        <v>5415872827.8395329</v>
      </c>
      <c r="Q853" s="122">
        <f>'CBA Result'!$G$110</f>
        <v>-7384971586.1375494</v>
      </c>
      <c r="R853" s="122">
        <v>0.28608642767120818</v>
      </c>
      <c r="S853" s="122">
        <f t="shared" si="43"/>
        <v>2991524274.6725183</v>
      </c>
      <c r="T853" s="122">
        <v>0.22163779116565896</v>
      </c>
      <c r="U853" s="122">
        <f t="shared" si="44"/>
        <v>-10642596237.871178</v>
      </c>
      <c r="V853" s="3">
        <f t="shared" si="45"/>
        <v>0.55795140501493168</v>
      </c>
    </row>
    <row r="854" spans="13:22" x14ac:dyDescent="0.25">
      <c r="M854" s="3">
        <v>850</v>
      </c>
      <c r="N854" s="122">
        <f>(_xlfn.GAMMA.INV(T854,IF($O$2="Railway",$D$31,$D$32),IF($O$2="Railway",$F$31,$F$32))*'CBA Result'!$G$124)</f>
        <v>3022329060.5191693</v>
      </c>
      <c r="O854" s="122">
        <f>'CBA Result'!$G$123+'CBA Result'!$G$127+'CBA Result'!$G$128+'CBA Result'!$G$129+'CBA Result'!$G$130</f>
        <v>728759586.14829445</v>
      </c>
      <c r="P854" s="122">
        <f>'CBA Result'!$G$125+'CBA Result'!$G$126</f>
        <v>5415872827.8395329</v>
      </c>
      <c r="Q854" s="122">
        <f>'CBA Result'!$G$110</f>
        <v>-7384971586.1375494</v>
      </c>
      <c r="R854" s="122">
        <v>0.70688614318599796</v>
      </c>
      <c r="S854" s="122">
        <f t="shared" si="43"/>
        <v>5713136444.7216368</v>
      </c>
      <c r="T854" s="122">
        <v>0.75948780606032629</v>
      </c>
      <c r="U854" s="122">
        <f t="shared" si="44"/>
        <v>-14503515595.516258</v>
      </c>
      <c r="V854" s="3">
        <f t="shared" si="45"/>
        <v>0.6525469655312367</v>
      </c>
    </row>
    <row r="855" spans="13:22" x14ac:dyDescent="0.25">
      <c r="M855" s="3">
        <v>851</v>
      </c>
      <c r="N855" s="122">
        <f>(_xlfn.GAMMA.INV(T855,IF($O$2="Railway",$D$31,$D$32),IF($O$2="Railway",$F$31,$F$32))*'CBA Result'!$G$124)</f>
        <v>2655018225.1676555</v>
      </c>
      <c r="O855" s="122">
        <f>'CBA Result'!$G$123+'CBA Result'!$G$127+'CBA Result'!$G$128+'CBA Result'!$G$129+'CBA Result'!$G$130</f>
        <v>728759586.14829445</v>
      </c>
      <c r="P855" s="122">
        <f>'CBA Result'!$G$125+'CBA Result'!$G$126</f>
        <v>5415872827.8395329</v>
      </c>
      <c r="Q855" s="122">
        <f>'CBA Result'!$G$110</f>
        <v>-7384971586.1375494</v>
      </c>
      <c r="R855" s="122">
        <v>0.18825000198334374</v>
      </c>
      <c r="S855" s="122">
        <f t="shared" si="43"/>
        <v>2381906973.7906122</v>
      </c>
      <c r="T855" s="122">
        <v>0.5280027258999398</v>
      </c>
      <c r="U855" s="122">
        <f t="shared" si="44"/>
        <v>-12740868867.695141</v>
      </c>
      <c r="V855" s="3">
        <f t="shared" si="45"/>
        <v>0.45253466188052766</v>
      </c>
    </row>
    <row r="856" spans="13:22" x14ac:dyDescent="0.25">
      <c r="M856" s="3">
        <v>852</v>
      </c>
      <c r="N856" s="122">
        <f>(_xlfn.GAMMA.INV(T856,IF($O$2="Railway",$D$31,$D$32),IF($O$2="Railway",$F$31,$F$32))*'CBA Result'!$G$124)</f>
        <v>2696467993.1335316</v>
      </c>
      <c r="O856" s="122">
        <f>'CBA Result'!$G$123+'CBA Result'!$G$127+'CBA Result'!$G$128+'CBA Result'!$G$129+'CBA Result'!$G$130</f>
        <v>728759586.14829445</v>
      </c>
      <c r="P856" s="122">
        <f>'CBA Result'!$G$125+'CBA Result'!$G$126</f>
        <v>5415872827.8395329</v>
      </c>
      <c r="Q856" s="122">
        <f>'CBA Result'!$G$110</f>
        <v>-7384971586.1375494</v>
      </c>
      <c r="R856" s="122">
        <v>0.28361704020834555</v>
      </c>
      <c r="S856" s="122">
        <f t="shared" si="43"/>
        <v>2976598999.6952381</v>
      </c>
      <c r="T856" s="122">
        <v>0.55750632288524804</v>
      </c>
      <c r="U856" s="122">
        <f t="shared" si="44"/>
        <v>-12939777505.399979</v>
      </c>
      <c r="V856" s="3">
        <f t="shared" si="45"/>
        <v>0.49474008160538141</v>
      </c>
    </row>
    <row r="857" spans="13:22" x14ac:dyDescent="0.25">
      <c r="M857" s="3">
        <v>853</v>
      </c>
      <c r="N857" s="122">
        <f>(_xlfn.GAMMA.INV(T857,IF($O$2="Railway",$D$31,$D$32),IF($O$2="Railway",$F$31,$F$32))*'CBA Result'!$G$124)</f>
        <v>2544508952.1250687</v>
      </c>
      <c r="O857" s="122">
        <f>'CBA Result'!$G$123+'CBA Result'!$G$127+'CBA Result'!$G$128+'CBA Result'!$G$129+'CBA Result'!$G$130</f>
        <v>728759586.14829445</v>
      </c>
      <c r="P857" s="122">
        <f>'CBA Result'!$G$125+'CBA Result'!$G$126</f>
        <v>5415872827.8395329</v>
      </c>
      <c r="Q857" s="122">
        <f>'CBA Result'!$G$110</f>
        <v>-7384971586.1375494</v>
      </c>
      <c r="R857" s="122">
        <v>0.15072218083998512</v>
      </c>
      <c r="S857" s="122">
        <f t="shared" si="43"/>
        <v>2130707730.7855659</v>
      </c>
      <c r="T857" s="122">
        <v>0.44750364610404425</v>
      </c>
      <c r="U857" s="122">
        <f t="shared" si="44"/>
        <v>-12210558324.756773</v>
      </c>
      <c r="V857" s="3">
        <f t="shared" si="45"/>
        <v>0.4425658618822062</v>
      </c>
    </row>
    <row r="858" spans="13:22" x14ac:dyDescent="0.25">
      <c r="M858" s="3">
        <v>854</v>
      </c>
      <c r="N858" s="122">
        <f>(_xlfn.GAMMA.INV(T858,IF($O$2="Railway",$D$31,$D$32),IF($O$2="Railway",$F$31,$F$32))*'CBA Result'!$G$124)</f>
        <v>2436336687.6380343</v>
      </c>
      <c r="O858" s="122">
        <f>'CBA Result'!$G$123+'CBA Result'!$G$127+'CBA Result'!$G$128+'CBA Result'!$G$129+'CBA Result'!$G$130</f>
        <v>728759586.14829445</v>
      </c>
      <c r="P858" s="122">
        <f>'CBA Result'!$G$125+'CBA Result'!$G$126</f>
        <v>5415872827.8395329</v>
      </c>
      <c r="Q858" s="122">
        <f>'CBA Result'!$G$110</f>
        <v>-7384971586.1375494</v>
      </c>
      <c r="R858" s="122">
        <v>6.1426495119056512E-2</v>
      </c>
      <c r="S858" s="122">
        <f t="shared" si="43"/>
        <v>1432087300.2963703</v>
      </c>
      <c r="T858" s="122">
        <v>0.3685523870938795</v>
      </c>
      <c r="U858" s="122">
        <f t="shared" si="44"/>
        <v>-11691462589.78723</v>
      </c>
      <c r="V858" s="3">
        <f t="shared" si="45"/>
        <v>0.39320859462856667</v>
      </c>
    </row>
    <row r="859" spans="13:22" x14ac:dyDescent="0.25">
      <c r="M859" s="3">
        <v>855</v>
      </c>
      <c r="N859" s="122">
        <f>(_xlfn.GAMMA.INV(T859,IF($O$2="Railway",$D$31,$D$32),IF($O$2="Railway",$F$31,$F$32))*'CBA Result'!$G$124)</f>
        <v>2560095283.3113647</v>
      </c>
      <c r="O859" s="122">
        <f>'CBA Result'!$G$123+'CBA Result'!$G$127+'CBA Result'!$G$128+'CBA Result'!$G$129+'CBA Result'!$G$130</f>
        <v>728759586.14829445</v>
      </c>
      <c r="P859" s="122">
        <f>'CBA Result'!$G$125+'CBA Result'!$G$126</f>
        <v>5415872827.8395329</v>
      </c>
      <c r="Q859" s="122">
        <f>'CBA Result'!$G$110</f>
        <v>-7384971586.1375494</v>
      </c>
      <c r="R859" s="122">
        <v>1.0078788996752075E-2</v>
      </c>
      <c r="S859" s="122">
        <f t="shared" si="43"/>
        <v>795258092.18791318</v>
      </c>
      <c r="T859" s="122">
        <v>0.45894238181736169</v>
      </c>
      <c r="U859" s="122">
        <f t="shared" si="44"/>
        <v>-12285353819.526125</v>
      </c>
      <c r="V859" s="3">
        <f t="shared" si="45"/>
        <v>0.3324375530118111</v>
      </c>
    </row>
    <row r="860" spans="13:22" x14ac:dyDescent="0.25">
      <c r="M860" s="3">
        <v>856</v>
      </c>
      <c r="N860" s="122">
        <f>(_xlfn.GAMMA.INV(T860,IF($O$2="Railway",$D$31,$D$32),IF($O$2="Railway",$F$31,$F$32))*'CBA Result'!$G$124)</f>
        <v>2117389131.3978782</v>
      </c>
      <c r="O860" s="122">
        <f>'CBA Result'!$G$123+'CBA Result'!$G$127+'CBA Result'!$G$128+'CBA Result'!$G$129+'CBA Result'!$G$130</f>
        <v>728759586.14829445</v>
      </c>
      <c r="P860" s="122">
        <f>'CBA Result'!$G$125+'CBA Result'!$G$126</f>
        <v>5415872827.8395329</v>
      </c>
      <c r="Q860" s="122">
        <f>'CBA Result'!$G$110</f>
        <v>-7384971586.1375494</v>
      </c>
      <c r="R860" s="122">
        <v>0.38165875907058511</v>
      </c>
      <c r="S860" s="122">
        <f t="shared" si="43"/>
        <v>3563333194.4686956</v>
      </c>
      <c r="T860" s="122">
        <v>0.16496175720312234</v>
      </c>
      <c r="U860" s="122">
        <f t="shared" si="44"/>
        <v>-10160900972.090219</v>
      </c>
      <c r="V860" s="3">
        <f t="shared" si="45"/>
        <v>0.63079858071841444</v>
      </c>
    </row>
    <row r="861" spans="13:22" x14ac:dyDescent="0.25">
      <c r="M861" s="3">
        <v>857</v>
      </c>
      <c r="N861" s="122">
        <f>(_xlfn.GAMMA.INV(T861,IF($O$2="Railway",$D$31,$D$32),IF($O$2="Railway",$F$31,$F$32))*'CBA Result'!$G$124)</f>
        <v>2721538290.2288628</v>
      </c>
      <c r="O861" s="122">
        <f>'CBA Result'!$G$123+'CBA Result'!$G$127+'CBA Result'!$G$128+'CBA Result'!$G$129+'CBA Result'!$G$130</f>
        <v>728759586.14829445</v>
      </c>
      <c r="P861" s="122">
        <f>'CBA Result'!$G$125+'CBA Result'!$G$126</f>
        <v>5415872827.8395329</v>
      </c>
      <c r="Q861" s="122">
        <f>'CBA Result'!$G$110</f>
        <v>-7384971586.1375494</v>
      </c>
      <c r="R861" s="122">
        <v>0.12037380860266855</v>
      </c>
      <c r="S861" s="122">
        <f t="shared" si="43"/>
        <v>1914484174.2730765</v>
      </c>
      <c r="T861" s="122">
        <v>0.5750634641042478</v>
      </c>
      <c r="U861" s="122">
        <f t="shared" si="44"/>
        <v>-13060084539.354748</v>
      </c>
      <c r="V861" s="3">
        <f t="shared" si="45"/>
        <v>0.41077697732232971</v>
      </c>
    </row>
    <row r="862" spans="13:22" x14ac:dyDescent="0.25">
      <c r="M862" s="3">
        <v>858</v>
      </c>
      <c r="N862" s="122">
        <f>(_xlfn.GAMMA.INV(T862,IF($O$2="Railway",$D$31,$D$32),IF($O$2="Railway",$F$31,$F$32))*'CBA Result'!$G$124)</f>
        <v>2389930226.6309543</v>
      </c>
      <c r="O862" s="122">
        <f>'CBA Result'!$G$123+'CBA Result'!$G$127+'CBA Result'!$G$128+'CBA Result'!$G$129+'CBA Result'!$G$130</f>
        <v>728759586.14829445</v>
      </c>
      <c r="P862" s="122">
        <f>'CBA Result'!$G$125+'CBA Result'!$G$126</f>
        <v>5415872827.8395329</v>
      </c>
      <c r="Q862" s="122">
        <f>'CBA Result'!$G$110</f>
        <v>-7384971586.1375494</v>
      </c>
      <c r="R862" s="122">
        <v>0.41992021217963049</v>
      </c>
      <c r="S862" s="122">
        <f t="shared" si="43"/>
        <v>3792631118.4123659</v>
      </c>
      <c r="T862" s="122">
        <v>0.33543704322604428</v>
      </c>
      <c r="U862" s="122">
        <f t="shared" si="44"/>
        <v>-11468767834.361332</v>
      </c>
      <c r="V862" s="3">
        <f t="shared" si="45"/>
        <v>0.60262105145112033</v>
      </c>
    </row>
    <row r="863" spans="13:22" x14ac:dyDescent="0.25">
      <c r="M863" s="3">
        <v>859</v>
      </c>
      <c r="N863" s="122">
        <f>(_xlfn.GAMMA.INV(T863,IF($O$2="Railway",$D$31,$D$32),IF($O$2="Railway",$F$31,$F$32))*'CBA Result'!$G$124)</f>
        <v>2735626278.0652933</v>
      </c>
      <c r="O863" s="122">
        <f>'CBA Result'!$G$123+'CBA Result'!$G$127+'CBA Result'!$G$128+'CBA Result'!$G$129+'CBA Result'!$G$130</f>
        <v>728759586.14829445</v>
      </c>
      <c r="P863" s="122">
        <f>'CBA Result'!$G$125+'CBA Result'!$G$126</f>
        <v>5415872827.8395329</v>
      </c>
      <c r="Q863" s="122">
        <f>'CBA Result'!$G$110</f>
        <v>-7384971586.1375494</v>
      </c>
      <c r="R863" s="122">
        <v>0.34230494246546539</v>
      </c>
      <c r="S863" s="122">
        <f t="shared" si="43"/>
        <v>3328549647.9485688</v>
      </c>
      <c r="T863" s="122">
        <v>0.58482008100347826</v>
      </c>
      <c r="U863" s="122">
        <f t="shared" si="44"/>
        <v>-13127689802.449434</v>
      </c>
      <c r="V863" s="3">
        <f t="shared" si="45"/>
        <v>0.51745094638774103</v>
      </c>
    </row>
    <row r="864" spans="13:22" x14ac:dyDescent="0.25">
      <c r="M864" s="3">
        <v>860</v>
      </c>
      <c r="N864" s="122">
        <f>(_xlfn.GAMMA.INV(T864,IF($O$2="Railway",$D$31,$D$32),IF($O$2="Railway",$F$31,$F$32))*'CBA Result'!$G$124)</f>
        <v>2520791045.6556263</v>
      </c>
      <c r="O864" s="122">
        <f>'CBA Result'!$G$123+'CBA Result'!$G$127+'CBA Result'!$G$128+'CBA Result'!$G$129+'CBA Result'!$G$130</f>
        <v>728759586.14829445</v>
      </c>
      <c r="P864" s="122">
        <f>'CBA Result'!$G$125+'CBA Result'!$G$126</f>
        <v>5415872827.8395329</v>
      </c>
      <c r="Q864" s="122">
        <f>'CBA Result'!$G$110</f>
        <v>-7384971586.1375494</v>
      </c>
      <c r="R864" s="122">
        <v>0.74099460532303651</v>
      </c>
      <c r="S864" s="122">
        <f t="shared" si="43"/>
        <v>5993000782.0207052</v>
      </c>
      <c r="T864" s="122">
        <v>0.4300942147318858</v>
      </c>
      <c r="U864" s="122">
        <f t="shared" si="44"/>
        <v>-12096741126.336472</v>
      </c>
      <c r="V864" s="3">
        <f t="shared" si="45"/>
        <v>0.76405300545798793</v>
      </c>
    </row>
    <row r="865" spans="13:22" x14ac:dyDescent="0.25">
      <c r="M865" s="3">
        <v>861</v>
      </c>
      <c r="N865" s="122">
        <f>(_xlfn.GAMMA.INV(T865,IF($O$2="Railway",$D$31,$D$32),IF($O$2="Railway",$F$31,$F$32))*'CBA Result'!$G$124)</f>
        <v>3190747366.5714092</v>
      </c>
      <c r="O865" s="122">
        <f>'CBA Result'!$G$123+'CBA Result'!$G$127+'CBA Result'!$G$128+'CBA Result'!$G$129+'CBA Result'!$G$130</f>
        <v>728759586.14829445</v>
      </c>
      <c r="P865" s="122">
        <f>'CBA Result'!$G$125+'CBA Result'!$G$126</f>
        <v>5415872827.8395329</v>
      </c>
      <c r="Q865" s="122">
        <f>'CBA Result'!$G$110</f>
        <v>-7384971586.1375494</v>
      </c>
      <c r="R865" s="122">
        <v>5.7944925179524653E-2</v>
      </c>
      <c r="S865" s="122">
        <f t="shared" si="43"/>
        <v>1399204514.2181737</v>
      </c>
      <c r="T865" s="122">
        <v>0.83609627386275942</v>
      </c>
      <c r="U865" s="122">
        <f t="shared" si="44"/>
        <v>-15311719295.208538</v>
      </c>
      <c r="V865" s="3">
        <f t="shared" si="45"/>
        <v>0.34736213252043158</v>
      </c>
    </row>
    <row r="866" spans="13:22" x14ac:dyDescent="0.25">
      <c r="M866" s="3">
        <v>862</v>
      </c>
      <c r="N866" s="122">
        <f>(_xlfn.GAMMA.INV(T866,IF($O$2="Railway",$D$31,$D$32),IF($O$2="Railway",$F$31,$F$32))*'CBA Result'!$G$124)</f>
        <v>2277553061.1815524</v>
      </c>
      <c r="O866" s="122">
        <f>'CBA Result'!$G$123+'CBA Result'!$G$127+'CBA Result'!$G$128+'CBA Result'!$G$129+'CBA Result'!$G$130</f>
        <v>728759586.14829445</v>
      </c>
      <c r="P866" s="122">
        <f>'CBA Result'!$G$125+'CBA Result'!$G$126</f>
        <v>5415872827.8395329</v>
      </c>
      <c r="Q866" s="122">
        <f>'CBA Result'!$G$110</f>
        <v>-7384971586.1375494</v>
      </c>
      <c r="R866" s="122">
        <v>0.94908953544233943</v>
      </c>
      <c r="S866" s="122">
        <f t="shared" si="43"/>
        <v>8668446781.9635162</v>
      </c>
      <c r="T866" s="122">
        <v>0.25912691823073841</v>
      </c>
      <c r="U866" s="122">
        <f t="shared" si="44"/>
        <v>-10929493672.270145</v>
      </c>
      <c r="V866" s="3">
        <f t="shared" si="45"/>
        <v>1.0681884979643728</v>
      </c>
    </row>
    <row r="867" spans="13:22" x14ac:dyDescent="0.25">
      <c r="M867" s="3">
        <v>863</v>
      </c>
      <c r="N867" s="122">
        <f>(_xlfn.GAMMA.INV(T867,IF($O$2="Railway",$D$31,$D$32),IF($O$2="Railway",$F$31,$F$32))*'CBA Result'!$G$124)</f>
        <v>3366227310.5529413</v>
      </c>
      <c r="O867" s="122">
        <f>'CBA Result'!$G$123+'CBA Result'!$G$127+'CBA Result'!$G$128+'CBA Result'!$G$129+'CBA Result'!$G$130</f>
        <v>728759586.14829445</v>
      </c>
      <c r="P867" s="122">
        <f>'CBA Result'!$G$125+'CBA Result'!$G$126</f>
        <v>5415872827.8395329</v>
      </c>
      <c r="Q867" s="122">
        <f>'CBA Result'!$G$110</f>
        <v>-7384971586.1375494</v>
      </c>
      <c r="R867" s="122">
        <v>0.61583459883584957</v>
      </c>
      <c r="S867" s="122">
        <f t="shared" si="43"/>
        <v>5040696727.5962515</v>
      </c>
      <c r="T867" s="122">
        <v>0.8950770625837996</v>
      </c>
      <c r="U867" s="122">
        <f t="shared" si="44"/>
        <v>-16153810296.311935</v>
      </c>
      <c r="V867" s="3">
        <f t="shared" si="45"/>
        <v>0.56554357496591678</v>
      </c>
    </row>
    <row r="868" spans="13:22" x14ac:dyDescent="0.25">
      <c r="M868" s="3">
        <v>864</v>
      </c>
      <c r="N868" s="122">
        <f>(_xlfn.GAMMA.INV(T868,IF($O$2="Railway",$D$31,$D$32),IF($O$2="Railway",$F$31,$F$32))*'CBA Result'!$G$124)</f>
        <v>2779477401.2201004</v>
      </c>
      <c r="O868" s="122">
        <f>'CBA Result'!$G$123+'CBA Result'!$G$127+'CBA Result'!$G$128+'CBA Result'!$G$129+'CBA Result'!$G$130</f>
        <v>728759586.14829445</v>
      </c>
      <c r="P868" s="122">
        <f>'CBA Result'!$G$125+'CBA Result'!$G$126</f>
        <v>5415872827.8395329</v>
      </c>
      <c r="Q868" s="122">
        <f>'CBA Result'!$G$110</f>
        <v>-7384971586.1375494</v>
      </c>
      <c r="R868" s="122">
        <v>0.23629764952881849</v>
      </c>
      <c r="S868" s="122">
        <f t="shared" si="43"/>
        <v>2686970636.0868158</v>
      </c>
      <c r="T868" s="122">
        <v>0.61462284871075756</v>
      </c>
      <c r="U868" s="122">
        <f t="shared" si="44"/>
        <v>-13338122033.957474</v>
      </c>
      <c r="V868" s="3">
        <f t="shared" si="45"/>
        <v>0.46447375482716796</v>
      </c>
    </row>
    <row r="869" spans="13:22" x14ac:dyDescent="0.25">
      <c r="M869" s="3">
        <v>865</v>
      </c>
      <c r="N869" s="122">
        <f>(_xlfn.GAMMA.INV(T869,IF($O$2="Railway",$D$31,$D$32),IF($O$2="Railway",$F$31,$F$32))*'CBA Result'!$G$124)</f>
        <v>2870219084.0604768</v>
      </c>
      <c r="O869" s="122">
        <f>'CBA Result'!$G$123+'CBA Result'!$G$127+'CBA Result'!$G$128+'CBA Result'!$G$129+'CBA Result'!$G$130</f>
        <v>728759586.14829445</v>
      </c>
      <c r="P869" s="122">
        <f>'CBA Result'!$G$125+'CBA Result'!$G$126</f>
        <v>5415872827.8395329</v>
      </c>
      <c r="Q869" s="122">
        <f>'CBA Result'!$G$110</f>
        <v>-7384971586.1375494</v>
      </c>
      <c r="R869" s="122">
        <v>0.62701513390427577</v>
      </c>
      <c r="S869" s="122">
        <f t="shared" si="43"/>
        <v>5118693892.7603331</v>
      </c>
      <c r="T869" s="122">
        <v>0.67310486120272062</v>
      </c>
      <c r="U869" s="122">
        <f t="shared" si="44"/>
        <v>-13773572107.687273</v>
      </c>
      <c r="V869" s="3">
        <f t="shared" si="45"/>
        <v>0.63292750020189881</v>
      </c>
    </row>
    <row r="870" spans="13:22" x14ac:dyDescent="0.25">
      <c r="M870" s="3">
        <v>866</v>
      </c>
      <c r="N870" s="122">
        <f>(_xlfn.GAMMA.INV(T870,IF($O$2="Railway",$D$31,$D$32),IF($O$2="Railway",$F$31,$F$32))*'CBA Result'!$G$124)</f>
        <v>2578637677.3115859</v>
      </c>
      <c r="O870" s="122">
        <f>'CBA Result'!$G$123+'CBA Result'!$G$127+'CBA Result'!$G$128+'CBA Result'!$G$129+'CBA Result'!$G$130</f>
        <v>728759586.14829445</v>
      </c>
      <c r="P870" s="122">
        <f>'CBA Result'!$G$125+'CBA Result'!$G$126</f>
        <v>5415872827.8395329</v>
      </c>
      <c r="Q870" s="122">
        <f>'CBA Result'!$G$110</f>
        <v>-7384971586.1375494</v>
      </c>
      <c r="R870" s="122">
        <v>0.41096463956358098</v>
      </c>
      <c r="S870" s="122">
        <f t="shared" si="43"/>
        <v>3738788472.0586338</v>
      </c>
      <c r="T870" s="122">
        <v>0.47253341653799585</v>
      </c>
      <c r="U870" s="122">
        <f t="shared" si="44"/>
        <v>-12374334832.240282</v>
      </c>
      <c r="V870" s="3">
        <f t="shared" si="45"/>
        <v>0.56941935312436143</v>
      </c>
    </row>
    <row r="871" spans="13:22" x14ac:dyDescent="0.25">
      <c r="M871" s="3">
        <v>867</v>
      </c>
      <c r="N871" s="122">
        <f>(_xlfn.GAMMA.INV(T871,IF($O$2="Railway",$D$31,$D$32),IF($O$2="Railway",$F$31,$F$32))*'CBA Result'!$G$124)</f>
        <v>2909666621.7713132</v>
      </c>
      <c r="O871" s="122">
        <f>'CBA Result'!$G$123+'CBA Result'!$G$127+'CBA Result'!$G$128+'CBA Result'!$G$129+'CBA Result'!$G$130</f>
        <v>728759586.14829445</v>
      </c>
      <c r="P871" s="122">
        <f>'CBA Result'!$G$125+'CBA Result'!$G$126</f>
        <v>5415872827.8395329</v>
      </c>
      <c r="Q871" s="122">
        <f>'CBA Result'!$G$110</f>
        <v>-7384971586.1375494</v>
      </c>
      <c r="R871" s="122">
        <v>0.72747996917896574</v>
      </c>
      <c r="S871" s="122">
        <f t="shared" si="43"/>
        <v>5879811352.6351194</v>
      </c>
      <c r="T871" s="122">
        <v>0.69699533787913093</v>
      </c>
      <c r="U871" s="122">
        <f t="shared" si="44"/>
        <v>-13962872467.422276</v>
      </c>
      <c r="V871" s="3">
        <f t="shared" si="45"/>
        <v>0.68168190913169002</v>
      </c>
    </row>
    <row r="872" spans="13:22" x14ac:dyDescent="0.25">
      <c r="M872" s="3">
        <v>868</v>
      </c>
      <c r="N872" s="122">
        <f>(_xlfn.GAMMA.INV(T872,IF($O$2="Railway",$D$31,$D$32),IF($O$2="Railway",$F$31,$F$32))*'CBA Result'!$G$124)</f>
        <v>1720317202.2035275</v>
      </c>
      <c r="O872" s="122">
        <f>'CBA Result'!$G$123+'CBA Result'!$G$127+'CBA Result'!$G$128+'CBA Result'!$G$129+'CBA Result'!$G$130</f>
        <v>728759586.14829445</v>
      </c>
      <c r="P872" s="122">
        <f>'CBA Result'!$G$125+'CBA Result'!$G$126</f>
        <v>5415872827.8395329</v>
      </c>
      <c r="Q872" s="122">
        <f>'CBA Result'!$G$110</f>
        <v>-7384971586.1375494</v>
      </c>
      <c r="R872" s="122">
        <v>0.83063059874705658</v>
      </c>
      <c r="S872" s="122">
        <f t="shared" si="43"/>
        <v>6850032178.3153477</v>
      </c>
      <c r="T872" s="122">
        <v>3.085103105676601E-2</v>
      </c>
      <c r="U872" s="122">
        <f t="shared" si="44"/>
        <v>-8255437072.4635077</v>
      </c>
      <c r="V872" s="3">
        <f t="shared" si="45"/>
        <v>1.1264223668647284</v>
      </c>
    </row>
    <row r="873" spans="13:22" x14ac:dyDescent="0.25">
      <c r="M873" s="3">
        <v>869</v>
      </c>
      <c r="N873" s="122">
        <f>(_xlfn.GAMMA.INV(T873,IF($O$2="Railway",$D$31,$D$32),IF($O$2="Railway",$F$31,$F$32))*'CBA Result'!$G$124)</f>
        <v>2764966981.8008432</v>
      </c>
      <c r="O873" s="122">
        <f>'CBA Result'!$G$123+'CBA Result'!$G$127+'CBA Result'!$G$128+'CBA Result'!$G$129+'CBA Result'!$G$130</f>
        <v>728759586.14829445</v>
      </c>
      <c r="P873" s="122">
        <f>'CBA Result'!$G$125+'CBA Result'!$G$126</f>
        <v>5415872827.8395329</v>
      </c>
      <c r="Q873" s="122">
        <f>'CBA Result'!$G$110</f>
        <v>-7384971586.1375494</v>
      </c>
      <c r="R873" s="122">
        <v>0.97556616881795344</v>
      </c>
      <c r="S873" s="122">
        <f t="shared" si="43"/>
        <v>9481312123.1733856</v>
      </c>
      <c r="T873" s="122">
        <v>0.60486113556262167</v>
      </c>
      <c r="U873" s="122">
        <f t="shared" si="44"/>
        <v>-13268489611.368608</v>
      </c>
      <c r="V873" s="3">
        <f t="shared" si="45"/>
        <v>0.97788362286581199</v>
      </c>
    </row>
    <row r="874" spans="13:22" x14ac:dyDescent="0.25">
      <c r="M874" s="3">
        <v>870</v>
      </c>
      <c r="N874" s="122">
        <f>(_xlfn.GAMMA.INV(T874,IF($O$2="Railway",$D$31,$D$32),IF($O$2="Railway",$F$31,$F$32))*'CBA Result'!$G$124)</f>
        <v>3126980087.4676714</v>
      </c>
      <c r="O874" s="122">
        <f>'CBA Result'!$G$123+'CBA Result'!$G$127+'CBA Result'!$G$128+'CBA Result'!$G$129+'CBA Result'!$G$130</f>
        <v>728759586.14829445</v>
      </c>
      <c r="P874" s="122">
        <f>'CBA Result'!$G$125+'CBA Result'!$G$126</f>
        <v>5415872827.8395329</v>
      </c>
      <c r="Q874" s="122">
        <f>'CBA Result'!$G$110</f>
        <v>-7384971586.1375494</v>
      </c>
      <c r="R874" s="122">
        <v>5.8225938641370489E-2</v>
      </c>
      <c r="S874" s="122">
        <f t="shared" si="43"/>
        <v>1401886147.0354543</v>
      </c>
      <c r="T874" s="122">
        <v>0.80948111220196195</v>
      </c>
      <c r="U874" s="122">
        <f t="shared" si="44"/>
        <v>-15005713659.010265</v>
      </c>
      <c r="V874" s="3">
        <f t="shared" si="45"/>
        <v>0.3503749265197027</v>
      </c>
    </row>
    <row r="875" spans="13:22" x14ac:dyDescent="0.25">
      <c r="M875" s="3">
        <v>871</v>
      </c>
      <c r="N875" s="122">
        <f>(_xlfn.GAMMA.INV(T875,IF($O$2="Railway",$D$31,$D$32),IF($O$2="Railway",$F$31,$F$32))*'CBA Result'!$G$124)</f>
        <v>1821654722.7151833</v>
      </c>
      <c r="O875" s="122">
        <f>'CBA Result'!$G$123+'CBA Result'!$G$127+'CBA Result'!$G$128+'CBA Result'!$G$129+'CBA Result'!$G$130</f>
        <v>728759586.14829445</v>
      </c>
      <c r="P875" s="122">
        <f>'CBA Result'!$G$125+'CBA Result'!$G$126</f>
        <v>5415872827.8395329</v>
      </c>
      <c r="Q875" s="122">
        <f>'CBA Result'!$G$110</f>
        <v>-7384971586.1375494</v>
      </c>
      <c r="R875" s="122">
        <v>0.5166904068286422</v>
      </c>
      <c r="S875" s="122">
        <f t="shared" si="43"/>
        <v>4387314790.3438263</v>
      </c>
      <c r="T875" s="122">
        <v>5.1785511534269357E-2</v>
      </c>
      <c r="U875" s="122">
        <f t="shared" si="44"/>
        <v>-8741734321.9427814</v>
      </c>
      <c r="V875" s="3">
        <f t="shared" si="45"/>
        <v>0.79363303020921006</v>
      </c>
    </row>
    <row r="876" spans="13:22" x14ac:dyDescent="0.25">
      <c r="M876" s="3">
        <v>872</v>
      </c>
      <c r="N876" s="122">
        <f>(_xlfn.GAMMA.INV(T876,IF($O$2="Railway",$D$31,$D$32),IF($O$2="Railway",$F$31,$F$32))*'CBA Result'!$G$124)</f>
        <v>2291577588.1414185</v>
      </c>
      <c r="O876" s="122">
        <f>'CBA Result'!$G$123+'CBA Result'!$G$127+'CBA Result'!$G$128+'CBA Result'!$G$129+'CBA Result'!$G$130</f>
        <v>728759586.14829445</v>
      </c>
      <c r="P876" s="122">
        <f>'CBA Result'!$G$125+'CBA Result'!$G$126</f>
        <v>5415872827.8395329</v>
      </c>
      <c r="Q876" s="122">
        <f>'CBA Result'!$G$110</f>
        <v>-7384971586.1375494</v>
      </c>
      <c r="R876" s="122">
        <v>5.9576778119996954E-2</v>
      </c>
      <c r="S876" s="122">
        <f t="shared" si="43"/>
        <v>1414708306.4073186</v>
      </c>
      <c r="T876" s="122">
        <v>0.2682707038008304</v>
      </c>
      <c r="U876" s="122">
        <f t="shared" si="44"/>
        <v>-10996794400.089378</v>
      </c>
      <c r="V876" s="3">
        <f t="shared" si="45"/>
        <v>0.40330348275502764</v>
      </c>
    </row>
    <row r="877" spans="13:22" x14ac:dyDescent="0.25">
      <c r="M877" s="3">
        <v>873</v>
      </c>
      <c r="N877" s="122">
        <f>(_xlfn.GAMMA.INV(T877,IF($O$2="Railway",$D$31,$D$32),IF($O$2="Railway",$F$31,$F$32))*'CBA Result'!$G$124)</f>
        <v>2619622285.2649746</v>
      </c>
      <c r="O877" s="122">
        <f>'CBA Result'!$G$123+'CBA Result'!$G$127+'CBA Result'!$G$128+'CBA Result'!$G$129+'CBA Result'!$G$130</f>
        <v>728759586.14829445</v>
      </c>
      <c r="P877" s="122">
        <f>'CBA Result'!$G$125+'CBA Result'!$G$126</f>
        <v>5415872827.8395329</v>
      </c>
      <c r="Q877" s="122">
        <f>'CBA Result'!$G$110</f>
        <v>-7384971586.1375494</v>
      </c>
      <c r="R877" s="122">
        <v>0.99383046178923939</v>
      </c>
      <c r="S877" s="122">
        <f t="shared" si="43"/>
        <v>10610600768.54001</v>
      </c>
      <c r="T877" s="122">
        <v>0.502434055762638</v>
      </c>
      <c r="U877" s="122">
        <f t="shared" si="44"/>
        <v>-12571011265.787193</v>
      </c>
      <c r="V877" s="3">
        <f t="shared" si="45"/>
        <v>1.1104104789042342</v>
      </c>
    </row>
    <row r="878" spans="13:22" x14ac:dyDescent="0.25">
      <c r="M878" s="3">
        <v>874</v>
      </c>
      <c r="N878" s="122">
        <f>(_xlfn.GAMMA.INV(T878,IF($O$2="Railway",$D$31,$D$32),IF($O$2="Railway",$F$31,$F$32))*'CBA Result'!$G$124)</f>
        <v>1771294426.3824413</v>
      </c>
      <c r="O878" s="122">
        <f>'CBA Result'!$G$123+'CBA Result'!$G$127+'CBA Result'!$G$128+'CBA Result'!$G$129+'CBA Result'!$G$130</f>
        <v>728759586.14829445</v>
      </c>
      <c r="P878" s="122">
        <f>'CBA Result'!$G$125+'CBA Result'!$G$126</f>
        <v>5415872827.8395329</v>
      </c>
      <c r="Q878" s="122">
        <f>'CBA Result'!$G$110</f>
        <v>-7384971586.1375494</v>
      </c>
      <c r="R878" s="122">
        <v>0.10709909008141472</v>
      </c>
      <c r="S878" s="122">
        <f t="shared" si="43"/>
        <v>1814703993.2783432</v>
      </c>
      <c r="T878" s="122">
        <v>4.0389219756828521E-2</v>
      </c>
      <c r="U878" s="122">
        <f t="shared" si="44"/>
        <v>-8500065950.0907516</v>
      </c>
      <c r="V878" s="3">
        <f t="shared" si="45"/>
        <v>0.507614650420802</v>
      </c>
    </row>
    <row r="879" spans="13:22" x14ac:dyDescent="0.25">
      <c r="M879" s="3">
        <v>875</v>
      </c>
      <c r="N879" s="122">
        <f>(_xlfn.GAMMA.INV(T879,IF($O$2="Railway",$D$31,$D$32),IF($O$2="Railway",$F$31,$F$32))*'CBA Result'!$G$124)</f>
        <v>1574561471.8396723</v>
      </c>
      <c r="O879" s="122">
        <f>'CBA Result'!$G$123+'CBA Result'!$G$127+'CBA Result'!$G$128+'CBA Result'!$G$129+'CBA Result'!$G$130</f>
        <v>728759586.14829445</v>
      </c>
      <c r="P879" s="122">
        <f>'CBA Result'!$G$125+'CBA Result'!$G$126</f>
        <v>5415872827.8395329</v>
      </c>
      <c r="Q879" s="122">
        <f>'CBA Result'!$G$110</f>
        <v>-7384971586.1375494</v>
      </c>
      <c r="R879" s="122">
        <v>0.64360244984234294</v>
      </c>
      <c r="S879" s="122">
        <f t="shared" si="43"/>
        <v>5236468356.2059326</v>
      </c>
      <c r="T879" s="122">
        <v>1.2794396612495373E-2</v>
      </c>
      <c r="U879" s="122">
        <f t="shared" si="44"/>
        <v>-7555986262.7939281</v>
      </c>
      <c r="V879" s="3">
        <f t="shared" si="45"/>
        <v>0.99785642164547295</v>
      </c>
    </row>
    <row r="880" spans="13:22" x14ac:dyDescent="0.25">
      <c r="M880" s="3">
        <v>876</v>
      </c>
      <c r="N880" s="122">
        <f>(_xlfn.GAMMA.INV(T880,IF($O$2="Railway",$D$31,$D$32),IF($O$2="Railway",$F$31,$F$32))*'CBA Result'!$G$124)</f>
        <v>2768001776.2289114</v>
      </c>
      <c r="O880" s="122">
        <f>'CBA Result'!$G$123+'CBA Result'!$G$127+'CBA Result'!$G$128+'CBA Result'!$G$129+'CBA Result'!$G$130</f>
        <v>728759586.14829445</v>
      </c>
      <c r="P880" s="122">
        <f>'CBA Result'!$G$125+'CBA Result'!$G$126</f>
        <v>5415872827.8395329</v>
      </c>
      <c r="Q880" s="122">
        <f>'CBA Result'!$G$110</f>
        <v>-7384971586.1375494</v>
      </c>
      <c r="R880" s="122">
        <v>0.94548791069046501</v>
      </c>
      <c r="S880" s="122">
        <f t="shared" si="43"/>
        <v>8583137166.0397215</v>
      </c>
      <c r="T880" s="122">
        <v>0.60691124915242023</v>
      </c>
      <c r="U880" s="122">
        <f t="shared" si="44"/>
        <v>-13283052945.616901</v>
      </c>
      <c r="V880" s="3">
        <f t="shared" si="45"/>
        <v>0.90942184585683017</v>
      </c>
    </row>
    <row r="881" spans="13:22" x14ac:dyDescent="0.25">
      <c r="M881" s="3">
        <v>877</v>
      </c>
      <c r="N881" s="122">
        <f>(_xlfn.GAMMA.INV(T881,IF($O$2="Railway",$D$31,$D$32),IF($O$2="Railway",$F$31,$F$32))*'CBA Result'!$G$124)</f>
        <v>2419129041.7461948</v>
      </c>
      <c r="O881" s="122">
        <f>'CBA Result'!$G$123+'CBA Result'!$G$127+'CBA Result'!$G$128+'CBA Result'!$G$129+'CBA Result'!$G$130</f>
        <v>728759586.14829445</v>
      </c>
      <c r="P881" s="122">
        <f>'CBA Result'!$G$125+'CBA Result'!$G$126</f>
        <v>5415872827.8395329</v>
      </c>
      <c r="Q881" s="122">
        <f>'CBA Result'!$G$110</f>
        <v>-7384971586.1375494</v>
      </c>
      <c r="R881" s="122">
        <v>0.35121317696733168</v>
      </c>
      <c r="S881" s="122">
        <f t="shared" si="43"/>
        <v>3381688053.4956822</v>
      </c>
      <c r="T881" s="122">
        <v>0.35619323659308422</v>
      </c>
      <c r="U881" s="122">
        <f t="shared" si="44"/>
        <v>-11608886749.911097</v>
      </c>
      <c r="V881" s="3">
        <f t="shared" si="45"/>
        <v>0.5624636385948184</v>
      </c>
    </row>
    <row r="882" spans="13:22" x14ac:dyDescent="0.25">
      <c r="M882" s="3">
        <v>878</v>
      </c>
      <c r="N882" s="122">
        <f>(_xlfn.GAMMA.INV(T882,IF($O$2="Railway",$D$31,$D$32),IF($O$2="Railway",$F$31,$F$32))*'CBA Result'!$G$124)</f>
        <v>2874338245.8683724</v>
      </c>
      <c r="O882" s="122">
        <f>'CBA Result'!$G$123+'CBA Result'!$G$127+'CBA Result'!$G$128+'CBA Result'!$G$129+'CBA Result'!$G$130</f>
        <v>728759586.14829445</v>
      </c>
      <c r="P882" s="122">
        <f>'CBA Result'!$G$125+'CBA Result'!$G$126</f>
        <v>5415872827.8395329</v>
      </c>
      <c r="Q882" s="122">
        <f>'CBA Result'!$G$110</f>
        <v>-7384971586.1375494</v>
      </c>
      <c r="R882" s="122">
        <v>0.31926101375718507</v>
      </c>
      <c r="S882" s="122">
        <f t="shared" si="43"/>
        <v>3190885104.3907871</v>
      </c>
      <c r="T882" s="122">
        <v>0.67564550203889129</v>
      </c>
      <c r="U882" s="122">
        <f t="shared" si="44"/>
        <v>-13793339090.80691</v>
      </c>
      <c r="V882" s="3">
        <f t="shared" si="45"/>
        <v>0.49255534803284573</v>
      </c>
    </row>
    <row r="883" spans="13:22" x14ac:dyDescent="0.25">
      <c r="M883" s="3">
        <v>879</v>
      </c>
      <c r="N883" s="122">
        <f>(_xlfn.GAMMA.INV(T883,IF($O$2="Railway",$D$31,$D$32),IF($O$2="Railway",$F$31,$F$32))*'CBA Result'!$G$124)</f>
        <v>3605287634.1421986</v>
      </c>
      <c r="O883" s="122">
        <f>'CBA Result'!$G$123+'CBA Result'!$G$127+'CBA Result'!$G$128+'CBA Result'!$G$129+'CBA Result'!$G$130</f>
        <v>728759586.14829445</v>
      </c>
      <c r="P883" s="122">
        <f>'CBA Result'!$G$125+'CBA Result'!$G$126</f>
        <v>5415872827.8395329</v>
      </c>
      <c r="Q883" s="122">
        <f>'CBA Result'!$G$110</f>
        <v>-7384971586.1375494</v>
      </c>
      <c r="R883" s="122">
        <v>0.88472994407607108</v>
      </c>
      <c r="S883" s="122">
        <f t="shared" si="43"/>
        <v>7514958312.7741385</v>
      </c>
      <c r="T883" s="122">
        <v>0.94679467629574288</v>
      </c>
      <c r="U883" s="122">
        <f t="shared" si="44"/>
        <v>-17301010042.606392</v>
      </c>
      <c r="V883" s="3">
        <f t="shared" si="45"/>
        <v>0.68487362898955828</v>
      </c>
    </row>
    <row r="884" spans="13:22" x14ac:dyDescent="0.25">
      <c r="M884" s="3">
        <v>880</v>
      </c>
      <c r="N884" s="122">
        <f>(_xlfn.GAMMA.INV(T884,IF($O$2="Railway",$D$31,$D$32),IF($O$2="Railway",$F$31,$F$32))*'CBA Result'!$G$124)</f>
        <v>1375366526.3781765</v>
      </c>
      <c r="O884" s="122">
        <f>'CBA Result'!$G$123+'CBA Result'!$G$127+'CBA Result'!$G$128+'CBA Result'!$G$129+'CBA Result'!$G$130</f>
        <v>728759586.14829445</v>
      </c>
      <c r="P884" s="122">
        <f>'CBA Result'!$G$125+'CBA Result'!$G$126</f>
        <v>5415872827.8395329</v>
      </c>
      <c r="Q884" s="122">
        <f>'CBA Result'!$G$110</f>
        <v>-7384971586.1375494</v>
      </c>
      <c r="R884" s="122">
        <v>9.0951420123797311E-2</v>
      </c>
      <c r="S884" s="122">
        <f t="shared" si="43"/>
        <v>1687617830.0772817</v>
      </c>
      <c r="T884" s="122">
        <v>2.8033157419140586E-3</v>
      </c>
      <c r="U884" s="122">
        <f t="shared" si="44"/>
        <v>-6600092003.698081</v>
      </c>
      <c r="V884" s="3">
        <f t="shared" si="45"/>
        <v>0.57449864948537233</v>
      </c>
    </row>
    <row r="885" spans="13:22" x14ac:dyDescent="0.25">
      <c r="M885" s="3">
        <v>881</v>
      </c>
      <c r="N885" s="122">
        <f>(_xlfn.GAMMA.INV(T885,IF($O$2="Railway",$D$31,$D$32),IF($O$2="Railway",$F$31,$F$32))*'CBA Result'!$G$124)</f>
        <v>2013042172.711374</v>
      </c>
      <c r="O885" s="122">
        <f>'CBA Result'!$G$123+'CBA Result'!$G$127+'CBA Result'!$G$128+'CBA Result'!$G$129+'CBA Result'!$G$130</f>
        <v>728759586.14829445</v>
      </c>
      <c r="P885" s="122">
        <f>'CBA Result'!$G$125+'CBA Result'!$G$126</f>
        <v>5415872827.8395329</v>
      </c>
      <c r="Q885" s="122">
        <f>'CBA Result'!$G$110</f>
        <v>-7384971586.1375494</v>
      </c>
      <c r="R885" s="122">
        <v>0.80916591594950749</v>
      </c>
      <c r="S885" s="122">
        <f t="shared" si="43"/>
        <v>6623809307.2069273</v>
      </c>
      <c r="T885" s="122">
        <v>0.11559766675564331</v>
      </c>
      <c r="U885" s="122">
        <f t="shared" si="44"/>
        <v>-9660162067.6393471</v>
      </c>
      <c r="V885" s="3">
        <f t="shared" si="45"/>
        <v>0.96950868944947943</v>
      </c>
    </row>
    <row r="886" spans="13:22" x14ac:dyDescent="0.25">
      <c r="M886" s="3">
        <v>882</v>
      </c>
      <c r="N886" s="122">
        <f>(_xlfn.GAMMA.INV(T886,IF($O$2="Railway",$D$31,$D$32),IF($O$2="Railway",$F$31,$F$32))*'CBA Result'!$G$124)</f>
        <v>1411619545.789506</v>
      </c>
      <c r="O886" s="122">
        <f>'CBA Result'!$G$123+'CBA Result'!$G$127+'CBA Result'!$G$128+'CBA Result'!$G$129+'CBA Result'!$G$130</f>
        <v>728759586.14829445</v>
      </c>
      <c r="P886" s="122">
        <f>'CBA Result'!$G$125+'CBA Result'!$G$126</f>
        <v>5415872827.8395329</v>
      </c>
      <c r="Q886" s="122">
        <f>'CBA Result'!$G$110</f>
        <v>-7384971586.1375494</v>
      </c>
      <c r="R886" s="122">
        <v>0.19380442591583946</v>
      </c>
      <c r="S886" s="122">
        <f t="shared" si="43"/>
        <v>2417966891.3933368</v>
      </c>
      <c r="T886" s="122">
        <v>3.8126668073249492E-3</v>
      </c>
      <c r="U886" s="122">
        <f t="shared" si="44"/>
        <v>-6774062548.2311945</v>
      </c>
      <c r="V886" s="3">
        <f t="shared" si="45"/>
        <v>0.67291171152846629</v>
      </c>
    </row>
    <row r="887" spans="13:22" x14ac:dyDescent="0.25">
      <c r="M887" s="3">
        <v>883</v>
      </c>
      <c r="N887" s="122">
        <f>(_xlfn.GAMMA.INV(T887,IF($O$2="Railway",$D$31,$D$32),IF($O$2="Railway",$F$31,$F$32))*'CBA Result'!$G$124)</f>
        <v>2497988264.5053148</v>
      </c>
      <c r="O887" s="122">
        <f>'CBA Result'!$G$123+'CBA Result'!$G$127+'CBA Result'!$G$128+'CBA Result'!$G$129+'CBA Result'!$G$130</f>
        <v>728759586.14829445</v>
      </c>
      <c r="P887" s="122">
        <f>'CBA Result'!$G$125+'CBA Result'!$G$126</f>
        <v>5415872827.8395329</v>
      </c>
      <c r="Q887" s="122">
        <f>'CBA Result'!$G$110</f>
        <v>-7384971586.1375494</v>
      </c>
      <c r="R887" s="122">
        <v>0.18153385655978027</v>
      </c>
      <c r="S887" s="122">
        <f t="shared" si="43"/>
        <v>2337965199.2784801</v>
      </c>
      <c r="T887" s="122">
        <v>0.41338078729942829</v>
      </c>
      <c r="U887" s="122">
        <f t="shared" si="44"/>
        <v>-11987315420.064148</v>
      </c>
      <c r="V887" s="3">
        <f t="shared" si="45"/>
        <v>0.46421678707294001</v>
      </c>
    </row>
    <row r="888" spans="13:22" x14ac:dyDescent="0.25">
      <c r="M888" s="3">
        <v>884</v>
      </c>
      <c r="N888" s="122">
        <f>(_xlfn.GAMMA.INV(T888,IF($O$2="Railway",$D$31,$D$32),IF($O$2="Railway",$F$31,$F$32))*'CBA Result'!$G$124)</f>
        <v>3159808011.5994458</v>
      </c>
      <c r="O888" s="122">
        <f>'CBA Result'!$G$123+'CBA Result'!$G$127+'CBA Result'!$G$128+'CBA Result'!$G$129+'CBA Result'!$G$130</f>
        <v>728759586.14829445</v>
      </c>
      <c r="P888" s="122">
        <f>'CBA Result'!$G$125+'CBA Result'!$G$126</f>
        <v>5415872827.8395329</v>
      </c>
      <c r="Q888" s="122">
        <f>'CBA Result'!$G$110</f>
        <v>-7384971586.1375494</v>
      </c>
      <c r="R888" s="122">
        <v>0.94614269464159895</v>
      </c>
      <c r="S888" s="122">
        <f t="shared" si="43"/>
        <v>8598351443.8200493</v>
      </c>
      <c r="T888" s="122">
        <v>0.8235428262250496</v>
      </c>
      <c r="U888" s="122">
        <f t="shared" si="44"/>
        <v>-15163247898.360043</v>
      </c>
      <c r="V888" s="3">
        <f t="shared" si="45"/>
        <v>0.82349897101651237</v>
      </c>
    </row>
    <row r="889" spans="13:22" x14ac:dyDescent="0.25">
      <c r="M889" s="3">
        <v>885</v>
      </c>
      <c r="N889" s="122">
        <f>(_xlfn.GAMMA.INV(T889,IF($O$2="Railway",$D$31,$D$32),IF($O$2="Railway",$F$31,$F$32))*'CBA Result'!$G$124)</f>
        <v>3385310019.2488017</v>
      </c>
      <c r="O889" s="122">
        <f>'CBA Result'!$G$123+'CBA Result'!$G$127+'CBA Result'!$G$128+'CBA Result'!$G$129+'CBA Result'!$G$130</f>
        <v>728759586.14829445</v>
      </c>
      <c r="P889" s="122">
        <f>'CBA Result'!$G$125+'CBA Result'!$G$126</f>
        <v>5415872827.8395329</v>
      </c>
      <c r="Q889" s="122">
        <f>'CBA Result'!$G$110</f>
        <v>-7384971586.1375494</v>
      </c>
      <c r="R889" s="122">
        <v>4.3454813939572179E-2</v>
      </c>
      <c r="S889" s="122">
        <f t="shared" si="43"/>
        <v>1253136555.4643745</v>
      </c>
      <c r="T889" s="122">
        <v>0.90031907691913649</v>
      </c>
      <c r="U889" s="122">
        <f t="shared" si="44"/>
        <v>-16245384164.554979</v>
      </c>
      <c r="V889" s="3">
        <f t="shared" si="45"/>
        <v>0.33038345578628542</v>
      </c>
    </row>
    <row r="890" spans="13:22" x14ac:dyDescent="0.25">
      <c r="M890" s="3">
        <v>886</v>
      </c>
      <c r="N890" s="122">
        <f>(_xlfn.GAMMA.INV(T890,IF($O$2="Railway",$D$31,$D$32),IF($O$2="Railway",$F$31,$F$32))*'CBA Result'!$G$124)</f>
        <v>2142743470.3114493</v>
      </c>
      <c r="O890" s="122">
        <f>'CBA Result'!$G$123+'CBA Result'!$G$127+'CBA Result'!$G$128+'CBA Result'!$G$129+'CBA Result'!$G$130</f>
        <v>728759586.14829445</v>
      </c>
      <c r="P890" s="122">
        <f>'CBA Result'!$G$125+'CBA Result'!$G$126</f>
        <v>5415872827.8395329</v>
      </c>
      <c r="Q890" s="122">
        <f>'CBA Result'!$G$110</f>
        <v>-7384971586.1375494</v>
      </c>
      <c r="R890" s="122">
        <v>0.32674076766772486</v>
      </c>
      <c r="S890" s="122">
        <f t="shared" si="43"/>
        <v>3235616388.2346959</v>
      </c>
      <c r="T890" s="122">
        <v>0.17846970050598099</v>
      </c>
      <c r="U890" s="122">
        <f t="shared" si="44"/>
        <v>-10282571062.435648</v>
      </c>
      <c r="V890" s="3">
        <f t="shared" si="45"/>
        <v>0.59392922330534681</v>
      </c>
    </row>
    <row r="891" spans="13:22" x14ac:dyDescent="0.25">
      <c r="M891" s="3">
        <v>887</v>
      </c>
      <c r="N891" s="122">
        <f>(_xlfn.GAMMA.INV(T891,IF($O$2="Railway",$D$31,$D$32),IF($O$2="Railway",$F$31,$F$32))*'CBA Result'!$G$124)</f>
        <v>2715390935.54071</v>
      </c>
      <c r="O891" s="122">
        <f>'CBA Result'!$G$123+'CBA Result'!$G$127+'CBA Result'!$G$128+'CBA Result'!$G$129+'CBA Result'!$G$130</f>
        <v>728759586.14829445</v>
      </c>
      <c r="P891" s="122">
        <f>'CBA Result'!$G$125+'CBA Result'!$G$126</f>
        <v>5415872827.8395329</v>
      </c>
      <c r="Q891" s="122">
        <f>'CBA Result'!$G$110</f>
        <v>-7384971586.1375494</v>
      </c>
      <c r="R891" s="122">
        <v>0.56960954488336724</v>
      </c>
      <c r="S891" s="122">
        <f t="shared" si="43"/>
        <v>4728475058.6766357</v>
      </c>
      <c r="T891" s="122">
        <v>0.5707807192999087</v>
      </c>
      <c r="U891" s="122">
        <f t="shared" si="44"/>
        <v>-13030584689.138081</v>
      </c>
      <c r="V891" s="3">
        <f t="shared" si="45"/>
        <v>0.62718794093545971</v>
      </c>
    </row>
    <row r="892" spans="13:22" x14ac:dyDescent="0.25">
      <c r="M892" s="3">
        <v>888</v>
      </c>
      <c r="N892" s="122">
        <f>(_xlfn.GAMMA.INV(T892,IF($O$2="Railway",$D$31,$D$32),IF($O$2="Railway",$F$31,$F$32))*'CBA Result'!$G$124)</f>
        <v>3001542575.0121717</v>
      </c>
      <c r="O892" s="122">
        <f>'CBA Result'!$G$123+'CBA Result'!$G$127+'CBA Result'!$G$128+'CBA Result'!$G$129+'CBA Result'!$G$130</f>
        <v>728759586.14829445</v>
      </c>
      <c r="P892" s="122">
        <f>'CBA Result'!$G$125+'CBA Result'!$G$126</f>
        <v>5415872827.8395329</v>
      </c>
      <c r="Q892" s="122">
        <f>'CBA Result'!$G$110</f>
        <v>-7384971586.1375494</v>
      </c>
      <c r="R892" s="122">
        <v>0.51901529921987377</v>
      </c>
      <c r="S892" s="122">
        <f t="shared" si="43"/>
        <v>4402006973.5496473</v>
      </c>
      <c r="T892" s="122">
        <v>0.74862262015389969</v>
      </c>
      <c r="U892" s="122">
        <f t="shared" si="44"/>
        <v>-14403765664.02636</v>
      </c>
      <c r="V892" s="3">
        <f t="shared" si="45"/>
        <v>0.56459604553416809</v>
      </c>
    </row>
    <row r="893" spans="13:22" x14ac:dyDescent="0.25">
      <c r="M893" s="3">
        <v>889</v>
      </c>
      <c r="N893" s="122">
        <f>(_xlfn.GAMMA.INV(T893,IF($O$2="Railway",$D$31,$D$32),IF($O$2="Railway",$F$31,$F$32))*'CBA Result'!$G$124)</f>
        <v>2495878519.0074706</v>
      </c>
      <c r="O893" s="122">
        <f>'CBA Result'!$G$123+'CBA Result'!$G$127+'CBA Result'!$G$128+'CBA Result'!$G$129+'CBA Result'!$G$130</f>
        <v>728759586.14829445</v>
      </c>
      <c r="P893" s="122">
        <f>'CBA Result'!$G$125+'CBA Result'!$G$126</f>
        <v>5415872827.8395329</v>
      </c>
      <c r="Q893" s="122">
        <f>'CBA Result'!$G$110</f>
        <v>-7384971586.1375494</v>
      </c>
      <c r="R893" s="122">
        <v>0.98449158012780491</v>
      </c>
      <c r="S893" s="122">
        <f t="shared" si="43"/>
        <v>9903598138.6396008</v>
      </c>
      <c r="T893" s="122">
        <v>0.41183672473429245</v>
      </c>
      <c r="U893" s="122">
        <f t="shared" si="44"/>
        <v>-11977191199.266924</v>
      </c>
      <c r="V893" s="3">
        <f t="shared" si="45"/>
        <v>1.096103086723613</v>
      </c>
    </row>
    <row r="894" spans="13:22" x14ac:dyDescent="0.25">
      <c r="M894" s="3">
        <v>890</v>
      </c>
      <c r="N894" s="122">
        <f>(_xlfn.GAMMA.INV(T894,IF($O$2="Railway",$D$31,$D$32),IF($O$2="Railway",$F$31,$F$32))*'CBA Result'!$G$124)</f>
        <v>2610312368.8433762</v>
      </c>
      <c r="O894" s="122">
        <f>'CBA Result'!$G$123+'CBA Result'!$G$127+'CBA Result'!$G$128+'CBA Result'!$G$129+'CBA Result'!$G$130</f>
        <v>728759586.14829445</v>
      </c>
      <c r="P894" s="122">
        <f>'CBA Result'!$G$125+'CBA Result'!$G$126</f>
        <v>5415872827.8395329</v>
      </c>
      <c r="Q894" s="122">
        <f>'CBA Result'!$G$110</f>
        <v>-7384971586.1375494</v>
      </c>
      <c r="R894" s="122">
        <v>0.10520289440052089</v>
      </c>
      <c r="S894" s="122">
        <f t="shared" si="43"/>
        <v>1800131557.226366</v>
      </c>
      <c r="T894" s="122">
        <v>0.49566468717636814</v>
      </c>
      <c r="U894" s="122">
        <f t="shared" si="44"/>
        <v>-12526334953.145573</v>
      </c>
      <c r="V894" s="3">
        <f t="shared" si="45"/>
        <v>0.41027192163079562</v>
      </c>
    </row>
    <row r="895" spans="13:22" x14ac:dyDescent="0.25">
      <c r="M895" s="3">
        <v>891</v>
      </c>
      <c r="N895" s="122">
        <f>(_xlfn.GAMMA.INV(T895,IF($O$2="Railway",$D$31,$D$32),IF($O$2="Railway",$F$31,$F$32))*'CBA Result'!$G$124)</f>
        <v>3800554122.5387621</v>
      </c>
      <c r="O895" s="122">
        <f>'CBA Result'!$G$123+'CBA Result'!$G$127+'CBA Result'!$G$128+'CBA Result'!$G$129+'CBA Result'!$G$130</f>
        <v>728759586.14829445</v>
      </c>
      <c r="P895" s="122">
        <f>'CBA Result'!$G$125+'CBA Result'!$G$126</f>
        <v>5415872827.8395329</v>
      </c>
      <c r="Q895" s="122">
        <f>'CBA Result'!$G$110</f>
        <v>-7384971586.1375494</v>
      </c>
      <c r="R895" s="122">
        <v>0.19948739616338151</v>
      </c>
      <c r="S895" s="122">
        <f t="shared" si="43"/>
        <v>2454615595.374681</v>
      </c>
      <c r="T895" s="122">
        <v>0.97113001259845388</v>
      </c>
      <c r="U895" s="122">
        <f t="shared" si="44"/>
        <v>-18238052470.162167</v>
      </c>
      <c r="V895" s="3">
        <f t="shared" si="45"/>
        <v>0.38293174753650866</v>
      </c>
    </row>
    <row r="896" spans="13:22" x14ac:dyDescent="0.25">
      <c r="M896" s="3">
        <v>892</v>
      </c>
      <c r="N896" s="122">
        <f>(_xlfn.GAMMA.INV(T896,IF($O$2="Railway",$D$31,$D$32),IF($O$2="Railway",$F$31,$F$32))*'CBA Result'!$G$124)</f>
        <v>3180585653.492485</v>
      </c>
      <c r="O896" s="122">
        <f>'CBA Result'!$G$123+'CBA Result'!$G$127+'CBA Result'!$G$128+'CBA Result'!$G$129+'CBA Result'!$G$130</f>
        <v>728759586.14829445</v>
      </c>
      <c r="P896" s="122">
        <f>'CBA Result'!$G$125+'CBA Result'!$G$126</f>
        <v>5415872827.8395329</v>
      </c>
      <c r="Q896" s="122">
        <f>'CBA Result'!$G$110</f>
        <v>-7384971586.1375494</v>
      </c>
      <c r="R896" s="122">
        <v>0.36118610854994115</v>
      </c>
      <c r="S896" s="122">
        <f t="shared" si="43"/>
        <v>3441164474.9827895</v>
      </c>
      <c r="T896" s="122">
        <v>0.83204748968139541</v>
      </c>
      <c r="U896" s="122">
        <f t="shared" si="44"/>
        <v>-15262955391.223833</v>
      </c>
      <c r="V896" s="3">
        <f t="shared" si="45"/>
        <v>0.48159150873559503</v>
      </c>
    </row>
    <row r="897" spans="13:22" x14ac:dyDescent="0.25">
      <c r="M897" s="3">
        <v>893</v>
      </c>
      <c r="N897" s="122">
        <f>(_xlfn.GAMMA.INV(T897,IF($O$2="Railway",$D$31,$D$32),IF($O$2="Railway",$F$31,$F$32))*'CBA Result'!$G$124)</f>
        <v>2452212873.0704103</v>
      </c>
      <c r="O897" s="122">
        <f>'CBA Result'!$G$123+'CBA Result'!$G$127+'CBA Result'!$G$128+'CBA Result'!$G$129+'CBA Result'!$G$130</f>
        <v>728759586.14829445</v>
      </c>
      <c r="P897" s="122">
        <f>'CBA Result'!$G$125+'CBA Result'!$G$126</f>
        <v>5415872827.8395329</v>
      </c>
      <c r="Q897" s="122">
        <f>'CBA Result'!$G$110</f>
        <v>-7384971586.1375494</v>
      </c>
      <c r="R897" s="122">
        <v>5.2099234595009536E-2</v>
      </c>
      <c r="S897" s="122">
        <f t="shared" si="43"/>
        <v>1342227987.371279</v>
      </c>
      <c r="T897" s="122">
        <v>0.38002477682084512</v>
      </c>
      <c r="U897" s="122">
        <f t="shared" si="44"/>
        <v>-11767649033.554611</v>
      </c>
      <c r="V897" s="3">
        <f t="shared" si="45"/>
        <v>0.38437587947196594</v>
      </c>
    </row>
    <row r="898" spans="13:22" x14ac:dyDescent="0.25">
      <c r="M898" s="3">
        <v>894</v>
      </c>
      <c r="N898" s="122">
        <f>(_xlfn.GAMMA.INV(T898,IF($O$2="Railway",$D$31,$D$32),IF($O$2="Railway",$F$31,$F$32))*'CBA Result'!$G$124)</f>
        <v>2327360017.6528955</v>
      </c>
      <c r="O898" s="122">
        <f>'CBA Result'!$G$123+'CBA Result'!$G$127+'CBA Result'!$G$128+'CBA Result'!$G$129+'CBA Result'!$G$130</f>
        <v>728759586.14829445</v>
      </c>
      <c r="P898" s="122">
        <f>'CBA Result'!$G$125+'CBA Result'!$G$126</f>
        <v>5415872827.8395329</v>
      </c>
      <c r="Q898" s="122">
        <f>'CBA Result'!$G$110</f>
        <v>-7384971586.1375494</v>
      </c>
      <c r="R898" s="122">
        <v>0.35766500607118468</v>
      </c>
      <c r="S898" s="122">
        <f t="shared" si="43"/>
        <v>3420165249.6115851</v>
      </c>
      <c r="T898" s="122">
        <v>0.29213357781532578</v>
      </c>
      <c r="U898" s="122">
        <f t="shared" si="44"/>
        <v>-11168506683.587729</v>
      </c>
      <c r="V898" s="3">
        <f t="shared" si="45"/>
        <v>0.57987025811872983</v>
      </c>
    </row>
    <row r="899" spans="13:22" x14ac:dyDescent="0.25">
      <c r="M899" s="3">
        <v>895</v>
      </c>
      <c r="N899" s="122">
        <f>(_xlfn.GAMMA.INV(T899,IF($O$2="Railway",$D$31,$D$32),IF($O$2="Railway",$F$31,$F$32))*'CBA Result'!$G$124)</f>
        <v>1811958814.2758615</v>
      </c>
      <c r="O899" s="122">
        <f>'CBA Result'!$G$123+'CBA Result'!$G$127+'CBA Result'!$G$128+'CBA Result'!$G$129+'CBA Result'!$G$130</f>
        <v>728759586.14829445</v>
      </c>
      <c r="P899" s="122">
        <f>'CBA Result'!$G$125+'CBA Result'!$G$126</f>
        <v>5415872827.8395329</v>
      </c>
      <c r="Q899" s="122">
        <f>'CBA Result'!$G$110</f>
        <v>-7384971586.1375494</v>
      </c>
      <c r="R899" s="122">
        <v>0.54741859295286566</v>
      </c>
      <c r="S899" s="122">
        <f t="shared" si="43"/>
        <v>4583589616.1452799</v>
      </c>
      <c r="T899" s="122">
        <v>4.9430351401709371E-2</v>
      </c>
      <c r="U899" s="122">
        <f t="shared" si="44"/>
        <v>-8695205715.544693</v>
      </c>
      <c r="V899" s="3">
        <f t="shared" si="45"/>
        <v>0.81933748891450453</v>
      </c>
    </row>
    <row r="900" spans="13:22" x14ac:dyDescent="0.25">
      <c r="M900" s="3">
        <v>896</v>
      </c>
      <c r="N900" s="122">
        <f>(_xlfn.GAMMA.INV(T900,IF($O$2="Railway",$D$31,$D$32),IF($O$2="Railway",$F$31,$F$32))*'CBA Result'!$G$124)</f>
        <v>2841649557.6646733</v>
      </c>
      <c r="O900" s="122">
        <f>'CBA Result'!$G$123+'CBA Result'!$G$127+'CBA Result'!$G$128+'CBA Result'!$G$129+'CBA Result'!$G$130</f>
        <v>728759586.14829445</v>
      </c>
      <c r="P900" s="122">
        <f>'CBA Result'!$G$125+'CBA Result'!$G$126</f>
        <v>5415872827.8395329</v>
      </c>
      <c r="Q900" s="122">
        <f>'CBA Result'!$G$110</f>
        <v>-7384971586.1375494</v>
      </c>
      <c r="R900" s="122">
        <v>0.43940316927350498</v>
      </c>
      <c r="S900" s="122">
        <f t="shared" si="43"/>
        <v>3910272127.8645449</v>
      </c>
      <c r="T900" s="122">
        <v>0.65519931165501988</v>
      </c>
      <c r="U900" s="122">
        <f t="shared" si="44"/>
        <v>-13636473015.119614</v>
      </c>
      <c r="V900" s="3">
        <f t="shared" si="45"/>
        <v>0.54857889304537999</v>
      </c>
    </row>
    <row r="901" spans="13:22" x14ac:dyDescent="0.25">
      <c r="M901" s="3">
        <v>897</v>
      </c>
      <c r="N901" s="122">
        <f>(_xlfn.GAMMA.INV(T901,IF($O$2="Railway",$D$31,$D$32),IF($O$2="Railway",$F$31,$F$32))*'CBA Result'!$G$124)</f>
        <v>3166897054.8669767</v>
      </c>
      <c r="O901" s="122">
        <f>'CBA Result'!$G$123+'CBA Result'!$G$127+'CBA Result'!$G$128+'CBA Result'!$G$129+'CBA Result'!$G$130</f>
        <v>728759586.14829445</v>
      </c>
      <c r="P901" s="122">
        <f>'CBA Result'!$G$125+'CBA Result'!$G$126</f>
        <v>5415872827.8395329</v>
      </c>
      <c r="Q901" s="122">
        <f>'CBA Result'!$G$110</f>
        <v>-7384971586.1375494</v>
      </c>
      <c r="R901" s="122">
        <v>0.57511814888826895</v>
      </c>
      <c r="S901" s="122">
        <f t="shared" si="43"/>
        <v>4764902062.6161098</v>
      </c>
      <c r="T901" s="122">
        <v>0.82647876161244183</v>
      </c>
      <c r="U901" s="122">
        <f t="shared" si="44"/>
        <v>-15197266712.171885</v>
      </c>
      <c r="V901" s="3">
        <f t="shared" si="45"/>
        <v>0.56987607493227166</v>
      </c>
    </row>
    <row r="902" spans="13:22" x14ac:dyDescent="0.25">
      <c r="M902" s="3">
        <v>898</v>
      </c>
      <c r="N902" s="122">
        <f>(_xlfn.GAMMA.INV(T902,IF($O$2="Railway",$D$31,$D$32),IF($O$2="Railway",$F$31,$F$32))*'CBA Result'!$G$124)</f>
        <v>2968161337.2317963</v>
      </c>
      <c r="O902" s="122">
        <f>'CBA Result'!$G$123+'CBA Result'!$G$127+'CBA Result'!$G$128+'CBA Result'!$G$129+'CBA Result'!$G$130</f>
        <v>728759586.14829445</v>
      </c>
      <c r="P902" s="122">
        <f>'CBA Result'!$G$125+'CBA Result'!$G$126</f>
        <v>5415872827.8395329</v>
      </c>
      <c r="Q902" s="122">
        <f>'CBA Result'!$G$110</f>
        <v>-7384971586.1375494</v>
      </c>
      <c r="R902" s="122">
        <v>2.2426752724364341E-2</v>
      </c>
      <c r="S902" s="122">
        <f t="shared" ref="S902:S965" si="46">_xlfn.BETA.INV(R902,IF($O$2="Railway",$I$30,$J$30),IF($O$2="Railway",$I$31,$J$31),IF($O$2="Railway",$I$27,$J$27),IF($O$2="Railway",$I$29,$J$29))*P902</f>
        <v>998555645.65965259</v>
      </c>
      <c r="T902" s="122">
        <v>0.73053619698985517</v>
      </c>
      <c r="U902" s="122">
        <f t="shared" ref="U902:U965" si="47">_xlfn.GAMMA.INV(T902,IF($O$2="Railway",$D$31,$D$32),IF($O$2="Railway",$F$31,$F$32))*Q902</f>
        <v>-14243576189.931787</v>
      </c>
      <c r="V902" s="3">
        <f t="shared" ref="V902:V965" si="48">(N902+O902+S902)/-U902</f>
        <v>0.32965573437651052</v>
      </c>
    </row>
    <row r="903" spans="13:22" x14ac:dyDescent="0.25">
      <c r="M903" s="3">
        <v>899</v>
      </c>
      <c r="N903" s="122">
        <f>(_xlfn.GAMMA.INV(T903,IF($O$2="Railway",$D$31,$D$32),IF($O$2="Railway",$F$31,$F$32))*'CBA Result'!$G$124)</f>
        <v>3050344318.6579099</v>
      </c>
      <c r="O903" s="122">
        <f>'CBA Result'!$G$123+'CBA Result'!$G$127+'CBA Result'!$G$128+'CBA Result'!$G$129+'CBA Result'!$G$130</f>
        <v>728759586.14829445</v>
      </c>
      <c r="P903" s="122">
        <f>'CBA Result'!$G$125+'CBA Result'!$G$126</f>
        <v>5415872827.8395329</v>
      </c>
      <c r="Q903" s="122">
        <f>'CBA Result'!$G$110</f>
        <v>-7384971586.1375494</v>
      </c>
      <c r="R903" s="122">
        <v>0.81609626430548121</v>
      </c>
      <c r="S903" s="122">
        <f t="shared" si="46"/>
        <v>6695059455.4586439</v>
      </c>
      <c r="T903" s="122">
        <v>0.77364340214702043</v>
      </c>
      <c r="U903" s="122">
        <f t="shared" si="47"/>
        <v>-14637954872.375753</v>
      </c>
      <c r="V903" s="3">
        <f t="shared" si="48"/>
        <v>0.7155482751235509</v>
      </c>
    </row>
    <row r="904" spans="13:22" x14ac:dyDescent="0.25">
      <c r="M904" s="3">
        <v>900</v>
      </c>
      <c r="N904" s="122">
        <f>(_xlfn.GAMMA.INV(T904,IF($O$2="Railway",$D$31,$D$32),IF($O$2="Railway",$F$31,$F$32))*'CBA Result'!$G$124)</f>
        <v>2913428489.6309938</v>
      </c>
      <c r="O904" s="122">
        <f>'CBA Result'!$G$123+'CBA Result'!$G$127+'CBA Result'!$G$128+'CBA Result'!$G$129+'CBA Result'!$G$130</f>
        <v>728759586.14829445</v>
      </c>
      <c r="P904" s="122">
        <f>'CBA Result'!$G$125+'CBA Result'!$G$126</f>
        <v>5415872827.8395329</v>
      </c>
      <c r="Q904" s="122">
        <f>'CBA Result'!$G$110</f>
        <v>-7384971586.1375494</v>
      </c>
      <c r="R904" s="122">
        <v>0.8302957936300327</v>
      </c>
      <c r="S904" s="122">
        <f t="shared" si="46"/>
        <v>6846371624.4885607</v>
      </c>
      <c r="T904" s="122">
        <v>0.69922131097027218</v>
      </c>
      <c r="U904" s="122">
        <f t="shared" si="47"/>
        <v>-13980924872.729122</v>
      </c>
      <c r="V904" s="3">
        <f t="shared" si="48"/>
        <v>0.75020499686158804</v>
      </c>
    </row>
    <row r="905" spans="13:22" x14ac:dyDescent="0.25">
      <c r="M905" s="3">
        <v>901</v>
      </c>
      <c r="N905" s="122">
        <f>(_xlfn.GAMMA.INV(T905,IF($O$2="Railway",$D$31,$D$32),IF($O$2="Railway",$F$31,$F$32))*'CBA Result'!$G$124)</f>
        <v>2704439187.9390407</v>
      </c>
      <c r="O905" s="122">
        <f>'CBA Result'!$G$123+'CBA Result'!$G$127+'CBA Result'!$G$128+'CBA Result'!$G$129+'CBA Result'!$G$130</f>
        <v>728759586.14829445</v>
      </c>
      <c r="P905" s="122">
        <f>'CBA Result'!$G$125+'CBA Result'!$G$126</f>
        <v>5415872827.8395329</v>
      </c>
      <c r="Q905" s="122">
        <f>'CBA Result'!$G$110</f>
        <v>-7384971586.1375494</v>
      </c>
      <c r="R905" s="122">
        <v>0.27179953185167782</v>
      </c>
      <c r="S905" s="122">
        <f t="shared" si="46"/>
        <v>2904956890.7129292</v>
      </c>
      <c r="T905" s="122">
        <v>0.56311439749067127</v>
      </c>
      <c r="U905" s="122">
        <f t="shared" si="47"/>
        <v>-12978029577.183565</v>
      </c>
      <c r="V905" s="3">
        <f t="shared" si="48"/>
        <v>0.48837580675137765</v>
      </c>
    </row>
    <row r="906" spans="13:22" x14ac:dyDescent="0.25">
      <c r="M906" s="3">
        <v>902</v>
      </c>
      <c r="N906" s="122">
        <f>(_xlfn.GAMMA.INV(T906,IF($O$2="Railway",$D$31,$D$32),IF($O$2="Railway",$F$31,$F$32))*'CBA Result'!$G$124)</f>
        <v>2476629728.565125</v>
      </c>
      <c r="O906" s="122">
        <f>'CBA Result'!$G$123+'CBA Result'!$G$127+'CBA Result'!$G$128+'CBA Result'!$G$129+'CBA Result'!$G$130</f>
        <v>728759586.14829445</v>
      </c>
      <c r="P906" s="122">
        <f>'CBA Result'!$G$125+'CBA Result'!$G$126</f>
        <v>5415872827.8395329</v>
      </c>
      <c r="Q906" s="122">
        <f>'CBA Result'!$G$110</f>
        <v>-7384971586.1375494</v>
      </c>
      <c r="R906" s="122">
        <v>0.43481909605743574</v>
      </c>
      <c r="S906" s="122">
        <f t="shared" si="46"/>
        <v>3882523297.3438783</v>
      </c>
      <c r="T906" s="122">
        <v>0.39777473834092081</v>
      </c>
      <c r="U906" s="122">
        <f t="shared" si="47"/>
        <v>-11884820339.977556</v>
      </c>
      <c r="V906" s="3">
        <f t="shared" si="48"/>
        <v>0.59638365657201708</v>
      </c>
    </row>
    <row r="907" spans="13:22" x14ac:dyDescent="0.25">
      <c r="M907" s="3">
        <v>903</v>
      </c>
      <c r="N907" s="122">
        <f>(_xlfn.GAMMA.INV(T907,IF($O$2="Railway",$D$31,$D$32),IF($O$2="Railway",$F$31,$F$32))*'CBA Result'!$G$124)</f>
        <v>3045494773.3208704</v>
      </c>
      <c r="O907" s="122">
        <f>'CBA Result'!$G$123+'CBA Result'!$G$127+'CBA Result'!$G$128+'CBA Result'!$G$129+'CBA Result'!$G$130</f>
        <v>728759586.14829445</v>
      </c>
      <c r="P907" s="122">
        <f>'CBA Result'!$G$125+'CBA Result'!$G$126</f>
        <v>5415872827.8395329</v>
      </c>
      <c r="Q907" s="122">
        <f>'CBA Result'!$G$110</f>
        <v>-7384971586.1375494</v>
      </c>
      <c r="R907" s="122">
        <v>0.24978105399509276</v>
      </c>
      <c r="S907" s="122">
        <f t="shared" si="46"/>
        <v>2770327253.3628497</v>
      </c>
      <c r="T907" s="122">
        <v>0.77123330305425175</v>
      </c>
      <c r="U907" s="122">
        <f t="shared" si="47"/>
        <v>-14614682933.742163</v>
      </c>
      <c r="V907" s="3">
        <f t="shared" si="48"/>
        <v>0.44780866218602533</v>
      </c>
    </row>
    <row r="908" spans="13:22" x14ac:dyDescent="0.25">
      <c r="M908" s="3">
        <v>904</v>
      </c>
      <c r="N908" s="122">
        <f>(_xlfn.GAMMA.INV(T908,IF($O$2="Railway",$D$31,$D$32),IF($O$2="Railway",$F$31,$F$32))*'CBA Result'!$G$124)</f>
        <v>3305859186.7411761</v>
      </c>
      <c r="O908" s="122">
        <f>'CBA Result'!$G$123+'CBA Result'!$G$127+'CBA Result'!$G$128+'CBA Result'!$G$129+'CBA Result'!$G$130</f>
        <v>728759586.14829445</v>
      </c>
      <c r="P908" s="122">
        <f>'CBA Result'!$G$125+'CBA Result'!$G$126</f>
        <v>5415872827.8395329</v>
      </c>
      <c r="Q908" s="122">
        <f>'CBA Result'!$G$110</f>
        <v>-7384971586.1375494</v>
      </c>
      <c r="R908" s="122">
        <v>0.88957666880874731</v>
      </c>
      <c r="S908" s="122">
        <f t="shared" si="46"/>
        <v>7583693686.6204481</v>
      </c>
      <c r="T908" s="122">
        <v>0.87703961973846378</v>
      </c>
      <c r="U908" s="122">
        <f t="shared" si="47"/>
        <v>-15864116484.803007</v>
      </c>
      <c r="V908" s="3">
        <f t="shared" si="48"/>
        <v>0.73236429338120745</v>
      </c>
    </row>
    <row r="909" spans="13:22" x14ac:dyDescent="0.25">
      <c r="M909" s="3">
        <v>905</v>
      </c>
      <c r="N909" s="122">
        <f>(_xlfn.GAMMA.INV(T909,IF($O$2="Railway",$D$31,$D$32),IF($O$2="Railway",$F$31,$F$32))*'CBA Result'!$G$124)</f>
        <v>2552531331.9858027</v>
      </c>
      <c r="O909" s="122">
        <f>'CBA Result'!$G$123+'CBA Result'!$G$127+'CBA Result'!$G$128+'CBA Result'!$G$129+'CBA Result'!$G$130</f>
        <v>728759586.14829445</v>
      </c>
      <c r="P909" s="122">
        <f>'CBA Result'!$G$125+'CBA Result'!$G$126</f>
        <v>5415872827.8395329</v>
      </c>
      <c r="Q909" s="122">
        <f>'CBA Result'!$G$110</f>
        <v>-7384971586.1375494</v>
      </c>
      <c r="R909" s="122">
        <v>0.99724264693294917</v>
      </c>
      <c r="S909" s="122">
        <f t="shared" si="46"/>
        <v>11098264501.319927</v>
      </c>
      <c r="T909" s="122">
        <v>0.45339222710368077</v>
      </c>
      <c r="U909" s="122">
        <f t="shared" si="47"/>
        <v>-12249056022.75506</v>
      </c>
      <c r="V909" s="3">
        <f t="shared" si="48"/>
        <v>1.1739317211661975</v>
      </c>
    </row>
    <row r="910" spans="13:22" x14ac:dyDescent="0.25">
      <c r="M910" s="3">
        <v>906</v>
      </c>
      <c r="N910" s="122">
        <f>(_xlfn.GAMMA.INV(T910,IF($O$2="Railway",$D$31,$D$32),IF($O$2="Railway",$F$31,$F$32))*'CBA Result'!$G$124)</f>
        <v>3096205114.878715</v>
      </c>
      <c r="O910" s="122">
        <f>'CBA Result'!$G$123+'CBA Result'!$G$127+'CBA Result'!$G$128+'CBA Result'!$G$129+'CBA Result'!$G$130</f>
        <v>728759586.14829445</v>
      </c>
      <c r="P910" s="122">
        <f>'CBA Result'!$G$125+'CBA Result'!$G$126</f>
        <v>5415872827.8395329</v>
      </c>
      <c r="Q910" s="122">
        <f>'CBA Result'!$G$110</f>
        <v>-7384971586.1375494</v>
      </c>
      <c r="R910" s="122">
        <v>0.55082988467456817</v>
      </c>
      <c r="S910" s="122">
        <f t="shared" si="46"/>
        <v>4605678013.2602005</v>
      </c>
      <c r="T910" s="122">
        <v>0.79559779231732397</v>
      </c>
      <c r="U910" s="122">
        <f t="shared" si="47"/>
        <v>-14858031098.323494</v>
      </c>
      <c r="V910" s="3">
        <f t="shared" si="48"/>
        <v>0.56741318270887742</v>
      </c>
    </row>
    <row r="911" spans="13:22" x14ac:dyDescent="0.25">
      <c r="M911" s="3">
        <v>907</v>
      </c>
      <c r="N911" s="122">
        <f>(_xlfn.GAMMA.INV(T911,IF($O$2="Railway",$D$31,$D$32),IF($O$2="Railway",$F$31,$F$32))*'CBA Result'!$G$124)</f>
        <v>2920658199.514986</v>
      </c>
      <c r="O911" s="122">
        <f>'CBA Result'!$G$123+'CBA Result'!$G$127+'CBA Result'!$G$128+'CBA Result'!$G$129+'CBA Result'!$G$130</f>
        <v>728759586.14829445</v>
      </c>
      <c r="P911" s="122">
        <f>'CBA Result'!$G$125+'CBA Result'!$G$126</f>
        <v>5415872827.8395329</v>
      </c>
      <c r="Q911" s="122">
        <f>'CBA Result'!$G$110</f>
        <v>-7384971586.1375494</v>
      </c>
      <c r="R911" s="122">
        <v>0.95596725385219627</v>
      </c>
      <c r="S911" s="122">
        <f t="shared" si="46"/>
        <v>8843722549.0009975</v>
      </c>
      <c r="T911" s="122">
        <v>0.7034731314251641</v>
      </c>
      <c r="U911" s="122">
        <f t="shared" si="47"/>
        <v>-14015618715.77331</v>
      </c>
      <c r="V911" s="3">
        <f t="shared" si="48"/>
        <v>0.89137273123764271</v>
      </c>
    </row>
    <row r="912" spans="13:22" x14ac:dyDescent="0.25">
      <c r="M912" s="3">
        <v>908</v>
      </c>
      <c r="N912" s="122">
        <f>(_xlfn.GAMMA.INV(T912,IF($O$2="Railway",$D$31,$D$32),IF($O$2="Railway",$F$31,$F$32))*'CBA Result'!$G$124)</f>
        <v>2568338529.6229949</v>
      </c>
      <c r="O912" s="122">
        <f>'CBA Result'!$G$123+'CBA Result'!$G$127+'CBA Result'!$G$128+'CBA Result'!$G$129+'CBA Result'!$G$130</f>
        <v>728759586.14829445</v>
      </c>
      <c r="P912" s="122">
        <f>'CBA Result'!$G$125+'CBA Result'!$G$126</f>
        <v>5415872827.8395329</v>
      </c>
      <c r="Q912" s="122">
        <f>'CBA Result'!$G$110</f>
        <v>-7384971586.1375494</v>
      </c>
      <c r="R912" s="122">
        <v>0.31553004668029971</v>
      </c>
      <c r="S912" s="122">
        <f t="shared" si="46"/>
        <v>3168549800.5022469</v>
      </c>
      <c r="T912" s="122">
        <v>0.46498756754784443</v>
      </c>
      <c r="U912" s="122">
        <f t="shared" si="47"/>
        <v>-12324911408.737764</v>
      </c>
      <c r="V912" s="3">
        <f t="shared" si="48"/>
        <v>0.52459995060814035</v>
      </c>
    </row>
    <row r="913" spans="13:22" x14ac:dyDescent="0.25">
      <c r="M913" s="3">
        <v>909</v>
      </c>
      <c r="N913" s="122">
        <f>(_xlfn.GAMMA.INV(T913,IF($O$2="Railway",$D$31,$D$32),IF($O$2="Railway",$F$31,$F$32))*'CBA Result'!$G$124)</f>
        <v>3358920417.015944</v>
      </c>
      <c r="O913" s="122">
        <f>'CBA Result'!$G$123+'CBA Result'!$G$127+'CBA Result'!$G$128+'CBA Result'!$G$129+'CBA Result'!$G$130</f>
        <v>728759586.14829445</v>
      </c>
      <c r="P913" s="122">
        <f>'CBA Result'!$G$125+'CBA Result'!$G$126</f>
        <v>5415872827.8395329</v>
      </c>
      <c r="Q913" s="122">
        <f>'CBA Result'!$G$110</f>
        <v>-7384971586.1375494</v>
      </c>
      <c r="R913" s="122">
        <v>0.48413273626837772</v>
      </c>
      <c r="S913" s="122">
        <f t="shared" si="46"/>
        <v>4183910104.4412594</v>
      </c>
      <c r="T913" s="122">
        <v>0.89301260492168666</v>
      </c>
      <c r="U913" s="122">
        <f t="shared" si="47"/>
        <v>-16118746065.301159</v>
      </c>
      <c r="V913" s="3">
        <f t="shared" si="48"/>
        <v>0.51316585509165369</v>
      </c>
    </row>
    <row r="914" spans="13:22" x14ac:dyDescent="0.25">
      <c r="M914" s="3">
        <v>910</v>
      </c>
      <c r="N914" s="122">
        <f>(_xlfn.GAMMA.INV(T914,IF($O$2="Railway",$D$31,$D$32),IF($O$2="Railway",$F$31,$F$32))*'CBA Result'!$G$124)</f>
        <v>2108590682.1466548</v>
      </c>
      <c r="O914" s="122">
        <f>'CBA Result'!$G$123+'CBA Result'!$G$127+'CBA Result'!$G$128+'CBA Result'!$G$129+'CBA Result'!$G$130</f>
        <v>728759586.14829445</v>
      </c>
      <c r="P914" s="122">
        <f>'CBA Result'!$G$125+'CBA Result'!$G$126</f>
        <v>5415872827.8395329</v>
      </c>
      <c r="Q914" s="122">
        <f>'CBA Result'!$G$110</f>
        <v>-7384971586.1375494</v>
      </c>
      <c r="R914" s="122">
        <v>0.96278427555829393</v>
      </c>
      <c r="S914" s="122">
        <f t="shared" si="46"/>
        <v>9037385907.7418022</v>
      </c>
      <c r="T914" s="122">
        <v>0.16040859090658977</v>
      </c>
      <c r="U914" s="122">
        <f t="shared" si="47"/>
        <v>-10118679081.827366</v>
      </c>
      <c r="V914" s="3">
        <f t="shared" si="48"/>
        <v>1.173546080472418</v>
      </c>
    </row>
    <row r="915" spans="13:22" x14ac:dyDescent="0.25">
      <c r="M915" s="3">
        <v>911</v>
      </c>
      <c r="N915" s="122">
        <f>(_xlfn.GAMMA.INV(T915,IF($O$2="Railway",$D$31,$D$32),IF($O$2="Railway",$F$31,$F$32))*'CBA Result'!$G$124)</f>
        <v>2096330889.2675831</v>
      </c>
      <c r="O915" s="122">
        <f>'CBA Result'!$G$123+'CBA Result'!$G$127+'CBA Result'!$G$128+'CBA Result'!$G$129+'CBA Result'!$G$130</f>
        <v>728759586.14829445</v>
      </c>
      <c r="P915" s="122">
        <f>'CBA Result'!$G$125+'CBA Result'!$G$126</f>
        <v>5415872827.8395329</v>
      </c>
      <c r="Q915" s="122">
        <f>'CBA Result'!$G$110</f>
        <v>-7384971586.1375494</v>
      </c>
      <c r="R915" s="122">
        <v>0.21312774055073991</v>
      </c>
      <c r="S915" s="122">
        <f t="shared" si="46"/>
        <v>2541657789.0174122</v>
      </c>
      <c r="T915" s="122">
        <v>0.15418161057141377</v>
      </c>
      <c r="U915" s="122">
        <f t="shared" si="47"/>
        <v>-10059846938.252346</v>
      </c>
      <c r="V915" s="3">
        <f t="shared" si="48"/>
        <v>0.53348209941707436</v>
      </c>
    </row>
    <row r="916" spans="13:22" x14ac:dyDescent="0.25">
      <c r="M916" s="3">
        <v>912</v>
      </c>
      <c r="N916" s="122">
        <f>(_xlfn.GAMMA.INV(T916,IF($O$2="Railway",$D$31,$D$32),IF($O$2="Railway",$F$31,$F$32))*'CBA Result'!$G$124)</f>
        <v>2856740731.4929285</v>
      </c>
      <c r="O916" s="122">
        <f>'CBA Result'!$G$123+'CBA Result'!$G$127+'CBA Result'!$G$128+'CBA Result'!$G$129+'CBA Result'!$G$130</f>
        <v>728759586.14829445</v>
      </c>
      <c r="P916" s="122">
        <f>'CBA Result'!$G$125+'CBA Result'!$G$126</f>
        <v>5415872827.8395329</v>
      </c>
      <c r="Q916" s="122">
        <f>'CBA Result'!$G$110</f>
        <v>-7384971586.1375494</v>
      </c>
      <c r="R916" s="122">
        <v>0.8401987587250066</v>
      </c>
      <c r="S916" s="122">
        <f t="shared" si="46"/>
        <v>6956609960.796566</v>
      </c>
      <c r="T916" s="122">
        <v>0.66471875934878721</v>
      </c>
      <c r="U916" s="122">
        <f t="shared" si="47"/>
        <v>-13708892354.837421</v>
      </c>
      <c r="V916" s="3">
        <f t="shared" si="48"/>
        <v>0.76899796172940427</v>
      </c>
    </row>
    <row r="917" spans="13:22" x14ac:dyDescent="0.25">
      <c r="M917" s="3">
        <v>913</v>
      </c>
      <c r="N917" s="122">
        <f>(_xlfn.GAMMA.INV(T917,IF($O$2="Railway",$D$31,$D$32),IF($O$2="Railway",$F$31,$F$32))*'CBA Result'!$G$124)</f>
        <v>2347773345.6764636</v>
      </c>
      <c r="O917" s="122">
        <f>'CBA Result'!$G$123+'CBA Result'!$G$127+'CBA Result'!$G$128+'CBA Result'!$G$129+'CBA Result'!$G$130</f>
        <v>728759586.14829445</v>
      </c>
      <c r="P917" s="122">
        <f>'CBA Result'!$G$125+'CBA Result'!$G$126</f>
        <v>5415872827.8395329</v>
      </c>
      <c r="Q917" s="122">
        <f>'CBA Result'!$G$110</f>
        <v>-7384971586.1375494</v>
      </c>
      <c r="R917" s="122">
        <v>0.58947145059025441</v>
      </c>
      <c r="S917" s="122">
        <f t="shared" si="46"/>
        <v>4860755650.7693863</v>
      </c>
      <c r="T917" s="122">
        <v>0.30605987101751675</v>
      </c>
      <c r="U917" s="122">
        <f t="shared" si="47"/>
        <v>-11266465911.526775</v>
      </c>
      <c r="V917" s="3">
        <f t="shared" si="48"/>
        <v>0.70450562269695116</v>
      </c>
    </row>
    <row r="918" spans="13:22" x14ac:dyDescent="0.25">
      <c r="M918" s="3">
        <v>914</v>
      </c>
      <c r="N918" s="122">
        <f>(_xlfn.GAMMA.INV(T918,IF($O$2="Railway",$D$31,$D$32),IF($O$2="Railway",$F$31,$F$32))*'CBA Result'!$G$124)</f>
        <v>2501866804.6888485</v>
      </c>
      <c r="O918" s="122">
        <f>'CBA Result'!$G$123+'CBA Result'!$G$127+'CBA Result'!$G$128+'CBA Result'!$G$129+'CBA Result'!$G$130</f>
        <v>728759586.14829445</v>
      </c>
      <c r="P918" s="122">
        <f>'CBA Result'!$G$125+'CBA Result'!$G$126</f>
        <v>5415872827.8395329</v>
      </c>
      <c r="Q918" s="122">
        <f>'CBA Result'!$G$110</f>
        <v>-7384971586.1375494</v>
      </c>
      <c r="R918" s="122">
        <v>0.92176927789831653</v>
      </c>
      <c r="S918" s="122">
        <f t="shared" si="46"/>
        <v>8100434813.2556038</v>
      </c>
      <c r="T918" s="122">
        <v>0.41622057849212224</v>
      </c>
      <c r="U918" s="122">
        <f t="shared" si="47"/>
        <v>-12005927711.086504</v>
      </c>
      <c r="V918" s="3">
        <f t="shared" si="48"/>
        <v>0.94378889135151356</v>
      </c>
    </row>
    <row r="919" spans="13:22" x14ac:dyDescent="0.25">
      <c r="M919" s="3">
        <v>915</v>
      </c>
      <c r="N919" s="122">
        <f>(_xlfn.GAMMA.INV(T919,IF($O$2="Railway",$D$31,$D$32),IF($O$2="Railway",$F$31,$F$32))*'CBA Result'!$G$124)</f>
        <v>2740992348.5741081</v>
      </c>
      <c r="O919" s="122">
        <f>'CBA Result'!$G$123+'CBA Result'!$G$127+'CBA Result'!$G$128+'CBA Result'!$G$129+'CBA Result'!$G$130</f>
        <v>728759586.14829445</v>
      </c>
      <c r="P919" s="122">
        <f>'CBA Result'!$G$125+'CBA Result'!$G$126</f>
        <v>5415872827.8395329</v>
      </c>
      <c r="Q919" s="122">
        <f>'CBA Result'!$G$110</f>
        <v>-7384971586.1375494</v>
      </c>
      <c r="R919" s="122">
        <v>0.92576035784085176</v>
      </c>
      <c r="S919" s="122">
        <f t="shared" si="46"/>
        <v>8173913089.5943089</v>
      </c>
      <c r="T919" s="122">
        <v>0.58851422742321413</v>
      </c>
      <c r="U919" s="122">
        <f t="shared" si="47"/>
        <v>-13153440435.736816</v>
      </c>
      <c r="V919" s="3">
        <f t="shared" si="48"/>
        <v>0.88521821201104389</v>
      </c>
    </row>
    <row r="920" spans="13:22" x14ac:dyDescent="0.25">
      <c r="M920" s="3">
        <v>916</v>
      </c>
      <c r="N920" s="122">
        <f>(_xlfn.GAMMA.INV(T920,IF($O$2="Railway",$D$31,$D$32),IF($O$2="Railway",$F$31,$F$32))*'CBA Result'!$G$124)</f>
        <v>1262808140.8521409</v>
      </c>
      <c r="O920" s="122">
        <f>'CBA Result'!$G$123+'CBA Result'!$G$127+'CBA Result'!$G$128+'CBA Result'!$G$129+'CBA Result'!$G$130</f>
        <v>728759586.14829445</v>
      </c>
      <c r="P920" s="122">
        <f>'CBA Result'!$G$125+'CBA Result'!$G$126</f>
        <v>5415872827.8395329</v>
      </c>
      <c r="Q920" s="122">
        <f>'CBA Result'!$G$110</f>
        <v>-7384971586.1375494</v>
      </c>
      <c r="R920" s="122">
        <v>0.61113121340756094</v>
      </c>
      <c r="S920" s="122">
        <f t="shared" si="46"/>
        <v>5008197978.4308014</v>
      </c>
      <c r="T920" s="122">
        <v>9.7310697052754858E-4</v>
      </c>
      <c r="U920" s="122">
        <f t="shared" si="47"/>
        <v>-6059948204.9276838</v>
      </c>
      <c r="V920" s="3">
        <f t="shared" si="48"/>
        <v>1.1550867216553657</v>
      </c>
    </row>
    <row r="921" spans="13:22" x14ac:dyDescent="0.25">
      <c r="M921" s="3">
        <v>917</v>
      </c>
      <c r="N921" s="122">
        <f>(_xlfn.GAMMA.INV(T921,IF($O$2="Railway",$D$31,$D$32),IF($O$2="Railway",$F$31,$F$32))*'CBA Result'!$G$124)</f>
        <v>1726911877.8268294</v>
      </c>
      <c r="O921" s="122">
        <f>'CBA Result'!$G$123+'CBA Result'!$G$127+'CBA Result'!$G$128+'CBA Result'!$G$129+'CBA Result'!$G$130</f>
        <v>728759586.14829445</v>
      </c>
      <c r="P921" s="122">
        <f>'CBA Result'!$G$125+'CBA Result'!$G$126</f>
        <v>5415872827.8395329</v>
      </c>
      <c r="Q921" s="122">
        <f>'CBA Result'!$G$110</f>
        <v>-7384971586.1375494</v>
      </c>
      <c r="R921" s="122">
        <v>0.53851603522438296</v>
      </c>
      <c r="S921" s="122">
        <f t="shared" si="46"/>
        <v>4526239597.6067877</v>
      </c>
      <c r="T921" s="122">
        <v>3.1978681032111322E-2</v>
      </c>
      <c r="U921" s="122">
        <f t="shared" si="47"/>
        <v>-8287083520.8927536</v>
      </c>
      <c r="V921" s="3">
        <f t="shared" si="48"/>
        <v>0.8425052123560306</v>
      </c>
    </row>
    <row r="922" spans="13:22" x14ac:dyDescent="0.25">
      <c r="M922" s="3">
        <v>918</v>
      </c>
      <c r="N922" s="122">
        <f>(_xlfn.GAMMA.INV(T922,IF($O$2="Railway",$D$31,$D$32),IF($O$2="Railway",$F$31,$F$32))*'CBA Result'!$G$124)</f>
        <v>3095017464.376349</v>
      </c>
      <c r="O922" s="122">
        <f>'CBA Result'!$G$123+'CBA Result'!$G$127+'CBA Result'!$G$128+'CBA Result'!$G$129+'CBA Result'!$G$130</f>
        <v>728759586.14829445</v>
      </c>
      <c r="P922" s="122">
        <f>'CBA Result'!$G$125+'CBA Result'!$G$126</f>
        <v>5415872827.8395329</v>
      </c>
      <c r="Q922" s="122">
        <f>'CBA Result'!$G$110</f>
        <v>-7384971586.1375494</v>
      </c>
      <c r="R922" s="122">
        <v>0.26845986270832845</v>
      </c>
      <c r="S922" s="122">
        <f t="shared" si="46"/>
        <v>2884639733.6006765</v>
      </c>
      <c r="T922" s="122">
        <v>0.79504835938793295</v>
      </c>
      <c r="U922" s="122">
        <f t="shared" si="47"/>
        <v>-14852331815.671547</v>
      </c>
      <c r="V922" s="3">
        <f t="shared" si="48"/>
        <v>0.45167431399875441</v>
      </c>
    </row>
    <row r="923" spans="13:22" x14ac:dyDescent="0.25">
      <c r="M923" s="3">
        <v>919</v>
      </c>
      <c r="N923" s="122">
        <f>(_xlfn.GAMMA.INV(T923,IF($O$2="Railway",$D$31,$D$32),IF($O$2="Railway",$F$31,$F$32))*'CBA Result'!$G$124)</f>
        <v>2431883284.0572276</v>
      </c>
      <c r="O923" s="122">
        <f>'CBA Result'!$G$123+'CBA Result'!$G$127+'CBA Result'!$G$128+'CBA Result'!$G$129+'CBA Result'!$G$130</f>
        <v>728759586.14829445</v>
      </c>
      <c r="P923" s="122">
        <f>'CBA Result'!$G$125+'CBA Result'!$G$126</f>
        <v>5415872827.8395329</v>
      </c>
      <c r="Q923" s="122">
        <f>'CBA Result'!$G$110</f>
        <v>-7384971586.1375494</v>
      </c>
      <c r="R923" s="122">
        <v>0.93592315504990453</v>
      </c>
      <c r="S923" s="122">
        <f t="shared" si="46"/>
        <v>8373964842.4762564</v>
      </c>
      <c r="T923" s="122">
        <v>0.3653457769547267</v>
      </c>
      <c r="U923" s="122">
        <f t="shared" si="47"/>
        <v>-11670091651.350677</v>
      </c>
      <c r="V923" s="3">
        <f t="shared" si="48"/>
        <v>0.98839049917373878</v>
      </c>
    </row>
    <row r="924" spans="13:22" x14ac:dyDescent="0.25">
      <c r="M924" s="3">
        <v>920</v>
      </c>
      <c r="N924" s="122">
        <f>(_xlfn.GAMMA.INV(T924,IF($O$2="Railway",$D$31,$D$32),IF($O$2="Railway",$F$31,$F$32))*'CBA Result'!$G$124)</f>
        <v>3627710927.6360116</v>
      </c>
      <c r="O924" s="122">
        <f>'CBA Result'!$G$123+'CBA Result'!$G$127+'CBA Result'!$G$128+'CBA Result'!$G$129+'CBA Result'!$G$130</f>
        <v>728759586.14829445</v>
      </c>
      <c r="P924" s="122">
        <f>'CBA Result'!$G$125+'CBA Result'!$G$126</f>
        <v>5415872827.8395329</v>
      </c>
      <c r="Q924" s="122">
        <f>'CBA Result'!$G$110</f>
        <v>-7384971586.1375494</v>
      </c>
      <c r="R924" s="122">
        <v>0.80888507635385209</v>
      </c>
      <c r="S924" s="122">
        <f t="shared" si="46"/>
        <v>6620955541.8915234</v>
      </c>
      <c r="T924" s="122">
        <v>0.95027741425628098</v>
      </c>
      <c r="U924" s="122">
        <f t="shared" si="47"/>
        <v>-17408614668.171051</v>
      </c>
      <c r="V924" s="3">
        <f t="shared" si="48"/>
        <v>0.63057436016125668</v>
      </c>
    </row>
    <row r="925" spans="13:22" x14ac:dyDescent="0.25">
      <c r="M925" s="3">
        <v>921</v>
      </c>
      <c r="N925" s="122">
        <f>(_xlfn.GAMMA.INV(T925,IF($O$2="Railway",$D$31,$D$32),IF($O$2="Railway",$F$31,$F$32))*'CBA Result'!$G$124)</f>
        <v>2110645685.933579</v>
      </c>
      <c r="O925" s="122">
        <f>'CBA Result'!$G$123+'CBA Result'!$G$127+'CBA Result'!$G$128+'CBA Result'!$G$129+'CBA Result'!$G$130</f>
        <v>728759586.14829445</v>
      </c>
      <c r="P925" s="122">
        <f>'CBA Result'!$G$125+'CBA Result'!$G$126</f>
        <v>5415872827.8395329</v>
      </c>
      <c r="Q925" s="122">
        <f>'CBA Result'!$G$110</f>
        <v>-7384971586.1375494</v>
      </c>
      <c r="R925" s="122">
        <v>0.56913985259162991</v>
      </c>
      <c r="S925" s="122">
        <f t="shared" si="46"/>
        <v>4725377972.1163464</v>
      </c>
      <c r="T925" s="122">
        <v>0.16146577611975765</v>
      </c>
      <c r="U925" s="122">
        <f t="shared" si="47"/>
        <v>-10128540608.774197</v>
      </c>
      <c r="V925" s="3">
        <f t="shared" si="48"/>
        <v>0.74687791029291684</v>
      </c>
    </row>
    <row r="926" spans="13:22" x14ac:dyDescent="0.25">
      <c r="M926" s="3">
        <v>922</v>
      </c>
      <c r="N926" s="122">
        <f>(_xlfn.GAMMA.INV(T926,IF($O$2="Railway",$D$31,$D$32),IF($O$2="Railway",$F$31,$F$32))*'CBA Result'!$G$124)</f>
        <v>2828439997.7527909</v>
      </c>
      <c r="O926" s="122">
        <f>'CBA Result'!$G$123+'CBA Result'!$G$127+'CBA Result'!$G$128+'CBA Result'!$G$129+'CBA Result'!$G$130</f>
        <v>728759586.14829445</v>
      </c>
      <c r="P926" s="122">
        <f>'CBA Result'!$G$125+'CBA Result'!$G$126</f>
        <v>5415872827.8395329</v>
      </c>
      <c r="Q926" s="122">
        <f>'CBA Result'!$G$110</f>
        <v>-7384971586.1375494</v>
      </c>
      <c r="R926" s="122">
        <v>0.32587909693180905</v>
      </c>
      <c r="S926" s="122">
        <f t="shared" si="46"/>
        <v>3230466133.2971196</v>
      </c>
      <c r="T926" s="122">
        <v>0.6467571655910952</v>
      </c>
      <c r="U926" s="122">
        <f t="shared" si="47"/>
        <v>-13573083141.166252</v>
      </c>
      <c r="V926" s="3">
        <f t="shared" si="48"/>
        <v>0.50008282175857821</v>
      </c>
    </row>
    <row r="927" spans="13:22" x14ac:dyDescent="0.25">
      <c r="M927" s="3">
        <v>923</v>
      </c>
      <c r="N927" s="122">
        <f>(_xlfn.GAMMA.INV(T927,IF($O$2="Railway",$D$31,$D$32),IF($O$2="Railway",$F$31,$F$32))*'CBA Result'!$G$124)</f>
        <v>3243717630.6637082</v>
      </c>
      <c r="O927" s="122">
        <f>'CBA Result'!$G$123+'CBA Result'!$G$127+'CBA Result'!$G$128+'CBA Result'!$G$129+'CBA Result'!$G$130</f>
        <v>728759586.14829445</v>
      </c>
      <c r="P927" s="122">
        <f>'CBA Result'!$G$125+'CBA Result'!$G$126</f>
        <v>5415872827.8395329</v>
      </c>
      <c r="Q927" s="122">
        <f>'CBA Result'!$G$110</f>
        <v>-7384971586.1375494</v>
      </c>
      <c r="R927" s="122">
        <v>0.81805345971182897</v>
      </c>
      <c r="S927" s="122">
        <f t="shared" si="46"/>
        <v>6715477639.0038595</v>
      </c>
      <c r="T927" s="122">
        <v>0.85604344874794491</v>
      </c>
      <c r="U927" s="122">
        <f t="shared" si="47"/>
        <v>-15565912348.306902</v>
      </c>
      <c r="V927" s="3">
        <f t="shared" si="48"/>
        <v>0.68662566103800449</v>
      </c>
    </row>
    <row r="928" spans="13:22" x14ac:dyDescent="0.25">
      <c r="M928" s="3">
        <v>924</v>
      </c>
      <c r="N928" s="122">
        <f>(_xlfn.GAMMA.INV(T928,IF($O$2="Railway",$D$31,$D$32),IF($O$2="Railway",$F$31,$F$32))*'CBA Result'!$G$124)</f>
        <v>3240467518.957653</v>
      </c>
      <c r="O928" s="122">
        <f>'CBA Result'!$G$123+'CBA Result'!$G$127+'CBA Result'!$G$128+'CBA Result'!$G$129+'CBA Result'!$G$130</f>
        <v>728759586.14829445</v>
      </c>
      <c r="P928" s="122">
        <f>'CBA Result'!$G$125+'CBA Result'!$G$126</f>
        <v>5415872827.8395329</v>
      </c>
      <c r="Q928" s="122">
        <f>'CBA Result'!$G$110</f>
        <v>-7384971586.1375494</v>
      </c>
      <c r="R928" s="122">
        <v>0.31152572979498283</v>
      </c>
      <c r="S928" s="122">
        <f t="shared" si="46"/>
        <v>3144558500.4452219</v>
      </c>
      <c r="T928" s="122">
        <v>0.85487478545288564</v>
      </c>
      <c r="U928" s="122">
        <f t="shared" si="47"/>
        <v>-15550315752.148096</v>
      </c>
      <c r="V928" s="3">
        <f t="shared" si="48"/>
        <v>0.45746888480823822</v>
      </c>
    </row>
    <row r="929" spans="13:22" x14ac:dyDescent="0.25">
      <c r="M929" s="3">
        <v>925</v>
      </c>
      <c r="N929" s="122">
        <f>(_xlfn.GAMMA.INV(T929,IF($O$2="Railway",$D$31,$D$32),IF($O$2="Railway",$F$31,$F$32))*'CBA Result'!$G$124)</f>
        <v>2663145823.4388218</v>
      </c>
      <c r="O929" s="122">
        <f>'CBA Result'!$G$123+'CBA Result'!$G$127+'CBA Result'!$G$128+'CBA Result'!$G$129+'CBA Result'!$G$130</f>
        <v>728759586.14829445</v>
      </c>
      <c r="P929" s="122">
        <f>'CBA Result'!$G$125+'CBA Result'!$G$126</f>
        <v>5415872827.8395329</v>
      </c>
      <c r="Q929" s="122">
        <f>'CBA Result'!$G$110</f>
        <v>-7384971586.1375494</v>
      </c>
      <c r="R929" s="122">
        <v>0.81925518694007138</v>
      </c>
      <c r="S929" s="122">
        <f t="shared" si="46"/>
        <v>6728081346.9931126</v>
      </c>
      <c r="T929" s="122">
        <v>0.53382930398363371</v>
      </c>
      <c r="U929" s="122">
        <f t="shared" si="47"/>
        <v>-12779871486.509819</v>
      </c>
      <c r="V929" s="3">
        <f t="shared" si="48"/>
        <v>0.79186921145980915</v>
      </c>
    </row>
    <row r="930" spans="13:22" x14ac:dyDescent="0.25">
      <c r="M930" s="3">
        <v>926</v>
      </c>
      <c r="N930" s="122">
        <f>(_xlfn.GAMMA.INV(T930,IF($O$2="Railway",$D$31,$D$32),IF($O$2="Railway",$F$31,$F$32))*'CBA Result'!$G$124)</f>
        <v>2801318247.6623778</v>
      </c>
      <c r="O930" s="122">
        <f>'CBA Result'!$G$123+'CBA Result'!$G$127+'CBA Result'!$G$128+'CBA Result'!$G$129+'CBA Result'!$G$130</f>
        <v>728759586.14829445</v>
      </c>
      <c r="P930" s="122">
        <f>'CBA Result'!$G$125+'CBA Result'!$G$126</f>
        <v>5415872827.8395329</v>
      </c>
      <c r="Q930" s="122">
        <f>'CBA Result'!$G$110</f>
        <v>-7384971586.1375494</v>
      </c>
      <c r="R930" s="122">
        <v>0.19334634095140979</v>
      </c>
      <c r="S930" s="122">
        <f t="shared" si="46"/>
        <v>2415002150.4932399</v>
      </c>
      <c r="T930" s="122">
        <v>0.62911566610247416</v>
      </c>
      <c r="U930" s="122">
        <f t="shared" si="47"/>
        <v>-13442931619.760958</v>
      </c>
      <c r="V930" s="3">
        <f t="shared" si="48"/>
        <v>0.44224579522257718</v>
      </c>
    </row>
    <row r="931" spans="13:22" x14ac:dyDescent="0.25">
      <c r="M931" s="3">
        <v>927</v>
      </c>
      <c r="N931" s="122">
        <f>(_xlfn.GAMMA.INV(T931,IF($O$2="Railway",$D$31,$D$32),IF($O$2="Railway",$F$31,$F$32))*'CBA Result'!$G$124)</f>
        <v>3241141381.1655521</v>
      </c>
      <c r="O931" s="122">
        <f>'CBA Result'!$G$123+'CBA Result'!$G$127+'CBA Result'!$G$128+'CBA Result'!$G$129+'CBA Result'!$G$130</f>
        <v>728759586.14829445</v>
      </c>
      <c r="P931" s="122">
        <f>'CBA Result'!$G$125+'CBA Result'!$G$126</f>
        <v>5415872827.8395329</v>
      </c>
      <c r="Q931" s="122">
        <f>'CBA Result'!$G$110</f>
        <v>-7384971586.1375494</v>
      </c>
      <c r="R931" s="122">
        <v>0.56345259774309442</v>
      </c>
      <c r="S931" s="122">
        <f t="shared" si="46"/>
        <v>4687984985.5934525</v>
      </c>
      <c r="T931" s="122">
        <v>0.85511767676411199</v>
      </c>
      <c r="U931" s="122">
        <f t="shared" si="47"/>
        <v>-15553549473.839478</v>
      </c>
      <c r="V931" s="3">
        <f t="shared" si="48"/>
        <v>0.55665016962652536</v>
      </c>
    </row>
    <row r="932" spans="13:22" x14ac:dyDescent="0.25">
      <c r="M932" s="3">
        <v>928</v>
      </c>
      <c r="N932" s="122">
        <f>(_xlfn.GAMMA.INV(T932,IF($O$2="Railway",$D$31,$D$32),IF($O$2="Railway",$F$31,$F$32))*'CBA Result'!$G$124)</f>
        <v>2442043212.1908975</v>
      </c>
      <c r="O932" s="122">
        <f>'CBA Result'!$G$123+'CBA Result'!$G$127+'CBA Result'!$G$128+'CBA Result'!$G$129+'CBA Result'!$G$130</f>
        <v>728759586.14829445</v>
      </c>
      <c r="P932" s="122">
        <f>'CBA Result'!$G$125+'CBA Result'!$G$126</f>
        <v>5415872827.8395329</v>
      </c>
      <c r="Q932" s="122">
        <f>'CBA Result'!$G$110</f>
        <v>-7384971586.1375494</v>
      </c>
      <c r="R932" s="122">
        <v>0.48369299967484136</v>
      </c>
      <c r="S932" s="122">
        <f t="shared" si="46"/>
        <v>4181190257.5919337</v>
      </c>
      <c r="T932" s="122">
        <v>0.37266890159423216</v>
      </c>
      <c r="U932" s="122">
        <f t="shared" si="47"/>
        <v>-11718846989.762007</v>
      </c>
      <c r="V932" s="3">
        <f t="shared" si="48"/>
        <v>0.62736488174596727</v>
      </c>
    </row>
    <row r="933" spans="13:22" x14ac:dyDescent="0.25">
      <c r="M933" s="3">
        <v>929</v>
      </c>
      <c r="N933" s="122">
        <f>(_xlfn.GAMMA.INV(T933,IF($O$2="Railway",$D$31,$D$32),IF($O$2="Railway",$F$31,$F$32))*'CBA Result'!$G$124)</f>
        <v>1823808508.2487807</v>
      </c>
      <c r="O933" s="122">
        <f>'CBA Result'!$G$123+'CBA Result'!$G$127+'CBA Result'!$G$128+'CBA Result'!$G$129+'CBA Result'!$G$130</f>
        <v>728759586.14829445</v>
      </c>
      <c r="P933" s="122">
        <f>'CBA Result'!$G$125+'CBA Result'!$G$126</f>
        <v>5415872827.8395329</v>
      </c>
      <c r="Q933" s="122">
        <f>'CBA Result'!$G$110</f>
        <v>-7384971586.1375494</v>
      </c>
      <c r="R933" s="122">
        <v>0.31507394682655498</v>
      </c>
      <c r="S933" s="122">
        <f t="shared" si="46"/>
        <v>3165818204.3845878</v>
      </c>
      <c r="T933" s="122">
        <v>5.2319386971847237E-2</v>
      </c>
      <c r="U933" s="122">
        <f t="shared" si="47"/>
        <v>-8752069881.5229683</v>
      </c>
      <c r="V933" s="3">
        <f t="shared" si="48"/>
        <v>0.65337530163625623</v>
      </c>
    </row>
    <row r="934" spans="13:22" x14ac:dyDescent="0.25">
      <c r="M934" s="3">
        <v>930</v>
      </c>
      <c r="N934" s="122">
        <f>(_xlfn.GAMMA.INV(T934,IF($O$2="Railway",$D$31,$D$32),IF($O$2="Railway",$F$31,$F$32))*'CBA Result'!$G$124)</f>
        <v>3005880065.4540548</v>
      </c>
      <c r="O934" s="122">
        <f>'CBA Result'!$G$123+'CBA Result'!$G$127+'CBA Result'!$G$128+'CBA Result'!$G$129+'CBA Result'!$G$130</f>
        <v>728759586.14829445</v>
      </c>
      <c r="P934" s="122">
        <f>'CBA Result'!$G$125+'CBA Result'!$G$126</f>
        <v>5415872827.8395329</v>
      </c>
      <c r="Q934" s="122">
        <f>'CBA Result'!$G$110</f>
        <v>-7384971586.1375494</v>
      </c>
      <c r="R934" s="122">
        <v>0.35064763676975363</v>
      </c>
      <c r="S934" s="122">
        <f t="shared" si="46"/>
        <v>3378315124.6133599</v>
      </c>
      <c r="T934" s="122">
        <v>0.75091517739284519</v>
      </c>
      <c r="U934" s="122">
        <f t="shared" si="47"/>
        <v>-14424580359.914719</v>
      </c>
      <c r="V934" s="3">
        <f t="shared" si="48"/>
        <v>0.49311346318138322</v>
      </c>
    </row>
    <row r="935" spans="13:22" x14ac:dyDescent="0.25">
      <c r="M935" s="3">
        <v>931</v>
      </c>
      <c r="N935" s="122">
        <f>(_xlfn.GAMMA.INV(T935,IF($O$2="Railway",$D$31,$D$32),IF($O$2="Railway",$F$31,$F$32))*'CBA Result'!$G$124)</f>
        <v>3491807262.4525723</v>
      </c>
      <c r="O935" s="122">
        <f>'CBA Result'!$G$123+'CBA Result'!$G$127+'CBA Result'!$G$128+'CBA Result'!$G$129+'CBA Result'!$G$130</f>
        <v>728759586.14829445</v>
      </c>
      <c r="P935" s="122">
        <f>'CBA Result'!$G$125+'CBA Result'!$G$126</f>
        <v>5415872827.8395329</v>
      </c>
      <c r="Q935" s="122">
        <f>'CBA Result'!$G$110</f>
        <v>-7384971586.1375494</v>
      </c>
      <c r="R935" s="122">
        <v>0.57312024656680649</v>
      </c>
      <c r="S935" s="122">
        <f t="shared" si="46"/>
        <v>4751668103.7373152</v>
      </c>
      <c r="T935" s="122">
        <v>0.92582663706386714</v>
      </c>
      <c r="U935" s="122">
        <f t="shared" si="47"/>
        <v>-16756441827.951845</v>
      </c>
      <c r="V935" s="3">
        <f t="shared" si="48"/>
        <v>0.53544989112016428</v>
      </c>
    </row>
    <row r="936" spans="13:22" x14ac:dyDescent="0.25">
      <c r="M936" s="3">
        <v>932</v>
      </c>
      <c r="N936" s="122">
        <f>(_xlfn.GAMMA.INV(T936,IF($O$2="Railway",$D$31,$D$32),IF($O$2="Railway",$F$31,$F$32))*'CBA Result'!$G$124)</f>
        <v>3134391642.0538697</v>
      </c>
      <c r="O936" s="122">
        <f>'CBA Result'!$G$123+'CBA Result'!$G$127+'CBA Result'!$G$128+'CBA Result'!$G$129+'CBA Result'!$G$130</f>
        <v>728759586.14829445</v>
      </c>
      <c r="P936" s="122">
        <f>'CBA Result'!$G$125+'CBA Result'!$G$126</f>
        <v>5415872827.8395329</v>
      </c>
      <c r="Q936" s="122">
        <f>'CBA Result'!$G$110</f>
        <v>-7384971586.1375494</v>
      </c>
      <c r="R936" s="122">
        <v>0.75729614178105731</v>
      </c>
      <c r="S936" s="122">
        <f t="shared" si="46"/>
        <v>6134059260.7573462</v>
      </c>
      <c r="T936" s="122">
        <v>0.81272306242580283</v>
      </c>
      <c r="U936" s="122">
        <f t="shared" si="47"/>
        <v>-15041280136.179195</v>
      </c>
      <c r="V936" s="3">
        <f t="shared" si="48"/>
        <v>0.66465157210342429</v>
      </c>
    </row>
    <row r="937" spans="13:22" x14ac:dyDescent="0.25">
      <c r="M937" s="3">
        <v>933</v>
      </c>
      <c r="N937" s="122">
        <f>(_xlfn.GAMMA.INV(T937,IF($O$2="Railway",$D$31,$D$32),IF($O$2="Railway",$F$31,$F$32))*'CBA Result'!$G$124)</f>
        <v>3420340391.7591286</v>
      </c>
      <c r="O937" s="122">
        <f>'CBA Result'!$G$123+'CBA Result'!$G$127+'CBA Result'!$G$128+'CBA Result'!$G$129+'CBA Result'!$G$130</f>
        <v>728759586.14829445</v>
      </c>
      <c r="P937" s="122">
        <f>'CBA Result'!$G$125+'CBA Result'!$G$126</f>
        <v>5415872827.8395329</v>
      </c>
      <c r="Q937" s="122">
        <f>'CBA Result'!$G$110</f>
        <v>-7384971586.1375494</v>
      </c>
      <c r="R937" s="122">
        <v>0.34096639751374902</v>
      </c>
      <c r="S937" s="122">
        <f t="shared" si="46"/>
        <v>3320562798.5622587</v>
      </c>
      <c r="T937" s="122">
        <v>0.90939344828754509</v>
      </c>
      <c r="U937" s="122">
        <f t="shared" si="47"/>
        <v>-16413487486.147959</v>
      </c>
      <c r="V937" s="3">
        <f t="shared" si="48"/>
        <v>0.45509297050816583</v>
      </c>
    </row>
    <row r="938" spans="13:22" x14ac:dyDescent="0.25">
      <c r="M938" s="3">
        <v>934</v>
      </c>
      <c r="N938" s="122">
        <f>(_xlfn.GAMMA.INV(T938,IF($O$2="Railway",$D$31,$D$32),IF($O$2="Railway",$F$31,$F$32))*'CBA Result'!$G$124)</f>
        <v>2425424797.4709282</v>
      </c>
      <c r="O938" s="122">
        <f>'CBA Result'!$G$123+'CBA Result'!$G$127+'CBA Result'!$G$128+'CBA Result'!$G$129+'CBA Result'!$G$130</f>
        <v>728759586.14829445</v>
      </c>
      <c r="P938" s="122">
        <f>'CBA Result'!$G$125+'CBA Result'!$G$126</f>
        <v>5415872827.8395329</v>
      </c>
      <c r="Q938" s="122">
        <f>'CBA Result'!$G$110</f>
        <v>-7384971586.1375494</v>
      </c>
      <c r="R938" s="122">
        <v>0.66904376112596531</v>
      </c>
      <c r="S938" s="122">
        <f t="shared" si="46"/>
        <v>5422433549.1249266</v>
      </c>
      <c r="T938" s="122">
        <v>0.36070519047737071</v>
      </c>
      <c r="U938" s="122">
        <f t="shared" si="47"/>
        <v>-11639098745.200434</v>
      </c>
      <c r="V938" s="3">
        <f t="shared" si="48"/>
        <v>0.73687990114190349</v>
      </c>
    </row>
    <row r="939" spans="13:22" x14ac:dyDescent="0.25">
      <c r="M939" s="3">
        <v>935</v>
      </c>
      <c r="N939" s="122">
        <f>(_xlfn.GAMMA.INV(T939,IF($O$2="Railway",$D$31,$D$32),IF($O$2="Railway",$F$31,$F$32))*'CBA Result'!$G$124)</f>
        <v>2294503805.4921904</v>
      </c>
      <c r="O939" s="122">
        <f>'CBA Result'!$G$123+'CBA Result'!$G$127+'CBA Result'!$G$128+'CBA Result'!$G$129+'CBA Result'!$G$130</f>
        <v>728759586.14829445</v>
      </c>
      <c r="P939" s="122">
        <f>'CBA Result'!$G$125+'CBA Result'!$G$126</f>
        <v>5415872827.8395329</v>
      </c>
      <c r="Q939" s="122">
        <f>'CBA Result'!$G$110</f>
        <v>-7384971586.1375494</v>
      </c>
      <c r="R939" s="122">
        <v>0.95408367660887305</v>
      </c>
      <c r="S939" s="122">
        <f t="shared" si="46"/>
        <v>8793935572.0639801</v>
      </c>
      <c r="T939" s="122">
        <v>0.27019399403725697</v>
      </c>
      <c r="U939" s="122">
        <f t="shared" si="47"/>
        <v>-11010836695.991964</v>
      </c>
      <c r="V939" s="3">
        <f t="shared" si="48"/>
        <v>1.0732335143982312</v>
      </c>
    </row>
    <row r="940" spans="13:22" x14ac:dyDescent="0.25">
      <c r="M940" s="3">
        <v>936</v>
      </c>
      <c r="N940" s="122">
        <f>(_xlfn.GAMMA.INV(T940,IF($O$2="Railway",$D$31,$D$32),IF($O$2="Railway",$F$31,$F$32))*'CBA Result'!$G$124)</f>
        <v>2617152679.0711932</v>
      </c>
      <c r="O940" s="122">
        <f>'CBA Result'!$G$123+'CBA Result'!$G$127+'CBA Result'!$G$128+'CBA Result'!$G$129+'CBA Result'!$G$130</f>
        <v>728759586.14829445</v>
      </c>
      <c r="P940" s="122">
        <f>'CBA Result'!$G$125+'CBA Result'!$G$126</f>
        <v>5415872827.8395329</v>
      </c>
      <c r="Q940" s="122">
        <f>'CBA Result'!$G$110</f>
        <v>-7384971586.1375494</v>
      </c>
      <c r="R940" s="122">
        <v>0.99102065853504451</v>
      </c>
      <c r="S940" s="122">
        <f t="shared" si="46"/>
        <v>10344316813.692104</v>
      </c>
      <c r="T940" s="122">
        <v>0.50063992634630483</v>
      </c>
      <c r="U940" s="122">
        <f t="shared" si="47"/>
        <v>-12559160149.899717</v>
      </c>
      <c r="V940" s="3">
        <f t="shared" si="48"/>
        <v>1.0900592806773712</v>
      </c>
    </row>
    <row r="941" spans="13:22" x14ac:dyDescent="0.25">
      <c r="M941" s="3">
        <v>937</v>
      </c>
      <c r="N941" s="122">
        <f>(_xlfn.GAMMA.INV(T941,IF($O$2="Railway",$D$31,$D$32),IF($O$2="Railway",$F$31,$F$32))*'CBA Result'!$G$124)</f>
        <v>3340965290.2808189</v>
      </c>
      <c r="O941" s="122">
        <f>'CBA Result'!$G$123+'CBA Result'!$G$127+'CBA Result'!$G$128+'CBA Result'!$G$129+'CBA Result'!$G$130</f>
        <v>728759586.14829445</v>
      </c>
      <c r="P941" s="122">
        <f>'CBA Result'!$G$125+'CBA Result'!$G$126</f>
        <v>5415872827.8395329</v>
      </c>
      <c r="Q941" s="122">
        <f>'CBA Result'!$G$110</f>
        <v>-7384971586.1375494</v>
      </c>
      <c r="R941" s="122">
        <v>4.466143754039964E-2</v>
      </c>
      <c r="S941" s="122">
        <f t="shared" si="46"/>
        <v>1265969358.6866395</v>
      </c>
      <c r="T941" s="122">
        <v>0.88780253879143056</v>
      </c>
      <c r="U941" s="122">
        <f t="shared" si="47"/>
        <v>-16032583223.529846</v>
      </c>
      <c r="V941" s="3">
        <f t="shared" si="48"/>
        <v>0.33280315222595858</v>
      </c>
    </row>
    <row r="942" spans="13:22" x14ac:dyDescent="0.25">
      <c r="M942" s="3">
        <v>938</v>
      </c>
      <c r="N942" s="122">
        <f>(_xlfn.GAMMA.INV(T942,IF($O$2="Railway",$D$31,$D$32),IF($O$2="Railway",$F$31,$F$32))*'CBA Result'!$G$124)</f>
        <v>2711231295.5179024</v>
      </c>
      <c r="O942" s="122">
        <f>'CBA Result'!$G$123+'CBA Result'!$G$127+'CBA Result'!$G$128+'CBA Result'!$G$129+'CBA Result'!$G$130</f>
        <v>728759586.14829445</v>
      </c>
      <c r="P942" s="122">
        <f>'CBA Result'!$G$125+'CBA Result'!$G$126</f>
        <v>5415872827.8395329</v>
      </c>
      <c r="Q942" s="122">
        <f>'CBA Result'!$G$110</f>
        <v>-7384971586.1375494</v>
      </c>
      <c r="R942" s="122">
        <v>4.3634157562161269E-3</v>
      </c>
      <c r="S942" s="122">
        <f t="shared" si="46"/>
        <v>659705645.76464236</v>
      </c>
      <c r="T942" s="122">
        <v>0.56787434191135167</v>
      </c>
      <c r="U942" s="122">
        <f t="shared" si="47"/>
        <v>-13010623459.657608</v>
      </c>
      <c r="V942" s="3">
        <f t="shared" si="48"/>
        <v>0.31510377194012867</v>
      </c>
    </row>
    <row r="943" spans="13:22" x14ac:dyDescent="0.25">
      <c r="M943" s="3">
        <v>939</v>
      </c>
      <c r="N943" s="122">
        <f>(_xlfn.GAMMA.INV(T943,IF($O$2="Railway",$D$31,$D$32),IF($O$2="Railway",$F$31,$F$32))*'CBA Result'!$G$124)</f>
        <v>2078531820.2025852</v>
      </c>
      <c r="O943" s="122">
        <f>'CBA Result'!$G$123+'CBA Result'!$G$127+'CBA Result'!$G$128+'CBA Result'!$G$129+'CBA Result'!$G$130</f>
        <v>728759586.14829445</v>
      </c>
      <c r="P943" s="122">
        <f>'CBA Result'!$G$125+'CBA Result'!$G$126</f>
        <v>5415872827.8395329</v>
      </c>
      <c r="Q943" s="122">
        <f>'CBA Result'!$G$110</f>
        <v>-7384971586.1375494</v>
      </c>
      <c r="R943" s="122">
        <v>0.11085766424135768</v>
      </c>
      <c r="S943" s="122">
        <f t="shared" si="46"/>
        <v>1843341379.5034957</v>
      </c>
      <c r="T943" s="122">
        <v>0.14538745395463348</v>
      </c>
      <c r="U943" s="122">
        <f t="shared" si="47"/>
        <v>-9974432984.1127777</v>
      </c>
      <c r="V943" s="3">
        <f t="shared" si="48"/>
        <v>0.46625535439075866</v>
      </c>
    </row>
    <row r="944" spans="13:22" x14ac:dyDescent="0.25">
      <c r="M944" s="3">
        <v>940</v>
      </c>
      <c r="N944" s="122">
        <f>(_xlfn.GAMMA.INV(T944,IF($O$2="Railway",$D$31,$D$32),IF($O$2="Railway",$F$31,$F$32))*'CBA Result'!$G$124)</f>
        <v>2521443850.5996113</v>
      </c>
      <c r="O944" s="122">
        <f>'CBA Result'!$G$123+'CBA Result'!$G$127+'CBA Result'!$G$128+'CBA Result'!$G$129+'CBA Result'!$G$130</f>
        <v>728759586.14829445</v>
      </c>
      <c r="P944" s="122">
        <f>'CBA Result'!$G$125+'CBA Result'!$G$126</f>
        <v>5415872827.8395329</v>
      </c>
      <c r="Q944" s="122">
        <f>'CBA Result'!$G$110</f>
        <v>-7384971586.1375494</v>
      </c>
      <c r="R944" s="122">
        <v>0.53902408286208159</v>
      </c>
      <c r="S944" s="122">
        <f t="shared" si="46"/>
        <v>4529501245.6408138</v>
      </c>
      <c r="T944" s="122">
        <v>0.43057319159252672</v>
      </c>
      <c r="U944" s="122">
        <f t="shared" si="47"/>
        <v>-12099873798.688269</v>
      </c>
      <c r="V944" s="3">
        <f t="shared" si="48"/>
        <v>0.64295750615449454</v>
      </c>
    </row>
    <row r="945" spans="13:22" x14ac:dyDescent="0.25">
      <c r="M945" s="3">
        <v>941</v>
      </c>
      <c r="N945" s="122">
        <f>(_xlfn.GAMMA.INV(T945,IF($O$2="Railway",$D$31,$D$32),IF($O$2="Railway",$F$31,$F$32))*'CBA Result'!$G$124)</f>
        <v>1991687734.886734</v>
      </c>
      <c r="O945" s="122">
        <f>'CBA Result'!$G$123+'CBA Result'!$G$127+'CBA Result'!$G$128+'CBA Result'!$G$129+'CBA Result'!$G$130</f>
        <v>728759586.14829445</v>
      </c>
      <c r="P945" s="122">
        <f>'CBA Result'!$G$125+'CBA Result'!$G$126</f>
        <v>5415872827.8395329</v>
      </c>
      <c r="Q945" s="122">
        <f>'CBA Result'!$G$110</f>
        <v>-7384971586.1375494</v>
      </c>
      <c r="R945" s="122">
        <v>0.5907360985690675</v>
      </c>
      <c r="S945" s="122">
        <f t="shared" si="46"/>
        <v>4869269047.5653276</v>
      </c>
      <c r="T945" s="122">
        <v>0.10676972013830044</v>
      </c>
      <c r="U945" s="122">
        <f t="shared" si="47"/>
        <v>-9557686653.5393524</v>
      </c>
      <c r="V945" s="3">
        <f t="shared" si="48"/>
        <v>0.7940955425432128</v>
      </c>
    </row>
    <row r="946" spans="13:22" x14ac:dyDescent="0.25">
      <c r="M946" s="3">
        <v>942</v>
      </c>
      <c r="N946" s="122">
        <f>(_xlfn.GAMMA.INV(T946,IF($O$2="Railway",$D$31,$D$32),IF($O$2="Railway",$F$31,$F$32))*'CBA Result'!$G$124)</f>
        <v>1816969021.2253895</v>
      </c>
      <c r="O946" s="122">
        <f>'CBA Result'!$G$123+'CBA Result'!$G$127+'CBA Result'!$G$128+'CBA Result'!$G$129+'CBA Result'!$G$130</f>
        <v>728759586.14829445</v>
      </c>
      <c r="P946" s="122">
        <f>'CBA Result'!$G$125+'CBA Result'!$G$126</f>
        <v>5415872827.8395329</v>
      </c>
      <c r="Q946" s="122">
        <f>'CBA Result'!$G$110</f>
        <v>-7384971586.1375494</v>
      </c>
      <c r="R946" s="122">
        <v>9.8256684453625343E-2</v>
      </c>
      <c r="S946" s="122">
        <f t="shared" si="46"/>
        <v>1745983935.2827315</v>
      </c>
      <c r="T946" s="122">
        <v>5.0637519804548781E-2</v>
      </c>
      <c r="U946" s="122">
        <f t="shared" si="47"/>
        <v>-8719248635.1521168</v>
      </c>
      <c r="V946" s="3">
        <f t="shared" si="48"/>
        <v>0.4922112812971231</v>
      </c>
    </row>
    <row r="947" spans="13:22" x14ac:dyDescent="0.25">
      <c r="M947" s="3">
        <v>943</v>
      </c>
      <c r="N947" s="122">
        <f>(_xlfn.GAMMA.INV(T947,IF($O$2="Railway",$D$31,$D$32),IF($O$2="Railway",$F$31,$F$32))*'CBA Result'!$G$124)</f>
        <v>2086588981.2542992</v>
      </c>
      <c r="O947" s="122">
        <f>'CBA Result'!$G$123+'CBA Result'!$G$127+'CBA Result'!$G$128+'CBA Result'!$G$129+'CBA Result'!$G$130</f>
        <v>728759586.14829445</v>
      </c>
      <c r="P947" s="122">
        <f>'CBA Result'!$G$125+'CBA Result'!$G$126</f>
        <v>5415872827.8395329</v>
      </c>
      <c r="Q947" s="122">
        <f>'CBA Result'!$G$110</f>
        <v>-7384971586.1375494</v>
      </c>
      <c r="R947" s="122">
        <v>0.77738628591507852</v>
      </c>
      <c r="S947" s="122">
        <f t="shared" si="46"/>
        <v>6315624820.1562214</v>
      </c>
      <c r="T947" s="122">
        <v>0.1493319642679678</v>
      </c>
      <c r="U947" s="122">
        <f t="shared" si="47"/>
        <v>-10013097589.663387</v>
      </c>
      <c r="V947" s="3">
        <f t="shared" si="48"/>
        <v>0.91190296567016416</v>
      </c>
    </row>
    <row r="948" spans="13:22" x14ac:dyDescent="0.25">
      <c r="M948" s="3">
        <v>944</v>
      </c>
      <c r="N948" s="122">
        <f>(_xlfn.GAMMA.INV(T948,IF($O$2="Railway",$D$31,$D$32),IF($O$2="Railway",$F$31,$F$32))*'CBA Result'!$G$124)</f>
        <v>2446707995.8204226</v>
      </c>
      <c r="O948" s="122">
        <f>'CBA Result'!$G$123+'CBA Result'!$G$127+'CBA Result'!$G$128+'CBA Result'!$G$129+'CBA Result'!$G$130</f>
        <v>728759586.14829445</v>
      </c>
      <c r="P948" s="122">
        <f>'CBA Result'!$G$125+'CBA Result'!$G$126</f>
        <v>5415872827.8395329</v>
      </c>
      <c r="Q948" s="122">
        <f>'CBA Result'!$G$110</f>
        <v>-7384971586.1375494</v>
      </c>
      <c r="R948" s="122">
        <v>0.31510685015431061</v>
      </c>
      <c r="S948" s="122">
        <f t="shared" si="46"/>
        <v>3166015272.2869973</v>
      </c>
      <c r="T948" s="122">
        <v>0.37603997986022331</v>
      </c>
      <c r="U948" s="122">
        <f t="shared" si="47"/>
        <v>-11741232296.181585</v>
      </c>
      <c r="V948" s="3">
        <f t="shared" si="48"/>
        <v>0.54010368709918588</v>
      </c>
    </row>
    <row r="949" spans="13:22" x14ac:dyDescent="0.25">
      <c r="M949" s="3">
        <v>945</v>
      </c>
      <c r="N949" s="122">
        <f>(_xlfn.GAMMA.INV(T949,IF($O$2="Railway",$D$31,$D$32),IF($O$2="Railway",$F$31,$F$32))*'CBA Result'!$G$124)</f>
        <v>2913689230.1996598</v>
      </c>
      <c r="O949" s="122">
        <f>'CBA Result'!$G$123+'CBA Result'!$G$127+'CBA Result'!$G$128+'CBA Result'!$G$129+'CBA Result'!$G$130</f>
        <v>728759586.14829445</v>
      </c>
      <c r="P949" s="122">
        <f>'CBA Result'!$G$125+'CBA Result'!$G$126</f>
        <v>5415872827.8395329</v>
      </c>
      <c r="Q949" s="122">
        <f>'CBA Result'!$G$110</f>
        <v>-7384971586.1375494</v>
      </c>
      <c r="R949" s="122">
        <v>8.5891943555131189E-2</v>
      </c>
      <c r="S949" s="122">
        <f t="shared" si="46"/>
        <v>1646241044.2406318</v>
      </c>
      <c r="T949" s="122">
        <v>0.69937525231199571</v>
      </c>
      <c r="U949" s="122">
        <f t="shared" si="47"/>
        <v>-13982176111.369358</v>
      </c>
      <c r="V949" s="3">
        <f t="shared" si="48"/>
        <v>0.37824511853259962</v>
      </c>
    </row>
    <row r="950" spans="13:22" x14ac:dyDescent="0.25">
      <c r="M950" s="3">
        <v>946</v>
      </c>
      <c r="N950" s="122">
        <f>(_xlfn.GAMMA.INV(T950,IF($O$2="Railway",$D$31,$D$32),IF($O$2="Railway",$F$31,$F$32))*'CBA Result'!$G$124)</f>
        <v>1927744792.7019083</v>
      </c>
      <c r="O950" s="122">
        <f>'CBA Result'!$G$123+'CBA Result'!$G$127+'CBA Result'!$G$128+'CBA Result'!$G$129+'CBA Result'!$G$130</f>
        <v>728759586.14829445</v>
      </c>
      <c r="P950" s="122">
        <f>'CBA Result'!$G$125+'CBA Result'!$G$126</f>
        <v>5415872827.8395329</v>
      </c>
      <c r="Q950" s="122">
        <f>'CBA Result'!$G$110</f>
        <v>-7384971586.1375494</v>
      </c>
      <c r="R950" s="122">
        <v>0.33320179444735143</v>
      </c>
      <c r="S950" s="122">
        <f t="shared" si="46"/>
        <v>3274214540.9265375</v>
      </c>
      <c r="T950" s="122">
        <v>8.2946400499933737E-2</v>
      </c>
      <c r="U950" s="122">
        <f t="shared" si="47"/>
        <v>-9250838047.5038776</v>
      </c>
      <c r="V950" s="3">
        <f t="shared" si="48"/>
        <v>0.64110071858592377</v>
      </c>
    </row>
    <row r="951" spans="13:22" x14ac:dyDescent="0.25">
      <c r="M951" s="3">
        <v>947</v>
      </c>
      <c r="N951" s="122">
        <f>(_xlfn.GAMMA.INV(T951,IF($O$2="Railway",$D$31,$D$32),IF($O$2="Railway",$F$31,$F$32))*'CBA Result'!$G$124)</f>
        <v>2828284222.6120887</v>
      </c>
      <c r="O951" s="122">
        <f>'CBA Result'!$G$123+'CBA Result'!$G$127+'CBA Result'!$G$128+'CBA Result'!$G$129+'CBA Result'!$G$130</f>
        <v>728759586.14829445</v>
      </c>
      <c r="P951" s="122">
        <f>'CBA Result'!$G$125+'CBA Result'!$G$126</f>
        <v>5415872827.8395329</v>
      </c>
      <c r="Q951" s="122">
        <f>'CBA Result'!$G$110</f>
        <v>-7384971586.1375494</v>
      </c>
      <c r="R951" s="122">
        <v>0.54668636825833516</v>
      </c>
      <c r="S951" s="122">
        <f t="shared" si="46"/>
        <v>4578856701.7785349</v>
      </c>
      <c r="T951" s="122">
        <v>0.6466570121463121</v>
      </c>
      <c r="U951" s="122">
        <f t="shared" si="47"/>
        <v>-13572335609.333241</v>
      </c>
      <c r="V951" s="3">
        <f t="shared" si="48"/>
        <v>0.59944734235308261</v>
      </c>
    </row>
    <row r="952" spans="13:22" x14ac:dyDescent="0.25">
      <c r="M952" s="3">
        <v>948</v>
      </c>
      <c r="N952" s="122">
        <f>(_xlfn.GAMMA.INV(T952,IF($O$2="Railway",$D$31,$D$32),IF($O$2="Railway",$F$31,$F$32))*'CBA Result'!$G$124)</f>
        <v>1679579541.4210982</v>
      </c>
      <c r="O952" s="122">
        <f>'CBA Result'!$G$123+'CBA Result'!$G$127+'CBA Result'!$G$128+'CBA Result'!$G$129+'CBA Result'!$G$130</f>
        <v>728759586.14829445</v>
      </c>
      <c r="P952" s="122">
        <f>'CBA Result'!$G$125+'CBA Result'!$G$126</f>
        <v>5415872827.8395329</v>
      </c>
      <c r="Q952" s="122">
        <f>'CBA Result'!$G$110</f>
        <v>-7384971586.1375494</v>
      </c>
      <c r="R952" s="122">
        <v>0.33208597199483092</v>
      </c>
      <c r="S952" s="122">
        <f t="shared" si="46"/>
        <v>3267550918.6982274</v>
      </c>
      <c r="T952" s="122">
        <v>2.4537926856354808E-2</v>
      </c>
      <c r="U952" s="122">
        <f t="shared" si="47"/>
        <v>-8059945685.9692392</v>
      </c>
      <c r="V952" s="3">
        <f t="shared" si="48"/>
        <v>0.70420946584642807</v>
      </c>
    </row>
    <row r="953" spans="13:22" x14ac:dyDescent="0.25">
      <c r="M953" s="3">
        <v>949</v>
      </c>
      <c r="N953" s="122">
        <f>(_xlfn.GAMMA.INV(T953,IF($O$2="Railway",$D$31,$D$32),IF($O$2="Railway",$F$31,$F$32))*'CBA Result'!$G$124)</f>
        <v>3268771833.3690996</v>
      </c>
      <c r="O953" s="122">
        <f>'CBA Result'!$G$123+'CBA Result'!$G$127+'CBA Result'!$G$128+'CBA Result'!$G$129+'CBA Result'!$G$130</f>
        <v>728759586.14829445</v>
      </c>
      <c r="P953" s="122">
        <f>'CBA Result'!$G$125+'CBA Result'!$G$126</f>
        <v>5415872827.8395329</v>
      </c>
      <c r="Q953" s="122">
        <f>'CBA Result'!$G$110</f>
        <v>-7384971586.1375494</v>
      </c>
      <c r="R953" s="122">
        <v>0.6902894928952763</v>
      </c>
      <c r="S953" s="122">
        <f t="shared" si="46"/>
        <v>5583357482.7994814</v>
      </c>
      <c r="T953" s="122">
        <v>0.86481454558627258</v>
      </c>
      <c r="U953" s="122">
        <f t="shared" si="47"/>
        <v>-15686142148.70079</v>
      </c>
      <c r="V953" s="3">
        <f t="shared" si="48"/>
        <v>0.61078682135431339</v>
      </c>
    </row>
    <row r="954" spans="13:22" x14ac:dyDescent="0.25">
      <c r="M954" s="3">
        <v>950</v>
      </c>
      <c r="N954" s="122">
        <f>(_xlfn.GAMMA.INV(T954,IF($O$2="Railway",$D$31,$D$32),IF($O$2="Railway",$F$31,$F$32))*'CBA Result'!$G$124)</f>
        <v>3594054420.1540585</v>
      </c>
      <c r="O954" s="122">
        <f>'CBA Result'!$G$123+'CBA Result'!$G$127+'CBA Result'!$G$128+'CBA Result'!$G$129+'CBA Result'!$G$130</f>
        <v>728759586.14829445</v>
      </c>
      <c r="P954" s="122">
        <f>'CBA Result'!$G$125+'CBA Result'!$G$126</f>
        <v>5415872827.8395329</v>
      </c>
      <c r="Q954" s="122">
        <f>'CBA Result'!$G$110</f>
        <v>-7384971586.1375494</v>
      </c>
      <c r="R954" s="122">
        <v>0.3284688612851504</v>
      </c>
      <c r="S954" s="122">
        <f t="shared" si="46"/>
        <v>3245943319.7507262</v>
      </c>
      <c r="T954" s="122">
        <v>0.94497309250948858</v>
      </c>
      <c r="U954" s="122">
        <f t="shared" si="47"/>
        <v>-17247104233.211575</v>
      </c>
      <c r="V954" s="3">
        <f t="shared" si="48"/>
        <v>0.4388422093187353</v>
      </c>
    </row>
    <row r="955" spans="13:22" x14ac:dyDescent="0.25">
      <c r="M955" s="3">
        <v>951</v>
      </c>
      <c r="N955" s="122">
        <f>(_xlfn.GAMMA.INV(T955,IF($O$2="Railway",$D$31,$D$32),IF($O$2="Railway",$F$31,$F$32))*'CBA Result'!$G$124)</f>
        <v>2518394712.2378688</v>
      </c>
      <c r="O955" s="122">
        <f>'CBA Result'!$G$123+'CBA Result'!$G$127+'CBA Result'!$G$128+'CBA Result'!$G$129+'CBA Result'!$G$130</f>
        <v>728759586.14829445</v>
      </c>
      <c r="P955" s="122">
        <f>'CBA Result'!$G$125+'CBA Result'!$G$126</f>
        <v>5415872827.8395329</v>
      </c>
      <c r="Q955" s="122">
        <f>'CBA Result'!$G$110</f>
        <v>-7384971586.1375494</v>
      </c>
      <c r="R955" s="122">
        <v>0.58463660576256593</v>
      </c>
      <c r="S955" s="122">
        <f t="shared" si="46"/>
        <v>4828311586.4280787</v>
      </c>
      <c r="T955" s="122">
        <v>0.42833614920112117</v>
      </c>
      <c r="U955" s="122">
        <f t="shared" si="47"/>
        <v>-12085241630.947136</v>
      </c>
      <c r="V955" s="3">
        <f t="shared" si="48"/>
        <v>0.66820888910777676</v>
      </c>
    </row>
    <row r="956" spans="13:22" x14ac:dyDescent="0.25">
      <c r="M956" s="3">
        <v>952</v>
      </c>
      <c r="N956" s="122">
        <f>(_xlfn.GAMMA.INV(T956,IF($O$2="Railway",$D$31,$D$32),IF($O$2="Railway",$F$31,$F$32))*'CBA Result'!$G$124)</f>
        <v>2395819178.6376805</v>
      </c>
      <c r="O956" s="122">
        <f>'CBA Result'!$G$123+'CBA Result'!$G$127+'CBA Result'!$G$128+'CBA Result'!$G$129+'CBA Result'!$G$130</f>
        <v>728759586.14829445</v>
      </c>
      <c r="P956" s="122">
        <f>'CBA Result'!$G$125+'CBA Result'!$G$126</f>
        <v>5415872827.8395329</v>
      </c>
      <c r="Q956" s="122">
        <f>'CBA Result'!$G$110</f>
        <v>-7384971586.1375494</v>
      </c>
      <c r="R956" s="122">
        <v>0.10475091057146801</v>
      </c>
      <c r="S956" s="122">
        <f t="shared" si="46"/>
        <v>1796645254.9261777</v>
      </c>
      <c r="T956" s="122">
        <v>0.33959906262411432</v>
      </c>
      <c r="U956" s="122">
        <f t="shared" si="47"/>
        <v>-11497027664.962347</v>
      </c>
      <c r="V956" s="3">
        <f t="shared" si="48"/>
        <v>0.42804315716398422</v>
      </c>
    </row>
    <row r="957" spans="13:22" x14ac:dyDescent="0.25">
      <c r="M957" s="3">
        <v>953</v>
      </c>
      <c r="N957" s="122">
        <f>(_xlfn.GAMMA.INV(T957,IF($O$2="Railway",$D$31,$D$32),IF($O$2="Railway",$F$31,$F$32))*'CBA Result'!$G$124)</f>
        <v>1948630590.1240087</v>
      </c>
      <c r="O957" s="122">
        <f>'CBA Result'!$G$123+'CBA Result'!$G$127+'CBA Result'!$G$128+'CBA Result'!$G$129+'CBA Result'!$G$130</f>
        <v>728759586.14829445</v>
      </c>
      <c r="P957" s="122">
        <f>'CBA Result'!$G$125+'CBA Result'!$G$126</f>
        <v>5415872827.8395329</v>
      </c>
      <c r="Q957" s="122">
        <f>'CBA Result'!$G$110</f>
        <v>-7384971586.1375494</v>
      </c>
      <c r="R957" s="122">
        <v>0.44352850707506408</v>
      </c>
      <c r="S957" s="122">
        <f t="shared" si="46"/>
        <v>3935284402.8209567</v>
      </c>
      <c r="T957" s="122">
        <v>9.0299567655549695E-2</v>
      </c>
      <c r="U957" s="122">
        <f t="shared" si="47"/>
        <v>-9351064555.7928829</v>
      </c>
      <c r="V957" s="3">
        <f t="shared" si="48"/>
        <v>0.70715740861790755</v>
      </c>
    </row>
    <row r="958" spans="13:22" x14ac:dyDescent="0.25">
      <c r="M958" s="3">
        <v>954</v>
      </c>
      <c r="N958" s="122">
        <f>(_xlfn.GAMMA.INV(T958,IF($O$2="Railway",$D$31,$D$32),IF($O$2="Railway",$F$31,$F$32))*'CBA Result'!$G$124)</f>
        <v>3281409240.4928565</v>
      </c>
      <c r="O958" s="122">
        <f>'CBA Result'!$G$123+'CBA Result'!$G$127+'CBA Result'!$G$128+'CBA Result'!$G$129+'CBA Result'!$G$130</f>
        <v>728759586.14829445</v>
      </c>
      <c r="P958" s="122">
        <f>'CBA Result'!$G$125+'CBA Result'!$G$126</f>
        <v>5415872827.8395329</v>
      </c>
      <c r="Q958" s="122">
        <f>'CBA Result'!$G$110</f>
        <v>-7384971586.1375494</v>
      </c>
      <c r="R958" s="122">
        <v>0.73231778940439707</v>
      </c>
      <c r="S958" s="122">
        <f t="shared" si="46"/>
        <v>5919961857.3311596</v>
      </c>
      <c r="T958" s="122">
        <v>0.86908077708582765</v>
      </c>
      <c r="U958" s="122">
        <f t="shared" si="47"/>
        <v>-15746786382.877863</v>
      </c>
      <c r="V958" s="3">
        <f t="shared" si="48"/>
        <v>0.63061315766433179</v>
      </c>
    </row>
    <row r="959" spans="13:22" x14ac:dyDescent="0.25">
      <c r="M959" s="3">
        <v>955</v>
      </c>
      <c r="N959" s="122">
        <f>(_xlfn.GAMMA.INV(T959,IF($O$2="Railway",$D$31,$D$32),IF($O$2="Railway",$F$31,$F$32))*'CBA Result'!$G$124)</f>
        <v>2689733270.0742583</v>
      </c>
      <c r="O959" s="122">
        <f>'CBA Result'!$G$123+'CBA Result'!$G$127+'CBA Result'!$G$128+'CBA Result'!$G$129+'CBA Result'!$G$130</f>
        <v>728759586.14829445</v>
      </c>
      <c r="P959" s="122">
        <f>'CBA Result'!$G$125+'CBA Result'!$G$126</f>
        <v>5415872827.8395329</v>
      </c>
      <c r="Q959" s="122">
        <f>'CBA Result'!$G$110</f>
        <v>-7384971586.1375494</v>
      </c>
      <c r="R959" s="122">
        <v>0.79059113227662914</v>
      </c>
      <c r="S959" s="122">
        <f t="shared" si="46"/>
        <v>6440259520.5397024</v>
      </c>
      <c r="T959" s="122">
        <v>0.55275048164780194</v>
      </c>
      <c r="U959" s="122">
        <f t="shared" si="47"/>
        <v>-12907458999.054123</v>
      </c>
      <c r="V959" s="3">
        <f t="shared" si="48"/>
        <v>0.76380272658504811</v>
      </c>
    </row>
    <row r="960" spans="13:22" x14ac:dyDescent="0.25">
      <c r="M960" s="3">
        <v>956</v>
      </c>
      <c r="N960" s="122">
        <f>(_xlfn.GAMMA.INV(T960,IF($O$2="Railway",$D$31,$D$32),IF($O$2="Railway",$F$31,$F$32))*'CBA Result'!$G$124)</f>
        <v>2809048679.8533287</v>
      </c>
      <c r="O960" s="122">
        <f>'CBA Result'!$G$123+'CBA Result'!$G$127+'CBA Result'!$G$128+'CBA Result'!$G$129+'CBA Result'!$G$130</f>
        <v>728759586.14829445</v>
      </c>
      <c r="P960" s="122">
        <f>'CBA Result'!$G$125+'CBA Result'!$G$126</f>
        <v>5415872827.8395329</v>
      </c>
      <c r="Q960" s="122">
        <f>'CBA Result'!$G$110</f>
        <v>-7384971586.1375494</v>
      </c>
      <c r="R960" s="122">
        <v>9.692936929026541E-2</v>
      </c>
      <c r="S960" s="122">
        <f t="shared" si="46"/>
        <v>1735492492.9721379</v>
      </c>
      <c r="T960" s="122">
        <v>0.63418513497864226</v>
      </c>
      <c r="U960" s="122">
        <f t="shared" si="47"/>
        <v>-13480028322.865244</v>
      </c>
      <c r="V960" s="3">
        <f t="shared" si="48"/>
        <v>0.39119359638354939</v>
      </c>
    </row>
    <row r="961" spans="13:22" x14ac:dyDescent="0.25">
      <c r="M961" s="3">
        <v>957</v>
      </c>
      <c r="N961" s="122">
        <f>(_xlfn.GAMMA.INV(T961,IF($O$2="Railway",$D$31,$D$32),IF($O$2="Railway",$F$31,$F$32))*'CBA Result'!$G$124)</f>
        <v>3131992277.7767644</v>
      </c>
      <c r="O961" s="122">
        <f>'CBA Result'!$G$123+'CBA Result'!$G$127+'CBA Result'!$G$128+'CBA Result'!$G$129+'CBA Result'!$G$130</f>
        <v>728759586.14829445</v>
      </c>
      <c r="P961" s="122">
        <f>'CBA Result'!$G$125+'CBA Result'!$G$126</f>
        <v>5415872827.8395329</v>
      </c>
      <c r="Q961" s="122">
        <f>'CBA Result'!$G$110</f>
        <v>-7384971586.1375494</v>
      </c>
      <c r="R961" s="122">
        <v>8.2751937041872115E-2</v>
      </c>
      <c r="S961" s="122">
        <f t="shared" si="46"/>
        <v>1620130764.5094352</v>
      </c>
      <c r="T961" s="122">
        <v>0.81167784110529073</v>
      </c>
      <c r="U961" s="122">
        <f t="shared" si="47"/>
        <v>-15029766096.339224</v>
      </c>
      <c r="V961" s="3">
        <f t="shared" si="48"/>
        <v>0.36466852466649258</v>
      </c>
    </row>
    <row r="962" spans="13:22" x14ac:dyDescent="0.25">
      <c r="M962" s="3">
        <v>958</v>
      </c>
      <c r="N962" s="122">
        <f>(_xlfn.GAMMA.INV(T962,IF($O$2="Railway",$D$31,$D$32),IF($O$2="Railway",$F$31,$F$32))*'CBA Result'!$G$124)</f>
        <v>1939032366.8388007</v>
      </c>
      <c r="O962" s="122">
        <f>'CBA Result'!$G$123+'CBA Result'!$G$127+'CBA Result'!$G$128+'CBA Result'!$G$129+'CBA Result'!$G$130</f>
        <v>728759586.14829445</v>
      </c>
      <c r="P962" s="122">
        <f>'CBA Result'!$G$125+'CBA Result'!$G$126</f>
        <v>5415872827.8395329</v>
      </c>
      <c r="Q962" s="122">
        <f>'CBA Result'!$G$110</f>
        <v>-7384971586.1375494</v>
      </c>
      <c r="R962" s="122">
        <v>0.33920896066875794</v>
      </c>
      <c r="S962" s="122">
        <f t="shared" si="46"/>
        <v>3310075255.5026593</v>
      </c>
      <c r="T962" s="122">
        <v>8.6869122491694872E-2</v>
      </c>
      <c r="U962" s="122">
        <f t="shared" si="47"/>
        <v>-9305004719.7132378</v>
      </c>
      <c r="V962" s="3">
        <f t="shared" si="48"/>
        <v>0.64243569869720385</v>
      </c>
    </row>
    <row r="963" spans="13:22" x14ac:dyDescent="0.25">
      <c r="M963" s="3">
        <v>959</v>
      </c>
      <c r="N963" s="122">
        <f>(_xlfn.GAMMA.INV(T963,IF($O$2="Railway",$D$31,$D$32),IF($O$2="Railway",$F$31,$F$32))*'CBA Result'!$G$124)</f>
        <v>2776158810.6486621</v>
      </c>
      <c r="O963" s="122">
        <f>'CBA Result'!$G$123+'CBA Result'!$G$127+'CBA Result'!$G$128+'CBA Result'!$G$129+'CBA Result'!$G$130</f>
        <v>728759586.14829445</v>
      </c>
      <c r="P963" s="122">
        <f>'CBA Result'!$G$125+'CBA Result'!$G$126</f>
        <v>5415872827.8395329</v>
      </c>
      <c r="Q963" s="122">
        <f>'CBA Result'!$G$110</f>
        <v>-7384971586.1375494</v>
      </c>
      <c r="R963" s="122">
        <v>0.6431134157438293</v>
      </c>
      <c r="S963" s="122">
        <f t="shared" si="46"/>
        <v>5232958923.5646429</v>
      </c>
      <c r="T963" s="122">
        <v>0.61239944132922164</v>
      </c>
      <c r="U963" s="122">
        <f t="shared" si="47"/>
        <v>-13322196822.260069</v>
      </c>
      <c r="V963" s="3">
        <f t="shared" si="48"/>
        <v>0.65588862234503797</v>
      </c>
    </row>
    <row r="964" spans="13:22" x14ac:dyDescent="0.25">
      <c r="M964" s="3">
        <v>960</v>
      </c>
      <c r="N964" s="122">
        <f>(_xlfn.GAMMA.INV(T964,IF($O$2="Railway",$D$31,$D$32),IF($O$2="Railway",$F$31,$F$32))*'CBA Result'!$G$124)</f>
        <v>2293353905.7877789</v>
      </c>
      <c r="O964" s="122">
        <f>'CBA Result'!$G$123+'CBA Result'!$G$127+'CBA Result'!$G$128+'CBA Result'!$G$129+'CBA Result'!$G$130</f>
        <v>728759586.14829445</v>
      </c>
      <c r="P964" s="122">
        <f>'CBA Result'!$G$125+'CBA Result'!$G$126</f>
        <v>5415872827.8395329</v>
      </c>
      <c r="Q964" s="122">
        <f>'CBA Result'!$G$110</f>
        <v>-7384971586.1375494</v>
      </c>
      <c r="R964" s="122">
        <v>0.51854236555601541</v>
      </c>
      <c r="S964" s="122">
        <f t="shared" si="46"/>
        <v>4399016303.8416624</v>
      </c>
      <c r="T964" s="122">
        <v>0.26943758497965731</v>
      </c>
      <c r="U964" s="122">
        <f t="shared" si="47"/>
        <v>-11005318571.405838</v>
      </c>
      <c r="V964" s="3">
        <f t="shared" si="48"/>
        <v>0.67432212412818393</v>
      </c>
    </row>
    <row r="965" spans="13:22" x14ac:dyDescent="0.25">
      <c r="M965" s="3">
        <v>961</v>
      </c>
      <c r="N965" s="122">
        <f>(_xlfn.GAMMA.INV(T965,IF($O$2="Railway",$D$31,$D$32),IF($O$2="Railway",$F$31,$F$32))*'CBA Result'!$G$124)</f>
        <v>3582838584.7741075</v>
      </c>
      <c r="O965" s="122">
        <f>'CBA Result'!$G$123+'CBA Result'!$G$127+'CBA Result'!$G$128+'CBA Result'!$G$129+'CBA Result'!$G$130</f>
        <v>728759586.14829445</v>
      </c>
      <c r="P965" s="122">
        <f>'CBA Result'!$G$125+'CBA Result'!$G$126</f>
        <v>5415872827.8395329</v>
      </c>
      <c r="Q965" s="122">
        <f>'CBA Result'!$G$110</f>
        <v>-7384971586.1375494</v>
      </c>
      <c r="R965" s="122">
        <v>0.95657118751876824</v>
      </c>
      <c r="S965" s="122">
        <f t="shared" si="46"/>
        <v>8859998587.8903008</v>
      </c>
      <c r="T965" s="122">
        <v>0.94310166856348865</v>
      </c>
      <c r="U965" s="122">
        <f t="shared" si="47"/>
        <v>-17193281820.068409</v>
      </c>
      <c r="V965" s="3">
        <f t="shared" si="48"/>
        <v>0.76608973764616017</v>
      </c>
    </row>
    <row r="966" spans="13:22" x14ac:dyDescent="0.25">
      <c r="M966" s="3">
        <v>962</v>
      </c>
      <c r="N966" s="122">
        <f>(_xlfn.GAMMA.INV(T966,IF($O$2="Railway",$D$31,$D$32),IF($O$2="Railway",$F$31,$F$32))*'CBA Result'!$G$124)</f>
        <v>2434509245.9993377</v>
      </c>
      <c r="O966" s="122">
        <f>'CBA Result'!$G$123+'CBA Result'!$G$127+'CBA Result'!$G$128+'CBA Result'!$G$129+'CBA Result'!$G$130</f>
        <v>728759586.14829445</v>
      </c>
      <c r="P966" s="122">
        <f>'CBA Result'!$G$125+'CBA Result'!$G$126</f>
        <v>5415872827.8395329</v>
      </c>
      <c r="Q966" s="122">
        <f>'CBA Result'!$G$110</f>
        <v>-7384971586.1375494</v>
      </c>
      <c r="R966" s="122">
        <v>0.91420074048322297</v>
      </c>
      <c r="S966" s="122">
        <f t="shared" ref="S966:S1029" si="49">_xlfn.BETA.INV(R966,IF($O$2="Railway",$I$30,$J$30),IF($O$2="Railway",$I$31,$J$31),IF($O$2="Railway",$I$27,$J$27),IF($O$2="Railway",$I$29,$J$29))*P966</f>
        <v>7967747935.7328453</v>
      </c>
      <c r="T966" s="122">
        <v>0.36723591805626887</v>
      </c>
      <c r="U966" s="122">
        <f t="shared" ref="U966:U1029" si="50">_xlfn.GAMMA.INV(T966,IF($O$2="Railway",$D$31,$D$32),IF($O$2="Railway",$F$31,$F$32))*Q966</f>
        <v>-11682693085.283911</v>
      </c>
      <c r="V966" s="3">
        <f t="shared" ref="V966:V1029" si="51">(N966+O966+S966)/-U966</f>
        <v>0.95277832659163564</v>
      </c>
    </row>
    <row r="967" spans="13:22" x14ac:dyDescent="0.25">
      <c r="M967" s="3">
        <v>963</v>
      </c>
      <c r="N967" s="122">
        <f>(_xlfn.GAMMA.INV(T967,IF($O$2="Railway",$D$31,$D$32),IF($O$2="Railway",$F$31,$F$32))*'CBA Result'!$G$124)</f>
        <v>2432180541.4921465</v>
      </c>
      <c r="O967" s="122">
        <f>'CBA Result'!$G$123+'CBA Result'!$G$127+'CBA Result'!$G$128+'CBA Result'!$G$129+'CBA Result'!$G$130</f>
        <v>728759586.14829445</v>
      </c>
      <c r="P967" s="122">
        <f>'CBA Result'!$G$125+'CBA Result'!$G$126</f>
        <v>5415872827.8395329</v>
      </c>
      <c r="Q967" s="122">
        <f>'CBA Result'!$G$110</f>
        <v>-7384971586.1375494</v>
      </c>
      <c r="R967" s="122">
        <v>0.55165294217171368</v>
      </c>
      <c r="S967" s="122">
        <f t="shared" si="49"/>
        <v>4611017015.7094984</v>
      </c>
      <c r="T967" s="122">
        <v>0.36555964552011433</v>
      </c>
      <c r="U967" s="122">
        <f t="shared" si="50"/>
        <v>-11671518126.680429</v>
      </c>
      <c r="V967" s="3">
        <f t="shared" si="51"/>
        <v>0.66589085147232774</v>
      </c>
    </row>
    <row r="968" spans="13:22" x14ac:dyDescent="0.25">
      <c r="M968" s="3">
        <v>964</v>
      </c>
      <c r="N968" s="122">
        <f>(_xlfn.GAMMA.INV(T968,IF($O$2="Railway",$D$31,$D$32),IF($O$2="Railway",$F$31,$F$32))*'CBA Result'!$G$124)</f>
        <v>2473373986.7639604</v>
      </c>
      <c r="O968" s="122">
        <f>'CBA Result'!$G$123+'CBA Result'!$G$127+'CBA Result'!$G$128+'CBA Result'!$G$129+'CBA Result'!$G$130</f>
        <v>728759586.14829445</v>
      </c>
      <c r="P968" s="122">
        <f>'CBA Result'!$G$125+'CBA Result'!$G$126</f>
        <v>5415872827.8395329</v>
      </c>
      <c r="Q968" s="122">
        <f>'CBA Result'!$G$110</f>
        <v>-7384971586.1375494</v>
      </c>
      <c r="R968" s="122">
        <v>0.74869051394643071</v>
      </c>
      <c r="S968" s="122">
        <f t="shared" si="49"/>
        <v>6058944653.4930182</v>
      </c>
      <c r="T968" s="122">
        <v>0.39540163898030078</v>
      </c>
      <c r="U968" s="122">
        <f t="shared" si="50"/>
        <v>-11869196726.18745</v>
      </c>
      <c r="V968" s="3">
        <f t="shared" si="51"/>
        <v>0.78026158299088699</v>
      </c>
    </row>
    <row r="969" spans="13:22" x14ac:dyDescent="0.25">
      <c r="M969" s="3">
        <v>965</v>
      </c>
      <c r="N969" s="122">
        <f>(_xlfn.GAMMA.INV(T969,IF($O$2="Railway",$D$31,$D$32),IF($O$2="Railway",$F$31,$F$32))*'CBA Result'!$G$124)</f>
        <v>2543541043.0468473</v>
      </c>
      <c r="O969" s="122">
        <f>'CBA Result'!$G$123+'CBA Result'!$G$127+'CBA Result'!$G$128+'CBA Result'!$G$129+'CBA Result'!$G$130</f>
        <v>728759586.14829445</v>
      </c>
      <c r="P969" s="122">
        <f>'CBA Result'!$G$125+'CBA Result'!$G$126</f>
        <v>5415872827.8395329</v>
      </c>
      <c r="Q969" s="122">
        <f>'CBA Result'!$G$110</f>
        <v>-7384971586.1375494</v>
      </c>
      <c r="R969" s="122">
        <v>0.85863612705641523</v>
      </c>
      <c r="S969" s="122">
        <f t="shared" si="49"/>
        <v>7173898862.4181118</v>
      </c>
      <c r="T969" s="122">
        <v>0.44679309930204703</v>
      </c>
      <c r="U969" s="122">
        <f t="shared" si="50"/>
        <v>-12205913534.553614</v>
      </c>
      <c r="V969" s="3">
        <f t="shared" si="51"/>
        <v>0.85583102502251884</v>
      </c>
    </row>
    <row r="970" spans="13:22" x14ac:dyDescent="0.25">
      <c r="M970" s="3">
        <v>966</v>
      </c>
      <c r="N970" s="122">
        <f>(_xlfn.GAMMA.INV(T970,IF($O$2="Railway",$D$31,$D$32),IF($O$2="Railway",$F$31,$F$32))*'CBA Result'!$G$124)</f>
        <v>1365618471.7674742</v>
      </c>
      <c r="O970" s="122">
        <f>'CBA Result'!$G$123+'CBA Result'!$G$127+'CBA Result'!$G$128+'CBA Result'!$G$129+'CBA Result'!$G$130</f>
        <v>728759586.14829445</v>
      </c>
      <c r="P970" s="122">
        <f>'CBA Result'!$G$125+'CBA Result'!$G$126</f>
        <v>5415872827.8395329</v>
      </c>
      <c r="Q970" s="122">
        <f>'CBA Result'!$G$110</f>
        <v>-7384971586.1375494</v>
      </c>
      <c r="R970" s="122">
        <v>0.78352209446580723</v>
      </c>
      <c r="S970" s="122">
        <f t="shared" si="49"/>
        <v>6372977270.4395895</v>
      </c>
      <c r="T970" s="122">
        <v>2.5740814299258785E-3</v>
      </c>
      <c r="U970" s="122">
        <f t="shared" si="50"/>
        <v>-6553313158.8928843</v>
      </c>
      <c r="V970" s="3">
        <f t="shared" si="51"/>
        <v>1.2920724407722082</v>
      </c>
    </row>
    <row r="971" spans="13:22" x14ac:dyDescent="0.25">
      <c r="M971" s="3">
        <v>967</v>
      </c>
      <c r="N971" s="122">
        <f>(_xlfn.GAMMA.INV(T971,IF($O$2="Railway",$D$31,$D$32),IF($O$2="Railway",$F$31,$F$32))*'CBA Result'!$G$124)</f>
        <v>2956663351.675807</v>
      </c>
      <c r="O971" s="122">
        <f>'CBA Result'!$G$123+'CBA Result'!$G$127+'CBA Result'!$G$128+'CBA Result'!$G$129+'CBA Result'!$G$130</f>
        <v>728759586.14829445</v>
      </c>
      <c r="P971" s="122">
        <f>'CBA Result'!$G$125+'CBA Result'!$G$126</f>
        <v>5415872827.8395329</v>
      </c>
      <c r="Q971" s="122">
        <f>'CBA Result'!$G$110</f>
        <v>-7384971586.1375494</v>
      </c>
      <c r="R971" s="122">
        <v>5.3868724414735891E-2</v>
      </c>
      <c r="S971" s="122">
        <f t="shared" si="49"/>
        <v>1359724906.724879</v>
      </c>
      <c r="T971" s="122">
        <v>0.72412675607475152</v>
      </c>
      <c r="U971" s="122">
        <f t="shared" si="50"/>
        <v>-14188399797.987335</v>
      </c>
      <c r="V971" s="3">
        <f t="shared" si="51"/>
        <v>0.35558258270003423</v>
      </c>
    </row>
    <row r="972" spans="13:22" x14ac:dyDescent="0.25">
      <c r="M972" s="3">
        <v>968</v>
      </c>
      <c r="N972" s="122">
        <f>(_xlfn.GAMMA.INV(T972,IF($O$2="Railway",$D$31,$D$32),IF($O$2="Railway",$F$31,$F$32))*'CBA Result'!$G$124)</f>
        <v>1346676333.3662121</v>
      </c>
      <c r="O972" s="122">
        <f>'CBA Result'!$G$123+'CBA Result'!$G$127+'CBA Result'!$G$128+'CBA Result'!$G$129+'CBA Result'!$G$130</f>
        <v>728759586.14829445</v>
      </c>
      <c r="P972" s="122">
        <f>'CBA Result'!$G$125+'CBA Result'!$G$126</f>
        <v>5415872827.8395329</v>
      </c>
      <c r="Q972" s="122">
        <f>'CBA Result'!$G$110</f>
        <v>-7384971586.1375494</v>
      </c>
      <c r="R972" s="122">
        <v>0.16365217989350578</v>
      </c>
      <c r="S972" s="122">
        <f t="shared" si="49"/>
        <v>2218928694.628355</v>
      </c>
      <c r="T972" s="122">
        <v>2.1737199246804062E-3</v>
      </c>
      <c r="U972" s="122">
        <f t="shared" si="50"/>
        <v>-6462413857.6540108</v>
      </c>
      <c r="V972" s="3">
        <f t="shared" si="51"/>
        <v>0.66451402041617369</v>
      </c>
    </row>
    <row r="973" spans="13:22" x14ac:dyDescent="0.25">
      <c r="M973" s="3">
        <v>969</v>
      </c>
      <c r="N973" s="122">
        <f>(_xlfn.GAMMA.INV(T973,IF($O$2="Railway",$D$31,$D$32),IF($O$2="Railway",$F$31,$F$32))*'CBA Result'!$G$124)</f>
        <v>3179918395.3633595</v>
      </c>
      <c r="O973" s="122">
        <f>'CBA Result'!$G$123+'CBA Result'!$G$127+'CBA Result'!$G$128+'CBA Result'!$G$129+'CBA Result'!$G$130</f>
        <v>728759586.14829445</v>
      </c>
      <c r="P973" s="122">
        <f>'CBA Result'!$G$125+'CBA Result'!$G$126</f>
        <v>5415872827.8395329</v>
      </c>
      <c r="Q973" s="122">
        <f>'CBA Result'!$G$110</f>
        <v>-7384971586.1375494</v>
      </c>
      <c r="R973" s="122">
        <v>0.76168524471625021</v>
      </c>
      <c r="S973" s="122">
        <f t="shared" si="49"/>
        <v>6172958863.2833233</v>
      </c>
      <c r="T973" s="122">
        <v>0.83177909726473143</v>
      </c>
      <c r="U973" s="122">
        <f t="shared" si="50"/>
        <v>-15259753361.104605</v>
      </c>
      <c r="V973" s="3">
        <f t="shared" si="51"/>
        <v>0.66066840047965225</v>
      </c>
    </row>
    <row r="974" spans="13:22" x14ac:dyDescent="0.25">
      <c r="M974" s="3">
        <v>970</v>
      </c>
      <c r="N974" s="122">
        <f>(_xlfn.GAMMA.INV(T974,IF($O$2="Railway",$D$31,$D$32),IF($O$2="Railway",$F$31,$F$32))*'CBA Result'!$G$124)</f>
        <v>2981427275.7214136</v>
      </c>
      <c r="O974" s="122">
        <f>'CBA Result'!$G$123+'CBA Result'!$G$127+'CBA Result'!$G$128+'CBA Result'!$G$129+'CBA Result'!$G$130</f>
        <v>728759586.14829445</v>
      </c>
      <c r="P974" s="122">
        <f>'CBA Result'!$G$125+'CBA Result'!$G$126</f>
        <v>5415872827.8395329</v>
      </c>
      <c r="Q974" s="122">
        <f>'CBA Result'!$G$110</f>
        <v>-7384971586.1375494</v>
      </c>
      <c r="R974" s="122">
        <v>0.54540053900441399</v>
      </c>
      <c r="S974" s="122">
        <f t="shared" si="49"/>
        <v>4570552446.27246</v>
      </c>
      <c r="T974" s="122">
        <v>0.73781729978042199</v>
      </c>
      <c r="U974" s="122">
        <f t="shared" si="50"/>
        <v>-14307236612.711918</v>
      </c>
      <c r="V974" s="3">
        <f t="shared" si="51"/>
        <v>0.57877978342685454</v>
      </c>
    </row>
    <row r="975" spans="13:22" x14ac:dyDescent="0.25">
      <c r="M975" s="3">
        <v>971</v>
      </c>
      <c r="N975" s="122">
        <f>(_xlfn.GAMMA.INV(T975,IF($O$2="Railway",$D$31,$D$32),IF($O$2="Railway",$F$31,$F$32))*'CBA Result'!$G$124)</f>
        <v>3162834102.634182</v>
      </c>
      <c r="O975" s="122">
        <f>'CBA Result'!$G$123+'CBA Result'!$G$127+'CBA Result'!$G$128+'CBA Result'!$G$129+'CBA Result'!$G$130</f>
        <v>728759586.14829445</v>
      </c>
      <c r="P975" s="122">
        <f>'CBA Result'!$G$125+'CBA Result'!$G$126</f>
        <v>5415872827.8395329</v>
      </c>
      <c r="Q975" s="122">
        <f>'CBA Result'!$G$110</f>
        <v>-7384971586.1375494</v>
      </c>
      <c r="R975" s="122">
        <v>5.7322375101868106E-3</v>
      </c>
      <c r="S975" s="122">
        <f t="shared" si="49"/>
        <v>697316377.18732202</v>
      </c>
      <c r="T975" s="122">
        <v>0.82480043769044664</v>
      </c>
      <c r="U975" s="122">
        <f t="shared" si="50"/>
        <v>-15177769466.87125</v>
      </c>
      <c r="V975" s="3">
        <f t="shared" si="51"/>
        <v>0.30234416697302474</v>
      </c>
    </row>
    <row r="976" spans="13:22" x14ac:dyDescent="0.25">
      <c r="M976" s="3">
        <v>972</v>
      </c>
      <c r="N976" s="122">
        <f>(_xlfn.GAMMA.INV(T976,IF($O$2="Railway",$D$31,$D$32),IF($O$2="Railway",$F$31,$F$32))*'CBA Result'!$G$124)</f>
        <v>2404736942.8819947</v>
      </c>
      <c r="O976" s="122">
        <f>'CBA Result'!$G$123+'CBA Result'!$G$127+'CBA Result'!$G$128+'CBA Result'!$G$129+'CBA Result'!$G$130</f>
        <v>728759586.14829445</v>
      </c>
      <c r="P976" s="122">
        <f>'CBA Result'!$G$125+'CBA Result'!$G$126</f>
        <v>5415872827.8395329</v>
      </c>
      <c r="Q976" s="122">
        <f>'CBA Result'!$G$110</f>
        <v>-7384971586.1375494</v>
      </c>
      <c r="R976" s="122">
        <v>0.56522869265976927</v>
      </c>
      <c r="S976" s="122">
        <f t="shared" si="49"/>
        <v>4699641355.485487</v>
      </c>
      <c r="T976" s="122">
        <v>0.34592576348784931</v>
      </c>
      <c r="U976" s="122">
        <f t="shared" si="50"/>
        <v>-11539822122.549414</v>
      </c>
      <c r="V976" s="3">
        <f t="shared" si="51"/>
        <v>0.67879190869063888</v>
      </c>
    </row>
    <row r="977" spans="13:22" x14ac:dyDescent="0.25">
      <c r="M977" s="3">
        <v>973</v>
      </c>
      <c r="N977" s="122">
        <f>(_xlfn.GAMMA.INV(T977,IF($O$2="Railway",$D$31,$D$32),IF($O$2="Railway",$F$31,$F$32))*'CBA Result'!$G$124)</f>
        <v>3036435808.9997897</v>
      </c>
      <c r="O977" s="122">
        <f>'CBA Result'!$G$123+'CBA Result'!$G$127+'CBA Result'!$G$128+'CBA Result'!$G$129+'CBA Result'!$G$130</f>
        <v>728759586.14829445</v>
      </c>
      <c r="P977" s="122">
        <f>'CBA Result'!$G$125+'CBA Result'!$G$126</f>
        <v>5415872827.8395329</v>
      </c>
      <c r="Q977" s="122">
        <f>'CBA Result'!$G$110</f>
        <v>-7384971586.1375494</v>
      </c>
      <c r="R977" s="122">
        <v>0.57037932009890213</v>
      </c>
      <c r="S977" s="122">
        <f t="shared" si="49"/>
        <v>4733553835.5025787</v>
      </c>
      <c r="T977" s="122">
        <v>0.76668599471642596</v>
      </c>
      <c r="U977" s="122">
        <f t="shared" si="50"/>
        <v>-14571210886.959988</v>
      </c>
      <c r="V977" s="3">
        <f t="shared" si="51"/>
        <v>0.58325620956157676</v>
      </c>
    </row>
    <row r="978" spans="13:22" x14ac:dyDescent="0.25">
      <c r="M978" s="3">
        <v>974</v>
      </c>
      <c r="N978" s="122">
        <f>(_xlfn.GAMMA.INV(T978,IF($O$2="Railway",$D$31,$D$32),IF($O$2="Railway",$F$31,$F$32))*'CBA Result'!$G$124)</f>
        <v>2371125624.8156028</v>
      </c>
      <c r="O978" s="122">
        <f>'CBA Result'!$G$123+'CBA Result'!$G$127+'CBA Result'!$G$128+'CBA Result'!$G$129+'CBA Result'!$G$130</f>
        <v>728759586.14829445</v>
      </c>
      <c r="P978" s="122">
        <f>'CBA Result'!$G$125+'CBA Result'!$G$126</f>
        <v>5415872827.8395329</v>
      </c>
      <c r="Q978" s="122">
        <f>'CBA Result'!$G$110</f>
        <v>-7384971586.1375494</v>
      </c>
      <c r="R978" s="122">
        <v>0.13713706492317868</v>
      </c>
      <c r="S978" s="122">
        <f t="shared" si="49"/>
        <v>2035691163.3350537</v>
      </c>
      <c r="T978" s="122">
        <v>0.32223805263596361</v>
      </c>
      <c r="U978" s="122">
        <f t="shared" si="50"/>
        <v>-11378528542.002617</v>
      </c>
      <c r="V978" s="3">
        <f t="shared" si="51"/>
        <v>0.45133923559109795</v>
      </c>
    </row>
    <row r="979" spans="13:22" x14ac:dyDescent="0.25">
      <c r="M979" s="3">
        <v>975</v>
      </c>
      <c r="N979" s="122">
        <f>(_xlfn.GAMMA.INV(T979,IF($O$2="Railway",$D$31,$D$32),IF($O$2="Railway",$F$31,$F$32))*'CBA Result'!$G$124)</f>
        <v>1996610761.294646</v>
      </c>
      <c r="O979" s="122">
        <f>'CBA Result'!$G$123+'CBA Result'!$G$127+'CBA Result'!$G$128+'CBA Result'!$G$129+'CBA Result'!$G$130</f>
        <v>728759586.14829445</v>
      </c>
      <c r="P979" s="122">
        <f>'CBA Result'!$G$125+'CBA Result'!$G$126</f>
        <v>5415872827.8395329</v>
      </c>
      <c r="Q979" s="122">
        <f>'CBA Result'!$G$110</f>
        <v>-7384971586.1375494</v>
      </c>
      <c r="R979" s="122">
        <v>0.52701689657203865</v>
      </c>
      <c r="S979" s="122">
        <f t="shared" si="49"/>
        <v>4452761747.8194189</v>
      </c>
      <c r="T979" s="122">
        <v>0.10876606469420691</v>
      </c>
      <c r="U979" s="122">
        <f t="shared" si="50"/>
        <v>-9581311212.2338409</v>
      </c>
      <c r="V979" s="3">
        <f t="shared" si="51"/>
        <v>0.74918055955608709</v>
      </c>
    </row>
    <row r="980" spans="13:22" x14ac:dyDescent="0.25">
      <c r="M980" s="3">
        <v>976</v>
      </c>
      <c r="N980" s="122">
        <f>(_xlfn.GAMMA.INV(T980,IF($O$2="Railway",$D$31,$D$32),IF($O$2="Railway",$F$31,$F$32))*'CBA Result'!$G$124)</f>
        <v>3399010209.3661208</v>
      </c>
      <c r="O980" s="122">
        <f>'CBA Result'!$G$123+'CBA Result'!$G$127+'CBA Result'!$G$128+'CBA Result'!$G$129+'CBA Result'!$G$130</f>
        <v>728759586.14829445</v>
      </c>
      <c r="P980" s="122">
        <f>'CBA Result'!$G$125+'CBA Result'!$G$126</f>
        <v>5415872827.8395329</v>
      </c>
      <c r="Q980" s="122">
        <f>'CBA Result'!$G$110</f>
        <v>-7384971586.1375494</v>
      </c>
      <c r="R980" s="122">
        <v>0.40945692799465472</v>
      </c>
      <c r="S980" s="122">
        <f t="shared" si="49"/>
        <v>3729736133.4735913</v>
      </c>
      <c r="T980" s="122">
        <v>0.90395136607018278</v>
      </c>
      <c r="U980" s="122">
        <f t="shared" si="50"/>
        <v>-16311128468.71554</v>
      </c>
      <c r="V980" s="3">
        <f t="shared" si="51"/>
        <v>0.48172669009741209</v>
      </c>
    </row>
    <row r="981" spans="13:22" x14ac:dyDescent="0.25">
      <c r="M981" s="3">
        <v>977</v>
      </c>
      <c r="N981" s="122">
        <f>(_xlfn.GAMMA.INV(T981,IF($O$2="Railway",$D$31,$D$32),IF($O$2="Railway",$F$31,$F$32))*'CBA Result'!$G$124)</f>
        <v>3418745112.3078399</v>
      </c>
      <c r="O981" s="122">
        <f>'CBA Result'!$G$123+'CBA Result'!$G$127+'CBA Result'!$G$128+'CBA Result'!$G$129+'CBA Result'!$G$130</f>
        <v>728759586.14829445</v>
      </c>
      <c r="P981" s="122">
        <f>'CBA Result'!$G$125+'CBA Result'!$G$126</f>
        <v>5415872827.8395329</v>
      </c>
      <c r="Q981" s="122">
        <f>'CBA Result'!$G$110</f>
        <v>-7384971586.1375494</v>
      </c>
      <c r="R981" s="122">
        <v>0.40199382314219545</v>
      </c>
      <c r="S981" s="122">
        <f t="shared" si="49"/>
        <v>3684974436.4075589</v>
      </c>
      <c r="T981" s="122">
        <v>0.90899528219593217</v>
      </c>
      <c r="U981" s="122">
        <f t="shared" si="50"/>
        <v>-16405832078.699705</v>
      </c>
      <c r="V981" s="3">
        <f t="shared" si="51"/>
        <v>0.47742041350239645</v>
      </c>
    </row>
    <row r="982" spans="13:22" x14ac:dyDescent="0.25">
      <c r="M982" s="3">
        <v>978</v>
      </c>
      <c r="N982" s="122">
        <f>(_xlfn.GAMMA.INV(T982,IF($O$2="Railway",$D$31,$D$32),IF($O$2="Railway",$F$31,$F$32))*'CBA Result'!$G$124)</f>
        <v>2061524223.6797237</v>
      </c>
      <c r="O982" s="122">
        <f>'CBA Result'!$G$123+'CBA Result'!$G$127+'CBA Result'!$G$128+'CBA Result'!$G$129+'CBA Result'!$G$130</f>
        <v>728759586.14829445</v>
      </c>
      <c r="P982" s="122">
        <f>'CBA Result'!$G$125+'CBA Result'!$G$126</f>
        <v>5415872827.8395329</v>
      </c>
      <c r="Q982" s="122">
        <f>'CBA Result'!$G$110</f>
        <v>-7384971586.1375494</v>
      </c>
      <c r="R982" s="122">
        <v>0.47308818256010077</v>
      </c>
      <c r="S982" s="122">
        <f t="shared" si="49"/>
        <v>4115794464.2402201</v>
      </c>
      <c r="T982" s="122">
        <v>0.13726036744686021</v>
      </c>
      <c r="U982" s="122">
        <f t="shared" si="50"/>
        <v>-9892817138.6928234</v>
      </c>
      <c r="V982" s="3">
        <f t="shared" si="51"/>
        <v>0.69809015745951264</v>
      </c>
    </row>
    <row r="983" spans="13:22" x14ac:dyDescent="0.25">
      <c r="M983" s="3">
        <v>979</v>
      </c>
      <c r="N983" s="122">
        <f>(_xlfn.GAMMA.INV(T983,IF($O$2="Railway",$D$31,$D$32),IF($O$2="Railway",$F$31,$F$32))*'CBA Result'!$G$124)</f>
        <v>3539101425.3727918</v>
      </c>
      <c r="O983" s="122">
        <f>'CBA Result'!$G$123+'CBA Result'!$G$127+'CBA Result'!$G$128+'CBA Result'!$G$129+'CBA Result'!$G$130</f>
        <v>728759586.14829445</v>
      </c>
      <c r="P983" s="122">
        <f>'CBA Result'!$G$125+'CBA Result'!$G$126</f>
        <v>5415872827.8395329</v>
      </c>
      <c r="Q983" s="122">
        <f>'CBA Result'!$G$110</f>
        <v>-7384971586.1375494</v>
      </c>
      <c r="R983" s="122">
        <v>0.9107247513281056</v>
      </c>
      <c r="S983" s="122">
        <f t="shared" si="49"/>
        <v>7909432860.7111769</v>
      </c>
      <c r="T983" s="122">
        <v>0.93528031382919408</v>
      </c>
      <c r="U983" s="122">
        <f t="shared" si="50"/>
        <v>-16983396476.421679</v>
      </c>
      <c r="V983" s="3">
        <f t="shared" si="51"/>
        <v>0.71701169369379059</v>
      </c>
    </row>
    <row r="984" spans="13:22" x14ac:dyDescent="0.25">
      <c r="M984" s="3">
        <v>980</v>
      </c>
      <c r="N984" s="122">
        <f>(_xlfn.GAMMA.INV(T984,IF($O$2="Railway",$D$31,$D$32),IF($O$2="Railway",$F$31,$F$32))*'CBA Result'!$G$124)</f>
        <v>3521989711.9810133</v>
      </c>
      <c r="O984" s="122">
        <f>'CBA Result'!$G$123+'CBA Result'!$G$127+'CBA Result'!$G$128+'CBA Result'!$G$129+'CBA Result'!$G$130</f>
        <v>728759586.14829445</v>
      </c>
      <c r="P984" s="122">
        <f>'CBA Result'!$G$125+'CBA Result'!$G$126</f>
        <v>5415872827.8395329</v>
      </c>
      <c r="Q984" s="122">
        <f>'CBA Result'!$G$110</f>
        <v>-7384971586.1375494</v>
      </c>
      <c r="R984" s="122">
        <v>0.45397715372238967</v>
      </c>
      <c r="S984" s="122">
        <f t="shared" si="49"/>
        <v>3998819251.4520922</v>
      </c>
      <c r="T984" s="122">
        <v>0.93198353455434002</v>
      </c>
      <c r="U984" s="122">
        <f t="shared" si="50"/>
        <v>-16901280996.249233</v>
      </c>
      <c r="V984" s="3">
        <f t="shared" si="51"/>
        <v>0.48810315332974824</v>
      </c>
    </row>
    <row r="985" spans="13:22" x14ac:dyDescent="0.25">
      <c r="M985" s="3">
        <v>981</v>
      </c>
      <c r="N985" s="122">
        <f>(_xlfn.GAMMA.INV(T985,IF($O$2="Railway",$D$31,$D$32),IF($O$2="Railway",$F$31,$F$32))*'CBA Result'!$G$124)</f>
        <v>2042996754.9597895</v>
      </c>
      <c r="O985" s="122">
        <f>'CBA Result'!$G$123+'CBA Result'!$G$127+'CBA Result'!$G$128+'CBA Result'!$G$129+'CBA Result'!$G$130</f>
        <v>728759586.14829445</v>
      </c>
      <c r="P985" s="122">
        <f>'CBA Result'!$G$125+'CBA Result'!$G$126</f>
        <v>5415872827.8395329</v>
      </c>
      <c r="Q985" s="122">
        <f>'CBA Result'!$G$110</f>
        <v>-7384971586.1375494</v>
      </c>
      <c r="R985" s="122">
        <v>0.18257654076437491</v>
      </c>
      <c r="S985" s="122">
        <f t="shared" si="49"/>
        <v>2344812644.2414422</v>
      </c>
      <c r="T985" s="122">
        <v>0.12871755100674875</v>
      </c>
      <c r="U985" s="122">
        <f t="shared" si="50"/>
        <v>-9803907749.2304974</v>
      </c>
      <c r="V985" s="3">
        <f t="shared" si="51"/>
        <v>0.5218907721516578</v>
      </c>
    </row>
    <row r="986" spans="13:22" x14ac:dyDescent="0.25">
      <c r="M986" s="3">
        <v>982</v>
      </c>
      <c r="N986" s="122">
        <f>(_xlfn.GAMMA.INV(T986,IF($O$2="Railway",$D$31,$D$32),IF($O$2="Railway",$F$31,$F$32))*'CBA Result'!$G$124)</f>
        <v>3264353774.4267774</v>
      </c>
      <c r="O986" s="122">
        <f>'CBA Result'!$G$123+'CBA Result'!$G$127+'CBA Result'!$G$128+'CBA Result'!$G$129+'CBA Result'!$G$130</f>
        <v>728759586.14829445</v>
      </c>
      <c r="P986" s="122">
        <f>'CBA Result'!$G$125+'CBA Result'!$G$126</f>
        <v>5415872827.8395329</v>
      </c>
      <c r="Q986" s="122">
        <f>'CBA Result'!$G$110</f>
        <v>-7384971586.1375494</v>
      </c>
      <c r="R986" s="122">
        <v>0.41783712674853746</v>
      </c>
      <c r="S986" s="122">
        <f t="shared" si="49"/>
        <v>3780095497.1402173</v>
      </c>
      <c r="T986" s="122">
        <v>0.86329822609970741</v>
      </c>
      <c r="U986" s="122">
        <f t="shared" si="50"/>
        <v>-15664940821.68153</v>
      </c>
      <c r="V986" s="3">
        <f t="shared" si="51"/>
        <v>0.4962169309287493</v>
      </c>
    </row>
    <row r="987" spans="13:22" x14ac:dyDescent="0.25">
      <c r="M987" s="3">
        <v>983</v>
      </c>
      <c r="N987" s="122">
        <f>(_xlfn.GAMMA.INV(T987,IF($O$2="Railway",$D$31,$D$32),IF($O$2="Railway",$F$31,$F$32))*'CBA Result'!$G$124)</f>
        <v>3645944649.1623054</v>
      </c>
      <c r="O987" s="122">
        <f>'CBA Result'!$G$123+'CBA Result'!$G$127+'CBA Result'!$G$128+'CBA Result'!$G$129+'CBA Result'!$G$130</f>
        <v>728759586.14829445</v>
      </c>
      <c r="P987" s="122">
        <f>'CBA Result'!$G$125+'CBA Result'!$G$126</f>
        <v>5415872827.8395329</v>
      </c>
      <c r="Q987" s="122">
        <f>'CBA Result'!$G$110</f>
        <v>-7384971586.1375494</v>
      </c>
      <c r="R987" s="122">
        <v>0.40061171533884465</v>
      </c>
      <c r="S987" s="122">
        <f t="shared" si="49"/>
        <v>3676692942.5971193</v>
      </c>
      <c r="T987" s="122">
        <v>0.95296366883169392</v>
      </c>
      <c r="U987" s="122">
        <f t="shared" si="50"/>
        <v>-17496114427.206383</v>
      </c>
      <c r="V987" s="3">
        <f t="shared" si="51"/>
        <v>0.46018201420698479</v>
      </c>
    </row>
    <row r="988" spans="13:22" x14ac:dyDescent="0.25">
      <c r="M988" s="3">
        <v>984</v>
      </c>
      <c r="N988" s="122">
        <f>(_xlfn.GAMMA.INV(T988,IF($O$2="Railway",$D$31,$D$32),IF($O$2="Railway",$F$31,$F$32))*'CBA Result'!$G$124)</f>
        <v>2705894256.1948528</v>
      </c>
      <c r="O988" s="122">
        <f>'CBA Result'!$G$123+'CBA Result'!$G$127+'CBA Result'!$G$128+'CBA Result'!$G$129+'CBA Result'!$G$130</f>
        <v>728759586.14829445</v>
      </c>
      <c r="P988" s="122">
        <f>'CBA Result'!$G$125+'CBA Result'!$G$126</f>
        <v>5415872827.8395329</v>
      </c>
      <c r="Q988" s="122">
        <f>'CBA Result'!$G$110</f>
        <v>-7384971586.1375494</v>
      </c>
      <c r="R988" s="122">
        <v>0.25447413502930694</v>
      </c>
      <c r="S988" s="122">
        <f t="shared" si="49"/>
        <v>2799165562.5739608</v>
      </c>
      <c r="T988" s="122">
        <v>0.56413558015330434</v>
      </c>
      <c r="U988" s="122">
        <f t="shared" si="50"/>
        <v>-12985012140.868107</v>
      </c>
      <c r="V988" s="3">
        <f t="shared" si="51"/>
        <v>0.48007805747806942</v>
      </c>
    </row>
    <row r="989" spans="13:22" x14ac:dyDescent="0.25">
      <c r="M989" s="3">
        <v>985</v>
      </c>
      <c r="N989" s="122">
        <f>(_xlfn.GAMMA.INV(T989,IF($O$2="Railway",$D$31,$D$32),IF($O$2="Railway",$F$31,$F$32))*'CBA Result'!$G$124)</f>
        <v>2460765753.1093154</v>
      </c>
      <c r="O989" s="122">
        <f>'CBA Result'!$G$123+'CBA Result'!$G$127+'CBA Result'!$G$128+'CBA Result'!$G$129+'CBA Result'!$G$130</f>
        <v>728759586.14829445</v>
      </c>
      <c r="P989" s="122">
        <f>'CBA Result'!$G$125+'CBA Result'!$G$126</f>
        <v>5415872827.8395329</v>
      </c>
      <c r="Q989" s="122">
        <f>'CBA Result'!$G$110</f>
        <v>-7384971586.1375494</v>
      </c>
      <c r="R989" s="122">
        <v>0.95811712063113652</v>
      </c>
      <c r="S989" s="122">
        <f t="shared" si="49"/>
        <v>8902391372.6479664</v>
      </c>
      <c r="T989" s="122">
        <v>0.38622915340778052</v>
      </c>
      <c r="U989" s="122">
        <f t="shared" si="50"/>
        <v>-11808692489.295837</v>
      </c>
      <c r="V989" s="3">
        <f t="shared" si="51"/>
        <v>1.0239843846273813</v>
      </c>
    </row>
    <row r="990" spans="13:22" x14ac:dyDescent="0.25">
      <c r="M990" s="3">
        <v>986</v>
      </c>
      <c r="N990" s="122">
        <f>(_xlfn.GAMMA.INV(T990,IF($O$2="Railway",$D$31,$D$32),IF($O$2="Railway",$F$31,$F$32))*'CBA Result'!$G$124)</f>
        <v>3032510801.3745604</v>
      </c>
      <c r="O990" s="122">
        <f>'CBA Result'!$G$123+'CBA Result'!$G$127+'CBA Result'!$G$128+'CBA Result'!$G$129+'CBA Result'!$G$130</f>
        <v>728759586.14829445</v>
      </c>
      <c r="P990" s="122">
        <f>'CBA Result'!$G$125+'CBA Result'!$G$126</f>
        <v>5415872827.8395329</v>
      </c>
      <c r="Q990" s="122">
        <f>'CBA Result'!$G$110</f>
        <v>-7384971586.1375494</v>
      </c>
      <c r="R990" s="122">
        <v>0.98276447187796889</v>
      </c>
      <c r="S990" s="122">
        <f t="shared" si="49"/>
        <v>9810351947.497097</v>
      </c>
      <c r="T990" s="122">
        <v>0.76469749575877533</v>
      </c>
      <c r="U990" s="122">
        <f t="shared" si="50"/>
        <v>-14552375608.548822</v>
      </c>
      <c r="V990" s="3">
        <f t="shared" si="51"/>
        <v>0.93260528040846291</v>
      </c>
    </row>
    <row r="991" spans="13:22" x14ac:dyDescent="0.25">
      <c r="M991" s="3">
        <v>987</v>
      </c>
      <c r="N991" s="122">
        <f>(_xlfn.GAMMA.INV(T991,IF($O$2="Railway",$D$31,$D$32),IF($O$2="Railway",$F$31,$F$32))*'CBA Result'!$G$124)</f>
        <v>2777709422.4978199</v>
      </c>
      <c r="O991" s="122">
        <f>'CBA Result'!$G$123+'CBA Result'!$G$127+'CBA Result'!$G$128+'CBA Result'!$G$129+'CBA Result'!$G$130</f>
        <v>728759586.14829445</v>
      </c>
      <c r="P991" s="122">
        <f>'CBA Result'!$G$125+'CBA Result'!$G$126</f>
        <v>5415872827.8395329</v>
      </c>
      <c r="Q991" s="122">
        <f>'CBA Result'!$G$110</f>
        <v>-7384971586.1375494</v>
      </c>
      <c r="R991" s="122">
        <v>8.8034544208189458E-2</v>
      </c>
      <c r="S991" s="122">
        <f t="shared" si="49"/>
        <v>1663864611.9541242</v>
      </c>
      <c r="T991" s="122">
        <v>0.61343901204641815</v>
      </c>
      <c r="U991" s="122">
        <f t="shared" si="50"/>
        <v>-13329637879.367525</v>
      </c>
      <c r="V991" s="3">
        <f t="shared" si="51"/>
        <v>0.38788252669663409</v>
      </c>
    </row>
    <row r="992" spans="13:22" x14ac:dyDescent="0.25">
      <c r="M992" s="3">
        <v>988</v>
      </c>
      <c r="N992" s="122">
        <f>(_xlfn.GAMMA.INV(T992,IF($O$2="Railway",$D$31,$D$32),IF($O$2="Railway",$F$31,$F$32))*'CBA Result'!$G$124)</f>
        <v>2848094075.704525</v>
      </c>
      <c r="O992" s="122">
        <f>'CBA Result'!$G$123+'CBA Result'!$G$127+'CBA Result'!$G$128+'CBA Result'!$G$129+'CBA Result'!$G$130</f>
        <v>728759586.14829445</v>
      </c>
      <c r="P992" s="122">
        <f>'CBA Result'!$G$125+'CBA Result'!$G$126</f>
        <v>5415872827.8395329</v>
      </c>
      <c r="Q992" s="122">
        <f>'CBA Result'!$G$110</f>
        <v>-7384971586.1375494</v>
      </c>
      <c r="R992" s="122">
        <v>0.81339440325988255</v>
      </c>
      <c r="S992" s="122">
        <f t="shared" si="49"/>
        <v>6667090114.4199038</v>
      </c>
      <c r="T992" s="122">
        <v>0.65928103971291996</v>
      </c>
      <c r="U992" s="122">
        <f t="shared" si="50"/>
        <v>-13667398889.180632</v>
      </c>
      <c r="V992" s="3">
        <f t="shared" si="51"/>
        <v>0.74951670462929276</v>
      </c>
    </row>
    <row r="993" spans="13:22" x14ac:dyDescent="0.25">
      <c r="M993" s="3">
        <v>989</v>
      </c>
      <c r="N993" s="122">
        <f>(_xlfn.GAMMA.INV(T993,IF($O$2="Railway",$D$31,$D$32),IF($O$2="Railway",$F$31,$F$32))*'CBA Result'!$G$124)</f>
        <v>2281612793.3099437</v>
      </c>
      <c r="O993" s="122">
        <f>'CBA Result'!$G$123+'CBA Result'!$G$127+'CBA Result'!$G$128+'CBA Result'!$G$129+'CBA Result'!$G$130</f>
        <v>728759586.14829445</v>
      </c>
      <c r="P993" s="122">
        <f>'CBA Result'!$G$125+'CBA Result'!$G$126</f>
        <v>5415872827.8395329</v>
      </c>
      <c r="Q993" s="122">
        <f>'CBA Result'!$G$110</f>
        <v>-7384971586.1375494</v>
      </c>
      <c r="R993" s="122">
        <v>0.22905365850038995</v>
      </c>
      <c r="S993" s="122">
        <f t="shared" si="49"/>
        <v>2641844383.8048034</v>
      </c>
      <c r="T993" s="122">
        <v>0.26176102492567621</v>
      </c>
      <c r="U993" s="122">
        <f t="shared" si="50"/>
        <v>-10948975464.973295</v>
      </c>
      <c r="V993" s="3">
        <f t="shared" si="51"/>
        <v>0.51623248050422288</v>
      </c>
    </row>
    <row r="994" spans="13:22" x14ac:dyDescent="0.25">
      <c r="M994" s="3">
        <v>990</v>
      </c>
      <c r="N994" s="122">
        <f>(_xlfn.GAMMA.INV(T994,IF($O$2="Railway",$D$31,$D$32),IF($O$2="Railway",$F$31,$F$32))*'CBA Result'!$G$124)</f>
        <v>1618562242.3130488</v>
      </c>
      <c r="O994" s="122">
        <f>'CBA Result'!$G$123+'CBA Result'!$G$127+'CBA Result'!$G$128+'CBA Result'!$G$129+'CBA Result'!$G$130</f>
        <v>728759586.14829445</v>
      </c>
      <c r="P994" s="122">
        <f>'CBA Result'!$G$125+'CBA Result'!$G$126</f>
        <v>5415872827.8395329</v>
      </c>
      <c r="Q994" s="122">
        <f>'CBA Result'!$G$110</f>
        <v>-7384971586.1375494</v>
      </c>
      <c r="R994" s="122">
        <v>5.2959885487954494E-2</v>
      </c>
      <c r="S994" s="122">
        <f t="shared" si="49"/>
        <v>1350766634.6899369</v>
      </c>
      <c r="T994" s="122">
        <v>1.6997002599511202E-2</v>
      </c>
      <c r="U994" s="122">
        <f t="shared" si="50"/>
        <v>-7767136620.0173473</v>
      </c>
      <c r="V994" s="3">
        <f t="shared" si="51"/>
        <v>0.47611991961369943</v>
      </c>
    </row>
    <row r="995" spans="13:22" x14ac:dyDescent="0.25">
      <c r="M995" s="3">
        <v>991</v>
      </c>
      <c r="N995" s="122">
        <f>(_xlfn.GAMMA.INV(T995,IF($O$2="Railway",$D$31,$D$32),IF($O$2="Railway",$F$31,$F$32))*'CBA Result'!$G$124)</f>
        <v>3151108971.0998149</v>
      </c>
      <c r="O995" s="122">
        <f>'CBA Result'!$G$123+'CBA Result'!$G$127+'CBA Result'!$G$128+'CBA Result'!$G$129+'CBA Result'!$G$130</f>
        <v>728759586.14829445</v>
      </c>
      <c r="P995" s="122">
        <f>'CBA Result'!$G$125+'CBA Result'!$G$126</f>
        <v>5415872827.8395329</v>
      </c>
      <c r="Q995" s="122">
        <f>'CBA Result'!$G$110</f>
        <v>-7384971586.1375494</v>
      </c>
      <c r="R995" s="122">
        <v>0.43340629192218549</v>
      </c>
      <c r="S995" s="122">
        <f t="shared" si="49"/>
        <v>3873980278.4601245</v>
      </c>
      <c r="T995" s="122">
        <v>0.81989141199459892</v>
      </c>
      <c r="U995" s="122">
        <f t="shared" si="50"/>
        <v>-15121503049.594055</v>
      </c>
      <c r="V995" s="3">
        <f t="shared" si="51"/>
        <v>0.51276971675883698</v>
      </c>
    </row>
    <row r="996" spans="13:22" x14ac:dyDescent="0.25">
      <c r="M996" s="3">
        <v>992</v>
      </c>
      <c r="N996" s="122">
        <f>(_xlfn.GAMMA.INV(T996,IF($O$2="Railway",$D$31,$D$32),IF($O$2="Railway",$F$31,$F$32))*'CBA Result'!$G$124)</f>
        <v>3260634321.932116</v>
      </c>
      <c r="O996" s="122">
        <f>'CBA Result'!$G$123+'CBA Result'!$G$127+'CBA Result'!$G$128+'CBA Result'!$G$129+'CBA Result'!$G$130</f>
        <v>728759586.14829445</v>
      </c>
      <c r="P996" s="122">
        <f>'CBA Result'!$G$125+'CBA Result'!$G$126</f>
        <v>5415872827.8395329</v>
      </c>
      <c r="Q996" s="122">
        <f>'CBA Result'!$G$110</f>
        <v>-7384971586.1375494</v>
      </c>
      <c r="R996" s="122">
        <v>0.54893747692966166</v>
      </c>
      <c r="S996" s="122">
        <f t="shared" si="49"/>
        <v>4593416613.7526474</v>
      </c>
      <c r="T996" s="122">
        <v>0.86201163804800118</v>
      </c>
      <c r="U996" s="122">
        <f t="shared" si="50"/>
        <v>-15647091958.707676</v>
      </c>
      <c r="V996" s="3">
        <f t="shared" si="51"/>
        <v>0.54852432288906472</v>
      </c>
    </row>
    <row r="997" spans="13:22" x14ac:dyDescent="0.25">
      <c r="M997" s="3">
        <v>993</v>
      </c>
      <c r="N997" s="122">
        <f>(_xlfn.GAMMA.INV(T997,IF($O$2="Railway",$D$31,$D$32),IF($O$2="Railway",$F$31,$F$32))*'CBA Result'!$G$124)</f>
        <v>3299155434.5436087</v>
      </c>
      <c r="O997" s="122">
        <f>'CBA Result'!$G$123+'CBA Result'!$G$127+'CBA Result'!$G$128+'CBA Result'!$G$129+'CBA Result'!$G$130</f>
        <v>728759586.14829445</v>
      </c>
      <c r="P997" s="122">
        <f>'CBA Result'!$G$125+'CBA Result'!$G$126</f>
        <v>5415872827.8395329</v>
      </c>
      <c r="Q997" s="122">
        <f>'CBA Result'!$G$110</f>
        <v>-7384971586.1375494</v>
      </c>
      <c r="R997" s="122">
        <v>0.21263916778849945</v>
      </c>
      <c r="S997" s="122">
        <f t="shared" si="49"/>
        <v>2538561002.7817655</v>
      </c>
      <c r="T997" s="122">
        <v>0.87489579668936546</v>
      </c>
      <c r="U997" s="122">
        <f t="shared" si="50"/>
        <v>-15831946601.048128</v>
      </c>
      <c r="V997" s="3">
        <f t="shared" si="51"/>
        <v>0.41476112754441369</v>
      </c>
    </row>
    <row r="998" spans="13:22" x14ac:dyDescent="0.25">
      <c r="M998" s="3">
        <v>994</v>
      </c>
      <c r="N998" s="122">
        <f>(_xlfn.GAMMA.INV(T998,IF($O$2="Railway",$D$31,$D$32),IF($O$2="Railway",$F$31,$F$32))*'CBA Result'!$G$124)</f>
        <v>2130520650.8737352</v>
      </c>
      <c r="O998" s="122">
        <f>'CBA Result'!$G$123+'CBA Result'!$G$127+'CBA Result'!$G$128+'CBA Result'!$G$129+'CBA Result'!$G$130</f>
        <v>728759586.14829445</v>
      </c>
      <c r="P998" s="122">
        <f>'CBA Result'!$G$125+'CBA Result'!$G$126</f>
        <v>5415872827.8395329</v>
      </c>
      <c r="Q998" s="122">
        <f>'CBA Result'!$G$110</f>
        <v>-7384971586.1375494</v>
      </c>
      <c r="R998" s="122">
        <v>3.3367308991256617E-2</v>
      </c>
      <c r="S998" s="122">
        <f t="shared" si="49"/>
        <v>1139542666.2777877</v>
      </c>
      <c r="T998" s="122">
        <v>0.17188665310475748</v>
      </c>
      <c r="U998" s="122">
        <f t="shared" si="50"/>
        <v>-10223916346.557156</v>
      </c>
      <c r="V998" s="3">
        <f t="shared" si="51"/>
        <v>0.39112437619331636</v>
      </c>
    </row>
    <row r="999" spans="13:22" x14ac:dyDescent="0.25">
      <c r="M999" s="3">
        <v>995</v>
      </c>
      <c r="N999" s="122">
        <f>(_xlfn.GAMMA.INV(T999,IF($O$2="Railway",$D$31,$D$32),IF($O$2="Railway",$F$31,$F$32))*'CBA Result'!$G$124)</f>
        <v>3138093529.2303715</v>
      </c>
      <c r="O999" s="122">
        <f>'CBA Result'!$G$123+'CBA Result'!$G$127+'CBA Result'!$G$128+'CBA Result'!$G$129+'CBA Result'!$G$130</f>
        <v>728759586.14829445</v>
      </c>
      <c r="P999" s="122">
        <f>'CBA Result'!$G$125+'CBA Result'!$G$126</f>
        <v>5415872827.8395329</v>
      </c>
      <c r="Q999" s="122">
        <f>'CBA Result'!$G$110</f>
        <v>-7384971586.1375494</v>
      </c>
      <c r="R999" s="122">
        <v>0.16953839581295937</v>
      </c>
      <c r="S999" s="122">
        <f t="shared" si="49"/>
        <v>2258465009.657629</v>
      </c>
      <c r="T999" s="122">
        <v>0.81432761791965358</v>
      </c>
      <c r="U999" s="122">
        <f t="shared" si="50"/>
        <v>-15059044706.919884</v>
      </c>
      <c r="V999" s="3">
        <f t="shared" si="51"/>
        <v>0.4067534325216266</v>
      </c>
    </row>
    <row r="1000" spans="13:22" x14ac:dyDescent="0.25">
      <c r="M1000" s="3">
        <v>996</v>
      </c>
      <c r="N1000" s="122">
        <f>(_xlfn.GAMMA.INV(T1000,IF($O$2="Railway",$D$31,$D$32),IF($O$2="Railway",$F$31,$F$32))*'CBA Result'!$G$124)</f>
        <v>2484279899.936183</v>
      </c>
      <c r="O1000" s="122">
        <f>'CBA Result'!$G$123+'CBA Result'!$G$127+'CBA Result'!$G$128+'CBA Result'!$G$129+'CBA Result'!$G$130</f>
        <v>728759586.14829445</v>
      </c>
      <c r="P1000" s="122">
        <f>'CBA Result'!$G$125+'CBA Result'!$G$126</f>
        <v>5415872827.8395329</v>
      </c>
      <c r="Q1000" s="122">
        <f>'CBA Result'!$G$110</f>
        <v>-7384971586.1375494</v>
      </c>
      <c r="R1000" s="122">
        <v>0.53148513241860251</v>
      </c>
      <c r="S1000" s="122">
        <f t="shared" si="49"/>
        <v>4481235662.7380686</v>
      </c>
      <c r="T1000" s="122">
        <v>0.40335742604261782</v>
      </c>
      <c r="U1000" s="122">
        <f t="shared" si="50"/>
        <v>-11921531888.444571</v>
      </c>
      <c r="V1000" s="3">
        <f t="shared" si="51"/>
        <v>0.64540993731523166</v>
      </c>
    </row>
    <row r="1001" spans="13:22" x14ac:dyDescent="0.25">
      <c r="M1001" s="3">
        <v>997</v>
      </c>
      <c r="N1001" s="122">
        <f>(_xlfn.GAMMA.INV(T1001,IF($O$2="Railway",$D$31,$D$32),IF($O$2="Railway",$F$31,$F$32))*'CBA Result'!$G$124)</f>
        <v>2581559459.18432</v>
      </c>
      <c r="O1001" s="122">
        <f>'CBA Result'!$G$123+'CBA Result'!$G$127+'CBA Result'!$G$128+'CBA Result'!$G$129+'CBA Result'!$G$130</f>
        <v>728759586.14829445</v>
      </c>
      <c r="P1001" s="122">
        <f>'CBA Result'!$G$125+'CBA Result'!$G$126</f>
        <v>5415872827.8395329</v>
      </c>
      <c r="Q1001" s="122">
        <f>'CBA Result'!$G$110</f>
        <v>-7384971586.1375494</v>
      </c>
      <c r="R1001" s="122">
        <v>0.16484839057198031</v>
      </c>
      <c r="S1001" s="122">
        <f t="shared" si="49"/>
        <v>2226993241.251019</v>
      </c>
      <c r="T1001" s="122">
        <v>0.47467235273219122</v>
      </c>
      <c r="U1001" s="122">
        <f t="shared" si="50"/>
        <v>-12388355843.225306</v>
      </c>
      <c r="V1001" s="3">
        <f t="shared" si="51"/>
        <v>0.44697717410270932</v>
      </c>
    </row>
    <row r="1002" spans="13:22" x14ac:dyDescent="0.25">
      <c r="M1002" s="3">
        <v>998</v>
      </c>
      <c r="N1002" s="122">
        <f>(_xlfn.GAMMA.INV(T1002,IF($O$2="Railway",$D$31,$D$32),IF($O$2="Railway",$F$31,$F$32))*'CBA Result'!$G$124)</f>
        <v>2590287198.4051919</v>
      </c>
      <c r="O1002" s="122">
        <f>'CBA Result'!$G$123+'CBA Result'!$G$127+'CBA Result'!$G$128+'CBA Result'!$G$129+'CBA Result'!$G$130</f>
        <v>728759586.14829445</v>
      </c>
      <c r="P1002" s="122">
        <f>'CBA Result'!$G$125+'CBA Result'!$G$126</f>
        <v>5415872827.8395329</v>
      </c>
      <c r="Q1002" s="122">
        <f>'CBA Result'!$G$110</f>
        <v>-7384971586.1375494</v>
      </c>
      <c r="R1002" s="122">
        <v>0.75661878032611674</v>
      </c>
      <c r="S1002" s="122">
        <f t="shared" si="49"/>
        <v>6128092127.906065</v>
      </c>
      <c r="T1002" s="122">
        <v>0.48105610889067485</v>
      </c>
      <c r="U1002" s="122">
        <f t="shared" si="50"/>
        <v>-12430238411.062498</v>
      </c>
      <c r="V1002" s="3">
        <f t="shared" si="51"/>
        <v>0.7600126884172963</v>
      </c>
    </row>
    <row r="1003" spans="13:22" x14ac:dyDescent="0.25">
      <c r="M1003" s="3">
        <v>999</v>
      </c>
      <c r="N1003" s="122">
        <f>(_xlfn.GAMMA.INV(T1003,IF($O$2="Railway",$D$31,$D$32),IF($O$2="Railway",$F$31,$F$32))*'CBA Result'!$G$124)</f>
        <v>2141302909.3944738</v>
      </c>
      <c r="O1003" s="122">
        <f>'CBA Result'!$G$123+'CBA Result'!$G$127+'CBA Result'!$G$128+'CBA Result'!$G$129+'CBA Result'!$G$130</f>
        <v>728759586.14829445</v>
      </c>
      <c r="P1003" s="122">
        <f>'CBA Result'!$G$125+'CBA Result'!$G$126</f>
        <v>5415872827.8395329</v>
      </c>
      <c r="Q1003" s="122">
        <f>'CBA Result'!$G$110</f>
        <v>-7384971586.1375494</v>
      </c>
      <c r="R1003" s="122">
        <v>0.45397747953258738</v>
      </c>
      <c r="S1003" s="122">
        <f t="shared" si="49"/>
        <v>3998821236.9293594</v>
      </c>
      <c r="T1003" s="122">
        <v>0.1776870193670036</v>
      </c>
      <c r="U1003" s="122">
        <f t="shared" si="50"/>
        <v>-10275658116.390635</v>
      </c>
      <c r="V1003" s="3">
        <f t="shared" si="51"/>
        <v>0.66846168436799358</v>
      </c>
    </row>
    <row r="1004" spans="13:22" x14ac:dyDescent="0.25">
      <c r="M1004" s="3">
        <v>1000</v>
      </c>
      <c r="N1004" s="122">
        <f>(_xlfn.GAMMA.INV(T1004,IF($O$2="Railway",$D$31,$D$32),IF($O$2="Railway",$F$31,$F$32))*'CBA Result'!$G$124)</f>
        <v>2189906923.9329662</v>
      </c>
      <c r="O1004" s="122">
        <f>'CBA Result'!$G$123+'CBA Result'!$G$127+'CBA Result'!$G$128+'CBA Result'!$G$129+'CBA Result'!$G$130</f>
        <v>728759586.14829445</v>
      </c>
      <c r="P1004" s="122">
        <f>'CBA Result'!$G$125+'CBA Result'!$G$126</f>
        <v>5415872827.8395329</v>
      </c>
      <c r="Q1004" s="122">
        <f>'CBA Result'!$G$110</f>
        <v>-7384971586.1375494</v>
      </c>
      <c r="R1004" s="122">
        <v>0.80123484085240271</v>
      </c>
      <c r="S1004" s="122">
        <f t="shared" si="49"/>
        <v>6544175619.8477459</v>
      </c>
      <c r="T1004" s="122">
        <v>0.20507118912026745</v>
      </c>
      <c r="U1004" s="122">
        <f t="shared" si="50"/>
        <v>-10508898464.727369</v>
      </c>
      <c r="V1004" s="3">
        <f t="shared" si="51"/>
        <v>0.9004599446545799</v>
      </c>
    </row>
    <row r="1005" spans="13:22" x14ac:dyDescent="0.25">
      <c r="M1005" s="3">
        <v>1001</v>
      </c>
      <c r="N1005" s="122">
        <f>(_xlfn.GAMMA.INV(T1005,IF($O$2="Railway",$D$31,$D$32),IF($O$2="Railway",$F$31,$F$32))*'CBA Result'!$G$124)</f>
        <v>2811551640.0399017</v>
      </c>
      <c r="O1005" s="122">
        <f>'CBA Result'!$G$123+'CBA Result'!$G$127+'CBA Result'!$G$128+'CBA Result'!$G$129+'CBA Result'!$G$130</f>
        <v>728759586.14829445</v>
      </c>
      <c r="P1005" s="122">
        <f>'CBA Result'!$G$125+'CBA Result'!$G$126</f>
        <v>5415872827.8395329</v>
      </c>
      <c r="Q1005" s="122">
        <f>'CBA Result'!$G$110</f>
        <v>-7384971586.1375494</v>
      </c>
      <c r="R1005" s="3">
        <v>0.70337427165428679</v>
      </c>
      <c r="S1005" s="122">
        <f t="shared" si="49"/>
        <v>5685354711.3612766</v>
      </c>
      <c r="T1005" s="3">
        <v>0.63581959180877012</v>
      </c>
      <c r="U1005" s="122">
        <f t="shared" si="50"/>
        <v>-13492039497.483894</v>
      </c>
      <c r="V1005" s="3">
        <f t="shared" si="51"/>
        <v>0.6837858679015838</v>
      </c>
    </row>
    <row r="1006" spans="13:22" x14ac:dyDescent="0.25">
      <c r="M1006" s="3">
        <v>1002</v>
      </c>
      <c r="N1006" s="122">
        <f>(_xlfn.GAMMA.INV(T1006,IF($O$2="Railway",$D$31,$D$32),IF($O$2="Railway",$F$31,$F$32))*'CBA Result'!$G$124)</f>
        <v>1685196356.1477733</v>
      </c>
      <c r="O1006" s="122">
        <f>'CBA Result'!$G$123+'CBA Result'!$G$127+'CBA Result'!$G$128+'CBA Result'!$G$129+'CBA Result'!$G$130</f>
        <v>728759586.14829445</v>
      </c>
      <c r="P1006" s="122">
        <f>'CBA Result'!$G$125+'CBA Result'!$G$126</f>
        <v>5415872827.8395329</v>
      </c>
      <c r="Q1006" s="122">
        <f>'CBA Result'!$G$110</f>
        <v>-7384971586.1375494</v>
      </c>
      <c r="R1006" s="3">
        <v>0.29322514950501177</v>
      </c>
      <c r="S1006" s="122">
        <f t="shared" si="49"/>
        <v>3034593744.7551303</v>
      </c>
      <c r="T1006" s="3">
        <v>2.5343839082527797E-2</v>
      </c>
      <c r="U1006" s="122">
        <f t="shared" si="50"/>
        <v>-8086899587.5313215</v>
      </c>
      <c r="V1006" s="3">
        <f t="shared" si="51"/>
        <v>0.67375013477995593</v>
      </c>
    </row>
    <row r="1007" spans="13:22" x14ac:dyDescent="0.25">
      <c r="M1007" s="3">
        <v>1003</v>
      </c>
      <c r="N1007" s="122">
        <f>(_xlfn.GAMMA.INV(T1007,IF($O$2="Railway",$D$31,$D$32),IF($O$2="Railway",$F$31,$F$32))*'CBA Result'!$G$124)</f>
        <v>3023667226.6739144</v>
      </c>
      <c r="O1007" s="122">
        <f>'CBA Result'!$G$123+'CBA Result'!$G$127+'CBA Result'!$G$128+'CBA Result'!$G$129+'CBA Result'!$G$130</f>
        <v>728759586.14829445</v>
      </c>
      <c r="P1007" s="122">
        <f>'CBA Result'!$G$125+'CBA Result'!$G$126</f>
        <v>5415872827.8395329</v>
      </c>
      <c r="Q1007" s="122">
        <f>'CBA Result'!$G$110</f>
        <v>-7384971586.1375494</v>
      </c>
      <c r="R1007" s="3">
        <v>0.67104475421290166</v>
      </c>
      <c r="S1007" s="122">
        <f t="shared" si="49"/>
        <v>5437358927.9217043</v>
      </c>
      <c r="T1007" s="3">
        <v>0.76017673353219073</v>
      </c>
      <c r="U1007" s="122">
        <f t="shared" si="50"/>
        <v>-14509937170.83321</v>
      </c>
      <c r="V1007" s="3">
        <f t="shared" si="51"/>
        <v>0.63334428209768778</v>
      </c>
    </row>
    <row r="1008" spans="13:22" x14ac:dyDescent="0.25">
      <c r="M1008" s="3">
        <v>1004</v>
      </c>
      <c r="N1008" s="122">
        <f>(_xlfn.GAMMA.INV(T1008,IF($O$2="Railway",$D$31,$D$32),IF($O$2="Railway",$F$31,$F$32))*'CBA Result'!$G$124)</f>
        <v>2938048357.1682005</v>
      </c>
      <c r="O1008" s="122">
        <f>'CBA Result'!$G$123+'CBA Result'!$G$127+'CBA Result'!$G$128+'CBA Result'!$G$129+'CBA Result'!$G$130</f>
        <v>728759586.14829445</v>
      </c>
      <c r="P1008" s="122">
        <f>'CBA Result'!$G$125+'CBA Result'!$G$126</f>
        <v>5415872827.8395329</v>
      </c>
      <c r="Q1008" s="122">
        <f>'CBA Result'!$G$110</f>
        <v>-7384971586.1375494</v>
      </c>
      <c r="R1008" s="3">
        <v>5.5549596416268665E-2</v>
      </c>
      <c r="S1008" s="122">
        <f t="shared" si="49"/>
        <v>1376139920.0969234</v>
      </c>
      <c r="T1008" s="3">
        <v>0.71355794628008185</v>
      </c>
      <c r="U1008" s="122">
        <f t="shared" si="50"/>
        <v>-14099070390.849535</v>
      </c>
      <c r="V1008" s="3">
        <f t="shared" si="51"/>
        <v>0.3576794585468806</v>
      </c>
    </row>
    <row r="1009" spans="13:22" x14ac:dyDescent="0.25">
      <c r="M1009" s="3">
        <v>1005</v>
      </c>
      <c r="N1009" s="122">
        <f>(_xlfn.GAMMA.INV(T1009,IF($O$2="Railway",$D$31,$D$32),IF($O$2="Railway",$F$31,$F$32))*'CBA Result'!$G$124)</f>
        <v>2706899499.5501604</v>
      </c>
      <c r="O1009" s="122">
        <f>'CBA Result'!$G$123+'CBA Result'!$G$127+'CBA Result'!$G$128+'CBA Result'!$G$129+'CBA Result'!$G$130</f>
        <v>728759586.14829445</v>
      </c>
      <c r="P1009" s="122">
        <f>'CBA Result'!$G$125+'CBA Result'!$G$126</f>
        <v>5415872827.8395329</v>
      </c>
      <c r="Q1009" s="122">
        <f>'CBA Result'!$G$110</f>
        <v>-7384971586.1375494</v>
      </c>
      <c r="R1009" s="3">
        <v>0.3318353219807878</v>
      </c>
      <c r="S1009" s="122">
        <f t="shared" si="49"/>
        <v>3266053929.6221461</v>
      </c>
      <c r="T1009" s="3">
        <v>0.56484060821758475</v>
      </c>
      <c r="U1009" s="122">
        <f t="shared" si="50"/>
        <v>-12989836090.341856</v>
      </c>
      <c r="V1009" s="3">
        <f t="shared" si="51"/>
        <v>0.51591975208243224</v>
      </c>
    </row>
    <row r="1010" spans="13:22" x14ac:dyDescent="0.25">
      <c r="M1010" s="3">
        <v>1006</v>
      </c>
      <c r="N1010" s="122">
        <f>(_xlfn.GAMMA.INV(T1010,IF($O$2="Railway",$D$31,$D$32),IF($O$2="Railway",$F$31,$F$32))*'CBA Result'!$G$124)</f>
        <v>2579458597.3645105</v>
      </c>
      <c r="O1010" s="122">
        <f>'CBA Result'!$G$123+'CBA Result'!$G$127+'CBA Result'!$G$128+'CBA Result'!$G$129+'CBA Result'!$G$130</f>
        <v>728759586.14829445</v>
      </c>
      <c r="P1010" s="122">
        <f>'CBA Result'!$G$125+'CBA Result'!$G$126</f>
        <v>5415872827.8395329</v>
      </c>
      <c r="Q1010" s="122">
        <f>'CBA Result'!$G$110</f>
        <v>-7384971586.1375494</v>
      </c>
      <c r="R1010" s="3">
        <v>0.36381441550555116</v>
      </c>
      <c r="S1010" s="122">
        <f t="shared" si="49"/>
        <v>3456840291.8030691</v>
      </c>
      <c r="T1010" s="3">
        <v>0.47313447012571275</v>
      </c>
      <c r="U1010" s="122">
        <f t="shared" si="50"/>
        <v>-12378274253.313187</v>
      </c>
      <c r="V1010" s="3">
        <f t="shared" si="51"/>
        <v>0.54652678853880854</v>
      </c>
    </row>
    <row r="1011" spans="13:22" x14ac:dyDescent="0.25">
      <c r="M1011" s="3">
        <v>1007</v>
      </c>
      <c r="N1011" s="122">
        <f>(_xlfn.GAMMA.INV(T1011,IF($O$2="Railway",$D$31,$D$32),IF($O$2="Railway",$F$31,$F$32))*'CBA Result'!$G$124)</f>
        <v>3128512955.5543914</v>
      </c>
      <c r="O1011" s="122">
        <f>'CBA Result'!$G$123+'CBA Result'!$G$127+'CBA Result'!$G$128+'CBA Result'!$G$129+'CBA Result'!$G$130</f>
        <v>728759586.14829445</v>
      </c>
      <c r="P1011" s="122">
        <f>'CBA Result'!$G$125+'CBA Result'!$G$126</f>
        <v>5415872827.8395329</v>
      </c>
      <c r="Q1011" s="122">
        <f>'CBA Result'!$G$110</f>
        <v>-7384971586.1375494</v>
      </c>
      <c r="R1011" s="3">
        <v>0.76296641240328167</v>
      </c>
      <c r="S1011" s="122">
        <f t="shared" si="49"/>
        <v>6184391374.1097536</v>
      </c>
      <c r="T1011" s="3">
        <v>0.81015484344149713</v>
      </c>
      <c r="U1011" s="122">
        <f t="shared" si="50"/>
        <v>-15013069567.568346</v>
      </c>
      <c r="V1011" s="3">
        <f t="shared" si="51"/>
        <v>0.66886147903455551</v>
      </c>
    </row>
    <row r="1012" spans="13:22" x14ac:dyDescent="0.25">
      <c r="M1012" s="3">
        <v>1008</v>
      </c>
      <c r="N1012" s="122">
        <f>(_xlfn.GAMMA.INV(T1012,IF($O$2="Railway",$D$31,$D$32),IF($O$2="Railway",$F$31,$F$32))*'CBA Result'!$G$124)</f>
        <v>2402512041.4507046</v>
      </c>
      <c r="O1012" s="122">
        <f>'CBA Result'!$G$123+'CBA Result'!$G$127+'CBA Result'!$G$128+'CBA Result'!$G$129+'CBA Result'!$G$130</f>
        <v>728759586.14829445</v>
      </c>
      <c r="P1012" s="122">
        <f>'CBA Result'!$G$125+'CBA Result'!$G$126</f>
        <v>5415872827.8395329</v>
      </c>
      <c r="Q1012" s="122">
        <f>'CBA Result'!$G$110</f>
        <v>-7384971586.1375494</v>
      </c>
      <c r="R1012" s="3">
        <v>0.32295638748006639</v>
      </c>
      <c r="S1012" s="122">
        <f t="shared" si="49"/>
        <v>3212991708.1941338</v>
      </c>
      <c r="T1012" s="3">
        <v>0.34434467367959065</v>
      </c>
      <c r="U1012" s="122">
        <f t="shared" si="50"/>
        <v>-11529145292.872349</v>
      </c>
      <c r="V1012" s="3">
        <f t="shared" si="51"/>
        <v>0.55028045658469926</v>
      </c>
    </row>
    <row r="1013" spans="13:22" x14ac:dyDescent="0.25">
      <c r="M1013" s="3">
        <v>1009</v>
      </c>
      <c r="N1013" s="122">
        <f>(_xlfn.GAMMA.INV(T1013,IF($O$2="Railway",$D$31,$D$32),IF($O$2="Railway",$F$31,$F$32))*'CBA Result'!$G$124)</f>
        <v>2729156460.406426</v>
      </c>
      <c r="O1013" s="122">
        <f>'CBA Result'!$G$123+'CBA Result'!$G$127+'CBA Result'!$G$128+'CBA Result'!$G$129+'CBA Result'!$G$130</f>
        <v>728759586.14829445</v>
      </c>
      <c r="P1013" s="122">
        <f>'CBA Result'!$G$125+'CBA Result'!$G$126</f>
        <v>5415872827.8395329</v>
      </c>
      <c r="Q1013" s="122">
        <f>'CBA Result'!$G$110</f>
        <v>-7384971586.1375494</v>
      </c>
      <c r="R1013" s="3">
        <v>0.37188891596439622</v>
      </c>
      <c r="S1013" s="122">
        <f t="shared" si="49"/>
        <v>3505009930.8766551</v>
      </c>
      <c r="T1013" s="3">
        <v>0.58034968764254335</v>
      </c>
      <c r="U1013" s="122">
        <f t="shared" si="50"/>
        <v>-13096642520.887243</v>
      </c>
      <c r="V1013" s="3">
        <f t="shared" si="51"/>
        <v>0.53165732868760218</v>
      </c>
    </row>
    <row r="1014" spans="13:22" x14ac:dyDescent="0.25">
      <c r="M1014" s="3">
        <v>1010</v>
      </c>
      <c r="N1014" s="122">
        <f>(_xlfn.GAMMA.INV(T1014,IF($O$2="Railway",$D$31,$D$32),IF($O$2="Railway",$F$31,$F$32))*'CBA Result'!$G$124)</f>
        <v>2265864148.217639</v>
      </c>
      <c r="O1014" s="122">
        <f>'CBA Result'!$G$123+'CBA Result'!$G$127+'CBA Result'!$G$128+'CBA Result'!$G$129+'CBA Result'!$G$130</f>
        <v>728759586.14829445</v>
      </c>
      <c r="P1014" s="122">
        <f>'CBA Result'!$G$125+'CBA Result'!$G$126</f>
        <v>5415872827.8395329</v>
      </c>
      <c r="Q1014" s="122">
        <f>'CBA Result'!$G$110</f>
        <v>-7384971586.1375494</v>
      </c>
      <c r="R1014" s="3">
        <v>7.8982465580158423E-2</v>
      </c>
      <c r="S1014" s="122">
        <f t="shared" si="49"/>
        <v>1588315655.822932</v>
      </c>
      <c r="T1014" s="3">
        <v>0.25160252905600511</v>
      </c>
      <c r="U1014" s="122">
        <f t="shared" si="50"/>
        <v>-10873401060.224247</v>
      </c>
      <c r="V1014" s="3">
        <f t="shared" si="51"/>
        <v>0.42148168404765435</v>
      </c>
    </row>
    <row r="1015" spans="13:22" x14ac:dyDescent="0.25">
      <c r="M1015" s="3">
        <v>1011</v>
      </c>
      <c r="N1015" s="122">
        <f>(_xlfn.GAMMA.INV(T1015,IF($O$2="Railway",$D$31,$D$32),IF($O$2="Railway",$F$31,$F$32))*'CBA Result'!$G$124)</f>
        <v>3606940191.3027654</v>
      </c>
      <c r="O1015" s="122">
        <f>'CBA Result'!$G$123+'CBA Result'!$G$127+'CBA Result'!$G$128+'CBA Result'!$G$129+'CBA Result'!$G$130</f>
        <v>728759586.14829445</v>
      </c>
      <c r="P1015" s="122">
        <f>'CBA Result'!$G$125+'CBA Result'!$G$126</f>
        <v>5415872827.8395329</v>
      </c>
      <c r="Q1015" s="122">
        <f>'CBA Result'!$G$110</f>
        <v>-7384971586.1375494</v>
      </c>
      <c r="R1015" s="3">
        <v>0.94621743462055696</v>
      </c>
      <c r="S1015" s="122">
        <f t="shared" si="49"/>
        <v>8600096152.7484074</v>
      </c>
      <c r="T1015" s="3">
        <v>0.94705826919004388</v>
      </c>
      <c r="U1015" s="122">
        <f t="shared" si="50"/>
        <v>-17308940313.622826</v>
      </c>
      <c r="V1015" s="3">
        <f t="shared" si="51"/>
        <v>0.74734765362952227</v>
      </c>
    </row>
    <row r="1016" spans="13:22" x14ac:dyDescent="0.25">
      <c r="M1016" s="3">
        <v>1012</v>
      </c>
      <c r="N1016" s="122">
        <f>(_xlfn.GAMMA.INV(T1016,IF($O$2="Railway",$D$31,$D$32),IF($O$2="Railway",$F$31,$F$32))*'CBA Result'!$G$124)</f>
        <v>1981975238.5707817</v>
      </c>
      <c r="O1016" s="122">
        <f>'CBA Result'!$G$123+'CBA Result'!$G$127+'CBA Result'!$G$128+'CBA Result'!$G$129+'CBA Result'!$G$130</f>
        <v>728759586.14829445</v>
      </c>
      <c r="P1016" s="122">
        <f>'CBA Result'!$G$125+'CBA Result'!$G$126</f>
        <v>5415872827.8395329</v>
      </c>
      <c r="Q1016" s="122">
        <f>'CBA Result'!$G$110</f>
        <v>-7384971586.1375494</v>
      </c>
      <c r="R1016" s="3">
        <v>0.67886519078418384</v>
      </c>
      <c r="S1016" s="122">
        <f t="shared" si="49"/>
        <v>5496141017.6224527</v>
      </c>
      <c r="T1016" s="3">
        <v>0.10289942808612729</v>
      </c>
      <c r="U1016" s="122">
        <f t="shared" si="50"/>
        <v>-9511078445.4425125</v>
      </c>
      <c r="V1016" s="3">
        <f t="shared" si="51"/>
        <v>0.8628754235829138</v>
      </c>
    </row>
    <row r="1017" spans="13:22" x14ac:dyDescent="0.25">
      <c r="M1017" s="3">
        <v>1013</v>
      </c>
      <c r="N1017" s="122">
        <f>(_xlfn.GAMMA.INV(T1017,IF($O$2="Railway",$D$31,$D$32),IF($O$2="Railway",$F$31,$F$32))*'CBA Result'!$G$124)</f>
        <v>4098610768.8053179</v>
      </c>
      <c r="O1017" s="122">
        <f>'CBA Result'!$G$123+'CBA Result'!$G$127+'CBA Result'!$G$128+'CBA Result'!$G$129+'CBA Result'!$G$130</f>
        <v>728759586.14829445</v>
      </c>
      <c r="P1017" s="122">
        <f>'CBA Result'!$G$125+'CBA Result'!$G$126</f>
        <v>5415872827.8395329</v>
      </c>
      <c r="Q1017" s="122">
        <f>'CBA Result'!$G$110</f>
        <v>-7384971586.1375494</v>
      </c>
      <c r="R1017" s="3">
        <v>0.22996087552564881</v>
      </c>
      <c r="S1017" s="122">
        <f t="shared" si="49"/>
        <v>2647510077.1086097</v>
      </c>
      <c r="T1017" s="3">
        <v>0.98961779256491988</v>
      </c>
      <c r="U1017" s="122">
        <f t="shared" si="50"/>
        <v>-19668363045.520794</v>
      </c>
      <c r="V1017" s="3">
        <f t="shared" si="51"/>
        <v>0.38004588458949184</v>
      </c>
    </row>
    <row r="1018" spans="13:22" x14ac:dyDescent="0.25">
      <c r="M1018" s="3">
        <v>1014</v>
      </c>
      <c r="N1018" s="122">
        <f>(_xlfn.GAMMA.INV(T1018,IF($O$2="Railway",$D$31,$D$32),IF($O$2="Railway",$F$31,$F$32))*'CBA Result'!$G$124)</f>
        <v>2732554368.1939445</v>
      </c>
      <c r="O1018" s="122">
        <f>'CBA Result'!$G$123+'CBA Result'!$G$127+'CBA Result'!$G$128+'CBA Result'!$G$129+'CBA Result'!$G$130</f>
        <v>728759586.14829445</v>
      </c>
      <c r="P1018" s="122">
        <f>'CBA Result'!$G$125+'CBA Result'!$G$126</f>
        <v>5415872827.8395329</v>
      </c>
      <c r="Q1018" s="122">
        <f>'CBA Result'!$G$110</f>
        <v>-7384971586.1375494</v>
      </c>
      <c r="R1018" s="3">
        <v>0.55925577986070762</v>
      </c>
      <c r="S1018" s="122">
        <f t="shared" si="49"/>
        <v>4660516668.282836</v>
      </c>
      <c r="T1018" s="3">
        <v>0.58269971956274247</v>
      </c>
      <c r="U1018" s="122">
        <f t="shared" si="50"/>
        <v>-13112948359.06753</v>
      </c>
      <c r="V1018" s="3">
        <f t="shared" si="51"/>
        <v>0.61937486522692464</v>
      </c>
    </row>
    <row r="1019" spans="13:22" x14ac:dyDescent="0.25">
      <c r="M1019" s="3">
        <v>1015</v>
      </c>
      <c r="N1019" s="122">
        <f>(_xlfn.GAMMA.INV(T1019,IF($O$2="Railway",$D$31,$D$32),IF($O$2="Railway",$F$31,$F$32))*'CBA Result'!$G$124)</f>
        <v>3730475885.7979875</v>
      </c>
      <c r="O1019" s="122">
        <f>'CBA Result'!$G$123+'CBA Result'!$G$127+'CBA Result'!$G$128+'CBA Result'!$G$129+'CBA Result'!$G$130</f>
        <v>728759586.14829445</v>
      </c>
      <c r="P1019" s="122">
        <f>'CBA Result'!$G$125+'CBA Result'!$G$126</f>
        <v>5415872827.8395329</v>
      </c>
      <c r="Q1019" s="122">
        <f>'CBA Result'!$G$110</f>
        <v>-7384971586.1375494</v>
      </c>
      <c r="R1019" s="3">
        <v>0.24992358641347545</v>
      </c>
      <c r="S1019" s="122">
        <f t="shared" si="49"/>
        <v>2771204349.4167671</v>
      </c>
      <c r="T1019" s="3">
        <v>0.96384532397678535</v>
      </c>
      <c r="U1019" s="122">
        <f t="shared" si="50"/>
        <v>-17901761887.924404</v>
      </c>
      <c r="V1019" s="3">
        <f t="shared" si="51"/>
        <v>0.40389543032858272</v>
      </c>
    </row>
    <row r="1020" spans="13:22" x14ac:dyDescent="0.25">
      <c r="M1020" s="3">
        <v>1016</v>
      </c>
      <c r="N1020" s="122">
        <f>(_xlfn.GAMMA.INV(T1020,IF($O$2="Railway",$D$31,$D$32),IF($O$2="Railway",$F$31,$F$32))*'CBA Result'!$G$124)</f>
        <v>2441026070.136682</v>
      </c>
      <c r="O1020" s="122">
        <f>'CBA Result'!$G$123+'CBA Result'!$G$127+'CBA Result'!$G$128+'CBA Result'!$G$129+'CBA Result'!$G$130</f>
        <v>728759586.14829445</v>
      </c>
      <c r="P1020" s="122">
        <f>'CBA Result'!$G$125+'CBA Result'!$G$126</f>
        <v>5415872827.8395329</v>
      </c>
      <c r="Q1020" s="122">
        <f>'CBA Result'!$G$110</f>
        <v>-7384971586.1375494</v>
      </c>
      <c r="R1020" s="3">
        <v>2.7058177190279697E-2</v>
      </c>
      <c r="S1020" s="122">
        <f t="shared" si="49"/>
        <v>1061147843.3926564</v>
      </c>
      <c r="T1020" s="3">
        <v>0.37193455848842949</v>
      </c>
      <c r="U1020" s="122">
        <f t="shared" si="50"/>
        <v>-11713965940.957996</v>
      </c>
      <c r="V1020" s="3">
        <f t="shared" si="51"/>
        <v>0.36118710955818412</v>
      </c>
    </row>
    <row r="1021" spans="13:22" x14ac:dyDescent="0.25">
      <c r="M1021" s="3">
        <v>1017</v>
      </c>
      <c r="N1021" s="122">
        <f>(_xlfn.GAMMA.INV(T1021,IF($O$2="Railway",$D$31,$D$32),IF($O$2="Railway",$F$31,$F$32))*'CBA Result'!$G$124)</f>
        <v>2086017257.4316082</v>
      </c>
      <c r="O1021" s="122">
        <f>'CBA Result'!$G$123+'CBA Result'!$G$127+'CBA Result'!$G$128+'CBA Result'!$G$129+'CBA Result'!$G$130</f>
        <v>728759586.14829445</v>
      </c>
      <c r="P1021" s="122">
        <f>'CBA Result'!$G$125+'CBA Result'!$G$126</f>
        <v>5415872827.8395329</v>
      </c>
      <c r="Q1021" s="122">
        <f>'CBA Result'!$G$110</f>
        <v>-7384971586.1375494</v>
      </c>
      <c r="R1021" s="3">
        <v>0.96846088338321534</v>
      </c>
      <c r="S1021" s="122">
        <f t="shared" si="49"/>
        <v>9218620082.9678478</v>
      </c>
      <c r="T1021" s="3">
        <v>0.1490500794083911</v>
      </c>
      <c r="U1021" s="122">
        <f t="shared" si="50"/>
        <v>-10010354008.401161</v>
      </c>
      <c r="V1021" s="3">
        <f t="shared" si="51"/>
        <v>1.2020950424379353</v>
      </c>
    </row>
    <row r="1022" spans="13:22" x14ac:dyDescent="0.25">
      <c r="M1022" s="3">
        <v>1018</v>
      </c>
      <c r="N1022" s="122">
        <f>(_xlfn.GAMMA.INV(T1022,IF($O$2="Railway",$D$31,$D$32),IF($O$2="Railway",$F$31,$F$32))*'CBA Result'!$G$124)</f>
        <v>2059896122.7026491</v>
      </c>
      <c r="O1022" s="122">
        <f>'CBA Result'!$G$123+'CBA Result'!$G$127+'CBA Result'!$G$128+'CBA Result'!$G$129+'CBA Result'!$G$130</f>
        <v>728759586.14829445</v>
      </c>
      <c r="P1022" s="122">
        <f>'CBA Result'!$G$125+'CBA Result'!$G$126</f>
        <v>5415872827.8395329</v>
      </c>
      <c r="Q1022" s="122">
        <f>'CBA Result'!$G$110</f>
        <v>-7384971586.1375494</v>
      </c>
      <c r="R1022" s="3">
        <v>0.77461044881754337</v>
      </c>
      <c r="S1022" s="122">
        <f t="shared" si="49"/>
        <v>6289984387.2313423</v>
      </c>
      <c r="T1022" s="3">
        <v>0.13649664445070653</v>
      </c>
      <c r="U1022" s="122">
        <f t="shared" si="50"/>
        <v>-9885004227.7095242</v>
      </c>
      <c r="V1022" s="3">
        <f t="shared" si="51"/>
        <v>0.9184255147441569</v>
      </c>
    </row>
    <row r="1023" spans="13:22" x14ac:dyDescent="0.25">
      <c r="M1023" s="3">
        <v>1019</v>
      </c>
      <c r="N1023" s="122">
        <f>(_xlfn.GAMMA.INV(T1023,IF($O$2="Railway",$D$31,$D$32),IF($O$2="Railway",$F$31,$F$32))*'CBA Result'!$G$124)</f>
        <v>3386147749.0506105</v>
      </c>
      <c r="O1023" s="122">
        <f>'CBA Result'!$G$123+'CBA Result'!$G$127+'CBA Result'!$G$128+'CBA Result'!$G$129+'CBA Result'!$G$130</f>
        <v>728759586.14829445</v>
      </c>
      <c r="P1023" s="122">
        <f>'CBA Result'!$G$125+'CBA Result'!$G$126</f>
        <v>5415872827.8395329</v>
      </c>
      <c r="Q1023" s="122">
        <f>'CBA Result'!$G$110</f>
        <v>-7384971586.1375494</v>
      </c>
      <c r="R1023" s="3">
        <v>0.33466642733372964</v>
      </c>
      <c r="S1023" s="122">
        <f t="shared" si="49"/>
        <v>3282959937.9616737</v>
      </c>
      <c r="T1023" s="3">
        <v>0.90054430145665632</v>
      </c>
      <c r="U1023" s="122">
        <f t="shared" si="50"/>
        <v>-16249404252.044483</v>
      </c>
      <c r="V1023" s="3">
        <f t="shared" si="51"/>
        <v>0.45527006149962618</v>
      </c>
    </row>
    <row r="1024" spans="13:22" x14ac:dyDescent="0.25">
      <c r="M1024" s="3">
        <v>1020</v>
      </c>
      <c r="N1024" s="122">
        <f>(_xlfn.GAMMA.INV(T1024,IF($O$2="Railway",$D$31,$D$32),IF($O$2="Railway",$F$31,$F$32))*'CBA Result'!$G$124)</f>
        <v>1950822419.1736741</v>
      </c>
      <c r="O1024" s="122">
        <f>'CBA Result'!$G$123+'CBA Result'!$G$127+'CBA Result'!$G$128+'CBA Result'!$G$129+'CBA Result'!$G$130</f>
        <v>728759586.14829445</v>
      </c>
      <c r="P1024" s="122">
        <f>'CBA Result'!$G$125+'CBA Result'!$G$126</f>
        <v>5415872827.8395329</v>
      </c>
      <c r="Q1024" s="122">
        <f>'CBA Result'!$G$110</f>
        <v>-7384971586.1375494</v>
      </c>
      <c r="R1024" s="3">
        <v>0.70990636760219283</v>
      </c>
      <c r="S1024" s="122">
        <f t="shared" si="49"/>
        <v>5737172434.8685246</v>
      </c>
      <c r="T1024" s="3">
        <v>9.1095204167036203E-2</v>
      </c>
      <c r="U1024" s="122">
        <f t="shared" si="50"/>
        <v>-9361582678.1309795</v>
      </c>
      <c r="V1024" s="3">
        <f t="shared" si="51"/>
        <v>0.8990738777378271</v>
      </c>
    </row>
    <row r="1025" spans="13:22" x14ac:dyDescent="0.25">
      <c r="M1025" s="3">
        <v>1021</v>
      </c>
      <c r="N1025" s="122">
        <f>(_xlfn.GAMMA.INV(T1025,IF($O$2="Railway",$D$31,$D$32),IF($O$2="Railway",$F$31,$F$32))*'CBA Result'!$G$124)</f>
        <v>2661881078.1847649</v>
      </c>
      <c r="O1025" s="122">
        <f>'CBA Result'!$G$123+'CBA Result'!$G$127+'CBA Result'!$G$128+'CBA Result'!$G$129+'CBA Result'!$G$130</f>
        <v>728759586.14829445</v>
      </c>
      <c r="P1025" s="122">
        <f>'CBA Result'!$G$125+'CBA Result'!$G$126</f>
        <v>5415872827.8395329</v>
      </c>
      <c r="Q1025" s="122">
        <f>'CBA Result'!$G$110</f>
        <v>-7384971586.1375494</v>
      </c>
      <c r="R1025" s="3">
        <v>0.50958876429117284</v>
      </c>
      <c r="S1025" s="122">
        <f t="shared" si="49"/>
        <v>4342582610.3443117</v>
      </c>
      <c r="T1025" s="3">
        <v>0.53292384679913007</v>
      </c>
      <c r="U1025" s="122">
        <f t="shared" si="50"/>
        <v>-12773802242.509823</v>
      </c>
      <c r="V1025" s="3">
        <f t="shared" si="51"/>
        <v>0.60539713453070743</v>
      </c>
    </row>
    <row r="1026" spans="13:22" x14ac:dyDescent="0.25">
      <c r="M1026" s="3">
        <v>1022</v>
      </c>
      <c r="N1026" s="122">
        <f>(_xlfn.GAMMA.INV(T1026,IF($O$2="Railway",$D$31,$D$32),IF($O$2="Railway",$F$31,$F$32))*'CBA Result'!$G$124)</f>
        <v>2271165305.1841583</v>
      </c>
      <c r="O1026" s="122">
        <f>'CBA Result'!$G$123+'CBA Result'!$G$127+'CBA Result'!$G$128+'CBA Result'!$G$129+'CBA Result'!$G$130</f>
        <v>728759586.14829445</v>
      </c>
      <c r="P1026" s="122">
        <f>'CBA Result'!$G$125+'CBA Result'!$G$126</f>
        <v>5415872827.8395329</v>
      </c>
      <c r="Q1026" s="122">
        <f>'CBA Result'!$G$110</f>
        <v>-7384971586.1375494</v>
      </c>
      <c r="R1026" s="3">
        <v>0.6689101747959505</v>
      </c>
      <c r="S1026" s="122">
        <f t="shared" si="49"/>
        <v>5421438765.1487226</v>
      </c>
      <c r="T1026" s="3">
        <v>0.25500386444876977</v>
      </c>
      <c r="U1026" s="122">
        <f t="shared" si="50"/>
        <v>-10898840187.201698</v>
      </c>
      <c r="V1026" s="3">
        <f t="shared" si="51"/>
        <v>0.77268438768101433</v>
      </c>
    </row>
    <row r="1027" spans="13:22" x14ac:dyDescent="0.25">
      <c r="M1027" s="3">
        <v>1023</v>
      </c>
      <c r="N1027" s="122">
        <f>(_xlfn.GAMMA.INV(T1027,IF($O$2="Railway",$D$31,$D$32),IF($O$2="Railway",$F$31,$F$32))*'CBA Result'!$G$124)</f>
        <v>1883480409.8492663</v>
      </c>
      <c r="O1027" s="122">
        <f>'CBA Result'!$G$123+'CBA Result'!$G$127+'CBA Result'!$G$128+'CBA Result'!$G$129+'CBA Result'!$G$130</f>
        <v>728759586.14829445</v>
      </c>
      <c r="P1027" s="122">
        <f>'CBA Result'!$G$125+'CBA Result'!$G$126</f>
        <v>5415872827.8395329</v>
      </c>
      <c r="Q1027" s="122">
        <f>'CBA Result'!$G$110</f>
        <v>-7384971586.1375494</v>
      </c>
      <c r="R1027" s="3">
        <v>0.36745016616302295</v>
      </c>
      <c r="S1027" s="122">
        <f t="shared" si="49"/>
        <v>3478527285.0158377</v>
      </c>
      <c r="T1027" s="3">
        <v>6.8710933508515426E-2</v>
      </c>
      <c r="U1027" s="122">
        <f t="shared" si="50"/>
        <v>-9038422670.4307671</v>
      </c>
      <c r="V1027" s="3">
        <f t="shared" si="51"/>
        <v>0.67387502256775023</v>
      </c>
    </row>
    <row r="1028" spans="13:22" x14ac:dyDescent="0.25">
      <c r="M1028" s="3">
        <v>1024</v>
      </c>
      <c r="N1028" s="122">
        <f>(_xlfn.GAMMA.INV(T1028,IF($O$2="Railway",$D$31,$D$32),IF($O$2="Railway",$F$31,$F$32))*'CBA Result'!$G$124)</f>
        <v>2017768958.2221737</v>
      </c>
      <c r="O1028" s="122">
        <f>'CBA Result'!$G$123+'CBA Result'!$G$127+'CBA Result'!$G$128+'CBA Result'!$G$129+'CBA Result'!$G$130</f>
        <v>728759586.14829445</v>
      </c>
      <c r="P1028" s="122">
        <f>'CBA Result'!$G$125+'CBA Result'!$G$126</f>
        <v>5415872827.8395329</v>
      </c>
      <c r="Q1028" s="122">
        <f>'CBA Result'!$G$110</f>
        <v>-7384971586.1375494</v>
      </c>
      <c r="R1028" s="3">
        <v>0.45689571388209682</v>
      </c>
      <c r="S1028" s="122">
        <f t="shared" si="49"/>
        <v>4016616210.9132247</v>
      </c>
      <c r="T1028" s="3">
        <v>0.11761089147179726</v>
      </c>
      <c r="U1028" s="122">
        <f t="shared" si="50"/>
        <v>-9682844907.9256954</v>
      </c>
      <c r="V1028" s="3">
        <f t="shared" si="51"/>
        <v>0.69846670266791722</v>
      </c>
    </row>
    <row r="1029" spans="13:22" x14ac:dyDescent="0.25">
      <c r="M1029" s="3">
        <v>1025</v>
      </c>
      <c r="N1029" s="122">
        <f>(_xlfn.GAMMA.INV(T1029,IF($O$2="Railway",$D$31,$D$32),IF($O$2="Railway",$F$31,$F$32))*'CBA Result'!$G$124)</f>
        <v>2637649845.6444645</v>
      </c>
      <c r="O1029" s="122">
        <f>'CBA Result'!$G$123+'CBA Result'!$G$127+'CBA Result'!$G$128+'CBA Result'!$G$129+'CBA Result'!$G$130</f>
        <v>728759586.14829445</v>
      </c>
      <c r="P1029" s="122">
        <f>'CBA Result'!$G$125+'CBA Result'!$G$126</f>
        <v>5415872827.8395329</v>
      </c>
      <c r="Q1029" s="122">
        <f>'CBA Result'!$G$110</f>
        <v>-7384971586.1375494</v>
      </c>
      <c r="R1029" s="3">
        <v>0.29456481124131939</v>
      </c>
      <c r="S1029" s="122">
        <f t="shared" si="49"/>
        <v>3042664129.5013614</v>
      </c>
      <c r="T1029" s="3">
        <v>0.51549294615997387</v>
      </c>
      <c r="U1029" s="122">
        <f t="shared" si="50"/>
        <v>-12657521701.241938</v>
      </c>
      <c r="V1029" s="3">
        <f t="shared" si="51"/>
        <v>0.50634505810606445</v>
      </c>
    </row>
    <row r="1030" spans="13:22" x14ac:dyDescent="0.25">
      <c r="M1030" s="3">
        <v>1026</v>
      </c>
      <c r="N1030" s="122">
        <f>(_xlfn.GAMMA.INV(T1030,IF($O$2="Railway",$D$31,$D$32),IF($O$2="Railway",$F$31,$F$32))*'CBA Result'!$G$124)</f>
        <v>2661720449.1020865</v>
      </c>
      <c r="O1030" s="122">
        <f>'CBA Result'!$G$123+'CBA Result'!$G$127+'CBA Result'!$G$128+'CBA Result'!$G$129+'CBA Result'!$G$130</f>
        <v>728759586.14829445</v>
      </c>
      <c r="P1030" s="122">
        <f>'CBA Result'!$G$125+'CBA Result'!$G$126</f>
        <v>5415872827.8395329</v>
      </c>
      <c r="Q1030" s="122">
        <f>'CBA Result'!$G$110</f>
        <v>-7384971586.1375494</v>
      </c>
      <c r="R1030" s="3">
        <v>5.2349599501639865E-3</v>
      </c>
      <c r="S1030" s="122">
        <f t="shared" ref="S1030:S1093" si="52">_xlfn.BETA.INV(R1030,IF($O$2="Railway",$I$30,$J$30),IF($O$2="Railway",$I$31,$J$31),IF($O$2="Railway",$I$27,$J$27),IF($O$2="Railway",$I$29,$J$29))*P1030</f>
        <v>684187714.71998727</v>
      </c>
      <c r="T1030" s="3">
        <v>0.53280881631268917</v>
      </c>
      <c r="U1030" s="122">
        <f t="shared" ref="U1030:U1093" si="53">_xlfn.GAMMA.INV(T1030,IF($O$2="Railway",$D$31,$D$32),IF($O$2="Railway",$F$31,$F$32))*Q1030</f>
        <v>-12773031417.639641</v>
      </c>
      <c r="V1030" s="3">
        <f t="shared" ref="V1030:V1093" si="54">(N1030+O1030+S1030)/-U1030</f>
        <v>0.31900553727153802</v>
      </c>
    </row>
    <row r="1031" spans="13:22" x14ac:dyDescent="0.25">
      <c r="M1031" s="3">
        <v>1027</v>
      </c>
      <c r="N1031" s="122">
        <f>(_xlfn.GAMMA.INV(T1031,IF($O$2="Railway",$D$31,$D$32),IF($O$2="Railway",$F$31,$F$32))*'CBA Result'!$G$124)</f>
        <v>2219999304.5403304</v>
      </c>
      <c r="O1031" s="122">
        <f>'CBA Result'!$G$123+'CBA Result'!$G$127+'CBA Result'!$G$128+'CBA Result'!$G$129+'CBA Result'!$G$130</f>
        <v>728759586.14829445</v>
      </c>
      <c r="P1031" s="122">
        <f>'CBA Result'!$G$125+'CBA Result'!$G$126</f>
        <v>5415872827.8395329</v>
      </c>
      <c r="Q1031" s="122">
        <f>'CBA Result'!$G$110</f>
        <v>-7384971586.1375494</v>
      </c>
      <c r="R1031" s="3">
        <v>0.89269752370398814</v>
      </c>
      <c r="S1031" s="122">
        <f t="shared" si="52"/>
        <v>7629005553.3874407</v>
      </c>
      <c r="T1031" s="3">
        <v>0.222990793008772</v>
      </c>
      <c r="U1031" s="122">
        <f t="shared" si="53"/>
        <v>-10653305411.39192</v>
      </c>
      <c r="V1031" s="3">
        <f t="shared" si="54"/>
        <v>0.99290915219279485</v>
      </c>
    </row>
    <row r="1032" spans="13:22" x14ac:dyDescent="0.25">
      <c r="M1032" s="3">
        <v>1028</v>
      </c>
      <c r="N1032" s="122">
        <f>(_xlfn.GAMMA.INV(T1032,IF($O$2="Railway",$D$31,$D$32),IF($O$2="Railway",$F$31,$F$32))*'CBA Result'!$G$124)</f>
        <v>3262042520.9129825</v>
      </c>
      <c r="O1032" s="122">
        <f>'CBA Result'!$G$123+'CBA Result'!$G$127+'CBA Result'!$G$128+'CBA Result'!$G$129+'CBA Result'!$G$130</f>
        <v>728759586.14829445</v>
      </c>
      <c r="P1032" s="122">
        <f>'CBA Result'!$G$125+'CBA Result'!$G$126</f>
        <v>5415872827.8395329</v>
      </c>
      <c r="Q1032" s="122">
        <f>'CBA Result'!$G$110</f>
        <v>-7384971586.1375494</v>
      </c>
      <c r="R1032" s="3">
        <v>9.3116073534850297E-2</v>
      </c>
      <c r="S1032" s="122">
        <f t="shared" si="52"/>
        <v>1705074927.6197064</v>
      </c>
      <c r="T1032" s="3">
        <v>0.86249982657331192</v>
      </c>
      <c r="U1032" s="122">
        <f t="shared" si="53"/>
        <v>-15653849606.690943</v>
      </c>
      <c r="V1032" s="3">
        <f t="shared" si="54"/>
        <v>0.36386430033455719</v>
      </c>
    </row>
    <row r="1033" spans="13:22" x14ac:dyDescent="0.25">
      <c r="M1033" s="3">
        <v>1029</v>
      </c>
      <c r="N1033" s="122">
        <f>(_xlfn.GAMMA.INV(T1033,IF($O$2="Railway",$D$31,$D$32),IF($O$2="Railway",$F$31,$F$32))*'CBA Result'!$G$124)</f>
        <v>2509183629.9406066</v>
      </c>
      <c r="O1033" s="122">
        <f>'CBA Result'!$G$123+'CBA Result'!$G$127+'CBA Result'!$G$128+'CBA Result'!$G$129+'CBA Result'!$G$130</f>
        <v>728759586.14829445</v>
      </c>
      <c r="P1033" s="122">
        <f>'CBA Result'!$G$125+'CBA Result'!$G$126</f>
        <v>5415872827.8395329</v>
      </c>
      <c r="Q1033" s="122">
        <f>'CBA Result'!$G$110</f>
        <v>-7384971586.1375494</v>
      </c>
      <c r="R1033" s="3">
        <v>0.89892038379856853</v>
      </c>
      <c r="S1033" s="122">
        <f t="shared" si="52"/>
        <v>7722012393.315856</v>
      </c>
      <c r="T1033" s="3">
        <v>0.42158157527946694</v>
      </c>
      <c r="U1033" s="122">
        <f t="shared" si="53"/>
        <v>-12041039602.288158</v>
      </c>
      <c r="V1033" s="3">
        <f t="shared" si="54"/>
        <v>0.91021672309108892</v>
      </c>
    </row>
    <row r="1034" spans="13:22" x14ac:dyDescent="0.25">
      <c r="M1034" s="3">
        <v>1030</v>
      </c>
      <c r="N1034" s="122">
        <f>(_xlfn.GAMMA.INV(T1034,IF($O$2="Railway",$D$31,$D$32),IF($O$2="Railway",$F$31,$F$32))*'CBA Result'!$G$124)</f>
        <v>2137165085.3922665</v>
      </c>
      <c r="O1034" s="122">
        <f>'CBA Result'!$G$123+'CBA Result'!$G$127+'CBA Result'!$G$128+'CBA Result'!$G$129+'CBA Result'!$G$130</f>
        <v>728759586.14829445</v>
      </c>
      <c r="P1034" s="122">
        <f>'CBA Result'!$G$125+'CBA Result'!$G$126</f>
        <v>5415872827.8395329</v>
      </c>
      <c r="Q1034" s="122">
        <f>'CBA Result'!$G$110</f>
        <v>-7384971586.1375494</v>
      </c>
      <c r="R1034" s="3">
        <v>0.68115320516526978</v>
      </c>
      <c r="S1034" s="122">
        <f t="shared" si="52"/>
        <v>5513477668.5410538</v>
      </c>
      <c r="T1034" s="3">
        <v>0.17544896606459337</v>
      </c>
      <c r="U1034" s="122">
        <f t="shared" si="53"/>
        <v>-10255801577.36202</v>
      </c>
      <c r="V1034" s="3">
        <f t="shared" si="54"/>
        <v>0.81704021639593283</v>
      </c>
    </row>
    <row r="1035" spans="13:22" x14ac:dyDescent="0.25">
      <c r="M1035" s="3">
        <v>1031</v>
      </c>
      <c r="N1035" s="122">
        <f>(_xlfn.GAMMA.INV(T1035,IF($O$2="Railway",$D$31,$D$32),IF($O$2="Railway",$F$31,$F$32))*'CBA Result'!$G$124)</f>
        <v>2749539459.6076875</v>
      </c>
      <c r="O1035" s="122">
        <f>'CBA Result'!$G$123+'CBA Result'!$G$127+'CBA Result'!$G$128+'CBA Result'!$G$129+'CBA Result'!$G$130</f>
        <v>728759586.14829445</v>
      </c>
      <c r="P1035" s="122">
        <f>'CBA Result'!$G$125+'CBA Result'!$G$126</f>
        <v>5415872827.8395329</v>
      </c>
      <c r="Q1035" s="122">
        <f>'CBA Result'!$G$110</f>
        <v>-7384971586.1375494</v>
      </c>
      <c r="R1035" s="3">
        <v>0.19271341810203679</v>
      </c>
      <c r="S1035" s="122">
        <f t="shared" si="52"/>
        <v>2410903179.601398</v>
      </c>
      <c r="T1035" s="3">
        <v>0.59437211782320654</v>
      </c>
      <c r="U1035" s="122">
        <f t="shared" si="53"/>
        <v>-13194456207.246103</v>
      </c>
      <c r="V1035" s="3">
        <f t="shared" si="54"/>
        <v>0.44633913916991597</v>
      </c>
    </row>
    <row r="1036" spans="13:22" x14ac:dyDescent="0.25">
      <c r="M1036" s="3">
        <v>1032</v>
      </c>
      <c r="N1036" s="122">
        <f>(_xlfn.GAMMA.INV(T1036,IF($O$2="Railway",$D$31,$D$32),IF($O$2="Railway",$F$31,$F$32))*'CBA Result'!$G$124)</f>
        <v>2830761456.1148233</v>
      </c>
      <c r="O1036" s="122">
        <f>'CBA Result'!$G$123+'CBA Result'!$G$127+'CBA Result'!$G$128+'CBA Result'!$G$129+'CBA Result'!$G$130</f>
        <v>728759586.14829445</v>
      </c>
      <c r="P1036" s="122">
        <f>'CBA Result'!$G$125+'CBA Result'!$G$126</f>
        <v>5415872827.8395329</v>
      </c>
      <c r="Q1036" s="122">
        <f>'CBA Result'!$G$110</f>
        <v>-7384971586.1375494</v>
      </c>
      <c r="R1036" s="3">
        <v>0.11199500425141484</v>
      </c>
      <c r="S1036" s="122">
        <f t="shared" si="52"/>
        <v>1851944397.3882675</v>
      </c>
      <c r="T1036" s="3">
        <v>0.64824807442728472</v>
      </c>
      <c r="U1036" s="122">
        <f t="shared" si="53"/>
        <v>-13584223327.057291</v>
      </c>
      <c r="V1036" s="3">
        <f t="shared" si="54"/>
        <v>0.39836399250538929</v>
      </c>
    </row>
    <row r="1037" spans="13:22" x14ac:dyDescent="0.25">
      <c r="M1037" s="3">
        <v>1033</v>
      </c>
      <c r="N1037" s="122">
        <f>(_xlfn.GAMMA.INV(T1037,IF($O$2="Railway",$D$31,$D$32),IF($O$2="Railway",$F$31,$F$32))*'CBA Result'!$G$124)</f>
        <v>2250368986.6486259</v>
      </c>
      <c r="O1037" s="122">
        <f>'CBA Result'!$G$123+'CBA Result'!$G$127+'CBA Result'!$G$128+'CBA Result'!$G$129+'CBA Result'!$G$130</f>
        <v>728759586.14829445</v>
      </c>
      <c r="P1037" s="122">
        <f>'CBA Result'!$G$125+'CBA Result'!$G$126</f>
        <v>5415872827.8395329</v>
      </c>
      <c r="Q1037" s="122">
        <f>'CBA Result'!$G$110</f>
        <v>-7384971586.1375494</v>
      </c>
      <c r="R1037" s="3">
        <v>0.46845507369600414</v>
      </c>
      <c r="S1037" s="122">
        <f t="shared" si="52"/>
        <v>4087337364.5191283</v>
      </c>
      <c r="T1037" s="3">
        <v>0.24176936819895378</v>
      </c>
      <c r="U1037" s="122">
        <f t="shared" si="53"/>
        <v>-10799043069.095173</v>
      </c>
      <c r="V1037" s="3">
        <f t="shared" si="54"/>
        <v>0.65436038101736471</v>
      </c>
    </row>
    <row r="1038" spans="13:22" x14ac:dyDescent="0.25">
      <c r="M1038" s="3">
        <v>1034</v>
      </c>
      <c r="N1038" s="122">
        <f>(_xlfn.GAMMA.INV(T1038,IF($O$2="Railway",$D$31,$D$32),IF($O$2="Railway",$F$31,$F$32))*'CBA Result'!$G$124)</f>
        <v>2082432306.700532</v>
      </c>
      <c r="O1038" s="122">
        <f>'CBA Result'!$G$123+'CBA Result'!$G$127+'CBA Result'!$G$128+'CBA Result'!$G$129+'CBA Result'!$G$130</f>
        <v>728759586.14829445</v>
      </c>
      <c r="P1038" s="122">
        <f>'CBA Result'!$G$125+'CBA Result'!$G$126</f>
        <v>5415872827.8395329</v>
      </c>
      <c r="Q1038" s="122">
        <f>'CBA Result'!$G$110</f>
        <v>-7384971586.1375494</v>
      </c>
      <c r="R1038" s="3">
        <v>0.3170823829310252</v>
      </c>
      <c r="S1038" s="122">
        <f t="shared" si="52"/>
        <v>3177844841.8739004</v>
      </c>
      <c r="T1038" s="3">
        <v>0.14728945854351505</v>
      </c>
      <c r="U1038" s="122">
        <f t="shared" si="53"/>
        <v>-9993150590.839344</v>
      </c>
      <c r="V1038" s="3">
        <f t="shared" si="54"/>
        <v>0.59931416826769701</v>
      </c>
    </row>
    <row r="1039" spans="13:22" x14ac:dyDescent="0.25">
      <c r="M1039" s="3">
        <v>1035</v>
      </c>
      <c r="N1039" s="122">
        <f>(_xlfn.GAMMA.INV(T1039,IF($O$2="Railway",$D$31,$D$32),IF($O$2="Railway",$F$31,$F$32))*'CBA Result'!$G$124)</f>
        <v>2196719812.6425819</v>
      </c>
      <c r="O1039" s="122">
        <f>'CBA Result'!$G$123+'CBA Result'!$G$127+'CBA Result'!$G$128+'CBA Result'!$G$129+'CBA Result'!$G$130</f>
        <v>728759586.14829445</v>
      </c>
      <c r="P1039" s="122">
        <f>'CBA Result'!$G$125+'CBA Result'!$G$126</f>
        <v>5415872827.8395329</v>
      </c>
      <c r="Q1039" s="122">
        <f>'CBA Result'!$G$110</f>
        <v>-7384971586.1375494</v>
      </c>
      <c r="R1039" s="3">
        <v>0.62822147363013159</v>
      </c>
      <c r="S1039" s="122">
        <f t="shared" si="52"/>
        <v>5127174242.6428556</v>
      </c>
      <c r="T1039" s="3">
        <v>0.20906579037646078</v>
      </c>
      <c r="U1039" s="122">
        <f t="shared" si="53"/>
        <v>-10541592071.436579</v>
      </c>
      <c r="V1039" s="3">
        <f t="shared" si="54"/>
        <v>0.76389349795209238</v>
      </c>
    </row>
    <row r="1040" spans="13:22" x14ac:dyDescent="0.25">
      <c r="M1040" s="3">
        <v>1036</v>
      </c>
      <c r="N1040" s="122">
        <f>(_xlfn.GAMMA.INV(T1040,IF($O$2="Railway",$D$31,$D$32),IF($O$2="Railway",$F$31,$F$32))*'CBA Result'!$G$124)</f>
        <v>2418602999.0557251</v>
      </c>
      <c r="O1040" s="122">
        <f>'CBA Result'!$G$123+'CBA Result'!$G$127+'CBA Result'!$G$128+'CBA Result'!$G$129+'CBA Result'!$G$130</f>
        <v>728759586.14829445</v>
      </c>
      <c r="P1040" s="122">
        <f>'CBA Result'!$G$125+'CBA Result'!$G$126</f>
        <v>5415872827.8395329</v>
      </c>
      <c r="Q1040" s="122">
        <f>'CBA Result'!$G$110</f>
        <v>-7384971586.1375494</v>
      </c>
      <c r="R1040" s="3">
        <v>0.24895519089076201</v>
      </c>
      <c r="S1040" s="122">
        <f t="shared" si="52"/>
        <v>2765243588.1022086</v>
      </c>
      <c r="T1040" s="3">
        <v>0.35581678322249333</v>
      </c>
      <c r="U1040" s="122">
        <f t="shared" si="53"/>
        <v>-11606362382.70542</v>
      </c>
      <c r="V1040" s="3">
        <f t="shared" si="54"/>
        <v>0.50942801700872031</v>
      </c>
    </row>
    <row r="1041" spans="13:22" x14ac:dyDescent="0.25">
      <c r="M1041" s="3">
        <v>1037</v>
      </c>
      <c r="N1041" s="122">
        <f>(_xlfn.GAMMA.INV(T1041,IF($O$2="Railway",$D$31,$D$32),IF($O$2="Railway",$F$31,$F$32))*'CBA Result'!$G$124)</f>
        <v>2133143270.504384</v>
      </c>
      <c r="O1041" s="122">
        <f>'CBA Result'!$G$123+'CBA Result'!$G$127+'CBA Result'!$G$128+'CBA Result'!$G$129+'CBA Result'!$G$130</f>
        <v>728759586.14829445</v>
      </c>
      <c r="P1041" s="122">
        <f>'CBA Result'!$G$125+'CBA Result'!$G$126</f>
        <v>5415872827.8395329</v>
      </c>
      <c r="Q1041" s="122">
        <f>'CBA Result'!$G$110</f>
        <v>-7384971586.1375494</v>
      </c>
      <c r="R1041" s="3">
        <v>0.2260999654304755</v>
      </c>
      <c r="S1041" s="122">
        <f t="shared" si="52"/>
        <v>2623368814.4671659</v>
      </c>
      <c r="T1041" s="3">
        <v>0.17328807554287651</v>
      </c>
      <c r="U1041" s="122">
        <f t="shared" si="53"/>
        <v>-10236501741.447178</v>
      </c>
      <c r="V1041" s="3">
        <f t="shared" si="54"/>
        <v>0.53585412376868979</v>
      </c>
    </row>
    <row r="1042" spans="13:22" x14ac:dyDescent="0.25">
      <c r="M1042" s="3">
        <v>1038</v>
      </c>
      <c r="N1042" s="122">
        <f>(_xlfn.GAMMA.INV(T1042,IF($O$2="Railway",$D$31,$D$32),IF($O$2="Railway",$F$31,$F$32))*'CBA Result'!$G$124)</f>
        <v>3360621921.1144514</v>
      </c>
      <c r="O1042" s="122">
        <f>'CBA Result'!$G$123+'CBA Result'!$G$127+'CBA Result'!$G$128+'CBA Result'!$G$129+'CBA Result'!$G$130</f>
        <v>728759586.14829445</v>
      </c>
      <c r="P1042" s="122">
        <f>'CBA Result'!$G$125+'CBA Result'!$G$126</f>
        <v>5415872827.8395329</v>
      </c>
      <c r="Q1042" s="122">
        <f>'CBA Result'!$G$110</f>
        <v>-7384971586.1375494</v>
      </c>
      <c r="R1042" s="3">
        <v>0.50336559725811836</v>
      </c>
      <c r="S1042" s="122">
        <f t="shared" si="52"/>
        <v>4303558948.9114552</v>
      </c>
      <c r="T1042" s="3">
        <v>0.89349620099463856</v>
      </c>
      <c r="U1042" s="122">
        <f t="shared" si="53"/>
        <v>-16126911222.282543</v>
      </c>
      <c r="V1042" s="3">
        <f t="shared" si="54"/>
        <v>0.52043074712147486</v>
      </c>
    </row>
    <row r="1043" spans="13:22" x14ac:dyDescent="0.25">
      <c r="M1043" s="3">
        <v>1039</v>
      </c>
      <c r="N1043" s="122">
        <f>(_xlfn.GAMMA.INV(T1043,IF($O$2="Railway",$D$31,$D$32),IF($O$2="Railway",$F$31,$F$32))*'CBA Result'!$G$124)</f>
        <v>2063687739.9738574</v>
      </c>
      <c r="O1043" s="122">
        <f>'CBA Result'!$G$123+'CBA Result'!$G$127+'CBA Result'!$G$128+'CBA Result'!$G$129+'CBA Result'!$G$130</f>
        <v>728759586.14829445</v>
      </c>
      <c r="P1043" s="122">
        <f>'CBA Result'!$G$125+'CBA Result'!$G$126</f>
        <v>5415872827.8395329</v>
      </c>
      <c r="Q1043" s="122">
        <f>'CBA Result'!$G$110</f>
        <v>-7384971586.1375494</v>
      </c>
      <c r="R1043" s="3">
        <v>0.3065981400572626</v>
      </c>
      <c r="S1043" s="122">
        <f t="shared" si="52"/>
        <v>3115004541.7632809</v>
      </c>
      <c r="T1043" s="3">
        <v>0.13827911614950839</v>
      </c>
      <c r="U1043" s="122">
        <f t="shared" si="53"/>
        <v>-9903199394.127224</v>
      </c>
      <c r="V1043" s="3">
        <f t="shared" si="54"/>
        <v>0.59651953199979579</v>
      </c>
    </row>
    <row r="1044" spans="13:22" x14ac:dyDescent="0.25">
      <c r="M1044" s="3">
        <v>1040</v>
      </c>
      <c r="N1044" s="122">
        <f>(_xlfn.GAMMA.INV(T1044,IF($O$2="Railway",$D$31,$D$32),IF($O$2="Railway",$F$31,$F$32))*'CBA Result'!$G$124)</f>
        <v>2585539220.6110282</v>
      </c>
      <c r="O1044" s="122">
        <f>'CBA Result'!$G$123+'CBA Result'!$G$127+'CBA Result'!$G$128+'CBA Result'!$G$129+'CBA Result'!$G$130</f>
        <v>728759586.14829445</v>
      </c>
      <c r="P1044" s="122">
        <f>'CBA Result'!$G$125+'CBA Result'!$G$126</f>
        <v>5415872827.8395329</v>
      </c>
      <c r="Q1044" s="122">
        <f>'CBA Result'!$G$110</f>
        <v>-7384971586.1375494</v>
      </c>
      <c r="R1044" s="3">
        <v>0.20671349333859246</v>
      </c>
      <c r="S1044" s="122">
        <f t="shared" si="52"/>
        <v>2500881281.1532955</v>
      </c>
      <c r="T1044" s="3">
        <v>0.47758435972299385</v>
      </c>
      <c r="U1044" s="122">
        <f t="shared" si="53"/>
        <v>-12407453873.506886</v>
      </c>
      <c r="V1044" s="3">
        <f t="shared" si="54"/>
        <v>0.46868440110259268</v>
      </c>
    </row>
    <row r="1045" spans="13:22" x14ac:dyDescent="0.25">
      <c r="M1045" s="3">
        <v>1041</v>
      </c>
      <c r="N1045" s="122">
        <f>(_xlfn.GAMMA.INV(T1045,IF($O$2="Railway",$D$31,$D$32),IF($O$2="Railway",$F$31,$F$32))*'CBA Result'!$G$124)</f>
        <v>3078737851.1920705</v>
      </c>
      <c r="O1045" s="122">
        <f>'CBA Result'!$G$123+'CBA Result'!$G$127+'CBA Result'!$G$128+'CBA Result'!$G$129+'CBA Result'!$G$130</f>
        <v>728759586.14829445</v>
      </c>
      <c r="P1045" s="122">
        <f>'CBA Result'!$G$125+'CBA Result'!$G$126</f>
        <v>5415872827.8395329</v>
      </c>
      <c r="Q1045" s="122">
        <f>'CBA Result'!$G$110</f>
        <v>-7384971586.1375494</v>
      </c>
      <c r="R1045" s="3">
        <v>0.60770644571916899</v>
      </c>
      <c r="S1045" s="122">
        <f t="shared" si="52"/>
        <v>4984646161.4578037</v>
      </c>
      <c r="T1045" s="3">
        <v>0.78741459467316699</v>
      </c>
      <c r="U1045" s="122">
        <f t="shared" si="53"/>
        <v>-14774209407.760546</v>
      </c>
      <c r="V1045" s="3">
        <f t="shared" si="54"/>
        <v>0.59510078381452081</v>
      </c>
    </row>
    <row r="1046" spans="13:22" x14ac:dyDescent="0.25">
      <c r="M1046" s="3">
        <v>1042</v>
      </c>
      <c r="N1046" s="122">
        <f>(_xlfn.GAMMA.INV(T1046,IF($O$2="Railway",$D$31,$D$32),IF($O$2="Railway",$F$31,$F$32))*'CBA Result'!$G$124)</f>
        <v>1767651075.8785536</v>
      </c>
      <c r="O1046" s="122">
        <f>'CBA Result'!$G$123+'CBA Result'!$G$127+'CBA Result'!$G$128+'CBA Result'!$G$129+'CBA Result'!$G$130</f>
        <v>728759586.14829445</v>
      </c>
      <c r="P1046" s="122">
        <f>'CBA Result'!$G$125+'CBA Result'!$G$126</f>
        <v>5415872827.8395329</v>
      </c>
      <c r="Q1046" s="122">
        <f>'CBA Result'!$G$110</f>
        <v>-7384971586.1375494</v>
      </c>
      <c r="R1046" s="3">
        <v>0.73359617396264221</v>
      </c>
      <c r="S1046" s="122">
        <f t="shared" si="52"/>
        <v>5930638851.7042971</v>
      </c>
      <c r="T1046" s="3">
        <v>3.9643105950322943E-2</v>
      </c>
      <c r="U1046" s="122">
        <f t="shared" si="53"/>
        <v>-8482582284.4160442</v>
      </c>
      <c r="V1046" s="3">
        <f t="shared" si="54"/>
        <v>0.9934533177724757</v>
      </c>
    </row>
    <row r="1047" spans="13:22" x14ac:dyDescent="0.25">
      <c r="M1047" s="3">
        <v>1043</v>
      </c>
      <c r="N1047" s="122">
        <f>(_xlfn.GAMMA.INV(T1047,IF($O$2="Railway",$D$31,$D$32),IF($O$2="Railway",$F$31,$F$32))*'CBA Result'!$G$124)</f>
        <v>2339746353.8697734</v>
      </c>
      <c r="O1047" s="122">
        <f>'CBA Result'!$G$123+'CBA Result'!$G$127+'CBA Result'!$G$128+'CBA Result'!$G$129+'CBA Result'!$G$130</f>
        <v>728759586.14829445</v>
      </c>
      <c r="P1047" s="122">
        <f>'CBA Result'!$G$125+'CBA Result'!$G$126</f>
        <v>5415872827.8395329</v>
      </c>
      <c r="Q1047" s="122">
        <f>'CBA Result'!$G$110</f>
        <v>-7384971586.1375494</v>
      </c>
      <c r="R1047" s="3">
        <v>0.83525764644979061</v>
      </c>
      <c r="S1047" s="122">
        <f t="shared" si="52"/>
        <v>6901089235.8531237</v>
      </c>
      <c r="T1047" s="3">
        <v>0.30055846751370152</v>
      </c>
      <c r="U1047" s="122">
        <f t="shared" si="53"/>
        <v>-11227946081.778849</v>
      </c>
      <c r="V1047" s="3">
        <f t="shared" si="54"/>
        <v>0.88792688380025631</v>
      </c>
    </row>
    <row r="1048" spans="13:22" x14ac:dyDescent="0.25">
      <c r="M1048" s="3">
        <v>1044</v>
      </c>
      <c r="N1048" s="122">
        <f>(_xlfn.GAMMA.INV(T1048,IF($O$2="Railway",$D$31,$D$32),IF($O$2="Railway",$F$31,$F$32))*'CBA Result'!$G$124)</f>
        <v>3653268294.8718987</v>
      </c>
      <c r="O1048" s="122">
        <f>'CBA Result'!$G$123+'CBA Result'!$G$127+'CBA Result'!$G$128+'CBA Result'!$G$129+'CBA Result'!$G$130</f>
        <v>728759586.14829445</v>
      </c>
      <c r="P1048" s="122">
        <f>'CBA Result'!$G$125+'CBA Result'!$G$126</f>
        <v>5415872827.8395329</v>
      </c>
      <c r="Q1048" s="122">
        <f>'CBA Result'!$G$110</f>
        <v>-7384971586.1375494</v>
      </c>
      <c r="R1048" s="3">
        <v>0.23204196932902177</v>
      </c>
      <c r="S1048" s="122">
        <f t="shared" si="52"/>
        <v>2660491156.8237448</v>
      </c>
      <c r="T1048" s="3">
        <v>0.95400695340418651</v>
      </c>
      <c r="U1048" s="122">
        <f t="shared" si="53"/>
        <v>-17531259048.337368</v>
      </c>
      <c r="V1048" s="3">
        <f t="shared" si="54"/>
        <v>0.40171210855000383</v>
      </c>
    </row>
    <row r="1049" spans="13:22" x14ac:dyDescent="0.25">
      <c r="M1049" s="3">
        <v>1045</v>
      </c>
      <c r="N1049" s="122">
        <f>(_xlfn.GAMMA.INV(T1049,IF($O$2="Railway",$D$31,$D$32),IF($O$2="Railway",$F$31,$F$32))*'CBA Result'!$G$124)</f>
        <v>1758291145.631536</v>
      </c>
      <c r="O1049" s="122">
        <f>'CBA Result'!$G$123+'CBA Result'!$G$127+'CBA Result'!$G$128+'CBA Result'!$G$129+'CBA Result'!$G$130</f>
        <v>728759586.14829445</v>
      </c>
      <c r="P1049" s="122">
        <f>'CBA Result'!$G$125+'CBA Result'!$G$126</f>
        <v>5415872827.8395329</v>
      </c>
      <c r="Q1049" s="122">
        <f>'CBA Result'!$G$110</f>
        <v>-7384971586.1375494</v>
      </c>
      <c r="R1049" s="3">
        <v>0.14305994922675047</v>
      </c>
      <c r="S1049" s="122">
        <f t="shared" si="52"/>
        <v>2077435798.6884048</v>
      </c>
      <c r="T1049" s="3">
        <v>3.7772941082576894E-2</v>
      </c>
      <c r="U1049" s="122">
        <f t="shared" si="53"/>
        <v>-8437665966.0429401</v>
      </c>
      <c r="V1049" s="3">
        <f t="shared" si="54"/>
        <v>0.5409655405698488</v>
      </c>
    </row>
    <row r="1050" spans="13:22" x14ac:dyDescent="0.25">
      <c r="M1050" s="3">
        <v>1046</v>
      </c>
      <c r="N1050" s="122">
        <f>(_xlfn.GAMMA.INV(T1050,IF($O$2="Railway",$D$31,$D$32),IF($O$2="Railway",$F$31,$F$32))*'CBA Result'!$G$124)</f>
        <v>2102968594.2594154</v>
      </c>
      <c r="O1050" s="122">
        <f>'CBA Result'!$G$123+'CBA Result'!$G$127+'CBA Result'!$G$128+'CBA Result'!$G$129+'CBA Result'!$G$130</f>
        <v>728759586.14829445</v>
      </c>
      <c r="P1050" s="122">
        <f>'CBA Result'!$G$125+'CBA Result'!$G$126</f>
        <v>5415872827.8395329</v>
      </c>
      <c r="Q1050" s="122">
        <f>'CBA Result'!$G$110</f>
        <v>-7384971586.1375494</v>
      </c>
      <c r="R1050" s="3">
        <v>0.32154569808862465</v>
      </c>
      <c r="S1050" s="122">
        <f t="shared" si="52"/>
        <v>3204554357.2665486</v>
      </c>
      <c r="T1050" s="3">
        <v>0.15753597166837952</v>
      </c>
      <c r="U1050" s="122">
        <f t="shared" si="53"/>
        <v>-10091699875.487095</v>
      </c>
      <c r="V1050" s="3">
        <f t="shared" si="54"/>
        <v>0.59814328727080845</v>
      </c>
    </row>
    <row r="1051" spans="13:22" x14ac:dyDescent="0.25">
      <c r="M1051" s="3">
        <v>1047</v>
      </c>
      <c r="N1051" s="122">
        <f>(_xlfn.GAMMA.INV(T1051,IF($O$2="Railway",$D$31,$D$32),IF($O$2="Railway",$F$31,$F$32))*'CBA Result'!$G$124)</f>
        <v>2398793796.0057864</v>
      </c>
      <c r="O1051" s="122">
        <f>'CBA Result'!$G$123+'CBA Result'!$G$127+'CBA Result'!$G$128+'CBA Result'!$G$129+'CBA Result'!$G$130</f>
        <v>728759586.14829445</v>
      </c>
      <c r="P1051" s="122">
        <f>'CBA Result'!$G$125+'CBA Result'!$G$126</f>
        <v>5415872827.8395329</v>
      </c>
      <c r="Q1051" s="122">
        <f>'CBA Result'!$G$110</f>
        <v>-7384971586.1375494</v>
      </c>
      <c r="R1051" s="3">
        <v>0.13868189529874619</v>
      </c>
      <c r="S1051" s="122">
        <f t="shared" si="52"/>
        <v>2046629210.3187671</v>
      </c>
      <c r="T1051" s="3">
        <v>0.34170624630895519</v>
      </c>
      <c r="U1051" s="122">
        <f t="shared" si="53"/>
        <v>-11511302222.273987</v>
      </c>
      <c r="V1051" s="3">
        <f t="shared" si="54"/>
        <v>0.44948716422899371</v>
      </c>
    </row>
    <row r="1052" spans="13:22" x14ac:dyDescent="0.25">
      <c r="M1052" s="3">
        <v>1048</v>
      </c>
      <c r="N1052" s="122">
        <f>(_xlfn.GAMMA.INV(T1052,IF($O$2="Railway",$D$31,$D$32),IF($O$2="Railway",$F$31,$F$32))*'CBA Result'!$G$124)</f>
        <v>2300165238.7064452</v>
      </c>
      <c r="O1052" s="122">
        <f>'CBA Result'!$G$123+'CBA Result'!$G$127+'CBA Result'!$G$128+'CBA Result'!$G$129+'CBA Result'!$G$130</f>
        <v>728759586.14829445</v>
      </c>
      <c r="P1052" s="122">
        <f>'CBA Result'!$G$125+'CBA Result'!$G$126</f>
        <v>5415872827.8395329</v>
      </c>
      <c r="Q1052" s="122">
        <f>'CBA Result'!$G$110</f>
        <v>-7384971586.1375494</v>
      </c>
      <c r="R1052" s="3">
        <v>0.67376131026588848</v>
      </c>
      <c r="S1052" s="122">
        <f t="shared" si="52"/>
        <v>5457695889.3829651</v>
      </c>
      <c r="T1052" s="3">
        <v>0.27392977223226245</v>
      </c>
      <c r="U1052" s="122">
        <f t="shared" si="53"/>
        <v>-11038004712.204536</v>
      </c>
      <c r="V1052" s="3">
        <f t="shared" si="54"/>
        <v>0.76885460148917961</v>
      </c>
    </row>
    <row r="1053" spans="13:22" x14ac:dyDescent="0.25">
      <c r="M1053" s="3">
        <v>1049</v>
      </c>
      <c r="N1053" s="122">
        <f>(_xlfn.GAMMA.INV(T1053,IF($O$2="Railway",$D$31,$D$32),IF($O$2="Railway",$F$31,$F$32))*'CBA Result'!$G$124)</f>
        <v>2341659913.1284451</v>
      </c>
      <c r="O1053" s="122">
        <f>'CBA Result'!$G$123+'CBA Result'!$G$127+'CBA Result'!$G$128+'CBA Result'!$G$129+'CBA Result'!$G$130</f>
        <v>728759586.14829445</v>
      </c>
      <c r="P1053" s="122">
        <f>'CBA Result'!$G$125+'CBA Result'!$G$126</f>
        <v>5415872827.8395329</v>
      </c>
      <c r="Q1053" s="122">
        <f>'CBA Result'!$G$110</f>
        <v>-7384971586.1375494</v>
      </c>
      <c r="R1053" s="3">
        <v>0.82685277353022335</v>
      </c>
      <c r="S1053" s="122">
        <f t="shared" si="52"/>
        <v>6808985037.3493681</v>
      </c>
      <c r="T1053" s="3">
        <v>0.30186704388697727</v>
      </c>
      <c r="U1053" s="122">
        <f t="shared" si="53"/>
        <v>-11237128846.459782</v>
      </c>
      <c r="V1053" s="3">
        <f t="shared" si="54"/>
        <v>0.87917515867396856</v>
      </c>
    </row>
    <row r="1054" spans="13:22" x14ac:dyDescent="0.25">
      <c r="M1054" s="3">
        <v>1050</v>
      </c>
      <c r="N1054" s="122">
        <f>(_xlfn.GAMMA.INV(T1054,IF($O$2="Railway",$D$31,$D$32),IF($O$2="Railway",$F$31,$F$32))*'CBA Result'!$G$124)</f>
        <v>2470042890.0590615</v>
      </c>
      <c r="O1054" s="122">
        <f>'CBA Result'!$G$123+'CBA Result'!$G$127+'CBA Result'!$G$128+'CBA Result'!$G$129+'CBA Result'!$G$130</f>
        <v>728759586.14829445</v>
      </c>
      <c r="P1054" s="122">
        <f>'CBA Result'!$G$125+'CBA Result'!$G$126</f>
        <v>5415872827.8395329</v>
      </c>
      <c r="Q1054" s="122">
        <f>'CBA Result'!$G$110</f>
        <v>-7384971586.1375494</v>
      </c>
      <c r="R1054" s="3">
        <v>0.54485519652986214</v>
      </c>
      <c r="S1054" s="122">
        <f t="shared" si="52"/>
        <v>4567033153.6435566</v>
      </c>
      <c r="T1054" s="3">
        <v>0.39297545828938973</v>
      </c>
      <c r="U1054" s="122">
        <f t="shared" si="53"/>
        <v>-11853211500.210312</v>
      </c>
      <c r="V1054" s="3">
        <f t="shared" si="54"/>
        <v>0.6551672202687957</v>
      </c>
    </row>
    <row r="1055" spans="13:22" x14ac:dyDescent="0.25">
      <c r="M1055" s="3">
        <v>1051</v>
      </c>
      <c r="N1055" s="122">
        <f>(_xlfn.GAMMA.INV(T1055,IF($O$2="Railway",$D$31,$D$32),IF($O$2="Railway",$F$31,$F$32))*'CBA Result'!$G$124)</f>
        <v>2484438094.8678627</v>
      </c>
      <c r="O1055" s="122">
        <f>'CBA Result'!$G$123+'CBA Result'!$G$127+'CBA Result'!$G$128+'CBA Result'!$G$129+'CBA Result'!$G$130</f>
        <v>728759586.14829445</v>
      </c>
      <c r="P1055" s="122">
        <f>'CBA Result'!$G$125+'CBA Result'!$G$126</f>
        <v>5415872827.8395329</v>
      </c>
      <c r="Q1055" s="122">
        <f>'CBA Result'!$G$110</f>
        <v>-7384971586.1375494</v>
      </c>
      <c r="R1055" s="3">
        <v>0.30927194801940683</v>
      </c>
      <c r="S1055" s="122">
        <f t="shared" si="52"/>
        <v>3131045566.506568</v>
      </c>
      <c r="T1055" s="3">
        <v>0.40347295868885635</v>
      </c>
      <c r="U1055" s="122">
        <f t="shared" si="53"/>
        <v>-11922291032.340818</v>
      </c>
      <c r="V1055" s="3">
        <f t="shared" si="54"/>
        <v>0.53213289545718279</v>
      </c>
    </row>
    <row r="1056" spans="13:22" x14ac:dyDescent="0.25">
      <c r="M1056" s="3">
        <v>1052</v>
      </c>
      <c r="N1056" s="122">
        <f>(_xlfn.GAMMA.INV(T1056,IF($O$2="Railway",$D$31,$D$32),IF($O$2="Railway",$F$31,$F$32))*'CBA Result'!$G$124)</f>
        <v>3704668123.7007661</v>
      </c>
      <c r="O1056" s="122">
        <f>'CBA Result'!$G$123+'CBA Result'!$G$127+'CBA Result'!$G$128+'CBA Result'!$G$129+'CBA Result'!$G$130</f>
        <v>728759586.14829445</v>
      </c>
      <c r="P1056" s="122">
        <f>'CBA Result'!$G$125+'CBA Result'!$G$126</f>
        <v>5415872827.8395329</v>
      </c>
      <c r="Q1056" s="122">
        <f>'CBA Result'!$G$110</f>
        <v>-7384971586.1375494</v>
      </c>
      <c r="R1056" s="3">
        <v>0.90470061077740582</v>
      </c>
      <c r="S1056" s="122">
        <f t="shared" si="52"/>
        <v>7811857168.130496</v>
      </c>
      <c r="T1056" s="3">
        <v>0.96078301824642098</v>
      </c>
      <c r="U1056" s="122">
        <f t="shared" si="53"/>
        <v>-17777915915.971195</v>
      </c>
      <c r="V1056" s="3">
        <f t="shared" si="54"/>
        <v>0.68879192228481223</v>
      </c>
    </row>
    <row r="1057" spans="13:22" x14ac:dyDescent="0.25">
      <c r="M1057" s="3">
        <v>1053</v>
      </c>
      <c r="N1057" s="122">
        <f>(_xlfn.GAMMA.INV(T1057,IF($O$2="Railway",$D$31,$D$32),IF($O$2="Railway",$F$31,$F$32))*'CBA Result'!$G$124)</f>
        <v>1994619412.0831428</v>
      </c>
      <c r="O1057" s="122">
        <f>'CBA Result'!$G$123+'CBA Result'!$G$127+'CBA Result'!$G$128+'CBA Result'!$G$129+'CBA Result'!$G$130</f>
        <v>728759586.14829445</v>
      </c>
      <c r="P1057" s="122">
        <f>'CBA Result'!$G$125+'CBA Result'!$G$126</f>
        <v>5415872827.8395329</v>
      </c>
      <c r="Q1057" s="122">
        <f>'CBA Result'!$G$110</f>
        <v>-7384971586.1375494</v>
      </c>
      <c r="R1057" s="3">
        <v>0.44536777202860944</v>
      </c>
      <c r="S1057" s="122">
        <f t="shared" si="52"/>
        <v>3946448845.1691046</v>
      </c>
      <c r="T1057" s="3">
        <v>0.10795574616691561</v>
      </c>
      <c r="U1057" s="122">
        <f t="shared" si="53"/>
        <v>-9571755150.0821571</v>
      </c>
      <c r="V1057" s="3">
        <f t="shared" si="54"/>
        <v>0.69682390938962668</v>
      </c>
    </row>
    <row r="1058" spans="13:22" x14ac:dyDescent="0.25">
      <c r="M1058" s="3">
        <v>1054</v>
      </c>
      <c r="N1058" s="122">
        <f>(_xlfn.GAMMA.INV(T1058,IF($O$2="Railway",$D$31,$D$32),IF($O$2="Railway",$F$31,$F$32))*'CBA Result'!$G$124)</f>
        <v>3094531690.8162165</v>
      </c>
      <c r="O1058" s="122">
        <f>'CBA Result'!$G$123+'CBA Result'!$G$127+'CBA Result'!$G$128+'CBA Result'!$G$129+'CBA Result'!$G$130</f>
        <v>728759586.14829445</v>
      </c>
      <c r="P1058" s="122">
        <f>'CBA Result'!$G$125+'CBA Result'!$G$126</f>
        <v>5415872827.8395329</v>
      </c>
      <c r="Q1058" s="122">
        <f>'CBA Result'!$G$110</f>
        <v>-7384971586.1375494</v>
      </c>
      <c r="R1058" s="3">
        <v>0.80187592521155227</v>
      </c>
      <c r="S1058" s="122">
        <f t="shared" si="52"/>
        <v>6550540334.325181</v>
      </c>
      <c r="T1058" s="3">
        <v>0.79482333716405174</v>
      </c>
      <c r="U1058" s="122">
        <f t="shared" si="53"/>
        <v>-14850000691.474218</v>
      </c>
      <c r="V1058" s="3">
        <f t="shared" si="54"/>
        <v>0.69857448675040035</v>
      </c>
    </row>
    <row r="1059" spans="13:22" x14ac:dyDescent="0.25">
      <c r="M1059" s="3">
        <v>1055</v>
      </c>
      <c r="N1059" s="122">
        <f>(_xlfn.GAMMA.INV(T1059,IF($O$2="Railway",$D$31,$D$32),IF($O$2="Railway",$F$31,$F$32))*'CBA Result'!$G$124)</f>
        <v>2031357854.1736882</v>
      </c>
      <c r="O1059" s="122">
        <f>'CBA Result'!$G$123+'CBA Result'!$G$127+'CBA Result'!$G$128+'CBA Result'!$G$129+'CBA Result'!$G$130</f>
        <v>728759586.14829445</v>
      </c>
      <c r="P1059" s="122">
        <f>'CBA Result'!$G$125+'CBA Result'!$G$126</f>
        <v>5415872827.8395329</v>
      </c>
      <c r="Q1059" s="122">
        <f>'CBA Result'!$G$110</f>
        <v>-7384971586.1375494</v>
      </c>
      <c r="R1059" s="3">
        <v>0.40909938078317887</v>
      </c>
      <c r="S1059" s="122">
        <f t="shared" si="52"/>
        <v>3727589899.8005142</v>
      </c>
      <c r="T1059" s="3">
        <v>0.12351788767728855</v>
      </c>
      <c r="U1059" s="122">
        <f t="shared" si="53"/>
        <v>-9748055135.0095654</v>
      </c>
      <c r="V1059" s="3">
        <f t="shared" si="54"/>
        <v>0.66553863824818538</v>
      </c>
    </row>
    <row r="1060" spans="13:22" x14ac:dyDescent="0.25">
      <c r="M1060" s="3">
        <v>1056</v>
      </c>
      <c r="N1060" s="122">
        <f>(_xlfn.GAMMA.INV(T1060,IF($O$2="Railway",$D$31,$D$32),IF($O$2="Railway",$F$31,$F$32))*'CBA Result'!$G$124)</f>
        <v>2109875478.3290405</v>
      </c>
      <c r="O1060" s="122">
        <f>'CBA Result'!$G$123+'CBA Result'!$G$127+'CBA Result'!$G$128+'CBA Result'!$G$129+'CBA Result'!$G$130</f>
        <v>728759586.14829445</v>
      </c>
      <c r="P1060" s="122">
        <f>'CBA Result'!$G$125+'CBA Result'!$G$126</f>
        <v>5415872827.8395329</v>
      </c>
      <c r="Q1060" s="122">
        <f>'CBA Result'!$G$110</f>
        <v>-7384971586.1375494</v>
      </c>
      <c r="R1060" s="3">
        <v>0.98790926299188142</v>
      </c>
      <c r="S1060" s="122">
        <f t="shared" si="52"/>
        <v>10112736000.834116</v>
      </c>
      <c r="T1060" s="3">
        <v>0.16106909806597602</v>
      </c>
      <c r="U1060" s="122">
        <f t="shared" si="53"/>
        <v>-10124844545.976093</v>
      </c>
      <c r="V1060" s="3">
        <f t="shared" si="54"/>
        <v>1.2791673992129293</v>
      </c>
    </row>
    <row r="1061" spans="13:22" x14ac:dyDescent="0.25">
      <c r="M1061" s="3">
        <v>1057</v>
      </c>
      <c r="N1061" s="122">
        <f>(_xlfn.GAMMA.INV(T1061,IF($O$2="Railway",$D$31,$D$32),IF($O$2="Railway",$F$31,$F$32))*'CBA Result'!$G$124)</f>
        <v>2069839662.7791419</v>
      </c>
      <c r="O1061" s="122">
        <f>'CBA Result'!$G$123+'CBA Result'!$G$127+'CBA Result'!$G$128+'CBA Result'!$G$129+'CBA Result'!$G$130</f>
        <v>728759586.14829445</v>
      </c>
      <c r="P1061" s="122">
        <f>'CBA Result'!$G$125+'CBA Result'!$G$126</f>
        <v>5415872827.8395329</v>
      </c>
      <c r="Q1061" s="122">
        <f>'CBA Result'!$G$110</f>
        <v>-7384971586.1375494</v>
      </c>
      <c r="R1061" s="3">
        <v>0.9718046560657384</v>
      </c>
      <c r="S1061" s="122">
        <f t="shared" si="52"/>
        <v>9336383939.5293465</v>
      </c>
      <c r="T1061" s="3">
        <v>0.14119998942197853</v>
      </c>
      <c r="U1061" s="122">
        <f t="shared" si="53"/>
        <v>-9932721165.7683067</v>
      </c>
      <c r="V1061" s="3">
        <f t="shared" si="54"/>
        <v>1.2217178944153044</v>
      </c>
    </row>
    <row r="1062" spans="13:22" x14ac:dyDescent="0.25">
      <c r="M1062" s="3">
        <v>1058</v>
      </c>
      <c r="N1062" s="122">
        <f>(_xlfn.GAMMA.INV(T1062,IF($O$2="Railway",$D$31,$D$32),IF($O$2="Railway",$F$31,$F$32))*'CBA Result'!$G$124)</f>
        <v>2244978612.3385534</v>
      </c>
      <c r="O1062" s="122">
        <f>'CBA Result'!$G$123+'CBA Result'!$G$127+'CBA Result'!$G$128+'CBA Result'!$G$129+'CBA Result'!$G$130</f>
        <v>728759586.14829445</v>
      </c>
      <c r="P1062" s="122">
        <f>'CBA Result'!$G$125+'CBA Result'!$G$126</f>
        <v>5415872827.8395329</v>
      </c>
      <c r="Q1062" s="122">
        <f>'CBA Result'!$G$110</f>
        <v>-7384971586.1375494</v>
      </c>
      <c r="R1062" s="3">
        <v>0.20546413989272605</v>
      </c>
      <c r="S1062" s="122">
        <f t="shared" si="52"/>
        <v>2492907783.1892676</v>
      </c>
      <c r="T1062" s="3">
        <v>0.23838767691992313</v>
      </c>
      <c r="U1062" s="122">
        <f t="shared" si="53"/>
        <v>-10773175807.024651</v>
      </c>
      <c r="V1062" s="3">
        <f t="shared" si="54"/>
        <v>0.50743124215160285</v>
      </c>
    </row>
    <row r="1063" spans="13:22" x14ac:dyDescent="0.25">
      <c r="M1063" s="3">
        <v>1059</v>
      </c>
      <c r="N1063" s="122">
        <f>(_xlfn.GAMMA.INV(T1063,IF($O$2="Railway",$D$31,$D$32),IF($O$2="Railway",$F$31,$F$32))*'CBA Result'!$G$124)</f>
        <v>3283702040.3519325</v>
      </c>
      <c r="O1063" s="122">
        <f>'CBA Result'!$G$123+'CBA Result'!$G$127+'CBA Result'!$G$128+'CBA Result'!$G$129+'CBA Result'!$G$130</f>
        <v>728759586.14829445</v>
      </c>
      <c r="P1063" s="122">
        <f>'CBA Result'!$G$125+'CBA Result'!$G$126</f>
        <v>5415872827.8395329</v>
      </c>
      <c r="Q1063" s="122">
        <f>'CBA Result'!$G$110</f>
        <v>-7384971586.1375494</v>
      </c>
      <c r="R1063" s="3">
        <v>0.66704087745834573</v>
      </c>
      <c r="S1063" s="122">
        <f t="shared" si="52"/>
        <v>5407539859.0084486</v>
      </c>
      <c r="T1063" s="3">
        <v>0.86984357884444641</v>
      </c>
      <c r="U1063" s="122">
        <f t="shared" si="53"/>
        <v>-15757789042.696709</v>
      </c>
      <c r="V1063" s="3">
        <f t="shared" si="54"/>
        <v>0.59779969512122511</v>
      </c>
    </row>
    <row r="1064" spans="13:22" x14ac:dyDescent="0.25">
      <c r="M1064" s="3">
        <v>1060</v>
      </c>
      <c r="N1064" s="122">
        <f>(_xlfn.GAMMA.INV(T1064,IF($O$2="Railway",$D$31,$D$32),IF($O$2="Railway",$F$31,$F$32))*'CBA Result'!$G$124)</f>
        <v>2947763813.0162635</v>
      </c>
      <c r="O1064" s="122">
        <f>'CBA Result'!$G$123+'CBA Result'!$G$127+'CBA Result'!$G$128+'CBA Result'!$G$129+'CBA Result'!$G$130</f>
        <v>728759586.14829445</v>
      </c>
      <c r="P1064" s="122">
        <f>'CBA Result'!$G$125+'CBA Result'!$G$126</f>
        <v>5415872827.8395329</v>
      </c>
      <c r="Q1064" s="122">
        <f>'CBA Result'!$G$110</f>
        <v>-7384971586.1375494</v>
      </c>
      <c r="R1064" s="3">
        <v>0.33642515608664114</v>
      </c>
      <c r="S1064" s="122">
        <f t="shared" si="52"/>
        <v>3293459574.5057192</v>
      </c>
      <c r="T1064" s="3">
        <v>0.71910342311243958</v>
      </c>
      <c r="U1064" s="122">
        <f t="shared" si="53"/>
        <v>-14145692801.112741</v>
      </c>
      <c r="V1064" s="3">
        <f t="shared" si="54"/>
        <v>0.49272828638848976</v>
      </c>
    </row>
    <row r="1065" spans="13:22" x14ac:dyDescent="0.25">
      <c r="M1065" s="3">
        <v>1061</v>
      </c>
      <c r="N1065" s="122">
        <f>(_xlfn.GAMMA.INV(T1065,IF($O$2="Railway",$D$31,$D$32),IF($O$2="Railway",$F$31,$F$32))*'CBA Result'!$G$124)</f>
        <v>3187482025.0949187</v>
      </c>
      <c r="O1065" s="122">
        <f>'CBA Result'!$G$123+'CBA Result'!$G$127+'CBA Result'!$G$128+'CBA Result'!$G$129+'CBA Result'!$G$130</f>
        <v>728759586.14829445</v>
      </c>
      <c r="P1065" s="122">
        <f>'CBA Result'!$G$125+'CBA Result'!$G$126</f>
        <v>5415872827.8395329</v>
      </c>
      <c r="Q1065" s="122">
        <f>'CBA Result'!$G$110</f>
        <v>-7384971586.1375494</v>
      </c>
      <c r="R1065" s="3">
        <v>0.13536405902058446</v>
      </c>
      <c r="S1065" s="122">
        <f t="shared" si="52"/>
        <v>2023092524.3538849</v>
      </c>
      <c r="T1065" s="3">
        <v>0.8348031315392711</v>
      </c>
      <c r="U1065" s="122">
        <f t="shared" si="53"/>
        <v>-15296049614.614319</v>
      </c>
      <c r="V1065" s="3">
        <f t="shared" si="54"/>
        <v>0.38829202867663787</v>
      </c>
    </row>
    <row r="1066" spans="13:22" x14ac:dyDescent="0.25">
      <c r="M1066" s="3">
        <v>1062</v>
      </c>
      <c r="N1066" s="122">
        <f>(_xlfn.GAMMA.INV(T1066,IF($O$2="Railway",$D$31,$D$32),IF($O$2="Railway",$F$31,$F$32))*'CBA Result'!$G$124)</f>
        <v>2373105443.0203433</v>
      </c>
      <c r="O1066" s="122">
        <f>'CBA Result'!$G$123+'CBA Result'!$G$127+'CBA Result'!$G$128+'CBA Result'!$G$129+'CBA Result'!$G$130</f>
        <v>728759586.14829445</v>
      </c>
      <c r="P1066" s="122">
        <f>'CBA Result'!$G$125+'CBA Result'!$G$126</f>
        <v>5415872827.8395329</v>
      </c>
      <c r="Q1066" s="122">
        <f>'CBA Result'!$G$110</f>
        <v>-7384971586.1375494</v>
      </c>
      <c r="R1066" s="3">
        <v>0.22442117532362804</v>
      </c>
      <c r="S1066" s="122">
        <f t="shared" si="52"/>
        <v>2612847392.8388901</v>
      </c>
      <c r="T1066" s="3">
        <v>0.3236208366706983</v>
      </c>
      <c r="U1066" s="122">
        <f t="shared" si="53"/>
        <v>-11388029269.300592</v>
      </c>
      <c r="V1066" s="3">
        <f t="shared" si="54"/>
        <v>0.50181750387778057</v>
      </c>
    </row>
    <row r="1067" spans="13:22" x14ac:dyDescent="0.25">
      <c r="M1067" s="3">
        <v>1063</v>
      </c>
      <c r="N1067" s="122">
        <f>(_xlfn.GAMMA.INV(T1067,IF($O$2="Railway",$D$31,$D$32),IF($O$2="Railway",$F$31,$F$32))*'CBA Result'!$G$124)</f>
        <v>2072398758.9075067</v>
      </c>
      <c r="O1067" s="122">
        <f>'CBA Result'!$G$123+'CBA Result'!$G$127+'CBA Result'!$G$128+'CBA Result'!$G$129+'CBA Result'!$G$130</f>
        <v>728759586.14829445</v>
      </c>
      <c r="P1067" s="122">
        <f>'CBA Result'!$G$125+'CBA Result'!$G$126</f>
        <v>5415872827.8395329</v>
      </c>
      <c r="Q1067" s="122">
        <f>'CBA Result'!$G$110</f>
        <v>-7384971586.1375494</v>
      </c>
      <c r="R1067" s="3">
        <v>0.90093078099447488</v>
      </c>
      <c r="S1067" s="122">
        <f t="shared" si="52"/>
        <v>7752865536.5163622</v>
      </c>
      <c r="T1067" s="3">
        <v>0.14242549245876623</v>
      </c>
      <c r="U1067" s="122">
        <f t="shared" si="53"/>
        <v>-9945001724.8553391</v>
      </c>
      <c r="V1067" s="3">
        <f t="shared" si="54"/>
        <v>1.0612390197172823</v>
      </c>
    </row>
    <row r="1068" spans="13:22" x14ac:dyDescent="0.25">
      <c r="M1068" s="3">
        <v>1064</v>
      </c>
      <c r="N1068" s="122">
        <f>(_xlfn.GAMMA.INV(T1068,IF($O$2="Railway",$D$31,$D$32),IF($O$2="Railway",$F$31,$F$32))*'CBA Result'!$G$124)</f>
        <v>4360488538.0795116</v>
      </c>
      <c r="O1068" s="122">
        <f>'CBA Result'!$G$123+'CBA Result'!$G$127+'CBA Result'!$G$128+'CBA Result'!$G$129+'CBA Result'!$G$130</f>
        <v>728759586.14829445</v>
      </c>
      <c r="P1068" s="122">
        <f>'CBA Result'!$G$125+'CBA Result'!$G$126</f>
        <v>5415872827.8395329</v>
      </c>
      <c r="Q1068" s="122">
        <f>'CBA Result'!$G$110</f>
        <v>-7384971586.1375494</v>
      </c>
      <c r="R1068" s="3">
        <v>0.72650508694337013</v>
      </c>
      <c r="S1068" s="122">
        <f t="shared" si="52"/>
        <v>5871768484.2787018</v>
      </c>
      <c r="T1068" s="3">
        <v>0.99610186527282762</v>
      </c>
      <c r="U1068" s="122">
        <f t="shared" si="53"/>
        <v>-20925058870.076324</v>
      </c>
      <c r="V1068" s="3">
        <f t="shared" si="54"/>
        <v>0.52382249801845016</v>
      </c>
    </row>
    <row r="1069" spans="13:22" x14ac:dyDescent="0.25">
      <c r="M1069" s="3">
        <v>1065</v>
      </c>
      <c r="N1069" s="122">
        <f>(_xlfn.GAMMA.INV(T1069,IF($O$2="Railway",$D$31,$D$32),IF($O$2="Railway",$F$31,$F$32))*'CBA Result'!$G$124)</f>
        <v>2562759849.9592147</v>
      </c>
      <c r="O1069" s="122">
        <f>'CBA Result'!$G$123+'CBA Result'!$G$127+'CBA Result'!$G$128+'CBA Result'!$G$129+'CBA Result'!$G$130</f>
        <v>728759586.14829445</v>
      </c>
      <c r="P1069" s="122">
        <f>'CBA Result'!$G$125+'CBA Result'!$G$126</f>
        <v>5415872827.8395329</v>
      </c>
      <c r="Q1069" s="122">
        <f>'CBA Result'!$G$110</f>
        <v>-7384971586.1375494</v>
      </c>
      <c r="R1069" s="3">
        <v>0.30891305053453522</v>
      </c>
      <c r="S1069" s="122">
        <f t="shared" si="52"/>
        <v>3128893053.7694254</v>
      </c>
      <c r="T1069" s="3">
        <v>0.46089689350021035</v>
      </c>
      <c r="U1069" s="122">
        <f t="shared" si="53"/>
        <v>-12298140509.247379</v>
      </c>
      <c r="V1069" s="3">
        <f t="shared" si="54"/>
        <v>0.5220636798749545</v>
      </c>
    </row>
    <row r="1070" spans="13:22" x14ac:dyDescent="0.25">
      <c r="M1070" s="3">
        <v>1066</v>
      </c>
      <c r="N1070" s="122">
        <f>(_xlfn.GAMMA.INV(T1070,IF($O$2="Railway",$D$31,$D$32),IF($O$2="Railway",$F$31,$F$32))*'CBA Result'!$G$124)</f>
        <v>3836606835.454277</v>
      </c>
      <c r="O1070" s="122">
        <f>'CBA Result'!$G$123+'CBA Result'!$G$127+'CBA Result'!$G$128+'CBA Result'!$G$129+'CBA Result'!$G$130</f>
        <v>728759586.14829445</v>
      </c>
      <c r="P1070" s="122">
        <f>'CBA Result'!$G$125+'CBA Result'!$G$126</f>
        <v>5415872827.8395329</v>
      </c>
      <c r="Q1070" s="122">
        <f>'CBA Result'!$G$110</f>
        <v>-7384971586.1375494</v>
      </c>
      <c r="R1070" s="3">
        <v>0.20360418237130862</v>
      </c>
      <c r="S1070" s="122">
        <f t="shared" si="52"/>
        <v>2481017843.06043</v>
      </c>
      <c r="T1070" s="3">
        <v>0.97434658573236876</v>
      </c>
      <c r="U1070" s="122">
        <f t="shared" si="53"/>
        <v>-18411061786.341995</v>
      </c>
      <c r="V1070" s="3">
        <f t="shared" si="54"/>
        <v>0.38272557804842466</v>
      </c>
    </row>
    <row r="1071" spans="13:22" x14ac:dyDescent="0.25">
      <c r="M1071" s="3">
        <v>1067</v>
      </c>
      <c r="N1071" s="122">
        <f>(_xlfn.GAMMA.INV(T1071,IF($O$2="Railway",$D$31,$D$32),IF($O$2="Railway",$F$31,$F$32))*'CBA Result'!$G$124)</f>
        <v>2406766967.8145871</v>
      </c>
      <c r="O1071" s="122">
        <f>'CBA Result'!$G$123+'CBA Result'!$G$127+'CBA Result'!$G$128+'CBA Result'!$G$129+'CBA Result'!$G$130</f>
        <v>728759586.14829445</v>
      </c>
      <c r="P1071" s="122">
        <f>'CBA Result'!$G$125+'CBA Result'!$G$126</f>
        <v>5415872827.8395329</v>
      </c>
      <c r="Q1071" s="122">
        <f>'CBA Result'!$G$110</f>
        <v>-7384971586.1375494</v>
      </c>
      <c r="R1071" s="3">
        <v>0.11988675453666464</v>
      </c>
      <c r="S1071" s="122">
        <f t="shared" si="52"/>
        <v>1910887446.4459419</v>
      </c>
      <c r="T1071" s="3">
        <v>0.34736985614159965</v>
      </c>
      <c r="U1071" s="122">
        <f t="shared" si="53"/>
        <v>-11549563781.276701</v>
      </c>
      <c r="V1071" s="3">
        <f t="shared" si="54"/>
        <v>0.43693546318950127</v>
      </c>
    </row>
    <row r="1072" spans="13:22" x14ac:dyDescent="0.25">
      <c r="M1072" s="3">
        <v>1068</v>
      </c>
      <c r="N1072" s="122">
        <f>(_xlfn.GAMMA.INV(T1072,IF($O$2="Railway",$D$31,$D$32),IF($O$2="Railway",$F$31,$F$32))*'CBA Result'!$G$124)</f>
        <v>2300405854.8101153</v>
      </c>
      <c r="O1072" s="122">
        <f>'CBA Result'!$G$123+'CBA Result'!$G$127+'CBA Result'!$G$128+'CBA Result'!$G$129+'CBA Result'!$G$130</f>
        <v>728759586.14829445</v>
      </c>
      <c r="P1072" s="122">
        <f>'CBA Result'!$G$125+'CBA Result'!$G$126</f>
        <v>5415872827.8395329</v>
      </c>
      <c r="Q1072" s="122">
        <f>'CBA Result'!$G$110</f>
        <v>-7384971586.1375494</v>
      </c>
      <c r="R1072" s="3">
        <v>0.4337252516607264</v>
      </c>
      <c r="S1072" s="122">
        <f t="shared" si="52"/>
        <v>3875908614.0085578</v>
      </c>
      <c r="T1072" s="3">
        <v>0.27408897206204441</v>
      </c>
      <c r="U1072" s="122">
        <f t="shared" si="53"/>
        <v>-11039159377.809185</v>
      </c>
      <c r="V1072" s="3">
        <f t="shared" si="54"/>
        <v>0.62550723462218349</v>
      </c>
    </row>
    <row r="1073" spans="13:22" x14ac:dyDescent="0.25">
      <c r="M1073" s="3">
        <v>1069</v>
      </c>
      <c r="N1073" s="122">
        <f>(_xlfn.GAMMA.INV(T1073,IF($O$2="Railway",$D$31,$D$32),IF($O$2="Railway",$F$31,$F$32))*'CBA Result'!$G$124)</f>
        <v>1459841525.9081483</v>
      </c>
      <c r="O1073" s="122">
        <f>'CBA Result'!$G$123+'CBA Result'!$G$127+'CBA Result'!$G$128+'CBA Result'!$G$129+'CBA Result'!$G$130</f>
        <v>728759586.14829445</v>
      </c>
      <c r="P1073" s="122">
        <f>'CBA Result'!$G$125+'CBA Result'!$G$126</f>
        <v>5415872827.8395329</v>
      </c>
      <c r="Q1073" s="122">
        <f>'CBA Result'!$G$110</f>
        <v>-7384971586.1375494</v>
      </c>
      <c r="R1073" s="3">
        <v>0.29820070930942955</v>
      </c>
      <c r="S1073" s="122">
        <f t="shared" si="52"/>
        <v>3064549619.1558509</v>
      </c>
      <c r="T1073" s="3">
        <v>5.6106710976051577E-3</v>
      </c>
      <c r="U1073" s="122">
        <f t="shared" si="53"/>
        <v>-7005469594.483551</v>
      </c>
      <c r="V1073" s="3">
        <f t="shared" si="54"/>
        <v>0.74986418260224574</v>
      </c>
    </row>
    <row r="1074" spans="13:22" x14ac:dyDescent="0.25">
      <c r="M1074" s="3">
        <v>1070</v>
      </c>
      <c r="N1074" s="122">
        <f>(_xlfn.GAMMA.INV(T1074,IF($O$2="Railway",$D$31,$D$32),IF($O$2="Railway",$F$31,$F$32))*'CBA Result'!$G$124)</f>
        <v>3364638685.6213598</v>
      </c>
      <c r="O1074" s="122">
        <f>'CBA Result'!$G$123+'CBA Result'!$G$127+'CBA Result'!$G$128+'CBA Result'!$G$129+'CBA Result'!$G$130</f>
        <v>728759586.14829445</v>
      </c>
      <c r="P1074" s="122">
        <f>'CBA Result'!$G$125+'CBA Result'!$G$126</f>
        <v>5415872827.8395329</v>
      </c>
      <c r="Q1074" s="122">
        <f>'CBA Result'!$G$110</f>
        <v>-7384971586.1375494</v>
      </c>
      <c r="R1074" s="3">
        <v>1.2127488939076447E-2</v>
      </c>
      <c r="S1074" s="122">
        <f t="shared" si="52"/>
        <v>834563562.06729019</v>
      </c>
      <c r="T1074" s="3">
        <v>0.89463093964769891</v>
      </c>
      <c r="U1074" s="122">
        <f t="shared" si="53"/>
        <v>-16146186822.491163</v>
      </c>
      <c r="V1074" s="3">
        <f t="shared" si="54"/>
        <v>0.30520901857597971</v>
      </c>
    </row>
    <row r="1075" spans="13:22" x14ac:dyDescent="0.25">
      <c r="M1075" s="3">
        <v>1071</v>
      </c>
      <c r="N1075" s="122">
        <f>(_xlfn.GAMMA.INV(T1075,IF($O$2="Railway",$D$31,$D$32),IF($O$2="Railway",$F$31,$F$32))*'CBA Result'!$G$124)</f>
        <v>3197815059.0295153</v>
      </c>
      <c r="O1075" s="122">
        <f>'CBA Result'!$G$123+'CBA Result'!$G$127+'CBA Result'!$G$128+'CBA Result'!$G$129+'CBA Result'!$G$130</f>
        <v>728759586.14829445</v>
      </c>
      <c r="P1075" s="122">
        <f>'CBA Result'!$G$125+'CBA Result'!$G$126</f>
        <v>5415872827.8395329</v>
      </c>
      <c r="Q1075" s="122">
        <f>'CBA Result'!$G$110</f>
        <v>-7384971586.1375494</v>
      </c>
      <c r="R1075" s="3">
        <v>0.98370346808918407</v>
      </c>
      <c r="S1075" s="122">
        <f t="shared" si="52"/>
        <v>9860171717.0505295</v>
      </c>
      <c r="T1075" s="3">
        <v>0.83886973407173315</v>
      </c>
      <c r="U1075" s="122">
        <f t="shared" si="53"/>
        <v>-15345635651.018204</v>
      </c>
      <c r="V1075" s="3">
        <f t="shared" si="54"/>
        <v>0.898414811595867</v>
      </c>
    </row>
    <row r="1076" spans="13:22" x14ac:dyDescent="0.25">
      <c r="M1076" s="3">
        <v>1072</v>
      </c>
      <c r="N1076" s="122">
        <f>(_xlfn.GAMMA.INV(T1076,IF($O$2="Railway",$D$31,$D$32),IF($O$2="Railway",$F$31,$F$32))*'CBA Result'!$G$124)</f>
        <v>2523621624.4806433</v>
      </c>
      <c r="O1076" s="122">
        <f>'CBA Result'!$G$123+'CBA Result'!$G$127+'CBA Result'!$G$128+'CBA Result'!$G$129+'CBA Result'!$G$130</f>
        <v>728759586.14829445</v>
      </c>
      <c r="P1076" s="122">
        <f>'CBA Result'!$G$125+'CBA Result'!$G$126</f>
        <v>5415872827.8395329</v>
      </c>
      <c r="Q1076" s="122">
        <f>'CBA Result'!$G$110</f>
        <v>-7384971586.1375494</v>
      </c>
      <c r="R1076" s="3">
        <v>1.2985031669487834E-2</v>
      </c>
      <c r="S1076" s="122">
        <f t="shared" si="52"/>
        <v>850125246.34615731</v>
      </c>
      <c r="T1076" s="3">
        <v>0.43217120477566517</v>
      </c>
      <c r="U1076" s="122">
        <f t="shared" si="53"/>
        <v>-12110324473.255659</v>
      </c>
      <c r="V1076" s="3">
        <f t="shared" si="54"/>
        <v>0.33876106837888914</v>
      </c>
    </row>
    <row r="1077" spans="13:22" x14ac:dyDescent="0.25">
      <c r="M1077" s="3">
        <v>1073</v>
      </c>
      <c r="N1077" s="122">
        <f>(_xlfn.GAMMA.INV(T1077,IF($O$2="Railway",$D$31,$D$32),IF($O$2="Railway",$F$31,$F$32))*'CBA Result'!$G$124)</f>
        <v>2135942687.724123</v>
      </c>
      <c r="O1077" s="122">
        <f>'CBA Result'!$G$123+'CBA Result'!$G$127+'CBA Result'!$G$128+'CBA Result'!$G$129+'CBA Result'!$G$130</f>
        <v>728759586.14829445</v>
      </c>
      <c r="P1077" s="122">
        <f>'CBA Result'!$G$125+'CBA Result'!$G$126</f>
        <v>5415872827.8395329</v>
      </c>
      <c r="Q1077" s="122">
        <f>'CBA Result'!$G$110</f>
        <v>-7384971586.1375494</v>
      </c>
      <c r="R1077" s="3">
        <v>0.14671497494491526</v>
      </c>
      <c r="S1077" s="122">
        <f t="shared" si="52"/>
        <v>2102946272.3324466</v>
      </c>
      <c r="T1077" s="3">
        <v>0.17479067428435247</v>
      </c>
      <c r="U1077" s="122">
        <f t="shared" si="53"/>
        <v>-10249935550.437475</v>
      </c>
      <c r="V1077" s="3">
        <f t="shared" si="54"/>
        <v>0.48465168602868353</v>
      </c>
    </row>
    <row r="1078" spans="13:22" x14ac:dyDescent="0.25">
      <c r="M1078" s="3">
        <v>1074</v>
      </c>
      <c r="N1078" s="122">
        <f>(_xlfn.GAMMA.INV(T1078,IF($O$2="Railway",$D$31,$D$32),IF($O$2="Railway",$F$31,$F$32))*'CBA Result'!$G$124)</f>
        <v>2424335041.4830484</v>
      </c>
      <c r="O1078" s="122">
        <f>'CBA Result'!$G$123+'CBA Result'!$G$127+'CBA Result'!$G$128+'CBA Result'!$G$129+'CBA Result'!$G$130</f>
        <v>728759586.14829445</v>
      </c>
      <c r="P1078" s="122">
        <f>'CBA Result'!$G$125+'CBA Result'!$G$126</f>
        <v>5415872827.8395329</v>
      </c>
      <c r="Q1078" s="122">
        <f>'CBA Result'!$G$110</f>
        <v>-7384971586.1375494</v>
      </c>
      <c r="R1078" s="3">
        <v>0.19388906234384029</v>
      </c>
      <c r="S1078" s="122">
        <f t="shared" si="52"/>
        <v>2418514484.0897832</v>
      </c>
      <c r="T1078" s="3">
        <v>0.35992335405106346</v>
      </c>
      <c r="U1078" s="122">
        <f t="shared" si="53"/>
        <v>-11633869237.542917</v>
      </c>
      <c r="V1078" s="3">
        <f t="shared" si="54"/>
        <v>0.478912818939149</v>
      </c>
    </row>
    <row r="1079" spans="13:22" x14ac:dyDescent="0.25">
      <c r="M1079" s="3">
        <v>1075</v>
      </c>
      <c r="N1079" s="122">
        <f>(_xlfn.GAMMA.INV(T1079,IF($O$2="Railway",$D$31,$D$32),IF($O$2="Railway",$F$31,$F$32))*'CBA Result'!$G$124)</f>
        <v>3102531977.9052253</v>
      </c>
      <c r="O1079" s="122">
        <f>'CBA Result'!$G$123+'CBA Result'!$G$127+'CBA Result'!$G$128+'CBA Result'!$G$129+'CBA Result'!$G$130</f>
        <v>728759586.14829445</v>
      </c>
      <c r="P1079" s="122">
        <f>'CBA Result'!$G$125+'CBA Result'!$G$126</f>
        <v>5415872827.8395329</v>
      </c>
      <c r="Q1079" s="122">
        <f>'CBA Result'!$G$110</f>
        <v>-7384971586.1375494</v>
      </c>
      <c r="R1079" s="3">
        <v>0.46686446010684624</v>
      </c>
      <c r="S1079" s="122">
        <f t="shared" si="52"/>
        <v>4077582771.8745136</v>
      </c>
      <c r="T1079" s="3">
        <v>0.79850761504549495</v>
      </c>
      <c r="U1079" s="122">
        <f t="shared" si="53"/>
        <v>-14888392370.950745</v>
      </c>
      <c r="V1079" s="3">
        <f t="shared" si="54"/>
        <v>0.53121076734646722</v>
      </c>
    </row>
    <row r="1080" spans="13:22" x14ac:dyDescent="0.25">
      <c r="M1080" s="3">
        <v>1076</v>
      </c>
      <c r="N1080" s="122">
        <f>(_xlfn.GAMMA.INV(T1080,IF($O$2="Railway",$D$31,$D$32),IF($O$2="Railway",$F$31,$F$32))*'CBA Result'!$G$124)</f>
        <v>2043589344.43557</v>
      </c>
      <c r="O1080" s="122">
        <f>'CBA Result'!$G$123+'CBA Result'!$G$127+'CBA Result'!$G$128+'CBA Result'!$G$129+'CBA Result'!$G$130</f>
        <v>728759586.14829445</v>
      </c>
      <c r="P1080" s="122">
        <f>'CBA Result'!$G$125+'CBA Result'!$G$126</f>
        <v>5415872827.8395329</v>
      </c>
      <c r="Q1080" s="122">
        <f>'CBA Result'!$G$110</f>
        <v>-7384971586.1375494</v>
      </c>
      <c r="R1080" s="3">
        <v>0.86266416111189204</v>
      </c>
      <c r="S1080" s="122">
        <f t="shared" si="52"/>
        <v>7223735297.0329599</v>
      </c>
      <c r="T1080" s="3">
        <v>0.1289857438552553</v>
      </c>
      <c r="U1080" s="122">
        <f t="shared" si="53"/>
        <v>-9806751460.3326378</v>
      </c>
      <c r="V1080" s="3">
        <f t="shared" si="54"/>
        <v>1.0193063694996269</v>
      </c>
    </row>
    <row r="1081" spans="13:22" x14ac:dyDescent="0.25">
      <c r="M1081" s="3">
        <v>1077</v>
      </c>
      <c r="N1081" s="122">
        <f>(_xlfn.GAMMA.INV(T1081,IF($O$2="Railway",$D$31,$D$32),IF($O$2="Railway",$F$31,$F$32))*'CBA Result'!$G$124)</f>
        <v>3344638040.9726667</v>
      </c>
      <c r="O1081" s="122">
        <f>'CBA Result'!$G$123+'CBA Result'!$G$127+'CBA Result'!$G$128+'CBA Result'!$G$129+'CBA Result'!$G$130</f>
        <v>728759586.14829445</v>
      </c>
      <c r="P1081" s="122">
        <f>'CBA Result'!$G$125+'CBA Result'!$G$126</f>
        <v>5415872827.8395329</v>
      </c>
      <c r="Q1081" s="122">
        <f>'CBA Result'!$G$110</f>
        <v>-7384971586.1375494</v>
      </c>
      <c r="R1081" s="3">
        <v>0.56719554950080442</v>
      </c>
      <c r="S1081" s="122">
        <f t="shared" si="52"/>
        <v>4712572090.771637</v>
      </c>
      <c r="T1081" s="3">
        <v>0.88888425604707644</v>
      </c>
      <c r="U1081" s="122">
        <f t="shared" si="53"/>
        <v>-16050207974.465639</v>
      </c>
      <c r="V1081" s="3">
        <f t="shared" si="54"/>
        <v>0.54740535025279691</v>
      </c>
    </row>
    <row r="1082" spans="13:22" x14ac:dyDescent="0.25">
      <c r="M1082" s="3">
        <v>1078</v>
      </c>
      <c r="N1082" s="122">
        <f>(_xlfn.GAMMA.INV(T1082,IF($O$2="Railway",$D$31,$D$32),IF($O$2="Railway",$F$31,$F$32))*'CBA Result'!$G$124)</f>
        <v>2727961474.0022264</v>
      </c>
      <c r="O1082" s="122">
        <f>'CBA Result'!$G$123+'CBA Result'!$G$127+'CBA Result'!$G$128+'CBA Result'!$G$129+'CBA Result'!$G$130</f>
        <v>728759586.14829445</v>
      </c>
      <c r="P1082" s="122">
        <f>'CBA Result'!$G$125+'CBA Result'!$G$126</f>
        <v>5415872827.8395329</v>
      </c>
      <c r="Q1082" s="122">
        <f>'CBA Result'!$G$110</f>
        <v>-7384971586.1375494</v>
      </c>
      <c r="R1082" s="3">
        <v>0.70295583010061635</v>
      </c>
      <c r="S1082" s="122">
        <f t="shared" si="52"/>
        <v>5682056287.2256861</v>
      </c>
      <c r="T1082" s="3">
        <v>0.57952207220292262</v>
      </c>
      <c r="U1082" s="122">
        <f t="shared" si="53"/>
        <v>-13090908034.799627</v>
      </c>
      <c r="V1082" s="3">
        <f t="shared" si="54"/>
        <v>0.69810110368834222</v>
      </c>
    </row>
    <row r="1083" spans="13:22" x14ac:dyDescent="0.25">
      <c r="M1083" s="3">
        <v>1079</v>
      </c>
      <c r="N1083" s="122">
        <f>(_xlfn.GAMMA.INV(T1083,IF($O$2="Railway",$D$31,$D$32),IF($O$2="Railway",$F$31,$F$32))*'CBA Result'!$G$124)</f>
        <v>2745737431.3190837</v>
      </c>
      <c r="O1083" s="122">
        <f>'CBA Result'!$G$123+'CBA Result'!$G$127+'CBA Result'!$G$128+'CBA Result'!$G$129+'CBA Result'!$G$130</f>
        <v>728759586.14829445</v>
      </c>
      <c r="P1083" s="122">
        <f>'CBA Result'!$G$125+'CBA Result'!$G$126</f>
        <v>5415872827.8395329</v>
      </c>
      <c r="Q1083" s="122">
        <f>'CBA Result'!$G$110</f>
        <v>-7384971586.1375494</v>
      </c>
      <c r="R1083" s="3">
        <v>0.76664597405966306</v>
      </c>
      <c r="S1083" s="122">
        <f t="shared" si="52"/>
        <v>6217426315.7332745</v>
      </c>
      <c r="T1083" s="3">
        <v>0.59177036338438793</v>
      </c>
      <c r="U1083" s="122">
        <f t="shared" si="53"/>
        <v>-13176211080.565924</v>
      </c>
      <c r="V1083" s="3">
        <f t="shared" si="54"/>
        <v>0.73556223970148948</v>
      </c>
    </row>
    <row r="1084" spans="13:22" x14ac:dyDescent="0.25">
      <c r="M1084" s="3">
        <v>1080</v>
      </c>
      <c r="N1084" s="122">
        <f>(_xlfn.GAMMA.INV(T1084,IF($O$2="Railway",$D$31,$D$32),IF($O$2="Railway",$F$31,$F$32))*'CBA Result'!$G$124)</f>
        <v>2086623812.881901</v>
      </c>
      <c r="O1084" s="122">
        <f>'CBA Result'!$G$123+'CBA Result'!$G$127+'CBA Result'!$G$128+'CBA Result'!$G$129+'CBA Result'!$G$130</f>
        <v>728759586.14829445</v>
      </c>
      <c r="P1084" s="122">
        <f>'CBA Result'!$G$125+'CBA Result'!$G$126</f>
        <v>5415872827.8395329</v>
      </c>
      <c r="Q1084" s="122">
        <f>'CBA Result'!$G$110</f>
        <v>-7384971586.1375494</v>
      </c>
      <c r="R1084" s="3">
        <v>0.8852198901243935</v>
      </c>
      <c r="S1084" s="122">
        <f t="shared" si="52"/>
        <v>7521819764.4011726</v>
      </c>
      <c r="T1084" s="3">
        <v>0.1493491475799591</v>
      </c>
      <c r="U1084" s="122">
        <f t="shared" si="53"/>
        <v>-10013264739.250355</v>
      </c>
      <c r="V1084" s="3">
        <f t="shared" si="54"/>
        <v>1.0323509297533329</v>
      </c>
    </row>
    <row r="1085" spans="13:22" x14ac:dyDescent="0.25">
      <c r="M1085" s="3">
        <v>1081</v>
      </c>
      <c r="N1085" s="122">
        <f>(_xlfn.GAMMA.INV(T1085,IF($O$2="Railway",$D$31,$D$32),IF($O$2="Railway",$F$31,$F$32))*'CBA Result'!$G$124)</f>
        <v>2790519971.071353</v>
      </c>
      <c r="O1085" s="122">
        <f>'CBA Result'!$G$123+'CBA Result'!$G$127+'CBA Result'!$G$128+'CBA Result'!$G$129+'CBA Result'!$G$130</f>
        <v>728759586.14829445</v>
      </c>
      <c r="P1085" s="122">
        <f>'CBA Result'!$G$125+'CBA Result'!$G$126</f>
        <v>5415872827.8395329</v>
      </c>
      <c r="Q1085" s="122">
        <f>'CBA Result'!$G$110</f>
        <v>-7384971586.1375494</v>
      </c>
      <c r="R1085" s="3">
        <v>0.50333694170117926</v>
      </c>
      <c r="S1085" s="122">
        <f t="shared" si="52"/>
        <v>4303379624.6029158</v>
      </c>
      <c r="T1085" s="3">
        <v>0.62198116490735023</v>
      </c>
      <c r="U1085" s="122">
        <f t="shared" si="53"/>
        <v>-13391112982.608416</v>
      </c>
      <c r="V1085" s="3">
        <f t="shared" si="54"/>
        <v>0.58416796213893274</v>
      </c>
    </row>
    <row r="1086" spans="13:22" x14ac:dyDescent="0.25">
      <c r="M1086" s="3">
        <v>1082</v>
      </c>
      <c r="N1086" s="122">
        <f>(_xlfn.GAMMA.INV(T1086,IF($O$2="Railway",$D$31,$D$32),IF($O$2="Railway",$F$31,$F$32))*'CBA Result'!$G$124)</f>
        <v>2287276768.5224814</v>
      </c>
      <c r="O1086" s="122">
        <f>'CBA Result'!$G$123+'CBA Result'!$G$127+'CBA Result'!$G$128+'CBA Result'!$G$129+'CBA Result'!$G$130</f>
        <v>728759586.14829445</v>
      </c>
      <c r="P1086" s="122">
        <f>'CBA Result'!$G$125+'CBA Result'!$G$126</f>
        <v>5415872827.8395329</v>
      </c>
      <c r="Q1086" s="122">
        <f>'CBA Result'!$G$110</f>
        <v>-7384971586.1375494</v>
      </c>
      <c r="R1086" s="3">
        <v>0.97862017052666539</v>
      </c>
      <c r="S1086" s="122">
        <f t="shared" si="52"/>
        <v>9611119332.0045376</v>
      </c>
      <c r="T1086" s="3">
        <v>0.26545350669166445</v>
      </c>
      <c r="U1086" s="122">
        <f t="shared" si="53"/>
        <v>-10976155679.696026</v>
      </c>
      <c r="V1086" s="3">
        <f t="shared" si="54"/>
        <v>1.1504169633848533</v>
      </c>
    </row>
    <row r="1087" spans="13:22" x14ac:dyDescent="0.25">
      <c r="M1087" s="3">
        <v>1083</v>
      </c>
      <c r="N1087" s="122">
        <f>(_xlfn.GAMMA.INV(T1087,IF($O$2="Railway",$D$31,$D$32),IF($O$2="Railway",$F$31,$F$32))*'CBA Result'!$G$124)</f>
        <v>1573219566.4834762</v>
      </c>
      <c r="O1087" s="122">
        <f>'CBA Result'!$G$123+'CBA Result'!$G$127+'CBA Result'!$G$128+'CBA Result'!$G$129+'CBA Result'!$G$130</f>
        <v>728759586.14829445</v>
      </c>
      <c r="P1087" s="122">
        <f>'CBA Result'!$G$125+'CBA Result'!$G$126</f>
        <v>5415872827.8395329</v>
      </c>
      <c r="Q1087" s="122">
        <f>'CBA Result'!$G$110</f>
        <v>-7384971586.1375494</v>
      </c>
      <c r="R1087" s="3">
        <v>0.81002413455093647</v>
      </c>
      <c r="S1087" s="122">
        <f t="shared" si="52"/>
        <v>6632546004.6722612</v>
      </c>
      <c r="T1087" s="3">
        <v>1.2680679268100903E-2</v>
      </c>
      <c r="U1087" s="122">
        <f t="shared" si="53"/>
        <v>-7549546743.8429508</v>
      </c>
      <c r="V1087" s="3">
        <f t="shared" si="54"/>
        <v>1.1834518628009825</v>
      </c>
    </row>
    <row r="1088" spans="13:22" x14ac:dyDescent="0.25">
      <c r="M1088" s="3">
        <v>1084</v>
      </c>
      <c r="N1088" s="122">
        <f>(_xlfn.GAMMA.INV(T1088,IF($O$2="Railway",$D$31,$D$32),IF($O$2="Railway",$F$31,$F$32))*'CBA Result'!$G$124)</f>
        <v>2176825057.3189483</v>
      </c>
      <c r="O1088" s="122">
        <f>'CBA Result'!$G$123+'CBA Result'!$G$127+'CBA Result'!$G$128+'CBA Result'!$G$129+'CBA Result'!$G$130</f>
        <v>728759586.14829445</v>
      </c>
      <c r="P1088" s="122">
        <f>'CBA Result'!$G$125+'CBA Result'!$G$126</f>
        <v>5415872827.8395329</v>
      </c>
      <c r="Q1088" s="122">
        <f>'CBA Result'!$G$110</f>
        <v>-7384971586.1375494</v>
      </c>
      <c r="R1088" s="3">
        <v>0.93061098460107328</v>
      </c>
      <c r="S1088" s="122">
        <f t="shared" si="52"/>
        <v>8266907265.9262314</v>
      </c>
      <c r="T1088" s="3">
        <v>0.197506268698037</v>
      </c>
      <c r="U1088" s="122">
        <f t="shared" si="53"/>
        <v>-10446121363.804321</v>
      </c>
      <c r="V1088" s="3">
        <f t="shared" si="54"/>
        <v>1.0695349518057504</v>
      </c>
    </row>
    <row r="1089" spans="13:22" x14ac:dyDescent="0.25">
      <c r="M1089" s="3">
        <v>1085</v>
      </c>
      <c r="N1089" s="122">
        <f>(_xlfn.GAMMA.INV(T1089,IF($O$2="Railway",$D$31,$D$32),IF($O$2="Railway",$F$31,$F$32))*'CBA Result'!$G$124)</f>
        <v>2672086926.3723254</v>
      </c>
      <c r="O1089" s="122">
        <f>'CBA Result'!$G$123+'CBA Result'!$G$127+'CBA Result'!$G$128+'CBA Result'!$G$129+'CBA Result'!$G$130</f>
        <v>728759586.14829445</v>
      </c>
      <c r="P1089" s="122">
        <f>'CBA Result'!$G$125+'CBA Result'!$G$126</f>
        <v>5415872827.8395329</v>
      </c>
      <c r="Q1089" s="122">
        <f>'CBA Result'!$G$110</f>
        <v>-7384971586.1375494</v>
      </c>
      <c r="R1089" s="3">
        <v>0.97736835960954194</v>
      </c>
      <c r="S1089" s="122">
        <f t="shared" si="52"/>
        <v>9556414175.5067616</v>
      </c>
      <c r="T1089" s="3">
        <v>0.54021701391069277</v>
      </c>
      <c r="U1089" s="122">
        <f t="shared" si="53"/>
        <v>-12822777941.512075</v>
      </c>
      <c r="V1089" s="3">
        <f t="shared" si="54"/>
        <v>1.0104878012493639</v>
      </c>
    </row>
    <row r="1090" spans="13:22" x14ac:dyDescent="0.25">
      <c r="M1090" s="3">
        <v>1086</v>
      </c>
      <c r="N1090" s="122">
        <f>(_xlfn.GAMMA.INV(T1090,IF($O$2="Railway",$D$31,$D$32),IF($O$2="Railway",$F$31,$F$32))*'CBA Result'!$G$124)</f>
        <v>2523033289.4171267</v>
      </c>
      <c r="O1090" s="122">
        <f>'CBA Result'!$G$123+'CBA Result'!$G$127+'CBA Result'!$G$128+'CBA Result'!$G$129+'CBA Result'!$G$130</f>
        <v>728759586.14829445</v>
      </c>
      <c r="P1090" s="122">
        <f>'CBA Result'!$G$125+'CBA Result'!$G$126</f>
        <v>5415872827.8395329</v>
      </c>
      <c r="Q1090" s="122">
        <f>'CBA Result'!$G$110</f>
        <v>-7384971586.1375494</v>
      </c>
      <c r="R1090" s="3">
        <v>0.16818436139453863</v>
      </c>
      <c r="S1090" s="122">
        <f t="shared" si="52"/>
        <v>2249402538.1701088</v>
      </c>
      <c r="T1090" s="3">
        <v>0.43173947510753941</v>
      </c>
      <c r="U1090" s="122">
        <f t="shared" si="53"/>
        <v>-12107501178.174866</v>
      </c>
      <c r="V1090" s="3">
        <f t="shared" si="54"/>
        <v>0.45436257513251821</v>
      </c>
    </row>
    <row r="1091" spans="13:22" x14ac:dyDescent="0.25">
      <c r="M1091" s="3">
        <v>1087</v>
      </c>
      <c r="N1091" s="122">
        <f>(_xlfn.GAMMA.INV(T1091,IF($O$2="Railway",$D$31,$D$32),IF($O$2="Railway",$F$31,$F$32))*'CBA Result'!$G$124)</f>
        <v>2672225511.6285696</v>
      </c>
      <c r="O1091" s="122">
        <f>'CBA Result'!$G$123+'CBA Result'!$G$127+'CBA Result'!$G$128+'CBA Result'!$G$129+'CBA Result'!$G$130</f>
        <v>728759586.14829445</v>
      </c>
      <c r="P1091" s="122">
        <f>'CBA Result'!$G$125+'CBA Result'!$G$126</f>
        <v>5415872827.8395329</v>
      </c>
      <c r="Q1091" s="122">
        <f>'CBA Result'!$G$110</f>
        <v>-7384971586.1375494</v>
      </c>
      <c r="R1091" s="3">
        <v>0.924140598233264</v>
      </c>
      <c r="S1091" s="122">
        <f t="shared" si="52"/>
        <v>8143778232.5746603</v>
      </c>
      <c r="T1091" s="3">
        <v>0.5403158326607912</v>
      </c>
      <c r="U1091" s="122">
        <f t="shared" si="53"/>
        <v>-12823442982.738562</v>
      </c>
      <c r="V1091" s="3">
        <f t="shared" si="54"/>
        <v>0.90028577706406554</v>
      </c>
    </row>
    <row r="1092" spans="13:22" x14ac:dyDescent="0.25">
      <c r="M1092" s="3">
        <v>1088</v>
      </c>
      <c r="N1092" s="122">
        <f>(_xlfn.GAMMA.INV(T1092,IF($O$2="Railway",$D$31,$D$32),IF($O$2="Railway",$F$31,$F$32))*'CBA Result'!$G$124)</f>
        <v>3785083582.8753123</v>
      </c>
      <c r="O1092" s="122">
        <f>'CBA Result'!$G$123+'CBA Result'!$G$127+'CBA Result'!$G$128+'CBA Result'!$G$129+'CBA Result'!$G$130</f>
        <v>728759586.14829445</v>
      </c>
      <c r="P1092" s="122">
        <f>'CBA Result'!$G$125+'CBA Result'!$G$126</f>
        <v>5415872827.8395329</v>
      </c>
      <c r="Q1092" s="122">
        <f>'CBA Result'!$G$110</f>
        <v>-7384971586.1375494</v>
      </c>
      <c r="R1092" s="3">
        <v>0.72276545981440088</v>
      </c>
      <c r="S1092" s="122">
        <f t="shared" si="52"/>
        <v>5841062156.9540539</v>
      </c>
      <c r="T1092" s="3">
        <v>0.96964378547575114</v>
      </c>
      <c r="U1092" s="122">
        <f t="shared" si="53"/>
        <v>-18163812634.331268</v>
      </c>
      <c r="V1092" s="3">
        <f t="shared" si="54"/>
        <v>0.57008435037509375</v>
      </c>
    </row>
    <row r="1093" spans="13:22" x14ac:dyDescent="0.25">
      <c r="M1093" s="3">
        <v>1089</v>
      </c>
      <c r="N1093" s="122">
        <f>(_xlfn.GAMMA.INV(T1093,IF($O$2="Railway",$D$31,$D$32),IF($O$2="Railway",$F$31,$F$32))*'CBA Result'!$G$124)</f>
        <v>2637910318.4515529</v>
      </c>
      <c r="O1093" s="122">
        <f>'CBA Result'!$G$123+'CBA Result'!$G$127+'CBA Result'!$G$128+'CBA Result'!$G$129+'CBA Result'!$G$130</f>
        <v>728759586.14829445</v>
      </c>
      <c r="P1093" s="122">
        <f>'CBA Result'!$G$125+'CBA Result'!$G$126</f>
        <v>5415872827.8395329</v>
      </c>
      <c r="Q1093" s="122">
        <f>'CBA Result'!$G$110</f>
        <v>-7384971586.1375494</v>
      </c>
      <c r="R1093" s="3">
        <v>0.64401444157170507</v>
      </c>
      <c r="S1093" s="122">
        <f t="shared" si="52"/>
        <v>5239426725.9310455</v>
      </c>
      <c r="T1093" s="3">
        <v>0.51568110383159782</v>
      </c>
      <c r="U1093" s="122">
        <f t="shared" si="53"/>
        <v>-12658771654.951202</v>
      </c>
      <c r="V1093" s="3">
        <f t="shared" si="54"/>
        <v>0.679852426847814</v>
      </c>
    </row>
    <row r="1094" spans="13:22" x14ac:dyDescent="0.25">
      <c r="M1094" s="3">
        <v>1090</v>
      </c>
      <c r="N1094" s="122">
        <f>(_xlfn.GAMMA.INV(T1094,IF($O$2="Railway",$D$31,$D$32),IF($O$2="Railway",$F$31,$F$32))*'CBA Result'!$G$124)</f>
        <v>2918589888.9500356</v>
      </c>
      <c r="O1094" s="122">
        <f>'CBA Result'!$G$123+'CBA Result'!$G$127+'CBA Result'!$G$128+'CBA Result'!$G$129+'CBA Result'!$G$130</f>
        <v>728759586.14829445</v>
      </c>
      <c r="P1094" s="122">
        <f>'CBA Result'!$G$125+'CBA Result'!$G$126</f>
        <v>5415872827.8395329</v>
      </c>
      <c r="Q1094" s="122">
        <f>'CBA Result'!$G$110</f>
        <v>-7384971586.1375494</v>
      </c>
      <c r="R1094" s="3">
        <v>0.34285785034417127</v>
      </c>
      <c r="S1094" s="122">
        <f t="shared" ref="S1094:S1157" si="55">_xlfn.BETA.INV(R1094,IF($O$2="Railway",$I$30,$J$30),IF($O$2="Railway",$I$31,$J$31),IF($O$2="Railway",$I$27,$J$27),IF($O$2="Railway",$I$29,$J$29))*P1094</f>
        <v>3331848526.9089446</v>
      </c>
      <c r="T1094" s="3">
        <v>0.70226027471281183</v>
      </c>
      <c r="U1094" s="122">
        <f t="shared" ref="U1094:U1157" si="56">_xlfn.GAMMA.INV(T1094,IF($O$2="Railway",$D$31,$D$32),IF($O$2="Railway",$F$31,$F$32))*Q1094</f>
        <v>-14005693332.423429</v>
      </c>
      <c r="V1094" s="3">
        <f t="shared" ref="V1094:V1157" si="57">(N1094+O1094+S1094)/-U1094</f>
        <v>0.49831149635772098</v>
      </c>
    </row>
    <row r="1095" spans="13:22" x14ac:dyDescent="0.25">
      <c r="M1095" s="3">
        <v>1091</v>
      </c>
      <c r="N1095" s="122">
        <f>(_xlfn.GAMMA.INV(T1095,IF($O$2="Railway",$D$31,$D$32),IF($O$2="Railway",$F$31,$F$32))*'CBA Result'!$G$124)</f>
        <v>3044494573.6949673</v>
      </c>
      <c r="O1095" s="122">
        <f>'CBA Result'!$G$123+'CBA Result'!$G$127+'CBA Result'!$G$128+'CBA Result'!$G$129+'CBA Result'!$G$130</f>
        <v>728759586.14829445</v>
      </c>
      <c r="P1095" s="122">
        <f>'CBA Result'!$G$125+'CBA Result'!$G$126</f>
        <v>5415872827.8395329</v>
      </c>
      <c r="Q1095" s="122">
        <f>'CBA Result'!$G$110</f>
        <v>-7384971586.1375494</v>
      </c>
      <c r="R1095" s="3">
        <v>0.18389167573923959</v>
      </c>
      <c r="S1095" s="122">
        <f t="shared" si="55"/>
        <v>2353435734.8343439</v>
      </c>
      <c r="T1095" s="3">
        <v>0.77073412775008554</v>
      </c>
      <c r="U1095" s="122">
        <f t="shared" si="56"/>
        <v>-14609883188.055166</v>
      </c>
      <c r="V1095" s="3">
        <f t="shared" si="57"/>
        <v>0.41935242163241254</v>
      </c>
    </row>
    <row r="1096" spans="13:22" x14ac:dyDescent="0.25">
      <c r="M1096" s="3">
        <v>1092</v>
      </c>
      <c r="N1096" s="122">
        <f>(_xlfn.GAMMA.INV(T1096,IF($O$2="Railway",$D$31,$D$32),IF($O$2="Railway",$F$31,$F$32))*'CBA Result'!$G$124)</f>
        <v>2812337778.9592695</v>
      </c>
      <c r="O1096" s="122">
        <f>'CBA Result'!$G$123+'CBA Result'!$G$127+'CBA Result'!$G$128+'CBA Result'!$G$129+'CBA Result'!$G$130</f>
        <v>728759586.14829445</v>
      </c>
      <c r="P1096" s="122">
        <f>'CBA Result'!$G$125+'CBA Result'!$G$126</f>
        <v>5415872827.8395329</v>
      </c>
      <c r="Q1096" s="122">
        <f>'CBA Result'!$G$110</f>
        <v>-7384971586.1375494</v>
      </c>
      <c r="R1096" s="3">
        <v>0.63249175799824653</v>
      </c>
      <c r="S1096" s="122">
        <f t="shared" si="55"/>
        <v>5157298305.9586496</v>
      </c>
      <c r="T1096" s="3">
        <v>0.6363322412698923</v>
      </c>
      <c r="U1096" s="122">
        <f t="shared" si="56"/>
        <v>-13495812011.280039</v>
      </c>
      <c r="V1096" s="3">
        <f t="shared" si="57"/>
        <v>0.64452555087429642</v>
      </c>
    </row>
    <row r="1097" spans="13:22" x14ac:dyDescent="0.25">
      <c r="M1097" s="3">
        <v>1093</v>
      </c>
      <c r="N1097" s="122">
        <f>(_xlfn.GAMMA.INV(T1097,IF($O$2="Railway",$D$31,$D$32),IF($O$2="Railway",$F$31,$F$32))*'CBA Result'!$G$124)</f>
        <v>2450142024.1792636</v>
      </c>
      <c r="O1097" s="122">
        <f>'CBA Result'!$G$123+'CBA Result'!$G$127+'CBA Result'!$G$128+'CBA Result'!$G$129+'CBA Result'!$G$130</f>
        <v>728759586.14829445</v>
      </c>
      <c r="P1097" s="122">
        <f>'CBA Result'!$G$125+'CBA Result'!$G$126</f>
        <v>5415872827.8395329</v>
      </c>
      <c r="Q1097" s="122">
        <f>'CBA Result'!$G$110</f>
        <v>-7384971586.1375494</v>
      </c>
      <c r="R1097" s="3">
        <v>0.2160864409287977</v>
      </c>
      <c r="S1097" s="122">
        <f t="shared" si="55"/>
        <v>2560380206.2858014</v>
      </c>
      <c r="T1097" s="3">
        <v>0.378524943270243</v>
      </c>
      <c r="U1097" s="122">
        <f t="shared" si="56"/>
        <v>-11757711469.316141</v>
      </c>
      <c r="V1097" s="3">
        <f t="shared" si="57"/>
        <v>0.48812915945344004</v>
      </c>
    </row>
    <row r="1098" spans="13:22" x14ac:dyDescent="0.25">
      <c r="M1098" s="3">
        <v>1094</v>
      </c>
      <c r="N1098" s="122">
        <f>(_xlfn.GAMMA.INV(T1098,IF($O$2="Railway",$D$31,$D$32),IF($O$2="Railway",$F$31,$F$32))*'CBA Result'!$G$124)</f>
        <v>2367451354.1952</v>
      </c>
      <c r="O1098" s="122">
        <f>'CBA Result'!$G$123+'CBA Result'!$G$127+'CBA Result'!$G$128+'CBA Result'!$G$129+'CBA Result'!$G$130</f>
        <v>728759586.14829445</v>
      </c>
      <c r="P1098" s="122">
        <f>'CBA Result'!$G$125+'CBA Result'!$G$126</f>
        <v>5415872827.8395329</v>
      </c>
      <c r="Q1098" s="122">
        <f>'CBA Result'!$G$110</f>
        <v>-7384971586.1375494</v>
      </c>
      <c r="R1098" s="3">
        <v>6.2827834951462269E-2</v>
      </c>
      <c r="S1098" s="122">
        <f t="shared" si="55"/>
        <v>1445121541.449847</v>
      </c>
      <c r="T1098" s="3">
        <v>0.31967626339893063</v>
      </c>
      <c r="U1098" s="122">
        <f t="shared" si="56"/>
        <v>-11360896497.252333</v>
      </c>
      <c r="V1098" s="3">
        <f t="shared" si="57"/>
        <v>0.3997336374723312</v>
      </c>
    </row>
    <row r="1099" spans="13:22" x14ac:dyDescent="0.25">
      <c r="M1099" s="3">
        <v>1095</v>
      </c>
      <c r="N1099" s="122">
        <f>(_xlfn.GAMMA.INV(T1099,IF($O$2="Railway",$D$31,$D$32),IF($O$2="Railway",$F$31,$F$32))*'CBA Result'!$G$124)</f>
        <v>3698368128.3940983</v>
      </c>
      <c r="O1099" s="122">
        <f>'CBA Result'!$G$123+'CBA Result'!$G$127+'CBA Result'!$G$128+'CBA Result'!$G$129+'CBA Result'!$G$130</f>
        <v>728759586.14829445</v>
      </c>
      <c r="P1099" s="122">
        <f>'CBA Result'!$G$125+'CBA Result'!$G$126</f>
        <v>5415872827.8395329</v>
      </c>
      <c r="Q1099" s="122">
        <f>'CBA Result'!$G$110</f>
        <v>-7384971586.1375494</v>
      </c>
      <c r="R1099" s="3">
        <v>4.2470520726300975E-3</v>
      </c>
      <c r="S1099" s="122">
        <f t="shared" si="55"/>
        <v>656272113.35281169</v>
      </c>
      <c r="T1099" s="3">
        <v>0.96000205879667522</v>
      </c>
      <c r="U1099" s="122">
        <f t="shared" si="56"/>
        <v>-17747683575.828114</v>
      </c>
      <c r="V1099" s="3">
        <f t="shared" si="57"/>
        <v>0.28642610209811625</v>
      </c>
    </row>
    <row r="1100" spans="13:22" x14ac:dyDescent="0.25">
      <c r="M1100" s="3">
        <v>1096</v>
      </c>
      <c r="N1100" s="122">
        <f>(_xlfn.GAMMA.INV(T1100,IF($O$2="Railway",$D$31,$D$32),IF($O$2="Railway",$F$31,$F$32))*'CBA Result'!$G$124)</f>
        <v>2993381138.3237591</v>
      </c>
      <c r="O1100" s="122">
        <f>'CBA Result'!$G$123+'CBA Result'!$G$127+'CBA Result'!$G$128+'CBA Result'!$G$129+'CBA Result'!$G$130</f>
        <v>728759586.14829445</v>
      </c>
      <c r="P1100" s="122">
        <f>'CBA Result'!$G$125+'CBA Result'!$G$126</f>
        <v>5415872827.8395329</v>
      </c>
      <c r="Q1100" s="122">
        <f>'CBA Result'!$G$110</f>
        <v>-7384971586.1375494</v>
      </c>
      <c r="R1100" s="3">
        <v>0.89658334389493233</v>
      </c>
      <c r="S1100" s="122">
        <f t="shared" si="55"/>
        <v>7686651793.3919611</v>
      </c>
      <c r="T1100" s="3">
        <v>0.74427288039898798</v>
      </c>
      <c r="U1100" s="122">
        <f t="shared" si="56"/>
        <v>-14364600661.830379</v>
      </c>
      <c r="V1100" s="3">
        <f t="shared" si="57"/>
        <v>0.79422970303514673</v>
      </c>
    </row>
    <row r="1101" spans="13:22" x14ac:dyDescent="0.25">
      <c r="M1101" s="3">
        <v>1097</v>
      </c>
      <c r="N1101" s="122">
        <f>(_xlfn.GAMMA.INV(T1101,IF($O$2="Railway",$D$31,$D$32),IF($O$2="Railway",$F$31,$F$32))*'CBA Result'!$G$124)</f>
        <v>2343352987.1708579</v>
      </c>
      <c r="O1101" s="122">
        <f>'CBA Result'!$G$123+'CBA Result'!$G$127+'CBA Result'!$G$128+'CBA Result'!$G$129+'CBA Result'!$G$130</f>
        <v>728759586.14829445</v>
      </c>
      <c r="P1101" s="122">
        <f>'CBA Result'!$G$125+'CBA Result'!$G$126</f>
        <v>5415872827.8395329</v>
      </c>
      <c r="Q1101" s="122">
        <f>'CBA Result'!$G$110</f>
        <v>-7384971586.1375494</v>
      </c>
      <c r="R1101" s="3">
        <v>0.57418469717023513</v>
      </c>
      <c r="S1101" s="122">
        <f t="shared" si="55"/>
        <v>4758715752.8562765</v>
      </c>
      <c r="T1101" s="3">
        <v>0.30302637053702441</v>
      </c>
      <c r="U1101" s="122">
        <f t="shared" si="56"/>
        <v>-11245253549.391459</v>
      </c>
      <c r="V1101" s="3">
        <f t="shared" si="57"/>
        <v>0.6963674310926673</v>
      </c>
    </row>
    <row r="1102" spans="13:22" x14ac:dyDescent="0.25">
      <c r="M1102" s="3">
        <v>1098</v>
      </c>
      <c r="N1102" s="122">
        <f>(_xlfn.GAMMA.INV(T1102,IF($O$2="Railway",$D$31,$D$32),IF($O$2="Railway",$F$31,$F$32))*'CBA Result'!$G$124)</f>
        <v>3432685642.8310194</v>
      </c>
      <c r="O1102" s="122">
        <f>'CBA Result'!$G$123+'CBA Result'!$G$127+'CBA Result'!$G$128+'CBA Result'!$G$129+'CBA Result'!$G$130</f>
        <v>728759586.14829445</v>
      </c>
      <c r="P1102" s="122">
        <f>'CBA Result'!$G$125+'CBA Result'!$G$126</f>
        <v>5415872827.8395329</v>
      </c>
      <c r="Q1102" s="122">
        <f>'CBA Result'!$G$110</f>
        <v>-7384971586.1375494</v>
      </c>
      <c r="R1102" s="3">
        <v>9.1068255017275002E-2</v>
      </c>
      <c r="S1102" s="122">
        <f t="shared" si="55"/>
        <v>1688563699.4691305</v>
      </c>
      <c r="T1102" s="3">
        <v>0.91242708989124133</v>
      </c>
      <c r="U1102" s="122">
        <f t="shared" si="56"/>
        <v>-16472729725.44965</v>
      </c>
      <c r="V1102" s="3">
        <f t="shared" si="57"/>
        <v>0.35513293946724783</v>
      </c>
    </row>
    <row r="1103" spans="13:22" x14ac:dyDescent="0.25">
      <c r="M1103" s="3">
        <v>1099</v>
      </c>
      <c r="N1103" s="122">
        <f>(_xlfn.GAMMA.INV(T1103,IF($O$2="Railway",$D$31,$D$32),IF($O$2="Railway",$F$31,$F$32))*'CBA Result'!$G$124)</f>
        <v>3105124095.0183206</v>
      </c>
      <c r="O1103" s="122">
        <f>'CBA Result'!$G$123+'CBA Result'!$G$127+'CBA Result'!$G$128+'CBA Result'!$G$129+'CBA Result'!$G$130</f>
        <v>728759586.14829445</v>
      </c>
      <c r="P1103" s="122">
        <f>'CBA Result'!$G$125+'CBA Result'!$G$126</f>
        <v>5415872827.8395329</v>
      </c>
      <c r="Q1103" s="122">
        <f>'CBA Result'!$G$110</f>
        <v>-7384971586.1375494</v>
      </c>
      <c r="R1103" s="3">
        <v>0.37686749313704693</v>
      </c>
      <c r="S1103" s="122">
        <f t="shared" si="55"/>
        <v>3534723776.6743069</v>
      </c>
      <c r="T1103" s="3">
        <v>0.79969144720410401</v>
      </c>
      <c r="U1103" s="122">
        <f t="shared" si="56"/>
        <v>-14900831390.733959</v>
      </c>
      <c r="V1103" s="3">
        <f t="shared" si="57"/>
        <v>0.49450982060122295</v>
      </c>
    </row>
    <row r="1104" spans="13:22" x14ac:dyDescent="0.25">
      <c r="M1104" s="3">
        <v>1100</v>
      </c>
      <c r="N1104" s="122">
        <f>(_xlfn.GAMMA.INV(T1104,IF($O$2="Railway",$D$31,$D$32),IF($O$2="Railway",$F$31,$F$32))*'CBA Result'!$G$124)</f>
        <v>2194845815.1984806</v>
      </c>
      <c r="O1104" s="122">
        <f>'CBA Result'!$G$123+'CBA Result'!$G$127+'CBA Result'!$G$128+'CBA Result'!$G$129+'CBA Result'!$G$130</f>
        <v>728759586.14829445</v>
      </c>
      <c r="P1104" s="122">
        <f>'CBA Result'!$G$125+'CBA Result'!$G$126</f>
        <v>5415872827.8395329</v>
      </c>
      <c r="Q1104" s="122">
        <f>'CBA Result'!$G$110</f>
        <v>-7384971586.1375494</v>
      </c>
      <c r="R1104" s="3">
        <v>0.95543994530679832</v>
      </c>
      <c r="S1104" s="122">
        <f t="shared" si="55"/>
        <v>8829637945.7814789</v>
      </c>
      <c r="T1104" s="3">
        <v>0.2079633055298109</v>
      </c>
      <c r="U1104" s="122">
        <f t="shared" si="56"/>
        <v>-10532599155.505772</v>
      </c>
      <c r="V1104" s="3">
        <f t="shared" si="57"/>
        <v>1.1158920199658797</v>
      </c>
    </row>
    <row r="1105" spans="13:22" x14ac:dyDescent="0.25">
      <c r="M1105" s="3">
        <v>1101</v>
      </c>
      <c r="N1105" s="122">
        <f>(_xlfn.GAMMA.INV(T1105,IF($O$2="Railway",$D$31,$D$32),IF($O$2="Railway",$F$31,$F$32))*'CBA Result'!$G$124)</f>
        <v>1925403254.8694565</v>
      </c>
      <c r="O1105" s="122">
        <f>'CBA Result'!$G$123+'CBA Result'!$G$127+'CBA Result'!$G$128+'CBA Result'!$G$129+'CBA Result'!$G$130</f>
        <v>728759586.14829445</v>
      </c>
      <c r="P1105" s="122">
        <f>'CBA Result'!$G$125+'CBA Result'!$G$126</f>
        <v>5415872827.8395329</v>
      </c>
      <c r="Q1105" s="122">
        <f>'CBA Result'!$G$110</f>
        <v>-7384971586.1375494</v>
      </c>
      <c r="R1105" s="3">
        <v>0.2139992010368954</v>
      </c>
      <c r="S1105" s="122">
        <f t="shared" si="55"/>
        <v>2547177839.5062304</v>
      </c>
      <c r="T1105" s="3">
        <v>8.2147688041194211E-2</v>
      </c>
      <c r="U1105" s="122">
        <f t="shared" si="56"/>
        <v>-9239601504.4966698</v>
      </c>
      <c r="V1105" s="3">
        <f t="shared" si="57"/>
        <v>0.56293993609925996</v>
      </c>
    </row>
    <row r="1106" spans="13:22" x14ac:dyDescent="0.25">
      <c r="M1106" s="3">
        <v>1102</v>
      </c>
      <c r="N1106" s="122">
        <f>(_xlfn.GAMMA.INV(T1106,IF($O$2="Railway",$D$31,$D$32),IF($O$2="Railway",$F$31,$F$32))*'CBA Result'!$G$124)</f>
        <v>2351528169.8145475</v>
      </c>
      <c r="O1106" s="122">
        <f>'CBA Result'!$G$123+'CBA Result'!$G$127+'CBA Result'!$G$128+'CBA Result'!$G$129+'CBA Result'!$G$130</f>
        <v>728759586.14829445</v>
      </c>
      <c r="P1106" s="122">
        <f>'CBA Result'!$G$125+'CBA Result'!$G$126</f>
        <v>5415872827.8395329</v>
      </c>
      <c r="Q1106" s="122">
        <f>'CBA Result'!$G$110</f>
        <v>-7384971586.1375494</v>
      </c>
      <c r="R1106" s="3">
        <v>0.22081363668503207</v>
      </c>
      <c r="S1106" s="122">
        <f t="shared" si="55"/>
        <v>2590186148.3749976</v>
      </c>
      <c r="T1106" s="3">
        <v>0.30864410556921273</v>
      </c>
      <c r="U1106" s="122">
        <f t="shared" si="56"/>
        <v>-11284484515.508888</v>
      </c>
      <c r="V1106" s="3">
        <f t="shared" si="57"/>
        <v>0.50250181091963875</v>
      </c>
    </row>
    <row r="1107" spans="13:22" x14ac:dyDescent="0.25">
      <c r="M1107" s="3">
        <v>1103</v>
      </c>
      <c r="N1107" s="122">
        <f>(_xlfn.GAMMA.INV(T1107,IF($O$2="Railway",$D$31,$D$32),IF($O$2="Railway",$F$31,$F$32))*'CBA Result'!$G$124)</f>
        <v>2485381884.8511868</v>
      </c>
      <c r="O1107" s="122">
        <f>'CBA Result'!$G$123+'CBA Result'!$G$127+'CBA Result'!$G$128+'CBA Result'!$G$129+'CBA Result'!$G$130</f>
        <v>728759586.14829445</v>
      </c>
      <c r="P1107" s="122">
        <f>'CBA Result'!$G$125+'CBA Result'!$G$126</f>
        <v>5415872827.8395329</v>
      </c>
      <c r="Q1107" s="122">
        <f>'CBA Result'!$G$110</f>
        <v>-7384971586.1375494</v>
      </c>
      <c r="R1107" s="3">
        <v>0.19365823518247993</v>
      </c>
      <c r="S1107" s="122">
        <f t="shared" si="55"/>
        <v>2417020916.0689158</v>
      </c>
      <c r="T1107" s="3">
        <v>0.4041622979529198</v>
      </c>
      <c r="U1107" s="122">
        <f t="shared" si="56"/>
        <v>-11926820080.127457</v>
      </c>
      <c r="V1107" s="3">
        <f t="shared" si="57"/>
        <v>0.47214281335987252</v>
      </c>
    </row>
    <row r="1108" spans="13:22" x14ac:dyDescent="0.25">
      <c r="M1108" s="3">
        <v>1104</v>
      </c>
      <c r="N1108" s="122">
        <f>(_xlfn.GAMMA.INV(T1108,IF($O$2="Railway",$D$31,$D$32),IF($O$2="Railway",$F$31,$F$32))*'CBA Result'!$G$124)</f>
        <v>2208055225.9121327</v>
      </c>
      <c r="O1108" s="122">
        <f>'CBA Result'!$G$123+'CBA Result'!$G$127+'CBA Result'!$G$128+'CBA Result'!$G$129+'CBA Result'!$G$130</f>
        <v>728759586.14829445</v>
      </c>
      <c r="P1108" s="122">
        <f>'CBA Result'!$G$125+'CBA Result'!$G$126</f>
        <v>5415872827.8395329</v>
      </c>
      <c r="Q1108" s="122">
        <f>'CBA Result'!$G$110</f>
        <v>-7384971586.1375494</v>
      </c>
      <c r="R1108" s="3">
        <v>0.30303509808565954</v>
      </c>
      <c r="S1108" s="122">
        <f t="shared" si="55"/>
        <v>3093611173.8002377</v>
      </c>
      <c r="T1108" s="3">
        <v>0.21579367679064498</v>
      </c>
      <c r="U1108" s="122">
        <f t="shared" si="56"/>
        <v>-10595988313.488497</v>
      </c>
      <c r="V1108" s="3">
        <f t="shared" si="57"/>
        <v>0.56912350291893432</v>
      </c>
    </row>
    <row r="1109" spans="13:22" x14ac:dyDescent="0.25">
      <c r="M1109" s="3">
        <v>1105</v>
      </c>
      <c r="N1109" s="122">
        <f>(_xlfn.GAMMA.INV(T1109,IF($O$2="Railway",$D$31,$D$32),IF($O$2="Railway",$F$31,$F$32))*'CBA Result'!$G$124)</f>
        <v>2210706369.3400435</v>
      </c>
      <c r="O1109" s="122">
        <f>'CBA Result'!$G$123+'CBA Result'!$G$127+'CBA Result'!$G$128+'CBA Result'!$G$129+'CBA Result'!$G$130</f>
        <v>728759586.14829445</v>
      </c>
      <c r="P1109" s="122">
        <f>'CBA Result'!$G$125+'CBA Result'!$G$126</f>
        <v>5415872827.8395329</v>
      </c>
      <c r="Q1109" s="122">
        <f>'CBA Result'!$G$110</f>
        <v>-7384971586.1375494</v>
      </c>
      <c r="R1109" s="3">
        <v>0.82698795921116264</v>
      </c>
      <c r="S1109" s="122">
        <f t="shared" si="55"/>
        <v>6810444238.9477339</v>
      </c>
      <c r="T1109" s="3">
        <v>0.21738170081754205</v>
      </c>
      <c r="U1109" s="122">
        <f t="shared" si="56"/>
        <v>-10608710588.026682</v>
      </c>
      <c r="V1109" s="3">
        <f t="shared" si="57"/>
        <v>0.91904761785472033</v>
      </c>
    </row>
    <row r="1110" spans="13:22" x14ac:dyDescent="0.25">
      <c r="M1110" s="3">
        <v>1106</v>
      </c>
      <c r="N1110" s="122">
        <f>(_xlfn.GAMMA.INV(T1110,IF($O$2="Railway",$D$31,$D$32),IF($O$2="Railway",$F$31,$F$32))*'CBA Result'!$G$124)</f>
        <v>2230206092.39395</v>
      </c>
      <c r="O1110" s="122">
        <f>'CBA Result'!$G$123+'CBA Result'!$G$127+'CBA Result'!$G$128+'CBA Result'!$G$129+'CBA Result'!$G$130</f>
        <v>728759586.14829445</v>
      </c>
      <c r="P1110" s="122">
        <f>'CBA Result'!$G$125+'CBA Result'!$G$126</f>
        <v>5415872827.8395329</v>
      </c>
      <c r="Q1110" s="122">
        <f>'CBA Result'!$G$110</f>
        <v>-7384971586.1375494</v>
      </c>
      <c r="R1110" s="3">
        <v>0.21749251403137881</v>
      </c>
      <c r="S1110" s="122">
        <f t="shared" si="55"/>
        <v>2569259352.8783364</v>
      </c>
      <c r="T1110" s="3">
        <v>0.22922668778096622</v>
      </c>
      <c r="U1110" s="122">
        <f t="shared" si="56"/>
        <v>-10702285619.652126</v>
      </c>
      <c r="V1110" s="3">
        <f t="shared" si="57"/>
        <v>0.51654620591225386</v>
      </c>
    </row>
    <row r="1111" spans="13:22" x14ac:dyDescent="0.25">
      <c r="M1111" s="3">
        <v>1107</v>
      </c>
      <c r="N1111" s="122">
        <f>(_xlfn.GAMMA.INV(T1111,IF($O$2="Railway",$D$31,$D$32),IF($O$2="Railway",$F$31,$F$32))*'CBA Result'!$G$124)</f>
        <v>1358938731.7304833</v>
      </c>
      <c r="O1111" s="122">
        <f>'CBA Result'!$G$123+'CBA Result'!$G$127+'CBA Result'!$G$128+'CBA Result'!$G$129+'CBA Result'!$G$130</f>
        <v>728759586.14829445</v>
      </c>
      <c r="P1111" s="122">
        <f>'CBA Result'!$G$125+'CBA Result'!$G$126</f>
        <v>5415872827.8395329</v>
      </c>
      <c r="Q1111" s="122">
        <f>'CBA Result'!$G$110</f>
        <v>-7384971586.1375494</v>
      </c>
      <c r="R1111" s="3">
        <v>0.82335455141437197</v>
      </c>
      <c r="S1111" s="122">
        <f t="shared" si="55"/>
        <v>6771467431.2833195</v>
      </c>
      <c r="T1111" s="3">
        <v>2.4263224010458995E-3</v>
      </c>
      <c r="U1111" s="122">
        <f t="shared" si="56"/>
        <v>-6521258504.3994217</v>
      </c>
      <c r="V1111" s="3">
        <f t="shared" si="57"/>
        <v>1.3585055312844077</v>
      </c>
    </row>
    <row r="1112" spans="13:22" x14ac:dyDescent="0.25">
      <c r="M1112" s="3">
        <v>1108</v>
      </c>
      <c r="N1112" s="122">
        <f>(_xlfn.GAMMA.INV(T1112,IF($O$2="Railway",$D$31,$D$32),IF($O$2="Railway",$F$31,$F$32))*'CBA Result'!$G$124)</f>
        <v>2740085821.851141</v>
      </c>
      <c r="O1112" s="122">
        <f>'CBA Result'!$G$123+'CBA Result'!$G$127+'CBA Result'!$G$128+'CBA Result'!$G$129+'CBA Result'!$G$130</f>
        <v>728759586.14829445</v>
      </c>
      <c r="P1112" s="122">
        <f>'CBA Result'!$G$125+'CBA Result'!$G$126</f>
        <v>5415872827.8395329</v>
      </c>
      <c r="Q1112" s="122">
        <f>'CBA Result'!$G$110</f>
        <v>-7384971586.1375494</v>
      </c>
      <c r="R1112" s="3">
        <v>0.41501235826946625</v>
      </c>
      <c r="S1112" s="122">
        <f t="shared" si="55"/>
        <v>3763108148.3430529</v>
      </c>
      <c r="T1112" s="3">
        <v>0.58789102881716182</v>
      </c>
      <c r="U1112" s="122">
        <f t="shared" si="56"/>
        <v>-13149090206.426563</v>
      </c>
      <c r="V1112" s="3">
        <f t="shared" si="57"/>
        <v>0.54999649730959344</v>
      </c>
    </row>
    <row r="1113" spans="13:22" x14ac:dyDescent="0.25">
      <c r="M1113" s="3">
        <v>1109</v>
      </c>
      <c r="N1113" s="122">
        <f>(_xlfn.GAMMA.INV(T1113,IF($O$2="Railway",$D$31,$D$32),IF($O$2="Railway",$F$31,$F$32))*'CBA Result'!$G$124)</f>
        <v>1986797178.5616703</v>
      </c>
      <c r="O1113" s="122">
        <f>'CBA Result'!$G$123+'CBA Result'!$G$127+'CBA Result'!$G$128+'CBA Result'!$G$129+'CBA Result'!$G$130</f>
        <v>728759586.14829445</v>
      </c>
      <c r="P1113" s="122">
        <f>'CBA Result'!$G$125+'CBA Result'!$G$126</f>
        <v>5415872827.8395329</v>
      </c>
      <c r="Q1113" s="122">
        <f>'CBA Result'!$G$110</f>
        <v>-7384971586.1375494</v>
      </c>
      <c r="R1113" s="3">
        <v>0.45273973530365752</v>
      </c>
      <c r="S1113" s="122">
        <f t="shared" si="55"/>
        <v>3991280473.2966456</v>
      </c>
      <c r="T1113" s="3">
        <v>0.10480958494364934</v>
      </c>
      <c r="U1113" s="122">
        <f t="shared" si="56"/>
        <v>-9534217911.8798561</v>
      </c>
      <c r="V1113" s="3">
        <f t="shared" si="57"/>
        <v>0.70344912398632475</v>
      </c>
    </row>
    <row r="1114" spans="13:22" x14ac:dyDescent="0.25">
      <c r="M1114" s="3">
        <v>1110</v>
      </c>
      <c r="N1114" s="122">
        <f>(_xlfn.GAMMA.INV(T1114,IF($O$2="Railway",$D$31,$D$32),IF($O$2="Railway",$F$31,$F$32))*'CBA Result'!$G$124)</f>
        <v>2074756552.3468442</v>
      </c>
      <c r="O1114" s="122">
        <f>'CBA Result'!$G$123+'CBA Result'!$G$127+'CBA Result'!$G$128+'CBA Result'!$G$129+'CBA Result'!$G$130</f>
        <v>728759586.14829445</v>
      </c>
      <c r="P1114" s="122">
        <f>'CBA Result'!$G$125+'CBA Result'!$G$126</f>
        <v>5415872827.8395329</v>
      </c>
      <c r="Q1114" s="122">
        <f>'CBA Result'!$G$110</f>
        <v>-7384971586.1375494</v>
      </c>
      <c r="R1114" s="3">
        <v>0.9735475571836405</v>
      </c>
      <c r="S1114" s="122">
        <f t="shared" si="55"/>
        <v>9401718029.8288059</v>
      </c>
      <c r="T1114" s="3">
        <v>0.1435600266963345</v>
      </c>
      <c r="U1114" s="122">
        <f t="shared" si="56"/>
        <v>-9956316275.0693283</v>
      </c>
      <c r="V1114" s="3">
        <f t="shared" si="57"/>
        <v>1.2258785107988102</v>
      </c>
    </row>
    <row r="1115" spans="13:22" x14ac:dyDescent="0.25">
      <c r="M1115" s="3">
        <v>1111</v>
      </c>
      <c r="N1115" s="122">
        <f>(_xlfn.GAMMA.INV(T1115,IF($O$2="Railway",$D$31,$D$32),IF($O$2="Railway",$F$31,$F$32))*'CBA Result'!$G$124)</f>
        <v>2539807195.9443107</v>
      </c>
      <c r="O1115" s="122">
        <f>'CBA Result'!$G$123+'CBA Result'!$G$127+'CBA Result'!$G$128+'CBA Result'!$G$129+'CBA Result'!$G$130</f>
        <v>728759586.14829445</v>
      </c>
      <c r="P1115" s="122">
        <f>'CBA Result'!$G$125+'CBA Result'!$G$126</f>
        <v>5415872827.8395329</v>
      </c>
      <c r="Q1115" s="122">
        <f>'CBA Result'!$G$110</f>
        <v>-7384971586.1375494</v>
      </c>
      <c r="R1115" s="3">
        <v>0.97860697330118585</v>
      </c>
      <c r="S1115" s="122">
        <f t="shared" si="55"/>
        <v>9610530871.3313255</v>
      </c>
      <c r="T1115" s="3">
        <v>0.44405198931771228</v>
      </c>
      <c r="U1115" s="122">
        <f t="shared" si="56"/>
        <v>-12187995594.912188</v>
      </c>
      <c r="V1115" s="3">
        <f t="shared" si="57"/>
        <v>1.0567035041266539</v>
      </c>
    </row>
    <row r="1116" spans="13:22" x14ac:dyDescent="0.25">
      <c r="M1116" s="3">
        <v>1112</v>
      </c>
      <c r="N1116" s="122">
        <f>(_xlfn.GAMMA.INV(T1116,IF($O$2="Railway",$D$31,$D$32),IF($O$2="Railway",$F$31,$F$32))*'CBA Result'!$G$124)</f>
        <v>2315908317.024734</v>
      </c>
      <c r="O1116" s="122">
        <f>'CBA Result'!$G$123+'CBA Result'!$G$127+'CBA Result'!$G$128+'CBA Result'!$G$129+'CBA Result'!$G$130</f>
        <v>728759586.14829445</v>
      </c>
      <c r="P1116" s="122">
        <f>'CBA Result'!$G$125+'CBA Result'!$G$126</f>
        <v>5415872827.8395329</v>
      </c>
      <c r="Q1116" s="122">
        <f>'CBA Result'!$G$110</f>
        <v>-7384971586.1375494</v>
      </c>
      <c r="R1116" s="3">
        <v>0.84074140598058189</v>
      </c>
      <c r="S1116" s="122">
        <f t="shared" si="55"/>
        <v>6962772574.4770193</v>
      </c>
      <c r="T1116" s="3">
        <v>0.28441717352728091</v>
      </c>
      <c r="U1116" s="122">
        <f t="shared" si="56"/>
        <v>-11113552403.186773</v>
      </c>
      <c r="V1116" s="3">
        <f t="shared" si="57"/>
        <v>0.90047179466940275</v>
      </c>
    </row>
    <row r="1117" spans="13:22" x14ac:dyDescent="0.25">
      <c r="M1117" s="3">
        <v>1113</v>
      </c>
      <c r="N1117" s="122">
        <f>(_xlfn.GAMMA.INV(T1117,IF($O$2="Railway",$D$31,$D$32),IF($O$2="Railway",$F$31,$F$32))*'CBA Result'!$G$124)</f>
        <v>2263517015.3695369</v>
      </c>
      <c r="O1117" s="122">
        <f>'CBA Result'!$G$123+'CBA Result'!$G$127+'CBA Result'!$G$128+'CBA Result'!$G$129+'CBA Result'!$G$130</f>
        <v>728759586.14829445</v>
      </c>
      <c r="P1117" s="122">
        <f>'CBA Result'!$G$125+'CBA Result'!$G$126</f>
        <v>5415872827.8395329</v>
      </c>
      <c r="Q1117" s="122">
        <f>'CBA Result'!$G$110</f>
        <v>-7384971586.1375494</v>
      </c>
      <c r="R1117" s="3">
        <v>0.9511272824667939</v>
      </c>
      <c r="S1117" s="122">
        <f t="shared" si="55"/>
        <v>8718573036.8490543</v>
      </c>
      <c r="T1117" s="3">
        <v>0.25010254357450012</v>
      </c>
      <c r="U1117" s="122">
        <f t="shared" si="56"/>
        <v>-10862137667.924616</v>
      </c>
      <c r="V1117" s="3">
        <f t="shared" si="57"/>
        <v>1.0781348935530874</v>
      </c>
    </row>
    <row r="1118" spans="13:22" x14ac:dyDescent="0.25">
      <c r="M1118" s="3">
        <v>1114</v>
      </c>
      <c r="N1118" s="122">
        <f>(_xlfn.GAMMA.INV(T1118,IF($O$2="Railway",$D$31,$D$32),IF($O$2="Railway",$F$31,$F$32))*'CBA Result'!$G$124)</f>
        <v>3302799489.6538954</v>
      </c>
      <c r="O1118" s="122">
        <f>'CBA Result'!$G$123+'CBA Result'!$G$127+'CBA Result'!$G$128+'CBA Result'!$G$129+'CBA Result'!$G$130</f>
        <v>728759586.14829445</v>
      </c>
      <c r="P1118" s="122">
        <f>'CBA Result'!$G$125+'CBA Result'!$G$126</f>
        <v>5415872827.8395329</v>
      </c>
      <c r="Q1118" s="122">
        <f>'CBA Result'!$G$110</f>
        <v>-7384971586.1375494</v>
      </c>
      <c r="R1118" s="3">
        <v>0.95389667437429293</v>
      </c>
      <c r="S1118" s="122">
        <f t="shared" si="55"/>
        <v>8789070580.6434021</v>
      </c>
      <c r="T1118" s="3">
        <v>0.87606471507556816</v>
      </c>
      <c r="U1118" s="122">
        <f t="shared" si="56"/>
        <v>-15849433647.979372</v>
      </c>
      <c r="V1118" s="3">
        <f t="shared" si="57"/>
        <v>0.80890143718668961</v>
      </c>
    </row>
    <row r="1119" spans="13:22" x14ac:dyDescent="0.25">
      <c r="M1119" s="3">
        <v>1115</v>
      </c>
      <c r="N1119" s="122">
        <f>(_xlfn.GAMMA.INV(T1119,IF($O$2="Railway",$D$31,$D$32),IF($O$2="Railway",$F$31,$F$32))*'CBA Result'!$G$124)</f>
        <v>2566586755.2508526</v>
      </c>
      <c r="O1119" s="122">
        <f>'CBA Result'!$G$123+'CBA Result'!$G$127+'CBA Result'!$G$128+'CBA Result'!$G$129+'CBA Result'!$G$130</f>
        <v>728759586.14829445</v>
      </c>
      <c r="P1119" s="122">
        <f>'CBA Result'!$G$125+'CBA Result'!$G$126</f>
        <v>5415872827.8395329</v>
      </c>
      <c r="Q1119" s="122">
        <f>'CBA Result'!$G$110</f>
        <v>-7384971586.1375494</v>
      </c>
      <c r="R1119" s="3">
        <v>0.83890426299830123</v>
      </c>
      <c r="S1119" s="122">
        <f t="shared" si="55"/>
        <v>6941961703.4443598</v>
      </c>
      <c r="T1119" s="3">
        <v>0.46370326666116413</v>
      </c>
      <c r="U1119" s="122">
        <f t="shared" si="56"/>
        <v>-12316505015.384346</v>
      </c>
      <c r="V1119" s="3">
        <f t="shared" si="57"/>
        <v>0.83118612236638978</v>
      </c>
    </row>
    <row r="1120" spans="13:22" x14ac:dyDescent="0.25">
      <c r="M1120" s="3">
        <v>1116</v>
      </c>
      <c r="N1120" s="122">
        <f>(_xlfn.GAMMA.INV(T1120,IF($O$2="Railway",$D$31,$D$32),IF($O$2="Railway",$F$31,$F$32))*'CBA Result'!$G$124)</f>
        <v>2820328289.1846519</v>
      </c>
      <c r="O1120" s="122">
        <f>'CBA Result'!$G$123+'CBA Result'!$G$127+'CBA Result'!$G$128+'CBA Result'!$G$129+'CBA Result'!$G$130</f>
        <v>728759586.14829445</v>
      </c>
      <c r="P1120" s="122">
        <f>'CBA Result'!$G$125+'CBA Result'!$G$126</f>
        <v>5415872827.8395329</v>
      </c>
      <c r="Q1120" s="122">
        <f>'CBA Result'!$G$110</f>
        <v>-7384971586.1375494</v>
      </c>
      <c r="R1120" s="3">
        <v>0.49825266783797972</v>
      </c>
      <c r="S1120" s="122">
        <f t="shared" si="55"/>
        <v>4271614312.5655823</v>
      </c>
      <c r="T1120" s="3">
        <v>0.64152359119092506</v>
      </c>
      <c r="U1120" s="122">
        <f t="shared" si="56"/>
        <v>-13534156773.663408</v>
      </c>
      <c r="V1120" s="3">
        <f t="shared" si="57"/>
        <v>0.57784923868453397</v>
      </c>
    </row>
    <row r="1121" spans="13:22" x14ac:dyDescent="0.25">
      <c r="M1121" s="3">
        <v>1117</v>
      </c>
      <c r="N1121" s="122">
        <f>(_xlfn.GAMMA.INV(T1121,IF($O$2="Railway",$D$31,$D$32),IF($O$2="Railway",$F$31,$F$32))*'CBA Result'!$G$124)</f>
        <v>2924223678.797399</v>
      </c>
      <c r="O1121" s="122">
        <f>'CBA Result'!$G$123+'CBA Result'!$G$127+'CBA Result'!$G$128+'CBA Result'!$G$129+'CBA Result'!$G$130</f>
        <v>728759586.14829445</v>
      </c>
      <c r="P1121" s="122">
        <f>'CBA Result'!$G$125+'CBA Result'!$G$126</f>
        <v>5415872827.8395329</v>
      </c>
      <c r="Q1121" s="122">
        <f>'CBA Result'!$G$110</f>
        <v>-7384971586.1375494</v>
      </c>
      <c r="R1121" s="3">
        <v>0.54912470221848853</v>
      </c>
      <c r="S1121" s="122">
        <f t="shared" si="55"/>
        <v>4594628813.9668484</v>
      </c>
      <c r="T1121" s="3">
        <v>0.70555726735449209</v>
      </c>
      <c r="U1121" s="122">
        <f t="shared" si="56"/>
        <v>-14032728693.9863</v>
      </c>
      <c r="V1121" s="3">
        <f t="shared" si="57"/>
        <v>0.58774114848005587</v>
      </c>
    </row>
    <row r="1122" spans="13:22" x14ac:dyDescent="0.25">
      <c r="M1122" s="3">
        <v>1118</v>
      </c>
      <c r="N1122" s="122">
        <f>(_xlfn.GAMMA.INV(T1122,IF($O$2="Railway",$D$31,$D$32),IF($O$2="Railway",$F$31,$F$32))*'CBA Result'!$G$124)</f>
        <v>2772385095.8495984</v>
      </c>
      <c r="O1122" s="122">
        <f>'CBA Result'!$G$123+'CBA Result'!$G$127+'CBA Result'!$G$128+'CBA Result'!$G$129+'CBA Result'!$G$130</f>
        <v>728759586.14829445</v>
      </c>
      <c r="P1122" s="122">
        <f>'CBA Result'!$G$125+'CBA Result'!$G$126</f>
        <v>5415872827.8395329</v>
      </c>
      <c r="Q1122" s="122">
        <f>'CBA Result'!$G$110</f>
        <v>-7384971586.1375494</v>
      </c>
      <c r="R1122" s="3">
        <v>0.13492239297730113</v>
      </c>
      <c r="S1122" s="122">
        <f t="shared" si="55"/>
        <v>2019946520.4020774</v>
      </c>
      <c r="T1122" s="3">
        <v>0.60986447266054866</v>
      </c>
      <c r="U1122" s="122">
        <f t="shared" si="56"/>
        <v>-13304087566.005936</v>
      </c>
      <c r="V1122" s="3">
        <f t="shared" si="57"/>
        <v>0.41499209735414233</v>
      </c>
    </row>
    <row r="1123" spans="13:22" x14ac:dyDescent="0.25">
      <c r="M1123" s="3">
        <v>1119</v>
      </c>
      <c r="N1123" s="122">
        <f>(_xlfn.GAMMA.INV(T1123,IF($O$2="Railway",$D$31,$D$32),IF($O$2="Railway",$F$31,$F$32))*'CBA Result'!$G$124)</f>
        <v>2402805996.5320377</v>
      </c>
      <c r="O1123" s="122">
        <f>'CBA Result'!$G$123+'CBA Result'!$G$127+'CBA Result'!$G$128+'CBA Result'!$G$129+'CBA Result'!$G$130</f>
        <v>728759586.14829445</v>
      </c>
      <c r="P1123" s="122">
        <f>'CBA Result'!$G$125+'CBA Result'!$G$126</f>
        <v>5415872827.8395329</v>
      </c>
      <c r="Q1123" s="122">
        <f>'CBA Result'!$G$110</f>
        <v>-7384971586.1375494</v>
      </c>
      <c r="R1123" s="3">
        <v>0.7353842326909481</v>
      </c>
      <c r="S1123" s="122">
        <f t="shared" si="55"/>
        <v>5945620702.0104609</v>
      </c>
      <c r="T1123" s="3">
        <v>0.34455346927446995</v>
      </c>
      <c r="U1123" s="122">
        <f t="shared" si="56"/>
        <v>-11530555920.908255</v>
      </c>
      <c r="V1123" s="3">
        <f t="shared" si="57"/>
        <v>0.78722885062559822</v>
      </c>
    </row>
    <row r="1124" spans="13:22" x14ac:dyDescent="0.25">
      <c r="M1124" s="3">
        <v>1120</v>
      </c>
      <c r="N1124" s="122">
        <f>(_xlfn.GAMMA.INV(T1124,IF($O$2="Railway",$D$31,$D$32),IF($O$2="Railway",$F$31,$F$32))*'CBA Result'!$G$124)</f>
        <v>2575977234.8949165</v>
      </c>
      <c r="O1124" s="122">
        <f>'CBA Result'!$G$123+'CBA Result'!$G$127+'CBA Result'!$G$128+'CBA Result'!$G$129+'CBA Result'!$G$130</f>
        <v>728759586.14829445</v>
      </c>
      <c r="P1124" s="122">
        <f>'CBA Result'!$G$125+'CBA Result'!$G$126</f>
        <v>5415872827.8395329</v>
      </c>
      <c r="Q1124" s="122">
        <f>'CBA Result'!$G$110</f>
        <v>-7384971586.1375494</v>
      </c>
      <c r="R1124" s="3">
        <v>0.53065833115924876</v>
      </c>
      <c r="S1124" s="122">
        <f t="shared" si="55"/>
        <v>4475959561.0311184</v>
      </c>
      <c r="T1124" s="3">
        <v>0.47058507644407543</v>
      </c>
      <c r="U1124" s="122">
        <f t="shared" si="56"/>
        <v>-12361567933.828993</v>
      </c>
      <c r="V1124" s="3">
        <f t="shared" si="57"/>
        <v>0.62942633359490507</v>
      </c>
    </row>
    <row r="1125" spans="13:22" x14ac:dyDescent="0.25">
      <c r="M1125" s="3">
        <v>1121</v>
      </c>
      <c r="N1125" s="122">
        <f>(_xlfn.GAMMA.INV(T1125,IF($O$2="Railway",$D$31,$D$32),IF($O$2="Railway",$F$31,$F$32))*'CBA Result'!$G$124)</f>
        <v>2571940315.3130155</v>
      </c>
      <c r="O1125" s="122">
        <f>'CBA Result'!$G$123+'CBA Result'!$G$127+'CBA Result'!$G$128+'CBA Result'!$G$129+'CBA Result'!$G$130</f>
        <v>728759586.14829445</v>
      </c>
      <c r="P1125" s="122">
        <f>'CBA Result'!$G$125+'CBA Result'!$G$126</f>
        <v>5415872827.8395329</v>
      </c>
      <c r="Q1125" s="122">
        <f>'CBA Result'!$G$110</f>
        <v>-7384971586.1375494</v>
      </c>
      <c r="R1125" s="3">
        <v>0.6780346043253781</v>
      </c>
      <c r="S1125" s="122">
        <f t="shared" si="55"/>
        <v>5489863311.5816946</v>
      </c>
      <c r="T1125" s="3">
        <v>0.46762748243118024</v>
      </c>
      <c r="U1125" s="122">
        <f t="shared" si="56"/>
        <v>-12342195613.693907</v>
      </c>
      <c r="V1125" s="3">
        <f t="shared" si="57"/>
        <v>0.7122365815762719</v>
      </c>
    </row>
    <row r="1126" spans="13:22" x14ac:dyDescent="0.25">
      <c r="M1126" s="3">
        <v>1122</v>
      </c>
      <c r="N1126" s="122">
        <f>(_xlfn.GAMMA.INV(T1126,IF($O$2="Railway",$D$31,$D$32),IF($O$2="Railway",$F$31,$F$32))*'CBA Result'!$G$124)</f>
        <v>2752931277.8015599</v>
      </c>
      <c r="O1126" s="122">
        <f>'CBA Result'!$G$123+'CBA Result'!$G$127+'CBA Result'!$G$128+'CBA Result'!$G$129+'CBA Result'!$G$130</f>
        <v>728759586.14829445</v>
      </c>
      <c r="P1126" s="122">
        <f>'CBA Result'!$G$125+'CBA Result'!$G$126</f>
        <v>5415872827.8395329</v>
      </c>
      <c r="Q1126" s="122">
        <f>'CBA Result'!$G$110</f>
        <v>-7384971586.1375494</v>
      </c>
      <c r="R1126" s="3">
        <v>6.7134260415500968E-2</v>
      </c>
      <c r="S1126" s="122">
        <f t="shared" si="55"/>
        <v>1484507716.5362837</v>
      </c>
      <c r="T1126" s="3">
        <v>0.59668763965504035</v>
      </c>
      <c r="U1126" s="122">
        <f t="shared" si="56"/>
        <v>-13210732822.759151</v>
      </c>
      <c r="V1126" s="3">
        <f t="shared" si="57"/>
        <v>0.37592150618098064</v>
      </c>
    </row>
    <row r="1127" spans="13:22" x14ac:dyDescent="0.25">
      <c r="M1127" s="3">
        <v>1123</v>
      </c>
      <c r="N1127" s="122">
        <f>(_xlfn.GAMMA.INV(T1127,IF($O$2="Railway",$D$31,$D$32),IF($O$2="Railway",$F$31,$F$32))*'CBA Result'!$G$124)</f>
        <v>2161093915.6186657</v>
      </c>
      <c r="O1127" s="122">
        <f>'CBA Result'!$G$123+'CBA Result'!$G$127+'CBA Result'!$G$128+'CBA Result'!$G$129+'CBA Result'!$G$130</f>
        <v>728759586.14829445</v>
      </c>
      <c r="P1127" s="122">
        <f>'CBA Result'!$G$125+'CBA Result'!$G$126</f>
        <v>5415872827.8395329</v>
      </c>
      <c r="Q1127" s="122">
        <f>'CBA Result'!$G$110</f>
        <v>-7384971586.1375494</v>
      </c>
      <c r="R1127" s="3">
        <v>9.1957766440106892E-2</v>
      </c>
      <c r="S1127" s="122">
        <f t="shared" si="55"/>
        <v>1695751270.862638</v>
      </c>
      <c r="T1127" s="3">
        <v>0.18859688306163203</v>
      </c>
      <c r="U1127" s="122">
        <f t="shared" si="56"/>
        <v>-10370630954.118048</v>
      </c>
      <c r="V1127" s="3">
        <f t="shared" si="57"/>
        <v>0.44217220658196427</v>
      </c>
    </row>
    <row r="1128" spans="13:22" x14ac:dyDescent="0.25">
      <c r="M1128" s="3">
        <v>1124</v>
      </c>
      <c r="N1128" s="122">
        <f>(_xlfn.GAMMA.INV(T1128,IF($O$2="Railway",$D$31,$D$32),IF($O$2="Railway",$F$31,$F$32))*'CBA Result'!$G$124)</f>
        <v>2123710642.282886</v>
      </c>
      <c r="O1128" s="122">
        <f>'CBA Result'!$G$123+'CBA Result'!$G$127+'CBA Result'!$G$128+'CBA Result'!$G$129+'CBA Result'!$G$130</f>
        <v>728759586.14829445</v>
      </c>
      <c r="P1128" s="122">
        <f>'CBA Result'!$G$125+'CBA Result'!$G$126</f>
        <v>5415872827.8395329</v>
      </c>
      <c r="Q1128" s="122">
        <f>'CBA Result'!$G$110</f>
        <v>-7384971586.1375494</v>
      </c>
      <c r="R1128" s="3">
        <v>0.24682095282316308</v>
      </c>
      <c r="S1128" s="122">
        <f t="shared" si="55"/>
        <v>2752093434.1976552</v>
      </c>
      <c r="T1128" s="3">
        <v>0.1682761707823196</v>
      </c>
      <c r="U1128" s="122">
        <f t="shared" si="56"/>
        <v>-10191236560.926529</v>
      </c>
      <c r="V1128" s="3">
        <f t="shared" si="57"/>
        <v>0.54993951216056369</v>
      </c>
    </row>
    <row r="1129" spans="13:22" x14ac:dyDescent="0.25">
      <c r="M1129" s="3">
        <v>1125</v>
      </c>
      <c r="N1129" s="122">
        <f>(_xlfn.GAMMA.INV(T1129,IF($O$2="Railway",$D$31,$D$32),IF($O$2="Railway",$F$31,$F$32))*'CBA Result'!$G$124)</f>
        <v>1883019693.1833394</v>
      </c>
      <c r="O1129" s="122">
        <f>'CBA Result'!$G$123+'CBA Result'!$G$127+'CBA Result'!$G$128+'CBA Result'!$G$129+'CBA Result'!$G$130</f>
        <v>728759586.14829445</v>
      </c>
      <c r="P1129" s="122">
        <f>'CBA Result'!$G$125+'CBA Result'!$G$126</f>
        <v>5415872827.8395329</v>
      </c>
      <c r="Q1129" s="122">
        <f>'CBA Result'!$G$110</f>
        <v>-7384971586.1375494</v>
      </c>
      <c r="R1129" s="3">
        <v>0.75237777596699817</v>
      </c>
      <c r="S1129" s="122">
        <f t="shared" si="55"/>
        <v>6090946161.9801722</v>
      </c>
      <c r="T1129" s="3">
        <v>6.8572248090122523E-2</v>
      </c>
      <c r="U1129" s="122">
        <f t="shared" si="56"/>
        <v>-9036211788.94977</v>
      </c>
      <c r="V1129" s="3">
        <f t="shared" si="57"/>
        <v>0.96309445203068622</v>
      </c>
    </row>
    <row r="1130" spans="13:22" x14ac:dyDescent="0.25">
      <c r="M1130" s="3">
        <v>1126</v>
      </c>
      <c r="N1130" s="122">
        <f>(_xlfn.GAMMA.INV(T1130,IF($O$2="Railway",$D$31,$D$32),IF($O$2="Railway",$F$31,$F$32))*'CBA Result'!$G$124)</f>
        <v>2690099049.7256007</v>
      </c>
      <c r="O1130" s="122">
        <f>'CBA Result'!$G$123+'CBA Result'!$G$127+'CBA Result'!$G$128+'CBA Result'!$G$129+'CBA Result'!$G$130</f>
        <v>728759586.14829445</v>
      </c>
      <c r="P1130" s="122">
        <f>'CBA Result'!$G$125+'CBA Result'!$G$126</f>
        <v>5415872827.8395329</v>
      </c>
      <c r="Q1130" s="122">
        <f>'CBA Result'!$G$110</f>
        <v>-7384971586.1375494</v>
      </c>
      <c r="R1130" s="3">
        <v>0.67570539562606657</v>
      </c>
      <c r="S1130" s="122">
        <f t="shared" si="55"/>
        <v>5472303102.9287939</v>
      </c>
      <c r="T1130" s="3">
        <v>0.55300918817188538</v>
      </c>
      <c r="U1130" s="122">
        <f t="shared" si="56"/>
        <v>-12909214297.954918</v>
      </c>
      <c r="V1130" s="3">
        <f t="shared" si="57"/>
        <v>0.68874538245222483</v>
      </c>
    </row>
    <row r="1131" spans="13:22" x14ac:dyDescent="0.25">
      <c r="M1131" s="3">
        <v>1127</v>
      </c>
      <c r="N1131" s="122">
        <f>(_xlfn.GAMMA.INV(T1131,IF($O$2="Railway",$D$31,$D$32),IF($O$2="Railway",$F$31,$F$32))*'CBA Result'!$G$124)</f>
        <v>2433183579.6142826</v>
      </c>
      <c r="O1131" s="122">
        <f>'CBA Result'!$G$123+'CBA Result'!$G$127+'CBA Result'!$G$128+'CBA Result'!$G$129+'CBA Result'!$G$130</f>
        <v>728759586.14829445</v>
      </c>
      <c r="P1131" s="122">
        <f>'CBA Result'!$G$125+'CBA Result'!$G$126</f>
        <v>5415872827.8395329</v>
      </c>
      <c r="Q1131" s="122">
        <f>'CBA Result'!$G$110</f>
        <v>-7384971586.1375494</v>
      </c>
      <c r="R1131" s="3">
        <v>0.60782369209831821</v>
      </c>
      <c r="S1131" s="122">
        <f t="shared" si="55"/>
        <v>4985450916.934721</v>
      </c>
      <c r="T1131" s="3">
        <v>0.36628148244356862</v>
      </c>
      <c r="U1131" s="122">
        <f t="shared" si="56"/>
        <v>-11676331493.708309</v>
      </c>
      <c r="V1131" s="3">
        <f t="shared" si="57"/>
        <v>0.69777002195316662</v>
      </c>
    </row>
    <row r="1132" spans="13:22" x14ac:dyDescent="0.25">
      <c r="M1132" s="3">
        <v>1128</v>
      </c>
      <c r="N1132" s="122">
        <f>(_xlfn.GAMMA.INV(T1132,IF($O$2="Railway",$D$31,$D$32),IF($O$2="Railway",$F$31,$F$32))*'CBA Result'!$G$124)</f>
        <v>3455112955.6471138</v>
      </c>
      <c r="O1132" s="122">
        <f>'CBA Result'!$G$123+'CBA Result'!$G$127+'CBA Result'!$G$128+'CBA Result'!$G$129+'CBA Result'!$G$130</f>
        <v>728759586.14829445</v>
      </c>
      <c r="P1132" s="122">
        <f>'CBA Result'!$G$125+'CBA Result'!$G$126</f>
        <v>5415872827.8395329</v>
      </c>
      <c r="Q1132" s="122">
        <f>'CBA Result'!$G$110</f>
        <v>-7384971586.1375494</v>
      </c>
      <c r="R1132" s="3">
        <v>0.9833280614195995</v>
      </c>
      <c r="S1132" s="122">
        <f t="shared" si="55"/>
        <v>9840013610.8818073</v>
      </c>
      <c r="T1132" s="3">
        <v>0.91772616551508368</v>
      </c>
      <c r="U1132" s="122">
        <f t="shared" si="56"/>
        <v>-16580353638.888737</v>
      </c>
      <c r="V1132" s="3">
        <f t="shared" si="57"/>
        <v>0.84581345236114858</v>
      </c>
    </row>
    <row r="1133" spans="13:22" x14ac:dyDescent="0.25">
      <c r="M1133" s="3">
        <v>1129</v>
      </c>
      <c r="N1133" s="122">
        <f>(_xlfn.GAMMA.INV(T1133,IF($O$2="Railway",$D$31,$D$32),IF($O$2="Railway",$F$31,$F$32))*'CBA Result'!$G$124)</f>
        <v>2818032670.7873454</v>
      </c>
      <c r="O1133" s="122">
        <f>'CBA Result'!$G$123+'CBA Result'!$G$127+'CBA Result'!$G$128+'CBA Result'!$G$129+'CBA Result'!$G$130</f>
        <v>728759586.14829445</v>
      </c>
      <c r="P1133" s="122">
        <f>'CBA Result'!$G$125+'CBA Result'!$G$126</f>
        <v>5415872827.8395329</v>
      </c>
      <c r="Q1133" s="122">
        <f>'CBA Result'!$G$110</f>
        <v>-7384971586.1375494</v>
      </c>
      <c r="R1133" s="3">
        <v>0.37616963616078192</v>
      </c>
      <c r="S1133" s="122">
        <f t="shared" si="55"/>
        <v>3530557941.4550943</v>
      </c>
      <c r="T1133" s="3">
        <v>0.64003577742464435</v>
      </c>
      <c r="U1133" s="122">
        <f t="shared" si="56"/>
        <v>-13523140588.277901</v>
      </c>
      <c r="V1133" s="3">
        <f t="shared" si="57"/>
        <v>0.52335107752451426</v>
      </c>
    </row>
    <row r="1134" spans="13:22" x14ac:dyDescent="0.25">
      <c r="M1134" s="3">
        <v>1130</v>
      </c>
      <c r="N1134" s="122">
        <f>(_xlfn.GAMMA.INV(T1134,IF($O$2="Railway",$D$31,$D$32),IF($O$2="Railway",$F$31,$F$32))*'CBA Result'!$G$124)</f>
        <v>2255417626.710712</v>
      </c>
      <c r="O1134" s="122">
        <f>'CBA Result'!$G$123+'CBA Result'!$G$127+'CBA Result'!$G$128+'CBA Result'!$G$129+'CBA Result'!$G$130</f>
        <v>728759586.14829445</v>
      </c>
      <c r="P1134" s="122">
        <f>'CBA Result'!$G$125+'CBA Result'!$G$126</f>
        <v>5415872827.8395329</v>
      </c>
      <c r="Q1134" s="122">
        <f>'CBA Result'!$G$110</f>
        <v>-7384971586.1375494</v>
      </c>
      <c r="R1134" s="3">
        <v>0.59051196882603096</v>
      </c>
      <c r="S1134" s="122">
        <f t="shared" si="55"/>
        <v>4867759417.3987474</v>
      </c>
      <c r="T1134" s="3">
        <v>0.2449551162397785</v>
      </c>
      <c r="U1134" s="122">
        <f t="shared" si="56"/>
        <v>-10823270421.051361</v>
      </c>
      <c r="V1134" s="3">
        <f t="shared" si="57"/>
        <v>0.72546802628026963</v>
      </c>
    </row>
    <row r="1135" spans="13:22" x14ac:dyDescent="0.25">
      <c r="M1135" s="3">
        <v>1131</v>
      </c>
      <c r="N1135" s="122">
        <f>(_xlfn.GAMMA.INV(T1135,IF($O$2="Railway",$D$31,$D$32),IF($O$2="Railway",$F$31,$F$32))*'CBA Result'!$G$124)</f>
        <v>2371628078.0111494</v>
      </c>
      <c r="O1135" s="122">
        <f>'CBA Result'!$G$123+'CBA Result'!$G$127+'CBA Result'!$G$128+'CBA Result'!$G$129+'CBA Result'!$G$130</f>
        <v>728759586.14829445</v>
      </c>
      <c r="P1135" s="122">
        <f>'CBA Result'!$G$125+'CBA Result'!$G$126</f>
        <v>5415872827.8395329</v>
      </c>
      <c r="Q1135" s="122">
        <f>'CBA Result'!$G$110</f>
        <v>-7384971586.1375494</v>
      </c>
      <c r="R1135" s="3">
        <v>0.26550127893988995</v>
      </c>
      <c r="S1135" s="122">
        <f t="shared" si="55"/>
        <v>2866612438.8634133</v>
      </c>
      <c r="T1135" s="3">
        <v>0.32258882762500962</v>
      </c>
      <c r="U1135" s="122">
        <f t="shared" si="56"/>
        <v>-11380939708.229626</v>
      </c>
      <c r="V1135" s="3">
        <f t="shared" si="57"/>
        <v>0.52429766398886057</v>
      </c>
    </row>
    <row r="1136" spans="13:22" x14ac:dyDescent="0.25">
      <c r="M1136" s="3">
        <v>1132</v>
      </c>
      <c r="N1136" s="122">
        <f>(_xlfn.GAMMA.INV(T1136,IF($O$2="Railway",$D$31,$D$32),IF($O$2="Railway",$F$31,$F$32))*'CBA Result'!$G$124)</f>
        <v>1949411693.4704578</v>
      </c>
      <c r="O1136" s="122">
        <f>'CBA Result'!$G$123+'CBA Result'!$G$127+'CBA Result'!$G$128+'CBA Result'!$G$129+'CBA Result'!$G$130</f>
        <v>728759586.14829445</v>
      </c>
      <c r="P1136" s="122">
        <f>'CBA Result'!$G$125+'CBA Result'!$G$126</f>
        <v>5415872827.8395329</v>
      </c>
      <c r="Q1136" s="122">
        <f>'CBA Result'!$G$110</f>
        <v>-7384971586.1375494</v>
      </c>
      <c r="R1136" s="3">
        <v>7.1908123485789344E-2</v>
      </c>
      <c r="S1136" s="122">
        <f t="shared" si="55"/>
        <v>1527083250.2741213</v>
      </c>
      <c r="T1136" s="3">
        <v>9.0582585194343146E-2</v>
      </c>
      <c r="U1136" s="122">
        <f t="shared" si="56"/>
        <v>-9354812904.9435177</v>
      </c>
      <c r="V1136" s="3">
        <f t="shared" si="57"/>
        <v>0.44952844836379591</v>
      </c>
    </row>
    <row r="1137" spans="13:22" x14ac:dyDescent="0.25">
      <c r="M1137" s="3">
        <v>1133</v>
      </c>
      <c r="N1137" s="122">
        <f>(_xlfn.GAMMA.INV(T1137,IF($O$2="Railway",$D$31,$D$32),IF($O$2="Railway",$F$31,$F$32))*'CBA Result'!$G$124)</f>
        <v>2943977980.6090951</v>
      </c>
      <c r="O1137" s="122">
        <f>'CBA Result'!$G$123+'CBA Result'!$G$127+'CBA Result'!$G$128+'CBA Result'!$G$129+'CBA Result'!$G$130</f>
        <v>728759586.14829445</v>
      </c>
      <c r="P1137" s="122">
        <f>'CBA Result'!$G$125+'CBA Result'!$G$126</f>
        <v>5415872827.8395329</v>
      </c>
      <c r="Q1137" s="122">
        <f>'CBA Result'!$G$110</f>
        <v>-7384971586.1375494</v>
      </c>
      <c r="R1137" s="3">
        <v>0.15361464867700647</v>
      </c>
      <c r="S1137" s="122">
        <f t="shared" si="55"/>
        <v>2150617663.6116285</v>
      </c>
      <c r="T1137" s="3">
        <v>0.71695012760615773</v>
      </c>
      <c r="U1137" s="122">
        <f t="shared" si="56"/>
        <v>-14127525395.029583</v>
      </c>
      <c r="V1137" s="3">
        <f t="shared" si="57"/>
        <v>0.41219923996157321</v>
      </c>
    </row>
    <row r="1138" spans="13:22" x14ac:dyDescent="0.25">
      <c r="M1138" s="3">
        <v>1134</v>
      </c>
      <c r="N1138" s="122">
        <f>(_xlfn.GAMMA.INV(T1138,IF($O$2="Railway",$D$31,$D$32),IF($O$2="Railway",$F$31,$F$32))*'CBA Result'!$G$124)</f>
        <v>2521263092.9875832</v>
      </c>
      <c r="O1138" s="122">
        <f>'CBA Result'!$G$123+'CBA Result'!$G$127+'CBA Result'!$G$128+'CBA Result'!$G$129+'CBA Result'!$G$130</f>
        <v>728759586.14829445</v>
      </c>
      <c r="P1138" s="122">
        <f>'CBA Result'!$G$125+'CBA Result'!$G$126</f>
        <v>5415872827.8395329</v>
      </c>
      <c r="Q1138" s="122">
        <f>'CBA Result'!$G$110</f>
        <v>-7384971586.1375494</v>
      </c>
      <c r="R1138" s="3">
        <v>7.3259942881526374E-2</v>
      </c>
      <c r="S1138" s="122">
        <f t="shared" si="55"/>
        <v>1538948026.4150033</v>
      </c>
      <c r="T1138" s="3">
        <v>0.43044056394847063</v>
      </c>
      <c r="U1138" s="122">
        <f t="shared" si="56"/>
        <v>-12099006381.278528</v>
      </c>
      <c r="V1138" s="3">
        <f t="shared" si="57"/>
        <v>0.39581520619421473</v>
      </c>
    </row>
    <row r="1139" spans="13:22" x14ac:dyDescent="0.25">
      <c r="M1139" s="3">
        <v>1135</v>
      </c>
      <c r="N1139" s="122">
        <f>(_xlfn.GAMMA.INV(T1139,IF($O$2="Railway",$D$31,$D$32),IF($O$2="Railway",$F$31,$F$32))*'CBA Result'!$G$124)</f>
        <v>3306517566.927537</v>
      </c>
      <c r="O1139" s="122">
        <f>'CBA Result'!$G$123+'CBA Result'!$G$127+'CBA Result'!$G$128+'CBA Result'!$G$129+'CBA Result'!$G$130</f>
        <v>728759586.14829445</v>
      </c>
      <c r="P1139" s="122">
        <f>'CBA Result'!$G$125+'CBA Result'!$G$126</f>
        <v>5415872827.8395329</v>
      </c>
      <c r="Q1139" s="122">
        <f>'CBA Result'!$G$110</f>
        <v>-7384971586.1375494</v>
      </c>
      <c r="R1139" s="3">
        <v>0.23065757261037712</v>
      </c>
      <c r="S1139" s="122">
        <f t="shared" si="55"/>
        <v>2651858220.2705135</v>
      </c>
      <c r="T1139" s="3">
        <v>0.87724861620468364</v>
      </c>
      <c r="U1139" s="122">
        <f t="shared" si="56"/>
        <v>-15867275911.559477</v>
      </c>
      <c r="V1139" s="3">
        <f t="shared" si="57"/>
        <v>0.42144192932793817</v>
      </c>
    </row>
    <row r="1140" spans="13:22" x14ac:dyDescent="0.25">
      <c r="M1140" s="3">
        <v>1136</v>
      </c>
      <c r="N1140" s="122">
        <f>(_xlfn.GAMMA.INV(T1140,IF($O$2="Railway",$D$31,$D$32),IF($O$2="Railway",$F$31,$F$32))*'CBA Result'!$G$124)</f>
        <v>2414312254.5027285</v>
      </c>
      <c r="O1140" s="122">
        <f>'CBA Result'!$G$123+'CBA Result'!$G$127+'CBA Result'!$G$128+'CBA Result'!$G$129+'CBA Result'!$G$130</f>
        <v>728759586.14829445</v>
      </c>
      <c r="P1140" s="122">
        <f>'CBA Result'!$G$125+'CBA Result'!$G$126</f>
        <v>5415872827.8395329</v>
      </c>
      <c r="Q1140" s="122">
        <f>'CBA Result'!$G$110</f>
        <v>-7384971586.1375494</v>
      </c>
      <c r="R1140" s="3">
        <v>0.4145902035847906</v>
      </c>
      <c r="S1140" s="122">
        <f t="shared" si="55"/>
        <v>3760570544.0249014</v>
      </c>
      <c r="T1140" s="3">
        <v>0.35274941420804873</v>
      </c>
      <c r="U1140" s="122">
        <f t="shared" si="56"/>
        <v>-11585772010.414827</v>
      </c>
      <c r="V1140" s="3">
        <f t="shared" si="57"/>
        <v>0.59587245273513201</v>
      </c>
    </row>
    <row r="1141" spans="13:22" x14ac:dyDescent="0.25">
      <c r="M1141" s="3">
        <v>1137</v>
      </c>
      <c r="N1141" s="122">
        <f>(_xlfn.GAMMA.INV(T1141,IF($O$2="Railway",$D$31,$D$32),IF($O$2="Railway",$F$31,$F$32))*'CBA Result'!$G$124)</f>
        <v>2424531381.3168631</v>
      </c>
      <c r="O1141" s="122">
        <f>'CBA Result'!$G$123+'CBA Result'!$G$127+'CBA Result'!$G$128+'CBA Result'!$G$129+'CBA Result'!$G$130</f>
        <v>728759586.14829445</v>
      </c>
      <c r="P1141" s="122">
        <f>'CBA Result'!$G$125+'CBA Result'!$G$126</f>
        <v>5415872827.8395329</v>
      </c>
      <c r="Q1141" s="122">
        <f>'CBA Result'!$G$110</f>
        <v>-7384971586.1375494</v>
      </c>
      <c r="R1141" s="3">
        <v>0.32562697376884842</v>
      </c>
      <c r="S1141" s="122">
        <f t="shared" si="55"/>
        <v>3228959050.2014537</v>
      </c>
      <c r="T1141" s="3">
        <v>0.36006419070786611</v>
      </c>
      <c r="U1141" s="122">
        <f t="shared" si="56"/>
        <v>-11634811430.727287</v>
      </c>
      <c r="V1141" s="3">
        <f t="shared" si="57"/>
        <v>0.54854778314766883</v>
      </c>
    </row>
    <row r="1142" spans="13:22" x14ac:dyDescent="0.25">
      <c r="M1142" s="3">
        <v>1138</v>
      </c>
      <c r="N1142" s="122">
        <f>(_xlfn.GAMMA.INV(T1142,IF($O$2="Railway",$D$31,$D$32),IF($O$2="Railway",$F$31,$F$32))*'CBA Result'!$G$124)</f>
        <v>3129863241.4824648</v>
      </c>
      <c r="O1142" s="122">
        <f>'CBA Result'!$G$123+'CBA Result'!$G$127+'CBA Result'!$G$128+'CBA Result'!$G$129+'CBA Result'!$G$130</f>
        <v>728759586.14829445</v>
      </c>
      <c r="P1142" s="122">
        <f>'CBA Result'!$G$125+'CBA Result'!$G$126</f>
        <v>5415872827.8395329</v>
      </c>
      <c r="Q1142" s="122">
        <f>'CBA Result'!$G$110</f>
        <v>-7384971586.1375494</v>
      </c>
      <c r="R1142" s="3">
        <v>1.1362350753066464E-2</v>
      </c>
      <c r="S1142" s="122">
        <f t="shared" si="55"/>
        <v>820259687.73229206</v>
      </c>
      <c r="T1142" s="3">
        <v>0.81074693106424933</v>
      </c>
      <c r="U1142" s="122">
        <f t="shared" si="56"/>
        <v>-15019549303.104773</v>
      </c>
      <c r="V1142" s="3">
        <f t="shared" si="57"/>
        <v>0.31151950174669052</v>
      </c>
    </row>
    <row r="1143" spans="13:22" x14ac:dyDescent="0.25">
      <c r="M1143" s="3">
        <v>1139</v>
      </c>
      <c r="N1143" s="122">
        <f>(_xlfn.GAMMA.INV(T1143,IF($O$2="Railway",$D$31,$D$32),IF($O$2="Railway",$F$31,$F$32))*'CBA Result'!$G$124)</f>
        <v>2423204683.801404</v>
      </c>
      <c r="O1143" s="122">
        <f>'CBA Result'!$G$123+'CBA Result'!$G$127+'CBA Result'!$G$128+'CBA Result'!$G$129+'CBA Result'!$G$130</f>
        <v>728759586.14829445</v>
      </c>
      <c r="P1143" s="122">
        <f>'CBA Result'!$G$125+'CBA Result'!$G$126</f>
        <v>5415872827.8395329</v>
      </c>
      <c r="Q1143" s="122">
        <f>'CBA Result'!$G$110</f>
        <v>-7384971586.1375494</v>
      </c>
      <c r="R1143" s="3">
        <v>0.6508081675015206</v>
      </c>
      <c r="S1143" s="122">
        <f t="shared" si="55"/>
        <v>5288452922.9877195</v>
      </c>
      <c r="T1143" s="3">
        <v>0.35911275785974262</v>
      </c>
      <c r="U1143" s="122">
        <f t="shared" si="56"/>
        <v>-11628444890.97576</v>
      </c>
      <c r="V1143" s="3">
        <f t="shared" si="57"/>
        <v>0.72584230067492461</v>
      </c>
    </row>
    <row r="1144" spans="13:22" x14ac:dyDescent="0.25">
      <c r="M1144" s="3">
        <v>1140</v>
      </c>
      <c r="N1144" s="122">
        <f>(_xlfn.GAMMA.INV(T1144,IF($O$2="Railway",$D$31,$D$32),IF($O$2="Railway",$F$31,$F$32))*'CBA Result'!$G$124)</f>
        <v>1599622584.5478396</v>
      </c>
      <c r="O1144" s="122">
        <f>'CBA Result'!$G$123+'CBA Result'!$G$127+'CBA Result'!$G$128+'CBA Result'!$G$129+'CBA Result'!$G$130</f>
        <v>728759586.14829445</v>
      </c>
      <c r="P1144" s="122">
        <f>'CBA Result'!$G$125+'CBA Result'!$G$126</f>
        <v>5415872827.8395329</v>
      </c>
      <c r="Q1144" s="122">
        <f>'CBA Result'!$G$110</f>
        <v>-7384971586.1375494</v>
      </c>
      <c r="R1144" s="3">
        <v>5.7768527122944002E-2</v>
      </c>
      <c r="S1144" s="122">
        <f t="shared" si="55"/>
        <v>1397518648.1500185</v>
      </c>
      <c r="T1144" s="3">
        <v>1.507182763850623E-2</v>
      </c>
      <c r="U1144" s="122">
        <f t="shared" si="56"/>
        <v>-7676249222.8243151</v>
      </c>
      <c r="V1144" s="3">
        <f t="shared" si="57"/>
        <v>0.48538038704731962</v>
      </c>
    </row>
    <row r="1145" spans="13:22" x14ac:dyDescent="0.25">
      <c r="M1145" s="3">
        <v>1141</v>
      </c>
      <c r="N1145" s="122">
        <f>(_xlfn.GAMMA.INV(T1145,IF($O$2="Railway",$D$31,$D$32),IF($O$2="Railway",$F$31,$F$32))*'CBA Result'!$G$124)</f>
        <v>2387966808.7513661</v>
      </c>
      <c r="O1145" s="122">
        <f>'CBA Result'!$G$123+'CBA Result'!$G$127+'CBA Result'!$G$128+'CBA Result'!$G$129+'CBA Result'!$G$130</f>
        <v>728759586.14829445</v>
      </c>
      <c r="P1145" s="122">
        <f>'CBA Result'!$G$125+'CBA Result'!$G$126</f>
        <v>5415872827.8395329</v>
      </c>
      <c r="Q1145" s="122">
        <f>'CBA Result'!$G$110</f>
        <v>-7384971586.1375494</v>
      </c>
      <c r="R1145" s="3">
        <v>0.20904868045454839</v>
      </c>
      <c r="S1145" s="122">
        <f t="shared" si="55"/>
        <v>2515757029.365725</v>
      </c>
      <c r="T1145" s="3">
        <v>0.33405231549179948</v>
      </c>
      <c r="U1145" s="122">
        <f t="shared" si="56"/>
        <v>-11459345808.742376</v>
      </c>
      <c r="V1145" s="3">
        <f t="shared" si="57"/>
        <v>0.49151875842409293</v>
      </c>
    </row>
    <row r="1146" spans="13:22" x14ac:dyDescent="0.25">
      <c r="M1146" s="3">
        <v>1142</v>
      </c>
      <c r="N1146" s="122">
        <f>(_xlfn.GAMMA.INV(T1146,IF($O$2="Railway",$D$31,$D$32),IF($O$2="Railway",$F$31,$F$32))*'CBA Result'!$G$124)</f>
        <v>2603293421.8779197</v>
      </c>
      <c r="O1146" s="122">
        <f>'CBA Result'!$G$123+'CBA Result'!$G$127+'CBA Result'!$G$128+'CBA Result'!$G$129+'CBA Result'!$G$130</f>
        <v>728759586.14829445</v>
      </c>
      <c r="P1146" s="122">
        <f>'CBA Result'!$G$125+'CBA Result'!$G$126</f>
        <v>5415872827.8395329</v>
      </c>
      <c r="Q1146" s="122">
        <f>'CBA Result'!$G$110</f>
        <v>-7384971586.1375494</v>
      </c>
      <c r="R1146" s="3">
        <v>0.82766798389617779</v>
      </c>
      <c r="S1146" s="122">
        <f t="shared" si="55"/>
        <v>6817795191.4782972</v>
      </c>
      <c r="T1146" s="3">
        <v>0.49055117138943394</v>
      </c>
      <c r="U1146" s="122">
        <f t="shared" si="56"/>
        <v>-12492652516.60767</v>
      </c>
      <c r="V1146" s="3">
        <f t="shared" si="57"/>
        <v>0.81246542205599281</v>
      </c>
    </row>
    <row r="1147" spans="13:22" x14ac:dyDescent="0.25">
      <c r="M1147" s="3">
        <v>1143</v>
      </c>
      <c r="N1147" s="122">
        <f>(_xlfn.GAMMA.INV(T1147,IF($O$2="Railway",$D$31,$D$32),IF($O$2="Railway",$F$31,$F$32))*'CBA Result'!$G$124)</f>
        <v>1791367828.8310795</v>
      </c>
      <c r="O1147" s="122">
        <f>'CBA Result'!$G$123+'CBA Result'!$G$127+'CBA Result'!$G$128+'CBA Result'!$G$129+'CBA Result'!$G$130</f>
        <v>728759586.14829445</v>
      </c>
      <c r="P1147" s="122">
        <f>'CBA Result'!$G$125+'CBA Result'!$G$126</f>
        <v>5415872827.8395329</v>
      </c>
      <c r="Q1147" s="122">
        <f>'CBA Result'!$G$110</f>
        <v>-7384971586.1375494</v>
      </c>
      <c r="R1147" s="3">
        <v>0.87634050752425385</v>
      </c>
      <c r="S1147" s="122">
        <f t="shared" si="55"/>
        <v>7400305402.4349422</v>
      </c>
      <c r="T1147" s="3">
        <v>4.4686254597906427E-2</v>
      </c>
      <c r="U1147" s="122">
        <f t="shared" si="56"/>
        <v>-8596393947.3535271</v>
      </c>
      <c r="V1147" s="3">
        <f t="shared" si="57"/>
        <v>1.1540225911201296</v>
      </c>
    </row>
    <row r="1148" spans="13:22" x14ac:dyDescent="0.25">
      <c r="M1148" s="3">
        <v>1144</v>
      </c>
      <c r="N1148" s="122">
        <f>(_xlfn.GAMMA.INV(T1148,IF($O$2="Railway",$D$31,$D$32),IF($O$2="Railway",$F$31,$F$32))*'CBA Result'!$G$124)</f>
        <v>3901416837.0329299</v>
      </c>
      <c r="O1148" s="122">
        <f>'CBA Result'!$G$123+'CBA Result'!$G$127+'CBA Result'!$G$128+'CBA Result'!$G$129+'CBA Result'!$G$130</f>
        <v>728759586.14829445</v>
      </c>
      <c r="P1148" s="122">
        <f>'CBA Result'!$G$125+'CBA Result'!$G$126</f>
        <v>5415872827.8395329</v>
      </c>
      <c r="Q1148" s="122">
        <f>'CBA Result'!$G$110</f>
        <v>-7384971586.1375494</v>
      </c>
      <c r="R1148" s="3">
        <v>0.20133917584590733</v>
      </c>
      <c r="S1148" s="122">
        <f t="shared" si="55"/>
        <v>2466506420.1636715</v>
      </c>
      <c r="T1148" s="3">
        <v>0.97933651554036971</v>
      </c>
      <c r="U1148" s="122">
        <f t="shared" si="56"/>
        <v>-18722071226.353123</v>
      </c>
      <c r="V1148" s="3">
        <f t="shared" si="57"/>
        <v>0.37905436623676714</v>
      </c>
    </row>
    <row r="1149" spans="13:22" x14ac:dyDescent="0.25">
      <c r="M1149" s="3">
        <v>1145</v>
      </c>
      <c r="N1149" s="122">
        <f>(_xlfn.GAMMA.INV(T1149,IF($O$2="Railway",$D$31,$D$32),IF($O$2="Railway",$F$31,$F$32))*'CBA Result'!$G$124)</f>
        <v>2591525245.1820292</v>
      </c>
      <c r="O1149" s="122">
        <f>'CBA Result'!$G$123+'CBA Result'!$G$127+'CBA Result'!$G$128+'CBA Result'!$G$129+'CBA Result'!$G$130</f>
        <v>728759586.14829445</v>
      </c>
      <c r="P1149" s="122">
        <f>'CBA Result'!$G$125+'CBA Result'!$G$126</f>
        <v>5415872827.8395329</v>
      </c>
      <c r="Q1149" s="122">
        <f>'CBA Result'!$G$110</f>
        <v>-7384971586.1375494</v>
      </c>
      <c r="R1149" s="3">
        <v>0.89214963082371768</v>
      </c>
      <c r="S1149" s="122">
        <f t="shared" si="55"/>
        <v>7620988623.193778</v>
      </c>
      <c r="T1149" s="3">
        <v>0.48196092368069221</v>
      </c>
      <c r="U1149" s="122">
        <f t="shared" si="56"/>
        <v>-12436179534.737747</v>
      </c>
      <c r="V1149" s="3">
        <f t="shared" si="57"/>
        <v>0.87979378425360033</v>
      </c>
    </row>
    <row r="1150" spans="13:22" x14ac:dyDescent="0.25">
      <c r="M1150" s="3">
        <v>1146</v>
      </c>
      <c r="N1150" s="122">
        <f>(_xlfn.GAMMA.INV(T1150,IF($O$2="Railway",$D$31,$D$32),IF($O$2="Railway",$F$31,$F$32))*'CBA Result'!$G$124)</f>
        <v>2676845251.7045503</v>
      </c>
      <c r="O1150" s="122">
        <f>'CBA Result'!$G$123+'CBA Result'!$G$127+'CBA Result'!$G$128+'CBA Result'!$G$129+'CBA Result'!$G$130</f>
        <v>728759586.14829445</v>
      </c>
      <c r="P1150" s="122">
        <f>'CBA Result'!$G$125+'CBA Result'!$G$126</f>
        <v>5415872827.8395329</v>
      </c>
      <c r="Q1150" s="122">
        <f>'CBA Result'!$G$110</f>
        <v>-7384971586.1375494</v>
      </c>
      <c r="R1150" s="3">
        <v>0.39523901103309567</v>
      </c>
      <c r="S1150" s="122">
        <f t="shared" si="55"/>
        <v>3644521582.4992118</v>
      </c>
      <c r="T1150" s="3">
        <v>0.54360654279458187</v>
      </c>
      <c r="U1150" s="122">
        <f t="shared" si="56"/>
        <v>-12845612134.706316</v>
      </c>
      <c r="V1150" s="3">
        <f t="shared" si="57"/>
        <v>0.54883538023882894</v>
      </c>
    </row>
    <row r="1151" spans="13:22" x14ac:dyDescent="0.25">
      <c r="M1151" s="3">
        <v>1147</v>
      </c>
      <c r="N1151" s="122">
        <f>(_xlfn.GAMMA.INV(T1151,IF($O$2="Railway",$D$31,$D$32),IF($O$2="Railway",$F$31,$F$32))*'CBA Result'!$G$124)</f>
        <v>3190874559.7553244</v>
      </c>
      <c r="O1151" s="122">
        <f>'CBA Result'!$G$123+'CBA Result'!$G$127+'CBA Result'!$G$128+'CBA Result'!$G$129+'CBA Result'!$G$130</f>
        <v>728759586.14829445</v>
      </c>
      <c r="P1151" s="122">
        <f>'CBA Result'!$G$125+'CBA Result'!$G$126</f>
        <v>5415872827.8395329</v>
      </c>
      <c r="Q1151" s="122">
        <f>'CBA Result'!$G$110</f>
        <v>-7384971586.1375494</v>
      </c>
      <c r="R1151" s="3">
        <v>8.8950437189883491E-2</v>
      </c>
      <c r="S1151" s="122">
        <f t="shared" si="55"/>
        <v>1671352198.4694748</v>
      </c>
      <c r="T1151" s="3">
        <v>0.83614649416804188</v>
      </c>
      <c r="U1151" s="122">
        <f t="shared" si="56"/>
        <v>-15312329668.298172</v>
      </c>
      <c r="V1151" s="3">
        <f t="shared" si="57"/>
        <v>0.36512970041053733</v>
      </c>
    </row>
    <row r="1152" spans="13:22" x14ac:dyDescent="0.25">
      <c r="M1152" s="3">
        <v>1148</v>
      </c>
      <c r="N1152" s="122">
        <f>(_xlfn.GAMMA.INV(T1152,IF($O$2="Railway",$D$31,$D$32),IF($O$2="Railway",$F$31,$F$32))*'CBA Result'!$G$124)</f>
        <v>2338571896.6283484</v>
      </c>
      <c r="O1152" s="122">
        <f>'CBA Result'!$G$123+'CBA Result'!$G$127+'CBA Result'!$G$128+'CBA Result'!$G$129+'CBA Result'!$G$130</f>
        <v>728759586.14829445</v>
      </c>
      <c r="P1152" s="122">
        <f>'CBA Result'!$G$125+'CBA Result'!$G$126</f>
        <v>5415872827.8395329</v>
      </c>
      <c r="Q1152" s="122">
        <f>'CBA Result'!$G$110</f>
        <v>-7384971586.1375494</v>
      </c>
      <c r="R1152" s="3">
        <v>0.54669643509036348</v>
      </c>
      <c r="S1152" s="122">
        <f t="shared" si="55"/>
        <v>4578921751.5063887</v>
      </c>
      <c r="T1152" s="3">
        <v>0.29975623604712331</v>
      </c>
      <c r="U1152" s="122">
        <f t="shared" si="56"/>
        <v>-11222310110.785557</v>
      </c>
      <c r="V1152" s="3">
        <f t="shared" si="57"/>
        <v>0.68134396205415471</v>
      </c>
    </row>
    <row r="1153" spans="13:22" x14ac:dyDescent="0.25">
      <c r="M1153" s="3">
        <v>1149</v>
      </c>
      <c r="N1153" s="122">
        <f>(_xlfn.GAMMA.INV(T1153,IF($O$2="Railway",$D$31,$D$32),IF($O$2="Railway",$F$31,$F$32))*'CBA Result'!$G$124)</f>
        <v>2063305709.425488</v>
      </c>
      <c r="O1153" s="122">
        <f>'CBA Result'!$G$123+'CBA Result'!$G$127+'CBA Result'!$G$128+'CBA Result'!$G$129+'CBA Result'!$G$130</f>
        <v>728759586.14829445</v>
      </c>
      <c r="P1153" s="122">
        <f>'CBA Result'!$G$125+'CBA Result'!$G$126</f>
        <v>5415872827.8395329</v>
      </c>
      <c r="Q1153" s="122">
        <f>'CBA Result'!$G$110</f>
        <v>-7384971586.1375494</v>
      </c>
      <c r="R1153" s="3">
        <v>3.7173228843444872E-2</v>
      </c>
      <c r="S1153" s="122">
        <f t="shared" si="55"/>
        <v>1183856714.5212212</v>
      </c>
      <c r="T1153" s="3">
        <v>0.13809890623497001</v>
      </c>
      <c r="U1153" s="122">
        <f t="shared" si="56"/>
        <v>-9901366110.6212616</v>
      </c>
      <c r="V1153" s="3">
        <f t="shared" si="57"/>
        <v>0.40155287317676353</v>
      </c>
    </row>
    <row r="1154" spans="13:22" x14ac:dyDescent="0.25">
      <c r="M1154" s="3">
        <v>1150</v>
      </c>
      <c r="N1154" s="122">
        <f>(_xlfn.GAMMA.INV(T1154,IF($O$2="Railway",$D$31,$D$32),IF($O$2="Railway",$F$31,$F$32))*'CBA Result'!$G$124)</f>
        <v>2455540591.5015159</v>
      </c>
      <c r="O1154" s="122">
        <f>'CBA Result'!$G$123+'CBA Result'!$G$127+'CBA Result'!$G$128+'CBA Result'!$G$129+'CBA Result'!$G$130</f>
        <v>728759586.14829445</v>
      </c>
      <c r="P1154" s="122">
        <f>'CBA Result'!$G$125+'CBA Result'!$G$126</f>
        <v>5415872827.8395329</v>
      </c>
      <c r="Q1154" s="122">
        <f>'CBA Result'!$G$110</f>
        <v>-7384971586.1375494</v>
      </c>
      <c r="R1154" s="3">
        <v>0.55237490915177634</v>
      </c>
      <c r="S1154" s="122">
        <f t="shared" si="55"/>
        <v>4615703381.9437962</v>
      </c>
      <c r="T1154" s="3">
        <v>0.38243690197050595</v>
      </c>
      <c r="U1154" s="122">
        <f t="shared" si="56"/>
        <v>-11783618047.912941</v>
      </c>
      <c r="V1154" s="3">
        <f t="shared" si="57"/>
        <v>0.66193621754187004</v>
      </c>
    </row>
    <row r="1155" spans="13:22" x14ac:dyDescent="0.25">
      <c r="M1155" s="3">
        <v>1151</v>
      </c>
      <c r="N1155" s="122">
        <f>(_xlfn.GAMMA.INV(T1155,IF($O$2="Railway",$D$31,$D$32),IF($O$2="Railway",$F$31,$F$32))*'CBA Result'!$G$124)</f>
        <v>4358546472.6394968</v>
      </c>
      <c r="O1155" s="122">
        <f>'CBA Result'!$G$123+'CBA Result'!$G$127+'CBA Result'!$G$128+'CBA Result'!$G$129+'CBA Result'!$G$130</f>
        <v>728759586.14829445</v>
      </c>
      <c r="P1155" s="122">
        <f>'CBA Result'!$G$125+'CBA Result'!$G$126</f>
        <v>5415872827.8395329</v>
      </c>
      <c r="Q1155" s="122">
        <f>'CBA Result'!$G$110</f>
        <v>-7384971586.1375494</v>
      </c>
      <c r="R1155" s="3">
        <v>0.20686472402376965</v>
      </c>
      <c r="S1155" s="122">
        <f t="shared" si="55"/>
        <v>2501845744.9247699</v>
      </c>
      <c r="T1155" s="3">
        <v>0.99607242462522227</v>
      </c>
      <c r="U1155" s="122">
        <f t="shared" si="56"/>
        <v>-20915739310.28228</v>
      </c>
      <c r="V1155" s="3">
        <f t="shared" si="57"/>
        <v>0.36284406164795219</v>
      </c>
    </row>
    <row r="1156" spans="13:22" x14ac:dyDescent="0.25">
      <c r="M1156" s="3">
        <v>1152</v>
      </c>
      <c r="N1156" s="122">
        <f>(_xlfn.GAMMA.INV(T1156,IF($O$2="Railway",$D$31,$D$32),IF($O$2="Railway",$F$31,$F$32))*'CBA Result'!$G$124)</f>
        <v>2329618659.2838845</v>
      </c>
      <c r="O1156" s="122">
        <f>'CBA Result'!$G$123+'CBA Result'!$G$127+'CBA Result'!$G$128+'CBA Result'!$G$129+'CBA Result'!$G$130</f>
        <v>728759586.14829445</v>
      </c>
      <c r="P1156" s="122">
        <f>'CBA Result'!$G$125+'CBA Result'!$G$126</f>
        <v>5415872827.8395329</v>
      </c>
      <c r="Q1156" s="122">
        <f>'CBA Result'!$G$110</f>
        <v>-7384971586.1375494</v>
      </c>
      <c r="R1156" s="3">
        <v>6.8111489059273778E-2</v>
      </c>
      <c r="S1156" s="122">
        <f t="shared" si="55"/>
        <v>1493312218.8854873</v>
      </c>
      <c r="T1156" s="3">
        <v>0.29366387605271527</v>
      </c>
      <c r="U1156" s="122">
        <f t="shared" si="56"/>
        <v>-11179345425.320932</v>
      </c>
      <c r="V1156" s="3">
        <f t="shared" si="57"/>
        <v>0.40715178672341612</v>
      </c>
    </row>
    <row r="1157" spans="13:22" x14ac:dyDescent="0.25">
      <c r="M1157" s="3">
        <v>1153</v>
      </c>
      <c r="N1157" s="122">
        <f>(_xlfn.GAMMA.INV(T1157,IF($O$2="Railway",$D$31,$D$32),IF($O$2="Railway",$F$31,$F$32))*'CBA Result'!$G$124)</f>
        <v>2512970562.6520944</v>
      </c>
      <c r="O1157" s="122">
        <f>'CBA Result'!$G$123+'CBA Result'!$G$127+'CBA Result'!$G$128+'CBA Result'!$G$129+'CBA Result'!$G$130</f>
        <v>728759586.14829445</v>
      </c>
      <c r="P1157" s="122">
        <f>'CBA Result'!$G$125+'CBA Result'!$G$126</f>
        <v>5415872827.8395329</v>
      </c>
      <c r="Q1157" s="122">
        <f>'CBA Result'!$G$110</f>
        <v>-7384971586.1375494</v>
      </c>
      <c r="R1157" s="3">
        <v>8.8336456241675521E-2</v>
      </c>
      <c r="S1157" s="122">
        <f t="shared" si="55"/>
        <v>1666335789.1530285</v>
      </c>
      <c r="T1157" s="3">
        <v>0.42435790147719454</v>
      </c>
      <c r="U1157" s="122">
        <f t="shared" si="56"/>
        <v>-12059212288.498175</v>
      </c>
      <c r="V1157" s="3">
        <f t="shared" si="57"/>
        <v>0.40699722507038272</v>
      </c>
    </row>
    <row r="1158" spans="13:22" x14ac:dyDescent="0.25">
      <c r="M1158" s="3">
        <v>1154</v>
      </c>
      <c r="N1158" s="122">
        <f>(_xlfn.GAMMA.INV(T1158,IF($O$2="Railway",$D$31,$D$32),IF($O$2="Railway",$F$31,$F$32))*'CBA Result'!$G$124)</f>
        <v>2275686425.602953</v>
      </c>
      <c r="O1158" s="122">
        <f>'CBA Result'!$G$123+'CBA Result'!$G$127+'CBA Result'!$G$128+'CBA Result'!$G$129+'CBA Result'!$G$130</f>
        <v>728759586.14829445</v>
      </c>
      <c r="P1158" s="122">
        <f>'CBA Result'!$G$125+'CBA Result'!$G$126</f>
        <v>5415872827.8395329</v>
      </c>
      <c r="Q1158" s="122">
        <f>'CBA Result'!$G$110</f>
        <v>-7384971586.1375494</v>
      </c>
      <c r="R1158" s="3">
        <v>0.53033346084907151</v>
      </c>
      <c r="S1158" s="122">
        <f t="shared" ref="S1158:S1221" si="58">_xlfn.BETA.INV(R1158,IF($O$2="Railway",$I$30,$J$30),IF($O$2="Railway",$I$31,$J$31),IF($O$2="Railway",$I$27,$J$27),IF($O$2="Railway",$I$29,$J$29))*P1158</f>
        <v>4473887365.7656126</v>
      </c>
      <c r="T1158" s="3">
        <v>0.25791933167987147</v>
      </c>
      <c r="U1158" s="122">
        <f t="shared" ref="U1158:U1221" si="59">_xlfn.GAMMA.INV(T1158,IF($O$2="Railway",$D$31,$D$32),IF($O$2="Railway",$F$31,$F$32))*Q1158</f>
        <v>-10920536084.369143</v>
      </c>
      <c r="V1158" s="3">
        <f t="shared" ref="V1158:V1221" si="60">(N1158+O1158+S1158)/-U1158</f>
        <v>0.684795445914125</v>
      </c>
    </row>
    <row r="1159" spans="13:22" x14ac:dyDescent="0.25">
      <c r="M1159" s="3">
        <v>1155</v>
      </c>
      <c r="N1159" s="122">
        <f>(_xlfn.GAMMA.INV(T1159,IF($O$2="Railway",$D$31,$D$32),IF($O$2="Railway",$F$31,$F$32))*'CBA Result'!$G$124)</f>
        <v>2650718693.2979565</v>
      </c>
      <c r="O1159" s="122">
        <f>'CBA Result'!$G$123+'CBA Result'!$G$127+'CBA Result'!$G$128+'CBA Result'!$G$129+'CBA Result'!$G$130</f>
        <v>728759586.14829445</v>
      </c>
      <c r="P1159" s="122">
        <f>'CBA Result'!$G$125+'CBA Result'!$G$126</f>
        <v>5415872827.8395329</v>
      </c>
      <c r="Q1159" s="122">
        <f>'CBA Result'!$G$110</f>
        <v>-7384971586.1375494</v>
      </c>
      <c r="R1159" s="3">
        <v>6.0318058158699062E-2</v>
      </c>
      <c r="S1159" s="122">
        <f t="shared" si="58"/>
        <v>1421697320.259017</v>
      </c>
      <c r="T1159" s="3">
        <v>0.5249131222326634</v>
      </c>
      <c r="U1159" s="122">
        <f t="shared" si="59"/>
        <v>-12720236326.937025</v>
      </c>
      <c r="V1159" s="3">
        <f t="shared" si="60"/>
        <v>0.37744389933527039</v>
      </c>
    </row>
    <row r="1160" spans="13:22" x14ac:dyDescent="0.25">
      <c r="M1160" s="3">
        <v>1156</v>
      </c>
      <c r="N1160" s="122">
        <f>(_xlfn.GAMMA.INV(T1160,IF($O$2="Railway",$D$31,$D$32),IF($O$2="Railway",$F$31,$F$32))*'CBA Result'!$G$124)</f>
        <v>3734100465.4846325</v>
      </c>
      <c r="O1160" s="122">
        <f>'CBA Result'!$G$123+'CBA Result'!$G$127+'CBA Result'!$G$128+'CBA Result'!$G$129+'CBA Result'!$G$130</f>
        <v>728759586.14829445</v>
      </c>
      <c r="P1160" s="122">
        <f>'CBA Result'!$G$125+'CBA Result'!$G$126</f>
        <v>5415872827.8395329</v>
      </c>
      <c r="Q1160" s="122">
        <f>'CBA Result'!$G$110</f>
        <v>-7384971586.1375494</v>
      </c>
      <c r="R1160" s="3">
        <v>0.95866406870780296</v>
      </c>
      <c r="S1160" s="122">
        <f t="shared" si="58"/>
        <v>8917650587.4770069</v>
      </c>
      <c r="T1160" s="3">
        <v>0.96425823781076059</v>
      </c>
      <c r="U1160" s="122">
        <f t="shared" si="59"/>
        <v>-17919155476.431744</v>
      </c>
      <c r="V1160" s="3">
        <f t="shared" si="60"/>
        <v>0.74671547198241095</v>
      </c>
    </row>
    <row r="1161" spans="13:22" x14ac:dyDescent="0.25">
      <c r="M1161" s="3">
        <v>1157</v>
      </c>
      <c r="N1161" s="122">
        <f>(_xlfn.GAMMA.INV(T1161,IF($O$2="Railway",$D$31,$D$32),IF($O$2="Railway",$F$31,$F$32))*'CBA Result'!$G$124)</f>
        <v>2768022631.4504709</v>
      </c>
      <c r="O1161" s="122">
        <f>'CBA Result'!$G$123+'CBA Result'!$G$127+'CBA Result'!$G$128+'CBA Result'!$G$129+'CBA Result'!$G$130</f>
        <v>728759586.14829445</v>
      </c>
      <c r="P1161" s="122">
        <f>'CBA Result'!$G$125+'CBA Result'!$G$126</f>
        <v>5415872827.8395329</v>
      </c>
      <c r="Q1161" s="122">
        <f>'CBA Result'!$G$110</f>
        <v>-7384971586.1375494</v>
      </c>
      <c r="R1161" s="3">
        <v>0.54612179741817068</v>
      </c>
      <c r="S1161" s="122">
        <f t="shared" si="58"/>
        <v>4575209442.4942551</v>
      </c>
      <c r="T1161" s="3">
        <v>0.6069253222643618</v>
      </c>
      <c r="U1161" s="122">
        <f t="shared" si="59"/>
        <v>-13283153025.398117</v>
      </c>
      <c r="V1161" s="3">
        <f t="shared" si="60"/>
        <v>0.60768641636958709</v>
      </c>
    </row>
    <row r="1162" spans="13:22" x14ac:dyDescent="0.25">
      <c r="M1162" s="3">
        <v>1158</v>
      </c>
      <c r="N1162" s="122">
        <f>(_xlfn.GAMMA.INV(T1162,IF($O$2="Railway",$D$31,$D$32),IF($O$2="Railway",$F$31,$F$32))*'CBA Result'!$G$124)</f>
        <v>3049466685.0351486</v>
      </c>
      <c r="O1162" s="122">
        <f>'CBA Result'!$G$123+'CBA Result'!$G$127+'CBA Result'!$G$128+'CBA Result'!$G$129+'CBA Result'!$G$130</f>
        <v>728759586.14829445</v>
      </c>
      <c r="P1162" s="122">
        <f>'CBA Result'!$G$125+'CBA Result'!$G$126</f>
        <v>5415872827.8395329</v>
      </c>
      <c r="Q1162" s="122">
        <f>'CBA Result'!$G$110</f>
        <v>-7384971586.1375494</v>
      </c>
      <c r="R1162" s="3">
        <v>0.62972147355965202</v>
      </c>
      <c r="S1162" s="122">
        <f t="shared" si="58"/>
        <v>5137737050.0842581</v>
      </c>
      <c r="T1162" s="3">
        <v>0.77320849350578547</v>
      </c>
      <c r="U1162" s="122">
        <f t="shared" si="59"/>
        <v>-14633743294.920094</v>
      </c>
      <c r="V1162" s="3">
        <f t="shared" si="60"/>
        <v>0.60927427395577971</v>
      </c>
    </row>
    <row r="1163" spans="13:22" x14ac:dyDescent="0.25">
      <c r="M1163" s="3">
        <v>1159</v>
      </c>
      <c r="N1163" s="122">
        <f>(_xlfn.GAMMA.INV(T1163,IF($O$2="Railway",$D$31,$D$32),IF($O$2="Railway",$F$31,$F$32))*'CBA Result'!$G$124)</f>
        <v>2771259468.9792228</v>
      </c>
      <c r="O1163" s="122">
        <f>'CBA Result'!$G$123+'CBA Result'!$G$127+'CBA Result'!$G$128+'CBA Result'!$G$129+'CBA Result'!$G$130</f>
        <v>728759586.14829445</v>
      </c>
      <c r="P1163" s="122">
        <f>'CBA Result'!$G$125+'CBA Result'!$G$126</f>
        <v>5415872827.8395329</v>
      </c>
      <c r="Q1163" s="122">
        <f>'CBA Result'!$G$110</f>
        <v>-7384971586.1375494</v>
      </c>
      <c r="R1163" s="3">
        <v>0.20058540625669763</v>
      </c>
      <c r="S1163" s="122">
        <f t="shared" si="58"/>
        <v>2461669192.7638206</v>
      </c>
      <c r="T1163" s="3">
        <v>0.60910698470504154</v>
      </c>
      <c r="U1163" s="122">
        <f t="shared" si="59"/>
        <v>-13298685921.597824</v>
      </c>
      <c r="V1163" s="3">
        <f t="shared" si="60"/>
        <v>0.4482915291810311</v>
      </c>
    </row>
    <row r="1164" spans="13:22" x14ac:dyDescent="0.25">
      <c r="M1164" s="3">
        <v>1160</v>
      </c>
      <c r="N1164" s="122">
        <f>(_xlfn.GAMMA.INV(T1164,IF($O$2="Railway",$D$31,$D$32),IF($O$2="Railway",$F$31,$F$32))*'CBA Result'!$G$124)</f>
        <v>2936632065.1749911</v>
      </c>
      <c r="O1164" s="122">
        <f>'CBA Result'!$G$123+'CBA Result'!$G$127+'CBA Result'!$G$128+'CBA Result'!$G$129+'CBA Result'!$G$130</f>
        <v>728759586.14829445</v>
      </c>
      <c r="P1164" s="122">
        <f>'CBA Result'!$G$125+'CBA Result'!$G$126</f>
        <v>5415872827.8395329</v>
      </c>
      <c r="Q1164" s="122">
        <f>'CBA Result'!$G$110</f>
        <v>-7384971586.1375494</v>
      </c>
      <c r="R1164" s="3">
        <v>0.56887216984914457</v>
      </c>
      <c r="S1164" s="122">
        <f t="shared" si="58"/>
        <v>4723613524.3602486</v>
      </c>
      <c r="T1164" s="3">
        <v>0.71274420554532214</v>
      </c>
      <c r="U1164" s="122">
        <f t="shared" si="59"/>
        <v>-14092273906.217981</v>
      </c>
      <c r="V1164" s="3">
        <f t="shared" si="60"/>
        <v>0.59529109578135764</v>
      </c>
    </row>
    <row r="1165" spans="13:22" x14ac:dyDescent="0.25">
      <c r="M1165" s="3">
        <v>1161</v>
      </c>
      <c r="N1165" s="122">
        <f>(_xlfn.GAMMA.INV(T1165,IF($O$2="Railway",$D$31,$D$32),IF($O$2="Railway",$F$31,$F$32))*'CBA Result'!$G$124)</f>
        <v>1866438974.7667606</v>
      </c>
      <c r="O1165" s="122">
        <f>'CBA Result'!$G$123+'CBA Result'!$G$127+'CBA Result'!$G$128+'CBA Result'!$G$129+'CBA Result'!$G$130</f>
        <v>728759586.14829445</v>
      </c>
      <c r="P1165" s="122">
        <f>'CBA Result'!$G$125+'CBA Result'!$G$126</f>
        <v>5415872827.8395329</v>
      </c>
      <c r="Q1165" s="122">
        <f>'CBA Result'!$G$110</f>
        <v>-7384971586.1375494</v>
      </c>
      <c r="R1165" s="3">
        <v>0.2005159616153952</v>
      </c>
      <c r="S1165" s="122">
        <f t="shared" si="58"/>
        <v>2461223337.0140228</v>
      </c>
      <c r="T1165" s="3">
        <v>6.3708733125790618E-2</v>
      </c>
      <c r="U1165" s="122">
        <f t="shared" si="59"/>
        <v>-8956644440.9461727</v>
      </c>
      <c r="V1165" s="3">
        <f t="shared" si="60"/>
        <v>0.56454422538123239</v>
      </c>
    </row>
    <row r="1166" spans="13:22" x14ac:dyDescent="0.25">
      <c r="M1166" s="3">
        <v>1162</v>
      </c>
      <c r="N1166" s="122">
        <f>(_xlfn.GAMMA.INV(T1166,IF($O$2="Railway",$D$31,$D$32),IF($O$2="Railway",$F$31,$F$32))*'CBA Result'!$G$124)</f>
        <v>2686072953.4878979</v>
      </c>
      <c r="O1166" s="122">
        <f>'CBA Result'!$G$123+'CBA Result'!$G$127+'CBA Result'!$G$128+'CBA Result'!$G$129+'CBA Result'!$G$130</f>
        <v>728759586.14829445</v>
      </c>
      <c r="P1166" s="122">
        <f>'CBA Result'!$G$125+'CBA Result'!$G$126</f>
        <v>5415872827.8395329</v>
      </c>
      <c r="Q1166" s="122">
        <f>'CBA Result'!$G$110</f>
        <v>-7384971586.1375494</v>
      </c>
      <c r="R1166" s="3">
        <v>0.62616857416739946</v>
      </c>
      <c r="S1166" s="122">
        <f t="shared" si="58"/>
        <v>5112750416.1333351</v>
      </c>
      <c r="T1166" s="3">
        <v>0.55015912331829708</v>
      </c>
      <c r="U1166" s="122">
        <f t="shared" si="59"/>
        <v>-12889893916.75111</v>
      </c>
      <c r="V1166" s="3">
        <f t="shared" si="60"/>
        <v>0.66157122865747364</v>
      </c>
    </row>
    <row r="1167" spans="13:22" x14ac:dyDescent="0.25">
      <c r="M1167" s="3">
        <v>1163</v>
      </c>
      <c r="N1167" s="122">
        <f>(_xlfn.GAMMA.INV(T1167,IF($O$2="Railway",$D$31,$D$32),IF($O$2="Railway",$F$31,$F$32))*'CBA Result'!$G$124)</f>
        <v>1689109275.1917324</v>
      </c>
      <c r="O1167" s="122">
        <f>'CBA Result'!$G$123+'CBA Result'!$G$127+'CBA Result'!$G$128+'CBA Result'!$G$129+'CBA Result'!$G$130</f>
        <v>728759586.14829445</v>
      </c>
      <c r="P1167" s="122">
        <f>'CBA Result'!$G$125+'CBA Result'!$G$126</f>
        <v>5415872827.8395329</v>
      </c>
      <c r="Q1167" s="122">
        <f>'CBA Result'!$G$110</f>
        <v>-7384971586.1375494</v>
      </c>
      <c r="R1167" s="3">
        <v>0.89830180992194775</v>
      </c>
      <c r="S1167" s="122">
        <f t="shared" si="58"/>
        <v>7712600971.0900269</v>
      </c>
      <c r="T1167" s="3">
        <v>2.5917147033059473E-2</v>
      </c>
      <c r="U1167" s="122">
        <f t="shared" si="59"/>
        <v>-8105676855.4070797</v>
      </c>
      <c r="V1167" s="3">
        <f t="shared" si="60"/>
        <v>1.2497993706314963</v>
      </c>
    </row>
    <row r="1168" spans="13:22" x14ac:dyDescent="0.25">
      <c r="M1168" s="3">
        <v>1164</v>
      </c>
      <c r="N1168" s="122">
        <f>(_xlfn.GAMMA.INV(T1168,IF($O$2="Railway",$D$31,$D$32),IF($O$2="Railway",$F$31,$F$32))*'CBA Result'!$G$124)</f>
        <v>2347245421.5963573</v>
      </c>
      <c r="O1168" s="122">
        <f>'CBA Result'!$G$123+'CBA Result'!$G$127+'CBA Result'!$G$128+'CBA Result'!$G$129+'CBA Result'!$G$130</f>
        <v>728759586.14829445</v>
      </c>
      <c r="P1168" s="122">
        <f>'CBA Result'!$G$125+'CBA Result'!$G$126</f>
        <v>5415872827.8395329</v>
      </c>
      <c r="Q1168" s="122">
        <f>'CBA Result'!$G$110</f>
        <v>-7384971586.1375494</v>
      </c>
      <c r="R1168" s="3">
        <v>0.53248197183590495</v>
      </c>
      <c r="S1168" s="122">
        <f t="shared" si="58"/>
        <v>4487601295.0223703</v>
      </c>
      <c r="T1168" s="3">
        <v>0.30569707658690404</v>
      </c>
      <c r="U1168" s="122">
        <f t="shared" si="59"/>
        <v>-11263932515.931608</v>
      </c>
      <c r="V1168" s="3">
        <f t="shared" si="60"/>
        <v>0.67148895752607918</v>
      </c>
    </row>
    <row r="1169" spans="13:22" x14ac:dyDescent="0.25">
      <c r="M1169" s="3">
        <v>1165</v>
      </c>
      <c r="N1169" s="122">
        <f>(_xlfn.GAMMA.INV(T1169,IF($O$2="Railway",$D$31,$D$32),IF($O$2="Railway",$F$31,$F$32))*'CBA Result'!$G$124)</f>
        <v>1558212288.0970814</v>
      </c>
      <c r="O1169" s="122">
        <f>'CBA Result'!$G$123+'CBA Result'!$G$127+'CBA Result'!$G$128+'CBA Result'!$G$129+'CBA Result'!$G$130</f>
        <v>728759586.14829445</v>
      </c>
      <c r="P1169" s="122">
        <f>'CBA Result'!$G$125+'CBA Result'!$G$126</f>
        <v>5415872827.8395329</v>
      </c>
      <c r="Q1169" s="122">
        <f>'CBA Result'!$G$110</f>
        <v>-7384971586.1375494</v>
      </c>
      <c r="R1169" s="3">
        <v>0.73604248559896945</v>
      </c>
      <c r="S1169" s="122">
        <f t="shared" si="58"/>
        <v>5951150343.4313498</v>
      </c>
      <c r="T1169" s="3">
        <v>1.1463112758338445E-2</v>
      </c>
      <c r="U1169" s="122">
        <f t="shared" si="59"/>
        <v>-7477530000.5416975</v>
      </c>
      <c r="V1169" s="3">
        <f t="shared" si="60"/>
        <v>1.1017170398620839</v>
      </c>
    </row>
    <row r="1170" spans="13:22" x14ac:dyDescent="0.25">
      <c r="M1170" s="3">
        <v>1166</v>
      </c>
      <c r="N1170" s="122">
        <f>(_xlfn.GAMMA.INV(T1170,IF($O$2="Railway",$D$31,$D$32),IF($O$2="Railway",$F$31,$F$32))*'CBA Result'!$G$124)</f>
        <v>2783150675.3037543</v>
      </c>
      <c r="O1170" s="122">
        <f>'CBA Result'!$G$123+'CBA Result'!$G$127+'CBA Result'!$G$128+'CBA Result'!$G$129+'CBA Result'!$G$130</f>
        <v>728759586.14829445</v>
      </c>
      <c r="P1170" s="122">
        <f>'CBA Result'!$G$125+'CBA Result'!$G$126</f>
        <v>5415872827.8395329</v>
      </c>
      <c r="Q1170" s="122">
        <f>'CBA Result'!$G$110</f>
        <v>-7384971586.1375494</v>
      </c>
      <c r="R1170" s="3">
        <v>0.86651571529754368</v>
      </c>
      <c r="S1170" s="122">
        <f t="shared" si="58"/>
        <v>7272271020.2558899</v>
      </c>
      <c r="T1170" s="3">
        <v>0.61707745131683045</v>
      </c>
      <c r="U1170" s="122">
        <f t="shared" si="59"/>
        <v>-13355749296.53944</v>
      </c>
      <c r="V1170" s="3">
        <f t="shared" si="60"/>
        <v>0.80745610315567917</v>
      </c>
    </row>
    <row r="1171" spans="13:22" x14ac:dyDescent="0.25">
      <c r="M1171" s="3">
        <v>1167</v>
      </c>
      <c r="N1171" s="122">
        <f>(_xlfn.GAMMA.INV(T1171,IF($O$2="Railway",$D$31,$D$32),IF($O$2="Railway",$F$31,$F$32))*'CBA Result'!$G$124)</f>
        <v>1999042368.0570042</v>
      </c>
      <c r="O1171" s="122">
        <f>'CBA Result'!$G$123+'CBA Result'!$G$127+'CBA Result'!$G$128+'CBA Result'!$G$129+'CBA Result'!$G$130</f>
        <v>728759586.14829445</v>
      </c>
      <c r="P1171" s="122">
        <f>'CBA Result'!$G$125+'CBA Result'!$G$126</f>
        <v>5415872827.8395329</v>
      </c>
      <c r="Q1171" s="122">
        <f>'CBA Result'!$G$110</f>
        <v>-7384971586.1375494</v>
      </c>
      <c r="R1171" s="3">
        <v>0.47550687539249958</v>
      </c>
      <c r="S1171" s="122">
        <f t="shared" si="58"/>
        <v>4130677129.3515067</v>
      </c>
      <c r="T1171" s="3">
        <v>0.10976069696602586</v>
      </c>
      <c r="U1171" s="122">
        <f t="shared" si="59"/>
        <v>-9592979976.916256</v>
      </c>
      <c r="V1171" s="3">
        <f t="shared" si="60"/>
        <v>0.71494771177053162</v>
      </c>
    </row>
    <row r="1172" spans="13:22" x14ac:dyDescent="0.25">
      <c r="M1172" s="3">
        <v>1168</v>
      </c>
      <c r="N1172" s="122">
        <f>(_xlfn.GAMMA.INV(T1172,IF($O$2="Railway",$D$31,$D$32),IF($O$2="Railway",$F$31,$F$32))*'CBA Result'!$G$124)</f>
        <v>2991528559.1819468</v>
      </c>
      <c r="O1172" s="122">
        <f>'CBA Result'!$G$123+'CBA Result'!$G$127+'CBA Result'!$G$128+'CBA Result'!$G$129+'CBA Result'!$G$130</f>
        <v>728759586.14829445</v>
      </c>
      <c r="P1172" s="122">
        <f>'CBA Result'!$G$125+'CBA Result'!$G$126</f>
        <v>5415872827.8395329</v>
      </c>
      <c r="Q1172" s="122">
        <f>'CBA Result'!$G$110</f>
        <v>-7384971586.1375494</v>
      </c>
      <c r="R1172" s="3">
        <v>0.77737613138644635</v>
      </c>
      <c r="S1172" s="122">
        <f t="shared" si="58"/>
        <v>6315530681.388133</v>
      </c>
      <c r="T1172" s="3">
        <v>0.74327898413616955</v>
      </c>
      <c r="U1172" s="122">
        <f t="shared" si="59"/>
        <v>-14355710527.785679</v>
      </c>
      <c r="V1172" s="3">
        <f t="shared" si="60"/>
        <v>0.6990819999674629</v>
      </c>
    </row>
    <row r="1173" spans="13:22" x14ac:dyDescent="0.25">
      <c r="M1173" s="3">
        <v>1169</v>
      </c>
      <c r="N1173" s="122">
        <f>(_xlfn.GAMMA.INV(T1173,IF($O$2="Railway",$D$31,$D$32),IF($O$2="Railway",$F$31,$F$32))*'CBA Result'!$G$124)</f>
        <v>3943355668.0961847</v>
      </c>
      <c r="O1173" s="122">
        <f>'CBA Result'!$G$123+'CBA Result'!$G$127+'CBA Result'!$G$128+'CBA Result'!$G$129+'CBA Result'!$G$130</f>
        <v>728759586.14829445</v>
      </c>
      <c r="P1173" s="122">
        <f>'CBA Result'!$G$125+'CBA Result'!$G$126</f>
        <v>5415872827.8395329</v>
      </c>
      <c r="Q1173" s="122">
        <f>'CBA Result'!$G$110</f>
        <v>-7384971586.1375494</v>
      </c>
      <c r="R1173" s="3">
        <v>0.9710176355662864</v>
      </c>
      <c r="S1173" s="122">
        <f t="shared" si="58"/>
        <v>9307814671.8266563</v>
      </c>
      <c r="T1173" s="3">
        <v>0.98208333515578694</v>
      </c>
      <c r="U1173" s="122">
        <f t="shared" si="59"/>
        <v>-18923326774.046249</v>
      </c>
      <c r="V1173" s="3">
        <f t="shared" si="60"/>
        <v>0.73876703039578173</v>
      </c>
    </row>
    <row r="1174" spans="13:22" x14ac:dyDescent="0.25">
      <c r="M1174" s="3">
        <v>1170</v>
      </c>
      <c r="N1174" s="122">
        <f>(_xlfn.GAMMA.INV(T1174,IF($O$2="Railway",$D$31,$D$32),IF($O$2="Railway",$F$31,$F$32))*'CBA Result'!$G$124)</f>
        <v>2474406159.3990636</v>
      </c>
      <c r="O1174" s="122">
        <f>'CBA Result'!$G$123+'CBA Result'!$G$127+'CBA Result'!$G$128+'CBA Result'!$G$129+'CBA Result'!$G$130</f>
        <v>728759586.14829445</v>
      </c>
      <c r="P1174" s="122">
        <f>'CBA Result'!$G$125+'CBA Result'!$G$126</f>
        <v>5415872827.8395329</v>
      </c>
      <c r="Q1174" s="122">
        <f>'CBA Result'!$G$110</f>
        <v>-7384971586.1375494</v>
      </c>
      <c r="R1174" s="3">
        <v>8.0922490172059658E-2</v>
      </c>
      <c r="S1174" s="122">
        <f t="shared" si="58"/>
        <v>1604756090.8006418</v>
      </c>
      <c r="T1174" s="3">
        <v>0.39615379753728819</v>
      </c>
      <c r="U1174" s="122">
        <f t="shared" si="59"/>
        <v>-11874149903.558519</v>
      </c>
      <c r="V1174" s="3">
        <f t="shared" si="60"/>
        <v>0.40490661440168713</v>
      </c>
    </row>
    <row r="1175" spans="13:22" x14ac:dyDescent="0.25">
      <c r="M1175" s="3">
        <v>1171</v>
      </c>
      <c r="N1175" s="122">
        <f>(_xlfn.GAMMA.INV(T1175,IF($O$2="Railway",$D$31,$D$32),IF($O$2="Railway",$F$31,$F$32))*'CBA Result'!$G$124)</f>
        <v>3300248457.3998599</v>
      </c>
      <c r="O1175" s="122">
        <f>'CBA Result'!$G$123+'CBA Result'!$G$127+'CBA Result'!$G$128+'CBA Result'!$G$129+'CBA Result'!$G$130</f>
        <v>728759586.14829445</v>
      </c>
      <c r="P1175" s="122">
        <f>'CBA Result'!$G$125+'CBA Result'!$G$126</f>
        <v>5415872827.8395329</v>
      </c>
      <c r="Q1175" s="122">
        <f>'CBA Result'!$G$110</f>
        <v>-7384971586.1375494</v>
      </c>
      <c r="R1175" s="3">
        <v>1.4637076290174411E-2</v>
      </c>
      <c r="S1175" s="122">
        <f t="shared" si="58"/>
        <v>878872321.71805298</v>
      </c>
      <c r="T1175" s="3">
        <v>0.8752473044351109</v>
      </c>
      <c r="U1175" s="122">
        <f t="shared" si="59"/>
        <v>-15837191785.713482</v>
      </c>
      <c r="V1175" s="3">
        <f t="shared" si="60"/>
        <v>0.30989587242945055</v>
      </c>
    </row>
    <row r="1176" spans="13:22" x14ac:dyDescent="0.25">
      <c r="M1176" s="3">
        <v>1172</v>
      </c>
      <c r="N1176" s="122">
        <f>(_xlfn.GAMMA.INV(T1176,IF($O$2="Railway",$D$31,$D$32),IF($O$2="Railway",$F$31,$F$32))*'CBA Result'!$G$124)</f>
        <v>2609741072.2447705</v>
      </c>
      <c r="O1176" s="122">
        <f>'CBA Result'!$G$123+'CBA Result'!$G$127+'CBA Result'!$G$128+'CBA Result'!$G$129+'CBA Result'!$G$130</f>
        <v>728759586.14829445</v>
      </c>
      <c r="P1176" s="122">
        <f>'CBA Result'!$G$125+'CBA Result'!$G$126</f>
        <v>5415872827.8395329</v>
      </c>
      <c r="Q1176" s="122">
        <f>'CBA Result'!$G$110</f>
        <v>-7384971586.1375494</v>
      </c>
      <c r="R1176" s="3">
        <v>6.7922442158660501E-2</v>
      </c>
      <c r="S1176" s="122">
        <f t="shared" si="58"/>
        <v>1491612658.961319</v>
      </c>
      <c r="T1176" s="3">
        <v>0.49524878582080045</v>
      </c>
      <c r="U1176" s="122">
        <f t="shared" si="59"/>
        <v>-12523593422.04104</v>
      </c>
      <c r="V1176" s="3">
        <f t="shared" si="60"/>
        <v>0.38568110242652648</v>
      </c>
    </row>
    <row r="1177" spans="13:22" x14ac:dyDescent="0.25">
      <c r="M1177" s="3">
        <v>1173</v>
      </c>
      <c r="N1177" s="122">
        <f>(_xlfn.GAMMA.INV(T1177,IF($O$2="Railway",$D$31,$D$32),IF($O$2="Railway",$F$31,$F$32))*'CBA Result'!$G$124)</f>
        <v>3480361767.2817278</v>
      </c>
      <c r="O1177" s="122">
        <f>'CBA Result'!$G$123+'CBA Result'!$G$127+'CBA Result'!$G$128+'CBA Result'!$G$129+'CBA Result'!$G$130</f>
        <v>728759586.14829445</v>
      </c>
      <c r="P1177" s="122">
        <f>'CBA Result'!$G$125+'CBA Result'!$G$126</f>
        <v>5415872827.8395329</v>
      </c>
      <c r="Q1177" s="122">
        <f>'CBA Result'!$G$110</f>
        <v>-7384971586.1375494</v>
      </c>
      <c r="R1177" s="3">
        <v>0.31733596509047535</v>
      </c>
      <c r="S1177" s="122">
        <f t="shared" si="58"/>
        <v>3179362954.5702214</v>
      </c>
      <c r="T1177" s="3">
        <v>0.9233740311983637</v>
      </c>
      <c r="U1177" s="122">
        <f t="shared" si="59"/>
        <v>-16701517326.223288</v>
      </c>
      <c r="V1177" s="3">
        <f t="shared" si="60"/>
        <v>0.44238401599592875</v>
      </c>
    </row>
    <row r="1178" spans="13:22" x14ac:dyDescent="0.25">
      <c r="M1178" s="3">
        <v>1174</v>
      </c>
      <c r="N1178" s="122">
        <f>(_xlfn.GAMMA.INV(T1178,IF($O$2="Railway",$D$31,$D$32),IF($O$2="Railway",$F$31,$F$32))*'CBA Result'!$G$124)</f>
        <v>1976650914.0603874</v>
      </c>
      <c r="O1178" s="122">
        <f>'CBA Result'!$G$123+'CBA Result'!$G$127+'CBA Result'!$G$128+'CBA Result'!$G$129+'CBA Result'!$G$130</f>
        <v>728759586.14829445</v>
      </c>
      <c r="P1178" s="122">
        <f>'CBA Result'!$G$125+'CBA Result'!$G$126</f>
        <v>5415872827.8395329</v>
      </c>
      <c r="Q1178" s="122">
        <f>'CBA Result'!$G$110</f>
        <v>-7384971586.1375494</v>
      </c>
      <c r="R1178" s="3">
        <v>0.28529948215586098</v>
      </c>
      <c r="S1178" s="122">
        <f t="shared" si="58"/>
        <v>2986769451.9576406</v>
      </c>
      <c r="T1178" s="3">
        <v>0.10081616921711478</v>
      </c>
      <c r="U1178" s="122">
        <f t="shared" si="59"/>
        <v>-9485528142.339901</v>
      </c>
      <c r="V1178" s="3">
        <f t="shared" si="60"/>
        <v>0.60009098773936786</v>
      </c>
    </row>
    <row r="1179" spans="13:22" x14ac:dyDescent="0.25">
      <c r="M1179" s="3">
        <v>1175</v>
      </c>
      <c r="N1179" s="122">
        <f>(_xlfn.GAMMA.INV(T1179,IF($O$2="Railway",$D$31,$D$32),IF($O$2="Railway",$F$31,$F$32))*'CBA Result'!$G$124)</f>
        <v>2892786720.347486</v>
      </c>
      <c r="O1179" s="122">
        <f>'CBA Result'!$G$123+'CBA Result'!$G$127+'CBA Result'!$G$128+'CBA Result'!$G$129+'CBA Result'!$G$130</f>
        <v>728759586.14829445</v>
      </c>
      <c r="P1179" s="122">
        <f>'CBA Result'!$G$125+'CBA Result'!$G$126</f>
        <v>5415872827.8395329</v>
      </c>
      <c r="Q1179" s="122">
        <f>'CBA Result'!$G$110</f>
        <v>-7384971586.1375494</v>
      </c>
      <c r="R1179" s="3">
        <v>0.10529709216996175</v>
      </c>
      <c r="S1179" s="122">
        <f t="shared" si="58"/>
        <v>1800857511.3527949</v>
      </c>
      <c r="T1179" s="3">
        <v>0.68689385494109334</v>
      </c>
      <c r="U1179" s="122">
        <f t="shared" si="59"/>
        <v>-13881869403.676067</v>
      </c>
      <c r="V1179" s="3">
        <f t="shared" si="60"/>
        <v>0.39061049057360137</v>
      </c>
    </row>
    <row r="1180" spans="13:22" x14ac:dyDescent="0.25">
      <c r="M1180" s="3">
        <v>1176</v>
      </c>
      <c r="N1180" s="122">
        <f>(_xlfn.GAMMA.INV(T1180,IF($O$2="Railway",$D$31,$D$32),IF($O$2="Railway",$F$31,$F$32))*'CBA Result'!$G$124)</f>
        <v>3374565939.7344117</v>
      </c>
      <c r="O1180" s="122">
        <f>'CBA Result'!$G$123+'CBA Result'!$G$127+'CBA Result'!$G$128+'CBA Result'!$G$129+'CBA Result'!$G$130</f>
        <v>728759586.14829445</v>
      </c>
      <c r="P1180" s="122">
        <f>'CBA Result'!$G$125+'CBA Result'!$G$126</f>
        <v>5415872827.8395329</v>
      </c>
      <c r="Q1180" s="122">
        <f>'CBA Result'!$G$110</f>
        <v>-7384971586.1375494</v>
      </c>
      <c r="R1180" s="3">
        <v>0.65064070843074651</v>
      </c>
      <c r="S1180" s="122">
        <f t="shared" si="58"/>
        <v>5287238889.712018</v>
      </c>
      <c r="T1180" s="3">
        <v>0.89739411308946415</v>
      </c>
      <c r="U1180" s="122">
        <f t="shared" si="59"/>
        <v>-16193825607.668505</v>
      </c>
      <c r="V1180" s="3">
        <f t="shared" si="60"/>
        <v>0.57988548494358683</v>
      </c>
    </row>
    <row r="1181" spans="13:22" x14ac:dyDescent="0.25">
      <c r="M1181" s="3">
        <v>1177</v>
      </c>
      <c r="N1181" s="122">
        <f>(_xlfn.GAMMA.INV(T1181,IF($O$2="Railway",$D$31,$D$32),IF($O$2="Railway",$F$31,$F$32))*'CBA Result'!$G$124)</f>
        <v>2484662159.7387261</v>
      </c>
      <c r="O1181" s="122">
        <f>'CBA Result'!$G$123+'CBA Result'!$G$127+'CBA Result'!$G$128+'CBA Result'!$G$129+'CBA Result'!$G$130</f>
        <v>728759586.14829445</v>
      </c>
      <c r="P1181" s="122">
        <f>'CBA Result'!$G$125+'CBA Result'!$G$126</f>
        <v>5415872827.8395329</v>
      </c>
      <c r="Q1181" s="122">
        <f>'CBA Result'!$G$110</f>
        <v>-7384971586.1375494</v>
      </c>
      <c r="R1181" s="3">
        <v>0.83070400209154971</v>
      </c>
      <c r="S1181" s="122">
        <f t="shared" si="58"/>
        <v>6850835326.1600857</v>
      </c>
      <c r="T1181" s="3">
        <v>0.40363660332738782</v>
      </c>
      <c r="U1181" s="122">
        <f t="shared" si="59"/>
        <v>-11923366272.092648</v>
      </c>
      <c r="V1181" s="3">
        <f t="shared" si="60"/>
        <v>0.84407849615448804</v>
      </c>
    </row>
    <row r="1182" spans="13:22" x14ac:dyDescent="0.25">
      <c r="M1182" s="3">
        <v>1178</v>
      </c>
      <c r="N1182" s="122">
        <f>(_xlfn.GAMMA.INV(T1182,IF($O$2="Railway",$D$31,$D$32),IF($O$2="Railway",$F$31,$F$32))*'CBA Result'!$G$124)</f>
        <v>1749248615.2315838</v>
      </c>
      <c r="O1182" s="122">
        <f>'CBA Result'!$G$123+'CBA Result'!$G$127+'CBA Result'!$G$128+'CBA Result'!$G$129+'CBA Result'!$G$130</f>
        <v>728759586.14829445</v>
      </c>
      <c r="P1182" s="122">
        <f>'CBA Result'!$G$125+'CBA Result'!$G$126</f>
        <v>5415872827.8395329</v>
      </c>
      <c r="Q1182" s="122">
        <f>'CBA Result'!$G$110</f>
        <v>-7384971586.1375494</v>
      </c>
      <c r="R1182" s="3">
        <v>0.58305246436039471</v>
      </c>
      <c r="S1182" s="122">
        <f t="shared" si="58"/>
        <v>4817716329.2793684</v>
      </c>
      <c r="T1182" s="3">
        <v>3.6029038916261302E-2</v>
      </c>
      <c r="U1182" s="122">
        <f t="shared" si="59"/>
        <v>-8394272782.1597443</v>
      </c>
      <c r="V1182" s="3">
        <f t="shared" si="60"/>
        <v>0.86913121839032559</v>
      </c>
    </row>
    <row r="1183" spans="13:22" x14ac:dyDescent="0.25">
      <c r="M1183" s="3">
        <v>1179</v>
      </c>
      <c r="N1183" s="122">
        <f>(_xlfn.GAMMA.INV(T1183,IF($O$2="Railway",$D$31,$D$32),IF($O$2="Railway",$F$31,$F$32))*'CBA Result'!$G$124)</f>
        <v>2611619261.5798535</v>
      </c>
      <c r="O1183" s="122">
        <f>'CBA Result'!$G$123+'CBA Result'!$G$127+'CBA Result'!$G$128+'CBA Result'!$G$129+'CBA Result'!$G$130</f>
        <v>728759586.14829445</v>
      </c>
      <c r="P1183" s="122">
        <f>'CBA Result'!$G$125+'CBA Result'!$G$126</f>
        <v>5415872827.8395329</v>
      </c>
      <c r="Q1183" s="122">
        <f>'CBA Result'!$G$110</f>
        <v>-7384971586.1375494</v>
      </c>
      <c r="R1183" s="3">
        <v>0.63848757525581046</v>
      </c>
      <c r="S1183" s="122">
        <f t="shared" si="58"/>
        <v>5199876975.2251234</v>
      </c>
      <c r="T1183" s="3">
        <v>0.49661588771986609</v>
      </c>
      <c r="U1183" s="122">
        <f t="shared" si="59"/>
        <v>-12532606453.966833</v>
      </c>
      <c r="V1183" s="3">
        <f t="shared" si="60"/>
        <v>0.68144291088388098</v>
      </c>
    </row>
    <row r="1184" spans="13:22" x14ac:dyDescent="0.25">
      <c r="M1184" s="3">
        <v>1180</v>
      </c>
      <c r="N1184" s="122">
        <f>(_xlfn.GAMMA.INV(T1184,IF($O$2="Railway",$D$31,$D$32),IF($O$2="Railway",$F$31,$F$32))*'CBA Result'!$G$124)</f>
        <v>2419278381.8037257</v>
      </c>
      <c r="O1184" s="122">
        <f>'CBA Result'!$G$123+'CBA Result'!$G$127+'CBA Result'!$G$128+'CBA Result'!$G$129+'CBA Result'!$G$130</f>
        <v>728759586.14829445</v>
      </c>
      <c r="P1184" s="122">
        <f>'CBA Result'!$G$125+'CBA Result'!$G$126</f>
        <v>5415872827.8395329</v>
      </c>
      <c r="Q1184" s="122">
        <f>'CBA Result'!$G$110</f>
        <v>-7384971586.1375494</v>
      </c>
      <c r="R1184" s="3">
        <v>6.9645372479037904E-2</v>
      </c>
      <c r="S1184" s="122">
        <f t="shared" si="58"/>
        <v>1507037881.1087778</v>
      </c>
      <c r="T1184" s="3">
        <v>0.35630012476831641</v>
      </c>
      <c r="U1184" s="122">
        <f t="shared" si="59"/>
        <v>-11609603401.145977</v>
      </c>
      <c r="V1184" s="3">
        <f t="shared" si="60"/>
        <v>0.40096768926674081</v>
      </c>
    </row>
    <row r="1185" spans="13:22" x14ac:dyDescent="0.25">
      <c r="M1185" s="3">
        <v>1181</v>
      </c>
      <c r="N1185" s="122">
        <f>(_xlfn.GAMMA.INV(T1185,IF($O$2="Railway",$D$31,$D$32),IF($O$2="Railway",$F$31,$F$32))*'CBA Result'!$G$124)</f>
        <v>3458679816.6620378</v>
      </c>
      <c r="O1185" s="122">
        <f>'CBA Result'!$G$123+'CBA Result'!$G$127+'CBA Result'!$G$128+'CBA Result'!$G$129+'CBA Result'!$G$130</f>
        <v>728759586.14829445</v>
      </c>
      <c r="P1185" s="122">
        <f>'CBA Result'!$G$125+'CBA Result'!$G$126</f>
        <v>5415872827.8395329</v>
      </c>
      <c r="Q1185" s="122">
        <f>'CBA Result'!$G$110</f>
        <v>-7384971586.1375494</v>
      </c>
      <c r="R1185" s="3">
        <v>0.51015038237979793</v>
      </c>
      <c r="S1185" s="122">
        <f t="shared" si="58"/>
        <v>4346112274.7452374</v>
      </c>
      <c r="T1185" s="3">
        <v>0.91854418749188249</v>
      </c>
      <c r="U1185" s="122">
        <f t="shared" si="59"/>
        <v>-16597470247.742739</v>
      </c>
      <c r="V1185" s="3">
        <f t="shared" si="60"/>
        <v>0.51414773156265403</v>
      </c>
    </row>
    <row r="1186" spans="13:22" x14ac:dyDescent="0.25">
      <c r="M1186" s="3">
        <v>1182</v>
      </c>
      <c r="N1186" s="122">
        <f>(_xlfn.GAMMA.INV(T1186,IF($O$2="Railway",$D$31,$D$32),IF($O$2="Railway",$F$31,$F$32))*'CBA Result'!$G$124)</f>
        <v>1986172313.2643025</v>
      </c>
      <c r="O1186" s="122">
        <f>'CBA Result'!$G$123+'CBA Result'!$G$127+'CBA Result'!$G$128+'CBA Result'!$G$129+'CBA Result'!$G$130</f>
        <v>728759586.14829445</v>
      </c>
      <c r="P1186" s="122">
        <f>'CBA Result'!$G$125+'CBA Result'!$G$126</f>
        <v>5415872827.8395329</v>
      </c>
      <c r="Q1186" s="122">
        <f>'CBA Result'!$G$110</f>
        <v>-7384971586.1375494</v>
      </c>
      <c r="R1186" s="3">
        <v>0.70404515824087055</v>
      </c>
      <c r="S1186" s="122">
        <f t="shared" si="58"/>
        <v>5690648273.1196585</v>
      </c>
      <c r="T1186" s="3">
        <v>0.10456079317963674</v>
      </c>
      <c r="U1186" s="122">
        <f t="shared" si="59"/>
        <v>-9531219315.9612789</v>
      </c>
      <c r="V1186" s="3">
        <f t="shared" si="60"/>
        <v>0.88189977524239804</v>
      </c>
    </row>
    <row r="1187" spans="13:22" x14ac:dyDescent="0.25">
      <c r="M1187" s="3">
        <v>1183</v>
      </c>
      <c r="N1187" s="122">
        <f>(_xlfn.GAMMA.INV(T1187,IF($O$2="Railway",$D$31,$D$32),IF($O$2="Railway",$F$31,$F$32))*'CBA Result'!$G$124)</f>
        <v>2543113896.3868823</v>
      </c>
      <c r="O1187" s="122">
        <f>'CBA Result'!$G$123+'CBA Result'!$G$127+'CBA Result'!$G$128+'CBA Result'!$G$129+'CBA Result'!$G$130</f>
        <v>728759586.14829445</v>
      </c>
      <c r="P1187" s="122">
        <f>'CBA Result'!$G$125+'CBA Result'!$G$126</f>
        <v>5415872827.8395329</v>
      </c>
      <c r="Q1187" s="122">
        <f>'CBA Result'!$G$110</f>
        <v>-7384971586.1375494</v>
      </c>
      <c r="R1187" s="3">
        <v>0.38168066551192181</v>
      </c>
      <c r="S1187" s="122">
        <f t="shared" si="58"/>
        <v>3563464036.5020113</v>
      </c>
      <c r="T1187" s="3">
        <v>0.44647952549431447</v>
      </c>
      <c r="U1187" s="122">
        <f t="shared" si="59"/>
        <v>-12203863748.405142</v>
      </c>
      <c r="V1187" s="3">
        <f t="shared" si="60"/>
        <v>0.560096184286756</v>
      </c>
    </row>
    <row r="1188" spans="13:22" x14ac:dyDescent="0.25">
      <c r="M1188" s="3">
        <v>1184</v>
      </c>
      <c r="N1188" s="122">
        <f>(_xlfn.GAMMA.INV(T1188,IF($O$2="Railway",$D$31,$D$32),IF($O$2="Railway",$F$31,$F$32))*'CBA Result'!$G$124)</f>
        <v>2247161519.2226729</v>
      </c>
      <c r="O1188" s="122">
        <f>'CBA Result'!$G$123+'CBA Result'!$G$127+'CBA Result'!$G$128+'CBA Result'!$G$129+'CBA Result'!$G$130</f>
        <v>728759586.14829445</v>
      </c>
      <c r="P1188" s="122">
        <f>'CBA Result'!$G$125+'CBA Result'!$G$126</f>
        <v>5415872827.8395329</v>
      </c>
      <c r="Q1188" s="122">
        <f>'CBA Result'!$G$110</f>
        <v>-7384971586.1375494</v>
      </c>
      <c r="R1188" s="3">
        <v>0.34478747075708405</v>
      </c>
      <c r="S1188" s="122">
        <f t="shared" si="58"/>
        <v>3343360532.0621595</v>
      </c>
      <c r="T1188" s="3">
        <v>0.23975467034679054</v>
      </c>
      <c r="U1188" s="122">
        <f t="shared" si="59"/>
        <v>-10783651113.784248</v>
      </c>
      <c r="V1188" s="3">
        <f t="shared" si="60"/>
        <v>0.586005757303802</v>
      </c>
    </row>
    <row r="1189" spans="13:22" x14ac:dyDescent="0.25">
      <c r="M1189" s="3">
        <v>1185</v>
      </c>
      <c r="N1189" s="122">
        <f>(_xlfn.GAMMA.INV(T1189,IF($O$2="Railway",$D$31,$D$32),IF($O$2="Railway",$F$31,$F$32))*'CBA Result'!$G$124)</f>
        <v>3315625120.013155</v>
      </c>
      <c r="O1189" s="122">
        <f>'CBA Result'!$G$123+'CBA Result'!$G$127+'CBA Result'!$G$128+'CBA Result'!$G$129+'CBA Result'!$G$130</f>
        <v>728759586.14829445</v>
      </c>
      <c r="P1189" s="122">
        <f>'CBA Result'!$G$125+'CBA Result'!$G$126</f>
        <v>5415872827.8395329</v>
      </c>
      <c r="Q1189" s="122">
        <f>'CBA Result'!$G$110</f>
        <v>-7384971586.1375494</v>
      </c>
      <c r="R1189" s="3">
        <v>2.5452105505062383E-2</v>
      </c>
      <c r="S1189" s="122">
        <f t="shared" si="58"/>
        <v>1039999805.8429694</v>
      </c>
      <c r="T1189" s="3">
        <v>0.88011143830407679</v>
      </c>
      <c r="U1189" s="122">
        <f t="shared" si="59"/>
        <v>-15910981125.508472</v>
      </c>
      <c r="V1189" s="3">
        <f t="shared" si="60"/>
        <v>0.31955191649703724</v>
      </c>
    </row>
    <row r="1190" spans="13:22" x14ac:dyDescent="0.25">
      <c r="M1190" s="3">
        <v>1186</v>
      </c>
      <c r="N1190" s="122">
        <f>(_xlfn.GAMMA.INV(T1190,IF($O$2="Railway",$D$31,$D$32),IF($O$2="Railway",$F$31,$F$32))*'CBA Result'!$G$124)</f>
        <v>2281372310.9890823</v>
      </c>
      <c r="O1190" s="122">
        <f>'CBA Result'!$G$123+'CBA Result'!$G$127+'CBA Result'!$G$128+'CBA Result'!$G$129+'CBA Result'!$G$130</f>
        <v>728759586.14829445</v>
      </c>
      <c r="P1190" s="122">
        <f>'CBA Result'!$G$125+'CBA Result'!$G$126</f>
        <v>5415872827.8395329</v>
      </c>
      <c r="Q1190" s="122">
        <f>'CBA Result'!$G$110</f>
        <v>-7384971586.1375494</v>
      </c>
      <c r="R1190" s="3">
        <v>0.39389058990463188</v>
      </c>
      <c r="S1190" s="122">
        <f t="shared" si="58"/>
        <v>3636452380.093986</v>
      </c>
      <c r="T1190" s="3">
        <v>0.26160469750150184</v>
      </c>
      <c r="U1190" s="122">
        <f t="shared" si="59"/>
        <v>-10947821441.363949</v>
      </c>
      <c r="V1190" s="3">
        <f t="shared" si="60"/>
        <v>0.60711478651987316</v>
      </c>
    </row>
    <row r="1191" spans="13:22" x14ac:dyDescent="0.25">
      <c r="M1191" s="3">
        <v>1187</v>
      </c>
      <c r="N1191" s="122">
        <f>(_xlfn.GAMMA.INV(T1191,IF($O$2="Railway",$D$31,$D$32),IF($O$2="Railway",$F$31,$F$32))*'CBA Result'!$G$124)</f>
        <v>2887887801.184763</v>
      </c>
      <c r="O1191" s="122">
        <f>'CBA Result'!$G$123+'CBA Result'!$G$127+'CBA Result'!$G$128+'CBA Result'!$G$129+'CBA Result'!$G$130</f>
        <v>728759586.14829445</v>
      </c>
      <c r="P1191" s="122">
        <f>'CBA Result'!$G$125+'CBA Result'!$G$126</f>
        <v>5415872827.8395329</v>
      </c>
      <c r="Q1191" s="122">
        <f>'CBA Result'!$G$110</f>
        <v>-7384971586.1375494</v>
      </c>
      <c r="R1191" s="3">
        <v>0.63443993793841291</v>
      </c>
      <c r="S1191" s="122">
        <f t="shared" si="58"/>
        <v>5171096510.6657419</v>
      </c>
      <c r="T1191" s="3">
        <v>0.68392788064397403</v>
      </c>
      <c r="U1191" s="122">
        <f t="shared" si="59"/>
        <v>-13858360530.533869</v>
      </c>
      <c r="V1191" s="3">
        <f t="shared" si="60"/>
        <v>0.63411136394070033</v>
      </c>
    </row>
    <row r="1192" spans="13:22" x14ac:dyDescent="0.25">
      <c r="M1192" s="3">
        <v>1188</v>
      </c>
      <c r="N1192" s="122">
        <f>(_xlfn.GAMMA.INV(T1192,IF($O$2="Railway",$D$31,$D$32),IF($O$2="Railway",$F$31,$F$32))*'CBA Result'!$G$124)</f>
        <v>2740825494.3113723</v>
      </c>
      <c r="O1192" s="122">
        <f>'CBA Result'!$G$123+'CBA Result'!$G$127+'CBA Result'!$G$128+'CBA Result'!$G$129+'CBA Result'!$G$130</f>
        <v>728759586.14829445</v>
      </c>
      <c r="P1192" s="122">
        <f>'CBA Result'!$G$125+'CBA Result'!$G$126</f>
        <v>5415872827.8395329</v>
      </c>
      <c r="Q1192" s="122">
        <f>'CBA Result'!$G$110</f>
        <v>-7384971586.1375494</v>
      </c>
      <c r="R1192" s="3">
        <v>0.66959691503141694</v>
      </c>
      <c r="S1192" s="122">
        <f t="shared" si="58"/>
        <v>5426554918.8167505</v>
      </c>
      <c r="T1192" s="3">
        <v>0.58839954921625437</v>
      </c>
      <c r="U1192" s="122">
        <f t="shared" si="59"/>
        <v>-13152639737.548994</v>
      </c>
      <c r="V1192" s="3">
        <f t="shared" si="60"/>
        <v>0.67637677126357754</v>
      </c>
    </row>
    <row r="1193" spans="13:22" x14ac:dyDescent="0.25">
      <c r="M1193" s="3">
        <v>1189</v>
      </c>
      <c r="N1193" s="122">
        <f>(_xlfn.GAMMA.INV(T1193,IF($O$2="Railway",$D$31,$D$32),IF($O$2="Railway",$F$31,$F$32))*'CBA Result'!$G$124)</f>
        <v>3536445074.1913114</v>
      </c>
      <c r="O1193" s="122">
        <f>'CBA Result'!$G$123+'CBA Result'!$G$127+'CBA Result'!$G$128+'CBA Result'!$G$129+'CBA Result'!$G$130</f>
        <v>728759586.14829445</v>
      </c>
      <c r="P1193" s="122">
        <f>'CBA Result'!$G$125+'CBA Result'!$G$126</f>
        <v>5415872827.8395329</v>
      </c>
      <c r="Q1193" s="122">
        <f>'CBA Result'!$G$110</f>
        <v>-7384971586.1375494</v>
      </c>
      <c r="R1193" s="3">
        <v>0.94808602165424571</v>
      </c>
      <c r="S1193" s="122">
        <f t="shared" si="58"/>
        <v>8644269641.2408352</v>
      </c>
      <c r="T1193" s="3">
        <v>0.93477750347666344</v>
      </c>
      <c r="U1193" s="122">
        <f t="shared" si="59"/>
        <v>-16970649210.979591</v>
      </c>
      <c r="V1193" s="3">
        <f t="shared" si="60"/>
        <v>0.76069419272589345</v>
      </c>
    </row>
    <row r="1194" spans="13:22" x14ac:dyDescent="0.25">
      <c r="M1194" s="3">
        <v>1190</v>
      </c>
      <c r="N1194" s="122">
        <f>(_xlfn.GAMMA.INV(T1194,IF($O$2="Railway",$D$31,$D$32),IF($O$2="Railway",$F$31,$F$32))*'CBA Result'!$G$124)</f>
        <v>3443227479.0131431</v>
      </c>
      <c r="O1194" s="122">
        <f>'CBA Result'!$G$123+'CBA Result'!$G$127+'CBA Result'!$G$128+'CBA Result'!$G$129+'CBA Result'!$G$130</f>
        <v>728759586.14829445</v>
      </c>
      <c r="P1194" s="122">
        <f>'CBA Result'!$G$125+'CBA Result'!$G$126</f>
        <v>5415872827.8395329</v>
      </c>
      <c r="Q1194" s="122">
        <f>'CBA Result'!$G$110</f>
        <v>-7384971586.1375494</v>
      </c>
      <c r="R1194" s="3">
        <v>0.23849006082158153</v>
      </c>
      <c r="S1194" s="122">
        <f t="shared" si="58"/>
        <v>2700578797.4145193</v>
      </c>
      <c r="T1194" s="3">
        <v>0.91495158894045314</v>
      </c>
      <c r="U1194" s="122">
        <f t="shared" si="59"/>
        <v>-16523317759.51585</v>
      </c>
      <c r="V1194" s="3">
        <f t="shared" si="60"/>
        <v>0.41593135002309184</v>
      </c>
    </row>
    <row r="1195" spans="13:22" x14ac:dyDescent="0.25">
      <c r="M1195" s="3">
        <v>1191</v>
      </c>
      <c r="N1195" s="122">
        <f>(_xlfn.GAMMA.INV(T1195,IF($O$2="Railway",$D$31,$D$32),IF($O$2="Railway",$F$31,$F$32))*'CBA Result'!$G$124)</f>
        <v>2973294195.5732813</v>
      </c>
      <c r="O1195" s="122">
        <f>'CBA Result'!$G$123+'CBA Result'!$G$127+'CBA Result'!$G$128+'CBA Result'!$G$129+'CBA Result'!$G$130</f>
        <v>728759586.14829445</v>
      </c>
      <c r="P1195" s="122">
        <f>'CBA Result'!$G$125+'CBA Result'!$G$126</f>
        <v>5415872827.8395329</v>
      </c>
      <c r="Q1195" s="122">
        <f>'CBA Result'!$G$110</f>
        <v>-7384971586.1375494</v>
      </c>
      <c r="R1195" s="3">
        <v>0.60321616427740654</v>
      </c>
      <c r="S1195" s="122">
        <f t="shared" si="58"/>
        <v>4953906504.2183504</v>
      </c>
      <c r="T1195" s="3">
        <v>0.73336793005686596</v>
      </c>
      <c r="U1195" s="122">
        <f t="shared" si="59"/>
        <v>-14268207687.533346</v>
      </c>
      <c r="V1195" s="3">
        <f t="shared" si="60"/>
        <v>0.60666065952368742</v>
      </c>
    </row>
    <row r="1196" spans="13:22" x14ac:dyDescent="0.25">
      <c r="M1196" s="3">
        <v>1192</v>
      </c>
      <c r="N1196" s="122">
        <f>(_xlfn.GAMMA.INV(T1196,IF($O$2="Railway",$D$31,$D$32),IF($O$2="Railway",$F$31,$F$32))*'CBA Result'!$G$124)</f>
        <v>2183496645.0774698</v>
      </c>
      <c r="O1196" s="122">
        <f>'CBA Result'!$G$123+'CBA Result'!$G$127+'CBA Result'!$G$128+'CBA Result'!$G$129+'CBA Result'!$G$130</f>
        <v>728759586.14829445</v>
      </c>
      <c r="P1196" s="122">
        <f>'CBA Result'!$G$125+'CBA Result'!$G$126</f>
        <v>5415872827.8395329</v>
      </c>
      <c r="Q1196" s="122">
        <f>'CBA Result'!$G$110</f>
        <v>-7384971586.1375494</v>
      </c>
      <c r="R1196" s="3">
        <v>0.94833835487682183</v>
      </c>
      <c r="S1196" s="122">
        <f t="shared" si="58"/>
        <v>8650318408.8780308</v>
      </c>
      <c r="T1196" s="3">
        <v>0.20134682319052388</v>
      </c>
      <c r="U1196" s="122">
        <f t="shared" si="59"/>
        <v>-10478136897.243937</v>
      </c>
      <c r="V1196" s="3">
        <f t="shared" si="60"/>
        <v>1.1034952829395746</v>
      </c>
    </row>
    <row r="1197" spans="13:22" x14ac:dyDescent="0.25">
      <c r="M1197" s="3">
        <v>1193</v>
      </c>
      <c r="N1197" s="122">
        <f>(_xlfn.GAMMA.INV(T1197,IF($O$2="Railway",$D$31,$D$32),IF($O$2="Railway",$F$31,$F$32))*'CBA Result'!$G$124)</f>
        <v>2689169271.5905275</v>
      </c>
      <c r="O1197" s="122">
        <f>'CBA Result'!$G$123+'CBA Result'!$G$127+'CBA Result'!$G$128+'CBA Result'!$G$129+'CBA Result'!$G$130</f>
        <v>728759586.14829445</v>
      </c>
      <c r="P1197" s="122">
        <f>'CBA Result'!$G$125+'CBA Result'!$G$126</f>
        <v>5415872827.8395329</v>
      </c>
      <c r="Q1197" s="122">
        <f>'CBA Result'!$G$110</f>
        <v>-7384971586.1375494</v>
      </c>
      <c r="R1197" s="3">
        <v>0.33457153789017002</v>
      </c>
      <c r="S1197" s="122">
        <f t="shared" si="58"/>
        <v>3282393391.3070893</v>
      </c>
      <c r="T1197" s="3">
        <v>0.55235149017093599</v>
      </c>
      <c r="U1197" s="122">
        <f t="shared" si="59"/>
        <v>-12904752490.053667</v>
      </c>
      <c r="V1197" s="3">
        <f t="shared" si="60"/>
        <v>0.51921354200401615</v>
      </c>
    </row>
    <row r="1198" spans="13:22" x14ac:dyDescent="0.25">
      <c r="M1198" s="3">
        <v>1194</v>
      </c>
      <c r="N1198" s="122">
        <f>(_xlfn.GAMMA.INV(T1198,IF($O$2="Railway",$D$31,$D$32),IF($O$2="Railway",$F$31,$F$32))*'CBA Result'!$G$124)</f>
        <v>2604130792.8979049</v>
      </c>
      <c r="O1198" s="122">
        <f>'CBA Result'!$G$123+'CBA Result'!$G$127+'CBA Result'!$G$128+'CBA Result'!$G$129+'CBA Result'!$G$130</f>
        <v>728759586.14829445</v>
      </c>
      <c r="P1198" s="122">
        <f>'CBA Result'!$G$125+'CBA Result'!$G$126</f>
        <v>5415872827.8395329</v>
      </c>
      <c r="Q1198" s="122">
        <f>'CBA Result'!$G$110</f>
        <v>-7384971586.1375494</v>
      </c>
      <c r="R1198" s="3">
        <v>0.5345401367694993</v>
      </c>
      <c r="S1198" s="122">
        <f t="shared" si="58"/>
        <v>4500759911.8497381</v>
      </c>
      <c r="T1198" s="3">
        <v>0.49116163971310944</v>
      </c>
      <c r="U1198" s="122">
        <f t="shared" si="59"/>
        <v>-12496670882.379362</v>
      </c>
      <c r="V1198" s="3">
        <f t="shared" si="60"/>
        <v>0.62685897425222203</v>
      </c>
    </row>
    <row r="1199" spans="13:22" x14ac:dyDescent="0.25">
      <c r="M1199" s="3">
        <v>1195</v>
      </c>
      <c r="N1199" s="122">
        <f>(_xlfn.GAMMA.INV(T1199,IF($O$2="Railway",$D$31,$D$32),IF($O$2="Railway",$F$31,$F$32))*'CBA Result'!$G$124)</f>
        <v>2643898915.7024021</v>
      </c>
      <c r="O1199" s="122">
        <f>'CBA Result'!$G$123+'CBA Result'!$G$127+'CBA Result'!$G$128+'CBA Result'!$G$129+'CBA Result'!$G$130</f>
        <v>728759586.14829445</v>
      </c>
      <c r="P1199" s="122">
        <f>'CBA Result'!$G$125+'CBA Result'!$G$126</f>
        <v>5415872827.8395329</v>
      </c>
      <c r="Q1199" s="122">
        <f>'CBA Result'!$G$110</f>
        <v>-7384971586.1375494</v>
      </c>
      <c r="R1199" s="3">
        <v>0.48444899899915961</v>
      </c>
      <c r="S1199" s="122">
        <f t="shared" si="58"/>
        <v>4185866658.6765785</v>
      </c>
      <c r="T1199" s="3">
        <v>0.52000262563749833</v>
      </c>
      <c r="U1199" s="122">
        <f t="shared" si="59"/>
        <v>-12687509661.926537</v>
      </c>
      <c r="V1199" s="3">
        <f t="shared" si="60"/>
        <v>0.59574537178161646</v>
      </c>
    </row>
    <row r="1200" spans="13:22" x14ac:dyDescent="0.25">
      <c r="M1200" s="3">
        <v>1196</v>
      </c>
      <c r="N1200" s="122">
        <f>(_xlfn.GAMMA.INV(T1200,IF($O$2="Railway",$D$31,$D$32),IF($O$2="Railway",$F$31,$F$32))*'CBA Result'!$G$124)</f>
        <v>3016333069.0648074</v>
      </c>
      <c r="O1200" s="122">
        <f>'CBA Result'!$G$123+'CBA Result'!$G$127+'CBA Result'!$G$128+'CBA Result'!$G$129+'CBA Result'!$G$130</f>
        <v>728759586.14829445</v>
      </c>
      <c r="P1200" s="122">
        <f>'CBA Result'!$G$125+'CBA Result'!$G$126</f>
        <v>5415872827.8395329</v>
      </c>
      <c r="Q1200" s="122">
        <f>'CBA Result'!$G$110</f>
        <v>-7384971586.1375494</v>
      </c>
      <c r="R1200" s="3">
        <v>0.74140137496372094</v>
      </c>
      <c r="S1200" s="122">
        <f t="shared" si="58"/>
        <v>5996458319.6300573</v>
      </c>
      <c r="T1200" s="3">
        <v>0.75638520978103951</v>
      </c>
      <c r="U1200" s="122">
        <f t="shared" si="59"/>
        <v>-14474742105.327871</v>
      </c>
      <c r="V1200" s="3">
        <f t="shared" si="60"/>
        <v>0.67300342237237398</v>
      </c>
    </row>
    <row r="1201" spans="13:22" x14ac:dyDescent="0.25">
      <c r="M1201" s="3">
        <v>1197</v>
      </c>
      <c r="N1201" s="122">
        <f>(_xlfn.GAMMA.INV(T1201,IF($O$2="Railway",$D$31,$D$32),IF($O$2="Railway",$F$31,$F$32))*'CBA Result'!$G$124)</f>
        <v>3110513955.8127007</v>
      </c>
      <c r="O1201" s="122">
        <f>'CBA Result'!$G$123+'CBA Result'!$G$127+'CBA Result'!$G$128+'CBA Result'!$G$129+'CBA Result'!$G$130</f>
        <v>728759586.14829445</v>
      </c>
      <c r="P1201" s="122">
        <f>'CBA Result'!$G$125+'CBA Result'!$G$126</f>
        <v>5415872827.8395329</v>
      </c>
      <c r="Q1201" s="122">
        <f>'CBA Result'!$G$110</f>
        <v>-7384971586.1375494</v>
      </c>
      <c r="R1201" s="3">
        <v>0.30509792628367505</v>
      </c>
      <c r="S1201" s="122">
        <f t="shared" si="58"/>
        <v>3105999413.6382933</v>
      </c>
      <c r="T1201" s="3">
        <v>0.8021375436624667</v>
      </c>
      <c r="U1201" s="122">
        <f t="shared" si="59"/>
        <v>-14926696188.551682</v>
      </c>
      <c r="V1201" s="3">
        <f t="shared" si="60"/>
        <v>0.46529204238283489</v>
      </c>
    </row>
    <row r="1202" spans="13:22" x14ac:dyDescent="0.25">
      <c r="M1202" s="3">
        <v>1198</v>
      </c>
      <c r="N1202" s="122">
        <f>(_xlfn.GAMMA.INV(T1202,IF($O$2="Railway",$D$31,$D$32),IF($O$2="Railway",$F$31,$F$32))*'CBA Result'!$G$124)</f>
        <v>3619632855.5020475</v>
      </c>
      <c r="O1202" s="122">
        <f>'CBA Result'!$G$123+'CBA Result'!$G$127+'CBA Result'!$G$128+'CBA Result'!$G$129+'CBA Result'!$G$130</f>
        <v>728759586.14829445</v>
      </c>
      <c r="P1202" s="122">
        <f>'CBA Result'!$G$125+'CBA Result'!$G$126</f>
        <v>5415872827.8395329</v>
      </c>
      <c r="Q1202" s="122">
        <f>'CBA Result'!$G$110</f>
        <v>-7384971586.1375494</v>
      </c>
      <c r="R1202" s="3">
        <v>0.78427858352275515</v>
      </c>
      <c r="S1202" s="122">
        <f t="shared" si="58"/>
        <v>6380114506.1832724</v>
      </c>
      <c r="T1202" s="3">
        <v>0.94904592202331994</v>
      </c>
      <c r="U1202" s="122">
        <f t="shared" si="59"/>
        <v>-17369849714.775631</v>
      </c>
      <c r="V1202" s="3">
        <f t="shared" si="60"/>
        <v>0.61765110948009116</v>
      </c>
    </row>
    <row r="1203" spans="13:22" x14ac:dyDescent="0.25">
      <c r="M1203" s="3">
        <v>1199</v>
      </c>
      <c r="N1203" s="122">
        <f>(_xlfn.GAMMA.INV(T1203,IF($O$2="Railway",$D$31,$D$32),IF($O$2="Railway",$F$31,$F$32))*'CBA Result'!$G$124)</f>
        <v>2334653787.55266</v>
      </c>
      <c r="O1203" s="122">
        <f>'CBA Result'!$G$123+'CBA Result'!$G$127+'CBA Result'!$G$128+'CBA Result'!$G$129+'CBA Result'!$G$130</f>
        <v>728759586.14829445</v>
      </c>
      <c r="P1203" s="122">
        <f>'CBA Result'!$G$125+'CBA Result'!$G$126</f>
        <v>5415872827.8395329</v>
      </c>
      <c r="Q1203" s="122">
        <f>'CBA Result'!$G$110</f>
        <v>-7384971586.1375494</v>
      </c>
      <c r="R1203" s="3">
        <v>0.25241546766951795</v>
      </c>
      <c r="S1203" s="122">
        <f t="shared" si="58"/>
        <v>2786525726.3667798</v>
      </c>
      <c r="T1203" s="3">
        <v>0.29708499544827816</v>
      </c>
      <c r="U1203" s="122">
        <f t="shared" si="59"/>
        <v>-11203507937.049244</v>
      </c>
      <c r="V1203" s="3">
        <f t="shared" si="60"/>
        <v>0.52215244840612651</v>
      </c>
    </row>
    <row r="1204" spans="13:22" x14ac:dyDescent="0.25">
      <c r="M1204" s="3">
        <v>1200</v>
      </c>
      <c r="N1204" s="122">
        <f>(_xlfn.GAMMA.INV(T1204,IF($O$2="Railway",$D$31,$D$32),IF($O$2="Railway",$F$31,$F$32))*'CBA Result'!$G$124)</f>
        <v>2483208032.4591599</v>
      </c>
      <c r="O1204" s="122">
        <f>'CBA Result'!$G$123+'CBA Result'!$G$127+'CBA Result'!$G$128+'CBA Result'!$G$129+'CBA Result'!$G$130</f>
        <v>728759586.14829445</v>
      </c>
      <c r="P1204" s="122">
        <f>'CBA Result'!$G$125+'CBA Result'!$G$126</f>
        <v>5415872827.8395329</v>
      </c>
      <c r="Q1204" s="122">
        <f>'CBA Result'!$G$110</f>
        <v>-7384971586.1375494</v>
      </c>
      <c r="R1204" s="3">
        <v>0.94796568394084102</v>
      </c>
      <c r="S1204" s="122">
        <f t="shared" si="58"/>
        <v>8641392125.1909084</v>
      </c>
      <c r="T1204" s="3">
        <v>0.40257471443227655</v>
      </c>
      <c r="U1204" s="122">
        <f t="shared" si="59"/>
        <v>-11916388223.953363</v>
      </c>
      <c r="V1204" s="3">
        <f t="shared" si="60"/>
        <v>0.99471077318307688</v>
      </c>
    </row>
    <row r="1205" spans="13:22" x14ac:dyDescent="0.25">
      <c r="M1205" s="3">
        <v>1201</v>
      </c>
      <c r="N1205" s="122">
        <f>(_xlfn.GAMMA.INV(T1205,IF($O$2="Railway",$D$31,$D$32),IF($O$2="Railway",$F$31,$F$32))*'CBA Result'!$G$124)</f>
        <v>2150848857.1092534</v>
      </c>
      <c r="O1205" s="122">
        <f>'CBA Result'!$G$123+'CBA Result'!$G$127+'CBA Result'!$G$128+'CBA Result'!$G$129+'CBA Result'!$G$130</f>
        <v>728759586.14829445</v>
      </c>
      <c r="P1205" s="122">
        <f>'CBA Result'!$G$125+'CBA Result'!$G$126</f>
        <v>5415872827.8395329</v>
      </c>
      <c r="Q1205" s="122">
        <f>'CBA Result'!$G$110</f>
        <v>-7384971586.1375494</v>
      </c>
      <c r="R1205" s="3">
        <v>0.45546692765774843</v>
      </c>
      <c r="S1205" s="122">
        <f t="shared" si="58"/>
        <v>4007900828.964191</v>
      </c>
      <c r="T1205" s="3">
        <v>0.1829071250554245</v>
      </c>
      <c r="U1205" s="122">
        <f t="shared" si="59"/>
        <v>-10321467093.10461</v>
      </c>
      <c r="V1205" s="3">
        <f t="shared" si="60"/>
        <v>0.66729944591142754</v>
      </c>
    </row>
    <row r="1206" spans="13:22" x14ac:dyDescent="0.25">
      <c r="M1206" s="3">
        <v>1202</v>
      </c>
      <c r="N1206" s="122">
        <f>(_xlfn.GAMMA.INV(T1206,IF($O$2="Railway",$D$31,$D$32),IF($O$2="Railway",$F$31,$F$32))*'CBA Result'!$G$124)</f>
        <v>1927235617.9379003</v>
      </c>
      <c r="O1206" s="122">
        <f>'CBA Result'!$G$123+'CBA Result'!$G$127+'CBA Result'!$G$128+'CBA Result'!$G$129+'CBA Result'!$G$130</f>
        <v>728759586.14829445</v>
      </c>
      <c r="P1206" s="122">
        <f>'CBA Result'!$G$125+'CBA Result'!$G$126</f>
        <v>5415872827.8395329</v>
      </c>
      <c r="Q1206" s="122">
        <f>'CBA Result'!$G$110</f>
        <v>-7384971586.1375494</v>
      </c>
      <c r="R1206" s="3">
        <v>3.5844613142157145E-2</v>
      </c>
      <c r="S1206" s="122">
        <f t="shared" si="58"/>
        <v>1168608729.3223567</v>
      </c>
      <c r="T1206" s="3">
        <v>8.2772279490380352E-2</v>
      </c>
      <c r="U1206" s="122">
        <f t="shared" si="59"/>
        <v>-9248394625.8966484</v>
      </c>
      <c r="V1206" s="3">
        <f t="shared" si="60"/>
        <v>0.41354246743528739</v>
      </c>
    </row>
    <row r="1207" spans="13:22" x14ac:dyDescent="0.25">
      <c r="M1207" s="3">
        <v>1203</v>
      </c>
      <c r="N1207" s="122">
        <f>(_xlfn.GAMMA.INV(T1207,IF($O$2="Railway",$D$31,$D$32),IF($O$2="Railway",$F$31,$F$32))*'CBA Result'!$G$124)</f>
        <v>3790119757.7129288</v>
      </c>
      <c r="O1207" s="122">
        <f>'CBA Result'!$G$123+'CBA Result'!$G$127+'CBA Result'!$G$128+'CBA Result'!$G$129+'CBA Result'!$G$130</f>
        <v>728759586.14829445</v>
      </c>
      <c r="P1207" s="122">
        <f>'CBA Result'!$G$125+'CBA Result'!$G$126</f>
        <v>5415872827.8395329</v>
      </c>
      <c r="Q1207" s="122">
        <f>'CBA Result'!$G$110</f>
        <v>-7384971586.1375494</v>
      </c>
      <c r="R1207" s="3">
        <v>0.35819847434885477</v>
      </c>
      <c r="S1207" s="122">
        <f t="shared" si="58"/>
        <v>3423346696.6642985</v>
      </c>
      <c r="T1207" s="3">
        <v>0.97013484484405932</v>
      </c>
      <c r="U1207" s="122">
        <f t="shared" si="59"/>
        <v>-18187980168.321285</v>
      </c>
      <c r="V1207" s="3">
        <f t="shared" si="60"/>
        <v>0.43667443921886429</v>
      </c>
    </row>
    <row r="1208" spans="13:22" x14ac:dyDescent="0.25">
      <c r="M1208" s="3">
        <v>1204</v>
      </c>
      <c r="N1208" s="122">
        <f>(_xlfn.GAMMA.INV(T1208,IF($O$2="Railway",$D$31,$D$32),IF($O$2="Railway",$F$31,$F$32))*'CBA Result'!$G$124)</f>
        <v>2455733038.4136281</v>
      </c>
      <c r="O1208" s="122">
        <f>'CBA Result'!$G$123+'CBA Result'!$G$127+'CBA Result'!$G$128+'CBA Result'!$G$129+'CBA Result'!$G$130</f>
        <v>728759586.14829445</v>
      </c>
      <c r="P1208" s="122">
        <f>'CBA Result'!$G$125+'CBA Result'!$G$126</f>
        <v>5415872827.8395329</v>
      </c>
      <c r="Q1208" s="122">
        <f>'CBA Result'!$G$110</f>
        <v>-7384971586.1375494</v>
      </c>
      <c r="R1208" s="3">
        <v>0.87768196724026115</v>
      </c>
      <c r="S1208" s="122">
        <f t="shared" si="58"/>
        <v>7418291313.918272</v>
      </c>
      <c r="T1208" s="3">
        <v>0.38257647220672153</v>
      </c>
      <c r="U1208" s="122">
        <f t="shared" si="59"/>
        <v>-11784541559.792437</v>
      </c>
      <c r="V1208" s="3">
        <f t="shared" si="60"/>
        <v>0.8997196780785881</v>
      </c>
    </row>
    <row r="1209" spans="13:22" x14ac:dyDescent="0.25">
      <c r="M1209" s="3">
        <v>1205</v>
      </c>
      <c r="N1209" s="122">
        <f>(_xlfn.GAMMA.INV(T1209,IF($O$2="Railway",$D$31,$D$32),IF($O$2="Railway",$F$31,$F$32))*'CBA Result'!$G$124)</f>
        <v>2761329317.8566294</v>
      </c>
      <c r="O1209" s="122">
        <f>'CBA Result'!$G$123+'CBA Result'!$G$127+'CBA Result'!$G$128+'CBA Result'!$G$129+'CBA Result'!$G$130</f>
        <v>728759586.14829445</v>
      </c>
      <c r="P1209" s="122">
        <f>'CBA Result'!$G$125+'CBA Result'!$G$126</f>
        <v>5415872827.8395329</v>
      </c>
      <c r="Q1209" s="122">
        <f>'CBA Result'!$G$110</f>
        <v>-7384971586.1375494</v>
      </c>
      <c r="R1209" s="3">
        <v>0.75057018006976295</v>
      </c>
      <c r="S1209" s="122">
        <f t="shared" si="58"/>
        <v>6075224460.9424734</v>
      </c>
      <c r="T1209" s="3">
        <v>0.60239796027089865</v>
      </c>
      <c r="U1209" s="122">
        <f t="shared" si="59"/>
        <v>-13251033234.286661</v>
      </c>
      <c r="V1209" s="3">
        <f t="shared" si="60"/>
        <v>0.72185415248959062</v>
      </c>
    </row>
    <row r="1210" spans="13:22" x14ac:dyDescent="0.25">
      <c r="M1210" s="3">
        <v>1206</v>
      </c>
      <c r="N1210" s="122">
        <f>(_xlfn.GAMMA.INV(T1210,IF($O$2="Railway",$D$31,$D$32),IF($O$2="Railway",$F$31,$F$32))*'CBA Result'!$G$124)</f>
        <v>1859565348.7482836</v>
      </c>
      <c r="O1210" s="122">
        <f>'CBA Result'!$G$123+'CBA Result'!$G$127+'CBA Result'!$G$128+'CBA Result'!$G$129+'CBA Result'!$G$130</f>
        <v>728759586.14829445</v>
      </c>
      <c r="P1210" s="122">
        <f>'CBA Result'!$G$125+'CBA Result'!$G$126</f>
        <v>5415872827.8395329</v>
      </c>
      <c r="Q1210" s="122">
        <f>'CBA Result'!$G$110</f>
        <v>-7384971586.1375494</v>
      </c>
      <c r="R1210" s="3">
        <v>0.27163248340178625</v>
      </c>
      <c r="S1210" s="122">
        <f t="shared" si="58"/>
        <v>2903941424.3261657</v>
      </c>
      <c r="T1210" s="3">
        <v>6.1764753191915323E-2</v>
      </c>
      <c r="U1210" s="122">
        <f t="shared" si="59"/>
        <v>-8923659368.784771</v>
      </c>
      <c r="V1210" s="3">
        <f t="shared" si="60"/>
        <v>0.61547243482139813</v>
      </c>
    </row>
    <row r="1211" spans="13:22" x14ac:dyDescent="0.25">
      <c r="M1211" s="3">
        <v>1207</v>
      </c>
      <c r="N1211" s="122">
        <f>(_xlfn.GAMMA.INV(T1211,IF($O$2="Railway",$D$31,$D$32),IF($O$2="Railway",$F$31,$F$32))*'CBA Result'!$G$124)</f>
        <v>3274325445.7463956</v>
      </c>
      <c r="O1211" s="122">
        <f>'CBA Result'!$G$123+'CBA Result'!$G$127+'CBA Result'!$G$128+'CBA Result'!$G$129+'CBA Result'!$G$130</f>
        <v>728759586.14829445</v>
      </c>
      <c r="P1211" s="122">
        <f>'CBA Result'!$G$125+'CBA Result'!$G$126</f>
        <v>5415872827.8395329</v>
      </c>
      <c r="Q1211" s="122">
        <f>'CBA Result'!$G$110</f>
        <v>-7384971586.1375494</v>
      </c>
      <c r="R1211" s="3">
        <v>0.91150736333417692</v>
      </c>
      <c r="S1211" s="122">
        <f t="shared" si="58"/>
        <v>7922428178.2785654</v>
      </c>
      <c r="T1211" s="3">
        <v>0.86670230563005357</v>
      </c>
      <c r="U1211" s="122">
        <f t="shared" si="59"/>
        <v>-15712792755.604504</v>
      </c>
      <c r="V1211" s="3">
        <f t="shared" si="60"/>
        <v>0.75896840209514094</v>
      </c>
    </row>
    <row r="1212" spans="13:22" x14ac:dyDescent="0.25">
      <c r="M1212" s="3">
        <v>1208</v>
      </c>
      <c r="N1212" s="122">
        <f>(_xlfn.GAMMA.INV(T1212,IF($O$2="Railway",$D$31,$D$32),IF($O$2="Railway",$F$31,$F$32))*'CBA Result'!$G$124)</f>
        <v>2581760896.5791101</v>
      </c>
      <c r="O1212" s="122">
        <f>'CBA Result'!$G$123+'CBA Result'!$G$127+'CBA Result'!$G$128+'CBA Result'!$G$129+'CBA Result'!$G$130</f>
        <v>728759586.14829445</v>
      </c>
      <c r="P1212" s="122">
        <f>'CBA Result'!$G$125+'CBA Result'!$G$126</f>
        <v>5415872827.8395329</v>
      </c>
      <c r="Q1212" s="122">
        <f>'CBA Result'!$G$110</f>
        <v>-7384971586.1375494</v>
      </c>
      <c r="R1212" s="3">
        <v>0.14633115230120419</v>
      </c>
      <c r="S1212" s="122">
        <f t="shared" si="58"/>
        <v>2100275984.4294112</v>
      </c>
      <c r="T1212" s="3">
        <v>0.47481978610661479</v>
      </c>
      <c r="U1212" s="122">
        <f t="shared" si="59"/>
        <v>-12389322498.522713</v>
      </c>
      <c r="V1212" s="3">
        <f t="shared" si="60"/>
        <v>0.43673061765903598</v>
      </c>
    </row>
    <row r="1213" spans="13:22" x14ac:dyDescent="0.25">
      <c r="M1213" s="3">
        <v>1209</v>
      </c>
      <c r="N1213" s="122">
        <f>(_xlfn.GAMMA.INV(T1213,IF($O$2="Railway",$D$31,$D$32),IF($O$2="Railway",$F$31,$F$32))*'CBA Result'!$G$124)</f>
        <v>2418917005.0371795</v>
      </c>
      <c r="O1213" s="122">
        <f>'CBA Result'!$G$123+'CBA Result'!$G$127+'CBA Result'!$G$128+'CBA Result'!$G$129+'CBA Result'!$G$130</f>
        <v>728759586.14829445</v>
      </c>
      <c r="P1213" s="122">
        <f>'CBA Result'!$G$125+'CBA Result'!$G$126</f>
        <v>5415872827.8395329</v>
      </c>
      <c r="Q1213" s="122">
        <f>'CBA Result'!$G$110</f>
        <v>-7384971586.1375494</v>
      </c>
      <c r="R1213" s="3">
        <v>0.4320608196527167</v>
      </c>
      <c r="S1213" s="122">
        <f t="shared" si="58"/>
        <v>3865848283.009882</v>
      </c>
      <c r="T1213" s="3">
        <v>0.35604148591336127</v>
      </c>
      <c r="U1213" s="122">
        <f t="shared" si="59"/>
        <v>-11607869230.754696</v>
      </c>
      <c r="V1213" s="3">
        <f t="shared" si="60"/>
        <v>0.60420433197276513</v>
      </c>
    </row>
    <row r="1214" spans="13:22" x14ac:dyDescent="0.25">
      <c r="M1214" s="3">
        <v>1210</v>
      </c>
      <c r="N1214" s="122">
        <f>(_xlfn.GAMMA.INV(T1214,IF($O$2="Railway",$D$31,$D$32),IF($O$2="Railway",$F$31,$F$32))*'CBA Result'!$G$124)</f>
        <v>2540285519.9350901</v>
      </c>
      <c r="O1214" s="122">
        <f>'CBA Result'!$G$123+'CBA Result'!$G$127+'CBA Result'!$G$128+'CBA Result'!$G$129+'CBA Result'!$G$130</f>
        <v>728759586.14829445</v>
      </c>
      <c r="P1214" s="122">
        <f>'CBA Result'!$G$125+'CBA Result'!$G$126</f>
        <v>5415872827.8395329</v>
      </c>
      <c r="Q1214" s="122">
        <f>'CBA Result'!$G$110</f>
        <v>-7384971586.1375494</v>
      </c>
      <c r="R1214" s="3">
        <v>6.8464071037253049E-2</v>
      </c>
      <c r="S1214" s="122">
        <f t="shared" si="58"/>
        <v>1496477303.8601444</v>
      </c>
      <c r="T1214" s="3">
        <v>0.44440314272055759</v>
      </c>
      <c r="U1214" s="122">
        <f t="shared" si="59"/>
        <v>-12190290970.207552</v>
      </c>
      <c r="V1214" s="3">
        <f t="shared" si="60"/>
        <v>0.39092769988757631</v>
      </c>
    </row>
    <row r="1215" spans="13:22" x14ac:dyDescent="0.25">
      <c r="M1215" s="3">
        <v>1211</v>
      </c>
      <c r="N1215" s="122">
        <f>(_xlfn.GAMMA.INV(T1215,IF($O$2="Railway",$D$31,$D$32),IF($O$2="Railway",$F$31,$F$32))*'CBA Result'!$G$124)</f>
        <v>1836656095.2923362</v>
      </c>
      <c r="O1215" s="122">
        <f>'CBA Result'!$G$123+'CBA Result'!$G$127+'CBA Result'!$G$128+'CBA Result'!$G$129+'CBA Result'!$G$130</f>
        <v>728759586.14829445</v>
      </c>
      <c r="P1215" s="122">
        <f>'CBA Result'!$G$125+'CBA Result'!$G$126</f>
        <v>5415872827.8395329</v>
      </c>
      <c r="Q1215" s="122">
        <f>'CBA Result'!$G$110</f>
        <v>-7384971586.1375494</v>
      </c>
      <c r="R1215" s="3">
        <v>0.11400987102473148</v>
      </c>
      <c r="S1215" s="122">
        <f t="shared" si="58"/>
        <v>1867116221.8563774</v>
      </c>
      <c r="T1215" s="3">
        <v>5.5585913565001643E-2</v>
      </c>
      <c r="U1215" s="122">
        <f t="shared" si="59"/>
        <v>-8813722724.5191422</v>
      </c>
      <c r="V1215" s="3">
        <f t="shared" si="60"/>
        <v>0.50291256508059001</v>
      </c>
    </row>
    <row r="1216" spans="13:22" x14ac:dyDescent="0.25">
      <c r="M1216" s="3">
        <v>1212</v>
      </c>
      <c r="N1216" s="122">
        <f>(_xlfn.GAMMA.INV(T1216,IF($O$2="Railway",$D$31,$D$32),IF($O$2="Railway",$F$31,$F$32))*'CBA Result'!$G$124)</f>
        <v>3428597187.7184772</v>
      </c>
      <c r="O1216" s="122">
        <f>'CBA Result'!$G$123+'CBA Result'!$G$127+'CBA Result'!$G$128+'CBA Result'!$G$129+'CBA Result'!$G$130</f>
        <v>728759586.14829445</v>
      </c>
      <c r="P1216" s="122">
        <f>'CBA Result'!$G$125+'CBA Result'!$G$126</f>
        <v>5415872827.8395329</v>
      </c>
      <c r="Q1216" s="122">
        <f>'CBA Result'!$G$110</f>
        <v>-7384971586.1375494</v>
      </c>
      <c r="R1216" s="3">
        <v>0.26030984314609162</v>
      </c>
      <c r="S1216" s="122">
        <f t="shared" si="58"/>
        <v>2834911539.1868181</v>
      </c>
      <c r="T1216" s="3">
        <v>0.91143171570812265</v>
      </c>
      <c r="U1216" s="122">
        <f t="shared" si="59"/>
        <v>-16453110097.242743</v>
      </c>
      <c r="V1216" s="3">
        <f t="shared" si="60"/>
        <v>0.42498155495995699</v>
      </c>
    </row>
    <row r="1217" spans="13:22" x14ac:dyDescent="0.25">
      <c r="M1217" s="3">
        <v>1213</v>
      </c>
      <c r="N1217" s="122">
        <f>(_xlfn.GAMMA.INV(T1217,IF($O$2="Railway",$D$31,$D$32),IF($O$2="Railway",$F$31,$F$32))*'CBA Result'!$G$124)</f>
        <v>1949382618.6571803</v>
      </c>
      <c r="O1217" s="122">
        <f>'CBA Result'!$G$123+'CBA Result'!$G$127+'CBA Result'!$G$128+'CBA Result'!$G$129+'CBA Result'!$G$130</f>
        <v>728759586.14829445</v>
      </c>
      <c r="P1217" s="122">
        <f>'CBA Result'!$G$125+'CBA Result'!$G$126</f>
        <v>5415872827.8395329</v>
      </c>
      <c r="Q1217" s="122">
        <f>'CBA Result'!$G$110</f>
        <v>-7384971586.1375494</v>
      </c>
      <c r="R1217" s="3">
        <v>0.82413875328603625</v>
      </c>
      <c r="S1217" s="122">
        <f t="shared" si="58"/>
        <v>6779837615.8899393</v>
      </c>
      <c r="T1217" s="3">
        <v>9.0572040110390772E-2</v>
      </c>
      <c r="U1217" s="122">
        <f t="shared" si="59"/>
        <v>-9354673381.0864639</v>
      </c>
      <c r="V1217" s="3">
        <f t="shared" si="60"/>
        <v>1.0110432973339099</v>
      </c>
    </row>
    <row r="1218" spans="13:22" x14ac:dyDescent="0.25">
      <c r="M1218" s="3">
        <v>1214</v>
      </c>
      <c r="N1218" s="122">
        <f>(_xlfn.GAMMA.INV(T1218,IF($O$2="Railway",$D$31,$D$32),IF($O$2="Railway",$F$31,$F$32))*'CBA Result'!$G$124)</f>
        <v>3385775428.7946925</v>
      </c>
      <c r="O1218" s="122">
        <f>'CBA Result'!$G$123+'CBA Result'!$G$127+'CBA Result'!$G$128+'CBA Result'!$G$129+'CBA Result'!$G$130</f>
        <v>728759586.14829445</v>
      </c>
      <c r="P1218" s="122">
        <f>'CBA Result'!$G$125+'CBA Result'!$G$126</f>
        <v>5415872827.8395329</v>
      </c>
      <c r="Q1218" s="122">
        <f>'CBA Result'!$G$110</f>
        <v>-7384971586.1375494</v>
      </c>
      <c r="R1218" s="3">
        <v>0.9261021561124696</v>
      </c>
      <c r="S1218" s="122">
        <f t="shared" si="58"/>
        <v>8180328754.515337</v>
      </c>
      <c r="T1218" s="3">
        <v>0.90044425322180577</v>
      </c>
      <c r="U1218" s="122">
        <f t="shared" si="59"/>
        <v>-16247617566.17074</v>
      </c>
      <c r="V1218" s="3">
        <f t="shared" si="60"/>
        <v>0.75671794460853958</v>
      </c>
    </row>
    <row r="1219" spans="13:22" x14ac:dyDescent="0.25">
      <c r="M1219" s="3">
        <v>1215</v>
      </c>
      <c r="N1219" s="122">
        <f>(_xlfn.GAMMA.INV(T1219,IF($O$2="Railway",$D$31,$D$32),IF($O$2="Railway",$F$31,$F$32))*'CBA Result'!$G$124)</f>
        <v>1431446445.8147106</v>
      </c>
      <c r="O1219" s="122">
        <f>'CBA Result'!$G$123+'CBA Result'!$G$127+'CBA Result'!$G$128+'CBA Result'!$G$129+'CBA Result'!$G$130</f>
        <v>728759586.14829445</v>
      </c>
      <c r="P1219" s="122">
        <f>'CBA Result'!$G$125+'CBA Result'!$G$126</f>
        <v>5415872827.8395329</v>
      </c>
      <c r="Q1219" s="122">
        <f>'CBA Result'!$G$110</f>
        <v>-7384971586.1375494</v>
      </c>
      <c r="R1219" s="3">
        <v>0.69977071907849564</v>
      </c>
      <c r="S1219" s="122">
        <f t="shared" si="58"/>
        <v>5657030173.2088413</v>
      </c>
      <c r="T1219" s="3">
        <v>4.4827191738624483E-3</v>
      </c>
      <c r="U1219" s="122">
        <f t="shared" si="59"/>
        <v>-6869207632.6902962</v>
      </c>
      <c r="V1219" s="3">
        <f t="shared" si="60"/>
        <v>1.1380113432544852</v>
      </c>
    </row>
    <row r="1220" spans="13:22" x14ac:dyDescent="0.25">
      <c r="M1220" s="3">
        <v>1216</v>
      </c>
      <c r="N1220" s="122">
        <f>(_xlfn.GAMMA.INV(T1220,IF($O$2="Railway",$D$31,$D$32),IF($O$2="Railway",$F$31,$F$32))*'CBA Result'!$G$124)</f>
        <v>3374659873.5863523</v>
      </c>
      <c r="O1220" s="122">
        <f>'CBA Result'!$G$123+'CBA Result'!$G$127+'CBA Result'!$G$128+'CBA Result'!$G$129+'CBA Result'!$G$130</f>
        <v>728759586.14829445</v>
      </c>
      <c r="P1220" s="122">
        <f>'CBA Result'!$G$125+'CBA Result'!$G$126</f>
        <v>5415872827.8395329</v>
      </c>
      <c r="Q1220" s="122">
        <f>'CBA Result'!$G$110</f>
        <v>-7384971586.1375494</v>
      </c>
      <c r="R1220" s="3">
        <v>0.26112934758099204</v>
      </c>
      <c r="S1220" s="122">
        <f t="shared" si="58"/>
        <v>2839921735.9602132</v>
      </c>
      <c r="T1220" s="3">
        <v>0.89741997971520071</v>
      </c>
      <c r="U1220" s="122">
        <f t="shared" si="59"/>
        <v>-16194276376.284128</v>
      </c>
      <c r="V1220" s="3">
        <f t="shared" si="60"/>
        <v>0.4287527910702516</v>
      </c>
    </row>
    <row r="1221" spans="13:22" x14ac:dyDescent="0.25">
      <c r="M1221" s="3">
        <v>1217</v>
      </c>
      <c r="N1221" s="122">
        <f>(_xlfn.GAMMA.INV(T1221,IF($O$2="Railway",$D$31,$D$32),IF($O$2="Railway",$F$31,$F$32))*'CBA Result'!$G$124)</f>
        <v>2863306542.9340405</v>
      </c>
      <c r="O1221" s="122">
        <f>'CBA Result'!$G$123+'CBA Result'!$G$127+'CBA Result'!$G$128+'CBA Result'!$G$129+'CBA Result'!$G$130</f>
        <v>728759586.14829445</v>
      </c>
      <c r="P1221" s="122">
        <f>'CBA Result'!$G$125+'CBA Result'!$G$126</f>
        <v>5415872827.8395329</v>
      </c>
      <c r="Q1221" s="122">
        <f>'CBA Result'!$G$110</f>
        <v>-7384971586.1375494</v>
      </c>
      <c r="R1221" s="3">
        <v>0.95404647963598765</v>
      </c>
      <c r="S1221" s="122">
        <f t="shared" si="58"/>
        <v>8792966773.7789631</v>
      </c>
      <c r="T1221" s="3">
        <v>0.66881779528859497</v>
      </c>
      <c r="U1221" s="122">
        <f t="shared" si="59"/>
        <v>-13740400290.183493</v>
      </c>
      <c r="V1221" s="3">
        <f t="shared" si="60"/>
        <v>0.90135895907701424</v>
      </c>
    </row>
    <row r="1222" spans="13:22" x14ac:dyDescent="0.25">
      <c r="M1222" s="3">
        <v>1218</v>
      </c>
      <c r="N1222" s="122">
        <f>(_xlfn.GAMMA.INV(T1222,IF($O$2="Railway",$D$31,$D$32),IF($O$2="Railway",$F$31,$F$32))*'CBA Result'!$G$124)</f>
        <v>1966089216.975559</v>
      </c>
      <c r="O1222" s="122">
        <f>'CBA Result'!$G$123+'CBA Result'!$G$127+'CBA Result'!$G$128+'CBA Result'!$G$129+'CBA Result'!$G$130</f>
        <v>728759586.14829445</v>
      </c>
      <c r="P1222" s="122">
        <f>'CBA Result'!$G$125+'CBA Result'!$G$126</f>
        <v>5415872827.8395329</v>
      </c>
      <c r="Q1222" s="122">
        <f>'CBA Result'!$G$110</f>
        <v>-7384971586.1375494</v>
      </c>
      <c r="R1222" s="3">
        <v>0.84506497606207553</v>
      </c>
      <c r="S1222" s="122">
        <f t="shared" ref="S1222:S1285" si="61">_xlfn.BETA.INV(R1222,IF($O$2="Railway",$I$30,$J$30),IF($O$2="Railway",$I$31,$J$31),IF($O$2="Railway",$I$27,$J$27),IF($O$2="Railway",$I$29,$J$29))*P1222</f>
        <v>7012351334.3950844</v>
      </c>
      <c r="T1222" s="3">
        <v>9.6764056010489319E-2</v>
      </c>
      <c r="U1222" s="122">
        <f t="shared" ref="U1222:U1285" si="62">_xlfn.GAMMA.INV(T1222,IF($O$2="Railway",$D$31,$D$32),IF($O$2="Railway",$F$31,$F$32))*Q1222</f>
        <v>-9434844800.017601</v>
      </c>
      <c r="V1222" s="3">
        <f t="shared" ref="V1222:V1285" si="63">(N1222+O1222+S1222)/-U1222</f>
        <v>1.0288669653051239</v>
      </c>
    </row>
    <row r="1223" spans="13:22" x14ac:dyDescent="0.25">
      <c r="M1223" s="3">
        <v>1219</v>
      </c>
      <c r="N1223" s="122">
        <f>(_xlfn.GAMMA.INV(T1223,IF($O$2="Railway",$D$31,$D$32),IF($O$2="Railway",$F$31,$F$32))*'CBA Result'!$G$124)</f>
        <v>2421111178.9805784</v>
      </c>
      <c r="O1223" s="122">
        <f>'CBA Result'!$G$123+'CBA Result'!$G$127+'CBA Result'!$G$128+'CBA Result'!$G$129+'CBA Result'!$G$130</f>
        <v>728759586.14829445</v>
      </c>
      <c r="P1223" s="122">
        <f>'CBA Result'!$G$125+'CBA Result'!$G$126</f>
        <v>5415872827.8395329</v>
      </c>
      <c r="Q1223" s="122">
        <f>'CBA Result'!$G$110</f>
        <v>-7384971586.1375494</v>
      </c>
      <c r="R1223" s="3">
        <v>0.46862093353285228</v>
      </c>
      <c r="S1223" s="122">
        <f t="shared" si="61"/>
        <v>4088354955.7774868</v>
      </c>
      <c r="T1223" s="3">
        <v>0.35761248103381083</v>
      </c>
      <c r="U1223" s="122">
        <f t="shared" si="62"/>
        <v>-11618398605.740057</v>
      </c>
      <c r="V1223" s="3">
        <f t="shared" si="63"/>
        <v>0.62299684892290774</v>
      </c>
    </row>
    <row r="1224" spans="13:22" x14ac:dyDescent="0.25">
      <c r="M1224" s="3">
        <v>1220</v>
      </c>
      <c r="N1224" s="122">
        <f>(_xlfn.GAMMA.INV(T1224,IF($O$2="Railway",$D$31,$D$32),IF($O$2="Railway",$F$31,$F$32))*'CBA Result'!$G$124)</f>
        <v>1578710757.3974669</v>
      </c>
      <c r="O1224" s="122">
        <f>'CBA Result'!$G$123+'CBA Result'!$G$127+'CBA Result'!$G$128+'CBA Result'!$G$129+'CBA Result'!$G$130</f>
        <v>728759586.14829445</v>
      </c>
      <c r="P1224" s="122">
        <f>'CBA Result'!$G$125+'CBA Result'!$G$126</f>
        <v>5415872827.8395329</v>
      </c>
      <c r="Q1224" s="122">
        <f>'CBA Result'!$G$110</f>
        <v>-7384971586.1375494</v>
      </c>
      <c r="R1224" s="3">
        <v>0.16669092997926782</v>
      </c>
      <c r="S1224" s="122">
        <f t="shared" si="61"/>
        <v>2239385009.323947</v>
      </c>
      <c r="T1224" s="3">
        <v>1.3151180638111937E-2</v>
      </c>
      <c r="U1224" s="122">
        <f t="shared" si="62"/>
        <v>-7575897803.3947992</v>
      </c>
      <c r="V1224" s="3">
        <f t="shared" si="63"/>
        <v>0.60017379733293641</v>
      </c>
    </row>
    <row r="1225" spans="13:22" x14ac:dyDescent="0.25">
      <c r="M1225" s="3">
        <v>1221</v>
      </c>
      <c r="N1225" s="122">
        <f>(_xlfn.GAMMA.INV(T1225,IF($O$2="Railway",$D$31,$D$32),IF($O$2="Railway",$F$31,$F$32))*'CBA Result'!$G$124)</f>
        <v>2748370387.3393307</v>
      </c>
      <c r="O1225" s="122">
        <f>'CBA Result'!$G$123+'CBA Result'!$G$127+'CBA Result'!$G$128+'CBA Result'!$G$129+'CBA Result'!$G$130</f>
        <v>728759586.14829445</v>
      </c>
      <c r="P1225" s="122">
        <f>'CBA Result'!$G$125+'CBA Result'!$G$126</f>
        <v>5415872827.8395329</v>
      </c>
      <c r="Q1225" s="122">
        <f>'CBA Result'!$G$110</f>
        <v>-7384971586.1375494</v>
      </c>
      <c r="R1225" s="3">
        <v>0.51820989561876984</v>
      </c>
      <c r="S1225" s="122">
        <f t="shared" si="61"/>
        <v>4396914479.7901659</v>
      </c>
      <c r="T1225" s="3">
        <v>0.593572806301922</v>
      </c>
      <c r="U1225" s="122">
        <f t="shared" si="62"/>
        <v>-13188846077.595467</v>
      </c>
      <c r="V1225" s="3">
        <f t="shared" si="63"/>
        <v>0.59702300011324061</v>
      </c>
    </row>
    <row r="1226" spans="13:22" x14ac:dyDescent="0.25">
      <c r="M1226" s="3">
        <v>1222</v>
      </c>
      <c r="N1226" s="122">
        <f>(_xlfn.GAMMA.INV(T1226,IF($O$2="Railway",$D$31,$D$32),IF($O$2="Railway",$F$31,$F$32))*'CBA Result'!$G$124)</f>
        <v>4531400236.1698484</v>
      </c>
      <c r="O1226" s="122">
        <f>'CBA Result'!$G$123+'CBA Result'!$G$127+'CBA Result'!$G$128+'CBA Result'!$G$129+'CBA Result'!$G$130</f>
        <v>728759586.14829445</v>
      </c>
      <c r="P1226" s="122">
        <f>'CBA Result'!$G$125+'CBA Result'!$G$126</f>
        <v>5415872827.8395329</v>
      </c>
      <c r="Q1226" s="122">
        <f>'CBA Result'!$G$110</f>
        <v>-7384971586.1375494</v>
      </c>
      <c r="R1226" s="3">
        <v>0.78320335742897307</v>
      </c>
      <c r="S1226" s="122">
        <f t="shared" si="61"/>
        <v>6369974509.6433334</v>
      </c>
      <c r="T1226" s="3">
        <v>0.99801828641952262</v>
      </c>
      <c r="U1226" s="122">
        <f t="shared" si="62"/>
        <v>-21745227828.873802</v>
      </c>
      <c r="V1226" s="3">
        <f t="shared" si="63"/>
        <v>0.53483616835316494</v>
      </c>
    </row>
    <row r="1227" spans="13:22" x14ac:dyDescent="0.25">
      <c r="M1227" s="3">
        <v>1223</v>
      </c>
      <c r="N1227" s="122">
        <f>(_xlfn.GAMMA.INV(T1227,IF($O$2="Railway",$D$31,$D$32),IF($O$2="Railway",$F$31,$F$32))*'CBA Result'!$G$124)</f>
        <v>2192412927.4020419</v>
      </c>
      <c r="O1227" s="122">
        <f>'CBA Result'!$G$123+'CBA Result'!$G$127+'CBA Result'!$G$128+'CBA Result'!$G$129+'CBA Result'!$G$130</f>
        <v>728759586.14829445</v>
      </c>
      <c r="P1227" s="122">
        <f>'CBA Result'!$G$125+'CBA Result'!$G$126</f>
        <v>5415872827.8395329</v>
      </c>
      <c r="Q1227" s="122">
        <f>'CBA Result'!$G$110</f>
        <v>-7384971586.1375494</v>
      </c>
      <c r="R1227" s="3">
        <v>0.34018419060809635</v>
      </c>
      <c r="S1227" s="122">
        <f t="shared" si="61"/>
        <v>3315895144.1405678</v>
      </c>
      <c r="T1227" s="3">
        <v>0.20653620808266515</v>
      </c>
      <c r="U1227" s="122">
        <f t="shared" si="62"/>
        <v>-10520924243.412737</v>
      </c>
      <c r="V1227" s="3">
        <f t="shared" si="63"/>
        <v>0.59282507062970247</v>
      </c>
    </row>
    <row r="1228" spans="13:22" x14ac:dyDescent="0.25">
      <c r="M1228" s="3">
        <v>1224</v>
      </c>
      <c r="N1228" s="122">
        <f>(_xlfn.GAMMA.INV(T1228,IF($O$2="Railway",$D$31,$D$32),IF($O$2="Railway",$F$31,$F$32))*'CBA Result'!$G$124)</f>
        <v>1663128431.9732795</v>
      </c>
      <c r="O1228" s="122">
        <f>'CBA Result'!$G$123+'CBA Result'!$G$127+'CBA Result'!$G$128+'CBA Result'!$G$129+'CBA Result'!$G$130</f>
        <v>728759586.14829445</v>
      </c>
      <c r="P1228" s="122">
        <f>'CBA Result'!$G$125+'CBA Result'!$G$126</f>
        <v>5415872827.8395329</v>
      </c>
      <c r="Q1228" s="122">
        <f>'CBA Result'!$G$110</f>
        <v>-7384971586.1375494</v>
      </c>
      <c r="R1228" s="3">
        <v>0.9360415561137696</v>
      </c>
      <c r="S1228" s="122">
        <f t="shared" si="61"/>
        <v>8376418768.2048302</v>
      </c>
      <c r="T1228" s="3">
        <v>2.229045000605534E-2</v>
      </c>
      <c r="U1228" s="122">
        <f t="shared" si="62"/>
        <v>-7981000303.8939333</v>
      </c>
      <c r="V1228" s="3">
        <f t="shared" si="63"/>
        <v>1.3492427485653073</v>
      </c>
    </row>
    <row r="1229" spans="13:22" x14ac:dyDescent="0.25">
      <c r="M1229" s="3">
        <v>1225</v>
      </c>
      <c r="N1229" s="122">
        <f>(_xlfn.GAMMA.INV(T1229,IF($O$2="Railway",$D$31,$D$32),IF($O$2="Railway",$F$31,$F$32))*'CBA Result'!$G$124)</f>
        <v>3438785111.9825935</v>
      </c>
      <c r="O1229" s="122">
        <f>'CBA Result'!$G$123+'CBA Result'!$G$127+'CBA Result'!$G$128+'CBA Result'!$G$129+'CBA Result'!$G$130</f>
        <v>728759586.14829445</v>
      </c>
      <c r="P1229" s="122">
        <f>'CBA Result'!$G$125+'CBA Result'!$G$126</f>
        <v>5415872827.8395329</v>
      </c>
      <c r="Q1229" s="122">
        <f>'CBA Result'!$G$110</f>
        <v>-7384971586.1375494</v>
      </c>
      <c r="R1229" s="3">
        <v>2.2245223932749636E-2</v>
      </c>
      <c r="S1229" s="122">
        <f t="shared" si="61"/>
        <v>995995141.68434143</v>
      </c>
      <c r="T1229" s="3">
        <v>0.91389510135239194</v>
      </c>
      <c r="U1229" s="122">
        <f t="shared" si="62"/>
        <v>-16501999783.141195</v>
      </c>
      <c r="V1229" s="3">
        <f t="shared" si="63"/>
        <v>0.31290388484251558</v>
      </c>
    </row>
    <row r="1230" spans="13:22" x14ac:dyDescent="0.25">
      <c r="M1230" s="3">
        <v>1226</v>
      </c>
      <c r="N1230" s="122">
        <f>(_xlfn.GAMMA.INV(T1230,IF($O$2="Railway",$D$31,$D$32),IF($O$2="Railway",$F$31,$F$32))*'CBA Result'!$G$124)</f>
        <v>1425191162.2287397</v>
      </c>
      <c r="O1230" s="122">
        <f>'CBA Result'!$G$123+'CBA Result'!$G$127+'CBA Result'!$G$128+'CBA Result'!$G$129+'CBA Result'!$G$130</f>
        <v>728759586.14829445</v>
      </c>
      <c r="P1230" s="122">
        <f>'CBA Result'!$G$125+'CBA Result'!$G$126</f>
        <v>5415872827.8395329</v>
      </c>
      <c r="Q1230" s="122">
        <f>'CBA Result'!$G$110</f>
        <v>-7384971586.1375494</v>
      </c>
      <c r="R1230" s="3">
        <v>4.2151332435574895E-3</v>
      </c>
      <c r="S1230" s="122">
        <f t="shared" si="61"/>
        <v>655322713.70367706</v>
      </c>
      <c r="T1230" s="3">
        <v>4.2614911504782471E-3</v>
      </c>
      <c r="U1230" s="122">
        <f t="shared" si="62"/>
        <v>-6839189854.6036444</v>
      </c>
      <c r="V1230" s="3">
        <f t="shared" si="63"/>
        <v>0.41076114595498664</v>
      </c>
    </row>
    <row r="1231" spans="13:22" x14ac:dyDescent="0.25">
      <c r="M1231" s="3">
        <v>1227</v>
      </c>
      <c r="N1231" s="122">
        <f>(_xlfn.GAMMA.INV(T1231,IF($O$2="Railway",$D$31,$D$32),IF($O$2="Railway",$F$31,$F$32))*'CBA Result'!$G$124)</f>
        <v>2215924673.1968455</v>
      </c>
      <c r="O1231" s="122">
        <f>'CBA Result'!$G$123+'CBA Result'!$G$127+'CBA Result'!$G$128+'CBA Result'!$G$129+'CBA Result'!$G$130</f>
        <v>728759586.14829445</v>
      </c>
      <c r="P1231" s="122">
        <f>'CBA Result'!$G$125+'CBA Result'!$G$126</f>
        <v>5415872827.8395329</v>
      </c>
      <c r="Q1231" s="122">
        <f>'CBA Result'!$G$110</f>
        <v>-7384971586.1375494</v>
      </c>
      <c r="R1231" s="3">
        <v>0.52924995085211812</v>
      </c>
      <c r="S1231" s="122">
        <f t="shared" si="61"/>
        <v>4466979870.5513439</v>
      </c>
      <c r="T1231" s="3">
        <v>0.2205232753141928</v>
      </c>
      <c r="U1231" s="122">
        <f t="shared" si="62"/>
        <v>-10633752120.518272</v>
      </c>
      <c r="V1231" s="3">
        <f t="shared" si="63"/>
        <v>0.69699425432302176</v>
      </c>
    </row>
    <row r="1232" spans="13:22" x14ac:dyDescent="0.25">
      <c r="M1232" s="3">
        <v>1228</v>
      </c>
      <c r="N1232" s="122">
        <f>(_xlfn.GAMMA.INV(T1232,IF($O$2="Railway",$D$31,$D$32),IF($O$2="Railway",$F$31,$F$32))*'CBA Result'!$G$124)</f>
        <v>3069650896.9763551</v>
      </c>
      <c r="O1232" s="122">
        <f>'CBA Result'!$G$123+'CBA Result'!$G$127+'CBA Result'!$G$128+'CBA Result'!$G$129+'CBA Result'!$G$130</f>
        <v>728759586.14829445</v>
      </c>
      <c r="P1232" s="122">
        <f>'CBA Result'!$G$125+'CBA Result'!$G$126</f>
        <v>5415872827.8395329</v>
      </c>
      <c r="Q1232" s="122">
        <f>'CBA Result'!$G$110</f>
        <v>-7384971586.1375494</v>
      </c>
      <c r="R1232" s="3">
        <v>0.23751763852542052</v>
      </c>
      <c r="S1232" s="122">
        <f t="shared" si="61"/>
        <v>2694545769.0038409</v>
      </c>
      <c r="T1232" s="3">
        <v>0.78307050591732685</v>
      </c>
      <c r="U1232" s="122">
        <f t="shared" si="62"/>
        <v>-14730603043.415581</v>
      </c>
      <c r="V1232" s="3">
        <f t="shared" si="63"/>
        <v>0.44078007078133652</v>
      </c>
    </row>
    <row r="1233" spans="13:22" x14ac:dyDescent="0.25">
      <c r="M1233" s="3">
        <v>1229</v>
      </c>
      <c r="N1233" s="122">
        <f>(_xlfn.GAMMA.INV(T1233,IF($O$2="Railway",$D$31,$D$32),IF($O$2="Railway",$F$31,$F$32))*'CBA Result'!$G$124)</f>
        <v>2201098471.9142251</v>
      </c>
      <c r="O1233" s="122">
        <f>'CBA Result'!$G$123+'CBA Result'!$G$127+'CBA Result'!$G$128+'CBA Result'!$G$129+'CBA Result'!$G$130</f>
        <v>728759586.14829445</v>
      </c>
      <c r="P1233" s="122">
        <f>'CBA Result'!$G$125+'CBA Result'!$G$126</f>
        <v>5415872827.8395329</v>
      </c>
      <c r="Q1233" s="122">
        <f>'CBA Result'!$G$110</f>
        <v>-7384971586.1375494</v>
      </c>
      <c r="R1233" s="3">
        <v>0.59183637157568003</v>
      </c>
      <c r="S1233" s="122">
        <f t="shared" si="61"/>
        <v>4876685146.7047148</v>
      </c>
      <c r="T1233" s="3">
        <v>0.21165265841608116</v>
      </c>
      <c r="U1233" s="122">
        <f t="shared" si="62"/>
        <v>-10562604327.799828</v>
      </c>
      <c r="V1233" s="3">
        <f t="shared" si="63"/>
        <v>0.73907371349896289</v>
      </c>
    </row>
    <row r="1234" spans="13:22" x14ac:dyDescent="0.25">
      <c r="M1234" s="3">
        <v>1230</v>
      </c>
      <c r="N1234" s="122">
        <f>(_xlfn.GAMMA.INV(T1234,IF($O$2="Railway",$D$31,$D$32),IF($O$2="Railway",$F$31,$F$32))*'CBA Result'!$G$124)</f>
        <v>2216967343.5695887</v>
      </c>
      <c r="O1234" s="122">
        <f>'CBA Result'!$G$123+'CBA Result'!$G$127+'CBA Result'!$G$128+'CBA Result'!$G$129+'CBA Result'!$G$130</f>
        <v>728759586.14829445</v>
      </c>
      <c r="P1234" s="122">
        <f>'CBA Result'!$G$125+'CBA Result'!$G$126</f>
        <v>5415872827.8395329</v>
      </c>
      <c r="Q1234" s="122">
        <f>'CBA Result'!$G$110</f>
        <v>-7384971586.1375494</v>
      </c>
      <c r="R1234" s="3">
        <v>0.74249022190383895</v>
      </c>
      <c r="S1234" s="122">
        <f t="shared" si="61"/>
        <v>6005728623.6876497</v>
      </c>
      <c r="T1234" s="3">
        <v>0.22115349407571538</v>
      </c>
      <c r="U1234" s="122">
        <f t="shared" si="62"/>
        <v>-10638755674.303864</v>
      </c>
      <c r="V1234" s="3">
        <f t="shared" si="63"/>
        <v>0.84140061370393893</v>
      </c>
    </row>
    <row r="1235" spans="13:22" x14ac:dyDescent="0.25">
      <c r="M1235" s="3">
        <v>1231</v>
      </c>
      <c r="N1235" s="122">
        <f>(_xlfn.GAMMA.INV(T1235,IF($O$2="Railway",$D$31,$D$32),IF($O$2="Railway",$F$31,$F$32))*'CBA Result'!$G$124)</f>
        <v>2608254792.6859961</v>
      </c>
      <c r="O1235" s="122">
        <f>'CBA Result'!$G$123+'CBA Result'!$G$127+'CBA Result'!$G$128+'CBA Result'!$G$129+'CBA Result'!$G$130</f>
        <v>728759586.14829445</v>
      </c>
      <c r="P1235" s="122">
        <f>'CBA Result'!$G$125+'CBA Result'!$G$126</f>
        <v>5415872827.8395329</v>
      </c>
      <c r="Q1235" s="122">
        <f>'CBA Result'!$G$110</f>
        <v>-7384971586.1375494</v>
      </c>
      <c r="R1235" s="3">
        <v>0.69394729364149832</v>
      </c>
      <c r="S1235" s="122">
        <f t="shared" si="61"/>
        <v>5611636775.5777721</v>
      </c>
      <c r="T1235" s="3">
        <v>0.49416652145019213</v>
      </c>
      <c r="U1235" s="122">
        <f t="shared" si="62"/>
        <v>-12516461081.938972</v>
      </c>
      <c r="V1235" s="3">
        <f t="shared" si="63"/>
        <v>0.71495058354192509</v>
      </c>
    </row>
    <row r="1236" spans="13:22" x14ac:dyDescent="0.25">
      <c r="M1236" s="3">
        <v>1232</v>
      </c>
      <c r="N1236" s="122">
        <f>(_xlfn.GAMMA.INV(T1236,IF($O$2="Railway",$D$31,$D$32),IF($O$2="Railway",$F$31,$F$32))*'CBA Result'!$G$124)</f>
        <v>3242033906.3920212</v>
      </c>
      <c r="O1236" s="122">
        <f>'CBA Result'!$G$123+'CBA Result'!$G$127+'CBA Result'!$G$128+'CBA Result'!$G$129+'CBA Result'!$G$130</f>
        <v>728759586.14829445</v>
      </c>
      <c r="P1236" s="122">
        <f>'CBA Result'!$G$125+'CBA Result'!$G$126</f>
        <v>5415872827.8395329</v>
      </c>
      <c r="Q1236" s="122">
        <f>'CBA Result'!$G$110</f>
        <v>-7384971586.1375494</v>
      </c>
      <c r="R1236" s="3">
        <v>2.2004339520534932E-3</v>
      </c>
      <c r="S1236" s="122">
        <f t="shared" si="61"/>
        <v>586376250.93684292</v>
      </c>
      <c r="T1236" s="3">
        <v>0.85543891197364674</v>
      </c>
      <c r="U1236" s="122">
        <f t="shared" si="62"/>
        <v>-15557832512.94021</v>
      </c>
      <c r="V1236" s="3">
        <f t="shared" si="63"/>
        <v>0.29291803595949101</v>
      </c>
    </row>
    <row r="1237" spans="13:22" x14ac:dyDescent="0.25">
      <c r="M1237" s="3">
        <v>1233</v>
      </c>
      <c r="N1237" s="122">
        <f>(_xlfn.GAMMA.INV(T1237,IF($O$2="Railway",$D$31,$D$32),IF($O$2="Railway",$F$31,$F$32))*'CBA Result'!$G$124)</f>
        <v>2331800624.1255956</v>
      </c>
      <c r="O1237" s="122">
        <f>'CBA Result'!$G$123+'CBA Result'!$G$127+'CBA Result'!$G$128+'CBA Result'!$G$129+'CBA Result'!$G$130</f>
        <v>728759586.14829445</v>
      </c>
      <c r="P1237" s="122">
        <f>'CBA Result'!$G$125+'CBA Result'!$G$126</f>
        <v>5415872827.8395329</v>
      </c>
      <c r="Q1237" s="122">
        <f>'CBA Result'!$G$110</f>
        <v>-7384971586.1375494</v>
      </c>
      <c r="R1237" s="3">
        <v>0.98421627337467421</v>
      </c>
      <c r="S1237" s="122">
        <f t="shared" si="61"/>
        <v>9888252219.6869698</v>
      </c>
      <c r="T1237" s="3">
        <v>0.29514478474783057</v>
      </c>
      <c r="U1237" s="122">
        <f t="shared" si="62"/>
        <v>-11189816211.418987</v>
      </c>
      <c r="V1237" s="3">
        <f t="shared" si="63"/>
        <v>1.1571961670600854</v>
      </c>
    </row>
    <row r="1238" spans="13:22" x14ac:dyDescent="0.25">
      <c r="M1238" s="3">
        <v>1234</v>
      </c>
      <c r="N1238" s="122">
        <f>(_xlfn.GAMMA.INV(T1238,IF($O$2="Railway",$D$31,$D$32),IF($O$2="Railway",$F$31,$F$32))*'CBA Result'!$G$124)</f>
        <v>2959266340.9206009</v>
      </c>
      <c r="O1238" s="122">
        <f>'CBA Result'!$G$123+'CBA Result'!$G$127+'CBA Result'!$G$128+'CBA Result'!$G$129+'CBA Result'!$G$130</f>
        <v>728759586.14829445</v>
      </c>
      <c r="P1238" s="122">
        <f>'CBA Result'!$G$125+'CBA Result'!$G$126</f>
        <v>5415872827.8395329</v>
      </c>
      <c r="Q1238" s="122">
        <f>'CBA Result'!$G$110</f>
        <v>-7384971586.1375494</v>
      </c>
      <c r="R1238" s="3">
        <v>7.727540897649432E-2</v>
      </c>
      <c r="S1238" s="122">
        <f t="shared" si="61"/>
        <v>1573728952.010479</v>
      </c>
      <c r="T1238" s="3">
        <v>0.72558574770978013</v>
      </c>
      <c r="U1238" s="122">
        <f t="shared" si="62"/>
        <v>-14200890990.822685</v>
      </c>
      <c r="V1238" s="3">
        <f t="shared" si="63"/>
        <v>0.37052286947908969</v>
      </c>
    </row>
    <row r="1239" spans="13:22" x14ac:dyDescent="0.25">
      <c r="M1239" s="3">
        <v>1235</v>
      </c>
      <c r="N1239" s="122">
        <f>(_xlfn.GAMMA.INV(T1239,IF($O$2="Railway",$D$31,$D$32),IF($O$2="Railway",$F$31,$F$32))*'CBA Result'!$G$124)</f>
        <v>2685584747.079895</v>
      </c>
      <c r="O1239" s="122">
        <f>'CBA Result'!$G$123+'CBA Result'!$G$127+'CBA Result'!$G$128+'CBA Result'!$G$129+'CBA Result'!$G$130</f>
        <v>728759586.14829445</v>
      </c>
      <c r="P1239" s="122">
        <f>'CBA Result'!$G$125+'CBA Result'!$G$126</f>
        <v>5415872827.8395329</v>
      </c>
      <c r="Q1239" s="122">
        <f>'CBA Result'!$G$110</f>
        <v>-7384971586.1375494</v>
      </c>
      <c r="R1239" s="3">
        <v>0.59428200358607119</v>
      </c>
      <c r="S1239" s="122">
        <f t="shared" si="61"/>
        <v>4893200399.1474762</v>
      </c>
      <c r="T1239" s="3">
        <v>0.54981315061091041</v>
      </c>
      <c r="U1239" s="122">
        <f t="shared" si="62"/>
        <v>-12887551117.833282</v>
      </c>
      <c r="V1239" s="3">
        <f t="shared" si="63"/>
        <v>0.64461779095331884</v>
      </c>
    </row>
    <row r="1240" spans="13:22" x14ac:dyDescent="0.25">
      <c r="M1240" s="3">
        <v>1236</v>
      </c>
      <c r="N1240" s="122">
        <f>(_xlfn.GAMMA.INV(T1240,IF($O$2="Railway",$D$31,$D$32),IF($O$2="Railway",$F$31,$F$32))*'CBA Result'!$G$124)</f>
        <v>2209495288.7919641</v>
      </c>
      <c r="O1240" s="122">
        <f>'CBA Result'!$G$123+'CBA Result'!$G$127+'CBA Result'!$G$128+'CBA Result'!$G$129+'CBA Result'!$G$130</f>
        <v>728759586.14829445</v>
      </c>
      <c r="P1240" s="122">
        <f>'CBA Result'!$G$125+'CBA Result'!$G$126</f>
        <v>5415872827.8395329</v>
      </c>
      <c r="Q1240" s="122">
        <f>'CBA Result'!$G$110</f>
        <v>-7384971586.1375494</v>
      </c>
      <c r="R1240" s="3">
        <v>0.91968071851174171</v>
      </c>
      <c r="S1240" s="122">
        <f t="shared" si="61"/>
        <v>8062987365.3443575</v>
      </c>
      <c r="T1240" s="3">
        <v>0.21665559296987824</v>
      </c>
      <c r="U1240" s="122">
        <f t="shared" si="62"/>
        <v>-10602898869.558977</v>
      </c>
      <c r="V1240" s="3">
        <f t="shared" si="63"/>
        <v>1.0375692888922374</v>
      </c>
    </row>
    <row r="1241" spans="13:22" x14ac:dyDescent="0.25">
      <c r="M1241" s="3">
        <v>1237</v>
      </c>
      <c r="N1241" s="122">
        <f>(_xlfn.GAMMA.INV(T1241,IF($O$2="Railway",$D$31,$D$32),IF($O$2="Railway",$F$31,$F$32))*'CBA Result'!$G$124)</f>
        <v>4008474028.2785797</v>
      </c>
      <c r="O1241" s="122">
        <f>'CBA Result'!$G$123+'CBA Result'!$G$127+'CBA Result'!$G$128+'CBA Result'!$G$129+'CBA Result'!$G$130</f>
        <v>728759586.14829445</v>
      </c>
      <c r="P1241" s="122">
        <f>'CBA Result'!$G$125+'CBA Result'!$G$126</f>
        <v>5415872827.8395329</v>
      </c>
      <c r="Q1241" s="122">
        <f>'CBA Result'!$G$110</f>
        <v>-7384971586.1375494</v>
      </c>
      <c r="R1241" s="3">
        <v>0.27347362378523754</v>
      </c>
      <c r="S1241" s="122">
        <f t="shared" si="61"/>
        <v>2915129019.185679</v>
      </c>
      <c r="T1241" s="3">
        <v>0.98570079311890557</v>
      </c>
      <c r="U1241" s="122">
        <f t="shared" si="62"/>
        <v>-19235815961.53981</v>
      </c>
      <c r="V1241" s="3">
        <f t="shared" si="63"/>
        <v>0.39781845745003624</v>
      </c>
    </row>
    <row r="1242" spans="13:22" x14ac:dyDescent="0.25">
      <c r="M1242" s="3">
        <v>1238</v>
      </c>
      <c r="N1242" s="122">
        <f>(_xlfn.GAMMA.INV(T1242,IF($O$2="Railway",$D$31,$D$32),IF($O$2="Railway",$F$31,$F$32))*'CBA Result'!$G$124)</f>
        <v>1939302450.4764853</v>
      </c>
      <c r="O1242" s="122">
        <f>'CBA Result'!$G$123+'CBA Result'!$G$127+'CBA Result'!$G$128+'CBA Result'!$G$129+'CBA Result'!$G$130</f>
        <v>728759586.14829445</v>
      </c>
      <c r="P1242" s="122">
        <f>'CBA Result'!$G$125+'CBA Result'!$G$126</f>
        <v>5415872827.8395329</v>
      </c>
      <c r="Q1242" s="122">
        <f>'CBA Result'!$G$110</f>
        <v>-7384971586.1375494</v>
      </c>
      <c r="R1242" s="3">
        <v>0.28237468856514203</v>
      </c>
      <c r="S1242" s="122">
        <f t="shared" si="61"/>
        <v>2969084516.9666653</v>
      </c>
      <c r="T1242" s="3">
        <v>8.6964457598258549E-2</v>
      </c>
      <c r="U1242" s="122">
        <f t="shared" si="62"/>
        <v>-9306300793.7583904</v>
      </c>
      <c r="V1242" s="3">
        <f t="shared" si="63"/>
        <v>0.60573440280075652</v>
      </c>
    </row>
    <row r="1243" spans="13:22" x14ac:dyDescent="0.25">
      <c r="M1243" s="3">
        <v>1239</v>
      </c>
      <c r="N1243" s="122">
        <f>(_xlfn.GAMMA.INV(T1243,IF($O$2="Railway",$D$31,$D$32),IF($O$2="Railway",$F$31,$F$32))*'CBA Result'!$G$124)</f>
        <v>1948639411.3587844</v>
      </c>
      <c r="O1243" s="122">
        <f>'CBA Result'!$G$123+'CBA Result'!$G$127+'CBA Result'!$G$128+'CBA Result'!$G$129+'CBA Result'!$G$130</f>
        <v>728759586.14829445</v>
      </c>
      <c r="P1243" s="122">
        <f>'CBA Result'!$G$125+'CBA Result'!$G$126</f>
        <v>5415872827.8395329</v>
      </c>
      <c r="Q1243" s="122">
        <f>'CBA Result'!$G$110</f>
        <v>-7384971586.1375494</v>
      </c>
      <c r="R1243" s="3">
        <v>0.11831521673492218</v>
      </c>
      <c r="S1243" s="122">
        <f t="shared" si="61"/>
        <v>1899250635.0985405</v>
      </c>
      <c r="T1243" s="3">
        <v>9.0302760619742295E-2</v>
      </c>
      <c r="U1243" s="122">
        <f t="shared" si="62"/>
        <v>-9351106887.026041</v>
      </c>
      <c r="V1243" s="3">
        <f t="shared" si="63"/>
        <v>0.48942330441708215</v>
      </c>
    </row>
    <row r="1244" spans="13:22" x14ac:dyDescent="0.25">
      <c r="M1244" s="3">
        <v>1240</v>
      </c>
      <c r="N1244" s="122">
        <f>(_xlfn.GAMMA.INV(T1244,IF($O$2="Railway",$D$31,$D$32),IF($O$2="Railway",$F$31,$F$32))*'CBA Result'!$G$124)</f>
        <v>2814978920.1452093</v>
      </c>
      <c r="O1244" s="122">
        <f>'CBA Result'!$G$123+'CBA Result'!$G$127+'CBA Result'!$G$128+'CBA Result'!$G$129+'CBA Result'!$G$130</f>
        <v>728759586.14829445</v>
      </c>
      <c r="P1244" s="122">
        <f>'CBA Result'!$G$125+'CBA Result'!$G$126</f>
        <v>5415872827.8395329</v>
      </c>
      <c r="Q1244" s="122">
        <f>'CBA Result'!$G$110</f>
        <v>-7384971586.1375494</v>
      </c>
      <c r="R1244" s="3">
        <v>3.6906126742900836E-2</v>
      </c>
      <c r="S1244" s="122">
        <f t="shared" si="61"/>
        <v>1180809445.4084802</v>
      </c>
      <c r="T1244" s="3">
        <v>0.63805207098330818</v>
      </c>
      <c r="U1244" s="122">
        <f t="shared" si="62"/>
        <v>-13508486287.182232</v>
      </c>
      <c r="V1244" s="3">
        <f t="shared" si="63"/>
        <v>0.34974665934146565</v>
      </c>
    </row>
    <row r="1245" spans="13:22" x14ac:dyDescent="0.25">
      <c r="M1245" s="3">
        <v>1241</v>
      </c>
      <c r="N1245" s="122">
        <f>(_xlfn.GAMMA.INV(T1245,IF($O$2="Railway",$D$31,$D$32),IF($O$2="Railway",$F$31,$F$32))*'CBA Result'!$G$124)</f>
        <v>3363780142.2095909</v>
      </c>
      <c r="O1245" s="122">
        <f>'CBA Result'!$G$123+'CBA Result'!$G$127+'CBA Result'!$G$128+'CBA Result'!$G$129+'CBA Result'!$G$130</f>
        <v>728759586.14829445</v>
      </c>
      <c r="P1245" s="122">
        <f>'CBA Result'!$G$125+'CBA Result'!$G$126</f>
        <v>5415872827.8395329</v>
      </c>
      <c r="Q1245" s="122">
        <f>'CBA Result'!$G$110</f>
        <v>-7384971586.1375494</v>
      </c>
      <c r="R1245" s="3">
        <v>0.73538284033337786</v>
      </c>
      <c r="S1245" s="122">
        <f t="shared" si="61"/>
        <v>5945609013.6979733</v>
      </c>
      <c r="T1245" s="3">
        <v>0.89438921273391314</v>
      </c>
      <c r="U1245" s="122">
        <f t="shared" si="62"/>
        <v>-16142066854.905676</v>
      </c>
      <c r="V1245" s="3">
        <f t="shared" si="63"/>
        <v>0.62186266680002023</v>
      </c>
    </row>
    <row r="1246" spans="13:22" x14ac:dyDescent="0.25">
      <c r="M1246" s="3">
        <v>1242</v>
      </c>
      <c r="N1246" s="122">
        <f>(_xlfn.GAMMA.INV(T1246,IF($O$2="Railway",$D$31,$D$32),IF($O$2="Railway",$F$31,$F$32))*'CBA Result'!$G$124)</f>
        <v>2166699798.5310502</v>
      </c>
      <c r="O1246" s="122">
        <f>'CBA Result'!$G$123+'CBA Result'!$G$127+'CBA Result'!$G$128+'CBA Result'!$G$129+'CBA Result'!$G$130</f>
        <v>728759586.14829445</v>
      </c>
      <c r="P1246" s="122">
        <f>'CBA Result'!$G$125+'CBA Result'!$G$126</f>
        <v>5415872827.8395329</v>
      </c>
      <c r="Q1246" s="122">
        <f>'CBA Result'!$G$110</f>
        <v>-7384971586.1375494</v>
      </c>
      <c r="R1246" s="3">
        <v>0.40500167378327245</v>
      </c>
      <c r="S1246" s="122">
        <f t="shared" si="61"/>
        <v>3703005667.1710067</v>
      </c>
      <c r="T1246" s="3">
        <v>0.19174799096930517</v>
      </c>
      <c r="U1246" s="122">
        <f t="shared" si="62"/>
        <v>-10397532396.223904</v>
      </c>
      <c r="V1246" s="3">
        <f t="shared" si="63"/>
        <v>0.63461836908983627</v>
      </c>
    </row>
    <row r="1247" spans="13:22" x14ac:dyDescent="0.25">
      <c r="M1247" s="3">
        <v>1243</v>
      </c>
      <c r="N1247" s="122">
        <f>(_xlfn.GAMMA.INV(T1247,IF($O$2="Railway",$D$31,$D$32),IF($O$2="Railway",$F$31,$F$32))*'CBA Result'!$G$124)</f>
        <v>2615686954.7823081</v>
      </c>
      <c r="O1247" s="122">
        <f>'CBA Result'!$G$123+'CBA Result'!$G$127+'CBA Result'!$G$128+'CBA Result'!$G$129+'CBA Result'!$G$130</f>
        <v>728759586.14829445</v>
      </c>
      <c r="P1247" s="122">
        <f>'CBA Result'!$G$125+'CBA Result'!$G$126</f>
        <v>5415872827.8395329</v>
      </c>
      <c r="Q1247" s="122">
        <f>'CBA Result'!$G$110</f>
        <v>-7384971586.1375494</v>
      </c>
      <c r="R1247" s="3">
        <v>0.25755707538349193</v>
      </c>
      <c r="S1247" s="122">
        <f t="shared" si="61"/>
        <v>2818064925.2256041</v>
      </c>
      <c r="T1247" s="3">
        <v>0.49957455818767305</v>
      </c>
      <c r="U1247" s="122">
        <f t="shared" si="62"/>
        <v>-12552126450.174473</v>
      </c>
      <c r="V1247" s="3">
        <f t="shared" si="63"/>
        <v>0.49095358389020594</v>
      </c>
    </row>
    <row r="1248" spans="13:22" x14ac:dyDescent="0.25">
      <c r="M1248" s="3">
        <v>1244</v>
      </c>
      <c r="N1248" s="122">
        <f>(_xlfn.GAMMA.INV(T1248,IF($O$2="Railway",$D$31,$D$32),IF($O$2="Railway",$F$31,$F$32))*'CBA Result'!$G$124)</f>
        <v>2704240897.3891726</v>
      </c>
      <c r="O1248" s="122">
        <f>'CBA Result'!$G$123+'CBA Result'!$G$127+'CBA Result'!$G$128+'CBA Result'!$G$129+'CBA Result'!$G$130</f>
        <v>728759586.14829445</v>
      </c>
      <c r="P1248" s="122">
        <f>'CBA Result'!$G$125+'CBA Result'!$G$126</f>
        <v>5415872827.8395329</v>
      </c>
      <c r="Q1248" s="122">
        <f>'CBA Result'!$G$110</f>
        <v>-7384971586.1375494</v>
      </c>
      <c r="R1248" s="3">
        <v>0.65248931423085132</v>
      </c>
      <c r="S1248" s="122">
        <f t="shared" si="61"/>
        <v>5300656692.0015907</v>
      </c>
      <c r="T1248" s="3">
        <v>0.5629751739894967</v>
      </c>
      <c r="U1248" s="122">
        <f t="shared" si="62"/>
        <v>-12977078022.926941</v>
      </c>
      <c r="V1248" s="3">
        <f t="shared" si="63"/>
        <v>0.6730064472224857</v>
      </c>
    </row>
    <row r="1249" spans="13:22" x14ac:dyDescent="0.25">
      <c r="M1249" s="3">
        <v>1245</v>
      </c>
      <c r="N1249" s="122">
        <f>(_xlfn.GAMMA.INV(T1249,IF($O$2="Railway",$D$31,$D$32),IF($O$2="Railway",$F$31,$F$32))*'CBA Result'!$G$124)</f>
        <v>2442913705.2804322</v>
      </c>
      <c r="O1249" s="122">
        <f>'CBA Result'!$G$123+'CBA Result'!$G$127+'CBA Result'!$G$128+'CBA Result'!$G$129+'CBA Result'!$G$130</f>
        <v>728759586.14829445</v>
      </c>
      <c r="P1249" s="122">
        <f>'CBA Result'!$G$125+'CBA Result'!$G$126</f>
        <v>5415872827.8395329</v>
      </c>
      <c r="Q1249" s="122">
        <f>'CBA Result'!$G$110</f>
        <v>-7384971586.1375494</v>
      </c>
      <c r="R1249" s="3">
        <v>0.3282788736125607</v>
      </c>
      <c r="S1249" s="122">
        <f t="shared" si="61"/>
        <v>3244808096.2668805</v>
      </c>
      <c r="T1249" s="3">
        <v>0.37329757362577121</v>
      </c>
      <c r="U1249" s="122">
        <f t="shared" si="62"/>
        <v>-11723024301.31447</v>
      </c>
      <c r="V1249" s="3">
        <f t="shared" si="63"/>
        <v>0.54734010804499866</v>
      </c>
    </row>
    <row r="1250" spans="13:22" x14ac:dyDescent="0.25">
      <c r="M1250" s="3">
        <v>1246</v>
      </c>
      <c r="N1250" s="122">
        <f>(_xlfn.GAMMA.INV(T1250,IF($O$2="Railway",$D$31,$D$32),IF($O$2="Railway",$F$31,$F$32))*'CBA Result'!$G$124)</f>
        <v>3838634494.2935715</v>
      </c>
      <c r="O1250" s="122">
        <f>'CBA Result'!$G$123+'CBA Result'!$G$127+'CBA Result'!$G$128+'CBA Result'!$G$129+'CBA Result'!$G$130</f>
        <v>728759586.14829445</v>
      </c>
      <c r="P1250" s="122">
        <f>'CBA Result'!$G$125+'CBA Result'!$G$126</f>
        <v>5415872827.8395329</v>
      </c>
      <c r="Q1250" s="122">
        <f>'CBA Result'!$G$110</f>
        <v>-7384971586.1375494</v>
      </c>
      <c r="R1250" s="3">
        <v>0.19118707979428085</v>
      </c>
      <c r="S1250" s="122">
        <f t="shared" si="61"/>
        <v>2401005331.6129088</v>
      </c>
      <c r="T1250" s="3">
        <v>0.97451765295973969</v>
      </c>
      <c r="U1250" s="122">
        <f t="shared" si="62"/>
        <v>-18420792090.689808</v>
      </c>
      <c r="V1250" s="3">
        <f t="shared" si="63"/>
        <v>0.37828988991069101</v>
      </c>
    </row>
    <row r="1251" spans="13:22" x14ac:dyDescent="0.25">
      <c r="M1251" s="3">
        <v>1247</v>
      </c>
      <c r="N1251" s="122">
        <f>(_xlfn.GAMMA.INV(T1251,IF($O$2="Railway",$D$31,$D$32),IF($O$2="Railway",$F$31,$F$32))*'CBA Result'!$G$124)</f>
        <v>2734033455.8928671</v>
      </c>
      <c r="O1251" s="122">
        <f>'CBA Result'!$G$123+'CBA Result'!$G$127+'CBA Result'!$G$128+'CBA Result'!$G$129+'CBA Result'!$G$130</f>
        <v>728759586.14829445</v>
      </c>
      <c r="P1251" s="122">
        <f>'CBA Result'!$G$125+'CBA Result'!$G$126</f>
        <v>5415872827.8395329</v>
      </c>
      <c r="Q1251" s="122">
        <f>'CBA Result'!$G$110</f>
        <v>-7384971586.1375494</v>
      </c>
      <c r="R1251" s="3">
        <v>0.61609134594022097</v>
      </c>
      <c r="S1251" s="122">
        <f t="shared" si="61"/>
        <v>5042475976.5534163</v>
      </c>
      <c r="T1251" s="3">
        <v>0.58372115016611625</v>
      </c>
      <c r="U1251" s="122">
        <f t="shared" si="62"/>
        <v>-13120046186.960819</v>
      </c>
      <c r="V1251" s="3">
        <f t="shared" si="63"/>
        <v>0.64826517356679925</v>
      </c>
    </row>
    <row r="1252" spans="13:22" x14ac:dyDescent="0.25">
      <c r="M1252" s="3">
        <v>1248</v>
      </c>
      <c r="N1252" s="122">
        <f>(_xlfn.GAMMA.INV(T1252,IF($O$2="Railway",$D$31,$D$32),IF($O$2="Railway",$F$31,$F$32))*'CBA Result'!$G$124)</f>
        <v>2895044397.3013325</v>
      </c>
      <c r="O1252" s="122">
        <f>'CBA Result'!$G$123+'CBA Result'!$G$127+'CBA Result'!$G$128+'CBA Result'!$G$129+'CBA Result'!$G$130</f>
        <v>728759586.14829445</v>
      </c>
      <c r="P1252" s="122">
        <f>'CBA Result'!$G$125+'CBA Result'!$G$126</f>
        <v>5415872827.8395329</v>
      </c>
      <c r="Q1252" s="122">
        <f>'CBA Result'!$G$110</f>
        <v>-7384971586.1375494</v>
      </c>
      <c r="R1252" s="3">
        <v>0.54056785390142548</v>
      </c>
      <c r="S1252" s="122">
        <f t="shared" si="61"/>
        <v>4539420382.4182472</v>
      </c>
      <c r="T1252" s="3">
        <v>0.68825557084378719</v>
      </c>
      <c r="U1252" s="122">
        <f t="shared" si="62"/>
        <v>-13892703516.128443</v>
      </c>
      <c r="V1252" s="3">
        <f t="shared" si="63"/>
        <v>0.5875907706797997</v>
      </c>
    </row>
    <row r="1253" spans="13:22" x14ac:dyDescent="0.25">
      <c r="M1253" s="3">
        <v>1249</v>
      </c>
      <c r="N1253" s="122">
        <f>(_xlfn.GAMMA.INV(T1253,IF($O$2="Railway",$D$31,$D$32),IF($O$2="Railway",$F$31,$F$32))*'CBA Result'!$G$124)</f>
        <v>3279044324.6497812</v>
      </c>
      <c r="O1253" s="122">
        <f>'CBA Result'!$G$123+'CBA Result'!$G$127+'CBA Result'!$G$128+'CBA Result'!$G$129+'CBA Result'!$G$130</f>
        <v>728759586.14829445</v>
      </c>
      <c r="P1253" s="122">
        <f>'CBA Result'!$G$125+'CBA Result'!$G$126</f>
        <v>5415872827.8395329</v>
      </c>
      <c r="Q1253" s="122">
        <f>'CBA Result'!$G$110</f>
        <v>-7384971586.1375494</v>
      </c>
      <c r="R1253" s="3">
        <v>0.71118460390217642</v>
      </c>
      <c r="S1253" s="122">
        <f t="shared" si="61"/>
        <v>5747385771.4548988</v>
      </c>
      <c r="T1253" s="3">
        <v>0.86829038390594948</v>
      </c>
      <c r="U1253" s="122">
        <f t="shared" si="62"/>
        <v>-15735437653.760248</v>
      </c>
      <c r="V1253" s="3">
        <f t="shared" si="63"/>
        <v>0.61995032466871414</v>
      </c>
    </row>
    <row r="1254" spans="13:22" x14ac:dyDescent="0.25">
      <c r="M1254" s="3">
        <v>1250</v>
      </c>
      <c r="N1254" s="122">
        <f>(_xlfn.GAMMA.INV(T1254,IF($O$2="Railway",$D$31,$D$32),IF($O$2="Railway",$F$31,$F$32))*'CBA Result'!$G$124)</f>
        <v>2286954954.4467487</v>
      </c>
      <c r="O1254" s="122">
        <f>'CBA Result'!$G$123+'CBA Result'!$G$127+'CBA Result'!$G$128+'CBA Result'!$G$129+'CBA Result'!$G$130</f>
        <v>728759586.14829445</v>
      </c>
      <c r="P1254" s="122">
        <f>'CBA Result'!$G$125+'CBA Result'!$G$126</f>
        <v>5415872827.8395329</v>
      </c>
      <c r="Q1254" s="122">
        <f>'CBA Result'!$G$110</f>
        <v>-7384971586.1375494</v>
      </c>
      <c r="R1254" s="3">
        <v>0.54384783643849455</v>
      </c>
      <c r="S1254" s="122">
        <f t="shared" si="61"/>
        <v>4560536475.5603542</v>
      </c>
      <c r="T1254" s="3">
        <v>0.26524316839465356</v>
      </c>
      <c r="U1254" s="122">
        <f t="shared" si="62"/>
        <v>-10974611362.259777</v>
      </c>
      <c r="V1254" s="3">
        <f t="shared" si="63"/>
        <v>0.69034344507260759</v>
      </c>
    </row>
    <row r="1255" spans="13:22" x14ac:dyDescent="0.25">
      <c r="M1255" s="3">
        <v>1251</v>
      </c>
      <c r="N1255" s="122">
        <f>(_xlfn.GAMMA.INV(T1255,IF($O$2="Railway",$D$31,$D$32),IF($O$2="Railway",$F$31,$F$32))*'CBA Result'!$G$124)</f>
        <v>2481775587.1787939</v>
      </c>
      <c r="O1255" s="122">
        <f>'CBA Result'!$G$123+'CBA Result'!$G$127+'CBA Result'!$G$128+'CBA Result'!$G$129+'CBA Result'!$G$130</f>
        <v>728759586.14829445</v>
      </c>
      <c r="P1255" s="122">
        <f>'CBA Result'!$G$125+'CBA Result'!$G$126</f>
        <v>5415872827.8395329</v>
      </c>
      <c r="Q1255" s="122">
        <f>'CBA Result'!$G$110</f>
        <v>-7384971586.1375494</v>
      </c>
      <c r="R1255" s="3">
        <v>2.6905356447698425E-2</v>
      </c>
      <c r="S1255" s="122">
        <f t="shared" si="61"/>
        <v>1059158854.3849313</v>
      </c>
      <c r="T1255" s="3">
        <v>0.40152895400117461</v>
      </c>
      <c r="U1255" s="122">
        <f t="shared" si="62"/>
        <v>-11909514223.12569</v>
      </c>
      <c r="V1255" s="3">
        <f t="shared" si="63"/>
        <v>0.35851118254858805</v>
      </c>
    </row>
    <row r="1256" spans="13:22" x14ac:dyDescent="0.25">
      <c r="M1256" s="3">
        <v>1252</v>
      </c>
      <c r="N1256" s="122">
        <f>(_xlfn.GAMMA.INV(T1256,IF($O$2="Railway",$D$31,$D$32),IF($O$2="Railway",$F$31,$F$32))*'CBA Result'!$G$124)</f>
        <v>3921884764.761642</v>
      </c>
      <c r="O1256" s="122">
        <f>'CBA Result'!$G$123+'CBA Result'!$G$127+'CBA Result'!$G$128+'CBA Result'!$G$129+'CBA Result'!$G$130</f>
        <v>728759586.14829445</v>
      </c>
      <c r="P1256" s="122">
        <f>'CBA Result'!$G$125+'CBA Result'!$G$126</f>
        <v>5415872827.8395329</v>
      </c>
      <c r="Q1256" s="122">
        <f>'CBA Result'!$G$110</f>
        <v>-7384971586.1375494</v>
      </c>
      <c r="R1256" s="3">
        <v>0.80144384654215883</v>
      </c>
      <c r="S1256" s="122">
        <f t="shared" si="61"/>
        <v>6546249274.8446207</v>
      </c>
      <c r="T1256" s="3">
        <v>0.98072105079695948</v>
      </c>
      <c r="U1256" s="122">
        <f t="shared" si="62"/>
        <v>-18820292466.686989</v>
      </c>
      <c r="V1256" s="3">
        <f t="shared" si="63"/>
        <v>0.59493728089367959</v>
      </c>
    </row>
    <row r="1257" spans="13:22" x14ac:dyDescent="0.25">
      <c r="M1257" s="3">
        <v>1253</v>
      </c>
      <c r="N1257" s="122">
        <f>(_xlfn.GAMMA.INV(T1257,IF($O$2="Railway",$D$31,$D$32),IF($O$2="Railway",$F$31,$F$32))*'CBA Result'!$G$124)</f>
        <v>2485974858.2708874</v>
      </c>
      <c r="O1257" s="122">
        <f>'CBA Result'!$G$123+'CBA Result'!$G$127+'CBA Result'!$G$128+'CBA Result'!$G$129+'CBA Result'!$G$130</f>
        <v>728759586.14829445</v>
      </c>
      <c r="P1257" s="122">
        <f>'CBA Result'!$G$125+'CBA Result'!$G$126</f>
        <v>5415872827.8395329</v>
      </c>
      <c r="Q1257" s="122">
        <f>'CBA Result'!$G$110</f>
        <v>-7384971586.1375494</v>
      </c>
      <c r="R1257" s="3">
        <v>0.97704293826811772</v>
      </c>
      <c r="S1257" s="122">
        <f t="shared" si="61"/>
        <v>9542546584.1190453</v>
      </c>
      <c r="T1257" s="3">
        <v>0.40459546524202161</v>
      </c>
      <c r="U1257" s="122">
        <f t="shared" si="62"/>
        <v>-11929665633.694967</v>
      </c>
      <c r="V1257" s="3">
        <f t="shared" si="63"/>
        <v>1.0693745675910384</v>
      </c>
    </row>
    <row r="1258" spans="13:22" x14ac:dyDescent="0.25">
      <c r="M1258" s="3">
        <v>1254</v>
      </c>
      <c r="N1258" s="122">
        <f>(_xlfn.GAMMA.INV(T1258,IF($O$2="Railway",$D$31,$D$32),IF($O$2="Railway",$F$31,$F$32))*'CBA Result'!$G$124)</f>
        <v>2163785441.3308201</v>
      </c>
      <c r="O1258" s="122">
        <f>'CBA Result'!$G$123+'CBA Result'!$G$127+'CBA Result'!$G$128+'CBA Result'!$G$129+'CBA Result'!$G$130</f>
        <v>728759586.14829445</v>
      </c>
      <c r="P1258" s="122">
        <f>'CBA Result'!$G$125+'CBA Result'!$G$126</f>
        <v>5415872827.8395329</v>
      </c>
      <c r="Q1258" s="122">
        <f>'CBA Result'!$G$110</f>
        <v>-7384971586.1375494</v>
      </c>
      <c r="R1258" s="3">
        <v>0.99498154473502276</v>
      </c>
      <c r="S1258" s="122">
        <f t="shared" si="61"/>
        <v>10745898309.56912</v>
      </c>
      <c r="T1258" s="3">
        <v>0.19010649617568742</v>
      </c>
      <c r="U1258" s="122">
        <f t="shared" si="62"/>
        <v>-10383547014.666153</v>
      </c>
      <c r="V1258" s="3">
        <f t="shared" si="63"/>
        <v>1.3134667101506576</v>
      </c>
    </row>
    <row r="1259" spans="13:22" x14ac:dyDescent="0.25">
      <c r="M1259" s="3">
        <v>1255</v>
      </c>
      <c r="N1259" s="122">
        <f>(_xlfn.GAMMA.INV(T1259,IF($O$2="Railway",$D$31,$D$32),IF($O$2="Railway",$F$31,$F$32))*'CBA Result'!$G$124)</f>
        <v>2847630461.1728477</v>
      </c>
      <c r="O1259" s="122">
        <f>'CBA Result'!$G$123+'CBA Result'!$G$127+'CBA Result'!$G$128+'CBA Result'!$G$129+'CBA Result'!$G$130</f>
        <v>728759586.14829445</v>
      </c>
      <c r="P1259" s="122">
        <f>'CBA Result'!$G$125+'CBA Result'!$G$126</f>
        <v>5415872827.8395329</v>
      </c>
      <c r="Q1259" s="122">
        <f>'CBA Result'!$G$110</f>
        <v>-7384971586.1375494</v>
      </c>
      <c r="R1259" s="3">
        <v>0.69132591887114425</v>
      </c>
      <c r="S1259" s="122">
        <f t="shared" si="61"/>
        <v>5591352397.2220459</v>
      </c>
      <c r="T1259" s="3">
        <v>0.6589882216603713</v>
      </c>
      <c r="U1259" s="122">
        <f t="shared" si="62"/>
        <v>-13665174101.457043</v>
      </c>
      <c r="V1259" s="3">
        <f t="shared" si="63"/>
        <v>0.67088369138053516</v>
      </c>
    </row>
    <row r="1260" spans="13:22" x14ac:dyDescent="0.25">
      <c r="M1260" s="3">
        <v>1256</v>
      </c>
      <c r="N1260" s="122">
        <f>(_xlfn.GAMMA.INV(T1260,IF($O$2="Railway",$D$31,$D$32),IF($O$2="Railway",$F$31,$F$32))*'CBA Result'!$G$124)</f>
        <v>3342945693.9466314</v>
      </c>
      <c r="O1260" s="122">
        <f>'CBA Result'!$G$123+'CBA Result'!$G$127+'CBA Result'!$G$128+'CBA Result'!$G$129+'CBA Result'!$G$130</f>
        <v>728759586.14829445</v>
      </c>
      <c r="P1260" s="122">
        <f>'CBA Result'!$G$125+'CBA Result'!$G$126</f>
        <v>5415872827.8395329</v>
      </c>
      <c r="Q1260" s="122">
        <f>'CBA Result'!$G$110</f>
        <v>-7384971586.1375494</v>
      </c>
      <c r="R1260" s="3">
        <v>0.62048895073155064</v>
      </c>
      <c r="S1260" s="122">
        <f t="shared" si="61"/>
        <v>5073036649.2735643</v>
      </c>
      <c r="T1260" s="3">
        <v>0.88838684526956213</v>
      </c>
      <c r="U1260" s="122">
        <f t="shared" si="62"/>
        <v>-16042086760.331228</v>
      </c>
      <c r="V1260" s="3">
        <f t="shared" si="63"/>
        <v>0.5700469063651713</v>
      </c>
    </row>
    <row r="1261" spans="13:22" x14ac:dyDescent="0.25">
      <c r="M1261" s="3">
        <v>1257</v>
      </c>
      <c r="N1261" s="122">
        <f>(_xlfn.GAMMA.INV(T1261,IF($O$2="Railway",$D$31,$D$32),IF($O$2="Railway",$F$31,$F$32))*'CBA Result'!$G$124)</f>
        <v>2030578448.2593949</v>
      </c>
      <c r="O1261" s="122">
        <f>'CBA Result'!$G$123+'CBA Result'!$G$127+'CBA Result'!$G$128+'CBA Result'!$G$129+'CBA Result'!$G$130</f>
        <v>728759586.14829445</v>
      </c>
      <c r="P1261" s="122">
        <f>'CBA Result'!$G$125+'CBA Result'!$G$126</f>
        <v>5415872827.8395329</v>
      </c>
      <c r="Q1261" s="122">
        <f>'CBA Result'!$G$110</f>
        <v>-7384971586.1375494</v>
      </c>
      <c r="R1261" s="3">
        <v>0.33234293715044194</v>
      </c>
      <c r="S1261" s="122">
        <f t="shared" si="61"/>
        <v>3269085577.1521244</v>
      </c>
      <c r="T1261" s="3">
        <v>0.1231743087460383</v>
      </c>
      <c r="U1261" s="122">
        <f t="shared" si="62"/>
        <v>-9744314931.475523</v>
      </c>
      <c r="V1261" s="3">
        <f t="shared" si="63"/>
        <v>0.6186605886563814</v>
      </c>
    </row>
    <row r="1262" spans="13:22" x14ac:dyDescent="0.25">
      <c r="M1262" s="3">
        <v>1258</v>
      </c>
      <c r="N1262" s="122">
        <f>(_xlfn.GAMMA.INV(T1262,IF($O$2="Railway",$D$31,$D$32),IF($O$2="Railway",$F$31,$F$32))*'CBA Result'!$G$124)</f>
        <v>1697084748.3515694</v>
      </c>
      <c r="O1262" s="122">
        <f>'CBA Result'!$G$123+'CBA Result'!$G$127+'CBA Result'!$G$128+'CBA Result'!$G$129+'CBA Result'!$G$130</f>
        <v>728759586.14829445</v>
      </c>
      <c r="P1262" s="122">
        <f>'CBA Result'!$G$125+'CBA Result'!$G$126</f>
        <v>5415872827.8395329</v>
      </c>
      <c r="Q1262" s="122">
        <f>'CBA Result'!$G$110</f>
        <v>-7384971586.1375494</v>
      </c>
      <c r="R1262" s="3">
        <v>0.27781704729928824</v>
      </c>
      <c r="S1262" s="122">
        <f t="shared" si="61"/>
        <v>2941483848.8152294</v>
      </c>
      <c r="T1262" s="3">
        <v>2.7116342241698121E-2</v>
      </c>
      <c r="U1262" s="122">
        <f t="shared" si="62"/>
        <v>-8143949458.1048965</v>
      </c>
      <c r="V1262" s="3">
        <f t="shared" si="63"/>
        <v>0.65905715782328478</v>
      </c>
    </row>
    <row r="1263" spans="13:22" x14ac:dyDescent="0.25">
      <c r="M1263" s="3">
        <v>1259</v>
      </c>
      <c r="N1263" s="122">
        <f>(_xlfn.GAMMA.INV(T1263,IF($O$2="Railway",$D$31,$D$32),IF($O$2="Railway",$F$31,$F$32))*'CBA Result'!$G$124)</f>
        <v>3049587878.0595717</v>
      </c>
      <c r="O1263" s="122">
        <f>'CBA Result'!$G$123+'CBA Result'!$G$127+'CBA Result'!$G$128+'CBA Result'!$G$129+'CBA Result'!$G$130</f>
        <v>728759586.14829445</v>
      </c>
      <c r="P1263" s="122">
        <f>'CBA Result'!$G$125+'CBA Result'!$G$126</f>
        <v>5415872827.8395329</v>
      </c>
      <c r="Q1263" s="122">
        <f>'CBA Result'!$G$110</f>
        <v>-7384971586.1375494</v>
      </c>
      <c r="R1263" s="3">
        <v>0.80460267269024111</v>
      </c>
      <c r="S1263" s="122">
        <f t="shared" si="61"/>
        <v>6577751546.1113348</v>
      </c>
      <c r="T1263" s="3">
        <v>0.77326858328821557</v>
      </c>
      <c r="U1263" s="122">
        <f t="shared" si="62"/>
        <v>-14634324874.518009</v>
      </c>
      <c r="V1263" s="3">
        <f t="shared" si="63"/>
        <v>0.70765813244666576</v>
      </c>
    </row>
    <row r="1264" spans="13:22" x14ac:dyDescent="0.25">
      <c r="M1264" s="3">
        <v>1260</v>
      </c>
      <c r="N1264" s="122">
        <f>(_xlfn.GAMMA.INV(T1264,IF($O$2="Railway",$D$31,$D$32),IF($O$2="Railway",$F$31,$F$32))*'CBA Result'!$G$124)</f>
        <v>4206944438.88727</v>
      </c>
      <c r="O1264" s="122">
        <f>'CBA Result'!$G$123+'CBA Result'!$G$127+'CBA Result'!$G$128+'CBA Result'!$G$129+'CBA Result'!$G$130</f>
        <v>728759586.14829445</v>
      </c>
      <c r="P1264" s="122">
        <f>'CBA Result'!$G$125+'CBA Result'!$G$126</f>
        <v>5415872827.8395329</v>
      </c>
      <c r="Q1264" s="122">
        <f>'CBA Result'!$G$110</f>
        <v>-7384971586.1375494</v>
      </c>
      <c r="R1264" s="3">
        <v>0.92853803270535162</v>
      </c>
      <c r="S1264" s="122">
        <f t="shared" si="61"/>
        <v>8226642995.7195539</v>
      </c>
      <c r="T1264" s="3">
        <v>0.99301635014121981</v>
      </c>
      <c r="U1264" s="122">
        <f t="shared" si="62"/>
        <v>-20188233331.677921</v>
      </c>
      <c r="V1264" s="3">
        <f t="shared" si="63"/>
        <v>0.65198112209757908</v>
      </c>
    </row>
    <row r="1265" spans="13:22" x14ac:dyDescent="0.25">
      <c r="M1265" s="3">
        <v>1261</v>
      </c>
      <c r="N1265" s="122">
        <f>(_xlfn.GAMMA.INV(T1265,IF($O$2="Railway",$D$31,$D$32),IF($O$2="Railway",$F$31,$F$32))*'CBA Result'!$G$124)</f>
        <v>2996869678.6868358</v>
      </c>
      <c r="O1265" s="122">
        <f>'CBA Result'!$G$123+'CBA Result'!$G$127+'CBA Result'!$G$128+'CBA Result'!$G$129+'CBA Result'!$G$130</f>
        <v>728759586.14829445</v>
      </c>
      <c r="P1265" s="122">
        <f>'CBA Result'!$G$125+'CBA Result'!$G$126</f>
        <v>5415872827.8395329</v>
      </c>
      <c r="Q1265" s="122">
        <f>'CBA Result'!$G$110</f>
        <v>-7384971586.1375494</v>
      </c>
      <c r="R1265" s="3">
        <v>6.6492162963403212E-2</v>
      </c>
      <c r="S1265" s="122">
        <f t="shared" si="61"/>
        <v>1478696600.3810372</v>
      </c>
      <c r="T1265" s="3">
        <v>0.7461378947665136</v>
      </c>
      <c r="U1265" s="122">
        <f t="shared" si="62"/>
        <v>-14381341426.501707</v>
      </c>
      <c r="V1265" s="3">
        <f t="shared" si="63"/>
        <v>0.36188041927894976</v>
      </c>
    </row>
    <row r="1266" spans="13:22" x14ac:dyDescent="0.25">
      <c r="M1266" s="3">
        <v>1262</v>
      </c>
      <c r="N1266" s="122">
        <f>(_xlfn.GAMMA.INV(T1266,IF($O$2="Railway",$D$31,$D$32),IF($O$2="Railway",$F$31,$F$32))*'CBA Result'!$G$124)</f>
        <v>2913406840.2815542</v>
      </c>
      <c r="O1266" s="122">
        <f>'CBA Result'!$G$123+'CBA Result'!$G$127+'CBA Result'!$G$128+'CBA Result'!$G$129+'CBA Result'!$G$130</f>
        <v>728759586.14829445</v>
      </c>
      <c r="P1266" s="122">
        <f>'CBA Result'!$G$125+'CBA Result'!$G$126</f>
        <v>5415872827.8395329</v>
      </c>
      <c r="Q1266" s="122">
        <f>'CBA Result'!$G$110</f>
        <v>-7384971586.1375494</v>
      </c>
      <c r="R1266" s="3">
        <v>0.62202361633506764</v>
      </c>
      <c r="S1266" s="122">
        <f t="shared" si="61"/>
        <v>5083740105.3485689</v>
      </c>
      <c r="T1266" s="3">
        <v>0.6992085271764138</v>
      </c>
      <c r="U1266" s="122">
        <f t="shared" si="62"/>
        <v>-13980820982.096785</v>
      </c>
      <c r="V1266" s="3">
        <f t="shared" si="63"/>
        <v>0.62413405786058085</v>
      </c>
    </row>
    <row r="1267" spans="13:22" x14ac:dyDescent="0.25">
      <c r="M1267" s="3">
        <v>1263</v>
      </c>
      <c r="N1267" s="122">
        <f>(_xlfn.GAMMA.INV(T1267,IF($O$2="Railway",$D$31,$D$32),IF($O$2="Railway",$F$31,$F$32))*'CBA Result'!$G$124)</f>
        <v>2625437966.9249868</v>
      </c>
      <c r="O1267" s="122">
        <f>'CBA Result'!$G$123+'CBA Result'!$G$127+'CBA Result'!$G$128+'CBA Result'!$G$129+'CBA Result'!$G$130</f>
        <v>728759586.14829445</v>
      </c>
      <c r="P1267" s="122">
        <f>'CBA Result'!$G$125+'CBA Result'!$G$126</f>
        <v>5415872827.8395329</v>
      </c>
      <c r="Q1267" s="122">
        <f>'CBA Result'!$G$110</f>
        <v>-7384971586.1375494</v>
      </c>
      <c r="R1267" s="3">
        <v>0.2870624635621728</v>
      </c>
      <c r="S1267" s="122">
        <f t="shared" si="61"/>
        <v>2997419602.6532688</v>
      </c>
      <c r="T1267" s="3">
        <v>0.50665434201870441</v>
      </c>
      <c r="U1267" s="122">
        <f t="shared" si="62"/>
        <v>-12598919487.547815</v>
      </c>
      <c r="V1267" s="3">
        <f t="shared" si="63"/>
        <v>0.50413983215022462</v>
      </c>
    </row>
    <row r="1268" spans="13:22" x14ac:dyDescent="0.25">
      <c r="M1268" s="3">
        <v>1264</v>
      </c>
      <c r="N1268" s="122">
        <f>(_xlfn.GAMMA.INV(T1268,IF($O$2="Railway",$D$31,$D$32),IF($O$2="Railway",$F$31,$F$32))*'CBA Result'!$G$124)</f>
        <v>2665842284.858449</v>
      </c>
      <c r="O1268" s="122">
        <f>'CBA Result'!$G$123+'CBA Result'!$G$127+'CBA Result'!$G$128+'CBA Result'!$G$129+'CBA Result'!$G$130</f>
        <v>728759586.14829445</v>
      </c>
      <c r="P1268" s="122">
        <f>'CBA Result'!$G$125+'CBA Result'!$G$126</f>
        <v>5415872827.8395329</v>
      </c>
      <c r="Q1268" s="122">
        <f>'CBA Result'!$G$110</f>
        <v>-7384971586.1375494</v>
      </c>
      <c r="R1268" s="3">
        <v>0.48102280798156172</v>
      </c>
      <c r="S1268" s="122">
        <f t="shared" si="61"/>
        <v>4164688924.8063579</v>
      </c>
      <c r="T1268" s="3">
        <v>0.53575820986908984</v>
      </c>
      <c r="U1268" s="122">
        <f t="shared" si="62"/>
        <v>-12792811232.470356</v>
      </c>
      <c r="V1268" s="3">
        <f t="shared" si="63"/>
        <v>0.59090145695469343</v>
      </c>
    </row>
    <row r="1269" spans="13:22" x14ac:dyDescent="0.25">
      <c r="M1269" s="3">
        <v>1265</v>
      </c>
      <c r="N1269" s="122">
        <f>(_xlfn.GAMMA.INV(T1269,IF($O$2="Railway",$D$31,$D$32),IF($O$2="Railway",$F$31,$F$32))*'CBA Result'!$G$124)</f>
        <v>2432931343.717001</v>
      </c>
      <c r="O1269" s="122">
        <f>'CBA Result'!$G$123+'CBA Result'!$G$127+'CBA Result'!$G$128+'CBA Result'!$G$129+'CBA Result'!$G$130</f>
        <v>728759586.14829445</v>
      </c>
      <c r="P1269" s="122">
        <f>'CBA Result'!$G$125+'CBA Result'!$G$126</f>
        <v>5415872827.8395329</v>
      </c>
      <c r="Q1269" s="122">
        <f>'CBA Result'!$G$110</f>
        <v>-7384971586.1375494</v>
      </c>
      <c r="R1269" s="3">
        <v>0.54071619202245158</v>
      </c>
      <c r="S1269" s="122">
        <f t="shared" si="61"/>
        <v>4540374145.4086113</v>
      </c>
      <c r="T1269" s="3">
        <v>0.36609993490734494</v>
      </c>
      <c r="U1269" s="122">
        <f t="shared" si="62"/>
        <v>-11675121067.180714</v>
      </c>
      <c r="V1269" s="3">
        <f t="shared" si="63"/>
        <v>0.65969894709912302</v>
      </c>
    </row>
    <row r="1270" spans="13:22" x14ac:dyDescent="0.25">
      <c r="M1270" s="3">
        <v>1266</v>
      </c>
      <c r="N1270" s="122">
        <f>(_xlfn.GAMMA.INV(T1270,IF($O$2="Railway",$D$31,$D$32),IF($O$2="Railway",$F$31,$F$32))*'CBA Result'!$G$124)</f>
        <v>3732006153.4837527</v>
      </c>
      <c r="O1270" s="122">
        <f>'CBA Result'!$G$123+'CBA Result'!$G$127+'CBA Result'!$G$128+'CBA Result'!$G$129+'CBA Result'!$G$130</f>
        <v>728759586.14829445</v>
      </c>
      <c r="P1270" s="122">
        <f>'CBA Result'!$G$125+'CBA Result'!$G$126</f>
        <v>5415872827.8395329</v>
      </c>
      <c r="Q1270" s="122">
        <f>'CBA Result'!$G$110</f>
        <v>-7384971586.1375494</v>
      </c>
      <c r="R1270" s="3">
        <v>0.76266047892767841</v>
      </c>
      <c r="S1270" s="122">
        <f t="shared" si="61"/>
        <v>6181658133.4936867</v>
      </c>
      <c r="T1270" s="3">
        <v>0.96402015847963041</v>
      </c>
      <c r="U1270" s="122">
        <f t="shared" si="62"/>
        <v>-17909105317.710304</v>
      </c>
      <c r="V1270" s="3">
        <f t="shared" si="63"/>
        <v>0.59424654019994216</v>
      </c>
    </row>
    <row r="1271" spans="13:22" x14ac:dyDescent="0.25">
      <c r="M1271" s="3">
        <v>1267</v>
      </c>
      <c r="N1271" s="122">
        <f>(_xlfn.GAMMA.INV(T1271,IF($O$2="Railway",$D$31,$D$32),IF($O$2="Railway",$F$31,$F$32))*'CBA Result'!$G$124)</f>
        <v>2946933401.4879832</v>
      </c>
      <c r="O1271" s="122">
        <f>'CBA Result'!$G$123+'CBA Result'!$G$127+'CBA Result'!$G$128+'CBA Result'!$G$129+'CBA Result'!$G$130</f>
        <v>728759586.14829445</v>
      </c>
      <c r="P1271" s="122">
        <f>'CBA Result'!$G$125+'CBA Result'!$G$126</f>
        <v>5415872827.8395329</v>
      </c>
      <c r="Q1271" s="122">
        <f>'CBA Result'!$G$110</f>
        <v>-7384971586.1375494</v>
      </c>
      <c r="R1271" s="3">
        <v>0.67579181312457581</v>
      </c>
      <c r="S1271" s="122">
        <f t="shared" si="61"/>
        <v>5472953455.9873343</v>
      </c>
      <c r="T1271" s="3">
        <v>0.71863193889820909</v>
      </c>
      <c r="U1271" s="122">
        <f t="shared" si="62"/>
        <v>-14141707832.464409</v>
      </c>
      <c r="V1271" s="3">
        <f t="shared" si="63"/>
        <v>0.64692656304364615</v>
      </c>
    </row>
    <row r="1272" spans="13:22" x14ac:dyDescent="0.25">
      <c r="M1272" s="3">
        <v>1268</v>
      </c>
      <c r="N1272" s="122">
        <f>(_xlfn.GAMMA.INV(T1272,IF($O$2="Railway",$D$31,$D$32),IF($O$2="Railway",$F$31,$F$32))*'CBA Result'!$G$124)</f>
        <v>2168697344.6761551</v>
      </c>
      <c r="O1272" s="122">
        <f>'CBA Result'!$G$123+'CBA Result'!$G$127+'CBA Result'!$G$128+'CBA Result'!$G$129+'CBA Result'!$G$130</f>
        <v>728759586.14829445</v>
      </c>
      <c r="P1272" s="122">
        <f>'CBA Result'!$G$125+'CBA Result'!$G$126</f>
        <v>5415872827.8395329</v>
      </c>
      <c r="Q1272" s="122">
        <f>'CBA Result'!$G$110</f>
        <v>-7384971586.1375494</v>
      </c>
      <c r="R1272" s="3">
        <v>0.20223156113602847</v>
      </c>
      <c r="S1272" s="122">
        <f t="shared" si="61"/>
        <v>2472228016.3966703</v>
      </c>
      <c r="T1272" s="3">
        <v>0.1928772244467295</v>
      </c>
      <c r="U1272" s="122">
        <f t="shared" si="62"/>
        <v>-10407118196.144484</v>
      </c>
      <c r="V1272" s="3">
        <f t="shared" si="63"/>
        <v>0.51596271379049219</v>
      </c>
    </row>
    <row r="1273" spans="13:22" x14ac:dyDescent="0.25">
      <c r="M1273" s="3">
        <v>1269</v>
      </c>
      <c r="N1273" s="122">
        <f>(_xlfn.GAMMA.INV(T1273,IF($O$2="Railway",$D$31,$D$32),IF($O$2="Railway",$F$31,$F$32))*'CBA Result'!$G$124)</f>
        <v>2480688432.1007762</v>
      </c>
      <c r="O1273" s="122">
        <f>'CBA Result'!$G$123+'CBA Result'!$G$127+'CBA Result'!$G$128+'CBA Result'!$G$129+'CBA Result'!$G$130</f>
        <v>728759586.14829445</v>
      </c>
      <c r="P1273" s="122">
        <f>'CBA Result'!$G$125+'CBA Result'!$G$126</f>
        <v>5415872827.8395329</v>
      </c>
      <c r="Q1273" s="122">
        <f>'CBA Result'!$G$110</f>
        <v>-7384971586.1375494</v>
      </c>
      <c r="R1273" s="3">
        <v>0.89239340867465067</v>
      </c>
      <c r="S1273" s="122">
        <f t="shared" si="61"/>
        <v>7624552340.0525227</v>
      </c>
      <c r="T1273" s="3">
        <v>0.40073547368916806</v>
      </c>
      <c r="U1273" s="122">
        <f t="shared" si="62"/>
        <v>-11904297196.682491</v>
      </c>
      <c r="V1273" s="3">
        <f t="shared" si="63"/>
        <v>0.91009155595685487</v>
      </c>
    </row>
    <row r="1274" spans="13:22" x14ac:dyDescent="0.25">
      <c r="M1274" s="3">
        <v>1270</v>
      </c>
      <c r="N1274" s="122">
        <f>(_xlfn.GAMMA.INV(T1274,IF($O$2="Railway",$D$31,$D$32),IF($O$2="Railway",$F$31,$F$32))*'CBA Result'!$G$124)</f>
        <v>2138899368.3414419</v>
      </c>
      <c r="O1274" s="122">
        <f>'CBA Result'!$G$123+'CBA Result'!$G$127+'CBA Result'!$G$128+'CBA Result'!$G$129+'CBA Result'!$G$130</f>
        <v>728759586.14829445</v>
      </c>
      <c r="P1274" s="122">
        <f>'CBA Result'!$G$125+'CBA Result'!$G$126</f>
        <v>5415872827.8395329</v>
      </c>
      <c r="Q1274" s="122">
        <f>'CBA Result'!$G$110</f>
        <v>-7384971586.1375494</v>
      </c>
      <c r="R1274" s="3">
        <v>6.8636285884173587E-2</v>
      </c>
      <c r="S1274" s="122">
        <f t="shared" si="61"/>
        <v>1498021052.7354932</v>
      </c>
      <c r="T1274" s="3">
        <v>0.17638517310755042</v>
      </c>
      <c r="U1274" s="122">
        <f t="shared" si="62"/>
        <v>-10264124033.089619</v>
      </c>
      <c r="V1274" s="3">
        <f t="shared" si="63"/>
        <v>0.42533390995189579</v>
      </c>
    </row>
    <row r="1275" spans="13:22" x14ac:dyDescent="0.25">
      <c r="M1275" s="3">
        <v>1271</v>
      </c>
      <c r="N1275" s="122">
        <f>(_xlfn.GAMMA.INV(T1275,IF($O$2="Railway",$D$31,$D$32),IF($O$2="Railway",$F$31,$F$32))*'CBA Result'!$G$124)</f>
        <v>2376268079.1199527</v>
      </c>
      <c r="O1275" s="122">
        <f>'CBA Result'!$G$123+'CBA Result'!$G$127+'CBA Result'!$G$128+'CBA Result'!$G$129+'CBA Result'!$G$130</f>
        <v>728759586.14829445</v>
      </c>
      <c r="P1275" s="122">
        <f>'CBA Result'!$G$125+'CBA Result'!$G$126</f>
        <v>5415872827.8395329</v>
      </c>
      <c r="Q1275" s="122">
        <f>'CBA Result'!$G$110</f>
        <v>-7384971586.1375494</v>
      </c>
      <c r="R1275" s="3">
        <v>0.34569287022778339</v>
      </c>
      <c r="S1275" s="122">
        <f t="shared" si="61"/>
        <v>3348761646.8171959</v>
      </c>
      <c r="T1275" s="3">
        <v>0.3258331867026838</v>
      </c>
      <c r="U1275" s="122">
        <f t="shared" si="62"/>
        <v>-11403206088.592979</v>
      </c>
      <c r="V1275" s="3">
        <f t="shared" si="63"/>
        <v>0.56596270048485675</v>
      </c>
    </row>
    <row r="1276" spans="13:22" x14ac:dyDescent="0.25">
      <c r="M1276" s="3">
        <v>1272</v>
      </c>
      <c r="N1276" s="122">
        <f>(_xlfn.GAMMA.INV(T1276,IF($O$2="Railway",$D$31,$D$32),IF($O$2="Railway",$F$31,$F$32))*'CBA Result'!$G$124)</f>
        <v>2171010474.742301</v>
      </c>
      <c r="O1276" s="122">
        <f>'CBA Result'!$G$123+'CBA Result'!$G$127+'CBA Result'!$G$128+'CBA Result'!$G$129+'CBA Result'!$G$130</f>
        <v>728759586.14829445</v>
      </c>
      <c r="P1276" s="122">
        <f>'CBA Result'!$G$125+'CBA Result'!$G$126</f>
        <v>5415872827.8395329</v>
      </c>
      <c r="Q1276" s="122">
        <f>'CBA Result'!$G$110</f>
        <v>-7384971586.1375494</v>
      </c>
      <c r="R1276" s="3">
        <v>0.82951773217090241</v>
      </c>
      <c r="S1276" s="122">
        <f t="shared" si="61"/>
        <v>6837882064.1100645</v>
      </c>
      <c r="T1276" s="3">
        <v>0.19418903822190559</v>
      </c>
      <c r="U1276" s="122">
        <f t="shared" si="62"/>
        <v>-10418218416.311457</v>
      </c>
      <c r="V1276" s="3">
        <f t="shared" si="63"/>
        <v>0.93467536731181822</v>
      </c>
    </row>
    <row r="1277" spans="13:22" x14ac:dyDescent="0.25">
      <c r="M1277" s="3">
        <v>1273</v>
      </c>
      <c r="N1277" s="122">
        <f>(_xlfn.GAMMA.INV(T1277,IF($O$2="Railway",$D$31,$D$32),IF($O$2="Railway",$F$31,$F$32))*'CBA Result'!$G$124)</f>
        <v>2799716800.6750221</v>
      </c>
      <c r="O1277" s="122">
        <f>'CBA Result'!$G$123+'CBA Result'!$G$127+'CBA Result'!$G$128+'CBA Result'!$G$129+'CBA Result'!$G$130</f>
        <v>728759586.14829445</v>
      </c>
      <c r="P1277" s="122">
        <f>'CBA Result'!$G$125+'CBA Result'!$G$126</f>
        <v>5415872827.8395329</v>
      </c>
      <c r="Q1277" s="122">
        <f>'CBA Result'!$G$110</f>
        <v>-7384971586.1375494</v>
      </c>
      <c r="R1277" s="3">
        <v>6.652158363741334E-3</v>
      </c>
      <c r="S1277" s="122">
        <f t="shared" si="61"/>
        <v>720296852.45071161</v>
      </c>
      <c r="T1277" s="3">
        <v>0.62806146184606682</v>
      </c>
      <c r="U1277" s="122">
        <f t="shared" si="62"/>
        <v>-13435246615.616335</v>
      </c>
      <c r="V1277" s="3">
        <f t="shared" si="63"/>
        <v>0.31624080754390516</v>
      </c>
    </row>
    <row r="1278" spans="13:22" x14ac:dyDescent="0.25">
      <c r="M1278" s="3">
        <v>1274</v>
      </c>
      <c r="N1278" s="122">
        <f>(_xlfn.GAMMA.INV(T1278,IF($O$2="Railway",$D$31,$D$32),IF($O$2="Railway",$F$31,$F$32))*'CBA Result'!$G$124)</f>
        <v>1813328182.3437955</v>
      </c>
      <c r="O1278" s="122">
        <f>'CBA Result'!$G$123+'CBA Result'!$G$127+'CBA Result'!$G$128+'CBA Result'!$G$129+'CBA Result'!$G$130</f>
        <v>728759586.14829445</v>
      </c>
      <c r="P1278" s="122">
        <f>'CBA Result'!$G$125+'CBA Result'!$G$126</f>
        <v>5415872827.8395329</v>
      </c>
      <c r="Q1278" s="122">
        <f>'CBA Result'!$G$110</f>
        <v>-7384971586.1375494</v>
      </c>
      <c r="R1278" s="3">
        <v>0.94708783984612188</v>
      </c>
      <c r="S1278" s="122">
        <f t="shared" si="61"/>
        <v>8620538722.3575363</v>
      </c>
      <c r="T1278" s="3">
        <v>4.9758212060194817E-2</v>
      </c>
      <c r="U1278" s="122">
        <f t="shared" si="62"/>
        <v>-8701777022.2196426</v>
      </c>
      <c r="V1278" s="3">
        <f t="shared" si="63"/>
        <v>1.2827984976340236</v>
      </c>
    </row>
    <row r="1279" spans="13:22" x14ac:dyDescent="0.25">
      <c r="M1279" s="3">
        <v>1275</v>
      </c>
      <c r="N1279" s="122">
        <f>(_xlfn.GAMMA.INV(T1279,IF($O$2="Railway",$D$31,$D$32),IF($O$2="Railway",$F$31,$F$32))*'CBA Result'!$G$124)</f>
        <v>2549569637.4184489</v>
      </c>
      <c r="O1279" s="122">
        <f>'CBA Result'!$G$123+'CBA Result'!$G$127+'CBA Result'!$G$128+'CBA Result'!$G$129+'CBA Result'!$G$130</f>
        <v>728759586.14829445</v>
      </c>
      <c r="P1279" s="122">
        <f>'CBA Result'!$G$125+'CBA Result'!$G$126</f>
        <v>5415872827.8395329</v>
      </c>
      <c r="Q1279" s="122">
        <f>'CBA Result'!$G$110</f>
        <v>-7384971586.1375494</v>
      </c>
      <c r="R1279" s="3">
        <v>0.46852954351494414</v>
      </c>
      <c r="S1279" s="122">
        <f t="shared" si="61"/>
        <v>4087794245.0154662</v>
      </c>
      <c r="T1279" s="3">
        <v>0.45121846668639098</v>
      </c>
      <c r="U1279" s="122">
        <f t="shared" si="62"/>
        <v>-12234843479.221037</v>
      </c>
      <c r="V1279" s="3">
        <f t="shared" si="63"/>
        <v>0.60206111186403122</v>
      </c>
    </row>
    <row r="1280" spans="13:22" x14ac:dyDescent="0.25">
      <c r="M1280" s="3">
        <v>1276</v>
      </c>
      <c r="N1280" s="122">
        <f>(_xlfn.GAMMA.INV(T1280,IF($O$2="Railway",$D$31,$D$32),IF($O$2="Railway",$F$31,$F$32))*'CBA Result'!$G$124)</f>
        <v>4392549985.3915176</v>
      </c>
      <c r="O1280" s="122">
        <f>'CBA Result'!$G$123+'CBA Result'!$G$127+'CBA Result'!$G$128+'CBA Result'!$G$129+'CBA Result'!$G$130</f>
        <v>728759586.14829445</v>
      </c>
      <c r="P1280" s="122">
        <f>'CBA Result'!$G$125+'CBA Result'!$G$126</f>
        <v>5415872827.8395329</v>
      </c>
      <c r="Q1280" s="122">
        <f>'CBA Result'!$G$110</f>
        <v>-7384971586.1375494</v>
      </c>
      <c r="R1280" s="3">
        <v>0.69896979061032027</v>
      </c>
      <c r="S1280" s="122">
        <f t="shared" si="61"/>
        <v>5650759407.6831903</v>
      </c>
      <c r="T1280" s="3">
        <v>0.99655906532722427</v>
      </c>
      <c r="U1280" s="122">
        <f t="shared" si="62"/>
        <v>-21078914949.872154</v>
      </c>
      <c r="V1280" s="3">
        <f t="shared" si="63"/>
        <v>0.51103526935993149</v>
      </c>
    </row>
    <row r="1281" spans="13:22" x14ac:dyDescent="0.25">
      <c r="M1281" s="3">
        <v>1277</v>
      </c>
      <c r="N1281" s="122">
        <f>(_xlfn.GAMMA.INV(T1281,IF($O$2="Railway",$D$31,$D$32),IF($O$2="Railway",$F$31,$F$32))*'CBA Result'!$G$124)</f>
        <v>2935234988.4751358</v>
      </c>
      <c r="O1281" s="122">
        <f>'CBA Result'!$G$123+'CBA Result'!$G$127+'CBA Result'!$G$128+'CBA Result'!$G$129+'CBA Result'!$G$130</f>
        <v>728759586.14829445</v>
      </c>
      <c r="P1281" s="122">
        <f>'CBA Result'!$G$125+'CBA Result'!$G$126</f>
        <v>5415872827.8395329</v>
      </c>
      <c r="Q1281" s="122">
        <f>'CBA Result'!$G$110</f>
        <v>-7384971586.1375494</v>
      </c>
      <c r="R1281" s="3">
        <v>0.28707151973883571</v>
      </c>
      <c r="S1281" s="122">
        <f t="shared" si="61"/>
        <v>2997474292.3434501</v>
      </c>
      <c r="T1281" s="3">
        <v>0.71194018008126225</v>
      </c>
      <c r="U1281" s="122">
        <f t="shared" si="62"/>
        <v>-14085569631.7003</v>
      </c>
      <c r="V1281" s="3">
        <f t="shared" si="63"/>
        <v>0.47292860999919389</v>
      </c>
    </row>
    <row r="1282" spans="13:22" x14ac:dyDescent="0.25">
      <c r="M1282" s="3">
        <v>1278</v>
      </c>
      <c r="N1282" s="122">
        <f>(_xlfn.GAMMA.INV(T1282,IF($O$2="Railway",$D$31,$D$32),IF($O$2="Railway",$F$31,$F$32))*'CBA Result'!$G$124)</f>
        <v>2060047008.0284882</v>
      </c>
      <c r="O1282" s="122">
        <f>'CBA Result'!$G$123+'CBA Result'!$G$127+'CBA Result'!$G$128+'CBA Result'!$G$129+'CBA Result'!$G$130</f>
        <v>728759586.14829445</v>
      </c>
      <c r="P1282" s="122">
        <f>'CBA Result'!$G$125+'CBA Result'!$G$126</f>
        <v>5415872827.8395329</v>
      </c>
      <c r="Q1282" s="122">
        <f>'CBA Result'!$G$110</f>
        <v>-7384971586.1375494</v>
      </c>
      <c r="R1282" s="3">
        <v>0.25613020139590492</v>
      </c>
      <c r="S1282" s="122">
        <f t="shared" si="61"/>
        <v>2809322052.7942204</v>
      </c>
      <c r="T1282" s="3">
        <v>0.13656731779148945</v>
      </c>
      <c r="U1282" s="122">
        <f t="shared" si="62"/>
        <v>-9885728294.3589916</v>
      </c>
      <c r="V1282" s="3">
        <f t="shared" si="63"/>
        <v>0.56628388726457457</v>
      </c>
    </row>
    <row r="1283" spans="13:22" x14ac:dyDescent="0.25">
      <c r="M1283" s="3">
        <v>1279</v>
      </c>
      <c r="N1283" s="122">
        <f>(_xlfn.GAMMA.INV(T1283,IF($O$2="Railway",$D$31,$D$32),IF($O$2="Railway",$F$31,$F$32))*'CBA Result'!$G$124)</f>
        <v>2940667397.0985646</v>
      </c>
      <c r="O1283" s="122">
        <f>'CBA Result'!$G$123+'CBA Result'!$G$127+'CBA Result'!$G$128+'CBA Result'!$G$129+'CBA Result'!$G$130</f>
        <v>728759586.14829445</v>
      </c>
      <c r="P1283" s="122">
        <f>'CBA Result'!$G$125+'CBA Result'!$G$126</f>
        <v>5415872827.8395329</v>
      </c>
      <c r="Q1283" s="122">
        <f>'CBA Result'!$G$110</f>
        <v>-7384971586.1375494</v>
      </c>
      <c r="R1283" s="3">
        <v>0.95893448388870584</v>
      </c>
      <c r="S1283" s="122">
        <f t="shared" si="61"/>
        <v>8925246863.0108299</v>
      </c>
      <c r="T1283" s="3">
        <v>0.71505916522765922</v>
      </c>
      <c r="U1283" s="122">
        <f t="shared" si="62"/>
        <v>-14111638607.517775</v>
      </c>
      <c r="V1283" s="3">
        <f t="shared" si="63"/>
        <v>0.89250257865504401</v>
      </c>
    </row>
    <row r="1284" spans="13:22" x14ac:dyDescent="0.25">
      <c r="M1284" s="3">
        <v>1280</v>
      </c>
      <c r="N1284" s="122">
        <f>(_xlfn.GAMMA.INV(T1284,IF($O$2="Railway",$D$31,$D$32),IF($O$2="Railway",$F$31,$F$32))*'CBA Result'!$G$124)</f>
        <v>3579631144.2602687</v>
      </c>
      <c r="O1284" s="122">
        <f>'CBA Result'!$G$123+'CBA Result'!$G$127+'CBA Result'!$G$128+'CBA Result'!$G$129+'CBA Result'!$G$130</f>
        <v>728759586.14829445</v>
      </c>
      <c r="P1284" s="122">
        <f>'CBA Result'!$G$125+'CBA Result'!$G$126</f>
        <v>5415872827.8395329</v>
      </c>
      <c r="Q1284" s="122">
        <f>'CBA Result'!$G$110</f>
        <v>-7384971586.1375494</v>
      </c>
      <c r="R1284" s="3">
        <v>0.85864577864298763</v>
      </c>
      <c r="S1284" s="122">
        <f t="shared" si="61"/>
        <v>7174017184.8174915</v>
      </c>
      <c r="T1284" s="3">
        <v>0.94255665898096541</v>
      </c>
      <c r="U1284" s="122">
        <f t="shared" si="62"/>
        <v>-17177889993.903006</v>
      </c>
      <c r="V1284" s="3">
        <f t="shared" si="63"/>
        <v>0.66844111350704516</v>
      </c>
    </row>
    <row r="1285" spans="13:22" x14ac:dyDescent="0.25">
      <c r="M1285" s="3">
        <v>1281</v>
      </c>
      <c r="N1285" s="122">
        <f>(_xlfn.GAMMA.INV(T1285,IF($O$2="Railway",$D$31,$D$32),IF($O$2="Railway",$F$31,$F$32))*'CBA Result'!$G$124)</f>
        <v>2066639839.0760515</v>
      </c>
      <c r="O1285" s="122">
        <f>'CBA Result'!$G$123+'CBA Result'!$G$127+'CBA Result'!$G$128+'CBA Result'!$G$129+'CBA Result'!$G$130</f>
        <v>728759586.14829445</v>
      </c>
      <c r="P1285" s="122">
        <f>'CBA Result'!$G$125+'CBA Result'!$G$126</f>
        <v>5415872827.8395329</v>
      </c>
      <c r="Q1285" s="122">
        <f>'CBA Result'!$G$110</f>
        <v>-7384971586.1375494</v>
      </c>
      <c r="R1285" s="3">
        <v>0.55780797812247451</v>
      </c>
      <c r="S1285" s="122">
        <f t="shared" si="61"/>
        <v>4651064854.3223</v>
      </c>
      <c r="T1285" s="3">
        <v>0.13967630261438546</v>
      </c>
      <c r="U1285" s="122">
        <f t="shared" si="62"/>
        <v>-9917365891.0608253</v>
      </c>
      <c r="V1285" s="3">
        <f t="shared" si="63"/>
        <v>0.75085101844015201</v>
      </c>
    </row>
    <row r="1286" spans="13:22" x14ac:dyDescent="0.25">
      <c r="M1286" s="3">
        <v>1282</v>
      </c>
      <c r="N1286" s="122">
        <f>(_xlfn.GAMMA.INV(T1286,IF($O$2="Railway",$D$31,$D$32),IF($O$2="Railway",$F$31,$F$32))*'CBA Result'!$G$124)</f>
        <v>3048889102.7258477</v>
      </c>
      <c r="O1286" s="122">
        <f>'CBA Result'!$G$123+'CBA Result'!$G$127+'CBA Result'!$G$128+'CBA Result'!$G$129+'CBA Result'!$G$130</f>
        <v>728759586.14829445</v>
      </c>
      <c r="P1286" s="122">
        <f>'CBA Result'!$G$125+'CBA Result'!$G$126</f>
        <v>5415872827.8395329</v>
      </c>
      <c r="Q1286" s="122">
        <f>'CBA Result'!$G$110</f>
        <v>-7384971586.1375494</v>
      </c>
      <c r="R1286" s="3">
        <v>0.43330001787539552</v>
      </c>
      <c r="S1286" s="122">
        <f t="shared" ref="S1286:S1349" si="64">_xlfn.BETA.INV(R1286,IF($O$2="Railway",$I$30,$J$30),IF($O$2="Railway",$I$31,$J$31),IF($O$2="Railway",$I$27,$J$27),IF($O$2="Railway",$I$29,$J$29))*P1286</f>
        <v>3873337824.4824905</v>
      </c>
      <c r="T1286" s="3">
        <v>0.77292197226771575</v>
      </c>
      <c r="U1286" s="122">
        <f t="shared" ref="U1286:U1349" si="65">_xlfn.GAMMA.INV(T1286,IF($O$2="Railway",$D$31,$D$32),IF($O$2="Railway",$F$31,$F$32))*Q1286</f>
        <v>-14630971600.024237</v>
      </c>
      <c r="V1286" s="3">
        <f t="shared" ref="V1286:V1349" si="66">(N1286+O1286+S1286)/-U1286</f>
        <v>0.52293085671384654</v>
      </c>
    </row>
    <row r="1287" spans="13:22" x14ac:dyDescent="0.25">
      <c r="M1287" s="3">
        <v>1283</v>
      </c>
      <c r="N1287" s="122">
        <f>(_xlfn.GAMMA.INV(T1287,IF($O$2="Railway",$D$31,$D$32),IF($O$2="Railway",$F$31,$F$32))*'CBA Result'!$G$124)</f>
        <v>2685998427.2733755</v>
      </c>
      <c r="O1287" s="122">
        <f>'CBA Result'!$G$123+'CBA Result'!$G$127+'CBA Result'!$G$128+'CBA Result'!$G$129+'CBA Result'!$G$130</f>
        <v>728759586.14829445</v>
      </c>
      <c r="P1287" s="122">
        <f>'CBA Result'!$G$125+'CBA Result'!$G$126</f>
        <v>5415872827.8395329</v>
      </c>
      <c r="Q1287" s="122">
        <f>'CBA Result'!$G$110</f>
        <v>-7384971586.1375494</v>
      </c>
      <c r="R1287" s="3">
        <v>0.4250407128164303</v>
      </c>
      <c r="S1287" s="122">
        <f t="shared" si="64"/>
        <v>3823477788.0092244</v>
      </c>
      <c r="T1287" s="3">
        <v>0.55010631468495808</v>
      </c>
      <c r="U1287" s="122">
        <f t="shared" si="65"/>
        <v>-12889536281.267696</v>
      </c>
      <c r="V1287" s="3">
        <f t="shared" si="66"/>
        <v>0.56155905406389128</v>
      </c>
    </row>
    <row r="1288" spans="13:22" x14ac:dyDescent="0.25">
      <c r="M1288" s="3">
        <v>1284</v>
      </c>
      <c r="N1288" s="122">
        <f>(_xlfn.GAMMA.INV(T1288,IF($O$2="Railway",$D$31,$D$32),IF($O$2="Railway",$F$31,$F$32))*'CBA Result'!$G$124)</f>
        <v>3579779586.897048</v>
      </c>
      <c r="O1288" s="122">
        <f>'CBA Result'!$G$123+'CBA Result'!$G$127+'CBA Result'!$G$128+'CBA Result'!$G$129+'CBA Result'!$G$130</f>
        <v>728759586.14829445</v>
      </c>
      <c r="P1288" s="122">
        <f>'CBA Result'!$G$125+'CBA Result'!$G$126</f>
        <v>5415872827.8395329</v>
      </c>
      <c r="Q1288" s="122">
        <f>'CBA Result'!$G$110</f>
        <v>-7384971586.1375494</v>
      </c>
      <c r="R1288" s="3">
        <v>0.39691330116514667</v>
      </c>
      <c r="S1288" s="122">
        <f t="shared" si="64"/>
        <v>3654543579.0707345</v>
      </c>
      <c r="T1288" s="3">
        <v>0.94258197975559566</v>
      </c>
      <c r="U1288" s="122">
        <f t="shared" si="65"/>
        <v>-17178602338.606199</v>
      </c>
      <c r="V1288" s="3">
        <f t="shared" si="66"/>
        <v>0.46354660263718339</v>
      </c>
    </row>
    <row r="1289" spans="13:22" x14ac:dyDescent="0.25">
      <c r="M1289" s="3">
        <v>1285</v>
      </c>
      <c r="N1289" s="122">
        <f>(_xlfn.GAMMA.INV(T1289,IF($O$2="Railway",$D$31,$D$32),IF($O$2="Railway",$F$31,$F$32))*'CBA Result'!$G$124)</f>
        <v>2409900680.9920549</v>
      </c>
      <c r="O1289" s="122">
        <f>'CBA Result'!$G$123+'CBA Result'!$G$127+'CBA Result'!$G$128+'CBA Result'!$G$129+'CBA Result'!$G$130</f>
        <v>728759586.14829445</v>
      </c>
      <c r="P1289" s="122">
        <f>'CBA Result'!$G$125+'CBA Result'!$G$126</f>
        <v>5415872827.8395329</v>
      </c>
      <c r="Q1289" s="122">
        <f>'CBA Result'!$G$110</f>
        <v>-7384971586.1375494</v>
      </c>
      <c r="R1289" s="3">
        <v>0.20029926163284384</v>
      </c>
      <c r="S1289" s="122">
        <f t="shared" si="64"/>
        <v>2459831836.0994887</v>
      </c>
      <c r="T1289" s="3">
        <v>0.34960181434452475</v>
      </c>
      <c r="U1289" s="122">
        <f t="shared" si="65"/>
        <v>-11564601805.605354</v>
      </c>
      <c r="V1289" s="3">
        <f t="shared" si="66"/>
        <v>0.48410591193258834</v>
      </c>
    </row>
    <row r="1290" spans="13:22" x14ac:dyDescent="0.25">
      <c r="M1290" s="3">
        <v>1286</v>
      </c>
      <c r="N1290" s="122">
        <f>(_xlfn.GAMMA.INV(T1290,IF($O$2="Railway",$D$31,$D$32),IF($O$2="Railway",$F$31,$F$32))*'CBA Result'!$G$124)</f>
        <v>3241770554.1288753</v>
      </c>
      <c r="O1290" s="122">
        <f>'CBA Result'!$G$123+'CBA Result'!$G$127+'CBA Result'!$G$128+'CBA Result'!$G$129+'CBA Result'!$G$130</f>
        <v>728759586.14829445</v>
      </c>
      <c r="P1290" s="122">
        <f>'CBA Result'!$G$125+'CBA Result'!$G$126</f>
        <v>5415872827.8395329</v>
      </c>
      <c r="Q1290" s="122">
        <f>'CBA Result'!$G$110</f>
        <v>-7384971586.1375494</v>
      </c>
      <c r="R1290" s="3">
        <v>0.85157076165007961</v>
      </c>
      <c r="S1290" s="122">
        <f t="shared" si="64"/>
        <v>7088624910.6241446</v>
      </c>
      <c r="T1290" s="3">
        <v>0.85534418292965064</v>
      </c>
      <c r="U1290" s="122">
        <f t="shared" si="65"/>
        <v>-15556568741.332563</v>
      </c>
      <c r="V1290" s="3">
        <f t="shared" si="66"/>
        <v>0.71089937857041829</v>
      </c>
    </row>
    <row r="1291" spans="13:22" x14ac:dyDescent="0.25">
      <c r="M1291" s="3">
        <v>1287</v>
      </c>
      <c r="N1291" s="122">
        <f>(_xlfn.GAMMA.INV(T1291,IF($O$2="Railway",$D$31,$D$32),IF($O$2="Railway",$F$31,$F$32))*'CBA Result'!$G$124)</f>
        <v>2907668808.8314452</v>
      </c>
      <c r="O1291" s="122">
        <f>'CBA Result'!$G$123+'CBA Result'!$G$127+'CBA Result'!$G$128+'CBA Result'!$G$129+'CBA Result'!$G$130</f>
        <v>728759586.14829445</v>
      </c>
      <c r="P1291" s="122">
        <f>'CBA Result'!$G$125+'CBA Result'!$G$126</f>
        <v>5415872827.8395329</v>
      </c>
      <c r="Q1291" s="122">
        <f>'CBA Result'!$G$110</f>
        <v>-7384971586.1375494</v>
      </c>
      <c r="R1291" s="3">
        <v>0.27248843913042364</v>
      </c>
      <c r="S1291" s="122">
        <f t="shared" si="64"/>
        <v>2909143812.5852304</v>
      </c>
      <c r="T1291" s="3">
        <v>0.69580942586509487</v>
      </c>
      <c r="U1291" s="122">
        <f t="shared" si="65"/>
        <v>-13953285387.210262</v>
      </c>
      <c r="V1291" s="3">
        <f t="shared" si="66"/>
        <v>0.46910616574679359</v>
      </c>
    </row>
    <row r="1292" spans="13:22" x14ac:dyDescent="0.25">
      <c r="M1292" s="3">
        <v>1288</v>
      </c>
      <c r="N1292" s="122">
        <f>(_xlfn.GAMMA.INV(T1292,IF($O$2="Railway",$D$31,$D$32),IF($O$2="Railway",$F$31,$F$32))*'CBA Result'!$G$124)</f>
        <v>3176911985.3808699</v>
      </c>
      <c r="O1292" s="122">
        <f>'CBA Result'!$G$123+'CBA Result'!$G$127+'CBA Result'!$G$128+'CBA Result'!$G$129+'CBA Result'!$G$130</f>
        <v>728759586.14829445</v>
      </c>
      <c r="P1292" s="122">
        <f>'CBA Result'!$G$125+'CBA Result'!$G$126</f>
        <v>5415872827.8395329</v>
      </c>
      <c r="Q1292" s="122">
        <f>'CBA Result'!$G$110</f>
        <v>-7384971586.1375494</v>
      </c>
      <c r="R1292" s="3">
        <v>2.7927933951858552E-2</v>
      </c>
      <c r="S1292" s="122">
        <f t="shared" si="64"/>
        <v>1072378872.5068413</v>
      </c>
      <c r="T1292" s="3">
        <v>0.83056594242011483</v>
      </c>
      <c r="U1292" s="122">
        <f t="shared" si="65"/>
        <v>-15245326237.785326</v>
      </c>
      <c r="V1292" s="3">
        <f t="shared" si="66"/>
        <v>0.32652961087168986</v>
      </c>
    </row>
    <row r="1293" spans="13:22" x14ac:dyDescent="0.25">
      <c r="M1293" s="3">
        <v>1289</v>
      </c>
      <c r="N1293" s="122">
        <f>(_xlfn.GAMMA.INV(T1293,IF($O$2="Railway",$D$31,$D$32),IF($O$2="Railway",$F$31,$F$32))*'CBA Result'!$G$124)</f>
        <v>2107091890.8996634</v>
      </c>
      <c r="O1293" s="122">
        <f>'CBA Result'!$G$123+'CBA Result'!$G$127+'CBA Result'!$G$128+'CBA Result'!$G$129+'CBA Result'!$G$130</f>
        <v>728759586.14829445</v>
      </c>
      <c r="P1293" s="122">
        <f>'CBA Result'!$G$125+'CBA Result'!$G$126</f>
        <v>5415872827.8395329</v>
      </c>
      <c r="Q1293" s="122">
        <f>'CBA Result'!$G$110</f>
        <v>-7384971586.1375494</v>
      </c>
      <c r="R1293" s="3">
        <v>0.33307373582149091</v>
      </c>
      <c r="S1293" s="122">
        <f t="shared" si="64"/>
        <v>3273449827.3186822</v>
      </c>
      <c r="T1293" s="3">
        <v>0.15963996552747184</v>
      </c>
      <c r="U1293" s="122">
        <f t="shared" si="65"/>
        <v>-10111486700.789467</v>
      </c>
      <c r="V1293" s="3">
        <f t="shared" si="66"/>
        <v>0.60419416898304867</v>
      </c>
    </row>
    <row r="1294" spans="13:22" x14ac:dyDescent="0.25">
      <c r="M1294" s="3">
        <v>1290</v>
      </c>
      <c r="N1294" s="122">
        <f>(_xlfn.GAMMA.INV(T1294,IF($O$2="Railway",$D$31,$D$32),IF($O$2="Railway",$F$31,$F$32))*'CBA Result'!$G$124)</f>
        <v>2809659167.4060273</v>
      </c>
      <c r="O1294" s="122">
        <f>'CBA Result'!$G$123+'CBA Result'!$G$127+'CBA Result'!$G$128+'CBA Result'!$G$129+'CBA Result'!$G$130</f>
        <v>728759586.14829445</v>
      </c>
      <c r="P1294" s="122">
        <f>'CBA Result'!$G$125+'CBA Result'!$G$126</f>
        <v>5415872827.8395329</v>
      </c>
      <c r="Q1294" s="122">
        <f>'CBA Result'!$G$110</f>
        <v>-7384971586.1375494</v>
      </c>
      <c r="R1294" s="3">
        <v>0.58111063854039402</v>
      </c>
      <c r="S1294" s="122">
        <f t="shared" si="64"/>
        <v>4804751979.9743567</v>
      </c>
      <c r="T1294" s="3">
        <v>0.63458410424301814</v>
      </c>
      <c r="U1294" s="122">
        <f t="shared" si="65"/>
        <v>-13482957923.039194</v>
      </c>
      <c r="V1294" s="3">
        <f t="shared" si="66"/>
        <v>0.61879379741089069</v>
      </c>
    </row>
    <row r="1295" spans="13:22" x14ac:dyDescent="0.25">
      <c r="M1295" s="3">
        <v>1291</v>
      </c>
      <c r="N1295" s="122">
        <f>(_xlfn.GAMMA.INV(T1295,IF($O$2="Railway",$D$31,$D$32),IF($O$2="Railway",$F$31,$F$32))*'CBA Result'!$G$124)</f>
        <v>2227388473.7264428</v>
      </c>
      <c r="O1295" s="122">
        <f>'CBA Result'!$G$123+'CBA Result'!$G$127+'CBA Result'!$G$128+'CBA Result'!$G$129+'CBA Result'!$G$130</f>
        <v>728759586.14829445</v>
      </c>
      <c r="P1295" s="122">
        <f>'CBA Result'!$G$125+'CBA Result'!$G$126</f>
        <v>5415872827.8395329</v>
      </c>
      <c r="Q1295" s="122">
        <f>'CBA Result'!$G$110</f>
        <v>-7384971586.1375494</v>
      </c>
      <c r="R1295" s="3">
        <v>0.78840785607900987</v>
      </c>
      <c r="S1295" s="122">
        <f t="shared" si="64"/>
        <v>6419337114.3777285</v>
      </c>
      <c r="T1295" s="3">
        <v>0.22749748299860595</v>
      </c>
      <c r="U1295" s="122">
        <f t="shared" si="65"/>
        <v>-10688764465.777706</v>
      </c>
      <c r="V1295" s="3">
        <f t="shared" si="66"/>
        <v>0.87713460281307765</v>
      </c>
    </row>
    <row r="1296" spans="13:22" x14ac:dyDescent="0.25">
      <c r="M1296" s="3">
        <v>1292</v>
      </c>
      <c r="N1296" s="122">
        <f>(_xlfn.GAMMA.INV(T1296,IF($O$2="Railway",$D$31,$D$32),IF($O$2="Railway",$F$31,$F$32))*'CBA Result'!$G$124)</f>
        <v>2902270189.702209</v>
      </c>
      <c r="O1296" s="122">
        <f>'CBA Result'!$G$123+'CBA Result'!$G$127+'CBA Result'!$G$128+'CBA Result'!$G$129+'CBA Result'!$G$130</f>
        <v>728759586.14829445</v>
      </c>
      <c r="P1296" s="122">
        <f>'CBA Result'!$G$125+'CBA Result'!$G$126</f>
        <v>5415872827.8395329</v>
      </c>
      <c r="Q1296" s="122">
        <f>'CBA Result'!$G$110</f>
        <v>-7384971586.1375494</v>
      </c>
      <c r="R1296" s="3">
        <v>0.35350841067428462</v>
      </c>
      <c r="S1296" s="122">
        <f t="shared" si="64"/>
        <v>3395376588.8327255</v>
      </c>
      <c r="T1296" s="3">
        <v>0.69259177125325955</v>
      </c>
      <c r="U1296" s="122">
        <f t="shared" si="65"/>
        <v>-13927378560.002743</v>
      </c>
      <c r="V1296" s="3">
        <f t="shared" si="66"/>
        <v>0.50450315071222174</v>
      </c>
    </row>
    <row r="1297" spans="13:22" x14ac:dyDescent="0.25">
      <c r="M1297" s="3">
        <v>1293</v>
      </c>
      <c r="N1297" s="122">
        <f>(_xlfn.GAMMA.INV(T1297,IF($O$2="Railway",$D$31,$D$32),IF($O$2="Railway",$F$31,$F$32))*'CBA Result'!$G$124)</f>
        <v>2268177238.4619756</v>
      </c>
      <c r="O1297" s="122">
        <f>'CBA Result'!$G$123+'CBA Result'!$G$127+'CBA Result'!$G$128+'CBA Result'!$G$129+'CBA Result'!$G$130</f>
        <v>728759586.14829445</v>
      </c>
      <c r="P1297" s="122">
        <f>'CBA Result'!$G$125+'CBA Result'!$G$126</f>
        <v>5415872827.8395329</v>
      </c>
      <c r="Q1297" s="122">
        <f>'CBA Result'!$G$110</f>
        <v>-7384971586.1375494</v>
      </c>
      <c r="R1297" s="3">
        <v>0.77091572581662615</v>
      </c>
      <c r="S1297" s="122">
        <f t="shared" si="64"/>
        <v>6256141668.6149216</v>
      </c>
      <c r="T1297" s="3">
        <v>0.2530843637629705</v>
      </c>
      <c r="U1297" s="122">
        <f t="shared" si="65"/>
        <v>-10884501089.294809</v>
      </c>
      <c r="V1297" s="3">
        <f t="shared" si="66"/>
        <v>0.85011507806506947</v>
      </c>
    </row>
    <row r="1298" spans="13:22" x14ac:dyDescent="0.25">
      <c r="M1298" s="3">
        <v>1294</v>
      </c>
      <c r="N1298" s="122">
        <f>(_xlfn.GAMMA.INV(T1298,IF($O$2="Railway",$D$31,$D$32),IF($O$2="Railway",$F$31,$F$32))*'CBA Result'!$G$124)</f>
        <v>1899722295.4904315</v>
      </c>
      <c r="O1298" s="122">
        <f>'CBA Result'!$G$123+'CBA Result'!$G$127+'CBA Result'!$G$128+'CBA Result'!$G$129+'CBA Result'!$G$130</f>
        <v>728759586.14829445</v>
      </c>
      <c r="P1298" s="122">
        <f>'CBA Result'!$G$125+'CBA Result'!$G$126</f>
        <v>5415872827.8395329</v>
      </c>
      <c r="Q1298" s="122">
        <f>'CBA Result'!$G$110</f>
        <v>-7384971586.1375494</v>
      </c>
      <c r="R1298" s="3">
        <v>0.62705378043734727</v>
      </c>
      <c r="S1298" s="122">
        <f t="shared" si="64"/>
        <v>5118965370.9833679</v>
      </c>
      <c r="T1298" s="3">
        <v>7.3723935694979148E-2</v>
      </c>
      <c r="U1298" s="122">
        <f t="shared" si="65"/>
        <v>-9116364031.8709984</v>
      </c>
      <c r="V1298" s="3">
        <f t="shared" si="66"/>
        <v>0.84983960990772822</v>
      </c>
    </row>
    <row r="1299" spans="13:22" x14ac:dyDescent="0.25">
      <c r="M1299" s="3">
        <v>1295</v>
      </c>
      <c r="N1299" s="122">
        <f>(_xlfn.GAMMA.INV(T1299,IF($O$2="Railway",$D$31,$D$32),IF($O$2="Railway",$F$31,$F$32))*'CBA Result'!$G$124)</f>
        <v>2014994554.1979053</v>
      </c>
      <c r="O1299" s="122">
        <f>'CBA Result'!$G$123+'CBA Result'!$G$127+'CBA Result'!$G$128+'CBA Result'!$G$129+'CBA Result'!$G$130</f>
        <v>728759586.14829445</v>
      </c>
      <c r="P1299" s="122">
        <f>'CBA Result'!$G$125+'CBA Result'!$G$126</f>
        <v>5415872827.8395329</v>
      </c>
      <c r="Q1299" s="122">
        <f>'CBA Result'!$G$110</f>
        <v>-7384971586.1375494</v>
      </c>
      <c r="R1299" s="3">
        <v>0.61139158914873459</v>
      </c>
      <c r="S1299" s="122">
        <f t="shared" si="64"/>
        <v>5009992389.5990543</v>
      </c>
      <c r="T1299" s="3">
        <v>0.11642662422925898</v>
      </c>
      <c r="U1299" s="122">
        <f t="shared" si="65"/>
        <v>-9669531131.9507751</v>
      </c>
      <c r="V1299" s="3">
        <f t="shared" si="66"/>
        <v>0.80187409545895716</v>
      </c>
    </row>
    <row r="1300" spans="13:22" x14ac:dyDescent="0.25">
      <c r="M1300" s="3">
        <v>1296</v>
      </c>
      <c r="N1300" s="122">
        <f>(_xlfn.GAMMA.INV(T1300,IF($O$2="Railway",$D$31,$D$32),IF($O$2="Railway",$F$31,$F$32))*'CBA Result'!$G$124)</f>
        <v>2745355895.7984219</v>
      </c>
      <c r="O1300" s="122">
        <f>'CBA Result'!$G$123+'CBA Result'!$G$127+'CBA Result'!$G$128+'CBA Result'!$G$129+'CBA Result'!$G$130</f>
        <v>728759586.14829445</v>
      </c>
      <c r="P1300" s="122">
        <f>'CBA Result'!$G$125+'CBA Result'!$G$126</f>
        <v>5415872827.8395329</v>
      </c>
      <c r="Q1300" s="122">
        <f>'CBA Result'!$G$110</f>
        <v>-7384971586.1375494</v>
      </c>
      <c r="R1300" s="3">
        <v>0.18108250052595221</v>
      </c>
      <c r="S1300" s="122">
        <f t="shared" si="64"/>
        <v>2334998100.1979237</v>
      </c>
      <c r="T1300" s="3">
        <v>0.59150891809103057</v>
      </c>
      <c r="U1300" s="122">
        <f t="shared" si="65"/>
        <v>-13174380172.592848</v>
      </c>
      <c r="V1300" s="3">
        <f t="shared" si="66"/>
        <v>0.44094018132477719</v>
      </c>
    </row>
    <row r="1301" spans="13:22" x14ac:dyDescent="0.25">
      <c r="M1301" s="3">
        <v>1297</v>
      </c>
      <c r="N1301" s="122">
        <f>(_xlfn.GAMMA.INV(T1301,IF($O$2="Railway",$D$31,$D$32),IF($O$2="Railway",$F$31,$F$32))*'CBA Result'!$G$124)</f>
        <v>2756510311.3172035</v>
      </c>
      <c r="O1301" s="122">
        <f>'CBA Result'!$G$123+'CBA Result'!$G$127+'CBA Result'!$G$128+'CBA Result'!$G$129+'CBA Result'!$G$130</f>
        <v>728759586.14829445</v>
      </c>
      <c r="P1301" s="122">
        <f>'CBA Result'!$G$125+'CBA Result'!$G$126</f>
        <v>5415872827.8395329</v>
      </c>
      <c r="Q1301" s="122">
        <f>'CBA Result'!$G$110</f>
        <v>-7384971586.1375494</v>
      </c>
      <c r="R1301" s="3">
        <v>0.45770225530971398</v>
      </c>
      <c r="S1301" s="122">
        <f t="shared" si="64"/>
        <v>4021538436.4148459</v>
      </c>
      <c r="T1301" s="3">
        <v>0.59912524694634173</v>
      </c>
      <c r="U1301" s="122">
        <f t="shared" si="65"/>
        <v>-13227907844.860186</v>
      </c>
      <c r="V1301" s="3">
        <f t="shared" si="66"/>
        <v>0.56749777983955174</v>
      </c>
    </row>
    <row r="1302" spans="13:22" x14ac:dyDescent="0.25">
      <c r="M1302" s="3">
        <v>1298</v>
      </c>
      <c r="N1302" s="122">
        <f>(_xlfn.GAMMA.INV(T1302,IF($O$2="Railway",$D$31,$D$32),IF($O$2="Railway",$F$31,$F$32))*'CBA Result'!$G$124)</f>
        <v>3842121153.755743</v>
      </c>
      <c r="O1302" s="122">
        <f>'CBA Result'!$G$123+'CBA Result'!$G$127+'CBA Result'!$G$128+'CBA Result'!$G$129+'CBA Result'!$G$130</f>
        <v>728759586.14829445</v>
      </c>
      <c r="P1302" s="122">
        <f>'CBA Result'!$G$125+'CBA Result'!$G$126</f>
        <v>5415872827.8395329</v>
      </c>
      <c r="Q1302" s="122">
        <f>'CBA Result'!$G$110</f>
        <v>-7384971586.1375494</v>
      </c>
      <c r="R1302" s="3">
        <v>0.94224534591445652</v>
      </c>
      <c r="S1302" s="122">
        <f t="shared" si="64"/>
        <v>8509591568.9132252</v>
      </c>
      <c r="T1302" s="3">
        <v>0.97480944268467584</v>
      </c>
      <c r="U1302" s="122">
        <f t="shared" si="65"/>
        <v>-18437523829.316963</v>
      </c>
      <c r="V1302" s="3">
        <f t="shared" si="66"/>
        <v>0.70944842864519519</v>
      </c>
    </row>
    <row r="1303" spans="13:22" x14ac:dyDescent="0.25">
      <c r="M1303" s="3">
        <v>1299</v>
      </c>
      <c r="N1303" s="122">
        <f>(_xlfn.GAMMA.INV(T1303,IF($O$2="Railway",$D$31,$D$32),IF($O$2="Railway",$F$31,$F$32))*'CBA Result'!$G$124)</f>
        <v>3648887590.4661827</v>
      </c>
      <c r="O1303" s="122">
        <f>'CBA Result'!$G$123+'CBA Result'!$G$127+'CBA Result'!$G$128+'CBA Result'!$G$129+'CBA Result'!$G$130</f>
        <v>728759586.14829445</v>
      </c>
      <c r="P1303" s="122">
        <f>'CBA Result'!$G$125+'CBA Result'!$G$126</f>
        <v>5415872827.8395329</v>
      </c>
      <c r="Q1303" s="122">
        <f>'CBA Result'!$G$110</f>
        <v>-7384971586.1375494</v>
      </c>
      <c r="R1303" s="3">
        <v>0.60198690845388714</v>
      </c>
      <c r="S1303" s="122">
        <f t="shared" si="64"/>
        <v>4945518356.5467672</v>
      </c>
      <c r="T1303" s="3">
        <v>0.95338532509076968</v>
      </c>
      <c r="U1303" s="122">
        <f t="shared" si="65"/>
        <v>-17510236977.809834</v>
      </c>
      <c r="V1303" s="3">
        <f t="shared" si="66"/>
        <v>0.53244085416868969</v>
      </c>
    </row>
    <row r="1304" spans="13:22" x14ac:dyDescent="0.25">
      <c r="M1304" s="3">
        <v>1300</v>
      </c>
      <c r="N1304" s="122">
        <f>(_xlfn.GAMMA.INV(T1304,IF($O$2="Railway",$D$31,$D$32),IF($O$2="Railway",$F$31,$F$32))*'CBA Result'!$G$124)</f>
        <v>3191337452.7563953</v>
      </c>
      <c r="O1304" s="122">
        <f>'CBA Result'!$G$123+'CBA Result'!$G$127+'CBA Result'!$G$128+'CBA Result'!$G$129+'CBA Result'!$G$130</f>
        <v>728759586.14829445</v>
      </c>
      <c r="P1304" s="122">
        <f>'CBA Result'!$G$125+'CBA Result'!$G$126</f>
        <v>5415872827.8395329</v>
      </c>
      <c r="Q1304" s="122">
        <f>'CBA Result'!$G$110</f>
        <v>-7384971586.1375494</v>
      </c>
      <c r="R1304" s="3">
        <v>0.39324430406699395</v>
      </c>
      <c r="S1304" s="122">
        <f t="shared" si="64"/>
        <v>3632585560.8181977</v>
      </c>
      <c r="T1304" s="3">
        <v>0.83632916507342059</v>
      </c>
      <c r="U1304" s="122">
        <f t="shared" si="65"/>
        <v>-15314550993.549543</v>
      </c>
      <c r="V1304" s="3">
        <f t="shared" si="66"/>
        <v>0.49317035823669014</v>
      </c>
    </row>
    <row r="1305" spans="13:22" x14ac:dyDescent="0.25">
      <c r="M1305" s="3">
        <v>1301</v>
      </c>
      <c r="N1305" s="122">
        <f>(_xlfn.GAMMA.INV(T1305,IF($O$2="Railway",$D$31,$D$32),IF($O$2="Railway",$F$31,$F$32))*'CBA Result'!$G$124)</f>
        <v>2946947085.3239202</v>
      </c>
      <c r="O1305" s="122">
        <f>'CBA Result'!$G$123+'CBA Result'!$G$127+'CBA Result'!$G$128+'CBA Result'!$G$129+'CBA Result'!$G$130</f>
        <v>728759586.14829445</v>
      </c>
      <c r="P1305" s="122">
        <f>'CBA Result'!$G$125+'CBA Result'!$G$126</f>
        <v>5415872827.8395329</v>
      </c>
      <c r="Q1305" s="122">
        <f>'CBA Result'!$G$110</f>
        <v>-7384971586.1375494</v>
      </c>
      <c r="R1305" s="3">
        <v>0.8134971265866523</v>
      </c>
      <c r="S1305" s="122">
        <f t="shared" si="64"/>
        <v>6668148949.2184</v>
      </c>
      <c r="T1305" s="3">
        <v>0.71863971199970988</v>
      </c>
      <c r="U1305" s="122">
        <f t="shared" si="65"/>
        <v>-14141773498.288332</v>
      </c>
      <c r="V1305" s="3">
        <f t="shared" si="66"/>
        <v>0.73143977464655308</v>
      </c>
    </row>
    <row r="1306" spans="13:22" x14ac:dyDescent="0.25">
      <c r="M1306" s="3">
        <v>1302</v>
      </c>
      <c r="N1306" s="122">
        <f>(_xlfn.GAMMA.INV(T1306,IF($O$2="Railway",$D$31,$D$32),IF($O$2="Railway",$F$31,$F$32))*'CBA Result'!$G$124)</f>
        <v>2593084763.2130866</v>
      </c>
      <c r="O1306" s="122">
        <f>'CBA Result'!$G$123+'CBA Result'!$G$127+'CBA Result'!$G$128+'CBA Result'!$G$129+'CBA Result'!$G$130</f>
        <v>728759586.14829445</v>
      </c>
      <c r="P1306" s="122">
        <f>'CBA Result'!$G$125+'CBA Result'!$G$126</f>
        <v>5415872827.8395329</v>
      </c>
      <c r="Q1306" s="122">
        <f>'CBA Result'!$G$110</f>
        <v>-7384971586.1375494</v>
      </c>
      <c r="R1306" s="3">
        <v>0.49522009678470702</v>
      </c>
      <c r="S1306" s="122">
        <f t="shared" si="64"/>
        <v>4252715500.5754285</v>
      </c>
      <c r="T1306" s="3">
        <v>0.4831004034163211</v>
      </c>
      <c r="U1306" s="122">
        <f t="shared" si="65"/>
        <v>-12443663330.721577</v>
      </c>
      <c r="V1306" s="3">
        <f t="shared" si="66"/>
        <v>0.60870819537815157</v>
      </c>
    </row>
    <row r="1307" spans="13:22" x14ac:dyDescent="0.25">
      <c r="M1307" s="3">
        <v>1303</v>
      </c>
      <c r="N1307" s="122">
        <f>(_xlfn.GAMMA.INV(T1307,IF($O$2="Railway",$D$31,$D$32),IF($O$2="Railway",$F$31,$F$32))*'CBA Result'!$G$124)</f>
        <v>3009344976.0332713</v>
      </c>
      <c r="O1307" s="122">
        <f>'CBA Result'!$G$123+'CBA Result'!$G$127+'CBA Result'!$G$128+'CBA Result'!$G$129+'CBA Result'!$G$130</f>
        <v>728759586.14829445</v>
      </c>
      <c r="P1307" s="122">
        <f>'CBA Result'!$G$125+'CBA Result'!$G$126</f>
        <v>5415872827.8395329</v>
      </c>
      <c r="Q1307" s="122">
        <f>'CBA Result'!$G$110</f>
        <v>-7384971586.1375494</v>
      </c>
      <c r="R1307" s="3">
        <v>0.51031803640324402</v>
      </c>
      <c r="S1307" s="122">
        <f t="shared" si="64"/>
        <v>4347166207.3128195</v>
      </c>
      <c r="T1307" s="3">
        <v>0.75273695668372775</v>
      </c>
      <c r="U1307" s="122">
        <f t="shared" si="65"/>
        <v>-14441207730.269323</v>
      </c>
      <c r="V1307" s="3">
        <f t="shared" si="66"/>
        <v>0.55987497171357403</v>
      </c>
    </row>
    <row r="1308" spans="13:22" x14ac:dyDescent="0.25">
      <c r="M1308" s="3">
        <v>1304</v>
      </c>
      <c r="N1308" s="122">
        <f>(_xlfn.GAMMA.INV(T1308,IF($O$2="Railway",$D$31,$D$32),IF($O$2="Railway",$F$31,$F$32))*'CBA Result'!$G$124)</f>
        <v>2854207300.7528949</v>
      </c>
      <c r="O1308" s="122">
        <f>'CBA Result'!$G$123+'CBA Result'!$G$127+'CBA Result'!$G$128+'CBA Result'!$G$129+'CBA Result'!$G$130</f>
        <v>728759586.14829445</v>
      </c>
      <c r="P1308" s="122">
        <f>'CBA Result'!$G$125+'CBA Result'!$G$126</f>
        <v>5415872827.8395329</v>
      </c>
      <c r="Q1308" s="122">
        <f>'CBA Result'!$G$110</f>
        <v>-7384971586.1375494</v>
      </c>
      <c r="R1308" s="3">
        <v>0.75893457873629611</v>
      </c>
      <c r="S1308" s="122">
        <f t="shared" si="64"/>
        <v>6148532572.1984568</v>
      </c>
      <c r="T1308" s="3">
        <v>0.66313017018521703</v>
      </c>
      <c r="U1308" s="122">
        <f t="shared" si="65"/>
        <v>-13696734958.500862</v>
      </c>
      <c r="V1308" s="3">
        <f t="shared" si="66"/>
        <v>0.71049775647880242</v>
      </c>
    </row>
    <row r="1309" spans="13:22" x14ac:dyDescent="0.25">
      <c r="M1309" s="3">
        <v>1305</v>
      </c>
      <c r="N1309" s="122">
        <f>(_xlfn.GAMMA.INV(T1309,IF($O$2="Railway",$D$31,$D$32),IF($O$2="Railway",$F$31,$F$32))*'CBA Result'!$G$124)</f>
        <v>2619040932.1394353</v>
      </c>
      <c r="O1309" s="122">
        <f>'CBA Result'!$G$123+'CBA Result'!$G$127+'CBA Result'!$G$128+'CBA Result'!$G$129+'CBA Result'!$G$130</f>
        <v>728759586.14829445</v>
      </c>
      <c r="P1309" s="122">
        <f>'CBA Result'!$G$125+'CBA Result'!$G$126</f>
        <v>5415872827.8395329</v>
      </c>
      <c r="Q1309" s="122">
        <f>'CBA Result'!$G$110</f>
        <v>-7384971586.1375494</v>
      </c>
      <c r="R1309" s="3">
        <v>0.95934227173681141</v>
      </c>
      <c r="S1309" s="122">
        <f t="shared" si="64"/>
        <v>8936768298.0479202</v>
      </c>
      <c r="T1309" s="3">
        <v>0.50201181673233675</v>
      </c>
      <c r="U1309" s="122">
        <f t="shared" si="65"/>
        <v>-12568221475.544659</v>
      </c>
      <c r="V1309" s="3">
        <f t="shared" si="66"/>
        <v>0.97743096270534835</v>
      </c>
    </row>
    <row r="1310" spans="13:22" x14ac:dyDescent="0.25">
      <c r="M1310" s="3">
        <v>1306</v>
      </c>
      <c r="N1310" s="122">
        <f>(_xlfn.GAMMA.INV(T1310,IF($O$2="Railway",$D$31,$D$32),IF($O$2="Railway",$F$31,$F$32))*'CBA Result'!$G$124)</f>
        <v>3199013408.6377325</v>
      </c>
      <c r="O1310" s="122">
        <f>'CBA Result'!$G$123+'CBA Result'!$G$127+'CBA Result'!$G$128+'CBA Result'!$G$129+'CBA Result'!$G$130</f>
        <v>728759586.14829445</v>
      </c>
      <c r="P1310" s="122">
        <f>'CBA Result'!$G$125+'CBA Result'!$G$126</f>
        <v>5415872827.8395329</v>
      </c>
      <c r="Q1310" s="122">
        <f>'CBA Result'!$G$110</f>
        <v>-7384971586.1375494</v>
      </c>
      <c r="R1310" s="3">
        <v>0.98980467160292629</v>
      </c>
      <c r="S1310" s="122">
        <f t="shared" si="64"/>
        <v>10247794972.304777</v>
      </c>
      <c r="T1310" s="3">
        <v>0.83933653293402566</v>
      </c>
      <c r="U1310" s="122">
        <f t="shared" si="65"/>
        <v>-15351386276.407972</v>
      </c>
      <c r="V1310" s="3">
        <f t="shared" si="66"/>
        <v>0.92340637593595265</v>
      </c>
    </row>
    <row r="1311" spans="13:22" x14ac:dyDescent="0.25">
      <c r="M1311" s="3">
        <v>1307</v>
      </c>
      <c r="N1311" s="122">
        <f>(_xlfn.GAMMA.INV(T1311,IF($O$2="Railway",$D$31,$D$32),IF($O$2="Railway",$F$31,$F$32))*'CBA Result'!$G$124)</f>
        <v>2987158370.2422967</v>
      </c>
      <c r="O1311" s="122">
        <f>'CBA Result'!$G$123+'CBA Result'!$G$127+'CBA Result'!$G$128+'CBA Result'!$G$129+'CBA Result'!$G$130</f>
        <v>728759586.14829445</v>
      </c>
      <c r="P1311" s="122">
        <f>'CBA Result'!$G$125+'CBA Result'!$G$126</f>
        <v>5415872827.8395329</v>
      </c>
      <c r="Q1311" s="122">
        <f>'CBA Result'!$G$110</f>
        <v>-7384971586.1375494</v>
      </c>
      <c r="R1311" s="3">
        <v>0.15543549056132411</v>
      </c>
      <c r="S1311" s="122">
        <f t="shared" si="64"/>
        <v>2163097805.9992824</v>
      </c>
      <c r="T1311" s="3">
        <v>0.74092484414763926</v>
      </c>
      <c r="U1311" s="122">
        <f t="shared" si="65"/>
        <v>-14334738918.747622</v>
      </c>
      <c r="V1311" s="3">
        <f t="shared" si="66"/>
        <v>0.41012367199105593</v>
      </c>
    </row>
    <row r="1312" spans="13:22" x14ac:dyDescent="0.25">
      <c r="M1312" s="3">
        <v>1308</v>
      </c>
      <c r="N1312" s="122">
        <f>(_xlfn.GAMMA.INV(T1312,IF($O$2="Railway",$D$31,$D$32),IF($O$2="Railway",$F$31,$F$32))*'CBA Result'!$G$124)</f>
        <v>2944064349.5635157</v>
      </c>
      <c r="O1312" s="122">
        <f>'CBA Result'!$G$123+'CBA Result'!$G$127+'CBA Result'!$G$128+'CBA Result'!$G$129+'CBA Result'!$G$130</f>
        <v>728759586.14829445</v>
      </c>
      <c r="P1312" s="122">
        <f>'CBA Result'!$G$125+'CBA Result'!$G$126</f>
        <v>5415872827.8395329</v>
      </c>
      <c r="Q1312" s="122">
        <f>'CBA Result'!$G$110</f>
        <v>-7384971586.1375494</v>
      </c>
      <c r="R1312" s="3">
        <v>4.9602523746967164E-2</v>
      </c>
      <c r="S1312" s="122">
        <f t="shared" si="64"/>
        <v>1317139848.2116368</v>
      </c>
      <c r="T1312" s="3">
        <v>0.7169993609210662</v>
      </c>
      <c r="U1312" s="122">
        <f t="shared" si="65"/>
        <v>-14127939861.307848</v>
      </c>
      <c r="V1312" s="3">
        <f t="shared" si="66"/>
        <v>0.35319826053262354</v>
      </c>
    </row>
    <row r="1313" spans="13:22" x14ac:dyDescent="0.25">
      <c r="M1313" s="3">
        <v>1309</v>
      </c>
      <c r="N1313" s="122">
        <f>(_xlfn.GAMMA.INV(T1313,IF($O$2="Railway",$D$31,$D$32),IF($O$2="Railway",$F$31,$F$32))*'CBA Result'!$G$124)</f>
        <v>1842001207.835247</v>
      </c>
      <c r="O1313" s="122">
        <f>'CBA Result'!$G$123+'CBA Result'!$G$127+'CBA Result'!$G$128+'CBA Result'!$G$129+'CBA Result'!$G$130</f>
        <v>728759586.14829445</v>
      </c>
      <c r="P1313" s="122">
        <f>'CBA Result'!$G$125+'CBA Result'!$G$126</f>
        <v>5415872827.8395329</v>
      </c>
      <c r="Q1313" s="122">
        <f>'CBA Result'!$G$110</f>
        <v>-7384971586.1375494</v>
      </c>
      <c r="R1313" s="3">
        <v>0.48599232547731164</v>
      </c>
      <c r="S1313" s="122">
        <f t="shared" si="64"/>
        <v>4195419430.3291125</v>
      </c>
      <c r="T1313" s="3">
        <v>5.6986632604762666E-2</v>
      </c>
      <c r="U1313" s="122">
        <f t="shared" si="65"/>
        <v>-8839372784.9770126</v>
      </c>
      <c r="V1313" s="3">
        <f t="shared" si="66"/>
        <v>0.7654593135626252</v>
      </c>
    </row>
    <row r="1314" spans="13:22" x14ac:dyDescent="0.25">
      <c r="M1314" s="3">
        <v>1310</v>
      </c>
      <c r="N1314" s="122">
        <f>(_xlfn.GAMMA.INV(T1314,IF($O$2="Railway",$D$31,$D$32),IF($O$2="Railway",$F$31,$F$32))*'CBA Result'!$G$124)</f>
        <v>3046355959.5819993</v>
      </c>
      <c r="O1314" s="122">
        <f>'CBA Result'!$G$123+'CBA Result'!$G$127+'CBA Result'!$G$128+'CBA Result'!$G$129+'CBA Result'!$G$130</f>
        <v>728759586.14829445</v>
      </c>
      <c r="P1314" s="122">
        <f>'CBA Result'!$G$125+'CBA Result'!$G$126</f>
        <v>5415872827.8395329</v>
      </c>
      <c r="Q1314" s="122">
        <f>'CBA Result'!$G$110</f>
        <v>-7384971586.1375494</v>
      </c>
      <c r="R1314" s="3">
        <v>0.9475395511953647</v>
      </c>
      <c r="S1314" s="122">
        <f t="shared" si="64"/>
        <v>8631239190.0196209</v>
      </c>
      <c r="T1314" s="3">
        <v>0.77166252446680628</v>
      </c>
      <c r="U1314" s="122">
        <f t="shared" si="65"/>
        <v>-14618815583.80072</v>
      </c>
      <c r="V1314" s="3">
        <f t="shared" si="66"/>
        <v>0.84865662779805096</v>
      </c>
    </row>
    <row r="1315" spans="13:22" x14ac:dyDescent="0.25">
      <c r="M1315" s="3">
        <v>1311</v>
      </c>
      <c r="N1315" s="122">
        <f>(_xlfn.GAMMA.INV(T1315,IF($O$2="Railway",$D$31,$D$32),IF($O$2="Railway",$F$31,$F$32))*'CBA Result'!$G$124)</f>
        <v>3108196217.758162</v>
      </c>
      <c r="O1315" s="122">
        <f>'CBA Result'!$G$123+'CBA Result'!$G$127+'CBA Result'!$G$128+'CBA Result'!$G$129+'CBA Result'!$G$130</f>
        <v>728759586.14829445</v>
      </c>
      <c r="P1315" s="122">
        <f>'CBA Result'!$G$125+'CBA Result'!$G$126</f>
        <v>5415872827.8395329</v>
      </c>
      <c r="Q1315" s="122">
        <f>'CBA Result'!$G$110</f>
        <v>-7384971586.1375494</v>
      </c>
      <c r="R1315" s="3">
        <v>0.82282405943682191</v>
      </c>
      <c r="S1315" s="122">
        <f t="shared" si="64"/>
        <v>6765818213.5140495</v>
      </c>
      <c r="T1315" s="3">
        <v>0.80108823885274993</v>
      </c>
      <c r="U1315" s="122">
        <f t="shared" si="65"/>
        <v>-14915573855.626574</v>
      </c>
      <c r="V1315" s="3">
        <f t="shared" si="66"/>
        <v>0.71085257061167928</v>
      </c>
    </row>
    <row r="1316" spans="13:22" x14ac:dyDescent="0.25">
      <c r="M1316" s="3">
        <v>1312</v>
      </c>
      <c r="N1316" s="122">
        <f>(_xlfn.GAMMA.INV(T1316,IF($O$2="Railway",$D$31,$D$32),IF($O$2="Railway",$F$31,$F$32))*'CBA Result'!$G$124)</f>
        <v>2834593053.8591137</v>
      </c>
      <c r="O1316" s="122">
        <f>'CBA Result'!$G$123+'CBA Result'!$G$127+'CBA Result'!$G$128+'CBA Result'!$G$129+'CBA Result'!$G$130</f>
        <v>728759586.14829445</v>
      </c>
      <c r="P1316" s="122">
        <f>'CBA Result'!$G$125+'CBA Result'!$G$126</f>
        <v>5415872827.8395329</v>
      </c>
      <c r="Q1316" s="122">
        <f>'CBA Result'!$G$110</f>
        <v>-7384971586.1375494</v>
      </c>
      <c r="R1316" s="3">
        <v>0.77940595545335634</v>
      </c>
      <c r="S1316" s="122">
        <f t="shared" si="64"/>
        <v>6334398887.6717577</v>
      </c>
      <c r="T1316" s="3">
        <v>0.65070208355364856</v>
      </c>
      <c r="U1316" s="122">
        <f t="shared" si="65"/>
        <v>-13602610351.278444</v>
      </c>
      <c r="V1316" s="3">
        <f t="shared" si="66"/>
        <v>0.72763618688444776</v>
      </c>
    </row>
    <row r="1317" spans="13:22" x14ac:dyDescent="0.25">
      <c r="M1317" s="3">
        <v>1313</v>
      </c>
      <c r="N1317" s="122">
        <f>(_xlfn.GAMMA.INV(T1317,IF($O$2="Railway",$D$31,$D$32),IF($O$2="Railway",$F$31,$F$32))*'CBA Result'!$G$124)</f>
        <v>2937639209.7735028</v>
      </c>
      <c r="O1317" s="122">
        <f>'CBA Result'!$G$123+'CBA Result'!$G$127+'CBA Result'!$G$128+'CBA Result'!$G$129+'CBA Result'!$G$130</f>
        <v>728759586.14829445</v>
      </c>
      <c r="P1317" s="122">
        <f>'CBA Result'!$G$125+'CBA Result'!$G$126</f>
        <v>5415872827.8395329</v>
      </c>
      <c r="Q1317" s="122">
        <f>'CBA Result'!$G$110</f>
        <v>-7384971586.1375494</v>
      </c>
      <c r="R1317" s="3">
        <v>0.83906110427169189</v>
      </c>
      <c r="S1317" s="122">
        <f t="shared" si="64"/>
        <v>6943732552.8386707</v>
      </c>
      <c r="T1317" s="3">
        <v>0.71332300673168092</v>
      </c>
      <c r="U1317" s="122">
        <f t="shared" si="65"/>
        <v>-14097106979.354282</v>
      </c>
      <c r="V1317" s="3">
        <f t="shared" si="66"/>
        <v>0.75264601200085834</v>
      </c>
    </row>
    <row r="1318" spans="13:22" x14ac:dyDescent="0.25">
      <c r="M1318" s="3">
        <v>1314</v>
      </c>
      <c r="N1318" s="122">
        <f>(_xlfn.GAMMA.INV(T1318,IF($O$2="Railway",$D$31,$D$32),IF($O$2="Railway",$F$31,$F$32))*'CBA Result'!$G$124)</f>
        <v>2387166701.6030483</v>
      </c>
      <c r="O1318" s="122">
        <f>'CBA Result'!$G$123+'CBA Result'!$G$127+'CBA Result'!$G$128+'CBA Result'!$G$129+'CBA Result'!$G$130</f>
        <v>728759586.14829445</v>
      </c>
      <c r="P1318" s="122">
        <f>'CBA Result'!$G$125+'CBA Result'!$G$126</f>
        <v>5415872827.8395329</v>
      </c>
      <c r="Q1318" s="122">
        <f>'CBA Result'!$G$110</f>
        <v>-7384971586.1375494</v>
      </c>
      <c r="R1318" s="3">
        <v>0.14853992689109008</v>
      </c>
      <c r="S1318" s="122">
        <f t="shared" si="64"/>
        <v>2115615569.0439312</v>
      </c>
      <c r="T1318" s="3">
        <v>0.33348845540973526</v>
      </c>
      <c r="U1318" s="122">
        <f t="shared" si="65"/>
        <v>-11455506264.380611</v>
      </c>
      <c r="V1318" s="3">
        <f t="shared" si="66"/>
        <v>0.45668360141027242</v>
      </c>
    </row>
    <row r="1319" spans="13:22" x14ac:dyDescent="0.25">
      <c r="M1319" s="3">
        <v>1315</v>
      </c>
      <c r="N1319" s="122">
        <f>(_xlfn.GAMMA.INV(T1319,IF($O$2="Railway",$D$31,$D$32),IF($O$2="Railway",$F$31,$F$32))*'CBA Result'!$G$124)</f>
        <v>2675126808.3502264</v>
      </c>
      <c r="O1319" s="122">
        <f>'CBA Result'!$G$123+'CBA Result'!$G$127+'CBA Result'!$G$128+'CBA Result'!$G$129+'CBA Result'!$G$130</f>
        <v>728759586.14829445</v>
      </c>
      <c r="P1319" s="122">
        <f>'CBA Result'!$G$125+'CBA Result'!$G$126</f>
        <v>5415872827.8395329</v>
      </c>
      <c r="Q1319" s="122">
        <f>'CBA Result'!$G$110</f>
        <v>-7384971586.1375494</v>
      </c>
      <c r="R1319" s="3">
        <v>0.92598603459848572</v>
      </c>
      <c r="S1319" s="122">
        <f t="shared" si="64"/>
        <v>8178146868.8345766</v>
      </c>
      <c r="T1319" s="3">
        <v>0.54238324917575576</v>
      </c>
      <c r="U1319" s="122">
        <f t="shared" si="65"/>
        <v>-12837365689.832058</v>
      </c>
      <c r="V1319" s="3">
        <f t="shared" si="66"/>
        <v>0.90221261457923119</v>
      </c>
    </row>
    <row r="1320" spans="13:22" x14ac:dyDescent="0.25">
      <c r="M1320" s="3">
        <v>1316</v>
      </c>
      <c r="N1320" s="122">
        <f>(_xlfn.GAMMA.INV(T1320,IF($O$2="Railway",$D$31,$D$32),IF($O$2="Railway",$F$31,$F$32))*'CBA Result'!$G$124)</f>
        <v>3294533762.8938875</v>
      </c>
      <c r="O1320" s="122">
        <f>'CBA Result'!$G$123+'CBA Result'!$G$127+'CBA Result'!$G$128+'CBA Result'!$G$129+'CBA Result'!$G$130</f>
        <v>728759586.14829445</v>
      </c>
      <c r="P1320" s="122">
        <f>'CBA Result'!$G$125+'CBA Result'!$G$126</f>
        <v>5415872827.8395329</v>
      </c>
      <c r="Q1320" s="122">
        <f>'CBA Result'!$G$110</f>
        <v>-7384971586.1375494</v>
      </c>
      <c r="R1320" s="3">
        <v>0.82674452767502715</v>
      </c>
      <c r="S1320" s="122">
        <f t="shared" si="64"/>
        <v>6807817134.0591917</v>
      </c>
      <c r="T1320" s="3">
        <v>0.87340100820100308</v>
      </c>
      <c r="U1320" s="122">
        <f t="shared" si="65"/>
        <v>-15809768179.868015</v>
      </c>
      <c r="V1320" s="3">
        <f t="shared" si="66"/>
        <v>0.68508977234046931</v>
      </c>
    </row>
    <row r="1321" spans="13:22" x14ac:dyDescent="0.25">
      <c r="M1321" s="3">
        <v>1317</v>
      </c>
      <c r="N1321" s="122">
        <f>(_xlfn.GAMMA.INV(T1321,IF($O$2="Railway",$D$31,$D$32),IF($O$2="Railway",$F$31,$F$32))*'CBA Result'!$G$124)</f>
        <v>1448396061.5193098</v>
      </c>
      <c r="O1321" s="122">
        <f>'CBA Result'!$G$123+'CBA Result'!$G$127+'CBA Result'!$G$128+'CBA Result'!$G$129+'CBA Result'!$G$130</f>
        <v>728759586.14829445</v>
      </c>
      <c r="P1321" s="122">
        <f>'CBA Result'!$G$125+'CBA Result'!$G$126</f>
        <v>5415872827.8395329</v>
      </c>
      <c r="Q1321" s="122">
        <f>'CBA Result'!$G$110</f>
        <v>-7384971586.1375494</v>
      </c>
      <c r="R1321" s="3">
        <v>0.54000756388692994</v>
      </c>
      <c r="S1321" s="122">
        <f t="shared" si="64"/>
        <v>4535818943.2782679</v>
      </c>
      <c r="T1321" s="3">
        <v>5.130670698005324E-3</v>
      </c>
      <c r="U1321" s="122">
        <f t="shared" si="65"/>
        <v>-6950545240.4713087</v>
      </c>
      <c r="V1321" s="3">
        <f t="shared" si="66"/>
        <v>0.96581985422638195</v>
      </c>
    </row>
    <row r="1322" spans="13:22" x14ac:dyDescent="0.25">
      <c r="M1322" s="3">
        <v>1318</v>
      </c>
      <c r="N1322" s="122">
        <f>(_xlfn.GAMMA.INV(T1322,IF($O$2="Railway",$D$31,$D$32),IF($O$2="Railway",$F$31,$F$32))*'CBA Result'!$G$124)</f>
        <v>3909381957.2073264</v>
      </c>
      <c r="O1322" s="122">
        <f>'CBA Result'!$G$123+'CBA Result'!$G$127+'CBA Result'!$G$128+'CBA Result'!$G$129+'CBA Result'!$G$130</f>
        <v>728759586.14829445</v>
      </c>
      <c r="P1322" s="122">
        <f>'CBA Result'!$G$125+'CBA Result'!$G$126</f>
        <v>5415872827.8395329</v>
      </c>
      <c r="Q1322" s="122">
        <f>'CBA Result'!$G$110</f>
        <v>-7384971586.1375494</v>
      </c>
      <c r="R1322" s="3">
        <v>0.76201650143245758</v>
      </c>
      <c r="S1322" s="122">
        <f t="shared" si="64"/>
        <v>6175911423.3974524</v>
      </c>
      <c r="T1322" s="3">
        <v>0.97988556694570661</v>
      </c>
      <c r="U1322" s="122">
        <f t="shared" si="65"/>
        <v>-18760294147.271496</v>
      </c>
      <c r="V1322" s="3">
        <f t="shared" si="66"/>
        <v>0.57643301762013543</v>
      </c>
    </row>
    <row r="1323" spans="13:22" x14ac:dyDescent="0.25">
      <c r="M1323" s="3">
        <v>1319</v>
      </c>
      <c r="N1323" s="122">
        <f>(_xlfn.GAMMA.INV(T1323,IF($O$2="Railway",$D$31,$D$32),IF($O$2="Railway",$F$31,$F$32))*'CBA Result'!$G$124)</f>
        <v>2458957953.0927396</v>
      </c>
      <c r="O1323" s="122">
        <f>'CBA Result'!$G$123+'CBA Result'!$G$127+'CBA Result'!$G$128+'CBA Result'!$G$129+'CBA Result'!$G$130</f>
        <v>728759586.14829445</v>
      </c>
      <c r="P1323" s="122">
        <f>'CBA Result'!$G$125+'CBA Result'!$G$126</f>
        <v>5415872827.8395329</v>
      </c>
      <c r="Q1323" s="122">
        <f>'CBA Result'!$G$110</f>
        <v>-7384971586.1375494</v>
      </c>
      <c r="R1323" s="3">
        <v>0.62939609968120802</v>
      </c>
      <c r="S1323" s="122">
        <f t="shared" si="64"/>
        <v>5135444098.624855</v>
      </c>
      <c r="T1323" s="3">
        <v>0.38491647279864105</v>
      </c>
      <c r="U1323" s="122">
        <f t="shared" si="65"/>
        <v>-11800017240.767647</v>
      </c>
      <c r="V1323" s="3">
        <f t="shared" si="66"/>
        <v>0.70535165059847216</v>
      </c>
    </row>
    <row r="1324" spans="13:22" x14ac:dyDescent="0.25">
      <c r="M1324" s="3">
        <v>1320</v>
      </c>
      <c r="N1324" s="122">
        <f>(_xlfn.GAMMA.INV(T1324,IF($O$2="Railway",$D$31,$D$32),IF($O$2="Railway",$F$31,$F$32))*'CBA Result'!$G$124)</f>
        <v>2400429450.4845657</v>
      </c>
      <c r="O1324" s="122">
        <f>'CBA Result'!$G$123+'CBA Result'!$G$127+'CBA Result'!$G$128+'CBA Result'!$G$129+'CBA Result'!$G$130</f>
        <v>728759586.14829445</v>
      </c>
      <c r="P1324" s="122">
        <f>'CBA Result'!$G$125+'CBA Result'!$G$126</f>
        <v>5415872827.8395329</v>
      </c>
      <c r="Q1324" s="122">
        <f>'CBA Result'!$G$110</f>
        <v>-7384971586.1375494</v>
      </c>
      <c r="R1324" s="3">
        <v>0.50630656997591461</v>
      </c>
      <c r="S1324" s="122">
        <f t="shared" si="64"/>
        <v>4321981048.3828106</v>
      </c>
      <c r="T1324" s="3">
        <v>0.3428662845633319</v>
      </c>
      <c r="U1324" s="122">
        <f t="shared" si="65"/>
        <v>-11519151380.908546</v>
      </c>
      <c r="V1324" s="3">
        <f t="shared" si="66"/>
        <v>0.64685060892289248</v>
      </c>
    </row>
    <row r="1325" spans="13:22" x14ac:dyDescent="0.25">
      <c r="M1325" s="3">
        <v>1321</v>
      </c>
      <c r="N1325" s="122">
        <f>(_xlfn.GAMMA.INV(T1325,IF($O$2="Railway",$D$31,$D$32),IF($O$2="Railway",$F$31,$F$32))*'CBA Result'!$G$124)</f>
        <v>3580194721.6420517</v>
      </c>
      <c r="O1325" s="122">
        <f>'CBA Result'!$G$123+'CBA Result'!$G$127+'CBA Result'!$G$128+'CBA Result'!$G$129+'CBA Result'!$G$130</f>
        <v>728759586.14829445</v>
      </c>
      <c r="P1325" s="122">
        <f>'CBA Result'!$G$125+'CBA Result'!$G$126</f>
        <v>5415872827.8395329</v>
      </c>
      <c r="Q1325" s="122">
        <f>'CBA Result'!$G$110</f>
        <v>-7384971586.1375494</v>
      </c>
      <c r="R1325" s="3">
        <v>0.41361920290604548</v>
      </c>
      <c r="S1325" s="122">
        <f t="shared" si="64"/>
        <v>3754734857.5334878</v>
      </c>
      <c r="T1325" s="3">
        <v>0.94265274161007695</v>
      </c>
      <c r="U1325" s="122">
        <f t="shared" si="65"/>
        <v>-17180594482.124603</v>
      </c>
      <c r="V1325" s="3">
        <f t="shared" si="66"/>
        <v>0.46934866972814165</v>
      </c>
    </row>
    <row r="1326" spans="13:22" x14ac:dyDescent="0.25">
      <c r="M1326" s="3">
        <v>1322</v>
      </c>
      <c r="N1326" s="122">
        <f>(_xlfn.GAMMA.INV(T1326,IF($O$2="Railway",$D$31,$D$32),IF($O$2="Railway",$F$31,$F$32))*'CBA Result'!$G$124)</f>
        <v>2122660586.1646402</v>
      </c>
      <c r="O1326" s="122">
        <f>'CBA Result'!$G$123+'CBA Result'!$G$127+'CBA Result'!$G$128+'CBA Result'!$G$129+'CBA Result'!$G$130</f>
        <v>728759586.14829445</v>
      </c>
      <c r="P1326" s="122">
        <f>'CBA Result'!$G$125+'CBA Result'!$G$126</f>
        <v>5415872827.8395329</v>
      </c>
      <c r="Q1326" s="122">
        <f>'CBA Result'!$G$110</f>
        <v>-7384971586.1375494</v>
      </c>
      <c r="R1326" s="3">
        <v>0.77080927520912157</v>
      </c>
      <c r="S1326" s="122">
        <f t="shared" si="64"/>
        <v>6255171354.5572376</v>
      </c>
      <c r="T1326" s="3">
        <v>0.167723138569847</v>
      </c>
      <c r="U1326" s="122">
        <f t="shared" si="65"/>
        <v>-10186197564.516081</v>
      </c>
      <c r="V1326" s="3">
        <f t="shared" si="66"/>
        <v>0.89401285113428908</v>
      </c>
    </row>
    <row r="1327" spans="13:22" x14ac:dyDescent="0.25">
      <c r="M1327" s="3">
        <v>1323</v>
      </c>
      <c r="N1327" s="122">
        <f>(_xlfn.GAMMA.INV(T1327,IF($O$2="Railway",$D$31,$D$32),IF($O$2="Railway",$F$31,$F$32))*'CBA Result'!$G$124)</f>
        <v>1891746125.4158823</v>
      </c>
      <c r="O1327" s="122">
        <f>'CBA Result'!$G$123+'CBA Result'!$G$127+'CBA Result'!$G$128+'CBA Result'!$G$129+'CBA Result'!$G$130</f>
        <v>728759586.14829445</v>
      </c>
      <c r="P1327" s="122">
        <f>'CBA Result'!$G$125+'CBA Result'!$G$126</f>
        <v>5415872827.8395329</v>
      </c>
      <c r="Q1327" s="122">
        <f>'CBA Result'!$G$110</f>
        <v>-7384971586.1375494</v>
      </c>
      <c r="R1327" s="3">
        <v>0.53368720004953785</v>
      </c>
      <c r="S1327" s="122">
        <f t="shared" si="64"/>
        <v>4495304213.2948675</v>
      </c>
      <c r="T1327" s="3">
        <v>7.123193890219548E-2</v>
      </c>
      <c r="U1327" s="122">
        <f t="shared" si="65"/>
        <v>-9078088084.8274136</v>
      </c>
      <c r="V1327" s="3">
        <f t="shared" si="66"/>
        <v>0.78384455607475245</v>
      </c>
    </row>
    <row r="1328" spans="13:22" x14ac:dyDescent="0.25">
      <c r="M1328" s="3">
        <v>1324</v>
      </c>
      <c r="N1328" s="122">
        <f>(_xlfn.GAMMA.INV(T1328,IF($O$2="Railway",$D$31,$D$32),IF($O$2="Railway",$F$31,$F$32))*'CBA Result'!$G$124)</f>
        <v>2432972569.6772513</v>
      </c>
      <c r="O1328" s="122">
        <f>'CBA Result'!$G$123+'CBA Result'!$G$127+'CBA Result'!$G$128+'CBA Result'!$G$129+'CBA Result'!$G$130</f>
        <v>728759586.14829445</v>
      </c>
      <c r="P1328" s="122">
        <f>'CBA Result'!$G$125+'CBA Result'!$G$126</f>
        <v>5415872827.8395329</v>
      </c>
      <c r="Q1328" s="122">
        <f>'CBA Result'!$G$110</f>
        <v>-7384971586.1375494</v>
      </c>
      <c r="R1328" s="3">
        <v>4.1941674958458575E-2</v>
      </c>
      <c r="S1328" s="122">
        <f t="shared" si="64"/>
        <v>1236840070.6490893</v>
      </c>
      <c r="T1328" s="3">
        <v>0.36612960623080515</v>
      </c>
      <c r="U1328" s="122">
        <f t="shared" si="65"/>
        <v>-11675318901.812698</v>
      </c>
      <c r="V1328" s="3">
        <f t="shared" si="66"/>
        <v>0.37674107777833094</v>
      </c>
    </row>
    <row r="1329" spans="13:22" x14ac:dyDescent="0.25">
      <c r="M1329" s="3">
        <v>1325</v>
      </c>
      <c r="N1329" s="122">
        <f>(_xlfn.GAMMA.INV(T1329,IF($O$2="Railway",$D$31,$D$32),IF($O$2="Railway",$F$31,$F$32))*'CBA Result'!$G$124)</f>
        <v>2312037574.6020617</v>
      </c>
      <c r="O1329" s="122">
        <f>'CBA Result'!$G$123+'CBA Result'!$G$127+'CBA Result'!$G$128+'CBA Result'!$G$129+'CBA Result'!$G$130</f>
        <v>728759586.14829445</v>
      </c>
      <c r="P1329" s="122">
        <f>'CBA Result'!$G$125+'CBA Result'!$G$126</f>
        <v>5415872827.8395329</v>
      </c>
      <c r="Q1329" s="122">
        <f>'CBA Result'!$G$110</f>
        <v>-7384971586.1375494</v>
      </c>
      <c r="R1329" s="3">
        <v>0.40344027472567467</v>
      </c>
      <c r="S1329" s="122">
        <f t="shared" si="64"/>
        <v>3693644047.7684593</v>
      </c>
      <c r="T1329" s="3">
        <v>0.28182542693492962</v>
      </c>
      <c r="U1329" s="122">
        <f t="shared" si="65"/>
        <v>-11094977531.963514</v>
      </c>
      <c r="V1329" s="3">
        <f t="shared" si="66"/>
        <v>0.60698105869232888</v>
      </c>
    </row>
    <row r="1330" spans="13:22" x14ac:dyDescent="0.25">
      <c r="M1330" s="3">
        <v>1326</v>
      </c>
      <c r="N1330" s="122">
        <f>(_xlfn.GAMMA.INV(T1330,IF($O$2="Railway",$D$31,$D$32),IF($O$2="Railway",$F$31,$F$32))*'CBA Result'!$G$124)</f>
        <v>2838284933.4012814</v>
      </c>
      <c r="O1330" s="122">
        <f>'CBA Result'!$G$123+'CBA Result'!$G$127+'CBA Result'!$G$128+'CBA Result'!$G$129+'CBA Result'!$G$130</f>
        <v>728759586.14829445</v>
      </c>
      <c r="P1330" s="122">
        <f>'CBA Result'!$G$125+'CBA Result'!$G$126</f>
        <v>5415872827.8395329</v>
      </c>
      <c r="Q1330" s="122">
        <f>'CBA Result'!$G$110</f>
        <v>-7384971586.1375494</v>
      </c>
      <c r="R1330" s="3">
        <v>0.60738919556229454</v>
      </c>
      <c r="S1330" s="122">
        <f t="shared" si="64"/>
        <v>4982469162.7784081</v>
      </c>
      <c r="T1330" s="3">
        <v>0.65305859239877173</v>
      </c>
      <c r="U1330" s="122">
        <f t="shared" si="65"/>
        <v>-13620326897.506338</v>
      </c>
      <c r="V1330" s="3">
        <f t="shared" si="66"/>
        <v>0.62770253215385463</v>
      </c>
    </row>
    <row r="1331" spans="13:22" x14ac:dyDescent="0.25">
      <c r="M1331" s="3">
        <v>1327</v>
      </c>
      <c r="N1331" s="122">
        <f>(_xlfn.GAMMA.INV(T1331,IF($O$2="Railway",$D$31,$D$32),IF($O$2="Railway",$F$31,$F$32))*'CBA Result'!$G$124)</f>
        <v>2929206971.5840564</v>
      </c>
      <c r="O1331" s="122">
        <f>'CBA Result'!$G$123+'CBA Result'!$G$127+'CBA Result'!$G$128+'CBA Result'!$G$129+'CBA Result'!$G$130</f>
        <v>728759586.14829445</v>
      </c>
      <c r="P1331" s="122">
        <f>'CBA Result'!$G$125+'CBA Result'!$G$126</f>
        <v>5415872827.8395329</v>
      </c>
      <c r="Q1331" s="122">
        <f>'CBA Result'!$G$110</f>
        <v>-7384971586.1375494</v>
      </c>
      <c r="R1331" s="3">
        <v>0.78026153316295543</v>
      </c>
      <c r="S1331" s="122">
        <f t="shared" si="64"/>
        <v>6342382541.2132521</v>
      </c>
      <c r="T1331" s="3">
        <v>0.70845597922359838</v>
      </c>
      <c r="U1331" s="122">
        <f t="shared" si="65"/>
        <v>-14056642458.239319</v>
      </c>
      <c r="V1331" s="3">
        <f t="shared" si="66"/>
        <v>0.71143227329396042</v>
      </c>
    </row>
    <row r="1332" spans="13:22" x14ac:dyDescent="0.25">
      <c r="M1332" s="3">
        <v>1328</v>
      </c>
      <c r="N1332" s="122">
        <f>(_xlfn.GAMMA.INV(T1332,IF($O$2="Railway",$D$31,$D$32),IF($O$2="Railway",$F$31,$F$32))*'CBA Result'!$G$124)</f>
        <v>3150302022.7956572</v>
      </c>
      <c r="O1332" s="122">
        <f>'CBA Result'!$G$123+'CBA Result'!$G$127+'CBA Result'!$G$128+'CBA Result'!$G$129+'CBA Result'!$G$130</f>
        <v>728759586.14829445</v>
      </c>
      <c r="P1332" s="122">
        <f>'CBA Result'!$G$125+'CBA Result'!$G$126</f>
        <v>5415872827.8395329</v>
      </c>
      <c r="Q1332" s="122">
        <f>'CBA Result'!$G$110</f>
        <v>-7384971586.1375494</v>
      </c>
      <c r="R1332" s="3">
        <v>0.40422833579161144</v>
      </c>
      <c r="S1332" s="122">
        <f t="shared" si="64"/>
        <v>3698368593.4225979</v>
      </c>
      <c r="T1332" s="3">
        <v>0.81954997043464739</v>
      </c>
      <c r="U1332" s="122">
        <f t="shared" si="65"/>
        <v>-15117630675.977623</v>
      </c>
      <c r="V1332" s="3">
        <f t="shared" si="66"/>
        <v>0.50123133477571435</v>
      </c>
    </row>
    <row r="1333" spans="13:22" x14ac:dyDescent="0.25">
      <c r="M1333" s="3">
        <v>1329</v>
      </c>
      <c r="N1333" s="122">
        <f>(_xlfn.GAMMA.INV(T1333,IF($O$2="Railway",$D$31,$D$32),IF($O$2="Railway",$F$31,$F$32))*'CBA Result'!$G$124)</f>
        <v>2679375482.7194486</v>
      </c>
      <c r="O1333" s="122">
        <f>'CBA Result'!$G$123+'CBA Result'!$G$127+'CBA Result'!$G$128+'CBA Result'!$G$129+'CBA Result'!$G$130</f>
        <v>728759586.14829445</v>
      </c>
      <c r="P1333" s="122">
        <f>'CBA Result'!$G$125+'CBA Result'!$G$126</f>
        <v>5415872827.8395329</v>
      </c>
      <c r="Q1333" s="122">
        <f>'CBA Result'!$G$110</f>
        <v>-7384971586.1375494</v>
      </c>
      <c r="R1333" s="3">
        <v>0.22873849658835754</v>
      </c>
      <c r="S1333" s="122">
        <f t="shared" si="64"/>
        <v>2639875173.6564741</v>
      </c>
      <c r="T1333" s="3">
        <v>0.54540601011136902</v>
      </c>
      <c r="U1333" s="122">
        <f t="shared" si="65"/>
        <v>-12857754176.241177</v>
      </c>
      <c r="V1333" s="3">
        <f t="shared" si="66"/>
        <v>0.47037843153821185</v>
      </c>
    </row>
    <row r="1334" spans="13:22" x14ac:dyDescent="0.25">
      <c r="M1334" s="3">
        <v>1330</v>
      </c>
      <c r="N1334" s="122">
        <f>(_xlfn.GAMMA.INV(T1334,IF($O$2="Railway",$D$31,$D$32),IF($O$2="Railway",$F$31,$F$32))*'CBA Result'!$G$124)</f>
        <v>2612719866.5706401</v>
      </c>
      <c r="O1334" s="122">
        <f>'CBA Result'!$G$123+'CBA Result'!$G$127+'CBA Result'!$G$128+'CBA Result'!$G$129+'CBA Result'!$G$130</f>
        <v>728759586.14829445</v>
      </c>
      <c r="P1334" s="122">
        <f>'CBA Result'!$G$125+'CBA Result'!$G$126</f>
        <v>5415872827.8395329</v>
      </c>
      <c r="Q1334" s="122">
        <f>'CBA Result'!$G$110</f>
        <v>-7384971586.1375494</v>
      </c>
      <c r="R1334" s="3">
        <v>0.16422258568436621</v>
      </c>
      <c r="S1334" s="122">
        <f t="shared" si="64"/>
        <v>2222776166.6393323</v>
      </c>
      <c r="T1334" s="3">
        <v>0.49741671375531793</v>
      </c>
      <c r="U1334" s="122">
        <f t="shared" si="65"/>
        <v>-12537888023.686325</v>
      </c>
      <c r="V1334" s="3">
        <f t="shared" si="66"/>
        <v>0.44379528743966984</v>
      </c>
    </row>
    <row r="1335" spans="13:22" x14ac:dyDescent="0.25">
      <c r="M1335" s="3">
        <v>1331</v>
      </c>
      <c r="N1335" s="122">
        <f>(_xlfn.GAMMA.INV(T1335,IF($O$2="Railway",$D$31,$D$32),IF($O$2="Railway",$F$31,$F$32))*'CBA Result'!$G$124)</f>
        <v>2845460546.8833404</v>
      </c>
      <c r="O1335" s="122">
        <f>'CBA Result'!$G$123+'CBA Result'!$G$127+'CBA Result'!$G$128+'CBA Result'!$G$129+'CBA Result'!$G$130</f>
        <v>728759586.14829445</v>
      </c>
      <c r="P1335" s="122">
        <f>'CBA Result'!$G$125+'CBA Result'!$G$126</f>
        <v>5415872827.8395329</v>
      </c>
      <c r="Q1335" s="122">
        <f>'CBA Result'!$G$110</f>
        <v>-7384971586.1375494</v>
      </c>
      <c r="R1335" s="3">
        <v>0.30854804926504553</v>
      </c>
      <c r="S1335" s="122">
        <f t="shared" si="64"/>
        <v>3126703736.5883036</v>
      </c>
      <c r="T1335" s="3">
        <v>0.65761601609194431</v>
      </c>
      <c r="U1335" s="122">
        <f t="shared" si="65"/>
        <v>-13654761143.40098</v>
      </c>
      <c r="V1335" s="3">
        <f t="shared" si="66"/>
        <v>0.49073900299298417</v>
      </c>
    </row>
    <row r="1336" spans="13:22" x14ac:dyDescent="0.25">
      <c r="M1336" s="3">
        <v>1332</v>
      </c>
      <c r="N1336" s="122">
        <f>(_xlfn.GAMMA.INV(T1336,IF($O$2="Railway",$D$31,$D$32),IF($O$2="Railway",$F$31,$F$32))*'CBA Result'!$G$124)</f>
        <v>3061531448.9312134</v>
      </c>
      <c r="O1336" s="122">
        <f>'CBA Result'!$G$123+'CBA Result'!$G$127+'CBA Result'!$G$128+'CBA Result'!$G$129+'CBA Result'!$G$130</f>
        <v>728759586.14829445</v>
      </c>
      <c r="P1336" s="122">
        <f>'CBA Result'!$G$125+'CBA Result'!$G$126</f>
        <v>5415872827.8395329</v>
      </c>
      <c r="Q1336" s="122">
        <f>'CBA Result'!$G$110</f>
        <v>-7384971586.1375494</v>
      </c>
      <c r="R1336" s="3">
        <v>0.66995749324081222</v>
      </c>
      <c r="S1336" s="122">
        <f t="shared" si="64"/>
        <v>5429243356.7071171</v>
      </c>
      <c r="T1336" s="3">
        <v>0.77913860462597395</v>
      </c>
      <c r="U1336" s="122">
        <f t="shared" si="65"/>
        <v>-14691639535.805506</v>
      </c>
      <c r="V1336" s="3">
        <f t="shared" si="66"/>
        <v>0.62753611462610259</v>
      </c>
    </row>
    <row r="1337" spans="13:22" x14ac:dyDescent="0.25">
      <c r="M1337" s="3">
        <v>1333</v>
      </c>
      <c r="N1337" s="122">
        <f>(_xlfn.GAMMA.INV(T1337,IF($O$2="Railway",$D$31,$D$32),IF($O$2="Railway",$F$31,$F$32))*'CBA Result'!$G$124)</f>
        <v>2576532350.1480732</v>
      </c>
      <c r="O1337" s="122">
        <f>'CBA Result'!$G$123+'CBA Result'!$G$127+'CBA Result'!$G$128+'CBA Result'!$G$129+'CBA Result'!$G$130</f>
        <v>728759586.14829445</v>
      </c>
      <c r="P1337" s="122">
        <f>'CBA Result'!$G$125+'CBA Result'!$G$126</f>
        <v>5415872827.8395329</v>
      </c>
      <c r="Q1337" s="122">
        <f>'CBA Result'!$G$110</f>
        <v>-7384971586.1375494</v>
      </c>
      <c r="R1337" s="3">
        <v>4.4608047603915568E-2</v>
      </c>
      <c r="S1337" s="122">
        <f t="shared" si="64"/>
        <v>1265404495.6088736</v>
      </c>
      <c r="T1337" s="3">
        <v>0.47099166223579625</v>
      </c>
      <c r="U1337" s="122">
        <f t="shared" si="65"/>
        <v>-12364231814.091614</v>
      </c>
      <c r="V1337" s="3">
        <f t="shared" si="66"/>
        <v>0.36967087811278188</v>
      </c>
    </row>
    <row r="1338" spans="13:22" x14ac:dyDescent="0.25">
      <c r="M1338" s="3">
        <v>1334</v>
      </c>
      <c r="N1338" s="122">
        <f>(_xlfn.GAMMA.INV(T1338,IF($O$2="Railway",$D$31,$D$32),IF($O$2="Railway",$F$31,$F$32))*'CBA Result'!$G$124)</f>
        <v>2407634272.0355864</v>
      </c>
      <c r="O1338" s="122">
        <f>'CBA Result'!$G$123+'CBA Result'!$G$127+'CBA Result'!$G$128+'CBA Result'!$G$129+'CBA Result'!$G$130</f>
        <v>728759586.14829445</v>
      </c>
      <c r="P1338" s="122">
        <f>'CBA Result'!$G$125+'CBA Result'!$G$126</f>
        <v>5415872827.8395329</v>
      </c>
      <c r="Q1338" s="122">
        <f>'CBA Result'!$G$110</f>
        <v>-7384971586.1375494</v>
      </c>
      <c r="R1338" s="3">
        <v>0.64820840459301687</v>
      </c>
      <c r="S1338" s="122">
        <f t="shared" si="64"/>
        <v>5269637425.5884142</v>
      </c>
      <c r="T1338" s="3">
        <v>0.34798725533470543</v>
      </c>
      <c r="U1338" s="122">
        <f t="shared" si="65"/>
        <v>-11553725790.125982</v>
      </c>
      <c r="V1338" s="3">
        <f t="shared" si="66"/>
        <v>0.72756022052697822</v>
      </c>
    </row>
    <row r="1339" spans="13:22" x14ac:dyDescent="0.25">
      <c r="M1339" s="3">
        <v>1335</v>
      </c>
      <c r="N1339" s="122">
        <f>(_xlfn.GAMMA.INV(T1339,IF($O$2="Railway",$D$31,$D$32),IF($O$2="Railway",$F$31,$F$32))*'CBA Result'!$G$124)</f>
        <v>3113786380.255477</v>
      </c>
      <c r="O1339" s="122">
        <f>'CBA Result'!$G$123+'CBA Result'!$G$127+'CBA Result'!$G$128+'CBA Result'!$G$129+'CBA Result'!$G$130</f>
        <v>728759586.14829445</v>
      </c>
      <c r="P1339" s="122">
        <f>'CBA Result'!$G$125+'CBA Result'!$G$126</f>
        <v>5415872827.8395329</v>
      </c>
      <c r="Q1339" s="122">
        <f>'CBA Result'!$G$110</f>
        <v>-7384971586.1375494</v>
      </c>
      <c r="R1339" s="3">
        <v>0.98228655344040761</v>
      </c>
      <c r="S1339" s="122">
        <f t="shared" si="64"/>
        <v>9785737987.2694798</v>
      </c>
      <c r="T1339" s="3">
        <v>0.80361248477668934</v>
      </c>
      <c r="U1339" s="122">
        <f t="shared" si="65"/>
        <v>-14942399858.797569</v>
      </c>
      <c r="V1339" s="3">
        <f t="shared" si="66"/>
        <v>0.9120545616806921</v>
      </c>
    </row>
    <row r="1340" spans="13:22" x14ac:dyDescent="0.25">
      <c r="M1340" s="3">
        <v>1336</v>
      </c>
      <c r="N1340" s="122">
        <f>(_xlfn.GAMMA.INV(T1340,IF($O$2="Railway",$D$31,$D$32),IF($O$2="Railway",$F$31,$F$32))*'CBA Result'!$G$124)</f>
        <v>2941232345.8415871</v>
      </c>
      <c r="O1340" s="122">
        <f>'CBA Result'!$G$123+'CBA Result'!$G$127+'CBA Result'!$G$128+'CBA Result'!$G$129+'CBA Result'!$G$130</f>
        <v>728759586.14829445</v>
      </c>
      <c r="P1340" s="122">
        <f>'CBA Result'!$G$125+'CBA Result'!$G$126</f>
        <v>5415872827.8395329</v>
      </c>
      <c r="Q1340" s="122">
        <f>'CBA Result'!$G$110</f>
        <v>-7384971586.1375494</v>
      </c>
      <c r="R1340" s="3">
        <v>0.29102522569904898</v>
      </c>
      <c r="S1340" s="122">
        <f t="shared" si="64"/>
        <v>3021332930.5798573</v>
      </c>
      <c r="T1340" s="3">
        <v>0.71538238226667739</v>
      </c>
      <c r="U1340" s="122">
        <f t="shared" si="65"/>
        <v>-14114349676.610855</v>
      </c>
      <c r="V1340" s="3">
        <f t="shared" si="66"/>
        <v>0.47407957262515993</v>
      </c>
    </row>
    <row r="1341" spans="13:22" x14ac:dyDescent="0.25">
      <c r="M1341" s="3">
        <v>1337</v>
      </c>
      <c r="N1341" s="122">
        <f>(_xlfn.GAMMA.INV(T1341,IF($O$2="Railway",$D$31,$D$32),IF($O$2="Railway",$F$31,$F$32))*'CBA Result'!$G$124)</f>
        <v>2044365330.1299345</v>
      </c>
      <c r="O1341" s="122">
        <f>'CBA Result'!$G$123+'CBA Result'!$G$127+'CBA Result'!$G$128+'CBA Result'!$G$129+'CBA Result'!$G$130</f>
        <v>728759586.14829445</v>
      </c>
      <c r="P1341" s="122">
        <f>'CBA Result'!$G$125+'CBA Result'!$G$126</f>
        <v>5415872827.8395329</v>
      </c>
      <c r="Q1341" s="122">
        <f>'CBA Result'!$G$110</f>
        <v>-7384971586.1375494</v>
      </c>
      <c r="R1341" s="3">
        <v>0.72386043240223552</v>
      </c>
      <c r="S1341" s="122">
        <f t="shared" si="64"/>
        <v>5850029280.0241547</v>
      </c>
      <c r="T1341" s="3">
        <v>0.12933744304745309</v>
      </c>
      <c r="U1341" s="122">
        <f t="shared" si="65"/>
        <v>-9810475250.9572697</v>
      </c>
      <c r="V1341" s="3">
        <f t="shared" si="66"/>
        <v>0.8789741552491015</v>
      </c>
    </row>
    <row r="1342" spans="13:22" x14ac:dyDescent="0.25">
      <c r="M1342" s="3">
        <v>1338</v>
      </c>
      <c r="N1342" s="122">
        <f>(_xlfn.GAMMA.INV(T1342,IF($O$2="Railway",$D$31,$D$32),IF($O$2="Railway",$F$31,$F$32))*'CBA Result'!$G$124)</f>
        <v>2496929940.9189897</v>
      </c>
      <c r="O1342" s="122">
        <f>'CBA Result'!$G$123+'CBA Result'!$G$127+'CBA Result'!$G$128+'CBA Result'!$G$129+'CBA Result'!$G$130</f>
        <v>728759586.14829445</v>
      </c>
      <c r="P1342" s="122">
        <f>'CBA Result'!$G$125+'CBA Result'!$G$126</f>
        <v>5415872827.8395329</v>
      </c>
      <c r="Q1342" s="122">
        <f>'CBA Result'!$G$110</f>
        <v>-7384971586.1375494</v>
      </c>
      <c r="R1342" s="3">
        <v>0.2519377847180112</v>
      </c>
      <c r="S1342" s="122">
        <f t="shared" si="64"/>
        <v>2783590544.6311264</v>
      </c>
      <c r="T1342" s="3">
        <v>0.41260617069096506</v>
      </c>
      <c r="U1342" s="122">
        <f t="shared" si="65"/>
        <v>-11982236749.829367</v>
      </c>
      <c r="V1342" s="3">
        <f t="shared" si="66"/>
        <v>0.50151571840574638</v>
      </c>
    </row>
    <row r="1343" spans="13:22" x14ac:dyDescent="0.25">
      <c r="M1343" s="3">
        <v>1339</v>
      </c>
      <c r="N1343" s="122">
        <f>(_xlfn.GAMMA.INV(T1343,IF($O$2="Railway",$D$31,$D$32),IF($O$2="Railway",$F$31,$F$32))*'CBA Result'!$G$124)</f>
        <v>2518653065.7750025</v>
      </c>
      <c r="O1343" s="122">
        <f>'CBA Result'!$G$123+'CBA Result'!$G$127+'CBA Result'!$G$128+'CBA Result'!$G$129+'CBA Result'!$G$130</f>
        <v>728759586.14829445</v>
      </c>
      <c r="P1343" s="122">
        <f>'CBA Result'!$G$125+'CBA Result'!$G$126</f>
        <v>5415872827.8395329</v>
      </c>
      <c r="Q1343" s="122">
        <f>'CBA Result'!$G$110</f>
        <v>-7384971586.1375494</v>
      </c>
      <c r="R1343" s="3">
        <v>0.56032199526450166</v>
      </c>
      <c r="S1343" s="122">
        <f t="shared" si="64"/>
        <v>4667485190.585104</v>
      </c>
      <c r="T1343" s="3">
        <v>0.42852567589218493</v>
      </c>
      <c r="U1343" s="122">
        <f t="shared" si="65"/>
        <v>-12086481414.729755</v>
      </c>
      <c r="V1343" s="3">
        <f t="shared" si="66"/>
        <v>0.65485541829092964</v>
      </c>
    </row>
    <row r="1344" spans="13:22" x14ac:dyDescent="0.25">
      <c r="M1344" s="3">
        <v>1340</v>
      </c>
      <c r="N1344" s="122">
        <f>(_xlfn.GAMMA.INV(T1344,IF($O$2="Railway",$D$31,$D$32),IF($O$2="Railway",$F$31,$F$32))*'CBA Result'!$G$124)</f>
        <v>3247030678.5946565</v>
      </c>
      <c r="O1344" s="122">
        <f>'CBA Result'!$G$123+'CBA Result'!$G$127+'CBA Result'!$G$128+'CBA Result'!$G$129+'CBA Result'!$G$130</f>
        <v>728759586.14829445</v>
      </c>
      <c r="P1344" s="122">
        <f>'CBA Result'!$G$125+'CBA Result'!$G$126</f>
        <v>5415872827.8395329</v>
      </c>
      <c r="Q1344" s="122">
        <f>'CBA Result'!$G$110</f>
        <v>-7384971586.1375494</v>
      </c>
      <c r="R1344" s="3">
        <v>0.54252631670100426</v>
      </c>
      <c r="S1344" s="122">
        <f t="shared" si="64"/>
        <v>4552021892.95998</v>
      </c>
      <c r="T1344" s="3">
        <v>0.85722740875635539</v>
      </c>
      <c r="U1344" s="122">
        <f t="shared" si="65"/>
        <v>-15581810962.04916</v>
      </c>
      <c r="V1344" s="3">
        <f t="shared" si="66"/>
        <v>0.54729274912095582</v>
      </c>
    </row>
    <row r="1345" spans="13:22" x14ac:dyDescent="0.25">
      <c r="M1345" s="3">
        <v>1341</v>
      </c>
      <c r="N1345" s="122">
        <f>(_xlfn.GAMMA.INV(T1345,IF($O$2="Railway",$D$31,$D$32),IF($O$2="Railway",$F$31,$F$32))*'CBA Result'!$G$124)</f>
        <v>2673104320.1094532</v>
      </c>
      <c r="O1345" s="122">
        <f>'CBA Result'!$G$123+'CBA Result'!$G$127+'CBA Result'!$G$128+'CBA Result'!$G$129+'CBA Result'!$G$130</f>
        <v>728759586.14829445</v>
      </c>
      <c r="P1345" s="122">
        <f>'CBA Result'!$G$125+'CBA Result'!$G$126</f>
        <v>5415872827.8395329</v>
      </c>
      <c r="Q1345" s="122">
        <f>'CBA Result'!$G$110</f>
        <v>-7384971586.1375494</v>
      </c>
      <c r="R1345" s="3">
        <v>0.20545222480113379</v>
      </c>
      <c r="S1345" s="122">
        <f t="shared" si="64"/>
        <v>2492831689.5608997</v>
      </c>
      <c r="T1345" s="3">
        <v>0.54094233274535553</v>
      </c>
      <c r="U1345" s="122">
        <f t="shared" si="65"/>
        <v>-12827660198.088955</v>
      </c>
      <c r="V1345" s="3">
        <f t="shared" si="66"/>
        <v>0.45953007054995343</v>
      </c>
    </row>
    <row r="1346" spans="13:22" x14ac:dyDescent="0.25">
      <c r="M1346" s="3">
        <v>1342</v>
      </c>
      <c r="N1346" s="122">
        <f>(_xlfn.GAMMA.INV(T1346,IF($O$2="Railway",$D$31,$D$32),IF($O$2="Railway",$F$31,$F$32))*'CBA Result'!$G$124)</f>
        <v>3031290610.8378181</v>
      </c>
      <c r="O1346" s="122">
        <f>'CBA Result'!$G$123+'CBA Result'!$G$127+'CBA Result'!$G$128+'CBA Result'!$G$129+'CBA Result'!$G$130</f>
        <v>728759586.14829445</v>
      </c>
      <c r="P1346" s="122">
        <f>'CBA Result'!$G$125+'CBA Result'!$G$126</f>
        <v>5415872827.8395329</v>
      </c>
      <c r="Q1346" s="122">
        <f>'CBA Result'!$G$110</f>
        <v>-7384971586.1375494</v>
      </c>
      <c r="R1346" s="3">
        <v>0.66923479903554706</v>
      </c>
      <c r="S1346" s="122">
        <f t="shared" si="64"/>
        <v>5423856514.7888269</v>
      </c>
      <c r="T1346" s="3">
        <v>0.7640770711256234</v>
      </c>
      <c r="U1346" s="122">
        <f t="shared" si="65"/>
        <v>-14546520173.179352</v>
      </c>
      <c r="V1346" s="3">
        <f t="shared" si="66"/>
        <v>0.63134733272553289</v>
      </c>
    </row>
    <row r="1347" spans="13:22" x14ac:dyDescent="0.25">
      <c r="M1347" s="3">
        <v>1343</v>
      </c>
      <c r="N1347" s="122">
        <f>(_xlfn.GAMMA.INV(T1347,IF($O$2="Railway",$D$31,$D$32),IF($O$2="Railway",$F$31,$F$32))*'CBA Result'!$G$124)</f>
        <v>2564798525.8336039</v>
      </c>
      <c r="O1347" s="122">
        <f>'CBA Result'!$G$123+'CBA Result'!$G$127+'CBA Result'!$G$128+'CBA Result'!$G$129+'CBA Result'!$G$130</f>
        <v>728759586.14829445</v>
      </c>
      <c r="P1347" s="122">
        <f>'CBA Result'!$G$125+'CBA Result'!$G$126</f>
        <v>5415872827.8395329</v>
      </c>
      <c r="Q1347" s="122">
        <f>'CBA Result'!$G$110</f>
        <v>-7384971586.1375494</v>
      </c>
      <c r="R1347" s="3">
        <v>0.25813167722366837</v>
      </c>
      <c r="S1347" s="122">
        <f t="shared" si="64"/>
        <v>2821583619.4126301</v>
      </c>
      <c r="T1347" s="3">
        <v>0.46239202476280605</v>
      </c>
      <c r="U1347" s="122">
        <f t="shared" si="65"/>
        <v>-12307923682.007967</v>
      </c>
      <c r="V1347" s="3">
        <f t="shared" si="66"/>
        <v>0.496845925388195</v>
      </c>
    </row>
    <row r="1348" spans="13:22" x14ac:dyDescent="0.25">
      <c r="M1348" s="3">
        <v>1344</v>
      </c>
      <c r="N1348" s="122">
        <f>(_xlfn.GAMMA.INV(T1348,IF($O$2="Railway",$D$31,$D$32),IF($O$2="Railway",$F$31,$F$32))*'CBA Result'!$G$124)</f>
        <v>3110691204.1777501</v>
      </c>
      <c r="O1348" s="122">
        <f>'CBA Result'!$G$123+'CBA Result'!$G$127+'CBA Result'!$G$128+'CBA Result'!$G$129+'CBA Result'!$G$130</f>
        <v>728759586.14829445</v>
      </c>
      <c r="P1348" s="122">
        <f>'CBA Result'!$G$125+'CBA Result'!$G$126</f>
        <v>5415872827.8395329</v>
      </c>
      <c r="Q1348" s="122">
        <f>'CBA Result'!$G$110</f>
        <v>-7384971586.1375494</v>
      </c>
      <c r="R1348" s="3">
        <v>0.73576627291308305</v>
      </c>
      <c r="S1348" s="122">
        <f t="shared" si="64"/>
        <v>5948829085.2857027</v>
      </c>
      <c r="T1348" s="3">
        <v>0.8022176299322995</v>
      </c>
      <c r="U1348" s="122">
        <f t="shared" si="65"/>
        <v>-14927546765.830099</v>
      </c>
      <c r="V1348" s="3">
        <f t="shared" si="66"/>
        <v>0.65571925709974055</v>
      </c>
    </row>
    <row r="1349" spans="13:22" x14ac:dyDescent="0.25">
      <c r="M1349" s="3">
        <v>1345</v>
      </c>
      <c r="N1349" s="122">
        <f>(_xlfn.GAMMA.INV(T1349,IF($O$2="Railway",$D$31,$D$32),IF($O$2="Railway",$F$31,$F$32))*'CBA Result'!$G$124)</f>
        <v>2960799673.0448093</v>
      </c>
      <c r="O1349" s="122">
        <f>'CBA Result'!$G$123+'CBA Result'!$G$127+'CBA Result'!$G$128+'CBA Result'!$G$129+'CBA Result'!$G$130</f>
        <v>728759586.14829445</v>
      </c>
      <c r="P1349" s="122">
        <f>'CBA Result'!$G$125+'CBA Result'!$G$126</f>
        <v>5415872827.8395329</v>
      </c>
      <c r="Q1349" s="122">
        <f>'CBA Result'!$G$110</f>
        <v>-7384971586.1375494</v>
      </c>
      <c r="R1349" s="3">
        <v>0.51615565230194693</v>
      </c>
      <c r="S1349" s="122">
        <f t="shared" si="64"/>
        <v>4383938806.6643457</v>
      </c>
      <c r="T1349" s="3">
        <v>0.72644300811788387</v>
      </c>
      <c r="U1349" s="122">
        <f t="shared" si="65"/>
        <v>-14208249126.19817</v>
      </c>
      <c r="V1349" s="3">
        <f t="shared" si="66"/>
        <v>0.56822610542286778</v>
      </c>
    </row>
    <row r="1350" spans="13:22" x14ac:dyDescent="0.25">
      <c r="M1350" s="3">
        <v>1346</v>
      </c>
      <c r="N1350" s="122">
        <f>(_xlfn.GAMMA.INV(T1350,IF($O$2="Railway",$D$31,$D$32),IF($O$2="Railway",$F$31,$F$32))*'CBA Result'!$G$124)</f>
        <v>1940844667.2940235</v>
      </c>
      <c r="O1350" s="122">
        <f>'CBA Result'!$G$123+'CBA Result'!$G$127+'CBA Result'!$G$128+'CBA Result'!$G$129+'CBA Result'!$G$130</f>
        <v>728759586.14829445</v>
      </c>
      <c r="P1350" s="122">
        <f>'CBA Result'!$G$125+'CBA Result'!$G$126</f>
        <v>5415872827.8395329</v>
      </c>
      <c r="Q1350" s="122">
        <f>'CBA Result'!$G$110</f>
        <v>-7384971586.1375494</v>
      </c>
      <c r="R1350" s="3">
        <v>0.24560635496371597</v>
      </c>
      <c r="S1350" s="122">
        <f t="shared" ref="S1350:S1413" si="67">_xlfn.BETA.INV(R1350,IF($O$2="Railway",$I$30,$J$30),IF($O$2="Railway",$I$31,$J$31),IF($O$2="Railway",$I$27,$J$27),IF($O$2="Railway",$I$29,$J$29))*P1350</f>
        <v>2744601350.4071794</v>
      </c>
      <c r="T1350" s="3">
        <v>8.7510157787991427E-2</v>
      </c>
      <c r="U1350" s="122">
        <f t="shared" ref="U1350:U1413" si="68">_xlfn.GAMMA.INV(T1350,IF($O$2="Railway",$D$31,$D$32),IF($O$2="Railway",$F$31,$F$32))*Q1350</f>
        <v>-9313701564.8911648</v>
      </c>
      <c r="V1350" s="3">
        <f t="shared" ref="V1350:V1413" si="69">(N1350+O1350+S1350)/-U1350</f>
        <v>0.58131620023759745</v>
      </c>
    </row>
    <row r="1351" spans="13:22" x14ac:dyDescent="0.25">
      <c r="M1351" s="3">
        <v>1347</v>
      </c>
      <c r="N1351" s="122">
        <f>(_xlfn.GAMMA.INV(T1351,IF($O$2="Railway",$D$31,$D$32),IF($O$2="Railway",$F$31,$F$32))*'CBA Result'!$G$124)</f>
        <v>3666441896.0008249</v>
      </c>
      <c r="O1351" s="122">
        <f>'CBA Result'!$G$123+'CBA Result'!$G$127+'CBA Result'!$G$128+'CBA Result'!$G$129+'CBA Result'!$G$130</f>
        <v>728759586.14829445</v>
      </c>
      <c r="P1351" s="122">
        <f>'CBA Result'!$G$125+'CBA Result'!$G$126</f>
        <v>5415872827.8395329</v>
      </c>
      <c r="Q1351" s="122">
        <f>'CBA Result'!$G$110</f>
        <v>-7384971586.1375494</v>
      </c>
      <c r="R1351" s="3">
        <v>0.57457421566903921</v>
      </c>
      <c r="S1351" s="122">
        <f t="shared" si="67"/>
        <v>4761296544.6051474</v>
      </c>
      <c r="T1351" s="3">
        <v>0.95583346101313504</v>
      </c>
      <c r="U1351" s="122">
        <f t="shared" si="68"/>
        <v>-17594476363.724487</v>
      </c>
      <c r="V1351" s="3">
        <f t="shared" si="69"/>
        <v>0.52041889951511877</v>
      </c>
    </row>
    <row r="1352" spans="13:22" x14ac:dyDescent="0.25">
      <c r="M1352" s="3">
        <v>1348</v>
      </c>
      <c r="N1352" s="122">
        <f>(_xlfn.GAMMA.INV(T1352,IF($O$2="Railway",$D$31,$D$32),IF($O$2="Railway",$F$31,$F$32))*'CBA Result'!$G$124)</f>
        <v>2265981735.3062925</v>
      </c>
      <c r="O1352" s="122">
        <f>'CBA Result'!$G$123+'CBA Result'!$G$127+'CBA Result'!$G$128+'CBA Result'!$G$129+'CBA Result'!$G$130</f>
        <v>728759586.14829445</v>
      </c>
      <c r="P1352" s="122">
        <f>'CBA Result'!$G$125+'CBA Result'!$G$126</f>
        <v>5415872827.8395329</v>
      </c>
      <c r="Q1352" s="122">
        <f>'CBA Result'!$G$110</f>
        <v>-7384971586.1375494</v>
      </c>
      <c r="R1352" s="3">
        <v>0.85888083051707631</v>
      </c>
      <c r="S1352" s="122">
        <f t="shared" si="67"/>
        <v>7176900365.6073046</v>
      </c>
      <c r="T1352" s="3">
        <v>0.25167777273952152</v>
      </c>
      <c r="U1352" s="122">
        <f t="shared" si="68"/>
        <v>-10873965335.701855</v>
      </c>
      <c r="V1352" s="3">
        <f t="shared" si="69"/>
        <v>0.93541237010071521</v>
      </c>
    </row>
    <row r="1353" spans="13:22" x14ac:dyDescent="0.25">
      <c r="M1353" s="3">
        <v>1349</v>
      </c>
      <c r="N1353" s="122">
        <f>(_xlfn.GAMMA.INV(T1353,IF($O$2="Railway",$D$31,$D$32),IF($O$2="Railway",$F$31,$F$32))*'CBA Result'!$G$124)</f>
        <v>2274072184.1953063</v>
      </c>
      <c r="O1353" s="122">
        <f>'CBA Result'!$G$123+'CBA Result'!$G$127+'CBA Result'!$G$128+'CBA Result'!$G$129+'CBA Result'!$G$130</f>
        <v>728759586.14829445</v>
      </c>
      <c r="P1353" s="122">
        <f>'CBA Result'!$G$125+'CBA Result'!$G$126</f>
        <v>5415872827.8395329</v>
      </c>
      <c r="Q1353" s="122">
        <f>'CBA Result'!$G$110</f>
        <v>-7384971586.1375494</v>
      </c>
      <c r="R1353" s="3">
        <v>0.28567059729237554</v>
      </c>
      <c r="S1353" s="122">
        <f t="shared" si="67"/>
        <v>2989011956.7695904</v>
      </c>
      <c r="T1353" s="3">
        <v>0.25687684847064907</v>
      </c>
      <c r="U1353" s="122">
        <f t="shared" si="68"/>
        <v>-10912789682.517481</v>
      </c>
      <c r="V1353" s="3">
        <f t="shared" si="69"/>
        <v>0.54906617844126981</v>
      </c>
    </row>
    <row r="1354" spans="13:22" x14ac:dyDescent="0.25">
      <c r="M1354" s="3">
        <v>1350</v>
      </c>
      <c r="N1354" s="122">
        <f>(_xlfn.GAMMA.INV(T1354,IF($O$2="Railway",$D$31,$D$32),IF($O$2="Railway",$F$31,$F$32))*'CBA Result'!$G$124)</f>
        <v>2029608292.2849877</v>
      </c>
      <c r="O1354" s="122">
        <f>'CBA Result'!$G$123+'CBA Result'!$G$127+'CBA Result'!$G$128+'CBA Result'!$G$129+'CBA Result'!$G$130</f>
        <v>728759586.14829445</v>
      </c>
      <c r="P1354" s="122">
        <f>'CBA Result'!$G$125+'CBA Result'!$G$126</f>
        <v>5415872827.8395329</v>
      </c>
      <c r="Q1354" s="122">
        <f>'CBA Result'!$G$110</f>
        <v>-7384971586.1375494</v>
      </c>
      <c r="R1354" s="3">
        <v>0.7990471713429107</v>
      </c>
      <c r="S1354" s="122">
        <f t="shared" si="67"/>
        <v>6522549060.1405191</v>
      </c>
      <c r="T1354" s="3">
        <v>0.12274745433983503</v>
      </c>
      <c r="U1354" s="122">
        <f t="shared" si="68"/>
        <v>-9739659358.8945293</v>
      </c>
      <c r="V1354" s="3">
        <f t="shared" si="69"/>
        <v>0.95289954161468782</v>
      </c>
    </row>
    <row r="1355" spans="13:22" x14ac:dyDescent="0.25">
      <c r="M1355" s="3">
        <v>1351</v>
      </c>
      <c r="N1355" s="122">
        <f>(_xlfn.GAMMA.INV(T1355,IF($O$2="Railway",$D$31,$D$32),IF($O$2="Railway",$F$31,$F$32))*'CBA Result'!$G$124)</f>
        <v>2436666668.3847632</v>
      </c>
      <c r="O1355" s="122">
        <f>'CBA Result'!$G$123+'CBA Result'!$G$127+'CBA Result'!$G$128+'CBA Result'!$G$129+'CBA Result'!$G$130</f>
        <v>728759586.14829445</v>
      </c>
      <c r="P1355" s="122">
        <f>'CBA Result'!$G$125+'CBA Result'!$G$126</f>
        <v>5415872827.8395329</v>
      </c>
      <c r="Q1355" s="122">
        <f>'CBA Result'!$G$110</f>
        <v>-7384971586.1375494</v>
      </c>
      <c r="R1355" s="3">
        <v>0.68967815155224488</v>
      </c>
      <c r="S1355" s="122">
        <f t="shared" si="67"/>
        <v>5578648227.8136711</v>
      </c>
      <c r="T1355" s="3">
        <v>0.36879019593963547</v>
      </c>
      <c r="U1355" s="122">
        <f t="shared" si="68"/>
        <v>-11693046097.344007</v>
      </c>
      <c r="V1355" s="3">
        <f t="shared" si="69"/>
        <v>0.74780124952495342</v>
      </c>
    </row>
    <row r="1356" spans="13:22" x14ac:dyDescent="0.25">
      <c r="M1356" s="3">
        <v>1352</v>
      </c>
      <c r="N1356" s="122">
        <f>(_xlfn.GAMMA.INV(T1356,IF($O$2="Railway",$D$31,$D$32),IF($O$2="Railway",$F$31,$F$32))*'CBA Result'!$G$124)</f>
        <v>2231897584.6155076</v>
      </c>
      <c r="O1356" s="122">
        <f>'CBA Result'!$G$123+'CBA Result'!$G$127+'CBA Result'!$G$128+'CBA Result'!$G$129+'CBA Result'!$G$130</f>
        <v>728759586.14829445</v>
      </c>
      <c r="P1356" s="122">
        <f>'CBA Result'!$G$125+'CBA Result'!$G$126</f>
        <v>5415872827.8395329</v>
      </c>
      <c r="Q1356" s="122">
        <f>'CBA Result'!$G$110</f>
        <v>-7384971586.1375494</v>
      </c>
      <c r="R1356" s="3">
        <v>0.78225723545659342</v>
      </c>
      <c r="S1356" s="122">
        <f t="shared" si="67"/>
        <v>6361076630.8378649</v>
      </c>
      <c r="T1356" s="3">
        <v>0.23026759295589971</v>
      </c>
      <c r="U1356" s="122">
        <f t="shared" si="68"/>
        <v>-10710402731.761301</v>
      </c>
      <c r="V1356" s="3">
        <f t="shared" si="69"/>
        <v>0.87034391096783059</v>
      </c>
    </row>
    <row r="1357" spans="13:22" x14ac:dyDescent="0.25">
      <c r="M1357" s="3">
        <v>1353</v>
      </c>
      <c r="N1357" s="122">
        <f>(_xlfn.GAMMA.INV(T1357,IF($O$2="Railway",$D$31,$D$32),IF($O$2="Railway",$F$31,$F$32))*'CBA Result'!$G$124)</f>
        <v>2191026258.571878</v>
      </c>
      <c r="O1357" s="122">
        <f>'CBA Result'!$G$123+'CBA Result'!$G$127+'CBA Result'!$G$128+'CBA Result'!$G$129+'CBA Result'!$G$130</f>
        <v>728759586.14829445</v>
      </c>
      <c r="P1357" s="122">
        <f>'CBA Result'!$G$125+'CBA Result'!$G$126</f>
        <v>5415872827.8395329</v>
      </c>
      <c r="Q1357" s="122">
        <f>'CBA Result'!$G$110</f>
        <v>-7384971586.1375494</v>
      </c>
      <c r="R1357" s="3">
        <v>0.89065224201470017</v>
      </c>
      <c r="S1357" s="122">
        <f t="shared" si="67"/>
        <v>7599213951.9088802</v>
      </c>
      <c r="T1357" s="3">
        <v>0.20572493185169083</v>
      </c>
      <c r="U1357" s="122">
        <f t="shared" si="68"/>
        <v>-10514269914.052368</v>
      </c>
      <c r="V1357" s="3">
        <f t="shared" si="69"/>
        <v>1.0004498536384694</v>
      </c>
    </row>
    <row r="1358" spans="13:22" x14ac:dyDescent="0.25">
      <c r="M1358" s="3">
        <v>1354</v>
      </c>
      <c r="N1358" s="122">
        <f>(_xlfn.GAMMA.INV(T1358,IF($O$2="Railway",$D$31,$D$32),IF($O$2="Railway",$F$31,$F$32))*'CBA Result'!$G$124)</f>
        <v>2443968212.7624626</v>
      </c>
      <c r="O1358" s="122">
        <f>'CBA Result'!$G$123+'CBA Result'!$G$127+'CBA Result'!$G$128+'CBA Result'!$G$129+'CBA Result'!$G$130</f>
        <v>728759586.14829445</v>
      </c>
      <c r="P1358" s="122">
        <f>'CBA Result'!$G$125+'CBA Result'!$G$126</f>
        <v>5415872827.8395329</v>
      </c>
      <c r="Q1358" s="122">
        <f>'CBA Result'!$G$110</f>
        <v>-7384971586.1375494</v>
      </c>
      <c r="R1358" s="3">
        <v>1.1342332188982174E-2</v>
      </c>
      <c r="S1358" s="122">
        <f t="shared" si="67"/>
        <v>819879772.98549831</v>
      </c>
      <c r="T1358" s="3">
        <v>0.37405939151557921</v>
      </c>
      <c r="U1358" s="122">
        <f t="shared" si="68"/>
        <v>-11728084658.874805</v>
      </c>
      <c r="V1358" s="3">
        <f t="shared" si="69"/>
        <v>0.34043133964547173</v>
      </c>
    </row>
    <row r="1359" spans="13:22" x14ac:dyDescent="0.25">
      <c r="M1359" s="3">
        <v>1355</v>
      </c>
      <c r="N1359" s="122">
        <f>(_xlfn.GAMMA.INV(T1359,IF($O$2="Railway",$D$31,$D$32),IF($O$2="Railway",$F$31,$F$32))*'CBA Result'!$G$124)</f>
        <v>2072550351.0643802</v>
      </c>
      <c r="O1359" s="122">
        <f>'CBA Result'!$G$123+'CBA Result'!$G$127+'CBA Result'!$G$128+'CBA Result'!$G$129+'CBA Result'!$G$130</f>
        <v>728759586.14829445</v>
      </c>
      <c r="P1359" s="122">
        <f>'CBA Result'!$G$125+'CBA Result'!$G$126</f>
        <v>5415872827.8395329</v>
      </c>
      <c r="Q1359" s="122">
        <f>'CBA Result'!$G$110</f>
        <v>-7384971586.1375494</v>
      </c>
      <c r="R1359" s="3">
        <v>0.17985745847515988</v>
      </c>
      <c r="S1359" s="122">
        <f t="shared" si="67"/>
        <v>2326935802.1734338</v>
      </c>
      <c r="T1359" s="3">
        <v>0.1424982797025387</v>
      </c>
      <c r="U1359" s="122">
        <f t="shared" si="68"/>
        <v>-9945729183.4369011</v>
      </c>
      <c r="V1359" s="3">
        <f t="shared" si="69"/>
        <v>0.51562290152907253</v>
      </c>
    </row>
    <row r="1360" spans="13:22" x14ac:dyDescent="0.25">
      <c r="M1360" s="3">
        <v>1356</v>
      </c>
      <c r="N1360" s="122">
        <f>(_xlfn.GAMMA.INV(T1360,IF($O$2="Railway",$D$31,$D$32),IF($O$2="Railway",$F$31,$F$32))*'CBA Result'!$G$124)</f>
        <v>2157451859.7409005</v>
      </c>
      <c r="O1360" s="122">
        <f>'CBA Result'!$G$123+'CBA Result'!$G$127+'CBA Result'!$G$128+'CBA Result'!$G$129+'CBA Result'!$G$130</f>
        <v>728759586.14829445</v>
      </c>
      <c r="P1360" s="122">
        <f>'CBA Result'!$G$125+'CBA Result'!$G$126</f>
        <v>5415872827.8395329</v>
      </c>
      <c r="Q1360" s="122">
        <f>'CBA Result'!$G$110</f>
        <v>-7384971586.1375494</v>
      </c>
      <c r="R1360" s="3">
        <v>0.58753249449906186</v>
      </c>
      <c r="S1360" s="122">
        <f t="shared" si="67"/>
        <v>4847724809.7845898</v>
      </c>
      <c r="T1360" s="3">
        <v>0.18656393169384944</v>
      </c>
      <c r="U1360" s="122">
        <f t="shared" si="68"/>
        <v>-10353153501.079285</v>
      </c>
      <c r="V1360" s="3">
        <f t="shared" si="69"/>
        <v>0.74701261358363369</v>
      </c>
    </row>
    <row r="1361" spans="13:22" x14ac:dyDescent="0.25">
      <c r="M1361" s="3">
        <v>1357</v>
      </c>
      <c r="N1361" s="122">
        <f>(_xlfn.GAMMA.INV(T1361,IF($O$2="Railway",$D$31,$D$32),IF($O$2="Railway",$F$31,$F$32))*'CBA Result'!$G$124)</f>
        <v>3365862623.3619723</v>
      </c>
      <c r="O1361" s="122">
        <f>'CBA Result'!$G$123+'CBA Result'!$G$127+'CBA Result'!$G$128+'CBA Result'!$G$129+'CBA Result'!$G$130</f>
        <v>728759586.14829445</v>
      </c>
      <c r="P1361" s="122">
        <f>'CBA Result'!$G$125+'CBA Result'!$G$126</f>
        <v>5415872827.8395329</v>
      </c>
      <c r="Q1361" s="122">
        <f>'CBA Result'!$G$110</f>
        <v>-7384971586.1375494</v>
      </c>
      <c r="R1361" s="3">
        <v>0.50402892632536966</v>
      </c>
      <c r="S1361" s="122">
        <f t="shared" si="67"/>
        <v>4307710937.8810816</v>
      </c>
      <c r="T1361" s="3">
        <v>0.89497478319781665</v>
      </c>
      <c r="U1361" s="122">
        <f t="shared" si="68"/>
        <v>-16152060239.89657</v>
      </c>
      <c r="V1361" s="3">
        <f t="shared" si="69"/>
        <v>0.52020194468053516</v>
      </c>
    </row>
    <row r="1362" spans="13:22" x14ac:dyDescent="0.25">
      <c r="M1362" s="3">
        <v>1358</v>
      </c>
      <c r="N1362" s="122">
        <f>(_xlfn.GAMMA.INV(T1362,IF($O$2="Railway",$D$31,$D$32),IF($O$2="Railway",$F$31,$F$32))*'CBA Result'!$G$124)</f>
        <v>3580248851.6773086</v>
      </c>
      <c r="O1362" s="122">
        <f>'CBA Result'!$G$123+'CBA Result'!$G$127+'CBA Result'!$G$128+'CBA Result'!$G$129+'CBA Result'!$G$130</f>
        <v>728759586.14829445</v>
      </c>
      <c r="P1362" s="122">
        <f>'CBA Result'!$G$125+'CBA Result'!$G$126</f>
        <v>5415872827.8395329</v>
      </c>
      <c r="Q1362" s="122">
        <f>'CBA Result'!$G$110</f>
        <v>-7384971586.1375494</v>
      </c>
      <c r="R1362" s="3">
        <v>4.7182734416293504E-2</v>
      </c>
      <c r="S1362" s="122">
        <f t="shared" si="67"/>
        <v>1292345928.4225028</v>
      </c>
      <c r="T1362" s="3">
        <v>0.94266196290122983</v>
      </c>
      <c r="U1362" s="122">
        <f t="shared" si="68"/>
        <v>-17180854240.673332</v>
      </c>
      <c r="V1362" s="3">
        <f t="shared" si="69"/>
        <v>0.32602304214814082</v>
      </c>
    </row>
    <row r="1363" spans="13:22" x14ac:dyDescent="0.25">
      <c r="M1363" s="3">
        <v>1359</v>
      </c>
      <c r="N1363" s="122">
        <f>(_xlfn.GAMMA.INV(T1363,IF($O$2="Railway",$D$31,$D$32),IF($O$2="Railway",$F$31,$F$32))*'CBA Result'!$G$124)</f>
        <v>2549939752.0031166</v>
      </c>
      <c r="O1363" s="122">
        <f>'CBA Result'!$G$123+'CBA Result'!$G$127+'CBA Result'!$G$128+'CBA Result'!$G$129+'CBA Result'!$G$130</f>
        <v>728759586.14829445</v>
      </c>
      <c r="P1363" s="122">
        <f>'CBA Result'!$G$125+'CBA Result'!$G$126</f>
        <v>5415872827.8395329</v>
      </c>
      <c r="Q1363" s="122">
        <f>'CBA Result'!$G$110</f>
        <v>-7384971586.1375494</v>
      </c>
      <c r="R1363" s="3">
        <v>0.79071078292500641</v>
      </c>
      <c r="S1363" s="122">
        <f t="shared" si="67"/>
        <v>6441409887.3868513</v>
      </c>
      <c r="T1363" s="3">
        <v>0.45149012906741248</v>
      </c>
      <c r="U1363" s="122">
        <f t="shared" si="68"/>
        <v>-12236619580.546659</v>
      </c>
      <c r="V1363" s="3">
        <f t="shared" si="69"/>
        <v>0.79434595163773369</v>
      </c>
    </row>
    <row r="1364" spans="13:22" x14ac:dyDescent="0.25">
      <c r="M1364" s="3">
        <v>1360</v>
      </c>
      <c r="N1364" s="122">
        <f>(_xlfn.GAMMA.INV(T1364,IF($O$2="Railway",$D$31,$D$32),IF($O$2="Railway",$F$31,$F$32))*'CBA Result'!$G$124)</f>
        <v>1897757244.5242715</v>
      </c>
      <c r="O1364" s="122">
        <f>'CBA Result'!$G$123+'CBA Result'!$G$127+'CBA Result'!$G$128+'CBA Result'!$G$129+'CBA Result'!$G$130</f>
        <v>728759586.14829445</v>
      </c>
      <c r="P1364" s="122">
        <f>'CBA Result'!$G$125+'CBA Result'!$G$126</f>
        <v>5415872827.8395329</v>
      </c>
      <c r="Q1364" s="122">
        <f>'CBA Result'!$G$110</f>
        <v>-7384971586.1375494</v>
      </c>
      <c r="R1364" s="3">
        <v>0.45042068468246366</v>
      </c>
      <c r="S1364" s="122">
        <f t="shared" si="67"/>
        <v>3977162720.0283952</v>
      </c>
      <c r="T1364" s="3">
        <v>7.3104564557369911E-2</v>
      </c>
      <c r="U1364" s="122">
        <f t="shared" si="68"/>
        <v>-9106934169.4162483</v>
      </c>
      <c r="V1364" s="3">
        <f t="shared" si="69"/>
        <v>0.72512652752866613</v>
      </c>
    </row>
    <row r="1365" spans="13:22" x14ac:dyDescent="0.25">
      <c r="M1365" s="3">
        <v>1361</v>
      </c>
      <c r="N1365" s="122">
        <f>(_xlfn.GAMMA.INV(T1365,IF($O$2="Railway",$D$31,$D$32),IF($O$2="Railway",$F$31,$F$32))*'CBA Result'!$G$124)</f>
        <v>2938652830.0821819</v>
      </c>
      <c r="O1365" s="122">
        <f>'CBA Result'!$G$123+'CBA Result'!$G$127+'CBA Result'!$G$128+'CBA Result'!$G$129+'CBA Result'!$G$130</f>
        <v>728759586.14829445</v>
      </c>
      <c r="P1365" s="122">
        <f>'CBA Result'!$G$125+'CBA Result'!$G$126</f>
        <v>5415872827.8395329</v>
      </c>
      <c r="Q1365" s="122">
        <f>'CBA Result'!$G$110</f>
        <v>-7384971586.1375494</v>
      </c>
      <c r="R1365" s="3">
        <v>0.34423213823861398</v>
      </c>
      <c r="S1365" s="122">
        <f t="shared" si="67"/>
        <v>3340047588.3768454</v>
      </c>
      <c r="T1365" s="3">
        <v>0.71390483828363416</v>
      </c>
      <c r="U1365" s="122">
        <f t="shared" si="68"/>
        <v>-14101971128.049042</v>
      </c>
      <c r="V1365" s="3">
        <f t="shared" si="69"/>
        <v>0.49691351237199555</v>
      </c>
    </row>
    <row r="1366" spans="13:22" x14ac:dyDescent="0.25">
      <c r="M1366" s="3">
        <v>1362</v>
      </c>
      <c r="N1366" s="122">
        <f>(_xlfn.GAMMA.INV(T1366,IF($O$2="Railway",$D$31,$D$32),IF($O$2="Railway",$F$31,$F$32))*'CBA Result'!$G$124)</f>
        <v>2351548155.8562484</v>
      </c>
      <c r="O1366" s="122">
        <f>'CBA Result'!$G$123+'CBA Result'!$G$127+'CBA Result'!$G$128+'CBA Result'!$G$129+'CBA Result'!$G$130</f>
        <v>728759586.14829445</v>
      </c>
      <c r="P1366" s="122">
        <f>'CBA Result'!$G$125+'CBA Result'!$G$126</f>
        <v>5415872827.8395329</v>
      </c>
      <c r="Q1366" s="122">
        <f>'CBA Result'!$G$110</f>
        <v>-7384971586.1375494</v>
      </c>
      <c r="R1366" s="3">
        <v>0.91653253943600932</v>
      </c>
      <c r="S1366" s="122">
        <f t="shared" si="67"/>
        <v>8007759384.1165314</v>
      </c>
      <c r="T1366" s="3">
        <v>0.30865787892983887</v>
      </c>
      <c r="U1366" s="122">
        <f t="shared" si="68"/>
        <v>-11284580424.280468</v>
      </c>
      <c r="V1366" s="3">
        <f t="shared" si="69"/>
        <v>0.98258567968228883</v>
      </c>
    </row>
    <row r="1367" spans="13:22" x14ac:dyDescent="0.25">
      <c r="M1367" s="3">
        <v>1363</v>
      </c>
      <c r="N1367" s="122">
        <f>(_xlfn.GAMMA.INV(T1367,IF($O$2="Railway",$D$31,$D$32),IF($O$2="Railway",$F$31,$F$32))*'CBA Result'!$G$124)</f>
        <v>2968457641.0913486</v>
      </c>
      <c r="O1367" s="122">
        <f>'CBA Result'!$G$123+'CBA Result'!$G$127+'CBA Result'!$G$128+'CBA Result'!$G$129+'CBA Result'!$G$130</f>
        <v>728759586.14829445</v>
      </c>
      <c r="P1367" s="122">
        <f>'CBA Result'!$G$125+'CBA Result'!$G$126</f>
        <v>5415872827.8395329</v>
      </c>
      <c r="Q1367" s="122">
        <f>'CBA Result'!$G$110</f>
        <v>-7384971586.1375494</v>
      </c>
      <c r="R1367" s="3">
        <v>6.2132468174562305E-2</v>
      </c>
      <c r="S1367" s="122">
        <f t="shared" si="67"/>
        <v>1438667666.669028</v>
      </c>
      <c r="T1367" s="3">
        <v>0.73070016129196957</v>
      </c>
      <c r="U1367" s="122">
        <f t="shared" si="68"/>
        <v>-14244998089.255777</v>
      </c>
      <c r="V1367" s="3">
        <f t="shared" si="69"/>
        <v>0.36053952845261444</v>
      </c>
    </row>
    <row r="1368" spans="13:22" x14ac:dyDescent="0.25">
      <c r="M1368" s="3">
        <v>1364</v>
      </c>
      <c r="N1368" s="122">
        <f>(_xlfn.GAMMA.INV(T1368,IF($O$2="Railway",$D$31,$D$32),IF($O$2="Railway",$F$31,$F$32))*'CBA Result'!$G$124)</f>
        <v>3225845794.2621508</v>
      </c>
      <c r="O1368" s="122">
        <f>'CBA Result'!$G$123+'CBA Result'!$G$127+'CBA Result'!$G$128+'CBA Result'!$G$129+'CBA Result'!$G$130</f>
        <v>728759586.14829445</v>
      </c>
      <c r="P1368" s="122">
        <f>'CBA Result'!$G$125+'CBA Result'!$G$126</f>
        <v>5415872827.8395329</v>
      </c>
      <c r="Q1368" s="122">
        <f>'CBA Result'!$G$110</f>
        <v>-7384971586.1375494</v>
      </c>
      <c r="R1368" s="3">
        <v>0.85617759861250442</v>
      </c>
      <c r="S1368" s="122">
        <f t="shared" si="67"/>
        <v>7143924951.8651524</v>
      </c>
      <c r="T1368" s="3">
        <v>0.84952855420603768</v>
      </c>
      <c r="U1368" s="122">
        <f t="shared" si="68"/>
        <v>-15480149199.165895</v>
      </c>
      <c r="V1368" s="3">
        <f t="shared" si="69"/>
        <v>0.71695241366753815</v>
      </c>
    </row>
    <row r="1369" spans="13:22" x14ac:dyDescent="0.25">
      <c r="M1369" s="3">
        <v>1365</v>
      </c>
      <c r="N1369" s="122">
        <f>(_xlfn.GAMMA.INV(T1369,IF($O$2="Railway",$D$31,$D$32),IF($O$2="Railway",$F$31,$F$32))*'CBA Result'!$G$124)</f>
        <v>2501561241.4986281</v>
      </c>
      <c r="O1369" s="122">
        <f>'CBA Result'!$G$123+'CBA Result'!$G$127+'CBA Result'!$G$128+'CBA Result'!$G$129+'CBA Result'!$G$130</f>
        <v>728759586.14829445</v>
      </c>
      <c r="P1369" s="122">
        <f>'CBA Result'!$G$125+'CBA Result'!$G$126</f>
        <v>5415872827.8395329</v>
      </c>
      <c r="Q1369" s="122">
        <f>'CBA Result'!$G$110</f>
        <v>-7384971586.1375494</v>
      </c>
      <c r="R1369" s="3">
        <v>0.41959781734994073</v>
      </c>
      <c r="S1369" s="122">
        <f t="shared" si="67"/>
        <v>3790690520.4637532</v>
      </c>
      <c r="T1369" s="3">
        <v>0.41599679743260221</v>
      </c>
      <c r="U1369" s="122">
        <f t="shared" si="68"/>
        <v>-12004461378.200167</v>
      </c>
      <c r="V1369" s="3">
        <f t="shared" si="69"/>
        <v>0.58486683632975611</v>
      </c>
    </row>
    <row r="1370" spans="13:22" x14ac:dyDescent="0.25">
      <c r="M1370" s="3">
        <v>1366</v>
      </c>
      <c r="N1370" s="122">
        <f>(_xlfn.GAMMA.INV(T1370,IF($O$2="Railway",$D$31,$D$32),IF($O$2="Railway",$F$31,$F$32))*'CBA Result'!$G$124)</f>
        <v>2955568253.7250018</v>
      </c>
      <c r="O1370" s="122">
        <f>'CBA Result'!$G$123+'CBA Result'!$G$127+'CBA Result'!$G$128+'CBA Result'!$G$129+'CBA Result'!$G$130</f>
        <v>728759586.14829445</v>
      </c>
      <c r="P1370" s="122">
        <f>'CBA Result'!$G$125+'CBA Result'!$G$126</f>
        <v>5415872827.8395329</v>
      </c>
      <c r="Q1370" s="122">
        <f>'CBA Result'!$G$110</f>
        <v>-7384971586.1375494</v>
      </c>
      <c r="R1370" s="3">
        <v>0.12951163087106854</v>
      </c>
      <c r="S1370" s="122">
        <f t="shared" si="67"/>
        <v>1981150527.4246306</v>
      </c>
      <c r="T1370" s="3">
        <v>0.72351155575106052</v>
      </c>
      <c r="U1370" s="122">
        <f t="shared" si="68"/>
        <v>-14183144655.383705</v>
      </c>
      <c r="V1370" s="3">
        <f t="shared" si="69"/>
        <v>0.39945149717889944</v>
      </c>
    </row>
    <row r="1371" spans="13:22" x14ac:dyDescent="0.25">
      <c r="M1371" s="3">
        <v>1367</v>
      </c>
      <c r="N1371" s="122">
        <f>(_xlfn.GAMMA.INV(T1371,IF($O$2="Railway",$D$31,$D$32),IF($O$2="Railway",$F$31,$F$32))*'CBA Result'!$G$124)</f>
        <v>3080229370.9761553</v>
      </c>
      <c r="O1371" s="122">
        <f>'CBA Result'!$G$123+'CBA Result'!$G$127+'CBA Result'!$G$128+'CBA Result'!$G$129+'CBA Result'!$G$130</f>
        <v>728759586.14829445</v>
      </c>
      <c r="P1371" s="122">
        <f>'CBA Result'!$G$125+'CBA Result'!$G$126</f>
        <v>5415872827.8395329</v>
      </c>
      <c r="Q1371" s="122">
        <f>'CBA Result'!$G$110</f>
        <v>-7384971586.1375494</v>
      </c>
      <c r="R1371" s="3">
        <v>7.0077558250304373E-2</v>
      </c>
      <c r="S1371" s="122">
        <f t="shared" si="67"/>
        <v>1510884914.8761466</v>
      </c>
      <c r="T1371" s="3">
        <v>0.78812194079398401</v>
      </c>
      <c r="U1371" s="122">
        <f t="shared" si="68"/>
        <v>-14781366894.591507</v>
      </c>
      <c r="V1371" s="3">
        <f t="shared" si="69"/>
        <v>0.35990405420131577</v>
      </c>
    </row>
    <row r="1372" spans="13:22" x14ac:dyDescent="0.25">
      <c r="M1372" s="3">
        <v>1368</v>
      </c>
      <c r="N1372" s="122">
        <f>(_xlfn.GAMMA.INV(T1372,IF($O$2="Railway",$D$31,$D$32),IF($O$2="Railway",$F$31,$F$32))*'CBA Result'!$G$124)</f>
        <v>2495808357.0144377</v>
      </c>
      <c r="O1372" s="122">
        <f>'CBA Result'!$G$123+'CBA Result'!$G$127+'CBA Result'!$G$128+'CBA Result'!$G$129+'CBA Result'!$G$130</f>
        <v>728759586.14829445</v>
      </c>
      <c r="P1372" s="122">
        <f>'CBA Result'!$G$125+'CBA Result'!$G$126</f>
        <v>5415872827.8395329</v>
      </c>
      <c r="Q1372" s="122">
        <f>'CBA Result'!$G$110</f>
        <v>-7384971586.1375494</v>
      </c>
      <c r="R1372" s="3">
        <v>0.73161044486439875</v>
      </c>
      <c r="S1372" s="122">
        <f t="shared" si="67"/>
        <v>5914066364.7821665</v>
      </c>
      <c r="T1372" s="3">
        <v>0.41178538345934446</v>
      </c>
      <c r="U1372" s="122">
        <f t="shared" si="68"/>
        <v>-11976854506.756021</v>
      </c>
      <c r="V1372" s="3">
        <f t="shared" si="69"/>
        <v>0.76302457400562795</v>
      </c>
    </row>
    <row r="1373" spans="13:22" x14ac:dyDescent="0.25">
      <c r="M1373" s="3">
        <v>1369</v>
      </c>
      <c r="N1373" s="122">
        <f>(_xlfn.GAMMA.INV(T1373,IF($O$2="Railway",$D$31,$D$32),IF($O$2="Railway",$F$31,$F$32))*'CBA Result'!$G$124)</f>
        <v>2428293275.0444069</v>
      </c>
      <c r="O1373" s="122">
        <f>'CBA Result'!$G$123+'CBA Result'!$G$127+'CBA Result'!$G$128+'CBA Result'!$G$129+'CBA Result'!$G$130</f>
        <v>728759586.14829445</v>
      </c>
      <c r="P1373" s="122">
        <f>'CBA Result'!$G$125+'CBA Result'!$G$126</f>
        <v>5415872827.8395329</v>
      </c>
      <c r="Q1373" s="122">
        <f>'CBA Result'!$G$110</f>
        <v>-7384971586.1375494</v>
      </c>
      <c r="R1373" s="3">
        <v>0.96770093687604108</v>
      </c>
      <c r="S1373" s="122">
        <f t="shared" si="67"/>
        <v>9193094395.3936939</v>
      </c>
      <c r="T1373" s="3">
        <v>0.36276480345597995</v>
      </c>
      <c r="U1373" s="122">
        <f t="shared" si="68"/>
        <v>-11652863960.168518</v>
      </c>
      <c r="V1373" s="3">
        <f t="shared" si="69"/>
        <v>1.0598379333013164</v>
      </c>
    </row>
    <row r="1374" spans="13:22" x14ac:dyDescent="0.25">
      <c r="M1374" s="3">
        <v>1370</v>
      </c>
      <c r="N1374" s="122">
        <f>(_xlfn.GAMMA.INV(T1374,IF($O$2="Railway",$D$31,$D$32),IF($O$2="Railway",$F$31,$F$32))*'CBA Result'!$G$124)</f>
        <v>2728313779.7994461</v>
      </c>
      <c r="O1374" s="122">
        <f>'CBA Result'!$G$123+'CBA Result'!$G$127+'CBA Result'!$G$128+'CBA Result'!$G$129+'CBA Result'!$G$130</f>
        <v>728759586.14829445</v>
      </c>
      <c r="P1374" s="122">
        <f>'CBA Result'!$G$125+'CBA Result'!$G$126</f>
        <v>5415872827.8395329</v>
      </c>
      <c r="Q1374" s="122">
        <f>'CBA Result'!$G$110</f>
        <v>-7384971586.1375494</v>
      </c>
      <c r="R1374" s="3">
        <v>0.62699648290130583</v>
      </c>
      <c r="S1374" s="122">
        <f t="shared" si="67"/>
        <v>5118562880.7849493</v>
      </c>
      <c r="T1374" s="3">
        <v>0.57976613150613432</v>
      </c>
      <c r="U1374" s="122">
        <f t="shared" si="68"/>
        <v>-13092598675.534655</v>
      </c>
      <c r="V1374" s="3">
        <f t="shared" si="69"/>
        <v>0.65499878666238054</v>
      </c>
    </row>
    <row r="1375" spans="13:22" x14ac:dyDescent="0.25">
      <c r="M1375" s="3">
        <v>1371</v>
      </c>
      <c r="N1375" s="122">
        <f>(_xlfn.GAMMA.INV(T1375,IF($O$2="Railway",$D$31,$D$32),IF($O$2="Railway",$F$31,$F$32))*'CBA Result'!$G$124)</f>
        <v>2591260572.8268528</v>
      </c>
      <c r="O1375" s="122">
        <f>'CBA Result'!$G$123+'CBA Result'!$G$127+'CBA Result'!$G$128+'CBA Result'!$G$129+'CBA Result'!$G$130</f>
        <v>728759586.14829445</v>
      </c>
      <c r="P1375" s="122">
        <f>'CBA Result'!$G$125+'CBA Result'!$G$126</f>
        <v>5415872827.8395329</v>
      </c>
      <c r="Q1375" s="122">
        <f>'CBA Result'!$G$110</f>
        <v>-7384971586.1375494</v>
      </c>
      <c r="R1375" s="3">
        <v>6.3295912537672416E-2</v>
      </c>
      <c r="S1375" s="122">
        <f t="shared" si="67"/>
        <v>1449450685.9743025</v>
      </c>
      <c r="T1375" s="3">
        <v>0.48176750669634949</v>
      </c>
      <c r="U1375" s="122">
        <f t="shared" si="68"/>
        <v>-12434909428.288668</v>
      </c>
      <c r="V1375" s="3">
        <f t="shared" si="69"/>
        <v>0.38355493238247407</v>
      </c>
    </row>
    <row r="1376" spans="13:22" x14ac:dyDescent="0.25">
      <c r="M1376" s="3">
        <v>1372</v>
      </c>
      <c r="N1376" s="122">
        <f>(_xlfn.GAMMA.INV(T1376,IF($O$2="Railway",$D$31,$D$32),IF($O$2="Railway",$F$31,$F$32))*'CBA Result'!$G$124)</f>
        <v>2154404594.6590228</v>
      </c>
      <c r="O1376" s="122">
        <f>'CBA Result'!$G$123+'CBA Result'!$G$127+'CBA Result'!$G$128+'CBA Result'!$G$129+'CBA Result'!$G$130</f>
        <v>728759586.14829445</v>
      </c>
      <c r="P1376" s="122">
        <f>'CBA Result'!$G$125+'CBA Result'!$G$126</f>
        <v>5415872827.8395329</v>
      </c>
      <c r="Q1376" s="122">
        <f>'CBA Result'!$G$110</f>
        <v>-7384971586.1375494</v>
      </c>
      <c r="R1376" s="3">
        <v>0.49821332834814036</v>
      </c>
      <c r="S1376" s="122">
        <f t="shared" si="67"/>
        <v>4271368924.6198239</v>
      </c>
      <c r="T1376" s="3">
        <v>0.1848716805941244</v>
      </c>
      <c r="U1376" s="122">
        <f t="shared" si="68"/>
        <v>-10338530322.81057</v>
      </c>
      <c r="V1376" s="3">
        <f t="shared" si="69"/>
        <v>0.69202612770227412</v>
      </c>
    </row>
    <row r="1377" spans="13:22" x14ac:dyDescent="0.25">
      <c r="M1377" s="3">
        <v>1373</v>
      </c>
      <c r="N1377" s="122">
        <f>(_xlfn.GAMMA.INV(T1377,IF($O$2="Railway",$D$31,$D$32),IF($O$2="Railway",$F$31,$F$32))*'CBA Result'!$G$124)</f>
        <v>2528019249.9864254</v>
      </c>
      <c r="O1377" s="122">
        <f>'CBA Result'!$G$123+'CBA Result'!$G$127+'CBA Result'!$G$128+'CBA Result'!$G$129+'CBA Result'!$G$130</f>
        <v>728759586.14829445</v>
      </c>
      <c r="P1377" s="122">
        <f>'CBA Result'!$G$125+'CBA Result'!$G$126</f>
        <v>5415872827.8395329</v>
      </c>
      <c r="Q1377" s="122">
        <f>'CBA Result'!$G$110</f>
        <v>-7384971586.1375494</v>
      </c>
      <c r="R1377" s="3">
        <v>0.32494838412739335</v>
      </c>
      <c r="S1377" s="122">
        <f t="shared" si="67"/>
        <v>3224902439.8139272</v>
      </c>
      <c r="T1377" s="3">
        <v>0.43539864836715547</v>
      </c>
      <c r="U1377" s="122">
        <f t="shared" si="68"/>
        <v>-12131427744.550478</v>
      </c>
      <c r="V1377" s="3">
        <f t="shared" si="69"/>
        <v>0.53428841290838691</v>
      </c>
    </row>
    <row r="1378" spans="13:22" x14ac:dyDescent="0.25">
      <c r="M1378" s="3">
        <v>1374</v>
      </c>
      <c r="N1378" s="122">
        <f>(_xlfn.GAMMA.INV(T1378,IF($O$2="Railway",$D$31,$D$32),IF($O$2="Railway",$F$31,$F$32))*'CBA Result'!$G$124)</f>
        <v>2613938027.5031776</v>
      </c>
      <c r="O1378" s="122">
        <f>'CBA Result'!$G$123+'CBA Result'!$G$127+'CBA Result'!$G$128+'CBA Result'!$G$129+'CBA Result'!$G$130</f>
        <v>728759586.14829445</v>
      </c>
      <c r="P1378" s="122">
        <f>'CBA Result'!$G$125+'CBA Result'!$G$126</f>
        <v>5415872827.8395329</v>
      </c>
      <c r="Q1378" s="122">
        <f>'CBA Result'!$G$110</f>
        <v>-7384971586.1375494</v>
      </c>
      <c r="R1378" s="3">
        <v>0.87715159701986667</v>
      </c>
      <c r="S1378" s="122">
        <f t="shared" si="67"/>
        <v>7411165048.6110916</v>
      </c>
      <c r="T1378" s="3">
        <v>0.49830282571034079</v>
      </c>
      <c r="U1378" s="122">
        <f t="shared" si="68"/>
        <v>-12543733719.416052</v>
      </c>
      <c r="V1378" s="3">
        <f t="shared" si="69"/>
        <v>0.85730954616941502</v>
      </c>
    </row>
    <row r="1379" spans="13:22" x14ac:dyDescent="0.25">
      <c r="M1379" s="3">
        <v>1375</v>
      </c>
      <c r="N1379" s="122">
        <f>(_xlfn.GAMMA.INV(T1379,IF($O$2="Railway",$D$31,$D$32),IF($O$2="Railway",$F$31,$F$32))*'CBA Result'!$G$124)</f>
        <v>2229919983.8855586</v>
      </c>
      <c r="O1379" s="122">
        <f>'CBA Result'!$G$123+'CBA Result'!$G$127+'CBA Result'!$G$128+'CBA Result'!$G$129+'CBA Result'!$G$130</f>
        <v>728759586.14829445</v>
      </c>
      <c r="P1379" s="122">
        <f>'CBA Result'!$G$125+'CBA Result'!$G$126</f>
        <v>5415872827.8395329</v>
      </c>
      <c r="Q1379" s="122">
        <f>'CBA Result'!$G$110</f>
        <v>-7384971586.1375494</v>
      </c>
      <c r="R1379" s="3">
        <v>0.37151529228292013</v>
      </c>
      <c r="S1379" s="122">
        <f t="shared" si="67"/>
        <v>3502780501.183794</v>
      </c>
      <c r="T1379" s="3">
        <v>0.22905083176811425</v>
      </c>
      <c r="U1379" s="122">
        <f t="shared" si="68"/>
        <v>-10700912645.654135</v>
      </c>
      <c r="V1379" s="3">
        <f t="shared" si="69"/>
        <v>0.60382327051719109</v>
      </c>
    </row>
    <row r="1380" spans="13:22" x14ac:dyDescent="0.25">
      <c r="M1380" s="3">
        <v>1376</v>
      </c>
      <c r="N1380" s="122">
        <f>(_xlfn.GAMMA.INV(T1380,IF($O$2="Railway",$D$31,$D$32),IF($O$2="Railway",$F$31,$F$32))*'CBA Result'!$G$124)</f>
        <v>1837761340.3287523</v>
      </c>
      <c r="O1380" s="122">
        <f>'CBA Result'!$G$123+'CBA Result'!$G$127+'CBA Result'!$G$128+'CBA Result'!$G$129+'CBA Result'!$G$130</f>
        <v>728759586.14829445</v>
      </c>
      <c r="P1380" s="122">
        <f>'CBA Result'!$G$125+'CBA Result'!$G$126</f>
        <v>5415872827.8395329</v>
      </c>
      <c r="Q1380" s="122">
        <f>'CBA Result'!$G$110</f>
        <v>-7384971586.1375494</v>
      </c>
      <c r="R1380" s="3">
        <v>0.79709173496291186</v>
      </c>
      <c r="S1380" s="122">
        <f t="shared" si="67"/>
        <v>6503337929.6254711</v>
      </c>
      <c r="T1380" s="3">
        <v>5.5873526844665178E-2</v>
      </c>
      <c r="U1380" s="122">
        <f t="shared" si="68"/>
        <v>-8819026560.8326416</v>
      </c>
      <c r="V1380" s="3">
        <f t="shared" si="69"/>
        <v>1.028442174829576</v>
      </c>
    </row>
    <row r="1381" spans="13:22" x14ac:dyDescent="0.25">
      <c r="M1381" s="3">
        <v>1377</v>
      </c>
      <c r="N1381" s="122">
        <f>(_xlfn.GAMMA.INV(T1381,IF($O$2="Railway",$D$31,$D$32),IF($O$2="Railway",$F$31,$F$32))*'CBA Result'!$G$124)</f>
        <v>2206104951.067122</v>
      </c>
      <c r="O1381" s="122">
        <f>'CBA Result'!$G$123+'CBA Result'!$G$127+'CBA Result'!$G$128+'CBA Result'!$G$129+'CBA Result'!$G$130</f>
        <v>728759586.14829445</v>
      </c>
      <c r="P1381" s="122">
        <f>'CBA Result'!$G$125+'CBA Result'!$G$126</f>
        <v>5415872827.8395329</v>
      </c>
      <c r="Q1381" s="122">
        <f>'CBA Result'!$G$110</f>
        <v>-7384971586.1375494</v>
      </c>
      <c r="R1381" s="3">
        <v>4.1233600924808655E-2</v>
      </c>
      <c r="S1381" s="122">
        <f t="shared" si="67"/>
        <v>1229132989.1893179</v>
      </c>
      <c r="T1381" s="3">
        <v>0.21462895494913437</v>
      </c>
      <c r="U1381" s="122">
        <f t="shared" si="68"/>
        <v>-10586629358.502539</v>
      </c>
      <c r="V1381" s="3">
        <f t="shared" si="69"/>
        <v>0.39332608948479569</v>
      </c>
    </row>
    <row r="1382" spans="13:22" x14ac:dyDescent="0.25">
      <c r="M1382" s="3">
        <v>1378</v>
      </c>
      <c r="N1382" s="122">
        <f>(_xlfn.GAMMA.INV(T1382,IF($O$2="Railway",$D$31,$D$32),IF($O$2="Railway",$F$31,$F$32))*'CBA Result'!$G$124)</f>
        <v>2317687417.1338844</v>
      </c>
      <c r="O1382" s="122">
        <f>'CBA Result'!$G$123+'CBA Result'!$G$127+'CBA Result'!$G$128+'CBA Result'!$G$129+'CBA Result'!$G$130</f>
        <v>728759586.14829445</v>
      </c>
      <c r="P1382" s="122">
        <f>'CBA Result'!$G$125+'CBA Result'!$G$126</f>
        <v>5415872827.8395329</v>
      </c>
      <c r="Q1382" s="122">
        <f>'CBA Result'!$G$110</f>
        <v>-7384971586.1375494</v>
      </c>
      <c r="R1382" s="3">
        <v>0.88819255484254778</v>
      </c>
      <c r="S1382" s="122">
        <f t="shared" si="67"/>
        <v>7563866362.8941851</v>
      </c>
      <c r="T1382" s="3">
        <v>0.28561123581674486</v>
      </c>
      <c r="U1382" s="122">
        <f t="shared" si="68"/>
        <v>-11122089926.951515</v>
      </c>
      <c r="V1382" s="3">
        <f t="shared" si="69"/>
        <v>0.95398557607999623</v>
      </c>
    </row>
    <row r="1383" spans="13:22" x14ac:dyDescent="0.25">
      <c r="M1383" s="3">
        <v>1379</v>
      </c>
      <c r="N1383" s="122">
        <f>(_xlfn.GAMMA.INV(T1383,IF($O$2="Railway",$D$31,$D$32),IF($O$2="Railway",$F$31,$F$32))*'CBA Result'!$G$124)</f>
        <v>2372223514.7039971</v>
      </c>
      <c r="O1383" s="122">
        <f>'CBA Result'!$G$123+'CBA Result'!$G$127+'CBA Result'!$G$128+'CBA Result'!$G$129+'CBA Result'!$G$130</f>
        <v>728759586.14829445</v>
      </c>
      <c r="P1383" s="122">
        <f>'CBA Result'!$G$125+'CBA Result'!$G$126</f>
        <v>5415872827.8395329</v>
      </c>
      <c r="Q1383" s="122">
        <f>'CBA Result'!$G$110</f>
        <v>-7384971586.1375494</v>
      </c>
      <c r="R1383" s="3">
        <v>0.75086258941701378</v>
      </c>
      <c r="S1383" s="122">
        <f t="shared" si="67"/>
        <v>6077763295.7169399</v>
      </c>
      <c r="T1383" s="3">
        <v>0.32300465640088938</v>
      </c>
      <c r="U1383" s="122">
        <f t="shared" si="68"/>
        <v>-11383797082.522078</v>
      </c>
      <c r="V1383" s="3">
        <f t="shared" si="69"/>
        <v>0.80629919261839844</v>
      </c>
    </row>
    <row r="1384" spans="13:22" x14ac:dyDescent="0.25">
      <c r="M1384" s="3">
        <v>1380</v>
      </c>
      <c r="N1384" s="122">
        <f>(_xlfn.GAMMA.INV(T1384,IF($O$2="Railway",$D$31,$D$32),IF($O$2="Railway",$F$31,$F$32))*'CBA Result'!$G$124)</f>
        <v>1575466801.6262064</v>
      </c>
      <c r="O1384" s="122">
        <f>'CBA Result'!$G$123+'CBA Result'!$G$127+'CBA Result'!$G$128+'CBA Result'!$G$129+'CBA Result'!$G$130</f>
        <v>728759586.14829445</v>
      </c>
      <c r="P1384" s="122">
        <f>'CBA Result'!$G$125+'CBA Result'!$G$126</f>
        <v>5415872827.8395329</v>
      </c>
      <c r="Q1384" s="122">
        <f>'CBA Result'!$G$110</f>
        <v>-7384971586.1375494</v>
      </c>
      <c r="R1384" s="3">
        <v>0.5865779209679588</v>
      </c>
      <c r="S1384" s="122">
        <f t="shared" si="67"/>
        <v>4841319205.7729912</v>
      </c>
      <c r="T1384" s="3">
        <v>1.2871576120186745E-2</v>
      </c>
      <c r="U1384" s="122">
        <f t="shared" si="68"/>
        <v>-7560330748.2603197</v>
      </c>
      <c r="V1384" s="3">
        <f t="shared" si="69"/>
        <v>0.9451366390540159</v>
      </c>
    </row>
    <row r="1385" spans="13:22" x14ac:dyDescent="0.25">
      <c r="M1385" s="3">
        <v>1381</v>
      </c>
      <c r="N1385" s="122">
        <f>(_xlfn.GAMMA.INV(T1385,IF($O$2="Railway",$D$31,$D$32),IF($O$2="Railway",$F$31,$F$32))*'CBA Result'!$G$124)</f>
        <v>2346371943.2351966</v>
      </c>
      <c r="O1385" s="122">
        <f>'CBA Result'!$G$123+'CBA Result'!$G$127+'CBA Result'!$G$128+'CBA Result'!$G$129+'CBA Result'!$G$130</f>
        <v>728759586.14829445</v>
      </c>
      <c r="P1385" s="122">
        <f>'CBA Result'!$G$125+'CBA Result'!$G$126</f>
        <v>5415872827.8395329</v>
      </c>
      <c r="Q1385" s="122">
        <f>'CBA Result'!$G$110</f>
        <v>-7384971586.1375494</v>
      </c>
      <c r="R1385" s="3">
        <v>0.96256368240389223</v>
      </c>
      <c r="S1385" s="122">
        <f t="shared" si="67"/>
        <v>9030746841.7717686</v>
      </c>
      <c r="T1385" s="3">
        <v>0.30509711214559154</v>
      </c>
      <c r="U1385" s="122">
        <f t="shared" si="68"/>
        <v>-11259740878.694309</v>
      </c>
      <c r="V1385" s="3">
        <f t="shared" si="69"/>
        <v>1.0751471549458134</v>
      </c>
    </row>
    <row r="1386" spans="13:22" x14ac:dyDescent="0.25">
      <c r="M1386" s="3">
        <v>1382</v>
      </c>
      <c r="N1386" s="122">
        <f>(_xlfn.GAMMA.INV(T1386,IF($O$2="Railway",$D$31,$D$32),IF($O$2="Railway",$F$31,$F$32))*'CBA Result'!$G$124)</f>
        <v>2509579993.6104512</v>
      </c>
      <c r="O1386" s="122">
        <f>'CBA Result'!$G$123+'CBA Result'!$G$127+'CBA Result'!$G$128+'CBA Result'!$G$129+'CBA Result'!$G$130</f>
        <v>728759586.14829445</v>
      </c>
      <c r="P1386" s="122">
        <f>'CBA Result'!$G$125+'CBA Result'!$G$126</f>
        <v>5415872827.8395329</v>
      </c>
      <c r="Q1386" s="122">
        <f>'CBA Result'!$G$110</f>
        <v>-7384971586.1375494</v>
      </c>
      <c r="R1386" s="3">
        <v>0.95978170416399378</v>
      </c>
      <c r="S1386" s="122">
        <f t="shared" si="67"/>
        <v>8949274346.1542625</v>
      </c>
      <c r="T1386" s="3">
        <v>0.42187211395531088</v>
      </c>
      <c r="U1386" s="122">
        <f t="shared" si="68"/>
        <v>-12042941667.401512</v>
      </c>
      <c r="V1386" s="3">
        <f t="shared" si="69"/>
        <v>1.0120130332361488</v>
      </c>
    </row>
    <row r="1387" spans="13:22" x14ac:dyDescent="0.25">
      <c r="M1387" s="3">
        <v>1383</v>
      </c>
      <c r="N1387" s="122">
        <f>(_xlfn.GAMMA.INV(T1387,IF($O$2="Railway",$D$31,$D$32),IF($O$2="Railway",$F$31,$F$32))*'CBA Result'!$G$124)</f>
        <v>4459352896.4622622</v>
      </c>
      <c r="O1387" s="122">
        <f>'CBA Result'!$G$123+'CBA Result'!$G$127+'CBA Result'!$G$128+'CBA Result'!$G$129+'CBA Result'!$G$130</f>
        <v>728759586.14829445</v>
      </c>
      <c r="P1387" s="122">
        <f>'CBA Result'!$G$125+'CBA Result'!$G$126</f>
        <v>5415872827.8395329</v>
      </c>
      <c r="Q1387" s="122">
        <f>'CBA Result'!$G$110</f>
        <v>-7384971586.1375494</v>
      </c>
      <c r="R1387" s="3">
        <v>0.52573100976528231</v>
      </c>
      <c r="S1387" s="122">
        <f t="shared" si="67"/>
        <v>4444585143.2555809</v>
      </c>
      <c r="T1387" s="3">
        <v>0.99735525121573376</v>
      </c>
      <c r="U1387" s="122">
        <f t="shared" si="68"/>
        <v>-21399487939.490299</v>
      </c>
      <c r="V1387" s="3">
        <f t="shared" si="69"/>
        <v>0.45013682818503803</v>
      </c>
    </row>
    <row r="1388" spans="13:22" x14ac:dyDescent="0.25">
      <c r="M1388" s="3">
        <v>1384</v>
      </c>
      <c r="N1388" s="122">
        <f>(_xlfn.GAMMA.INV(T1388,IF($O$2="Railway",$D$31,$D$32),IF($O$2="Railway",$F$31,$F$32))*'CBA Result'!$G$124)</f>
        <v>2527559386.4262395</v>
      </c>
      <c r="O1388" s="122">
        <f>'CBA Result'!$G$123+'CBA Result'!$G$127+'CBA Result'!$G$128+'CBA Result'!$G$129+'CBA Result'!$G$130</f>
        <v>728759586.14829445</v>
      </c>
      <c r="P1388" s="122">
        <f>'CBA Result'!$G$125+'CBA Result'!$G$126</f>
        <v>5415872827.8395329</v>
      </c>
      <c r="Q1388" s="122">
        <f>'CBA Result'!$G$110</f>
        <v>-7384971586.1375494</v>
      </c>
      <c r="R1388" s="3">
        <v>3.7640468589568932E-2</v>
      </c>
      <c r="S1388" s="122">
        <f t="shared" si="67"/>
        <v>1189165849.3670814</v>
      </c>
      <c r="T1388" s="3">
        <v>0.43506112252938156</v>
      </c>
      <c r="U1388" s="122">
        <f t="shared" si="68"/>
        <v>-12129220956.942837</v>
      </c>
      <c r="V1388" s="3">
        <f t="shared" si="69"/>
        <v>0.36651033382296444</v>
      </c>
    </row>
    <row r="1389" spans="13:22" x14ac:dyDescent="0.25">
      <c r="M1389" s="3">
        <v>1385</v>
      </c>
      <c r="N1389" s="122">
        <f>(_xlfn.GAMMA.INV(T1389,IF($O$2="Railway",$D$31,$D$32),IF($O$2="Railway",$F$31,$F$32))*'CBA Result'!$G$124)</f>
        <v>3134637643.025269</v>
      </c>
      <c r="O1389" s="122">
        <f>'CBA Result'!$G$123+'CBA Result'!$G$127+'CBA Result'!$G$128+'CBA Result'!$G$129+'CBA Result'!$G$130</f>
        <v>728759586.14829445</v>
      </c>
      <c r="P1389" s="122">
        <f>'CBA Result'!$G$125+'CBA Result'!$G$126</f>
        <v>5415872827.8395329</v>
      </c>
      <c r="Q1389" s="122">
        <f>'CBA Result'!$G$110</f>
        <v>-7384971586.1375494</v>
      </c>
      <c r="R1389" s="3">
        <v>5.0678413542530221E-2</v>
      </c>
      <c r="S1389" s="122">
        <f t="shared" si="67"/>
        <v>1328010211.3360829</v>
      </c>
      <c r="T1389" s="3">
        <v>0.81282999364214914</v>
      </c>
      <c r="U1389" s="122">
        <f t="shared" si="68"/>
        <v>-15042460642.621</v>
      </c>
      <c r="V1389" s="3">
        <f t="shared" si="69"/>
        <v>0.34511690366670589</v>
      </c>
    </row>
    <row r="1390" spans="13:22" x14ac:dyDescent="0.25">
      <c r="M1390" s="3">
        <v>1386</v>
      </c>
      <c r="N1390" s="122">
        <f>(_xlfn.GAMMA.INV(T1390,IF($O$2="Railway",$D$31,$D$32),IF($O$2="Railway",$F$31,$F$32))*'CBA Result'!$G$124)</f>
        <v>2645155428.2993717</v>
      </c>
      <c r="O1390" s="122">
        <f>'CBA Result'!$G$123+'CBA Result'!$G$127+'CBA Result'!$G$128+'CBA Result'!$G$129+'CBA Result'!$G$130</f>
        <v>728759586.14829445</v>
      </c>
      <c r="P1390" s="122">
        <f>'CBA Result'!$G$125+'CBA Result'!$G$126</f>
        <v>5415872827.8395329</v>
      </c>
      <c r="Q1390" s="122">
        <f>'CBA Result'!$G$110</f>
        <v>-7384971586.1375494</v>
      </c>
      <c r="R1390" s="3">
        <v>0.91607020067695721</v>
      </c>
      <c r="S1390" s="122">
        <f t="shared" si="67"/>
        <v>7999767076.5023432</v>
      </c>
      <c r="T1390" s="3">
        <v>0.52090824677084102</v>
      </c>
      <c r="U1390" s="122">
        <f t="shared" si="68"/>
        <v>-12693539399.15276</v>
      </c>
      <c r="V1390" s="3">
        <f t="shared" si="69"/>
        <v>0.89602133284504981</v>
      </c>
    </row>
    <row r="1391" spans="13:22" x14ac:dyDescent="0.25">
      <c r="M1391" s="3">
        <v>1387</v>
      </c>
      <c r="N1391" s="122">
        <f>(_xlfn.GAMMA.INV(T1391,IF($O$2="Railway",$D$31,$D$32),IF($O$2="Railway",$F$31,$F$32))*'CBA Result'!$G$124)</f>
        <v>2237455764.2345209</v>
      </c>
      <c r="O1391" s="122">
        <f>'CBA Result'!$G$123+'CBA Result'!$G$127+'CBA Result'!$G$128+'CBA Result'!$G$129+'CBA Result'!$G$130</f>
        <v>728759586.14829445</v>
      </c>
      <c r="P1391" s="122">
        <f>'CBA Result'!$G$125+'CBA Result'!$G$126</f>
        <v>5415872827.8395329</v>
      </c>
      <c r="Q1391" s="122">
        <f>'CBA Result'!$G$110</f>
        <v>-7384971586.1375494</v>
      </c>
      <c r="R1391" s="3">
        <v>0.56867501644524177</v>
      </c>
      <c r="S1391" s="122">
        <f t="shared" si="67"/>
        <v>4722314260.4527349</v>
      </c>
      <c r="T1391" s="3">
        <v>0.23370272637131173</v>
      </c>
      <c r="U1391" s="122">
        <f t="shared" si="68"/>
        <v>-10737075255.888504</v>
      </c>
      <c r="V1391" s="3">
        <f t="shared" si="69"/>
        <v>0.71607299265402391</v>
      </c>
    </row>
    <row r="1392" spans="13:22" x14ac:dyDescent="0.25">
      <c r="M1392" s="3">
        <v>1388</v>
      </c>
      <c r="N1392" s="122">
        <f>(_xlfn.GAMMA.INV(T1392,IF($O$2="Railway",$D$31,$D$32),IF($O$2="Railway",$F$31,$F$32))*'CBA Result'!$G$124)</f>
        <v>3218882613.2157917</v>
      </c>
      <c r="O1392" s="122">
        <f>'CBA Result'!$G$123+'CBA Result'!$G$127+'CBA Result'!$G$128+'CBA Result'!$G$129+'CBA Result'!$G$130</f>
        <v>728759586.14829445</v>
      </c>
      <c r="P1392" s="122">
        <f>'CBA Result'!$G$125+'CBA Result'!$G$126</f>
        <v>5415872827.8395329</v>
      </c>
      <c r="Q1392" s="122">
        <f>'CBA Result'!$G$110</f>
        <v>-7384971586.1375494</v>
      </c>
      <c r="R1392" s="3">
        <v>0.18163165538099024</v>
      </c>
      <c r="S1392" s="122">
        <f t="shared" si="67"/>
        <v>2338607865.1517959</v>
      </c>
      <c r="T1392" s="3">
        <v>0.84693129490743635</v>
      </c>
      <c r="U1392" s="122">
        <f t="shared" si="68"/>
        <v>-15446734371.43601</v>
      </c>
      <c r="V1392" s="3">
        <f t="shared" si="69"/>
        <v>0.40696304560919822</v>
      </c>
    </row>
    <row r="1393" spans="13:22" x14ac:dyDescent="0.25">
      <c r="M1393" s="3">
        <v>1389</v>
      </c>
      <c r="N1393" s="122">
        <f>(_xlfn.GAMMA.INV(T1393,IF($O$2="Railway",$D$31,$D$32),IF($O$2="Railway",$F$31,$F$32))*'CBA Result'!$G$124)</f>
        <v>2259393151.9569345</v>
      </c>
      <c r="O1393" s="122">
        <f>'CBA Result'!$G$123+'CBA Result'!$G$127+'CBA Result'!$G$128+'CBA Result'!$G$129+'CBA Result'!$G$130</f>
        <v>728759586.14829445</v>
      </c>
      <c r="P1393" s="122">
        <f>'CBA Result'!$G$125+'CBA Result'!$G$126</f>
        <v>5415872827.8395329</v>
      </c>
      <c r="Q1393" s="122">
        <f>'CBA Result'!$G$110</f>
        <v>-7384971586.1375494</v>
      </c>
      <c r="R1393" s="3">
        <v>0.52055542487345119</v>
      </c>
      <c r="S1393" s="122">
        <f t="shared" si="67"/>
        <v>4411753199.176137</v>
      </c>
      <c r="T1393" s="3">
        <v>0.24747610400766562</v>
      </c>
      <c r="U1393" s="122">
        <f t="shared" si="68"/>
        <v>-10842348122.802029</v>
      </c>
      <c r="V1393" s="3">
        <f t="shared" si="69"/>
        <v>0.6825003083712996</v>
      </c>
    </row>
    <row r="1394" spans="13:22" x14ac:dyDescent="0.25">
      <c r="M1394" s="3">
        <v>1390</v>
      </c>
      <c r="N1394" s="122">
        <f>(_xlfn.GAMMA.INV(T1394,IF($O$2="Railway",$D$31,$D$32),IF($O$2="Railway",$F$31,$F$32))*'CBA Result'!$G$124)</f>
        <v>2447882394.3085847</v>
      </c>
      <c r="O1394" s="122">
        <f>'CBA Result'!$G$123+'CBA Result'!$G$127+'CBA Result'!$G$128+'CBA Result'!$G$129+'CBA Result'!$G$130</f>
        <v>728759586.14829445</v>
      </c>
      <c r="P1394" s="122">
        <f>'CBA Result'!$G$125+'CBA Result'!$G$126</f>
        <v>5415872827.8395329</v>
      </c>
      <c r="Q1394" s="122">
        <f>'CBA Result'!$G$110</f>
        <v>-7384971586.1375494</v>
      </c>
      <c r="R1394" s="3">
        <v>0.38253481105633236</v>
      </c>
      <c r="S1394" s="122">
        <f t="shared" si="67"/>
        <v>3568565916.2164545</v>
      </c>
      <c r="T1394" s="3">
        <v>0.37688949984880205</v>
      </c>
      <c r="U1394" s="122">
        <f t="shared" si="68"/>
        <v>-11746867985.230444</v>
      </c>
      <c r="V1394" s="3">
        <f t="shared" si="69"/>
        <v>0.57421330563637984</v>
      </c>
    </row>
    <row r="1395" spans="13:22" x14ac:dyDescent="0.25">
      <c r="M1395" s="3">
        <v>1391</v>
      </c>
      <c r="N1395" s="122">
        <f>(_xlfn.GAMMA.INV(T1395,IF($O$2="Railway",$D$31,$D$32),IF($O$2="Railway",$F$31,$F$32))*'CBA Result'!$G$124)</f>
        <v>2613938028.1215796</v>
      </c>
      <c r="O1395" s="122">
        <f>'CBA Result'!$G$123+'CBA Result'!$G$127+'CBA Result'!$G$128+'CBA Result'!$G$129+'CBA Result'!$G$130</f>
        <v>728759586.14829445</v>
      </c>
      <c r="P1395" s="122">
        <f>'CBA Result'!$G$125+'CBA Result'!$G$126</f>
        <v>5415872827.8395329</v>
      </c>
      <c r="Q1395" s="122">
        <f>'CBA Result'!$G$110</f>
        <v>-7384971586.1375494</v>
      </c>
      <c r="R1395" s="3">
        <v>0.64144452896137116</v>
      </c>
      <c r="S1395" s="122">
        <f t="shared" si="67"/>
        <v>5221000063.3417664</v>
      </c>
      <c r="T1395" s="3">
        <v>0.4983028261601099</v>
      </c>
      <c r="U1395" s="122">
        <f t="shared" si="68"/>
        <v>-12543733722.383631</v>
      </c>
      <c r="V1395" s="3">
        <f t="shared" si="69"/>
        <v>0.68270722793885319</v>
      </c>
    </row>
    <row r="1396" spans="13:22" x14ac:dyDescent="0.25">
      <c r="M1396" s="3">
        <v>1392</v>
      </c>
      <c r="N1396" s="122">
        <f>(_xlfn.GAMMA.INV(T1396,IF($O$2="Railway",$D$31,$D$32),IF($O$2="Railway",$F$31,$F$32))*'CBA Result'!$G$124)</f>
        <v>1734143241.6178577</v>
      </c>
      <c r="O1396" s="122">
        <f>'CBA Result'!$G$123+'CBA Result'!$G$127+'CBA Result'!$G$128+'CBA Result'!$G$129+'CBA Result'!$G$130</f>
        <v>728759586.14829445</v>
      </c>
      <c r="P1396" s="122">
        <f>'CBA Result'!$G$125+'CBA Result'!$G$126</f>
        <v>5415872827.8395329</v>
      </c>
      <c r="Q1396" s="122">
        <f>'CBA Result'!$G$110</f>
        <v>-7384971586.1375494</v>
      </c>
      <c r="R1396" s="3">
        <v>0.98602666047192145</v>
      </c>
      <c r="S1396" s="122">
        <f t="shared" si="67"/>
        <v>9992950344.6690388</v>
      </c>
      <c r="T1396" s="3">
        <v>3.3250526719714402E-2</v>
      </c>
      <c r="U1396" s="122">
        <f t="shared" si="68"/>
        <v>-8321785300.6857233</v>
      </c>
      <c r="V1396" s="3">
        <f t="shared" si="69"/>
        <v>1.4967765596414531</v>
      </c>
    </row>
    <row r="1397" spans="13:22" x14ac:dyDescent="0.25">
      <c r="M1397" s="3">
        <v>1393</v>
      </c>
      <c r="N1397" s="122">
        <f>(_xlfn.GAMMA.INV(T1397,IF($O$2="Railway",$D$31,$D$32),IF($O$2="Railway",$F$31,$F$32))*'CBA Result'!$G$124)</f>
        <v>2193445489.5686321</v>
      </c>
      <c r="O1397" s="122">
        <f>'CBA Result'!$G$123+'CBA Result'!$G$127+'CBA Result'!$G$128+'CBA Result'!$G$129+'CBA Result'!$G$130</f>
        <v>728759586.14829445</v>
      </c>
      <c r="P1397" s="122">
        <f>'CBA Result'!$G$125+'CBA Result'!$G$126</f>
        <v>5415872827.8395329</v>
      </c>
      <c r="Q1397" s="122">
        <f>'CBA Result'!$G$110</f>
        <v>-7384971586.1375494</v>
      </c>
      <c r="R1397" s="3">
        <v>0.67670094576465034</v>
      </c>
      <c r="S1397" s="122">
        <f t="shared" si="67"/>
        <v>5479800725.4972258</v>
      </c>
      <c r="T1397" s="3">
        <v>0.20714131546240055</v>
      </c>
      <c r="U1397" s="122">
        <f t="shared" si="68"/>
        <v>-10525879290.062723</v>
      </c>
      <c r="V1397" s="3">
        <f t="shared" si="69"/>
        <v>0.79822365140994178</v>
      </c>
    </row>
    <row r="1398" spans="13:22" x14ac:dyDescent="0.25">
      <c r="M1398" s="3">
        <v>1394</v>
      </c>
      <c r="N1398" s="122">
        <f>(_xlfn.GAMMA.INV(T1398,IF($O$2="Railway",$D$31,$D$32),IF($O$2="Railway",$F$31,$F$32))*'CBA Result'!$G$124)</f>
        <v>3186431280.2872033</v>
      </c>
      <c r="O1398" s="122">
        <f>'CBA Result'!$G$123+'CBA Result'!$G$127+'CBA Result'!$G$128+'CBA Result'!$G$129+'CBA Result'!$G$130</f>
        <v>728759586.14829445</v>
      </c>
      <c r="P1398" s="122">
        <f>'CBA Result'!$G$125+'CBA Result'!$G$126</f>
        <v>5415872827.8395329</v>
      </c>
      <c r="Q1398" s="122">
        <f>'CBA Result'!$G$110</f>
        <v>-7384971586.1375494</v>
      </c>
      <c r="R1398" s="3">
        <v>0.38518230482572569</v>
      </c>
      <c r="S1398" s="122">
        <f t="shared" si="67"/>
        <v>3584383087.2534885</v>
      </c>
      <c r="T1398" s="3">
        <v>0.83438542874491395</v>
      </c>
      <c r="U1398" s="122">
        <f t="shared" si="68"/>
        <v>-15291007313.329298</v>
      </c>
      <c r="V1398" s="3">
        <f t="shared" si="69"/>
        <v>0.490456501655816</v>
      </c>
    </row>
    <row r="1399" spans="13:22" x14ac:dyDescent="0.25">
      <c r="M1399" s="3">
        <v>1395</v>
      </c>
      <c r="N1399" s="122">
        <f>(_xlfn.GAMMA.INV(T1399,IF($O$2="Railway",$D$31,$D$32),IF($O$2="Railway",$F$31,$F$32))*'CBA Result'!$G$124)</f>
        <v>2322655979.9493599</v>
      </c>
      <c r="O1399" s="122">
        <f>'CBA Result'!$G$123+'CBA Result'!$G$127+'CBA Result'!$G$128+'CBA Result'!$G$129+'CBA Result'!$G$130</f>
        <v>728759586.14829445</v>
      </c>
      <c r="P1399" s="122">
        <f>'CBA Result'!$G$125+'CBA Result'!$G$126</f>
        <v>5415872827.8395329</v>
      </c>
      <c r="Q1399" s="122">
        <f>'CBA Result'!$G$110</f>
        <v>-7384971586.1375494</v>
      </c>
      <c r="R1399" s="3">
        <v>0.61812234511583697</v>
      </c>
      <c r="S1399" s="122">
        <f t="shared" si="67"/>
        <v>5056570032.407052</v>
      </c>
      <c r="T1399" s="3">
        <v>0.28895522389000616</v>
      </c>
      <c r="U1399" s="122">
        <f t="shared" si="68"/>
        <v>-11145933005.199642</v>
      </c>
      <c r="V1399" s="3">
        <f t="shared" si="69"/>
        <v>0.72743893173611252</v>
      </c>
    </row>
    <row r="1400" spans="13:22" x14ac:dyDescent="0.25">
      <c r="M1400" s="3">
        <v>1396</v>
      </c>
      <c r="N1400" s="122">
        <f>(_xlfn.GAMMA.INV(T1400,IF($O$2="Railway",$D$31,$D$32),IF($O$2="Railway",$F$31,$F$32))*'CBA Result'!$G$124)</f>
        <v>2408811792.9249229</v>
      </c>
      <c r="O1400" s="122">
        <f>'CBA Result'!$G$123+'CBA Result'!$G$127+'CBA Result'!$G$128+'CBA Result'!$G$129+'CBA Result'!$G$130</f>
        <v>728759586.14829445</v>
      </c>
      <c r="P1400" s="122">
        <f>'CBA Result'!$G$125+'CBA Result'!$G$126</f>
        <v>5415872827.8395329</v>
      </c>
      <c r="Q1400" s="122">
        <f>'CBA Result'!$G$110</f>
        <v>-7384971586.1375494</v>
      </c>
      <c r="R1400" s="3">
        <v>0.9899820627542848</v>
      </c>
      <c r="S1400" s="122">
        <f t="shared" si="67"/>
        <v>10261337798.320196</v>
      </c>
      <c r="T1400" s="3">
        <v>0.34882589096811134</v>
      </c>
      <c r="U1400" s="122">
        <f t="shared" si="68"/>
        <v>-11559376462.915266</v>
      </c>
      <c r="V1400" s="3">
        <f t="shared" si="69"/>
        <v>1.1591377113099246</v>
      </c>
    </row>
    <row r="1401" spans="13:22" x14ac:dyDescent="0.25">
      <c r="M1401" s="3">
        <v>1397</v>
      </c>
      <c r="N1401" s="122">
        <f>(_xlfn.GAMMA.INV(T1401,IF($O$2="Railway",$D$31,$D$32),IF($O$2="Railway",$F$31,$F$32))*'CBA Result'!$G$124)</f>
        <v>3159538950.8741822</v>
      </c>
      <c r="O1401" s="122">
        <f>'CBA Result'!$G$123+'CBA Result'!$G$127+'CBA Result'!$G$128+'CBA Result'!$G$129+'CBA Result'!$G$130</f>
        <v>728759586.14829445</v>
      </c>
      <c r="P1401" s="122">
        <f>'CBA Result'!$G$125+'CBA Result'!$G$126</f>
        <v>5415872827.8395329</v>
      </c>
      <c r="Q1401" s="122">
        <f>'CBA Result'!$G$110</f>
        <v>-7384971586.1375494</v>
      </c>
      <c r="R1401" s="3">
        <v>0.14469339981125195</v>
      </c>
      <c r="S1401" s="122">
        <f t="shared" si="67"/>
        <v>2088859409.8012509</v>
      </c>
      <c r="T1401" s="3">
        <v>0.82343069325187002</v>
      </c>
      <c r="U1401" s="122">
        <f t="shared" si="68"/>
        <v>-15161956733.054457</v>
      </c>
      <c r="V1401" s="3">
        <f t="shared" si="69"/>
        <v>0.39422074947575697</v>
      </c>
    </row>
    <row r="1402" spans="13:22" x14ac:dyDescent="0.25">
      <c r="M1402" s="3">
        <v>1398</v>
      </c>
      <c r="N1402" s="122">
        <f>(_xlfn.GAMMA.INV(T1402,IF($O$2="Railway",$D$31,$D$32),IF($O$2="Railway",$F$31,$F$32))*'CBA Result'!$G$124)</f>
        <v>1388820947.4594607</v>
      </c>
      <c r="O1402" s="122">
        <f>'CBA Result'!$G$123+'CBA Result'!$G$127+'CBA Result'!$G$128+'CBA Result'!$G$129+'CBA Result'!$G$130</f>
        <v>728759586.14829445</v>
      </c>
      <c r="P1402" s="122">
        <f>'CBA Result'!$G$125+'CBA Result'!$G$126</f>
        <v>5415872827.8395329</v>
      </c>
      <c r="Q1402" s="122">
        <f>'CBA Result'!$G$110</f>
        <v>-7384971586.1375494</v>
      </c>
      <c r="R1402" s="3">
        <v>0.65110267529238219</v>
      </c>
      <c r="S1402" s="122">
        <f t="shared" si="67"/>
        <v>5290588719.7611923</v>
      </c>
      <c r="T1402" s="3">
        <v>3.1478031639572412E-3</v>
      </c>
      <c r="U1402" s="122">
        <f t="shared" si="68"/>
        <v>-6664656914.425416</v>
      </c>
      <c r="V1402" s="3">
        <f t="shared" si="69"/>
        <v>1.1115604821808944</v>
      </c>
    </row>
    <row r="1403" spans="13:22" x14ac:dyDescent="0.25">
      <c r="M1403" s="3">
        <v>1399</v>
      </c>
      <c r="N1403" s="122">
        <f>(_xlfn.GAMMA.INV(T1403,IF($O$2="Railway",$D$31,$D$32),IF($O$2="Railway",$F$31,$F$32))*'CBA Result'!$G$124)</f>
        <v>3409480905.2299104</v>
      </c>
      <c r="O1403" s="122">
        <f>'CBA Result'!$G$123+'CBA Result'!$G$127+'CBA Result'!$G$128+'CBA Result'!$G$129+'CBA Result'!$G$130</f>
        <v>728759586.14829445</v>
      </c>
      <c r="P1403" s="122">
        <f>'CBA Result'!$G$125+'CBA Result'!$G$126</f>
        <v>5415872827.8395329</v>
      </c>
      <c r="Q1403" s="122">
        <f>'CBA Result'!$G$110</f>
        <v>-7384971586.1375494</v>
      </c>
      <c r="R1403" s="3">
        <v>9.3813872767383288E-2</v>
      </c>
      <c r="S1403" s="122">
        <f t="shared" si="67"/>
        <v>1710672504.350714</v>
      </c>
      <c r="T1403" s="3">
        <v>0.90665489386986031</v>
      </c>
      <c r="U1403" s="122">
        <f t="shared" si="68"/>
        <v>-16361375115.495388</v>
      </c>
      <c r="V1403" s="3">
        <f t="shared" si="69"/>
        <v>0.35748297159873693</v>
      </c>
    </row>
    <row r="1404" spans="13:22" x14ac:dyDescent="0.25">
      <c r="M1404" s="3">
        <v>1400</v>
      </c>
      <c r="N1404" s="122">
        <f>(_xlfn.GAMMA.INV(T1404,IF($O$2="Railway",$D$31,$D$32),IF($O$2="Railway",$F$31,$F$32))*'CBA Result'!$G$124)</f>
        <v>2123704969.662138</v>
      </c>
      <c r="O1404" s="122">
        <f>'CBA Result'!$G$123+'CBA Result'!$G$127+'CBA Result'!$G$128+'CBA Result'!$G$129+'CBA Result'!$G$130</f>
        <v>728759586.14829445</v>
      </c>
      <c r="P1404" s="122">
        <f>'CBA Result'!$G$125+'CBA Result'!$G$126</f>
        <v>5415872827.8395329</v>
      </c>
      <c r="Q1404" s="122">
        <f>'CBA Result'!$G$110</f>
        <v>-7384971586.1375494</v>
      </c>
      <c r="R1404" s="3">
        <v>0.6382327404487691</v>
      </c>
      <c r="S1404" s="122">
        <f t="shared" si="67"/>
        <v>5198060451.6708469</v>
      </c>
      <c r="T1404" s="3">
        <v>0.16827318053962492</v>
      </c>
      <c r="U1404" s="122">
        <f t="shared" si="68"/>
        <v>-10191209339.223717</v>
      </c>
      <c r="V1404" s="3">
        <f t="shared" si="69"/>
        <v>0.78994795804032647</v>
      </c>
    </row>
    <row r="1405" spans="13:22" x14ac:dyDescent="0.25">
      <c r="M1405" s="3">
        <v>1401</v>
      </c>
      <c r="N1405" s="122">
        <f>(_xlfn.GAMMA.INV(T1405,IF($O$2="Railway",$D$31,$D$32),IF($O$2="Railway",$F$31,$F$32))*'CBA Result'!$G$124)</f>
        <v>4295430963.8222637</v>
      </c>
      <c r="O1405" s="122">
        <f>'CBA Result'!$G$123+'CBA Result'!$G$127+'CBA Result'!$G$128+'CBA Result'!$G$129+'CBA Result'!$G$130</f>
        <v>728759586.14829445</v>
      </c>
      <c r="P1405" s="122">
        <f>'CBA Result'!$G$125+'CBA Result'!$G$126</f>
        <v>5415872827.8395329</v>
      </c>
      <c r="Q1405" s="122">
        <f>'CBA Result'!$G$110</f>
        <v>-7384971586.1375494</v>
      </c>
      <c r="R1405" s="3">
        <v>0.32142685867963228</v>
      </c>
      <c r="S1405" s="122">
        <f t="shared" si="67"/>
        <v>3203843481.9487782</v>
      </c>
      <c r="T1405" s="3">
        <v>0.99499472820192103</v>
      </c>
      <c r="U1405" s="122">
        <f t="shared" si="68"/>
        <v>-20612861381.33419</v>
      </c>
      <c r="V1405" s="3">
        <f t="shared" si="69"/>
        <v>0.3991699104603772</v>
      </c>
    </row>
    <row r="1406" spans="13:22" x14ac:dyDescent="0.25">
      <c r="M1406" s="3">
        <v>1402</v>
      </c>
      <c r="N1406" s="122">
        <f>(_xlfn.GAMMA.INV(T1406,IF($O$2="Railway",$D$31,$D$32),IF($O$2="Railway",$F$31,$F$32))*'CBA Result'!$G$124)</f>
        <v>3047377030.009037</v>
      </c>
      <c r="O1406" s="122">
        <f>'CBA Result'!$G$123+'CBA Result'!$G$127+'CBA Result'!$G$128+'CBA Result'!$G$129+'CBA Result'!$G$130</f>
        <v>728759586.14829445</v>
      </c>
      <c r="P1406" s="122">
        <f>'CBA Result'!$G$125+'CBA Result'!$G$126</f>
        <v>5415872827.8395329</v>
      </c>
      <c r="Q1406" s="122">
        <f>'CBA Result'!$G$110</f>
        <v>-7384971586.1375494</v>
      </c>
      <c r="R1406" s="3">
        <v>0.86043579174413842</v>
      </c>
      <c r="S1406" s="122">
        <f t="shared" si="67"/>
        <v>7196051380.3958817</v>
      </c>
      <c r="T1406" s="3">
        <v>0.77217074292111276</v>
      </c>
      <c r="U1406" s="122">
        <f t="shared" si="68"/>
        <v>-14623715484.032005</v>
      </c>
      <c r="V1406" s="3">
        <f t="shared" si="69"/>
        <v>0.75030097573588705</v>
      </c>
    </row>
    <row r="1407" spans="13:22" x14ac:dyDescent="0.25">
      <c r="M1407" s="3">
        <v>1403</v>
      </c>
      <c r="N1407" s="122">
        <f>(_xlfn.GAMMA.INV(T1407,IF($O$2="Railway",$D$31,$D$32),IF($O$2="Railway",$F$31,$F$32))*'CBA Result'!$G$124)</f>
        <v>2358502527.2157435</v>
      </c>
      <c r="O1407" s="122">
        <f>'CBA Result'!$G$123+'CBA Result'!$G$127+'CBA Result'!$G$128+'CBA Result'!$G$129+'CBA Result'!$G$130</f>
        <v>728759586.14829445</v>
      </c>
      <c r="P1407" s="122">
        <f>'CBA Result'!$G$125+'CBA Result'!$G$126</f>
        <v>5415872827.8395329</v>
      </c>
      <c r="Q1407" s="122">
        <f>'CBA Result'!$G$110</f>
        <v>-7384971586.1375494</v>
      </c>
      <c r="R1407" s="3">
        <v>0.87728626348659478</v>
      </c>
      <c r="S1407" s="122">
        <f t="shared" si="67"/>
        <v>7412972587.9886827</v>
      </c>
      <c r="T1407" s="3">
        <v>0.31346189798877011</v>
      </c>
      <c r="U1407" s="122">
        <f t="shared" si="68"/>
        <v>-11317952976.193171</v>
      </c>
      <c r="V1407" s="3">
        <f t="shared" si="69"/>
        <v>0.92775033819627228</v>
      </c>
    </row>
    <row r="1408" spans="13:22" x14ac:dyDescent="0.25">
      <c r="M1408" s="3">
        <v>1404</v>
      </c>
      <c r="N1408" s="122">
        <f>(_xlfn.GAMMA.INV(T1408,IF($O$2="Railway",$D$31,$D$32),IF($O$2="Railway",$F$31,$F$32))*'CBA Result'!$G$124)</f>
        <v>2615846213.7852554</v>
      </c>
      <c r="O1408" s="122">
        <f>'CBA Result'!$G$123+'CBA Result'!$G$127+'CBA Result'!$G$128+'CBA Result'!$G$129+'CBA Result'!$G$130</f>
        <v>728759586.14829445</v>
      </c>
      <c r="P1408" s="122">
        <f>'CBA Result'!$G$125+'CBA Result'!$G$126</f>
        <v>5415872827.8395329</v>
      </c>
      <c r="Q1408" s="122">
        <f>'CBA Result'!$G$110</f>
        <v>-7384971586.1375494</v>
      </c>
      <c r="R1408" s="3">
        <v>2.7004240781816291E-2</v>
      </c>
      <c r="S1408" s="122">
        <f t="shared" si="67"/>
        <v>1060446394.4173512</v>
      </c>
      <c r="T1408" s="3">
        <v>0.49969033557972531</v>
      </c>
      <c r="U1408" s="122">
        <f t="shared" si="68"/>
        <v>-12552890700.322861</v>
      </c>
      <c r="V1408" s="3">
        <f t="shared" si="69"/>
        <v>0.35091934595093721</v>
      </c>
    </row>
    <row r="1409" spans="13:22" x14ac:dyDescent="0.25">
      <c r="M1409" s="3">
        <v>1405</v>
      </c>
      <c r="N1409" s="122">
        <f>(_xlfn.GAMMA.INV(T1409,IF($O$2="Railway",$D$31,$D$32),IF($O$2="Railway",$F$31,$F$32))*'CBA Result'!$G$124)</f>
        <v>2610483511.8860135</v>
      </c>
      <c r="O1409" s="122">
        <f>'CBA Result'!$G$123+'CBA Result'!$G$127+'CBA Result'!$G$128+'CBA Result'!$G$129+'CBA Result'!$G$130</f>
        <v>728759586.14829445</v>
      </c>
      <c r="P1409" s="122">
        <f>'CBA Result'!$G$125+'CBA Result'!$G$126</f>
        <v>5415872827.8395329</v>
      </c>
      <c r="Q1409" s="122">
        <f>'CBA Result'!$G$110</f>
        <v>-7384971586.1375494</v>
      </c>
      <c r="R1409" s="3">
        <v>0.41941101680026993</v>
      </c>
      <c r="S1409" s="122">
        <f t="shared" si="67"/>
        <v>3789566190.0568805</v>
      </c>
      <c r="T1409" s="3">
        <v>0.49578926764949593</v>
      </c>
      <c r="U1409" s="122">
        <f t="shared" si="68"/>
        <v>-12527156232.277742</v>
      </c>
      <c r="V1409" s="3">
        <f t="shared" si="69"/>
        <v>0.56906844266242518</v>
      </c>
    </row>
    <row r="1410" spans="13:22" x14ac:dyDescent="0.25">
      <c r="M1410" s="3">
        <v>1406</v>
      </c>
      <c r="N1410" s="122">
        <f>(_xlfn.GAMMA.INV(T1410,IF($O$2="Railway",$D$31,$D$32),IF($O$2="Railway",$F$31,$F$32))*'CBA Result'!$G$124)</f>
        <v>2744536757.7873902</v>
      </c>
      <c r="O1410" s="122">
        <f>'CBA Result'!$G$123+'CBA Result'!$G$127+'CBA Result'!$G$128+'CBA Result'!$G$129+'CBA Result'!$G$130</f>
        <v>728759586.14829445</v>
      </c>
      <c r="P1410" s="122">
        <f>'CBA Result'!$G$125+'CBA Result'!$G$126</f>
        <v>5415872827.8395329</v>
      </c>
      <c r="Q1410" s="122">
        <f>'CBA Result'!$G$110</f>
        <v>-7384971586.1375494</v>
      </c>
      <c r="R1410" s="3">
        <v>0.99299612609448873</v>
      </c>
      <c r="S1410" s="122">
        <f t="shared" si="67"/>
        <v>10523650304.235893</v>
      </c>
      <c r="T1410" s="3">
        <v>0.59094738877995212</v>
      </c>
      <c r="U1410" s="122">
        <f t="shared" si="68"/>
        <v>-13170449303.160704</v>
      </c>
      <c r="V1410" s="3">
        <f t="shared" si="69"/>
        <v>1.0627539217521249</v>
      </c>
    </row>
    <row r="1411" spans="13:22" x14ac:dyDescent="0.25">
      <c r="M1411" s="3">
        <v>1407</v>
      </c>
      <c r="N1411" s="122">
        <f>(_xlfn.GAMMA.INV(T1411,IF($O$2="Railway",$D$31,$D$32),IF($O$2="Railway",$F$31,$F$32))*'CBA Result'!$G$124)</f>
        <v>2747956042.4361229</v>
      </c>
      <c r="O1411" s="122">
        <f>'CBA Result'!$G$123+'CBA Result'!$G$127+'CBA Result'!$G$128+'CBA Result'!$G$129+'CBA Result'!$G$130</f>
        <v>728759586.14829445</v>
      </c>
      <c r="P1411" s="122">
        <f>'CBA Result'!$G$125+'CBA Result'!$G$126</f>
        <v>5415872827.8395329</v>
      </c>
      <c r="Q1411" s="122">
        <f>'CBA Result'!$G$110</f>
        <v>-7384971586.1375494</v>
      </c>
      <c r="R1411" s="3">
        <v>0.19094820067034668</v>
      </c>
      <c r="S1411" s="122">
        <f t="shared" si="67"/>
        <v>2399454607.4892273</v>
      </c>
      <c r="T1411" s="3">
        <v>0.59328936466104476</v>
      </c>
      <c r="U1411" s="122">
        <f t="shared" si="68"/>
        <v>-13186857724.360176</v>
      </c>
      <c r="V1411" s="3">
        <f t="shared" si="69"/>
        <v>0.44560807122522855</v>
      </c>
    </row>
    <row r="1412" spans="13:22" x14ac:dyDescent="0.25">
      <c r="M1412" s="3">
        <v>1408</v>
      </c>
      <c r="N1412" s="122">
        <f>(_xlfn.GAMMA.INV(T1412,IF($O$2="Railway",$D$31,$D$32),IF($O$2="Railway",$F$31,$F$32))*'CBA Result'!$G$124)</f>
        <v>3378759280.2470818</v>
      </c>
      <c r="O1412" s="122">
        <f>'CBA Result'!$G$123+'CBA Result'!$G$127+'CBA Result'!$G$128+'CBA Result'!$G$129+'CBA Result'!$G$130</f>
        <v>728759586.14829445</v>
      </c>
      <c r="P1412" s="122">
        <f>'CBA Result'!$G$125+'CBA Result'!$G$126</f>
        <v>5415872827.8395329</v>
      </c>
      <c r="Q1412" s="122">
        <f>'CBA Result'!$G$110</f>
        <v>-7384971586.1375494</v>
      </c>
      <c r="R1412" s="3">
        <v>3.6702843965954246E-2</v>
      </c>
      <c r="S1412" s="122">
        <f t="shared" si="67"/>
        <v>1178484217.8077867</v>
      </c>
      <c r="T1412" s="3">
        <v>0.89854376834538352</v>
      </c>
      <c r="U1412" s="122">
        <f t="shared" si="68"/>
        <v>-16213948558.646042</v>
      </c>
      <c r="V1412" s="3">
        <f t="shared" si="69"/>
        <v>0.32601577987518759</v>
      </c>
    </row>
    <row r="1413" spans="13:22" x14ac:dyDescent="0.25">
      <c r="M1413" s="3">
        <v>1409</v>
      </c>
      <c r="N1413" s="122">
        <f>(_xlfn.GAMMA.INV(T1413,IF($O$2="Railway",$D$31,$D$32),IF($O$2="Railway",$F$31,$F$32))*'CBA Result'!$G$124)</f>
        <v>2705882394.1812348</v>
      </c>
      <c r="O1413" s="122">
        <f>'CBA Result'!$G$123+'CBA Result'!$G$127+'CBA Result'!$G$128+'CBA Result'!$G$129+'CBA Result'!$G$130</f>
        <v>728759586.14829445</v>
      </c>
      <c r="P1413" s="122">
        <f>'CBA Result'!$G$125+'CBA Result'!$G$126</f>
        <v>5415872827.8395329</v>
      </c>
      <c r="Q1413" s="122">
        <f>'CBA Result'!$G$110</f>
        <v>-7384971586.1375494</v>
      </c>
      <c r="R1413" s="3">
        <v>0.67810377375881026</v>
      </c>
      <c r="S1413" s="122">
        <f t="shared" si="67"/>
        <v>5490385786.4892921</v>
      </c>
      <c r="T1413" s="3">
        <v>0.56412725846027101</v>
      </c>
      <c r="U1413" s="122">
        <f t="shared" si="68"/>
        <v>-12984955217.582767</v>
      </c>
      <c r="V1413" s="3">
        <f t="shared" si="69"/>
        <v>0.68733604523591663</v>
      </c>
    </row>
    <row r="1414" spans="13:22" x14ac:dyDescent="0.25">
      <c r="M1414" s="3">
        <v>1410</v>
      </c>
      <c r="N1414" s="122">
        <f>(_xlfn.GAMMA.INV(T1414,IF($O$2="Railway",$D$31,$D$32),IF($O$2="Railway",$F$31,$F$32))*'CBA Result'!$G$124)</f>
        <v>2580301303.792254</v>
      </c>
      <c r="O1414" s="122">
        <f>'CBA Result'!$G$123+'CBA Result'!$G$127+'CBA Result'!$G$128+'CBA Result'!$G$129+'CBA Result'!$G$130</f>
        <v>728759586.14829445</v>
      </c>
      <c r="P1414" s="122">
        <f>'CBA Result'!$G$125+'CBA Result'!$G$126</f>
        <v>5415872827.8395329</v>
      </c>
      <c r="Q1414" s="122">
        <f>'CBA Result'!$G$110</f>
        <v>-7384971586.1375494</v>
      </c>
      <c r="R1414" s="3">
        <v>0.61484733089990762</v>
      </c>
      <c r="S1414" s="122">
        <f t="shared" ref="S1414:S1477" si="70">_xlfn.BETA.INV(R1414,IF($O$2="Railway",$I$30,$J$30),IF($O$2="Railway",$I$31,$J$31),IF($O$2="Railway",$I$27,$J$27),IF($O$2="Railway",$I$29,$J$29))*P1414</f>
        <v>5033860061.3018885</v>
      </c>
      <c r="T1414" s="3">
        <v>0.47375140569236918</v>
      </c>
      <c r="U1414" s="122">
        <f t="shared" ref="U1414:U1477" si="71">_xlfn.GAMMA.INV(T1414,IF($O$2="Railway",$D$31,$D$32),IF($O$2="Railway",$F$31,$F$32))*Q1414</f>
        <v>-12382318222.574139</v>
      </c>
      <c r="V1414" s="3">
        <f t="shared" ref="V1414:V1477" si="72">(N1414+O1414+S1414)/-U1414</f>
        <v>0.67377697788710533</v>
      </c>
    </row>
    <row r="1415" spans="13:22" x14ac:dyDescent="0.25">
      <c r="M1415" s="3">
        <v>1411</v>
      </c>
      <c r="N1415" s="122">
        <f>(_xlfn.GAMMA.INV(T1415,IF($O$2="Railway",$D$31,$D$32),IF($O$2="Railway",$F$31,$F$32))*'CBA Result'!$G$124)</f>
        <v>3964643940.7621636</v>
      </c>
      <c r="O1415" s="122">
        <f>'CBA Result'!$G$123+'CBA Result'!$G$127+'CBA Result'!$G$128+'CBA Result'!$G$129+'CBA Result'!$G$130</f>
        <v>728759586.14829445</v>
      </c>
      <c r="P1415" s="122">
        <f>'CBA Result'!$G$125+'CBA Result'!$G$126</f>
        <v>5415872827.8395329</v>
      </c>
      <c r="Q1415" s="122">
        <f>'CBA Result'!$G$110</f>
        <v>-7384971586.1375494</v>
      </c>
      <c r="R1415" s="3">
        <v>0.96558623660294995</v>
      </c>
      <c r="S1415" s="122">
        <f t="shared" si="70"/>
        <v>9124217049.0001488</v>
      </c>
      <c r="T1415" s="3">
        <v>0.98334782189261005</v>
      </c>
      <c r="U1415" s="122">
        <f t="shared" si="71"/>
        <v>-19025484675.595058</v>
      </c>
      <c r="V1415" s="3">
        <f t="shared" si="72"/>
        <v>0.72626904446934593</v>
      </c>
    </row>
    <row r="1416" spans="13:22" x14ac:dyDescent="0.25">
      <c r="M1416" s="3">
        <v>1412</v>
      </c>
      <c r="N1416" s="122">
        <f>(_xlfn.GAMMA.INV(T1416,IF($O$2="Railway",$D$31,$D$32),IF($O$2="Railway",$F$31,$F$32))*'CBA Result'!$G$124)</f>
        <v>2801438300.0677638</v>
      </c>
      <c r="O1416" s="122">
        <f>'CBA Result'!$G$123+'CBA Result'!$G$127+'CBA Result'!$G$128+'CBA Result'!$G$129+'CBA Result'!$G$130</f>
        <v>728759586.14829445</v>
      </c>
      <c r="P1416" s="122">
        <f>'CBA Result'!$G$125+'CBA Result'!$G$126</f>
        <v>5415872827.8395329</v>
      </c>
      <c r="Q1416" s="122">
        <f>'CBA Result'!$G$110</f>
        <v>-7384971586.1375494</v>
      </c>
      <c r="R1416" s="3">
        <v>0.41401813698246581</v>
      </c>
      <c r="S1416" s="122">
        <f t="shared" si="70"/>
        <v>3757132259.9165592</v>
      </c>
      <c r="T1416" s="3">
        <v>0.62919463944670062</v>
      </c>
      <c r="U1416" s="122">
        <f t="shared" si="71"/>
        <v>-13443507725.770241</v>
      </c>
      <c r="V1416" s="3">
        <f t="shared" si="72"/>
        <v>0.54207058862794633</v>
      </c>
    </row>
    <row r="1417" spans="13:22" x14ac:dyDescent="0.25">
      <c r="M1417" s="3">
        <v>1413</v>
      </c>
      <c r="N1417" s="122">
        <f>(_xlfn.GAMMA.INV(T1417,IF($O$2="Railway",$D$31,$D$32),IF($O$2="Railway",$F$31,$F$32))*'CBA Result'!$G$124)</f>
        <v>2846099713.5401196</v>
      </c>
      <c r="O1417" s="122">
        <f>'CBA Result'!$G$123+'CBA Result'!$G$127+'CBA Result'!$G$128+'CBA Result'!$G$129+'CBA Result'!$G$130</f>
        <v>728759586.14829445</v>
      </c>
      <c r="P1417" s="122">
        <f>'CBA Result'!$G$125+'CBA Result'!$G$126</f>
        <v>5415872827.8395329</v>
      </c>
      <c r="Q1417" s="122">
        <f>'CBA Result'!$G$110</f>
        <v>-7384971586.1375494</v>
      </c>
      <c r="R1417" s="3">
        <v>0.31850656170445257</v>
      </c>
      <c r="S1417" s="122">
        <f t="shared" si="70"/>
        <v>3186369936.8975558</v>
      </c>
      <c r="T1417" s="3">
        <v>0.65802050016835756</v>
      </c>
      <c r="U1417" s="122">
        <f t="shared" si="71"/>
        <v>-13657828368.507549</v>
      </c>
      <c r="V1417" s="3">
        <f t="shared" si="72"/>
        <v>0.49504423793874336</v>
      </c>
    </row>
    <row r="1418" spans="13:22" x14ac:dyDescent="0.25">
      <c r="M1418" s="3">
        <v>1414</v>
      </c>
      <c r="N1418" s="122">
        <f>(_xlfn.GAMMA.INV(T1418,IF($O$2="Railway",$D$31,$D$32),IF($O$2="Railway",$F$31,$F$32))*'CBA Result'!$G$124)</f>
        <v>1875778967.7383955</v>
      </c>
      <c r="O1418" s="122">
        <f>'CBA Result'!$G$123+'CBA Result'!$G$127+'CBA Result'!$G$128+'CBA Result'!$G$129+'CBA Result'!$G$130</f>
        <v>728759586.14829445</v>
      </c>
      <c r="P1418" s="122">
        <f>'CBA Result'!$G$125+'CBA Result'!$G$126</f>
        <v>5415872827.8395329</v>
      </c>
      <c r="Q1418" s="122">
        <f>'CBA Result'!$G$110</f>
        <v>-7384971586.1375494</v>
      </c>
      <c r="R1418" s="3">
        <v>0.36487759065186431</v>
      </c>
      <c r="S1418" s="122">
        <f t="shared" si="70"/>
        <v>3463181701.3320513</v>
      </c>
      <c r="T1418" s="3">
        <v>6.6417904910737957E-2</v>
      </c>
      <c r="U1418" s="122">
        <f t="shared" si="71"/>
        <v>-9001465084.566906</v>
      </c>
      <c r="V1418" s="3">
        <f t="shared" si="72"/>
        <v>0.67408140766128211</v>
      </c>
    </row>
    <row r="1419" spans="13:22" x14ac:dyDescent="0.25">
      <c r="M1419" s="3">
        <v>1415</v>
      </c>
      <c r="N1419" s="122">
        <f>(_xlfn.GAMMA.INV(T1419,IF($O$2="Railway",$D$31,$D$32),IF($O$2="Railway",$F$31,$F$32))*'CBA Result'!$G$124)</f>
        <v>3659987065.7849202</v>
      </c>
      <c r="O1419" s="122">
        <f>'CBA Result'!$G$123+'CBA Result'!$G$127+'CBA Result'!$G$128+'CBA Result'!$G$129+'CBA Result'!$G$130</f>
        <v>728759586.14829445</v>
      </c>
      <c r="P1419" s="122">
        <f>'CBA Result'!$G$125+'CBA Result'!$G$126</f>
        <v>5415872827.8395329</v>
      </c>
      <c r="Q1419" s="122">
        <f>'CBA Result'!$G$110</f>
        <v>-7384971586.1375494</v>
      </c>
      <c r="R1419" s="3">
        <v>0.8327630087743898</v>
      </c>
      <c r="S1419" s="122">
        <f t="shared" si="70"/>
        <v>6873452881.4154596</v>
      </c>
      <c r="T1419" s="3">
        <v>0.95494647973240199</v>
      </c>
      <c r="U1419" s="122">
        <f t="shared" si="71"/>
        <v>-17563501003.719612</v>
      </c>
      <c r="V1419" s="3">
        <f t="shared" si="72"/>
        <v>0.64122748254824347</v>
      </c>
    </row>
    <row r="1420" spans="13:22" x14ac:dyDescent="0.25">
      <c r="M1420" s="3">
        <v>1416</v>
      </c>
      <c r="N1420" s="122">
        <f>(_xlfn.GAMMA.INV(T1420,IF($O$2="Railway",$D$31,$D$32),IF($O$2="Railway",$F$31,$F$32))*'CBA Result'!$G$124)</f>
        <v>3132725053.7328825</v>
      </c>
      <c r="O1420" s="122">
        <f>'CBA Result'!$G$123+'CBA Result'!$G$127+'CBA Result'!$G$128+'CBA Result'!$G$129+'CBA Result'!$G$130</f>
        <v>728759586.14829445</v>
      </c>
      <c r="P1420" s="122">
        <f>'CBA Result'!$G$125+'CBA Result'!$G$126</f>
        <v>5415872827.8395329</v>
      </c>
      <c r="Q1420" s="122">
        <f>'CBA Result'!$G$110</f>
        <v>-7384971586.1375494</v>
      </c>
      <c r="R1420" s="3">
        <v>0.14899555590138291</v>
      </c>
      <c r="S1420" s="122">
        <f t="shared" si="70"/>
        <v>2118771769.2739711</v>
      </c>
      <c r="T1420" s="3">
        <v>0.81199749301358526</v>
      </c>
      <c r="U1420" s="122">
        <f t="shared" si="71"/>
        <v>-15033282532.602371</v>
      </c>
      <c r="V1420" s="3">
        <f t="shared" si="72"/>
        <v>0.39780110539304298</v>
      </c>
    </row>
    <row r="1421" spans="13:22" x14ac:dyDescent="0.25">
      <c r="M1421" s="3">
        <v>1417</v>
      </c>
      <c r="N1421" s="122">
        <f>(_xlfn.GAMMA.INV(T1421,IF($O$2="Railway",$D$31,$D$32),IF($O$2="Railway",$F$31,$F$32))*'CBA Result'!$G$124)</f>
        <v>3914364849.5871253</v>
      </c>
      <c r="O1421" s="122">
        <f>'CBA Result'!$G$123+'CBA Result'!$G$127+'CBA Result'!$G$128+'CBA Result'!$G$129+'CBA Result'!$G$130</f>
        <v>728759586.14829445</v>
      </c>
      <c r="P1421" s="122">
        <f>'CBA Result'!$G$125+'CBA Result'!$G$126</f>
        <v>5415872827.8395329</v>
      </c>
      <c r="Q1421" s="122">
        <f>'CBA Result'!$G$110</f>
        <v>-7384971586.1375494</v>
      </c>
      <c r="R1421" s="3">
        <v>0.89435044169004652</v>
      </c>
      <c r="S1421" s="122">
        <f t="shared" si="70"/>
        <v>7653355824.7571945</v>
      </c>
      <c r="T1421" s="3">
        <v>0.98022235921848933</v>
      </c>
      <c r="U1421" s="122">
        <f t="shared" si="71"/>
        <v>-18784205990.056995</v>
      </c>
      <c r="V1421" s="3">
        <f t="shared" si="72"/>
        <v>0.65461804810921931</v>
      </c>
    </row>
    <row r="1422" spans="13:22" x14ac:dyDescent="0.25">
      <c r="M1422" s="3">
        <v>1418</v>
      </c>
      <c r="N1422" s="122">
        <f>(_xlfn.GAMMA.INV(T1422,IF($O$2="Railway",$D$31,$D$32),IF($O$2="Railway",$F$31,$F$32))*'CBA Result'!$G$124)</f>
        <v>3061182945.7671351</v>
      </c>
      <c r="O1422" s="122">
        <f>'CBA Result'!$G$123+'CBA Result'!$G$127+'CBA Result'!$G$128+'CBA Result'!$G$129+'CBA Result'!$G$130</f>
        <v>728759586.14829445</v>
      </c>
      <c r="P1422" s="122">
        <f>'CBA Result'!$G$125+'CBA Result'!$G$126</f>
        <v>5415872827.8395329</v>
      </c>
      <c r="Q1422" s="122">
        <f>'CBA Result'!$G$110</f>
        <v>-7384971586.1375494</v>
      </c>
      <c r="R1422" s="3">
        <v>0.72522760425674671</v>
      </c>
      <c r="S1422" s="122">
        <f t="shared" si="70"/>
        <v>5861253088.8736429</v>
      </c>
      <c r="T1422" s="3">
        <v>0.77896877662460762</v>
      </c>
      <c r="U1422" s="122">
        <f t="shared" si="71"/>
        <v>-14689967143.09972</v>
      </c>
      <c r="V1422" s="3">
        <f t="shared" si="72"/>
        <v>0.65699232181894318</v>
      </c>
    </row>
    <row r="1423" spans="13:22" x14ac:dyDescent="0.25">
      <c r="M1423" s="3">
        <v>1419</v>
      </c>
      <c r="N1423" s="122">
        <f>(_xlfn.GAMMA.INV(T1423,IF($O$2="Railway",$D$31,$D$32),IF($O$2="Railway",$F$31,$F$32))*'CBA Result'!$G$124)</f>
        <v>3683838987.0912733</v>
      </c>
      <c r="O1423" s="122">
        <f>'CBA Result'!$G$123+'CBA Result'!$G$127+'CBA Result'!$G$128+'CBA Result'!$G$129+'CBA Result'!$G$130</f>
        <v>728759586.14829445</v>
      </c>
      <c r="P1423" s="122">
        <f>'CBA Result'!$G$125+'CBA Result'!$G$126</f>
        <v>5415872827.8395329</v>
      </c>
      <c r="Q1423" s="122">
        <f>'CBA Result'!$G$110</f>
        <v>-7384971586.1375494</v>
      </c>
      <c r="R1423" s="3">
        <v>0.62434641447835981</v>
      </c>
      <c r="S1423" s="122">
        <f t="shared" si="70"/>
        <v>5099978842.527853</v>
      </c>
      <c r="T1423" s="3">
        <v>0.95814932535120356</v>
      </c>
      <c r="U1423" s="122">
        <f t="shared" si="71"/>
        <v>-17677961310.894199</v>
      </c>
      <c r="V1423" s="3">
        <f t="shared" si="72"/>
        <v>0.53810375803375088</v>
      </c>
    </row>
    <row r="1424" spans="13:22" x14ac:dyDescent="0.25">
      <c r="M1424" s="3">
        <v>1420</v>
      </c>
      <c r="N1424" s="122">
        <f>(_xlfn.GAMMA.INV(T1424,IF($O$2="Railway",$D$31,$D$32),IF($O$2="Railway",$F$31,$F$32))*'CBA Result'!$G$124)</f>
        <v>2508738542.4402895</v>
      </c>
      <c r="O1424" s="122">
        <f>'CBA Result'!$G$123+'CBA Result'!$G$127+'CBA Result'!$G$128+'CBA Result'!$G$129+'CBA Result'!$G$130</f>
        <v>728759586.14829445</v>
      </c>
      <c r="P1424" s="122">
        <f>'CBA Result'!$G$125+'CBA Result'!$G$126</f>
        <v>5415872827.8395329</v>
      </c>
      <c r="Q1424" s="122">
        <f>'CBA Result'!$G$110</f>
        <v>-7384971586.1375494</v>
      </c>
      <c r="R1424" s="3">
        <v>0.73290953558197147</v>
      </c>
      <c r="S1424" s="122">
        <f t="shared" si="70"/>
        <v>5924900544.9080248</v>
      </c>
      <c r="T1424" s="3">
        <v>0.42125533577724361</v>
      </c>
      <c r="U1424" s="122">
        <f t="shared" si="71"/>
        <v>-12038903721.855234</v>
      </c>
      <c r="V1424" s="3">
        <f t="shared" si="72"/>
        <v>0.7610658648979256</v>
      </c>
    </row>
    <row r="1425" spans="13:22" x14ac:dyDescent="0.25">
      <c r="M1425" s="3">
        <v>1421</v>
      </c>
      <c r="N1425" s="122">
        <f>(_xlfn.GAMMA.INV(T1425,IF($O$2="Railway",$D$31,$D$32),IF($O$2="Railway",$F$31,$F$32))*'CBA Result'!$G$124)</f>
        <v>2115181273.9725804</v>
      </c>
      <c r="O1425" s="122">
        <f>'CBA Result'!$G$123+'CBA Result'!$G$127+'CBA Result'!$G$128+'CBA Result'!$G$129+'CBA Result'!$G$130</f>
        <v>728759586.14829445</v>
      </c>
      <c r="P1425" s="122">
        <f>'CBA Result'!$G$125+'CBA Result'!$G$126</f>
        <v>5415872827.8395329</v>
      </c>
      <c r="Q1425" s="122">
        <f>'CBA Result'!$G$110</f>
        <v>-7384971586.1375494</v>
      </c>
      <c r="R1425" s="3">
        <v>0.70887991957497098</v>
      </c>
      <c r="S1425" s="122">
        <f t="shared" si="70"/>
        <v>5728988528.888238</v>
      </c>
      <c r="T1425" s="3">
        <v>0.16381262373398542</v>
      </c>
      <c r="U1425" s="122">
        <f t="shared" si="71"/>
        <v>-10150305932.979891</v>
      </c>
      <c r="V1425" s="3">
        <f t="shared" si="72"/>
        <v>0.84459812793960809</v>
      </c>
    </row>
    <row r="1426" spans="13:22" x14ac:dyDescent="0.25">
      <c r="M1426" s="3">
        <v>1422</v>
      </c>
      <c r="N1426" s="122">
        <f>(_xlfn.GAMMA.INV(T1426,IF($O$2="Railway",$D$31,$D$32),IF($O$2="Railway",$F$31,$F$32))*'CBA Result'!$G$124)</f>
        <v>2461885081.3295074</v>
      </c>
      <c r="O1426" s="122">
        <f>'CBA Result'!$G$123+'CBA Result'!$G$127+'CBA Result'!$G$128+'CBA Result'!$G$129+'CBA Result'!$G$130</f>
        <v>728759586.14829445</v>
      </c>
      <c r="P1426" s="122">
        <f>'CBA Result'!$G$125+'CBA Result'!$G$126</f>
        <v>5415872827.8395329</v>
      </c>
      <c r="Q1426" s="122">
        <f>'CBA Result'!$G$110</f>
        <v>-7384971586.1375494</v>
      </c>
      <c r="R1426" s="3">
        <v>0.26457487000716218</v>
      </c>
      <c r="S1426" s="122">
        <f t="shared" si="70"/>
        <v>2860961929.5956655</v>
      </c>
      <c r="T1426" s="3">
        <v>0.38704225020755678</v>
      </c>
      <c r="U1426" s="122">
        <f t="shared" si="71"/>
        <v>-11814063907.818766</v>
      </c>
      <c r="V1426" s="3">
        <f t="shared" si="72"/>
        <v>0.51223750305501581</v>
      </c>
    </row>
    <row r="1427" spans="13:22" x14ac:dyDescent="0.25">
      <c r="M1427" s="3">
        <v>1423</v>
      </c>
      <c r="N1427" s="122">
        <f>(_xlfn.GAMMA.INV(T1427,IF($O$2="Railway",$D$31,$D$32),IF($O$2="Railway",$F$31,$F$32))*'CBA Result'!$G$124)</f>
        <v>2449680469.2892799</v>
      </c>
      <c r="O1427" s="122">
        <f>'CBA Result'!$G$123+'CBA Result'!$G$127+'CBA Result'!$G$128+'CBA Result'!$G$129+'CBA Result'!$G$130</f>
        <v>728759586.14829445</v>
      </c>
      <c r="P1427" s="122">
        <f>'CBA Result'!$G$125+'CBA Result'!$G$126</f>
        <v>5415872827.8395329</v>
      </c>
      <c r="Q1427" s="122">
        <f>'CBA Result'!$G$110</f>
        <v>-7384971586.1375494</v>
      </c>
      <c r="R1427" s="3">
        <v>0.4588400866715181</v>
      </c>
      <c r="S1427" s="122">
        <f t="shared" si="70"/>
        <v>4028485516.8570428</v>
      </c>
      <c r="T1427" s="3">
        <v>0.37819078989034582</v>
      </c>
      <c r="U1427" s="122">
        <f t="shared" si="71"/>
        <v>-11755496565.37583</v>
      </c>
      <c r="V1427" s="3">
        <f t="shared" si="72"/>
        <v>0.6130685787890584</v>
      </c>
    </row>
    <row r="1428" spans="13:22" x14ac:dyDescent="0.25">
      <c r="M1428" s="3">
        <v>1424</v>
      </c>
      <c r="N1428" s="122">
        <f>(_xlfn.GAMMA.INV(T1428,IF($O$2="Railway",$D$31,$D$32),IF($O$2="Railway",$F$31,$F$32))*'CBA Result'!$G$124)</f>
        <v>3165161930.1674395</v>
      </c>
      <c r="O1428" s="122">
        <f>'CBA Result'!$G$123+'CBA Result'!$G$127+'CBA Result'!$G$128+'CBA Result'!$G$129+'CBA Result'!$G$130</f>
        <v>728759586.14829445</v>
      </c>
      <c r="P1428" s="122">
        <f>'CBA Result'!$G$125+'CBA Result'!$G$126</f>
        <v>5415872827.8395329</v>
      </c>
      <c r="Q1428" s="122">
        <f>'CBA Result'!$G$110</f>
        <v>-7384971586.1375494</v>
      </c>
      <c r="R1428" s="3">
        <v>0.14963391131804227</v>
      </c>
      <c r="S1428" s="122">
        <f t="shared" si="70"/>
        <v>2123189160.4134135</v>
      </c>
      <c r="T1428" s="3">
        <v>0.8257634452193352</v>
      </c>
      <c r="U1428" s="122">
        <f t="shared" si="71"/>
        <v>-15188940217.062983</v>
      </c>
      <c r="V1428" s="3">
        <f t="shared" si="72"/>
        <v>0.39615079068976999</v>
      </c>
    </row>
    <row r="1429" spans="13:22" x14ac:dyDescent="0.25">
      <c r="M1429" s="3">
        <v>1425</v>
      </c>
      <c r="N1429" s="122">
        <f>(_xlfn.GAMMA.INV(T1429,IF($O$2="Railway",$D$31,$D$32),IF($O$2="Railway",$F$31,$F$32))*'CBA Result'!$G$124)</f>
        <v>2515306405.8744516</v>
      </c>
      <c r="O1429" s="122">
        <f>'CBA Result'!$G$123+'CBA Result'!$G$127+'CBA Result'!$G$128+'CBA Result'!$G$129+'CBA Result'!$G$130</f>
        <v>728759586.14829445</v>
      </c>
      <c r="P1429" s="122">
        <f>'CBA Result'!$G$125+'CBA Result'!$G$126</f>
        <v>5415872827.8395329</v>
      </c>
      <c r="Q1429" s="122">
        <f>'CBA Result'!$G$110</f>
        <v>-7384971586.1375494</v>
      </c>
      <c r="R1429" s="3">
        <v>0.92262754462817465</v>
      </c>
      <c r="S1429" s="122">
        <f t="shared" si="70"/>
        <v>8116018690.6586161</v>
      </c>
      <c r="T1429" s="3">
        <v>0.42607086921942383</v>
      </c>
      <c r="U1429" s="122">
        <f t="shared" si="71"/>
        <v>-12070421504.280365</v>
      </c>
      <c r="V1429" s="3">
        <f t="shared" si="72"/>
        <v>0.94115062002208405</v>
      </c>
    </row>
    <row r="1430" spans="13:22" x14ac:dyDescent="0.25">
      <c r="M1430" s="3">
        <v>1426</v>
      </c>
      <c r="N1430" s="122">
        <f>(_xlfn.GAMMA.INV(T1430,IF($O$2="Railway",$D$31,$D$32),IF($O$2="Railway",$F$31,$F$32))*'CBA Result'!$G$124)</f>
        <v>3546121550.1890354</v>
      </c>
      <c r="O1430" s="122">
        <f>'CBA Result'!$G$123+'CBA Result'!$G$127+'CBA Result'!$G$128+'CBA Result'!$G$129+'CBA Result'!$G$130</f>
        <v>728759586.14829445</v>
      </c>
      <c r="P1430" s="122">
        <f>'CBA Result'!$G$125+'CBA Result'!$G$126</f>
        <v>5415872827.8395329</v>
      </c>
      <c r="Q1430" s="122">
        <f>'CBA Result'!$G$110</f>
        <v>-7384971586.1375494</v>
      </c>
      <c r="R1430" s="3">
        <v>0.35073683740246031</v>
      </c>
      <c r="S1430" s="122">
        <f t="shared" si="70"/>
        <v>3378847127.9784579</v>
      </c>
      <c r="T1430" s="3">
        <v>0.93659347928038594</v>
      </c>
      <c r="U1430" s="122">
        <f t="shared" si="71"/>
        <v>-17017084565.215481</v>
      </c>
      <c r="V1430" s="3">
        <f t="shared" si="72"/>
        <v>0.44976730502713302</v>
      </c>
    </row>
    <row r="1431" spans="13:22" x14ac:dyDescent="0.25">
      <c r="M1431" s="3">
        <v>1427</v>
      </c>
      <c r="N1431" s="122">
        <f>(_xlfn.GAMMA.INV(T1431,IF($O$2="Railway",$D$31,$D$32),IF($O$2="Railway",$F$31,$F$32))*'CBA Result'!$G$124)</f>
        <v>2238467414.8421974</v>
      </c>
      <c r="O1431" s="122">
        <f>'CBA Result'!$G$123+'CBA Result'!$G$127+'CBA Result'!$G$128+'CBA Result'!$G$129+'CBA Result'!$G$130</f>
        <v>728759586.14829445</v>
      </c>
      <c r="P1431" s="122">
        <f>'CBA Result'!$G$125+'CBA Result'!$G$126</f>
        <v>5415872827.8395329</v>
      </c>
      <c r="Q1431" s="122">
        <f>'CBA Result'!$G$110</f>
        <v>-7384971586.1375494</v>
      </c>
      <c r="R1431" s="3">
        <v>0.40933024497255666</v>
      </c>
      <c r="S1431" s="122">
        <f t="shared" si="70"/>
        <v>3728975677.3743653</v>
      </c>
      <c r="T1431" s="3">
        <v>0.23433037617332164</v>
      </c>
      <c r="U1431" s="122">
        <f t="shared" si="71"/>
        <v>-10741929952.406269</v>
      </c>
      <c r="V1431" s="3">
        <f t="shared" si="72"/>
        <v>0.62337054030638683</v>
      </c>
    </row>
    <row r="1432" spans="13:22" x14ac:dyDescent="0.25">
      <c r="M1432" s="3">
        <v>1428</v>
      </c>
      <c r="N1432" s="122">
        <f>(_xlfn.GAMMA.INV(T1432,IF($O$2="Railway",$D$31,$D$32),IF($O$2="Railway",$F$31,$F$32))*'CBA Result'!$G$124)</f>
        <v>2601688160.8475742</v>
      </c>
      <c r="O1432" s="122">
        <f>'CBA Result'!$G$123+'CBA Result'!$G$127+'CBA Result'!$G$128+'CBA Result'!$G$129+'CBA Result'!$G$130</f>
        <v>728759586.14829445</v>
      </c>
      <c r="P1432" s="122">
        <f>'CBA Result'!$G$125+'CBA Result'!$G$126</f>
        <v>5415872827.8395329</v>
      </c>
      <c r="Q1432" s="122">
        <f>'CBA Result'!$G$110</f>
        <v>-7384971586.1375494</v>
      </c>
      <c r="R1432" s="3">
        <v>0.73445301235564253</v>
      </c>
      <c r="S1432" s="122">
        <f t="shared" si="70"/>
        <v>5937811126.4354639</v>
      </c>
      <c r="T1432" s="3">
        <v>0.48938058484386571</v>
      </c>
      <c r="U1432" s="122">
        <f t="shared" si="71"/>
        <v>-12484949209.680363</v>
      </c>
      <c r="V1432" s="3">
        <f t="shared" si="72"/>
        <v>0.74235455169053233</v>
      </c>
    </row>
    <row r="1433" spans="13:22" x14ac:dyDescent="0.25">
      <c r="M1433" s="3">
        <v>1429</v>
      </c>
      <c r="N1433" s="122">
        <f>(_xlfn.GAMMA.INV(T1433,IF($O$2="Railway",$D$31,$D$32),IF($O$2="Railway",$F$31,$F$32))*'CBA Result'!$G$124)</f>
        <v>2743970548.6508746</v>
      </c>
      <c r="O1433" s="122">
        <f>'CBA Result'!$G$123+'CBA Result'!$G$127+'CBA Result'!$G$128+'CBA Result'!$G$129+'CBA Result'!$G$130</f>
        <v>728759586.14829445</v>
      </c>
      <c r="P1433" s="122">
        <f>'CBA Result'!$G$125+'CBA Result'!$G$126</f>
        <v>5415872827.8395329</v>
      </c>
      <c r="Q1433" s="122">
        <f>'CBA Result'!$G$110</f>
        <v>-7384971586.1375494</v>
      </c>
      <c r="R1433" s="3">
        <v>0.78284986052381378</v>
      </c>
      <c r="S1433" s="122">
        <f t="shared" si="70"/>
        <v>6366647337.0469456</v>
      </c>
      <c r="T1433" s="3">
        <v>0.59055907100483551</v>
      </c>
      <c r="U1433" s="122">
        <f t="shared" si="71"/>
        <v>-13167732185.706799</v>
      </c>
      <c r="V1433" s="3">
        <f t="shared" si="72"/>
        <v>0.74723402124828153</v>
      </c>
    </row>
    <row r="1434" spans="13:22" x14ac:dyDescent="0.25">
      <c r="M1434" s="3">
        <v>1430</v>
      </c>
      <c r="N1434" s="122">
        <f>(_xlfn.GAMMA.INV(T1434,IF($O$2="Railway",$D$31,$D$32),IF($O$2="Railway",$F$31,$F$32))*'CBA Result'!$G$124)</f>
        <v>2959088437.2876096</v>
      </c>
      <c r="O1434" s="122">
        <f>'CBA Result'!$G$123+'CBA Result'!$G$127+'CBA Result'!$G$128+'CBA Result'!$G$129+'CBA Result'!$G$130</f>
        <v>728759586.14829445</v>
      </c>
      <c r="P1434" s="122">
        <f>'CBA Result'!$G$125+'CBA Result'!$G$126</f>
        <v>5415872827.8395329</v>
      </c>
      <c r="Q1434" s="122">
        <f>'CBA Result'!$G$110</f>
        <v>-7384971586.1375494</v>
      </c>
      <c r="R1434" s="3">
        <v>0.566076626967566</v>
      </c>
      <c r="S1434" s="122">
        <f t="shared" si="70"/>
        <v>4705213038.4411764</v>
      </c>
      <c r="T1434" s="3">
        <v>0.72548617996212117</v>
      </c>
      <c r="U1434" s="122">
        <f t="shared" si="71"/>
        <v>-14200037269.052513</v>
      </c>
      <c r="V1434" s="3">
        <f t="shared" si="72"/>
        <v>0.59105908687781228</v>
      </c>
    </row>
    <row r="1435" spans="13:22" x14ac:dyDescent="0.25">
      <c r="M1435" s="3">
        <v>1431</v>
      </c>
      <c r="N1435" s="122">
        <f>(_xlfn.GAMMA.INV(T1435,IF($O$2="Railway",$D$31,$D$32),IF($O$2="Railway",$F$31,$F$32))*'CBA Result'!$G$124)</f>
        <v>1785246657.9572639</v>
      </c>
      <c r="O1435" s="122">
        <f>'CBA Result'!$G$123+'CBA Result'!$G$127+'CBA Result'!$G$128+'CBA Result'!$G$129+'CBA Result'!$G$130</f>
        <v>728759586.14829445</v>
      </c>
      <c r="P1435" s="122">
        <f>'CBA Result'!$G$125+'CBA Result'!$G$126</f>
        <v>5415872827.8395329</v>
      </c>
      <c r="Q1435" s="122">
        <f>'CBA Result'!$G$110</f>
        <v>-7384971586.1375494</v>
      </c>
      <c r="R1435" s="3">
        <v>0.82044508776401948</v>
      </c>
      <c r="S1435" s="122">
        <f t="shared" si="70"/>
        <v>6740611854.0366449</v>
      </c>
      <c r="T1435" s="3">
        <v>4.334214926701907E-2</v>
      </c>
      <c r="U1435" s="122">
        <f t="shared" si="71"/>
        <v>-8567019747.7036877</v>
      </c>
      <c r="V1435" s="3">
        <f t="shared" si="72"/>
        <v>1.0802610908680141</v>
      </c>
    </row>
    <row r="1436" spans="13:22" x14ac:dyDescent="0.25">
      <c r="M1436" s="3">
        <v>1432</v>
      </c>
      <c r="N1436" s="122">
        <f>(_xlfn.GAMMA.INV(T1436,IF($O$2="Railway",$D$31,$D$32),IF($O$2="Railway",$F$31,$F$32))*'CBA Result'!$G$124)</f>
        <v>2319418974.4051404</v>
      </c>
      <c r="O1436" s="122">
        <f>'CBA Result'!$G$123+'CBA Result'!$G$127+'CBA Result'!$G$128+'CBA Result'!$G$129+'CBA Result'!$G$130</f>
        <v>728759586.14829445</v>
      </c>
      <c r="P1436" s="122">
        <f>'CBA Result'!$G$125+'CBA Result'!$G$126</f>
        <v>5415872827.8395329</v>
      </c>
      <c r="Q1436" s="122">
        <f>'CBA Result'!$G$110</f>
        <v>-7384971586.1375494</v>
      </c>
      <c r="R1436" s="3">
        <v>0.29926206308433911</v>
      </c>
      <c r="S1436" s="122">
        <f t="shared" si="70"/>
        <v>3070933465.5967879</v>
      </c>
      <c r="T1436" s="3">
        <v>0.28677507998720997</v>
      </c>
      <c r="U1436" s="122">
        <f t="shared" si="71"/>
        <v>-11130399302.729372</v>
      </c>
      <c r="V1436" s="3">
        <f t="shared" si="72"/>
        <v>0.54976572355761821</v>
      </c>
    </row>
    <row r="1437" spans="13:22" x14ac:dyDescent="0.25">
      <c r="M1437" s="3">
        <v>1433</v>
      </c>
      <c r="N1437" s="122">
        <f>(_xlfn.GAMMA.INV(T1437,IF($O$2="Railway",$D$31,$D$32),IF($O$2="Railway",$F$31,$F$32))*'CBA Result'!$G$124)</f>
        <v>3146098690.4845543</v>
      </c>
      <c r="O1437" s="122">
        <f>'CBA Result'!$G$123+'CBA Result'!$G$127+'CBA Result'!$G$128+'CBA Result'!$G$129+'CBA Result'!$G$130</f>
        <v>728759586.14829445</v>
      </c>
      <c r="P1437" s="122">
        <f>'CBA Result'!$G$125+'CBA Result'!$G$126</f>
        <v>5415872827.8395329</v>
      </c>
      <c r="Q1437" s="122">
        <f>'CBA Result'!$G$110</f>
        <v>-7384971586.1375494</v>
      </c>
      <c r="R1437" s="3">
        <v>0.60093419146245997</v>
      </c>
      <c r="S1437" s="122">
        <f t="shared" si="70"/>
        <v>4938344007.9261856</v>
      </c>
      <c r="T1437" s="3">
        <v>0.81776393130251346</v>
      </c>
      <c r="U1437" s="122">
        <f t="shared" si="71"/>
        <v>-15097459776.480417</v>
      </c>
      <c r="V1437" s="3">
        <f t="shared" si="72"/>
        <v>0.58375398345413609</v>
      </c>
    </row>
    <row r="1438" spans="13:22" x14ac:dyDescent="0.25">
      <c r="M1438" s="3">
        <v>1434</v>
      </c>
      <c r="N1438" s="122">
        <f>(_xlfn.GAMMA.INV(T1438,IF($O$2="Railway",$D$31,$D$32),IF($O$2="Railway",$F$31,$F$32))*'CBA Result'!$G$124)</f>
        <v>3263288359.6942296</v>
      </c>
      <c r="O1438" s="122">
        <f>'CBA Result'!$G$123+'CBA Result'!$G$127+'CBA Result'!$G$128+'CBA Result'!$G$129+'CBA Result'!$G$130</f>
        <v>728759586.14829445</v>
      </c>
      <c r="P1438" s="122">
        <f>'CBA Result'!$G$125+'CBA Result'!$G$126</f>
        <v>5415872827.8395329</v>
      </c>
      <c r="Q1438" s="122">
        <f>'CBA Result'!$G$110</f>
        <v>-7384971586.1375494</v>
      </c>
      <c r="R1438" s="3">
        <v>0.91872207337878575</v>
      </c>
      <c r="S1438" s="122">
        <f t="shared" si="70"/>
        <v>8046018296.1695147</v>
      </c>
      <c r="T1438" s="3">
        <v>0.86293062985123703</v>
      </c>
      <c r="U1438" s="122">
        <f t="shared" si="71"/>
        <v>-15659828122.541302</v>
      </c>
      <c r="V1438" s="3">
        <f t="shared" si="72"/>
        <v>0.76872275658530553</v>
      </c>
    </row>
    <row r="1439" spans="13:22" x14ac:dyDescent="0.25">
      <c r="M1439" s="3">
        <v>1435</v>
      </c>
      <c r="N1439" s="122">
        <f>(_xlfn.GAMMA.INV(T1439,IF($O$2="Railway",$D$31,$D$32),IF($O$2="Railway",$F$31,$F$32))*'CBA Result'!$G$124)</f>
        <v>1992065437.2378838</v>
      </c>
      <c r="O1439" s="122">
        <f>'CBA Result'!$G$123+'CBA Result'!$G$127+'CBA Result'!$G$128+'CBA Result'!$G$129+'CBA Result'!$G$130</f>
        <v>728759586.14829445</v>
      </c>
      <c r="P1439" s="122">
        <f>'CBA Result'!$G$125+'CBA Result'!$G$126</f>
        <v>5415872827.8395329</v>
      </c>
      <c r="Q1439" s="122">
        <f>'CBA Result'!$G$110</f>
        <v>-7384971586.1375494</v>
      </c>
      <c r="R1439" s="3">
        <v>0.69659177040926634</v>
      </c>
      <c r="S1439" s="122">
        <f t="shared" si="70"/>
        <v>5632193090.3419704</v>
      </c>
      <c r="T1439" s="3">
        <v>0.10692205852160552</v>
      </c>
      <c r="U1439" s="122">
        <f t="shared" si="71"/>
        <v>-9559499166.9456272</v>
      </c>
      <c r="V1439" s="3">
        <f t="shared" si="72"/>
        <v>0.87379244119930566</v>
      </c>
    </row>
    <row r="1440" spans="13:22" x14ac:dyDescent="0.25">
      <c r="M1440" s="3">
        <v>1436</v>
      </c>
      <c r="N1440" s="122">
        <f>(_xlfn.GAMMA.INV(T1440,IF($O$2="Railway",$D$31,$D$32),IF($O$2="Railway",$F$31,$F$32))*'CBA Result'!$G$124)</f>
        <v>2306072956.5642676</v>
      </c>
      <c r="O1440" s="122">
        <f>'CBA Result'!$G$123+'CBA Result'!$G$127+'CBA Result'!$G$128+'CBA Result'!$G$129+'CBA Result'!$G$130</f>
        <v>728759586.14829445</v>
      </c>
      <c r="P1440" s="122">
        <f>'CBA Result'!$G$125+'CBA Result'!$G$126</f>
        <v>5415872827.8395329</v>
      </c>
      <c r="Q1440" s="122">
        <f>'CBA Result'!$G$110</f>
        <v>-7384971586.1375494</v>
      </c>
      <c r="R1440" s="3">
        <v>0.32088886237695557</v>
      </c>
      <c r="S1440" s="122">
        <f t="shared" si="70"/>
        <v>3200625098.4897618</v>
      </c>
      <c r="T1440" s="3">
        <v>0.27784841607905852</v>
      </c>
      <c r="U1440" s="122">
        <f t="shared" si="71"/>
        <v>-11066354596.141438</v>
      </c>
      <c r="V1440" s="3">
        <f t="shared" si="72"/>
        <v>0.56346085669227275</v>
      </c>
    </row>
    <row r="1441" spans="13:22" x14ac:dyDescent="0.25">
      <c r="M1441" s="3">
        <v>1437</v>
      </c>
      <c r="N1441" s="122">
        <f>(_xlfn.GAMMA.INV(T1441,IF($O$2="Railway",$D$31,$D$32),IF($O$2="Railway",$F$31,$F$32))*'CBA Result'!$G$124)</f>
        <v>3163491415.6516418</v>
      </c>
      <c r="O1441" s="122">
        <f>'CBA Result'!$G$123+'CBA Result'!$G$127+'CBA Result'!$G$128+'CBA Result'!$G$129+'CBA Result'!$G$130</f>
        <v>728759586.14829445</v>
      </c>
      <c r="P1441" s="122">
        <f>'CBA Result'!$G$125+'CBA Result'!$G$126</f>
        <v>5415872827.8395329</v>
      </c>
      <c r="Q1441" s="122">
        <f>'CBA Result'!$G$110</f>
        <v>-7384971586.1375494</v>
      </c>
      <c r="R1441" s="3">
        <v>0.90953953548469468</v>
      </c>
      <c r="S1441" s="122">
        <f t="shared" si="70"/>
        <v>7889896287.3726749</v>
      </c>
      <c r="T1441" s="3">
        <v>0.82507275253490053</v>
      </c>
      <c r="U1441" s="122">
        <f t="shared" si="71"/>
        <v>-15180923772.5107</v>
      </c>
      <c r="V1441" s="3">
        <f t="shared" si="72"/>
        <v>0.77611530534837925</v>
      </c>
    </row>
    <row r="1442" spans="13:22" x14ac:dyDescent="0.25">
      <c r="M1442" s="3">
        <v>1438</v>
      </c>
      <c r="N1442" s="122">
        <f>(_xlfn.GAMMA.INV(T1442,IF($O$2="Railway",$D$31,$D$32),IF($O$2="Railway",$F$31,$F$32))*'CBA Result'!$G$124)</f>
        <v>2952891660.6014862</v>
      </c>
      <c r="O1442" s="122">
        <f>'CBA Result'!$G$123+'CBA Result'!$G$127+'CBA Result'!$G$128+'CBA Result'!$G$129+'CBA Result'!$G$130</f>
        <v>728759586.14829445</v>
      </c>
      <c r="P1442" s="122">
        <f>'CBA Result'!$G$125+'CBA Result'!$G$126</f>
        <v>5415872827.8395329</v>
      </c>
      <c r="Q1442" s="122">
        <f>'CBA Result'!$G$110</f>
        <v>-7384971586.1375494</v>
      </c>
      <c r="R1442" s="3">
        <v>0.26202092665777121</v>
      </c>
      <c r="S1442" s="122">
        <f t="shared" si="70"/>
        <v>2845369984.1218567</v>
      </c>
      <c r="T1442" s="3">
        <v>0.7220044469394864</v>
      </c>
      <c r="U1442" s="122">
        <f t="shared" si="71"/>
        <v>-14170300253.158657</v>
      </c>
      <c r="V1442" s="3">
        <f t="shared" si="72"/>
        <v>0.46061276855560768</v>
      </c>
    </row>
    <row r="1443" spans="13:22" x14ac:dyDescent="0.25">
      <c r="M1443" s="3">
        <v>1439</v>
      </c>
      <c r="N1443" s="122">
        <f>(_xlfn.GAMMA.INV(T1443,IF($O$2="Railway",$D$31,$D$32),IF($O$2="Railway",$F$31,$F$32))*'CBA Result'!$G$124)</f>
        <v>3338972897.6312599</v>
      </c>
      <c r="O1443" s="122">
        <f>'CBA Result'!$G$123+'CBA Result'!$G$127+'CBA Result'!$G$128+'CBA Result'!$G$129+'CBA Result'!$G$130</f>
        <v>728759586.14829445</v>
      </c>
      <c r="P1443" s="122">
        <f>'CBA Result'!$G$125+'CBA Result'!$G$126</f>
        <v>5415872827.8395329</v>
      </c>
      <c r="Q1443" s="122">
        <f>'CBA Result'!$G$110</f>
        <v>-7384971586.1375494</v>
      </c>
      <c r="R1443" s="3">
        <v>0.24358362401554279</v>
      </c>
      <c r="S1443" s="122">
        <f t="shared" si="70"/>
        <v>2732110715.6675215</v>
      </c>
      <c r="T1443" s="3">
        <v>0.88721226222917193</v>
      </c>
      <c r="U1443" s="122">
        <f t="shared" si="71"/>
        <v>-16023022154.14043</v>
      </c>
      <c r="V1443" s="3">
        <f t="shared" si="72"/>
        <v>0.42437956672798843</v>
      </c>
    </row>
    <row r="1444" spans="13:22" x14ac:dyDescent="0.25">
      <c r="M1444" s="3">
        <v>1440</v>
      </c>
      <c r="N1444" s="122">
        <f>(_xlfn.GAMMA.INV(T1444,IF($O$2="Railway",$D$31,$D$32),IF($O$2="Railway",$F$31,$F$32))*'CBA Result'!$G$124)</f>
        <v>1811189945.3400347</v>
      </c>
      <c r="O1444" s="122">
        <f>'CBA Result'!$G$123+'CBA Result'!$G$127+'CBA Result'!$G$128+'CBA Result'!$G$129+'CBA Result'!$G$130</f>
        <v>728759586.14829445</v>
      </c>
      <c r="P1444" s="122">
        <f>'CBA Result'!$G$125+'CBA Result'!$G$126</f>
        <v>5415872827.8395329</v>
      </c>
      <c r="Q1444" s="122">
        <f>'CBA Result'!$G$110</f>
        <v>-7384971586.1375494</v>
      </c>
      <c r="R1444" s="3">
        <v>0.787481077362293</v>
      </c>
      <c r="S1444" s="122">
        <f t="shared" si="70"/>
        <v>6410494635.955986</v>
      </c>
      <c r="T1444" s="3">
        <v>4.9246948111086875E-2</v>
      </c>
      <c r="U1444" s="122">
        <f t="shared" si="71"/>
        <v>-8691516076.733572</v>
      </c>
      <c r="V1444" s="3">
        <f t="shared" si="72"/>
        <v>1.0297909005085857</v>
      </c>
    </row>
    <row r="1445" spans="13:22" x14ac:dyDescent="0.25">
      <c r="M1445" s="3">
        <v>1441</v>
      </c>
      <c r="N1445" s="122">
        <f>(_xlfn.GAMMA.INV(T1445,IF($O$2="Railway",$D$31,$D$32),IF($O$2="Railway",$F$31,$F$32))*'CBA Result'!$G$124)</f>
        <v>2018075862.3414397</v>
      </c>
      <c r="O1445" s="122">
        <f>'CBA Result'!$G$123+'CBA Result'!$G$127+'CBA Result'!$G$128+'CBA Result'!$G$129+'CBA Result'!$G$130</f>
        <v>728759586.14829445</v>
      </c>
      <c r="P1445" s="122">
        <f>'CBA Result'!$G$125+'CBA Result'!$G$126</f>
        <v>5415872827.8395329</v>
      </c>
      <c r="Q1445" s="122">
        <f>'CBA Result'!$G$110</f>
        <v>-7384971586.1375494</v>
      </c>
      <c r="R1445" s="3">
        <v>0.61205975556684533</v>
      </c>
      <c r="S1445" s="122">
        <f t="shared" si="70"/>
        <v>5014599638.491395</v>
      </c>
      <c r="T1445" s="3">
        <v>0.11774234830535146</v>
      </c>
      <c r="U1445" s="122">
        <f t="shared" si="71"/>
        <v>-9684317675.6458778</v>
      </c>
      <c r="V1445" s="3">
        <f t="shared" si="72"/>
        <v>0.80144366871603001</v>
      </c>
    </row>
    <row r="1446" spans="13:22" x14ac:dyDescent="0.25">
      <c r="M1446" s="3">
        <v>1442</v>
      </c>
      <c r="N1446" s="122">
        <f>(_xlfn.GAMMA.INV(T1446,IF($O$2="Railway",$D$31,$D$32),IF($O$2="Railway",$F$31,$F$32))*'CBA Result'!$G$124)</f>
        <v>3133313559.5462012</v>
      </c>
      <c r="O1446" s="122">
        <f>'CBA Result'!$G$123+'CBA Result'!$G$127+'CBA Result'!$G$128+'CBA Result'!$G$129+'CBA Result'!$G$130</f>
        <v>728759586.14829445</v>
      </c>
      <c r="P1446" s="122">
        <f>'CBA Result'!$G$125+'CBA Result'!$G$126</f>
        <v>5415872827.8395329</v>
      </c>
      <c r="Q1446" s="122">
        <f>'CBA Result'!$G$110</f>
        <v>-7384971586.1375494</v>
      </c>
      <c r="R1446" s="3">
        <v>0.76500561809174095</v>
      </c>
      <c r="S1446" s="122">
        <f t="shared" si="70"/>
        <v>6202662238.7685738</v>
      </c>
      <c r="T1446" s="3">
        <v>0.81225393310636684</v>
      </c>
      <c r="U1446" s="122">
        <f t="shared" si="71"/>
        <v>-15036106647.075218</v>
      </c>
      <c r="V1446" s="3">
        <f t="shared" si="72"/>
        <v>0.66937110920404619</v>
      </c>
    </row>
    <row r="1447" spans="13:22" x14ac:dyDescent="0.25">
      <c r="M1447" s="3">
        <v>1443</v>
      </c>
      <c r="N1447" s="122">
        <f>(_xlfn.GAMMA.INV(T1447,IF($O$2="Railway",$D$31,$D$32),IF($O$2="Railway",$F$31,$F$32))*'CBA Result'!$G$124)</f>
        <v>3542714503.9705667</v>
      </c>
      <c r="O1447" s="122">
        <f>'CBA Result'!$G$123+'CBA Result'!$G$127+'CBA Result'!$G$128+'CBA Result'!$G$129+'CBA Result'!$G$130</f>
        <v>728759586.14829445</v>
      </c>
      <c r="P1447" s="122">
        <f>'CBA Result'!$G$125+'CBA Result'!$G$126</f>
        <v>5415872827.8395329</v>
      </c>
      <c r="Q1447" s="122">
        <f>'CBA Result'!$G$110</f>
        <v>-7384971586.1375494</v>
      </c>
      <c r="R1447" s="3">
        <v>0.47941675642200632</v>
      </c>
      <c r="S1447" s="122">
        <f t="shared" si="70"/>
        <v>4154775442.8566589</v>
      </c>
      <c r="T1447" s="3">
        <v>0.93595899160045037</v>
      </c>
      <c r="U1447" s="122">
        <f t="shared" si="71"/>
        <v>-17000734873.644928</v>
      </c>
      <c r="V1447" s="3">
        <f t="shared" si="72"/>
        <v>0.49564031176312007</v>
      </c>
    </row>
    <row r="1448" spans="13:22" x14ac:dyDescent="0.25">
      <c r="M1448" s="3">
        <v>1444</v>
      </c>
      <c r="N1448" s="122">
        <f>(_xlfn.GAMMA.INV(T1448,IF($O$2="Railway",$D$31,$D$32),IF($O$2="Railway",$F$31,$F$32))*'CBA Result'!$G$124)</f>
        <v>2571596659.4547682</v>
      </c>
      <c r="O1448" s="122">
        <f>'CBA Result'!$G$123+'CBA Result'!$G$127+'CBA Result'!$G$128+'CBA Result'!$G$129+'CBA Result'!$G$130</f>
        <v>728759586.14829445</v>
      </c>
      <c r="P1448" s="122">
        <f>'CBA Result'!$G$125+'CBA Result'!$G$126</f>
        <v>5415872827.8395329</v>
      </c>
      <c r="Q1448" s="122">
        <f>'CBA Result'!$G$110</f>
        <v>-7384971586.1375494</v>
      </c>
      <c r="R1448" s="3">
        <v>0.91590715711445669</v>
      </c>
      <c r="S1448" s="122">
        <f t="shared" si="70"/>
        <v>7996955636.7128944</v>
      </c>
      <c r="T1448" s="3">
        <v>0.46737564462263836</v>
      </c>
      <c r="U1448" s="122">
        <f t="shared" si="71"/>
        <v>-12340546482.17984</v>
      </c>
      <c r="V1448" s="3">
        <f t="shared" si="72"/>
        <v>0.91546285236473524</v>
      </c>
    </row>
    <row r="1449" spans="13:22" x14ac:dyDescent="0.25">
      <c r="M1449" s="3">
        <v>1445</v>
      </c>
      <c r="N1449" s="122">
        <f>(_xlfn.GAMMA.INV(T1449,IF($O$2="Railway",$D$31,$D$32),IF($O$2="Railway",$F$31,$F$32))*'CBA Result'!$G$124)</f>
        <v>2194519176.7568536</v>
      </c>
      <c r="O1449" s="122">
        <f>'CBA Result'!$G$123+'CBA Result'!$G$127+'CBA Result'!$G$128+'CBA Result'!$G$129+'CBA Result'!$G$130</f>
        <v>728759586.14829445</v>
      </c>
      <c r="P1449" s="122">
        <f>'CBA Result'!$G$125+'CBA Result'!$G$126</f>
        <v>5415872827.8395329</v>
      </c>
      <c r="Q1449" s="122">
        <f>'CBA Result'!$G$110</f>
        <v>-7384971586.1375494</v>
      </c>
      <c r="R1449" s="3">
        <v>0.85690610943448087</v>
      </c>
      <c r="S1449" s="122">
        <f t="shared" si="70"/>
        <v>7152772564.3748398</v>
      </c>
      <c r="T1449" s="3">
        <v>0.20777142879258159</v>
      </c>
      <c r="U1449" s="122">
        <f t="shared" si="71"/>
        <v>-10531031686.961687</v>
      </c>
      <c r="V1449" s="3">
        <f t="shared" si="72"/>
        <v>0.95679622156630639</v>
      </c>
    </row>
    <row r="1450" spans="13:22" x14ac:dyDescent="0.25">
      <c r="M1450" s="3">
        <v>1446</v>
      </c>
      <c r="N1450" s="122">
        <f>(_xlfn.GAMMA.INV(T1450,IF($O$2="Railway",$D$31,$D$32),IF($O$2="Railway",$F$31,$F$32))*'CBA Result'!$G$124)</f>
        <v>1708417537.5859828</v>
      </c>
      <c r="O1450" s="122">
        <f>'CBA Result'!$G$123+'CBA Result'!$G$127+'CBA Result'!$G$128+'CBA Result'!$G$129+'CBA Result'!$G$130</f>
        <v>728759586.14829445</v>
      </c>
      <c r="P1450" s="122">
        <f>'CBA Result'!$G$125+'CBA Result'!$G$126</f>
        <v>5415872827.8395329</v>
      </c>
      <c r="Q1450" s="122">
        <f>'CBA Result'!$G$110</f>
        <v>-7384971586.1375494</v>
      </c>
      <c r="R1450" s="3">
        <v>0.64424906441907925</v>
      </c>
      <c r="S1450" s="122">
        <f t="shared" si="70"/>
        <v>5241112213.7368822</v>
      </c>
      <c r="T1450" s="3">
        <v>2.8892498879502293E-2</v>
      </c>
      <c r="U1450" s="122">
        <f t="shared" si="71"/>
        <v>-8198333107.9692097</v>
      </c>
      <c r="V1450" s="3">
        <f t="shared" si="72"/>
        <v>0.93656713338562192</v>
      </c>
    </row>
    <row r="1451" spans="13:22" x14ac:dyDescent="0.25">
      <c r="M1451" s="3">
        <v>1447</v>
      </c>
      <c r="N1451" s="122">
        <f>(_xlfn.GAMMA.INV(T1451,IF($O$2="Railway",$D$31,$D$32),IF($O$2="Railway",$F$31,$F$32))*'CBA Result'!$G$124)</f>
        <v>2832571661.5264311</v>
      </c>
      <c r="O1451" s="122">
        <f>'CBA Result'!$G$123+'CBA Result'!$G$127+'CBA Result'!$G$128+'CBA Result'!$G$129+'CBA Result'!$G$130</f>
        <v>728759586.14829445</v>
      </c>
      <c r="P1451" s="122">
        <f>'CBA Result'!$G$125+'CBA Result'!$G$126</f>
        <v>5415872827.8395329</v>
      </c>
      <c r="Q1451" s="122">
        <f>'CBA Result'!$G$110</f>
        <v>-7384971586.1375494</v>
      </c>
      <c r="R1451" s="3">
        <v>0.80707758640148797</v>
      </c>
      <c r="S1451" s="122">
        <f t="shared" si="70"/>
        <v>6602649347.2434587</v>
      </c>
      <c r="T1451" s="3">
        <v>0.64940850159317409</v>
      </c>
      <c r="U1451" s="122">
        <f t="shared" si="71"/>
        <v>-13592910118.565636</v>
      </c>
      <c r="V1451" s="3">
        <f t="shared" si="72"/>
        <v>0.74774132295893658</v>
      </c>
    </row>
    <row r="1452" spans="13:22" x14ac:dyDescent="0.25">
      <c r="M1452" s="3">
        <v>1448</v>
      </c>
      <c r="N1452" s="122">
        <f>(_xlfn.GAMMA.INV(T1452,IF($O$2="Railway",$D$31,$D$32),IF($O$2="Railway",$F$31,$F$32))*'CBA Result'!$G$124)</f>
        <v>2345569981.8086982</v>
      </c>
      <c r="O1452" s="122">
        <f>'CBA Result'!$G$123+'CBA Result'!$G$127+'CBA Result'!$G$128+'CBA Result'!$G$129+'CBA Result'!$G$130</f>
        <v>728759586.14829445</v>
      </c>
      <c r="P1452" s="122">
        <f>'CBA Result'!$G$125+'CBA Result'!$G$126</f>
        <v>5415872827.8395329</v>
      </c>
      <c r="Q1452" s="122">
        <f>'CBA Result'!$G$110</f>
        <v>-7384971586.1375494</v>
      </c>
      <c r="R1452" s="3">
        <v>0.39712384657140531</v>
      </c>
      <c r="S1452" s="122">
        <f t="shared" si="70"/>
        <v>3655804085.6974678</v>
      </c>
      <c r="T1452" s="3">
        <v>0.30454659887380731</v>
      </c>
      <c r="U1452" s="122">
        <f t="shared" si="71"/>
        <v>-11255892436.045174</v>
      </c>
      <c r="V1452" s="3">
        <f t="shared" si="72"/>
        <v>0.59792092825108178</v>
      </c>
    </row>
    <row r="1453" spans="13:22" x14ac:dyDescent="0.25">
      <c r="M1453" s="3">
        <v>1449</v>
      </c>
      <c r="N1453" s="122">
        <f>(_xlfn.GAMMA.INV(T1453,IF($O$2="Railway",$D$31,$D$32),IF($O$2="Railway",$F$31,$F$32))*'CBA Result'!$G$124)</f>
        <v>3485524647.8298049</v>
      </c>
      <c r="O1453" s="122">
        <f>'CBA Result'!$G$123+'CBA Result'!$G$127+'CBA Result'!$G$128+'CBA Result'!$G$129+'CBA Result'!$G$130</f>
        <v>728759586.14829445</v>
      </c>
      <c r="P1453" s="122">
        <f>'CBA Result'!$G$125+'CBA Result'!$G$126</f>
        <v>5415872827.8395329</v>
      </c>
      <c r="Q1453" s="122">
        <f>'CBA Result'!$G$110</f>
        <v>-7384971586.1375494</v>
      </c>
      <c r="R1453" s="3">
        <v>0.82446047053887583</v>
      </c>
      <c r="S1453" s="122">
        <f t="shared" si="70"/>
        <v>6783278132.2106285</v>
      </c>
      <c r="T1453" s="3">
        <v>0.92448854320856366</v>
      </c>
      <c r="U1453" s="122">
        <f t="shared" si="71"/>
        <v>-16726292894.021311</v>
      </c>
      <c r="V1453" s="3">
        <f t="shared" si="72"/>
        <v>0.65750148200021807</v>
      </c>
    </row>
    <row r="1454" spans="13:22" x14ac:dyDescent="0.25">
      <c r="M1454" s="3">
        <v>1450</v>
      </c>
      <c r="N1454" s="122">
        <f>(_xlfn.GAMMA.INV(T1454,IF($O$2="Railway",$D$31,$D$32),IF($O$2="Railway",$F$31,$F$32))*'CBA Result'!$G$124)</f>
        <v>2273420250.7759933</v>
      </c>
      <c r="O1454" s="122">
        <f>'CBA Result'!$G$123+'CBA Result'!$G$127+'CBA Result'!$G$128+'CBA Result'!$G$129+'CBA Result'!$G$130</f>
        <v>728759586.14829445</v>
      </c>
      <c r="P1454" s="122">
        <f>'CBA Result'!$G$125+'CBA Result'!$G$126</f>
        <v>5415872827.8395329</v>
      </c>
      <c r="Q1454" s="122">
        <f>'CBA Result'!$G$110</f>
        <v>-7384971586.1375494</v>
      </c>
      <c r="R1454" s="3">
        <v>0.71847958444135585</v>
      </c>
      <c r="S1454" s="122">
        <f t="shared" si="70"/>
        <v>5806149405.373992</v>
      </c>
      <c r="T1454" s="3">
        <v>0.25645630844146605</v>
      </c>
      <c r="U1454" s="122">
        <f t="shared" si="71"/>
        <v>-10909661192.427584</v>
      </c>
      <c r="V1454" s="3">
        <f t="shared" si="72"/>
        <v>0.8073879735524836</v>
      </c>
    </row>
    <row r="1455" spans="13:22" x14ac:dyDescent="0.25">
      <c r="M1455" s="3">
        <v>1451</v>
      </c>
      <c r="N1455" s="122">
        <f>(_xlfn.GAMMA.INV(T1455,IF($O$2="Railway",$D$31,$D$32),IF($O$2="Railway",$F$31,$F$32))*'CBA Result'!$G$124)</f>
        <v>2791229074.1584077</v>
      </c>
      <c r="O1455" s="122">
        <f>'CBA Result'!$G$123+'CBA Result'!$G$127+'CBA Result'!$G$128+'CBA Result'!$G$129+'CBA Result'!$G$130</f>
        <v>728759586.14829445</v>
      </c>
      <c r="P1455" s="122">
        <f>'CBA Result'!$G$125+'CBA Result'!$G$126</f>
        <v>5415872827.8395329</v>
      </c>
      <c r="Q1455" s="122">
        <f>'CBA Result'!$G$110</f>
        <v>-7384971586.1375494</v>
      </c>
      <c r="R1455" s="3">
        <v>0.13904521934601799</v>
      </c>
      <c r="S1455" s="122">
        <f t="shared" si="70"/>
        <v>2049196477.2336867</v>
      </c>
      <c r="T1455" s="3">
        <v>0.62245154643079348</v>
      </c>
      <c r="U1455" s="122">
        <f t="shared" si="71"/>
        <v>-13394515817.798096</v>
      </c>
      <c r="V1455" s="3">
        <f t="shared" si="72"/>
        <v>0.41578099673750651</v>
      </c>
    </row>
    <row r="1456" spans="13:22" x14ac:dyDescent="0.25">
      <c r="M1456" s="3">
        <v>1452</v>
      </c>
      <c r="N1456" s="122">
        <f>(_xlfn.GAMMA.INV(T1456,IF($O$2="Railway",$D$31,$D$32),IF($O$2="Railway",$F$31,$F$32))*'CBA Result'!$G$124)</f>
        <v>3371759087.2962704</v>
      </c>
      <c r="O1456" s="122">
        <f>'CBA Result'!$G$123+'CBA Result'!$G$127+'CBA Result'!$G$128+'CBA Result'!$G$129+'CBA Result'!$G$130</f>
        <v>728759586.14829445</v>
      </c>
      <c r="P1456" s="122">
        <f>'CBA Result'!$G$125+'CBA Result'!$G$126</f>
        <v>5415872827.8395329</v>
      </c>
      <c r="Q1456" s="122">
        <f>'CBA Result'!$G$110</f>
        <v>-7384971586.1375494</v>
      </c>
      <c r="R1456" s="3">
        <v>5.6605298848312557E-2</v>
      </c>
      <c r="S1456" s="122">
        <f t="shared" si="70"/>
        <v>1386351528.5693808</v>
      </c>
      <c r="T1456" s="3">
        <v>0.89661878106051796</v>
      </c>
      <c r="U1456" s="122">
        <f t="shared" si="71"/>
        <v>-16180356118.643406</v>
      </c>
      <c r="V1456" s="3">
        <f t="shared" si="72"/>
        <v>0.33910688749871448</v>
      </c>
    </row>
    <row r="1457" spans="13:22" x14ac:dyDescent="0.25">
      <c r="M1457" s="3">
        <v>1453</v>
      </c>
      <c r="N1457" s="122">
        <f>(_xlfn.GAMMA.INV(T1457,IF($O$2="Railway",$D$31,$D$32),IF($O$2="Railway",$F$31,$F$32))*'CBA Result'!$G$124)</f>
        <v>2905152228.2992301</v>
      </c>
      <c r="O1457" s="122">
        <f>'CBA Result'!$G$123+'CBA Result'!$G$127+'CBA Result'!$G$128+'CBA Result'!$G$129+'CBA Result'!$G$130</f>
        <v>728759586.14829445</v>
      </c>
      <c r="P1457" s="122">
        <f>'CBA Result'!$G$125+'CBA Result'!$G$126</f>
        <v>5415872827.8395329</v>
      </c>
      <c r="Q1457" s="122">
        <f>'CBA Result'!$G$110</f>
        <v>-7384971586.1375494</v>
      </c>
      <c r="R1457" s="3">
        <v>0.69739906270561414</v>
      </c>
      <c r="S1457" s="122">
        <f t="shared" si="70"/>
        <v>5638487308.1915455</v>
      </c>
      <c r="T1457" s="3">
        <v>0.69431186560156222</v>
      </c>
      <c r="U1457" s="122">
        <f t="shared" si="71"/>
        <v>-13941208851.444138</v>
      </c>
      <c r="V1457" s="3">
        <f t="shared" si="72"/>
        <v>0.66510725299682771</v>
      </c>
    </row>
    <row r="1458" spans="13:22" x14ac:dyDescent="0.25">
      <c r="M1458" s="3">
        <v>1454</v>
      </c>
      <c r="N1458" s="122">
        <f>(_xlfn.GAMMA.INV(T1458,IF($O$2="Railway",$D$31,$D$32),IF($O$2="Railway",$F$31,$F$32))*'CBA Result'!$G$124)</f>
        <v>2555376284.8263049</v>
      </c>
      <c r="O1458" s="122">
        <f>'CBA Result'!$G$123+'CBA Result'!$G$127+'CBA Result'!$G$128+'CBA Result'!$G$129+'CBA Result'!$G$130</f>
        <v>728759586.14829445</v>
      </c>
      <c r="P1458" s="122">
        <f>'CBA Result'!$G$125+'CBA Result'!$G$126</f>
        <v>5415872827.8395329</v>
      </c>
      <c r="Q1458" s="122">
        <f>'CBA Result'!$G$110</f>
        <v>-7384971586.1375494</v>
      </c>
      <c r="R1458" s="3">
        <v>0.37355318129949111</v>
      </c>
      <c r="S1458" s="122">
        <f t="shared" si="70"/>
        <v>3514941447.3312979</v>
      </c>
      <c r="T1458" s="3">
        <v>0.45548003097854717</v>
      </c>
      <c r="U1458" s="122">
        <f t="shared" si="71"/>
        <v>-12262708347.523314</v>
      </c>
      <c r="V1458" s="3">
        <f t="shared" si="72"/>
        <v>0.55445152291166566</v>
      </c>
    </row>
    <row r="1459" spans="13:22" x14ac:dyDescent="0.25">
      <c r="M1459" s="3">
        <v>1455</v>
      </c>
      <c r="N1459" s="122">
        <f>(_xlfn.GAMMA.INV(T1459,IF($O$2="Railway",$D$31,$D$32),IF($O$2="Railway",$F$31,$F$32))*'CBA Result'!$G$124)</f>
        <v>4217427787.2466078</v>
      </c>
      <c r="O1459" s="122">
        <f>'CBA Result'!$G$123+'CBA Result'!$G$127+'CBA Result'!$G$128+'CBA Result'!$G$129+'CBA Result'!$G$130</f>
        <v>728759586.14829445</v>
      </c>
      <c r="P1459" s="122">
        <f>'CBA Result'!$G$125+'CBA Result'!$G$126</f>
        <v>5415872827.8395329</v>
      </c>
      <c r="Q1459" s="122">
        <f>'CBA Result'!$G$110</f>
        <v>-7384971586.1375494</v>
      </c>
      <c r="R1459" s="3">
        <v>0.50258281572660124</v>
      </c>
      <c r="S1459" s="122">
        <f t="shared" si="70"/>
        <v>4298661547.6978998</v>
      </c>
      <c r="T1459" s="3">
        <v>0.99328371003431448</v>
      </c>
      <c r="U1459" s="122">
        <f t="shared" si="71"/>
        <v>-20238540695.098091</v>
      </c>
      <c r="V1459" s="3">
        <f t="shared" si="72"/>
        <v>0.45679424521610718</v>
      </c>
    </row>
    <row r="1460" spans="13:22" x14ac:dyDescent="0.25">
      <c r="M1460" s="3">
        <v>1456</v>
      </c>
      <c r="N1460" s="122">
        <f>(_xlfn.GAMMA.INV(T1460,IF($O$2="Railway",$D$31,$D$32),IF($O$2="Railway",$F$31,$F$32))*'CBA Result'!$G$124)</f>
        <v>1948034404.3262033</v>
      </c>
      <c r="O1460" s="122">
        <f>'CBA Result'!$G$123+'CBA Result'!$G$127+'CBA Result'!$G$128+'CBA Result'!$G$129+'CBA Result'!$G$130</f>
        <v>728759586.14829445</v>
      </c>
      <c r="P1460" s="122">
        <f>'CBA Result'!$G$125+'CBA Result'!$G$126</f>
        <v>5415872827.8395329</v>
      </c>
      <c r="Q1460" s="122">
        <f>'CBA Result'!$G$110</f>
        <v>-7384971586.1375494</v>
      </c>
      <c r="R1460" s="3">
        <v>0.16066195699456565</v>
      </c>
      <c r="S1460" s="122">
        <f t="shared" si="70"/>
        <v>2198700288.6352458</v>
      </c>
      <c r="T1460" s="3">
        <v>9.0083941615607621E-2</v>
      </c>
      <c r="U1460" s="122">
        <f t="shared" si="71"/>
        <v>-9348203586.7047558</v>
      </c>
      <c r="V1460" s="3">
        <f t="shared" si="72"/>
        <v>0.52154344242607109</v>
      </c>
    </row>
    <row r="1461" spans="13:22" x14ac:dyDescent="0.25">
      <c r="M1461" s="3">
        <v>1457</v>
      </c>
      <c r="N1461" s="122">
        <f>(_xlfn.GAMMA.INV(T1461,IF($O$2="Railway",$D$31,$D$32),IF($O$2="Railway",$F$31,$F$32))*'CBA Result'!$G$124)</f>
        <v>2385048062.0471692</v>
      </c>
      <c r="O1461" s="122">
        <f>'CBA Result'!$G$123+'CBA Result'!$G$127+'CBA Result'!$G$128+'CBA Result'!$G$129+'CBA Result'!$G$130</f>
        <v>728759586.14829445</v>
      </c>
      <c r="P1461" s="122">
        <f>'CBA Result'!$G$125+'CBA Result'!$G$126</f>
        <v>5415872827.8395329</v>
      </c>
      <c r="Q1461" s="122">
        <f>'CBA Result'!$G$110</f>
        <v>-7384971586.1375494</v>
      </c>
      <c r="R1461" s="3">
        <v>0.71870134534597596</v>
      </c>
      <c r="S1461" s="122">
        <f t="shared" si="70"/>
        <v>5807948694.1588326</v>
      </c>
      <c r="T1461" s="3">
        <v>0.3319965907114254</v>
      </c>
      <c r="U1461" s="122">
        <f t="shared" si="71"/>
        <v>-11445339362.886871</v>
      </c>
      <c r="V1461" s="3">
        <f t="shared" si="72"/>
        <v>0.77950998738266775</v>
      </c>
    </row>
    <row r="1462" spans="13:22" x14ac:dyDescent="0.25">
      <c r="M1462" s="3">
        <v>1458</v>
      </c>
      <c r="N1462" s="122">
        <f>(_xlfn.GAMMA.INV(T1462,IF($O$2="Railway",$D$31,$D$32),IF($O$2="Railway",$F$31,$F$32))*'CBA Result'!$G$124)</f>
        <v>2274558074.7181783</v>
      </c>
      <c r="O1462" s="122">
        <f>'CBA Result'!$G$123+'CBA Result'!$G$127+'CBA Result'!$G$128+'CBA Result'!$G$129+'CBA Result'!$G$130</f>
        <v>728759586.14829445</v>
      </c>
      <c r="P1462" s="122">
        <f>'CBA Result'!$G$125+'CBA Result'!$G$126</f>
        <v>5415872827.8395329</v>
      </c>
      <c r="Q1462" s="122">
        <f>'CBA Result'!$G$110</f>
        <v>-7384971586.1375494</v>
      </c>
      <c r="R1462" s="3">
        <v>0.29905367025572516</v>
      </c>
      <c r="S1462" s="122">
        <f t="shared" si="70"/>
        <v>3069680185.4085808</v>
      </c>
      <c r="T1462" s="3">
        <v>0.25719046011419167</v>
      </c>
      <c r="U1462" s="122">
        <f t="shared" si="71"/>
        <v>-10915121367.994169</v>
      </c>
      <c r="V1462" s="3">
        <f t="shared" si="72"/>
        <v>0.55638390463367471</v>
      </c>
    </row>
    <row r="1463" spans="13:22" x14ac:dyDescent="0.25">
      <c r="M1463" s="3">
        <v>1459</v>
      </c>
      <c r="N1463" s="122">
        <f>(_xlfn.GAMMA.INV(T1463,IF($O$2="Railway",$D$31,$D$32),IF($O$2="Railway",$F$31,$F$32))*'CBA Result'!$G$124)</f>
        <v>1865950525.9491999</v>
      </c>
      <c r="O1463" s="122">
        <f>'CBA Result'!$G$123+'CBA Result'!$G$127+'CBA Result'!$G$128+'CBA Result'!$G$129+'CBA Result'!$G$130</f>
        <v>728759586.14829445</v>
      </c>
      <c r="P1463" s="122">
        <f>'CBA Result'!$G$125+'CBA Result'!$G$126</f>
        <v>5415872827.8395329</v>
      </c>
      <c r="Q1463" s="122">
        <f>'CBA Result'!$G$110</f>
        <v>-7384971586.1375494</v>
      </c>
      <c r="R1463" s="3">
        <v>0.94740096841735</v>
      </c>
      <c r="S1463" s="122">
        <f t="shared" si="70"/>
        <v>8627949608.6524048</v>
      </c>
      <c r="T1463" s="3">
        <v>6.3569202900058075E-2</v>
      </c>
      <c r="U1463" s="122">
        <f t="shared" si="71"/>
        <v>-8954300478.7563343</v>
      </c>
      <c r="V1463" s="3">
        <f t="shared" si="72"/>
        <v>1.2533262366362556</v>
      </c>
    </row>
    <row r="1464" spans="13:22" x14ac:dyDescent="0.25">
      <c r="M1464" s="3">
        <v>1460</v>
      </c>
      <c r="N1464" s="122">
        <f>(_xlfn.GAMMA.INV(T1464,IF($O$2="Railway",$D$31,$D$32),IF($O$2="Railway",$F$31,$F$32))*'CBA Result'!$G$124)</f>
        <v>2407203196.3774266</v>
      </c>
      <c r="O1464" s="122">
        <f>'CBA Result'!$G$123+'CBA Result'!$G$127+'CBA Result'!$G$128+'CBA Result'!$G$129+'CBA Result'!$G$130</f>
        <v>728759586.14829445</v>
      </c>
      <c r="P1464" s="122">
        <f>'CBA Result'!$G$125+'CBA Result'!$G$126</f>
        <v>5415872827.8395329</v>
      </c>
      <c r="Q1464" s="122">
        <f>'CBA Result'!$G$110</f>
        <v>-7384971586.1375494</v>
      </c>
      <c r="R1464" s="3">
        <v>0.80803261646893199</v>
      </c>
      <c r="S1464" s="122">
        <f t="shared" si="70"/>
        <v>6612308812.0085135</v>
      </c>
      <c r="T1464" s="3">
        <v>0.34768035800667452</v>
      </c>
      <c r="U1464" s="122">
        <f t="shared" si="71"/>
        <v>-11551657149.549204</v>
      </c>
      <c r="V1464" s="3">
        <f t="shared" si="72"/>
        <v>0.84388512127150994</v>
      </c>
    </row>
    <row r="1465" spans="13:22" x14ac:dyDescent="0.25">
      <c r="M1465" s="3">
        <v>1461</v>
      </c>
      <c r="N1465" s="122">
        <f>(_xlfn.GAMMA.INV(T1465,IF($O$2="Railway",$D$31,$D$32),IF($O$2="Railway",$F$31,$F$32))*'CBA Result'!$G$124)</f>
        <v>2783755359.6056476</v>
      </c>
      <c r="O1465" s="122">
        <f>'CBA Result'!$G$123+'CBA Result'!$G$127+'CBA Result'!$G$128+'CBA Result'!$G$129+'CBA Result'!$G$130</f>
        <v>728759586.14829445</v>
      </c>
      <c r="P1465" s="122">
        <f>'CBA Result'!$G$125+'CBA Result'!$G$126</f>
        <v>5415872827.8395329</v>
      </c>
      <c r="Q1465" s="122">
        <f>'CBA Result'!$G$110</f>
        <v>-7384971586.1375494</v>
      </c>
      <c r="R1465" s="3">
        <v>0.45239681260991704</v>
      </c>
      <c r="S1465" s="122">
        <f t="shared" si="70"/>
        <v>3989191978.291182</v>
      </c>
      <c r="T1465" s="3">
        <v>0.6174808678756738</v>
      </c>
      <c r="U1465" s="122">
        <f t="shared" si="71"/>
        <v>-13358651048.144665</v>
      </c>
      <c r="V1465" s="3">
        <f t="shared" si="72"/>
        <v>0.56156170986194065</v>
      </c>
    </row>
    <row r="1466" spans="13:22" x14ac:dyDescent="0.25">
      <c r="M1466" s="3">
        <v>1462</v>
      </c>
      <c r="N1466" s="122">
        <f>(_xlfn.GAMMA.INV(T1466,IF($O$2="Railway",$D$31,$D$32),IF($O$2="Railway",$F$31,$F$32))*'CBA Result'!$G$124)</f>
        <v>1942851761.9237843</v>
      </c>
      <c r="O1466" s="122">
        <f>'CBA Result'!$G$123+'CBA Result'!$G$127+'CBA Result'!$G$128+'CBA Result'!$G$129+'CBA Result'!$G$130</f>
        <v>728759586.14829445</v>
      </c>
      <c r="P1466" s="122">
        <f>'CBA Result'!$G$125+'CBA Result'!$G$126</f>
        <v>5415872827.8395329</v>
      </c>
      <c r="Q1466" s="122">
        <f>'CBA Result'!$G$110</f>
        <v>-7384971586.1375494</v>
      </c>
      <c r="R1466" s="3">
        <v>2.9416759607425846E-2</v>
      </c>
      <c r="S1466" s="122">
        <f t="shared" si="70"/>
        <v>1091267954.3020742</v>
      </c>
      <c r="T1466" s="3">
        <v>8.8223724852873886E-2</v>
      </c>
      <c r="U1466" s="122">
        <f t="shared" si="71"/>
        <v>-9323333185.9626999</v>
      </c>
      <c r="V1466" s="3">
        <f t="shared" si="72"/>
        <v>0.4035980724189478</v>
      </c>
    </row>
    <row r="1467" spans="13:22" x14ac:dyDescent="0.25">
      <c r="M1467" s="3">
        <v>1463</v>
      </c>
      <c r="N1467" s="122">
        <f>(_xlfn.GAMMA.INV(T1467,IF($O$2="Railway",$D$31,$D$32),IF($O$2="Railway",$F$31,$F$32))*'CBA Result'!$G$124)</f>
        <v>2420671623.1240153</v>
      </c>
      <c r="O1467" s="122">
        <f>'CBA Result'!$G$123+'CBA Result'!$G$127+'CBA Result'!$G$128+'CBA Result'!$G$129+'CBA Result'!$G$130</f>
        <v>728759586.14829445</v>
      </c>
      <c r="P1467" s="122">
        <f>'CBA Result'!$G$125+'CBA Result'!$G$126</f>
        <v>5415872827.8395329</v>
      </c>
      <c r="Q1467" s="122">
        <f>'CBA Result'!$G$110</f>
        <v>-7384971586.1375494</v>
      </c>
      <c r="R1467" s="3">
        <v>0.96428583365357201</v>
      </c>
      <c r="S1467" s="122">
        <f t="shared" si="70"/>
        <v>9083325415.659174</v>
      </c>
      <c r="T1467" s="3">
        <v>0.35729764811284159</v>
      </c>
      <c r="U1467" s="122">
        <f t="shared" si="71"/>
        <v>-11616289270.491276</v>
      </c>
      <c r="V1467" s="3">
        <f t="shared" si="72"/>
        <v>1.0530692151413803</v>
      </c>
    </row>
    <row r="1468" spans="13:22" x14ac:dyDescent="0.25">
      <c r="M1468" s="3">
        <v>1464</v>
      </c>
      <c r="N1468" s="122">
        <f>(_xlfn.GAMMA.INV(T1468,IF($O$2="Railway",$D$31,$D$32),IF($O$2="Railway",$F$31,$F$32))*'CBA Result'!$G$124)</f>
        <v>1830276127.7906635</v>
      </c>
      <c r="O1468" s="122">
        <f>'CBA Result'!$G$123+'CBA Result'!$G$127+'CBA Result'!$G$128+'CBA Result'!$G$129+'CBA Result'!$G$130</f>
        <v>728759586.14829445</v>
      </c>
      <c r="P1468" s="122">
        <f>'CBA Result'!$G$125+'CBA Result'!$G$126</f>
        <v>5415872827.8395329</v>
      </c>
      <c r="Q1468" s="122">
        <f>'CBA Result'!$G$110</f>
        <v>-7384971586.1375494</v>
      </c>
      <c r="R1468" s="3">
        <v>0.71022552575029896</v>
      </c>
      <c r="S1468" s="122">
        <f t="shared" si="70"/>
        <v>5739720281.6956024</v>
      </c>
      <c r="T1468" s="3">
        <v>5.3946187960176029E-2</v>
      </c>
      <c r="U1468" s="122">
        <f t="shared" si="71"/>
        <v>-8783106614.7883568</v>
      </c>
      <c r="V1468" s="3">
        <f t="shared" si="72"/>
        <v>0.9448542935436669</v>
      </c>
    </row>
    <row r="1469" spans="13:22" x14ac:dyDescent="0.25">
      <c r="M1469" s="3">
        <v>1465</v>
      </c>
      <c r="N1469" s="122">
        <f>(_xlfn.GAMMA.INV(T1469,IF($O$2="Railway",$D$31,$D$32),IF($O$2="Railway",$F$31,$F$32))*'CBA Result'!$G$124)</f>
        <v>2222772077.0853958</v>
      </c>
      <c r="O1469" s="122">
        <f>'CBA Result'!$G$123+'CBA Result'!$G$127+'CBA Result'!$G$128+'CBA Result'!$G$129+'CBA Result'!$G$130</f>
        <v>728759586.14829445</v>
      </c>
      <c r="P1469" s="122">
        <f>'CBA Result'!$G$125+'CBA Result'!$G$126</f>
        <v>5415872827.8395329</v>
      </c>
      <c r="Q1469" s="122">
        <f>'CBA Result'!$G$110</f>
        <v>-7384971586.1375494</v>
      </c>
      <c r="R1469" s="3">
        <v>0.3173512467117463</v>
      </c>
      <c r="S1469" s="122">
        <f t="shared" si="70"/>
        <v>3179454438.1190209</v>
      </c>
      <c r="T1469" s="3">
        <v>0.22467711801153156</v>
      </c>
      <c r="U1469" s="122">
        <f t="shared" si="71"/>
        <v>-10666611358.244469</v>
      </c>
      <c r="V1469" s="3">
        <f t="shared" si="72"/>
        <v>0.57478292734589331</v>
      </c>
    </row>
    <row r="1470" spans="13:22" x14ac:dyDescent="0.25">
      <c r="M1470" s="3">
        <v>1466</v>
      </c>
      <c r="N1470" s="122">
        <f>(_xlfn.GAMMA.INV(T1470,IF($O$2="Railway",$D$31,$D$32),IF($O$2="Railway",$F$31,$F$32))*'CBA Result'!$G$124)</f>
        <v>3499601713.7592797</v>
      </c>
      <c r="O1470" s="122">
        <f>'CBA Result'!$G$123+'CBA Result'!$G$127+'CBA Result'!$G$128+'CBA Result'!$G$129+'CBA Result'!$G$130</f>
        <v>728759586.14829445</v>
      </c>
      <c r="P1470" s="122">
        <f>'CBA Result'!$G$125+'CBA Result'!$G$126</f>
        <v>5415872827.8395329</v>
      </c>
      <c r="Q1470" s="122">
        <f>'CBA Result'!$G$110</f>
        <v>-7384971586.1375494</v>
      </c>
      <c r="R1470" s="3">
        <v>0.34012005993280747</v>
      </c>
      <c r="S1470" s="122">
        <f t="shared" si="70"/>
        <v>3315512445.1519508</v>
      </c>
      <c r="T1470" s="3">
        <v>0.92745933599757979</v>
      </c>
      <c r="U1470" s="122">
        <f t="shared" si="71"/>
        <v>-16793845745.202967</v>
      </c>
      <c r="V1470" s="3">
        <f t="shared" si="72"/>
        <v>0.44920465863004455</v>
      </c>
    </row>
    <row r="1471" spans="13:22" x14ac:dyDescent="0.25">
      <c r="M1471" s="3">
        <v>1467</v>
      </c>
      <c r="N1471" s="122">
        <f>(_xlfn.GAMMA.INV(T1471,IF($O$2="Railway",$D$31,$D$32),IF($O$2="Railway",$F$31,$F$32))*'CBA Result'!$G$124)</f>
        <v>2705212722.7957134</v>
      </c>
      <c r="O1471" s="122">
        <f>'CBA Result'!$G$123+'CBA Result'!$G$127+'CBA Result'!$G$128+'CBA Result'!$G$129+'CBA Result'!$G$130</f>
        <v>728759586.14829445</v>
      </c>
      <c r="P1471" s="122">
        <f>'CBA Result'!$G$125+'CBA Result'!$G$126</f>
        <v>5415872827.8395329</v>
      </c>
      <c r="Q1471" s="122">
        <f>'CBA Result'!$G$110</f>
        <v>-7384971586.1375494</v>
      </c>
      <c r="R1471" s="3">
        <v>0.21865276386069565</v>
      </c>
      <c r="S1471" s="122">
        <f t="shared" si="70"/>
        <v>2576577438.2622318</v>
      </c>
      <c r="T1471" s="3">
        <v>0.56365737095882484</v>
      </c>
      <c r="U1471" s="122">
        <f t="shared" si="71"/>
        <v>-12981741606.758368</v>
      </c>
      <c r="V1471" s="3">
        <f t="shared" si="72"/>
        <v>0.46300026061812183</v>
      </c>
    </row>
    <row r="1472" spans="13:22" x14ac:dyDescent="0.25">
      <c r="M1472" s="3">
        <v>1468</v>
      </c>
      <c r="N1472" s="122">
        <f>(_xlfn.GAMMA.INV(T1472,IF($O$2="Railway",$D$31,$D$32),IF($O$2="Railway",$F$31,$F$32))*'CBA Result'!$G$124)</f>
        <v>1898399115.1237252</v>
      </c>
      <c r="O1472" s="122">
        <f>'CBA Result'!$G$123+'CBA Result'!$G$127+'CBA Result'!$G$128+'CBA Result'!$G$129+'CBA Result'!$G$130</f>
        <v>728759586.14829445</v>
      </c>
      <c r="P1472" s="122">
        <f>'CBA Result'!$G$125+'CBA Result'!$G$126</f>
        <v>5415872827.8395329</v>
      </c>
      <c r="Q1472" s="122">
        <f>'CBA Result'!$G$110</f>
        <v>-7384971586.1375494</v>
      </c>
      <c r="R1472" s="3">
        <v>1.076726359771818E-2</v>
      </c>
      <c r="S1472" s="122">
        <f t="shared" si="70"/>
        <v>808834875.06121266</v>
      </c>
      <c r="T1472" s="3">
        <v>7.3306486803201398E-2</v>
      </c>
      <c r="U1472" s="122">
        <f t="shared" si="71"/>
        <v>-9110014370.1697292</v>
      </c>
      <c r="V1472" s="3">
        <f t="shared" si="72"/>
        <v>0.37716664724308396</v>
      </c>
    </row>
    <row r="1473" spans="13:22" x14ac:dyDescent="0.25">
      <c r="M1473" s="3">
        <v>1469</v>
      </c>
      <c r="N1473" s="122">
        <f>(_xlfn.GAMMA.INV(T1473,IF($O$2="Railway",$D$31,$D$32),IF($O$2="Railway",$F$31,$F$32))*'CBA Result'!$G$124)</f>
        <v>1814501025.4827497</v>
      </c>
      <c r="O1473" s="122">
        <f>'CBA Result'!$G$123+'CBA Result'!$G$127+'CBA Result'!$G$128+'CBA Result'!$G$129+'CBA Result'!$G$130</f>
        <v>728759586.14829445</v>
      </c>
      <c r="P1473" s="122">
        <f>'CBA Result'!$G$125+'CBA Result'!$G$126</f>
        <v>5415872827.8395329</v>
      </c>
      <c r="Q1473" s="122">
        <f>'CBA Result'!$G$110</f>
        <v>-7384971586.1375494</v>
      </c>
      <c r="R1473" s="3">
        <v>1.4703590832983782E-2</v>
      </c>
      <c r="S1473" s="122">
        <f t="shared" si="70"/>
        <v>879998846.83782268</v>
      </c>
      <c r="T1473" s="3">
        <v>5.0040260569817585E-2</v>
      </c>
      <c r="U1473" s="122">
        <f t="shared" si="71"/>
        <v>-8707405247.4778137</v>
      </c>
      <c r="V1473" s="3">
        <f t="shared" si="72"/>
        <v>0.39314346365818315</v>
      </c>
    </row>
    <row r="1474" spans="13:22" x14ac:dyDescent="0.25">
      <c r="M1474" s="3">
        <v>1470</v>
      </c>
      <c r="N1474" s="122">
        <f>(_xlfn.GAMMA.INV(T1474,IF($O$2="Railway",$D$31,$D$32),IF($O$2="Railway",$F$31,$F$32))*'CBA Result'!$G$124)</f>
        <v>3575072875.544538</v>
      </c>
      <c r="O1474" s="122">
        <f>'CBA Result'!$G$123+'CBA Result'!$G$127+'CBA Result'!$G$128+'CBA Result'!$G$129+'CBA Result'!$G$130</f>
        <v>728759586.14829445</v>
      </c>
      <c r="P1474" s="122">
        <f>'CBA Result'!$G$125+'CBA Result'!$G$126</f>
        <v>5415872827.8395329</v>
      </c>
      <c r="Q1474" s="122">
        <f>'CBA Result'!$G$110</f>
        <v>-7384971586.1375494</v>
      </c>
      <c r="R1474" s="3">
        <v>0.77904321781213925</v>
      </c>
      <c r="S1474" s="122">
        <f t="shared" si="70"/>
        <v>6331019583.8039684</v>
      </c>
      <c r="T1474" s="3">
        <v>0.94177450592906109</v>
      </c>
      <c r="U1474" s="122">
        <f t="shared" si="71"/>
        <v>-17156015829.944235</v>
      </c>
      <c r="V1474" s="3">
        <f t="shared" si="72"/>
        <v>0.61989054748566119</v>
      </c>
    </row>
    <row r="1475" spans="13:22" x14ac:dyDescent="0.25">
      <c r="M1475" s="3">
        <v>1471</v>
      </c>
      <c r="N1475" s="122">
        <f>(_xlfn.GAMMA.INV(T1475,IF($O$2="Railway",$D$31,$D$32),IF($O$2="Railway",$F$31,$F$32))*'CBA Result'!$G$124)</f>
        <v>3301089517.0668178</v>
      </c>
      <c r="O1475" s="122">
        <f>'CBA Result'!$G$123+'CBA Result'!$G$127+'CBA Result'!$G$128+'CBA Result'!$G$129+'CBA Result'!$G$130</f>
        <v>728759586.14829445</v>
      </c>
      <c r="P1475" s="122">
        <f>'CBA Result'!$G$125+'CBA Result'!$G$126</f>
        <v>5415872827.8395329</v>
      </c>
      <c r="Q1475" s="122">
        <f>'CBA Result'!$G$110</f>
        <v>-7384971586.1375494</v>
      </c>
      <c r="R1475" s="3">
        <v>0.12505265628134898</v>
      </c>
      <c r="S1475" s="122">
        <f t="shared" si="70"/>
        <v>1948807672.5157325</v>
      </c>
      <c r="T1475" s="3">
        <v>0.87551726070683167</v>
      </c>
      <c r="U1475" s="122">
        <f t="shared" si="71"/>
        <v>-15841227852.518991</v>
      </c>
      <c r="V1475" s="3">
        <f t="shared" si="72"/>
        <v>0.37741119762885988</v>
      </c>
    </row>
    <row r="1476" spans="13:22" x14ac:dyDescent="0.25">
      <c r="M1476" s="3">
        <v>1472</v>
      </c>
      <c r="N1476" s="122">
        <f>(_xlfn.GAMMA.INV(T1476,IF($O$2="Railway",$D$31,$D$32),IF($O$2="Railway",$F$31,$F$32))*'CBA Result'!$G$124)</f>
        <v>3386416804.3669009</v>
      </c>
      <c r="O1476" s="122">
        <f>'CBA Result'!$G$123+'CBA Result'!$G$127+'CBA Result'!$G$128+'CBA Result'!$G$129+'CBA Result'!$G$130</f>
        <v>728759586.14829445</v>
      </c>
      <c r="P1476" s="122">
        <f>'CBA Result'!$G$125+'CBA Result'!$G$126</f>
        <v>5415872827.8395329</v>
      </c>
      <c r="Q1476" s="122">
        <f>'CBA Result'!$G$110</f>
        <v>-7384971586.1375494</v>
      </c>
      <c r="R1476" s="3">
        <v>0.98034458586088458</v>
      </c>
      <c r="S1476" s="122">
        <f t="shared" si="70"/>
        <v>9690343281.9589424</v>
      </c>
      <c r="T1476" s="3">
        <v>0.90061655057354084</v>
      </c>
      <c r="U1476" s="122">
        <f t="shared" si="71"/>
        <v>-16250695391.393555</v>
      </c>
      <c r="V1476" s="3">
        <f t="shared" si="72"/>
        <v>0.84953408700193878</v>
      </c>
    </row>
    <row r="1477" spans="13:22" x14ac:dyDescent="0.25">
      <c r="M1477" s="3">
        <v>1473</v>
      </c>
      <c r="N1477" s="122">
        <f>(_xlfn.GAMMA.INV(T1477,IF($O$2="Railway",$D$31,$D$32),IF($O$2="Railway",$F$31,$F$32))*'CBA Result'!$G$124)</f>
        <v>3031632919.8500371</v>
      </c>
      <c r="O1477" s="122">
        <f>'CBA Result'!$G$123+'CBA Result'!$G$127+'CBA Result'!$G$128+'CBA Result'!$G$129+'CBA Result'!$G$130</f>
        <v>728759586.14829445</v>
      </c>
      <c r="P1477" s="122">
        <f>'CBA Result'!$G$125+'CBA Result'!$G$126</f>
        <v>5415872827.8395329</v>
      </c>
      <c r="Q1477" s="122">
        <f>'CBA Result'!$G$110</f>
        <v>-7384971586.1375494</v>
      </c>
      <c r="R1477" s="3">
        <v>0.47011801707477729</v>
      </c>
      <c r="S1477" s="122">
        <f t="shared" si="70"/>
        <v>4097543729.1468444</v>
      </c>
      <c r="T1477" s="3">
        <v>0.76425123096201275</v>
      </c>
      <c r="U1477" s="122">
        <f t="shared" si="71"/>
        <v>-14548162841.465231</v>
      </c>
      <c r="V1477" s="3">
        <f t="shared" si="72"/>
        <v>0.54013254599738569</v>
      </c>
    </row>
    <row r="1478" spans="13:22" x14ac:dyDescent="0.25">
      <c r="M1478" s="3">
        <v>1474</v>
      </c>
      <c r="N1478" s="122">
        <f>(_xlfn.GAMMA.INV(T1478,IF($O$2="Railway",$D$31,$D$32),IF($O$2="Railway",$F$31,$F$32))*'CBA Result'!$G$124)</f>
        <v>2589039055.7173572</v>
      </c>
      <c r="O1478" s="122">
        <f>'CBA Result'!$G$123+'CBA Result'!$G$127+'CBA Result'!$G$128+'CBA Result'!$G$129+'CBA Result'!$G$130</f>
        <v>728759586.14829445</v>
      </c>
      <c r="P1478" s="122">
        <f>'CBA Result'!$G$125+'CBA Result'!$G$126</f>
        <v>5415872827.8395329</v>
      </c>
      <c r="Q1478" s="122">
        <f>'CBA Result'!$G$110</f>
        <v>-7384971586.1375494</v>
      </c>
      <c r="R1478" s="3">
        <v>0.51034222329445744</v>
      </c>
      <c r="S1478" s="122">
        <f t="shared" ref="S1478:S1541" si="73">_xlfn.BETA.INV(R1478,IF($O$2="Railway",$I$30,$J$30),IF($O$2="Railway",$I$31,$J$31),IF($O$2="Railway",$I$27,$J$27),IF($O$2="Railway",$I$29,$J$29))*P1478</f>
        <v>4347318264.5034046</v>
      </c>
      <c r="T1478" s="3">
        <v>0.48014372192214438</v>
      </c>
      <c r="U1478" s="122">
        <f t="shared" ref="U1478:U1541" si="74">_xlfn.GAMMA.INV(T1478,IF($O$2="Railway",$D$31,$D$32),IF($O$2="Railway",$F$31,$F$32))*Q1478</f>
        <v>-12424248839.253489</v>
      </c>
      <c r="V1478" s="3">
        <f t="shared" ref="V1478:V1541" si="75">(N1478+O1478+S1478)/-U1478</f>
        <v>0.61694811537834715</v>
      </c>
    </row>
    <row r="1479" spans="13:22" x14ac:dyDescent="0.25">
      <c r="M1479" s="3">
        <v>1475</v>
      </c>
      <c r="N1479" s="122">
        <f>(_xlfn.GAMMA.INV(T1479,IF($O$2="Railway",$D$31,$D$32),IF($O$2="Railway",$F$31,$F$32))*'CBA Result'!$G$124)</f>
        <v>3050951829.2805619</v>
      </c>
      <c r="O1479" s="122">
        <f>'CBA Result'!$G$123+'CBA Result'!$G$127+'CBA Result'!$G$128+'CBA Result'!$G$129+'CBA Result'!$G$130</f>
        <v>728759586.14829445</v>
      </c>
      <c r="P1479" s="122">
        <f>'CBA Result'!$G$125+'CBA Result'!$G$126</f>
        <v>5415872827.8395329</v>
      </c>
      <c r="Q1479" s="122">
        <f>'CBA Result'!$G$110</f>
        <v>-7384971586.1375494</v>
      </c>
      <c r="R1479" s="3">
        <v>0.25857216937374872</v>
      </c>
      <c r="S1479" s="122">
        <f t="shared" si="73"/>
        <v>2824280273.2764401</v>
      </c>
      <c r="T1479" s="3">
        <v>0.7739441278358381</v>
      </c>
      <c r="U1479" s="122">
        <f t="shared" si="74"/>
        <v>-14640870186.894341</v>
      </c>
      <c r="V1479" s="3">
        <f t="shared" si="75"/>
        <v>0.45106551758219998</v>
      </c>
    </row>
    <row r="1480" spans="13:22" x14ac:dyDescent="0.25">
      <c r="M1480" s="3">
        <v>1476</v>
      </c>
      <c r="N1480" s="122">
        <f>(_xlfn.GAMMA.INV(T1480,IF($O$2="Railway",$D$31,$D$32),IF($O$2="Railway",$F$31,$F$32))*'CBA Result'!$G$124)</f>
        <v>3172457333.7056904</v>
      </c>
      <c r="O1480" s="122">
        <f>'CBA Result'!$G$123+'CBA Result'!$G$127+'CBA Result'!$G$128+'CBA Result'!$G$129+'CBA Result'!$G$130</f>
        <v>728759586.14829445</v>
      </c>
      <c r="P1480" s="122">
        <f>'CBA Result'!$G$125+'CBA Result'!$G$126</f>
        <v>5415872827.8395329</v>
      </c>
      <c r="Q1480" s="122">
        <f>'CBA Result'!$G$110</f>
        <v>-7384971586.1375494</v>
      </c>
      <c r="R1480" s="3">
        <v>0.65444489377505466</v>
      </c>
      <c r="S1480" s="122">
        <f t="shared" si="73"/>
        <v>5314889306.9542179</v>
      </c>
      <c r="T1480" s="3">
        <v>0.82875669378568662</v>
      </c>
      <c r="U1480" s="122">
        <f t="shared" si="74"/>
        <v>-15223949310.008818</v>
      </c>
      <c r="V1480" s="3">
        <f t="shared" si="75"/>
        <v>0.60536895119252498</v>
      </c>
    </row>
    <row r="1481" spans="13:22" x14ac:dyDescent="0.25">
      <c r="M1481" s="3">
        <v>1477</v>
      </c>
      <c r="N1481" s="122">
        <f>(_xlfn.GAMMA.INV(T1481,IF($O$2="Railway",$D$31,$D$32),IF($O$2="Railway",$F$31,$F$32))*'CBA Result'!$G$124)</f>
        <v>1492109650.4066486</v>
      </c>
      <c r="O1481" s="122">
        <f>'CBA Result'!$G$123+'CBA Result'!$G$127+'CBA Result'!$G$128+'CBA Result'!$G$129+'CBA Result'!$G$130</f>
        <v>728759586.14829445</v>
      </c>
      <c r="P1481" s="122">
        <f>'CBA Result'!$G$125+'CBA Result'!$G$126</f>
        <v>5415872827.8395329</v>
      </c>
      <c r="Q1481" s="122">
        <f>'CBA Result'!$G$110</f>
        <v>-7384971586.1375494</v>
      </c>
      <c r="R1481" s="3">
        <v>0.88411395987214259</v>
      </c>
      <c r="S1481" s="122">
        <f t="shared" si="73"/>
        <v>7506358715.8447018</v>
      </c>
      <c r="T1481" s="3">
        <v>7.1671863021722793E-3</v>
      </c>
      <c r="U1481" s="122">
        <f t="shared" si="74"/>
        <v>-7160317474.2249022</v>
      </c>
      <c r="V1481" s="3">
        <f t="shared" si="75"/>
        <v>1.3584911545353802</v>
      </c>
    </row>
    <row r="1482" spans="13:22" x14ac:dyDescent="0.25">
      <c r="M1482" s="3">
        <v>1478</v>
      </c>
      <c r="N1482" s="122">
        <f>(_xlfn.GAMMA.INV(T1482,IF($O$2="Railway",$D$31,$D$32),IF($O$2="Railway",$F$31,$F$32))*'CBA Result'!$G$124)</f>
        <v>2042046085.32249</v>
      </c>
      <c r="O1482" s="122">
        <f>'CBA Result'!$G$123+'CBA Result'!$G$127+'CBA Result'!$G$128+'CBA Result'!$G$129+'CBA Result'!$G$130</f>
        <v>728759586.14829445</v>
      </c>
      <c r="P1482" s="122">
        <f>'CBA Result'!$G$125+'CBA Result'!$G$126</f>
        <v>5415872827.8395329</v>
      </c>
      <c r="Q1482" s="122">
        <f>'CBA Result'!$G$110</f>
        <v>-7384971586.1375494</v>
      </c>
      <c r="R1482" s="3">
        <v>0.75546295190971091</v>
      </c>
      <c r="S1482" s="122">
        <f t="shared" si="73"/>
        <v>6117931973.5629978</v>
      </c>
      <c r="T1482" s="3">
        <v>0.12828799728197871</v>
      </c>
      <c r="U1482" s="122">
        <f t="shared" si="74"/>
        <v>-9799345687.4448128</v>
      </c>
      <c r="V1482" s="3">
        <f t="shared" si="75"/>
        <v>0.90707460768755965</v>
      </c>
    </row>
    <row r="1483" spans="13:22" x14ac:dyDescent="0.25">
      <c r="M1483" s="3">
        <v>1479</v>
      </c>
      <c r="N1483" s="122">
        <f>(_xlfn.GAMMA.INV(T1483,IF($O$2="Railway",$D$31,$D$32),IF($O$2="Railway",$F$31,$F$32))*'CBA Result'!$G$124)</f>
        <v>2668059761.1784053</v>
      </c>
      <c r="O1483" s="122">
        <f>'CBA Result'!$G$123+'CBA Result'!$G$127+'CBA Result'!$G$128+'CBA Result'!$G$129+'CBA Result'!$G$130</f>
        <v>728759586.14829445</v>
      </c>
      <c r="P1483" s="122">
        <f>'CBA Result'!$G$125+'CBA Result'!$G$126</f>
        <v>5415872827.8395329</v>
      </c>
      <c r="Q1483" s="122">
        <f>'CBA Result'!$G$110</f>
        <v>-7384971586.1375494</v>
      </c>
      <c r="R1483" s="3">
        <v>0.14772550871272738</v>
      </c>
      <c r="S1483" s="122">
        <f t="shared" si="73"/>
        <v>2109967155.0117402</v>
      </c>
      <c r="T1483" s="3">
        <v>0.53734287404745329</v>
      </c>
      <c r="U1483" s="122">
        <f t="shared" si="74"/>
        <v>-12803452430.614296</v>
      </c>
      <c r="V1483" s="3">
        <f t="shared" si="75"/>
        <v>0.43010168797684439</v>
      </c>
    </row>
    <row r="1484" spans="13:22" x14ac:dyDescent="0.25">
      <c r="M1484" s="3">
        <v>1480</v>
      </c>
      <c r="N1484" s="122">
        <f>(_xlfn.GAMMA.INV(T1484,IF($O$2="Railway",$D$31,$D$32),IF($O$2="Railway",$F$31,$F$32))*'CBA Result'!$G$124)</f>
        <v>2779353396.7404962</v>
      </c>
      <c r="O1484" s="122">
        <f>'CBA Result'!$G$123+'CBA Result'!$G$127+'CBA Result'!$G$128+'CBA Result'!$G$129+'CBA Result'!$G$130</f>
        <v>728759586.14829445</v>
      </c>
      <c r="P1484" s="122">
        <f>'CBA Result'!$G$125+'CBA Result'!$G$126</f>
        <v>5415872827.8395329</v>
      </c>
      <c r="Q1484" s="122">
        <f>'CBA Result'!$G$110</f>
        <v>-7384971586.1375494</v>
      </c>
      <c r="R1484" s="3">
        <v>0.71206096491534632</v>
      </c>
      <c r="S1484" s="122">
        <f t="shared" si="73"/>
        <v>5754402199.0783224</v>
      </c>
      <c r="T1484" s="3">
        <v>0.61453986642569369</v>
      </c>
      <c r="U1484" s="122">
        <f t="shared" si="74"/>
        <v>-13337526962.782946</v>
      </c>
      <c r="V1484" s="3">
        <f t="shared" si="75"/>
        <v>0.69447021234245665</v>
      </c>
    </row>
    <row r="1485" spans="13:22" x14ac:dyDescent="0.25">
      <c r="M1485" s="3">
        <v>1481</v>
      </c>
      <c r="N1485" s="122">
        <f>(_xlfn.GAMMA.INV(T1485,IF($O$2="Railway",$D$31,$D$32),IF($O$2="Railway",$F$31,$F$32))*'CBA Result'!$G$124)</f>
        <v>2448279215.2310996</v>
      </c>
      <c r="O1485" s="122">
        <f>'CBA Result'!$G$123+'CBA Result'!$G$127+'CBA Result'!$G$128+'CBA Result'!$G$129+'CBA Result'!$G$130</f>
        <v>728759586.14829445</v>
      </c>
      <c r="P1485" s="122">
        <f>'CBA Result'!$G$125+'CBA Result'!$G$126</f>
        <v>5415872827.8395329</v>
      </c>
      <c r="Q1485" s="122">
        <f>'CBA Result'!$G$110</f>
        <v>-7384971586.1375494</v>
      </c>
      <c r="R1485" s="3">
        <v>0.98660583942692703</v>
      </c>
      <c r="S1485" s="122">
        <f t="shared" si="73"/>
        <v>10028496257.3032</v>
      </c>
      <c r="T1485" s="3">
        <v>0.37717661975847372</v>
      </c>
      <c r="U1485" s="122">
        <f t="shared" si="74"/>
        <v>-11748772244.602297</v>
      </c>
      <c r="V1485" s="3">
        <f t="shared" si="75"/>
        <v>1.1239927699466277</v>
      </c>
    </row>
    <row r="1486" spans="13:22" x14ac:dyDescent="0.25">
      <c r="M1486" s="3">
        <v>1482</v>
      </c>
      <c r="N1486" s="122">
        <f>(_xlfn.GAMMA.INV(T1486,IF($O$2="Railway",$D$31,$D$32),IF($O$2="Railway",$F$31,$F$32))*'CBA Result'!$G$124)</f>
        <v>2111425394.6940079</v>
      </c>
      <c r="O1486" s="122">
        <f>'CBA Result'!$G$123+'CBA Result'!$G$127+'CBA Result'!$G$128+'CBA Result'!$G$129+'CBA Result'!$G$130</f>
        <v>728759586.14829445</v>
      </c>
      <c r="P1486" s="122">
        <f>'CBA Result'!$G$125+'CBA Result'!$G$126</f>
        <v>5415872827.8395329</v>
      </c>
      <c r="Q1486" s="122">
        <f>'CBA Result'!$G$110</f>
        <v>-7384971586.1375494</v>
      </c>
      <c r="R1486" s="3">
        <v>0.82528332634359891</v>
      </c>
      <c r="S1486" s="122">
        <f t="shared" si="73"/>
        <v>6792095694.6019154</v>
      </c>
      <c r="T1486" s="3">
        <v>0.16186789539189794</v>
      </c>
      <c r="U1486" s="122">
        <f t="shared" si="74"/>
        <v>-10132282265.602556</v>
      </c>
      <c r="V1486" s="3">
        <f t="shared" si="75"/>
        <v>0.9506526193160092</v>
      </c>
    </row>
    <row r="1487" spans="13:22" x14ac:dyDescent="0.25">
      <c r="M1487" s="3">
        <v>1483</v>
      </c>
      <c r="N1487" s="122">
        <f>(_xlfn.GAMMA.INV(T1487,IF($O$2="Railway",$D$31,$D$32),IF($O$2="Railway",$F$31,$F$32))*'CBA Result'!$G$124)</f>
        <v>3486266314.527204</v>
      </c>
      <c r="O1487" s="122">
        <f>'CBA Result'!$G$123+'CBA Result'!$G$127+'CBA Result'!$G$128+'CBA Result'!$G$129+'CBA Result'!$G$130</f>
        <v>728759586.14829445</v>
      </c>
      <c r="P1487" s="122">
        <f>'CBA Result'!$G$125+'CBA Result'!$G$126</f>
        <v>5415872827.8395329</v>
      </c>
      <c r="Q1487" s="122">
        <f>'CBA Result'!$G$110</f>
        <v>-7384971586.1375494</v>
      </c>
      <c r="R1487" s="3">
        <v>0.10062237990347089</v>
      </c>
      <c r="S1487" s="122">
        <f t="shared" si="73"/>
        <v>1764565011.2280736</v>
      </c>
      <c r="T1487" s="3">
        <v>0.92464753925862464</v>
      </c>
      <c r="U1487" s="122">
        <f t="shared" si="74"/>
        <v>-16729851995.064583</v>
      </c>
      <c r="V1487" s="3">
        <f t="shared" si="75"/>
        <v>0.35742043107539689</v>
      </c>
    </row>
    <row r="1488" spans="13:22" x14ac:dyDescent="0.25">
      <c r="M1488" s="3">
        <v>1484</v>
      </c>
      <c r="N1488" s="122">
        <f>(_xlfn.GAMMA.INV(T1488,IF($O$2="Railway",$D$31,$D$32),IF($O$2="Railway",$F$31,$F$32))*'CBA Result'!$G$124)</f>
        <v>2473039898.0358152</v>
      </c>
      <c r="O1488" s="122">
        <f>'CBA Result'!$G$123+'CBA Result'!$G$127+'CBA Result'!$G$128+'CBA Result'!$G$129+'CBA Result'!$G$130</f>
        <v>728759586.14829445</v>
      </c>
      <c r="P1488" s="122">
        <f>'CBA Result'!$G$125+'CBA Result'!$G$126</f>
        <v>5415872827.8395329</v>
      </c>
      <c r="Q1488" s="122">
        <f>'CBA Result'!$G$110</f>
        <v>-7384971586.1375494</v>
      </c>
      <c r="R1488" s="3">
        <v>0.86033323173059739</v>
      </c>
      <c r="S1488" s="122">
        <f t="shared" si="73"/>
        <v>7194784059.7747612</v>
      </c>
      <c r="T1488" s="3">
        <v>0.39515822209874607</v>
      </c>
      <c r="U1488" s="122">
        <f t="shared" si="74"/>
        <v>-11867593505.299881</v>
      </c>
      <c r="V1488" s="3">
        <f t="shared" si="75"/>
        <v>0.87604816758476933</v>
      </c>
    </row>
    <row r="1489" spans="13:22" x14ac:dyDescent="0.25">
      <c r="M1489" s="3">
        <v>1485</v>
      </c>
      <c r="N1489" s="122">
        <f>(_xlfn.GAMMA.INV(T1489,IF($O$2="Railway",$D$31,$D$32),IF($O$2="Railway",$F$31,$F$32))*'CBA Result'!$G$124)</f>
        <v>2554806163.1820674</v>
      </c>
      <c r="O1489" s="122">
        <f>'CBA Result'!$G$123+'CBA Result'!$G$127+'CBA Result'!$G$128+'CBA Result'!$G$129+'CBA Result'!$G$130</f>
        <v>728759586.14829445</v>
      </c>
      <c r="P1489" s="122">
        <f>'CBA Result'!$G$125+'CBA Result'!$G$126</f>
        <v>5415872827.8395329</v>
      </c>
      <c r="Q1489" s="122">
        <f>'CBA Result'!$G$110</f>
        <v>-7384971586.1375494</v>
      </c>
      <c r="R1489" s="3">
        <v>0.2647888907683561</v>
      </c>
      <c r="S1489" s="122">
        <f t="shared" si="73"/>
        <v>2862267566.6256943</v>
      </c>
      <c r="T1489" s="3">
        <v>0.45506166438237772</v>
      </c>
      <c r="U1489" s="122">
        <f t="shared" si="74"/>
        <v>-12259972454.775379</v>
      </c>
      <c r="V1489" s="3">
        <f t="shared" si="75"/>
        <v>0.5012925876160671</v>
      </c>
    </row>
    <row r="1490" spans="13:22" x14ac:dyDescent="0.25">
      <c r="M1490" s="3">
        <v>1486</v>
      </c>
      <c r="N1490" s="122">
        <f>(_xlfn.GAMMA.INV(T1490,IF($O$2="Railway",$D$31,$D$32),IF($O$2="Railway",$F$31,$F$32))*'CBA Result'!$G$124)</f>
        <v>2048903528.7611997</v>
      </c>
      <c r="O1490" s="122">
        <f>'CBA Result'!$G$123+'CBA Result'!$G$127+'CBA Result'!$G$128+'CBA Result'!$G$129+'CBA Result'!$G$130</f>
        <v>728759586.14829445</v>
      </c>
      <c r="P1490" s="122">
        <f>'CBA Result'!$G$125+'CBA Result'!$G$126</f>
        <v>5415872827.8395329</v>
      </c>
      <c r="Q1490" s="122">
        <f>'CBA Result'!$G$110</f>
        <v>-7384971586.1375494</v>
      </c>
      <c r="R1490" s="3">
        <v>0.68411458409415571</v>
      </c>
      <c r="S1490" s="122">
        <f t="shared" si="73"/>
        <v>5536012443.7911568</v>
      </c>
      <c r="T1490" s="3">
        <v>0.13140575116317377</v>
      </c>
      <c r="U1490" s="122">
        <f t="shared" si="74"/>
        <v>-9832253102.841074</v>
      </c>
      <c r="V1490" s="3">
        <f t="shared" si="75"/>
        <v>0.84555141855516081</v>
      </c>
    </row>
    <row r="1491" spans="13:22" x14ac:dyDescent="0.25">
      <c r="M1491" s="3">
        <v>1487</v>
      </c>
      <c r="N1491" s="122">
        <f>(_xlfn.GAMMA.INV(T1491,IF($O$2="Railway",$D$31,$D$32),IF($O$2="Railway",$F$31,$F$32))*'CBA Result'!$G$124)</f>
        <v>1544794442.3652511</v>
      </c>
      <c r="O1491" s="122">
        <f>'CBA Result'!$G$123+'CBA Result'!$G$127+'CBA Result'!$G$128+'CBA Result'!$G$129+'CBA Result'!$G$130</f>
        <v>728759586.14829445</v>
      </c>
      <c r="P1491" s="122">
        <f>'CBA Result'!$G$125+'CBA Result'!$G$126</f>
        <v>5415872827.8395329</v>
      </c>
      <c r="Q1491" s="122">
        <f>'CBA Result'!$G$110</f>
        <v>-7384971586.1375494</v>
      </c>
      <c r="R1491" s="3">
        <v>0.70446933912694731</v>
      </c>
      <c r="S1491" s="122">
        <f t="shared" si="73"/>
        <v>5693998547.8128452</v>
      </c>
      <c r="T1491" s="3">
        <v>1.0455684524366182E-2</v>
      </c>
      <c r="U1491" s="122">
        <f t="shared" si="74"/>
        <v>-7413140607.1523476</v>
      </c>
      <c r="V1491" s="3">
        <f t="shared" si="75"/>
        <v>1.0747877314830823</v>
      </c>
    </row>
    <row r="1492" spans="13:22" x14ac:dyDescent="0.25">
      <c r="M1492" s="3">
        <v>1488</v>
      </c>
      <c r="N1492" s="122">
        <f>(_xlfn.GAMMA.INV(T1492,IF($O$2="Railway",$D$31,$D$32),IF($O$2="Railway",$F$31,$F$32))*'CBA Result'!$G$124)</f>
        <v>1875123449.6074901</v>
      </c>
      <c r="O1492" s="122">
        <f>'CBA Result'!$G$123+'CBA Result'!$G$127+'CBA Result'!$G$128+'CBA Result'!$G$129+'CBA Result'!$G$130</f>
        <v>728759586.14829445</v>
      </c>
      <c r="P1492" s="122">
        <f>'CBA Result'!$G$125+'CBA Result'!$G$126</f>
        <v>5415872827.8395329</v>
      </c>
      <c r="Q1492" s="122">
        <f>'CBA Result'!$G$110</f>
        <v>-7384971586.1375494</v>
      </c>
      <c r="R1492" s="3">
        <v>0.81290351170707109</v>
      </c>
      <c r="S1492" s="122">
        <f t="shared" si="73"/>
        <v>6662035091.7097902</v>
      </c>
      <c r="T1492" s="3">
        <v>6.6225206590190377E-2</v>
      </c>
      <c r="U1492" s="122">
        <f t="shared" si="74"/>
        <v>-8998319392.2070236</v>
      </c>
      <c r="V1492" s="3">
        <f t="shared" si="75"/>
        <v>1.0297387460474345</v>
      </c>
    </row>
    <row r="1493" spans="13:22" x14ac:dyDescent="0.25">
      <c r="M1493" s="3">
        <v>1489</v>
      </c>
      <c r="N1493" s="122">
        <f>(_xlfn.GAMMA.INV(T1493,IF($O$2="Railway",$D$31,$D$32),IF($O$2="Railway",$F$31,$F$32))*'CBA Result'!$G$124)</f>
        <v>2098651760.1341119</v>
      </c>
      <c r="O1493" s="122">
        <f>'CBA Result'!$G$123+'CBA Result'!$G$127+'CBA Result'!$G$128+'CBA Result'!$G$129+'CBA Result'!$G$130</f>
        <v>728759586.14829445</v>
      </c>
      <c r="P1493" s="122">
        <f>'CBA Result'!$G$125+'CBA Result'!$G$126</f>
        <v>5415872827.8395329</v>
      </c>
      <c r="Q1493" s="122">
        <f>'CBA Result'!$G$110</f>
        <v>-7384971586.1375494</v>
      </c>
      <c r="R1493" s="3">
        <v>0.22458699239162738</v>
      </c>
      <c r="S1493" s="122">
        <f t="shared" si="73"/>
        <v>2613887284.1800246</v>
      </c>
      <c r="T1493" s="3">
        <v>0.15534986833271347</v>
      </c>
      <c r="U1493" s="122">
        <f t="shared" si="74"/>
        <v>-10070984304.877176</v>
      </c>
      <c r="V1493" s="3">
        <f t="shared" si="75"/>
        <v>0.54029461924861888</v>
      </c>
    </row>
    <row r="1494" spans="13:22" x14ac:dyDescent="0.25">
      <c r="M1494" s="3">
        <v>1490</v>
      </c>
      <c r="N1494" s="122">
        <f>(_xlfn.GAMMA.INV(T1494,IF($O$2="Railway",$D$31,$D$32),IF($O$2="Railway",$F$31,$F$32))*'CBA Result'!$G$124)</f>
        <v>3116950991.3286014</v>
      </c>
      <c r="O1494" s="122">
        <f>'CBA Result'!$G$123+'CBA Result'!$G$127+'CBA Result'!$G$128+'CBA Result'!$G$129+'CBA Result'!$G$130</f>
        <v>728759586.14829445</v>
      </c>
      <c r="P1494" s="122">
        <f>'CBA Result'!$G$125+'CBA Result'!$G$126</f>
        <v>5415872827.8395329</v>
      </c>
      <c r="Q1494" s="122">
        <f>'CBA Result'!$G$110</f>
        <v>-7384971586.1375494</v>
      </c>
      <c r="R1494" s="3">
        <v>0.83980389549367329</v>
      </c>
      <c r="S1494" s="122">
        <f t="shared" si="73"/>
        <v>6952133910.2929964</v>
      </c>
      <c r="T1494" s="3">
        <v>0.80503151236053472</v>
      </c>
      <c r="U1494" s="122">
        <f t="shared" si="74"/>
        <v>-14957586155.568615</v>
      </c>
      <c r="V1494" s="3">
        <f t="shared" si="75"/>
        <v>0.72189752915111394</v>
      </c>
    </row>
    <row r="1495" spans="13:22" x14ac:dyDescent="0.25">
      <c r="M1495" s="3">
        <v>1491</v>
      </c>
      <c r="N1495" s="122">
        <f>(_xlfn.GAMMA.INV(T1495,IF($O$2="Railway",$D$31,$D$32),IF($O$2="Railway",$F$31,$F$32))*'CBA Result'!$G$124)</f>
        <v>2650065567.4513144</v>
      </c>
      <c r="O1495" s="122">
        <f>'CBA Result'!$G$123+'CBA Result'!$G$127+'CBA Result'!$G$128+'CBA Result'!$G$129+'CBA Result'!$G$130</f>
        <v>728759586.14829445</v>
      </c>
      <c r="P1495" s="122">
        <f>'CBA Result'!$G$125+'CBA Result'!$G$126</f>
        <v>5415872827.8395329</v>
      </c>
      <c r="Q1495" s="122">
        <f>'CBA Result'!$G$110</f>
        <v>-7384971586.1375494</v>
      </c>
      <c r="R1495" s="3">
        <v>3.580531800719533E-2</v>
      </c>
      <c r="S1495" s="122">
        <f t="shared" si="73"/>
        <v>1168154260.0807102</v>
      </c>
      <c r="T1495" s="3">
        <v>0.5244433639603101</v>
      </c>
      <c r="U1495" s="122">
        <f t="shared" si="74"/>
        <v>-12717102114.641497</v>
      </c>
      <c r="V1495" s="3">
        <f t="shared" si="75"/>
        <v>0.35754839213292744</v>
      </c>
    </row>
    <row r="1496" spans="13:22" x14ac:dyDescent="0.25">
      <c r="M1496" s="3">
        <v>1492</v>
      </c>
      <c r="N1496" s="122">
        <f>(_xlfn.GAMMA.INV(T1496,IF($O$2="Railway",$D$31,$D$32),IF($O$2="Railway",$F$31,$F$32))*'CBA Result'!$G$124)</f>
        <v>2431115539.1530895</v>
      </c>
      <c r="O1496" s="122">
        <f>'CBA Result'!$G$123+'CBA Result'!$G$127+'CBA Result'!$G$128+'CBA Result'!$G$129+'CBA Result'!$G$130</f>
        <v>728759586.14829445</v>
      </c>
      <c r="P1496" s="122">
        <f>'CBA Result'!$G$125+'CBA Result'!$G$126</f>
        <v>5415872827.8395329</v>
      </c>
      <c r="Q1496" s="122">
        <f>'CBA Result'!$G$110</f>
        <v>-7384971586.1375494</v>
      </c>
      <c r="R1496" s="3">
        <v>0.80248774156937008</v>
      </c>
      <c r="S1496" s="122">
        <f t="shared" si="73"/>
        <v>6556626080.4523726</v>
      </c>
      <c r="T1496" s="3">
        <v>0.36479351821391426</v>
      </c>
      <c r="U1496" s="122">
        <f t="shared" si="74"/>
        <v>-11666407406.529024</v>
      </c>
      <c r="V1496" s="3">
        <f t="shared" si="75"/>
        <v>0.83286146858852061</v>
      </c>
    </row>
    <row r="1497" spans="13:22" x14ac:dyDescent="0.25">
      <c r="M1497" s="3">
        <v>1493</v>
      </c>
      <c r="N1497" s="122">
        <f>(_xlfn.GAMMA.INV(T1497,IF($O$2="Railway",$D$31,$D$32),IF($O$2="Railway",$F$31,$F$32))*'CBA Result'!$G$124)</f>
        <v>3475703712.10076</v>
      </c>
      <c r="O1497" s="122">
        <f>'CBA Result'!$G$123+'CBA Result'!$G$127+'CBA Result'!$G$128+'CBA Result'!$G$129+'CBA Result'!$G$130</f>
        <v>728759586.14829445</v>
      </c>
      <c r="P1497" s="122">
        <f>'CBA Result'!$G$125+'CBA Result'!$G$126</f>
        <v>5415872827.8395329</v>
      </c>
      <c r="Q1497" s="122">
        <f>'CBA Result'!$G$110</f>
        <v>-7384971586.1375494</v>
      </c>
      <c r="R1497" s="3">
        <v>0.3564442859518272</v>
      </c>
      <c r="S1497" s="122">
        <f t="shared" si="73"/>
        <v>3412885270.9817185</v>
      </c>
      <c r="T1497" s="3">
        <v>0.92235686050850052</v>
      </c>
      <c r="U1497" s="122">
        <f t="shared" si="74"/>
        <v>-16679164308.20005</v>
      </c>
      <c r="V1497" s="3">
        <f t="shared" si="75"/>
        <v>0.45669845493912564</v>
      </c>
    </row>
    <row r="1498" spans="13:22" x14ac:dyDescent="0.25">
      <c r="M1498" s="3">
        <v>1494</v>
      </c>
      <c r="N1498" s="122">
        <f>(_xlfn.GAMMA.INV(T1498,IF($O$2="Railway",$D$31,$D$32),IF($O$2="Railway",$F$31,$F$32))*'CBA Result'!$G$124)</f>
        <v>1849314782.1538687</v>
      </c>
      <c r="O1498" s="122">
        <f>'CBA Result'!$G$123+'CBA Result'!$G$127+'CBA Result'!$G$128+'CBA Result'!$G$129+'CBA Result'!$G$130</f>
        <v>728759586.14829445</v>
      </c>
      <c r="P1498" s="122">
        <f>'CBA Result'!$G$125+'CBA Result'!$G$126</f>
        <v>5415872827.8395329</v>
      </c>
      <c r="Q1498" s="122">
        <f>'CBA Result'!$G$110</f>
        <v>-7384971586.1375494</v>
      </c>
      <c r="R1498" s="3">
        <v>0.52269401914851432</v>
      </c>
      <c r="S1498" s="122">
        <f t="shared" si="73"/>
        <v>4425304591.3957243</v>
      </c>
      <c r="T1498" s="3">
        <v>5.894336520686283E-2</v>
      </c>
      <c r="U1498" s="122">
        <f t="shared" si="74"/>
        <v>-8874469075.6406364</v>
      </c>
      <c r="V1498" s="3">
        <f t="shared" si="75"/>
        <v>0.78916033173424771</v>
      </c>
    </row>
    <row r="1499" spans="13:22" x14ac:dyDescent="0.25">
      <c r="M1499" s="3">
        <v>1495</v>
      </c>
      <c r="N1499" s="122">
        <f>(_xlfn.GAMMA.INV(T1499,IF($O$2="Railway",$D$31,$D$32),IF($O$2="Railway",$F$31,$F$32))*'CBA Result'!$G$124)</f>
        <v>2430193894.2097907</v>
      </c>
      <c r="O1499" s="122">
        <f>'CBA Result'!$G$123+'CBA Result'!$G$127+'CBA Result'!$G$128+'CBA Result'!$G$129+'CBA Result'!$G$130</f>
        <v>728759586.14829445</v>
      </c>
      <c r="P1499" s="122">
        <f>'CBA Result'!$G$125+'CBA Result'!$G$126</f>
        <v>5415872827.8395329</v>
      </c>
      <c r="Q1499" s="122">
        <f>'CBA Result'!$G$110</f>
        <v>-7384971586.1375494</v>
      </c>
      <c r="R1499" s="3">
        <v>0.35125678859950049</v>
      </c>
      <c r="S1499" s="122">
        <f t="shared" si="73"/>
        <v>3381948154.8747745</v>
      </c>
      <c r="T1499" s="3">
        <v>0.36413077102986813</v>
      </c>
      <c r="U1499" s="122">
        <f t="shared" si="74"/>
        <v>-11661984628.088625</v>
      </c>
      <c r="V1499" s="3">
        <f t="shared" si="75"/>
        <v>0.56087380011449217</v>
      </c>
    </row>
    <row r="1500" spans="13:22" x14ac:dyDescent="0.25">
      <c r="M1500" s="3">
        <v>1496</v>
      </c>
      <c r="N1500" s="122">
        <f>(_xlfn.GAMMA.INV(T1500,IF($O$2="Railway",$D$31,$D$32),IF($O$2="Railway",$F$31,$F$32))*'CBA Result'!$G$124)</f>
        <v>2529687465.2579927</v>
      </c>
      <c r="O1500" s="122">
        <f>'CBA Result'!$G$123+'CBA Result'!$G$127+'CBA Result'!$G$128+'CBA Result'!$G$129+'CBA Result'!$G$130</f>
        <v>728759586.14829445</v>
      </c>
      <c r="P1500" s="122">
        <f>'CBA Result'!$G$125+'CBA Result'!$G$126</f>
        <v>5415872827.8395329</v>
      </c>
      <c r="Q1500" s="122">
        <f>'CBA Result'!$G$110</f>
        <v>-7384971586.1375494</v>
      </c>
      <c r="R1500" s="3">
        <v>0.76952868147941644</v>
      </c>
      <c r="S1500" s="122">
        <f t="shared" si="73"/>
        <v>6243519092.6985693</v>
      </c>
      <c r="T1500" s="3">
        <v>0.43662311576490997</v>
      </c>
      <c r="U1500" s="122">
        <f t="shared" si="74"/>
        <v>-12139433155.517775</v>
      </c>
      <c r="V1500" s="3">
        <f t="shared" si="75"/>
        <v>0.78273557112392012</v>
      </c>
    </row>
    <row r="1501" spans="13:22" x14ac:dyDescent="0.25">
      <c r="M1501" s="3">
        <v>1497</v>
      </c>
      <c r="N1501" s="122">
        <f>(_xlfn.GAMMA.INV(T1501,IF($O$2="Railway",$D$31,$D$32),IF($O$2="Railway",$F$31,$F$32))*'CBA Result'!$G$124)</f>
        <v>2535089469.4921379</v>
      </c>
      <c r="O1501" s="122">
        <f>'CBA Result'!$G$123+'CBA Result'!$G$127+'CBA Result'!$G$128+'CBA Result'!$G$129+'CBA Result'!$G$130</f>
        <v>728759586.14829445</v>
      </c>
      <c r="P1501" s="122">
        <f>'CBA Result'!$G$125+'CBA Result'!$G$126</f>
        <v>5415872827.8395329</v>
      </c>
      <c r="Q1501" s="122">
        <f>'CBA Result'!$G$110</f>
        <v>-7384971586.1375494</v>
      </c>
      <c r="R1501" s="3">
        <v>0.85154818709308788</v>
      </c>
      <c r="S1501" s="122">
        <f t="shared" si="73"/>
        <v>7088356628.229351</v>
      </c>
      <c r="T1501" s="3">
        <v>0.44058857642093618</v>
      </c>
      <c r="U1501" s="122">
        <f t="shared" si="74"/>
        <v>-12165356227.125175</v>
      </c>
      <c r="V1501" s="3">
        <f t="shared" si="75"/>
        <v>0.85095787501786435</v>
      </c>
    </row>
    <row r="1502" spans="13:22" x14ac:dyDescent="0.25">
      <c r="M1502" s="3">
        <v>1498</v>
      </c>
      <c r="N1502" s="122">
        <f>(_xlfn.GAMMA.INV(T1502,IF($O$2="Railway",$D$31,$D$32),IF($O$2="Railway",$F$31,$F$32))*'CBA Result'!$G$124)</f>
        <v>3210691043.5431309</v>
      </c>
      <c r="O1502" s="122">
        <f>'CBA Result'!$G$123+'CBA Result'!$G$127+'CBA Result'!$G$128+'CBA Result'!$G$129+'CBA Result'!$G$130</f>
        <v>728759586.14829445</v>
      </c>
      <c r="P1502" s="122">
        <f>'CBA Result'!$G$125+'CBA Result'!$G$126</f>
        <v>5415872827.8395329</v>
      </c>
      <c r="Q1502" s="122">
        <f>'CBA Result'!$G$110</f>
        <v>-7384971586.1375494</v>
      </c>
      <c r="R1502" s="3">
        <v>0.98184399429159608</v>
      </c>
      <c r="S1502" s="122">
        <f t="shared" si="73"/>
        <v>9763364875.370697</v>
      </c>
      <c r="T1502" s="3">
        <v>0.8438332114406909</v>
      </c>
      <c r="U1502" s="122">
        <f t="shared" si="74"/>
        <v>-15407424767.44511</v>
      </c>
      <c r="V1502" s="3">
        <f t="shared" si="75"/>
        <v>0.88936442733864796</v>
      </c>
    </row>
    <row r="1503" spans="13:22" x14ac:dyDescent="0.25">
      <c r="M1503" s="3">
        <v>1499</v>
      </c>
      <c r="N1503" s="122">
        <f>(_xlfn.GAMMA.INV(T1503,IF($O$2="Railway",$D$31,$D$32),IF($O$2="Railway",$F$31,$F$32))*'CBA Result'!$G$124)</f>
        <v>2067887771.1665092</v>
      </c>
      <c r="O1503" s="122">
        <f>'CBA Result'!$G$123+'CBA Result'!$G$127+'CBA Result'!$G$128+'CBA Result'!$G$129+'CBA Result'!$G$130</f>
        <v>728759586.14829445</v>
      </c>
      <c r="P1503" s="122">
        <f>'CBA Result'!$G$125+'CBA Result'!$G$126</f>
        <v>5415872827.8395329</v>
      </c>
      <c r="Q1503" s="122">
        <f>'CBA Result'!$G$110</f>
        <v>-7384971586.1375494</v>
      </c>
      <c r="R1503" s="3">
        <v>0.8482760567186679</v>
      </c>
      <c r="S1503" s="122">
        <f t="shared" si="73"/>
        <v>7049739640.487442</v>
      </c>
      <c r="T1503" s="3">
        <v>0.14026939655600223</v>
      </c>
      <c r="U1503" s="122">
        <f t="shared" si="74"/>
        <v>-9923354452.2577286</v>
      </c>
      <c r="V1503" s="3">
        <f t="shared" si="75"/>
        <v>0.99224380678672919</v>
      </c>
    </row>
    <row r="1504" spans="13:22" x14ac:dyDescent="0.25">
      <c r="M1504" s="3">
        <v>1500</v>
      </c>
      <c r="N1504" s="122">
        <f>(_xlfn.GAMMA.INV(T1504,IF($O$2="Railway",$D$31,$D$32),IF($O$2="Railway",$F$31,$F$32))*'CBA Result'!$G$124)</f>
        <v>2463973093.0940695</v>
      </c>
      <c r="O1504" s="122">
        <f>'CBA Result'!$G$123+'CBA Result'!$G$127+'CBA Result'!$G$128+'CBA Result'!$G$129+'CBA Result'!$G$130</f>
        <v>728759586.14829445</v>
      </c>
      <c r="P1504" s="122">
        <f>'CBA Result'!$G$125+'CBA Result'!$G$126</f>
        <v>5415872827.8395329</v>
      </c>
      <c r="Q1504" s="122">
        <f>'CBA Result'!$G$110</f>
        <v>-7384971586.1375494</v>
      </c>
      <c r="R1504" s="3">
        <v>0.34360264146353248</v>
      </c>
      <c r="S1504" s="122">
        <f t="shared" si="73"/>
        <v>3336292070.9798408</v>
      </c>
      <c r="T1504" s="3">
        <v>0.38855967261581492</v>
      </c>
      <c r="U1504" s="122">
        <f t="shared" si="74"/>
        <v>-11824083833.043501</v>
      </c>
      <c r="V1504" s="3">
        <f t="shared" si="75"/>
        <v>0.55218018092668097</v>
      </c>
    </row>
    <row r="1505" spans="13:22" x14ac:dyDescent="0.25">
      <c r="M1505" s="3">
        <v>1501</v>
      </c>
      <c r="N1505" s="122">
        <f>(_xlfn.GAMMA.INV(T1505,IF($O$2="Railway",$D$31,$D$32),IF($O$2="Railway",$F$31,$F$32))*'CBA Result'!$G$124)</f>
        <v>2115621171.9452209</v>
      </c>
      <c r="O1505" s="122">
        <f>'CBA Result'!$G$123+'CBA Result'!$G$127+'CBA Result'!$G$128+'CBA Result'!$G$129+'CBA Result'!$G$130</f>
        <v>728759586.14829445</v>
      </c>
      <c r="P1505" s="122">
        <f>'CBA Result'!$G$125+'CBA Result'!$G$126</f>
        <v>5415872827.8395329</v>
      </c>
      <c r="Q1505" s="122">
        <f>'CBA Result'!$G$110</f>
        <v>-7384971586.1375494</v>
      </c>
      <c r="R1505" s="3">
        <v>0.89073976891887885</v>
      </c>
      <c r="S1505" s="122">
        <f t="shared" si="73"/>
        <v>7600481342.3313904</v>
      </c>
      <c r="T1505" s="3">
        <v>0.16404122887689343</v>
      </c>
      <c r="U1505" s="122">
        <f t="shared" si="74"/>
        <v>-10152416909.971104</v>
      </c>
      <c r="V1505" s="3">
        <f t="shared" si="75"/>
        <v>1.0288054748979605</v>
      </c>
    </row>
    <row r="1506" spans="13:22" x14ac:dyDescent="0.25">
      <c r="M1506" s="3">
        <v>1502</v>
      </c>
      <c r="N1506" s="122">
        <f>(_xlfn.GAMMA.INV(T1506,IF($O$2="Railway",$D$31,$D$32),IF($O$2="Railway",$F$31,$F$32))*'CBA Result'!$G$124)</f>
        <v>1699847727.5289509</v>
      </c>
      <c r="O1506" s="122">
        <f>'CBA Result'!$G$123+'CBA Result'!$G$127+'CBA Result'!$G$128+'CBA Result'!$G$129+'CBA Result'!$G$130</f>
        <v>728759586.14829445</v>
      </c>
      <c r="P1506" s="122">
        <f>'CBA Result'!$G$125+'CBA Result'!$G$126</f>
        <v>5415872827.8395329</v>
      </c>
      <c r="Q1506" s="122">
        <f>'CBA Result'!$G$110</f>
        <v>-7384971586.1375494</v>
      </c>
      <c r="R1506" s="3">
        <v>7.823569182946799E-2</v>
      </c>
      <c r="S1506" s="122">
        <f t="shared" si="73"/>
        <v>1581948651.6252069</v>
      </c>
      <c r="T1506" s="3">
        <v>2.7541498289426203E-2</v>
      </c>
      <c r="U1506" s="122">
        <f t="shared" si="74"/>
        <v>-8157208408.6648188</v>
      </c>
      <c r="V1506" s="3">
        <f t="shared" si="75"/>
        <v>0.49165790113224589</v>
      </c>
    </row>
    <row r="1507" spans="13:22" x14ac:dyDescent="0.25">
      <c r="M1507" s="3">
        <v>1503</v>
      </c>
      <c r="N1507" s="122">
        <f>(_xlfn.GAMMA.INV(T1507,IF($O$2="Railway",$D$31,$D$32),IF($O$2="Railway",$F$31,$F$32))*'CBA Result'!$G$124)</f>
        <v>2914155311.5247006</v>
      </c>
      <c r="O1507" s="122">
        <f>'CBA Result'!$G$123+'CBA Result'!$G$127+'CBA Result'!$G$128+'CBA Result'!$G$129+'CBA Result'!$G$130</f>
        <v>728759586.14829445</v>
      </c>
      <c r="P1507" s="122">
        <f>'CBA Result'!$G$125+'CBA Result'!$G$126</f>
        <v>5415872827.8395329</v>
      </c>
      <c r="Q1507" s="122">
        <f>'CBA Result'!$G$110</f>
        <v>-7384971586.1375494</v>
      </c>
      <c r="R1507" s="3">
        <v>0.39207510092813869</v>
      </c>
      <c r="S1507" s="122">
        <f t="shared" si="73"/>
        <v>3625591135.2934723</v>
      </c>
      <c r="T1507" s="3">
        <v>0.69965031557869961</v>
      </c>
      <c r="U1507" s="122">
        <f t="shared" si="74"/>
        <v>-13984412736.710659</v>
      </c>
      <c r="V1507" s="3">
        <f t="shared" si="75"/>
        <v>0.51975768806407008</v>
      </c>
    </row>
    <row r="1508" spans="13:22" x14ac:dyDescent="0.25">
      <c r="M1508" s="3">
        <v>1504</v>
      </c>
      <c r="N1508" s="122">
        <f>(_xlfn.GAMMA.INV(T1508,IF($O$2="Railway",$D$31,$D$32),IF($O$2="Railway",$F$31,$F$32))*'CBA Result'!$G$124)</f>
        <v>3437313394.6777554</v>
      </c>
      <c r="O1508" s="122">
        <f>'CBA Result'!$G$123+'CBA Result'!$G$127+'CBA Result'!$G$128+'CBA Result'!$G$129+'CBA Result'!$G$130</f>
        <v>728759586.14829445</v>
      </c>
      <c r="P1508" s="122">
        <f>'CBA Result'!$G$125+'CBA Result'!$G$126</f>
        <v>5415872827.8395329</v>
      </c>
      <c r="Q1508" s="122">
        <f>'CBA Result'!$G$110</f>
        <v>-7384971586.1375494</v>
      </c>
      <c r="R1508" s="3">
        <v>0.49989557603055679</v>
      </c>
      <c r="S1508" s="122">
        <f t="shared" si="73"/>
        <v>4281867659.9144883</v>
      </c>
      <c r="T1508" s="3">
        <v>0.9135427420665948</v>
      </c>
      <c r="U1508" s="122">
        <f t="shared" si="74"/>
        <v>-16494937324.204561</v>
      </c>
      <c r="V1508" s="3">
        <f t="shared" si="75"/>
        <v>0.51215354594552387</v>
      </c>
    </row>
    <row r="1509" spans="13:22" x14ac:dyDescent="0.25">
      <c r="M1509" s="3">
        <v>1505</v>
      </c>
      <c r="N1509" s="122">
        <f>(_xlfn.GAMMA.INV(T1509,IF($O$2="Railway",$D$31,$D$32),IF($O$2="Railway",$F$31,$F$32))*'CBA Result'!$G$124)</f>
        <v>2160779827.4626222</v>
      </c>
      <c r="O1509" s="122">
        <f>'CBA Result'!$G$123+'CBA Result'!$G$127+'CBA Result'!$G$128+'CBA Result'!$G$129+'CBA Result'!$G$130</f>
        <v>728759586.14829445</v>
      </c>
      <c r="P1509" s="122">
        <f>'CBA Result'!$G$125+'CBA Result'!$G$126</f>
        <v>5415872827.8395329</v>
      </c>
      <c r="Q1509" s="122">
        <f>'CBA Result'!$G$110</f>
        <v>-7384971586.1375494</v>
      </c>
      <c r="R1509" s="3">
        <v>0.50773910555472579</v>
      </c>
      <c r="S1509" s="122">
        <f t="shared" si="73"/>
        <v>4330967221.984149</v>
      </c>
      <c r="T1509" s="3">
        <v>0.18842111846042864</v>
      </c>
      <c r="U1509" s="122">
        <f t="shared" si="74"/>
        <v>-10369123711.730362</v>
      </c>
      <c r="V1509" s="3">
        <f t="shared" si="75"/>
        <v>0.69634685016118247</v>
      </c>
    </row>
    <row r="1510" spans="13:22" x14ac:dyDescent="0.25">
      <c r="M1510" s="3">
        <v>1506</v>
      </c>
      <c r="N1510" s="122">
        <f>(_xlfn.GAMMA.INV(T1510,IF($O$2="Railway",$D$31,$D$32),IF($O$2="Railway",$F$31,$F$32))*'CBA Result'!$G$124)</f>
        <v>2353667590.7548656</v>
      </c>
      <c r="O1510" s="122">
        <f>'CBA Result'!$G$123+'CBA Result'!$G$127+'CBA Result'!$G$128+'CBA Result'!$G$129+'CBA Result'!$G$130</f>
        <v>728759586.14829445</v>
      </c>
      <c r="P1510" s="122">
        <f>'CBA Result'!$G$125+'CBA Result'!$G$126</f>
        <v>5415872827.8395329</v>
      </c>
      <c r="Q1510" s="122">
        <f>'CBA Result'!$G$110</f>
        <v>-7384971586.1375494</v>
      </c>
      <c r="R1510" s="3">
        <v>0.68176893788837079</v>
      </c>
      <c r="S1510" s="122">
        <f t="shared" si="73"/>
        <v>5518154152.6050558</v>
      </c>
      <c r="T1510" s="3">
        <v>0.31011956193010826</v>
      </c>
      <c r="U1510" s="122">
        <f t="shared" si="74"/>
        <v>-11294751142.455177</v>
      </c>
      <c r="V1510" s="3">
        <f t="shared" si="75"/>
        <v>0.76146709396544354</v>
      </c>
    </row>
    <row r="1511" spans="13:22" x14ac:dyDescent="0.25">
      <c r="M1511" s="3">
        <v>1507</v>
      </c>
      <c r="N1511" s="122">
        <f>(_xlfn.GAMMA.INV(T1511,IF($O$2="Railway",$D$31,$D$32),IF($O$2="Railway",$F$31,$F$32))*'CBA Result'!$G$124)</f>
        <v>3626054438.4466023</v>
      </c>
      <c r="O1511" s="122">
        <f>'CBA Result'!$G$123+'CBA Result'!$G$127+'CBA Result'!$G$128+'CBA Result'!$G$129+'CBA Result'!$G$130</f>
        <v>728759586.14829445</v>
      </c>
      <c r="P1511" s="122">
        <f>'CBA Result'!$G$125+'CBA Result'!$G$126</f>
        <v>5415872827.8395329</v>
      </c>
      <c r="Q1511" s="122">
        <f>'CBA Result'!$G$110</f>
        <v>-7384971586.1375494</v>
      </c>
      <c r="R1511" s="3">
        <v>0.82106119168676495</v>
      </c>
      <c r="S1511" s="122">
        <f t="shared" si="73"/>
        <v>6747119944.0311117</v>
      </c>
      <c r="T1511" s="3">
        <v>0.95002698357999593</v>
      </c>
      <c r="U1511" s="122">
        <f t="shared" si="74"/>
        <v>-17400665528.182877</v>
      </c>
      <c r="V1511" s="3">
        <f t="shared" si="75"/>
        <v>0.63801777872489018</v>
      </c>
    </row>
    <row r="1512" spans="13:22" x14ac:dyDescent="0.25">
      <c r="M1512" s="3">
        <v>1508</v>
      </c>
      <c r="N1512" s="122">
        <f>(_xlfn.GAMMA.INV(T1512,IF($O$2="Railway",$D$31,$D$32),IF($O$2="Railway",$F$31,$F$32))*'CBA Result'!$G$124)</f>
        <v>2352100253.4126439</v>
      </c>
      <c r="O1512" s="122">
        <f>'CBA Result'!$G$123+'CBA Result'!$G$127+'CBA Result'!$G$128+'CBA Result'!$G$129+'CBA Result'!$G$130</f>
        <v>728759586.14829445</v>
      </c>
      <c r="P1512" s="122">
        <f>'CBA Result'!$G$125+'CBA Result'!$G$126</f>
        <v>5415872827.8395329</v>
      </c>
      <c r="Q1512" s="122">
        <f>'CBA Result'!$G$110</f>
        <v>-7384971586.1375494</v>
      </c>
      <c r="R1512" s="3">
        <v>0.53966904139374428</v>
      </c>
      <c r="S1512" s="122">
        <f t="shared" si="73"/>
        <v>4533643773.663022</v>
      </c>
      <c r="T1512" s="3">
        <v>0.30903843159629285</v>
      </c>
      <c r="U1512" s="122">
        <f t="shared" si="74"/>
        <v>-11287229823.256914</v>
      </c>
      <c r="V1512" s="3">
        <f t="shared" si="75"/>
        <v>0.67461225938135516</v>
      </c>
    </row>
    <row r="1513" spans="13:22" x14ac:dyDescent="0.25">
      <c r="M1513" s="3">
        <v>1509</v>
      </c>
      <c r="N1513" s="122">
        <f>(_xlfn.GAMMA.INV(T1513,IF($O$2="Railway",$D$31,$D$32),IF($O$2="Railway",$F$31,$F$32))*'CBA Result'!$G$124)</f>
        <v>2312276959.0034528</v>
      </c>
      <c r="O1513" s="122">
        <f>'CBA Result'!$G$123+'CBA Result'!$G$127+'CBA Result'!$G$128+'CBA Result'!$G$129+'CBA Result'!$G$130</f>
        <v>728759586.14829445</v>
      </c>
      <c r="P1513" s="122">
        <f>'CBA Result'!$G$125+'CBA Result'!$G$126</f>
        <v>5415872827.8395329</v>
      </c>
      <c r="Q1513" s="122">
        <f>'CBA Result'!$G$110</f>
        <v>-7384971586.1375494</v>
      </c>
      <c r="R1513" s="3">
        <v>8.2045149383892957E-2</v>
      </c>
      <c r="S1513" s="122">
        <f t="shared" si="73"/>
        <v>1614205429.3127997</v>
      </c>
      <c r="T1513" s="3">
        <v>0.28198546637897848</v>
      </c>
      <c r="U1513" s="122">
        <f t="shared" si="74"/>
        <v>-11096126286.890387</v>
      </c>
      <c r="V1513" s="3">
        <f t="shared" si="75"/>
        <v>0.419537580422505</v>
      </c>
    </row>
    <row r="1514" spans="13:22" x14ac:dyDescent="0.25">
      <c r="M1514" s="3">
        <v>1510</v>
      </c>
      <c r="N1514" s="122">
        <f>(_xlfn.GAMMA.INV(T1514,IF($O$2="Railway",$D$31,$D$32),IF($O$2="Railway",$F$31,$F$32))*'CBA Result'!$G$124)</f>
        <v>2852636516.8799095</v>
      </c>
      <c r="O1514" s="122">
        <f>'CBA Result'!$G$123+'CBA Result'!$G$127+'CBA Result'!$G$128+'CBA Result'!$G$129+'CBA Result'!$G$130</f>
        <v>728759586.14829445</v>
      </c>
      <c r="P1514" s="122">
        <f>'CBA Result'!$G$125+'CBA Result'!$G$126</f>
        <v>5415872827.8395329</v>
      </c>
      <c r="Q1514" s="122">
        <f>'CBA Result'!$G$110</f>
        <v>-7384971586.1375494</v>
      </c>
      <c r="R1514" s="3">
        <v>0.93636471036394131</v>
      </c>
      <c r="S1514" s="122">
        <f t="shared" si="73"/>
        <v>8383132130.5721788</v>
      </c>
      <c r="T1514" s="3">
        <v>0.66214327318392485</v>
      </c>
      <c r="U1514" s="122">
        <f t="shared" si="74"/>
        <v>-13689197100.13308</v>
      </c>
      <c r="V1514" s="3">
        <f t="shared" si="75"/>
        <v>0.87401241622009163</v>
      </c>
    </row>
    <row r="1515" spans="13:22" x14ac:dyDescent="0.25">
      <c r="M1515" s="3">
        <v>1511</v>
      </c>
      <c r="N1515" s="122">
        <f>(_xlfn.GAMMA.INV(T1515,IF($O$2="Railway",$D$31,$D$32),IF($O$2="Railway",$F$31,$F$32))*'CBA Result'!$G$124)</f>
        <v>2487711641.7716265</v>
      </c>
      <c r="O1515" s="122">
        <f>'CBA Result'!$G$123+'CBA Result'!$G$127+'CBA Result'!$G$128+'CBA Result'!$G$129+'CBA Result'!$G$130</f>
        <v>728759586.14829445</v>
      </c>
      <c r="P1515" s="122">
        <f>'CBA Result'!$G$125+'CBA Result'!$G$126</f>
        <v>5415872827.8395329</v>
      </c>
      <c r="Q1515" s="122">
        <f>'CBA Result'!$G$110</f>
        <v>-7384971586.1375494</v>
      </c>
      <c r="R1515" s="3">
        <v>0.83423291465079474</v>
      </c>
      <c r="S1515" s="122">
        <f t="shared" si="73"/>
        <v>6889705589.9414835</v>
      </c>
      <c r="T1515" s="3">
        <v>0.40586445850175135</v>
      </c>
      <c r="U1515" s="122">
        <f t="shared" si="74"/>
        <v>-11938000089.038713</v>
      </c>
      <c r="V1515" s="3">
        <f t="shared" si="75"/>
        <v>0.8465552640714703</v>
      </c>
    </row>
    <row r="1516" spans="13:22" x14ac:dyDescent="0.25">
      <c r="M1516" s="3">
        <v>1512</v>
      </c>
      <c r="N1516" s="122">
        <f>(_xlfn.GAMMA.INV(T1516,IF($O$2="Railway",$D$31,$D$32),IF($O$2="Railway",$F$31,$F$32))*'CBA Result'!$G$124)</f>
        <v>3602104782.5182872</v>
      </c>
      <c r="O1516" s="122">
        <f>'CBA Result'!$G$123+'CBA Result'!$G$127+'CBA Result'!$G$128+'CBA Result'!$G$129+'CBA Result'!$G$130</f>
        <v>728759586.14829445</v>
      </c>
      <c r="P1516" s="122">
        <f>'CBA Result'!$G$125+'CBA Result'!$G$126</f>
        <v>5415872827.8395329</v>
      </c>
      <c r="Q1516" s="122">
        <f>'CBA Result'!$G$110</f>
        <v>-7384971586.1375494</v>
      </c>
      <c r="R1516" s="3">
        <v>0.35675799516578743</v>
      </c>
      <c r="S1516" s="122">
        <f t="shared" si="73"/>
        <v>3414756128.217979</v>
      </c>
      <c r="T1516" s="3">
        <v>0.94628383785952275</v>
      </c>
      <c r="U1516" s="122">
        <f t="shared" si="74"/>
        <v>-17285736213.304138</v>
      </c>
      <c r="V1516" s="3">
        <f t="shared" si="75"/>
        <v>0.44809317933031212</v>
      </c>
    </row>
    <row r="1517" spans="13:22" x14ac:dyDescent="0.25">
      <c r="M1517" s="3">
        <v>1513</v>
      </c>
      <c r="N1517" s="122">
        <f>(_xlfn.GAMMA.INV(T1517,IF($O$2="Railway",$D$31,$D$32),IF($O$2="Railway",$F$31,$F$32))*'CBA Result'!$G$124)</f>
        <v>1244529265.4883015</v>
      </c>
      <c r="O1517" s="122">
        <f>'CBA Result'!$G$123+'CBA Result'!$G$127+'CBA Result'!$G$128+'CBA Result'!$G$129+'CBA Result'!$G$130</f>
        <v>728759586.14829445</v>
      </c>
      <c r="P1517" s="122">
        <f>'CBA Result'!$G$125+'CBA Result'!$G$126</f>
        <v>5415872827.8395329</v>
      </c>
      <c r="Q1517" s="122">
        <f>'CBA Result'!$G$110</f>
        <v>-7384971586.1375494</v>
      </c>
      <c r="R1517" s="3">
        <v>0.65112781151733246</v>
      </c>
      <c r="S1517" s="122">
        <f t="shared" si="73"/>
        <v>5290771050.9562035</v>
      </c>
      <c r="T1517" s="3">
        <v>8.0640387179242712E-4</v>
      </c>
      <c r="U1517" s="122">
        <f t="shared" si="74"/>
        <v>-5972231762.2110195</v>
      </c>
      <c r="V1517" s="3">
        <f t="shared" si="75"/>
        <v>1.2163057617013047</v>
      </c>
    </row>
    <row r="1518" spans="13:22" x14ac:dyDescent="0.25">
      <c r="M1518" s="3">
        <v>1514</v>
      </c>
      <c r="N1518" s="122">
        <f>(_xlfn.GAMMA.INV(T1518,IF($O$2="Railway",$D$31,$D$32),IF($O$2="Railway",$F$31,$F$32))*'CBA Result'!$G$124)</f>
        <v>2091504816.2457476</v>
      </c>
      <c r="O1518" s="122">
        <f>'CBA Result'!$G$123+'CBA Result'!$G$127+'CBA Result'!$G$128+'CBA Result'!$G$129+'CBA Result'!$G$130</f>
        <v>728759586.14829445</v>
      </c>
      <c r="P1518" s="122">
        <f>'CBA Result'!$G$125+'CBA Result'!$G$126</f>
        <v>5415872827.8395329</v>
      </c>
      <c r="Q1518" s="122">
        <f>'CBA Result'!$G$110</f>
        <v>-7384971586.1375494</v>
      </c>
      <c r="R1518" s="3">
        <v>0.39291739736128728</v>
      </c>
      <c r="S1518" s="122">
        <f t="shared" si="73"/>
        <v>3630629795.2330933</v>
      </c>
      <c r="T1518" s="3">
        <v>0.15176817659844921</v>
      </c>
      <c r="U1518" s="122">
        <f t="shared" si="74"/>
        <v>-10036687638.276827</v>
      </c>
      <c r="V1518" s="3">
        <f t="shared" si="75"/>
        <v>0.64273139008784308</v>
      </c>
    </row>
    <row r="1519" spans="13:22" x14ac:dyDescent="0.25">
      <c r="M1519" s="3">
        <v>1515</v>
      </c>
      <c r="N1519" s="122">
        <f>(_xlfn.GAMMA.INV(T1519,IF($O$2="Railway",$D$31,$D$32),IF($O$2="Railway",$F$31,$F$32))*'CBA Result'!$G$124)</f>
        <v>2248808741.9625583</v>
      </c>
      <c r="O1519" s="122">
        <f>'CBA Result'!$G$123+'CBA Result'!$G$127+'CBA Result'!$G$128+'CBA Result'!$G$129+'CBA Result'!$G$130</f>
        <v>728759586.14829445</v>
      </c>
      <c r="P1519" s="122">
        <f>'CBA Result'!$G$125+'CBA Result'!$G$126</f>
        <v>5415872827.8395329</v>
      </c>
      <c r="Q1519" s="122">
        <f>'CBA Result'!$G$110</f>
        <v>-7384971586.1375494</v>
      </c>
      <c r="R1519" s="3">
        <v>8.8211075729597965E-2</v>
      </c>
      <c r="S1519" s="122">
        <f t="shared" si="73"/>
        <v>1665309897.3782854</v>
      </c>
      <c r="T1519" s="3">
        <v>0.24078843266619776</v>
      </c>
      <c r="U1519" s="122">
        <f t="shared" si="74"/>
        <v>-10791555786.048199</v>
      </c>
      <c r="V1519" s="3">
        <f t="shared" si="75"/>
        <v>0.43023251860419015</v>
      </c>
    </row>
    <row r="1520" spans="13:22" x14ac:dyDescent="0.25">
      <c r="M1520" s="3">
        <v>1516</v>
      </c>
      <c r="N1520" s="122">
        <f>(_xlfn.GAMMA.INV(T1520,IF($O$2="Railway",$D$31,$D$32),IF($O$2="Railway",$F$31,$F$32))*'CBA Result'!$G$124)</f>
        <v>2562864236.764535</v>
      </c>
      <c r="O1520" s="122">
        <f>'CBA Result'!$G$123+'CBA Result'!$G$127+'CBA Result'!$G$128+'CBA Result'!$G$129+'CBA Result'!$G$130</f>
        <v>728759586.14829445</v>
      </c>
      <c r="P1520" s="122">
        <f>'CBA Result'!$G$125+'CBA Result'!$G$126</f>
        <v>5415872827.8395329</v>
      </c>
      <c r="Q1520" s="122">
        <f>'CBA Result'!$G$110</f>
        <v>-7384971586.1375494</v>
      </c>
      <c r="R1520" s="3">
        <v>0.20953448265687924</v>
      </c>
      <c r="S1520" s="122">
        <f t="shared" si="73"/>
        <v>2518847259.3711271</v>
      </c>
      <c r="T1520" s="3">
        <v>0.46097345512982379</v>
      </c>
      <c r="U1520" s="122">
        <f t="shared" si="74"/>
        <v>-12298641439.367369</v>
      </c>
      <c r="V1520" s="3">
        <f t="shared" si="75"/>
        <v>0.47244820583881025</v>
      </c>
    </row>
    <row r="1521" spans="13:22" x14ac:dyDescent="0.25">
      <c r="M1521" s="3">
        <v>1517</v>
      </c>
      <c r="N1521" s="122">
        <f>(_xlfn.GAMMA.INV(T1521,IF($O$2="Railway",$D$31,$D$32),IF($O$2="Railway",$F$31,$F$32))*'CBA Result'!$G$124)</f>
        <v>2453975469.2504625</v>
      </c>
      <c r="O1521" s="122">
        <f>'CBA Result'!$G$123+'CBA Result'!$G$127+'CBA Result'!$G$128+'CBA Result'!$G$129+'CBA Result'!$G$130</f>
        <v>728759586.14829445</v>
      </c>
      <c r="P1521" s="122">
        <f>'CBA Result'!$G$125+'CBA Result'!$G$126</f>
        <v>5415872827.8395329</v>
      </c>
      <c r="Q1521" s="122">
        <f>'CBA Result'!$G$110</f>
        <v>-7384971586.1375494</v>
      </c>
      <c r="R1521" s="3">
        <v>0.71602510365456862</v>
      </c>
      <c r="S1521" s="122">
        <f t="shared" si="73"/>
        <v>5786286125.3844748</v>
      </c>
      <c r="T1521" s="3">
        <v>0.38130210855207591</v>
      </c>
      <c r="U1521" s="122">
        <f t="shared" si="74"/>
        <v>-11776107358.46699</v>
      </c>
      <c r="V1521" s="3">
        <f t="shared" si="75"/>
        <v>0.76162868660793326</v>
      </c>
    </row>
    <row r="1522" spans="13:22" x14ac:dyDescent="0.25">
      <c r="M1522" s="3">
        <v>1518</v>
      </c>
      <c r="N1522" s="122">
        <f>(_xlfn.GAMMA.INV(T1522,IF($O$2="Railway",$D$31,$D$32),IF($O$2="Railway",$F$31,$F$32))*'CBA Result'!$G$124)</f>
        <v>2376592883.7758574</v>
      </c>
      <c r="O1522" s="122">
        <f>'CBA Result'!$G$123+'CBA Result'!$G$127+'CBA Result'!$G$128+'CBA Result'!$G$129+'CBA Result'!$G$130</f>
        <v>728759586.14829445</v>
      </c>
      <c r="P1522" s="122">
        <f>'CBA Result'!$G$125+'CBA Result'!$G$126</f>
        <v>5415872827.8395329</v>
      </c>
      <c r="Q1522" s="122">
        <f>'CBA Result'!$G$110</f>
        <v>-7384971586.1375494</v>
      </c>
      <c r="R1522" s="3">
        <v>0.58174777677155509</v>
      </c>
      <c r="S1522" s="122">
        <f t="shared" si="73"/>
        <v>4809002948.5782585</v>
      </c>
      <c r="T1522" s="3">
        <v>0.32606063334910695</v>
      </c>
      <c r="U1522" s="122">
        <f t="shared" si="74"/>
        <v>-11404764757.18865</v>
      </c>
      <c r="V1522" s="3">
        <f t="shared" si="75"/>
        <v>0.69395165853936924</v>
      </c>
    </row>
    <row r="1523" spans="13:22" x14ac:dyDescent="0.25">
      <c r="M1523" s="3">
        <v>1519</v>
      </c>
      <c r="N1523" s="122">
        <f>(_xlfn.GAMMA.INV(T1523,IF($O$2="Railway",$D$31,$D$32),IF($O$2="Railway",$F$31,$F$32))*'CBA Result'!$G$124)</f>
        <v>2516612775.5871677</v>
      </c>
      <c r="O1523" s="122">
        <f>'CBA Result'!$G$123+'CBA Result'!$G$127+'CBA Result'!$G$128+'CBA Result'!$G$129+'CBA Result'!$G$130</f>
        <v>728759586.14829445</v>
      </c>
      <c r="P1523" s="122">
        <f>'CBA Result'!$G$125+'CBA Result'!$G$126</f>
        <v>5415872827.8395329</v>
      </c>
      <c r="Q1523" s="122">
        <f>'CBA Result'!$G$110</f>
        <v>-7384971586.1375494</v>
      </c>
      <c r="R1523" s="3">
        <v>0.17502019396500113</v>
      </c>
      <c r="S1523" s="122">
        <f t="shared" si="73"/>
        <v>2294966057.5969205</v>
      </c>
      <c r="T1523" s="3">
        <v>0.42702902848296931</v>
      </c>
      <c r="U1523" s="122">
        <f t="shared" si="74"/>
        <v>-12076690495.221621</v>
      </c>
      <c r="V1523" s="3">
        <f t="shared" si="75"/>
        <v>0.45876297165390845</v>
      </c>
    </row>
    <row r="1524" spans="13:22" x14ac:dyDescent="0.25">
      <c r="M1524" s="3">
        <v>1520</v>
      </c>
      <c r="N1524" s="122">
        <f>(_xlfn.GAMMA.INV(T1524,IF($O$2="Railway",$D$31,$D$32),IF($O$2="Railway",$F$31,$F$32))*'CBA Result'!$G$124)</f>
        <v>2409573043.4300623</v>
      </c>
      <c r="O1524" s="122">
        <f>'CBA Result'!$G$123+'CBA Result'!$G$127+'CBA Result'!$G$128+'CBA Result'!$G$129+'CBA Result'!$G$130</f>
        <v>728759586.14829445</v>
      </c>
      <c r="P1524" s="122">
        <f>'CBA Result'!$G$125+'CBA Result'!$G$126</f>
        <v>5415872827.8395329</v>
      </c>
      <c r="Q1524" s="122">
        <f>'CBA Result'!$G$110</f>
        <v>-7384971586.1375494</v>
      </c>
      <c r="R1524" s="3">
        <v>0.45338344934668973</v>
      </c>
      <c r="S1524" s="122">
        <f t="shared" si="73"/>
        <v>3995201699.5305543</v>
      </c>
      <c r="T1524" s="3">
        <v>0.3493683038346731</v>
      </c>
      <c r="U1524" s="122">
        <f t="shared" si="74"/>
        <v>-11563029542.494724</v>
      </c>
      <c r="V1524" s="3">
        <f t="shared" si="75"/>
        <v>0.61692606620892976</v>
      </c>
    </row>
    <row r="1525" spans="13:22" x14ac:dyDescent="0.25">
      <c r="M1525" s="3">
        <v>1521</v>
      </c>
      <c r="N1525" s="122">
        <f>(_xlfn.GAMMA.INV(T1525,IF($O$2="Railway",$D$31,$D$32),IF($O$2="Railway",$F$31,$F$32))*'CBA Result'!$G$124)</f>
        <v>2643504419.0876918</v>
      </c>
      <c r="O1525" s="122">
        <f>'CBA Result'!$G$123+'CBA Result'!$G$127+'CBA Result'!$G$128+'CBA Result'!$G$129+'CBA Result'!$G$130</f>
        <v>728759586.14829445</v>
      </c>
      <c r="P1525" s="122">
        <f>'CBA Result'!$G$125+'CBA Result'!$G$126</f>
        <v>5415872827.8395329</v>
      </c>
      <c r="Q1525" s="122">
        <f>'CBA Result'!$G$110</f>
        <v>-7384971586.1375494</v>
      </c>
      <c r="R1525" s="3">
        <v>0.62501818394651143</v>
      </c>
      <c r="S1525" s="122">
        <f t="shared" si="73"/>
        <v>5104683918.0841007</v>
      </c>
      <c r="T1525" s="3">
        <v>0.51971821470995105</v>
      </c>
      <c r="U1525" s="122">
        <f t="shared" si="74"/>
        <v>-12685616556.414442</v>
      </c>
      <c r="V1525" s="3">
        <f t="shared" si="75"/>
        <v>0.66823302482950619</v>
      </c>
    </row>
    <row r="1526" spans="13:22" x14ac:dyDescent="0.25">
      <c r="M1526" s="3">
        <v>1522</v>
      </c>
      <c r="N1526" s="122">
        <f>(_xlfn.GAMMA.INV(T1526,IF($O$2="Railway",$D$31,$D$32),IF($O$2="Railway",$F$31,$F$32))*'CBA Result'!$G$124)</f>
        <v>2076709657.2317891</v>
      </c>
      <c r="O1526" s="122">
        <f>'CBA Result'!$G$123+'CBA Result'!$G$127+'CBA Result'!$G$128+'CBA Result'!$G$129+'CBA Result'!$G$130</f>
        <v>728759586.14829445</v>
      </c>
      <c r="P1526" s="122">
        <f>'CBA Result'!$G$125+'CBA Result'!$G$126</f>
        <v>5415872827.8395329</v>
      </c>
      <c r="Q1526" s="122">
        <f>'CBA Result'!$G$110</f>
        <v>-7384971586.1375494</v>
      </c>
      <c r="R1526" s="3">
        <v>0.76892769044390341</v>
      </c>
      <c r="S1526" s="122">
        <f t="shared" si="73"/>
        <v>6238063624.3699265</v>
      </c>
      <c r="T1526" s="3">
        <v>0.14450376937520293</v>
      </c>
      <c r="U1526" s="122">
        <f t="shared" si="74"/>
        <v>-9965688810.816185</v>
      </c>
      <c r="V1526" s="3">
        <f t="shared" si="75"/>
        <v>0.90746691367030041</v>
      </c>
    </row>
    <row r="1527" spans="13:22" x14ac:dyDescent="0.25">
      <c r="M1527" s="3">
        <v>1523</v>
      </c>
      <c r="N1527" s="122">
        <f>(_xlfn.GAMMA.INV(T1527,IF($O$2="Railway",$D$31,$D$32),IF($O$2="Railway",$F$31,$F$32))*'CBA Result'!$G$124)</f>
        <v>3418529839.7361608</v>
      </c>
      <c r="O1527" s="122">
        <f>'CBA Result'!$G$123+'CBA Result'!$G$127+'CBA Result'!$G$128+'CBA Result'!$G$129+'CBA Result'!$G$130</f>
        <v>728759586.14829445</v>
      </c>
      <c r="P1527" s="122">
        <f>'CBA Result'!$G$125+'CBA Result'!$G$126</f>
        <v>5415872827.8395329</v>
      </c>
      <c r="Q1527" s="122">
        <f>'CBA Result'!$G$110</f>
        <v>-7384971586.1375494</v>
      </c>
      <c r="R1527" s="3">
        <v>0.96389794178501564</v>
      </c>
      <c r="S1527" s="122">
        <f t="shared" si="73"/>
        <v>9071330427.3643303</v>
      </c>
      <c r="T1527" s="3">
        <v>0.90894144373437014</v>
      </c>
      <c r="U1527" s="122">
        <f t="shared" si="74"/>
        <v>-16404799031.325275</v>
      </c>
      <c r="V1527" s="3">
        <f t="shared" si="75"/>
        <v>0.80577761592858155</v>
      </c>
    </row>
    <row r="1528" spans="13:22" x14ac:dyDescent="0.25">
      <c r="M1528" s="3">
        <v>1524</v>
      </c>
      <c r="N1528" s="122">
        <f>(_xlfn.GAMMA.INV(T1528,IF($O$2="Railway",$D$31,$D$32),IF($O$2="Railway",$F$31,$F$32))*'CBA Result'!$G$124)</f>
        <v>2880674642.5465937</v>
      </c>
      <c r="O1528" s="122">
        <f>'CBA Result'!$G$123+'CBA Result'!$G$127+'CBA Result'!$G$128+'CBA Result'!$G$129+'CBA Result'!$G$130</f>
        <v>728759586.14829445</v>
      </c>
      <c r="P1528" s="122">
        <f>'CBA Result'!$G$125+'CBA Result'!$G$126</f>
        <v>5415872827.8395329</v>
      </c>
      <c r="Q1528" s="122">
        <f>'CBA Result'!$G$110</f>
        <v>-7384971586.1375494</v>
      </c>
      <c r="R1528" s="3">
        <v>9.2960751497885297E-2</v>
      </c>
      <c r="S1528" s="122">
        <f t="shared" si="73"/>
        <v>1703827011.3292217</v>
      </c>
      <c r="T1528" s="3">
        <v>0.67953308244429567</v>
      </c>
      <c r="U1528" s="122">
        <f t="shared" si="74"/>
        <v>-13823746113.404963</v>
      </c>
      <c r="V1528" s="3">
        <f t="shared" si="75"/>
        <v>0.38435755376553182</v>
      </c>
    </row>
    <row r="1529" spans="13:22" x14ac:dyDescent="0.25">
      <c r="M1529" s="3">
        <v>1525</v>
      </c>
      <c r="N1529" s="122">
        <f>(_xlfn.GAMMA.INV(T1529,IF($O$2="Railway",$D$31,$D$32),IF($O$2="Railway",$F$31,$F$32))*'CBA Result'!$G$124)</f>
        <v>3369819434.6981921</v>
      </c>
      <c r="O1529" s="122">
        <f>'CBA Result'!$G$123+'CBA Result'!$G$127+'CBA Result'!$G$128+'CBA Result'!$G$129+'CBA Result'!$G$130</f>
        <v>728759586.14829445</v>
      </c>
      <c r="P1529" s="122">
        <f>'CBA Result'!$G$125+'CBA Result'!$G$126</f>
        <v>5415872827.8395329</v>
      </c>
      <c r="Q1529" s="122">
        <f>'CBA Result'!$G$110</f>
        <v>-7384971586.1375494</v>
      </c>
      <c r="R1529" s="3">
        <v>0.56493979731058663</v>
      </c>
      <c r="S1529" s="122">
        <f t="shared" si="73"/>
        <v>4697744056.4637432</v>
      </c>
      <c r="T1529" s="3">
        <v>0.89608026673593777</v>
      </c>
      <c r="U1529" s="122">
        <f t="shared" si="74"/>
        <v>-16171048137.565634</v>
      </c>
      <c r="V1529" s="3">
        <f t="shared" si="75"/>
        <v>0.54395503633906173</v>
      </c>
    </row>
    <row r="1530" spans="13:22" x14ac:dyDescent="0.25">
      <c r="M1530" s="3">
        <v>1526</v>
      </c>
      <c r="N1530" s="122">
        <f>(_xlfn.GAMMA.INV(T1530,IF($O$2="Railway",$D$31,$D$32),IF($O$2="Railway",$F$31,$F$32))*'CBA Result'!$G$124)</f>
        <v>3254387686.2084937</v>
      </c>
      <c r="O1530" s="122">
        <f>'CBA Result'!$G$123+'CBA Result'!$G$127+'CBA Result'!$G$128+'CBA Result'!$G$129+'CBA Result'!$G$130</f>
        <v>728759586.14829445</v>
      </c>
      <c r="P1530" s="122">
        <f>'CBA Result'!$G$125+'CBA Result'!$G$126</f>
        <v>5415872827.8395329</v>
      </c>
      <c r="Q1530" s="122">
        <f>'CBA Result'!$G$110</f>
        <v>-7384971586.1375494</v>
      </c>
      <c r="R1530" s="3">
        <v>0.39344834365144277</v>
      </c>
      <c r="S1530" s="122">
        <f t="shared" si="73"/>
        <v>3633806311.8787899</v>
      </c>
      <c r="T1530" s="3">
        <v>0.85983014945533054</v>
      </c>
      <c r="U1530" s="122">
        <f t="shared" si="74"/>
        <v>-15617115679.876707</v>
      </c>
      <c r="V1530" s="3">
        <f t="shared" si="75"/>
        <v>0.48773113680974617</v>
      </c>
    </row>
    <row r="1531" spans="13:22" x14ac:dyDescent="0.25">
      <c r="M1531" s="3">
        <v>1527</v>
      </c>
      <c r="N1531" s="122">
        <f>(_xlfn.GAMMA.INV(T1531,IF($O$2="Railway",$D$31,$D$32),IF($O$2="Railway",$F$31,$F$32))*'CBA Result'!$G$124)</f>
        <v>1617825169.2536643</v>
      </c>
      <c r="O1531" s="122">
        <f>'CBA Result'!$G$123+'CBA Result'!$G$127+'CBA Result'!$G$128+'CBA Result'!$G$129+'CBA Result'!$G$130</f>
        <v>728759586.14829445</v>
      </c>
      <c r="P1531" s="122">
        <f>'CBA Result'!$G$125+'CBA Result'!$G$126</f>
        <v>5415872827.8395329</v>
      </c>
      <c r="Q1531" s="122">
        <f>'CBA Result'!$G$110</f>
        <v>-7384971586.1375494</v>
      </c>
      <c r="R1531" s="3">
        <v>0.45238592044511139</v>
      </c>
      <c r="S1531" s="122">
        <f t="shared" si="73"/>
        <v>3989125646.9709134</v>
      </c>
      <c r="T1531" s="3">
        <v>1.6918633535045635E-2</v>
      </c>
      <c r="U1531" s="122">
        <f t="shared" si="74"/>
        <v>-7763599562.8677921</v>
      </c>
      <c r="V1531" s="3">
        <f t="shared" si="75"/>
        <v>0.81607897870926849</v>
      </c>
    </row>
    <row r="1532" spans="13:22" x14ac:dyDescent="0.25">
      <c r="M1532" s="3">
        <v>1528</v>
      </c>
      <c r="N1532" s="122">
        <f>(_xlfn.GAMMA.INV(T1532,IF($O$2="Railway",$D$31,$D$32),IF($O$2="Railway",$F$31,$F$32))*'CBA Result'!$G$124)</f>
        <v>3275790757.1244521</v>
      </c>
      <c r="O1532" s="122">
        <f>'CBA Result'!$G$123+'CBA Result'!$G$127+'CBA Result'!$G$128+'CBA Result'!$G$129+'CBA Result'!$G$130</f>
        <v>728759586.14829445</v>
      </c>
      <c r="P1532" s="122">
        <f>'CBA Result'!$G$125+'CBA Result'!$G$126</f>
        <v>5415872827.8395329</v>
      </c>
      <c r="Q1532" s="122">
        <f>'CBA Result'!$G$110</f>
        <v>-7384971586.1375494</v>
      </c>
      <c r="R1532" s="3">
        <v>0.68540636709811631</v>
      </c>
      <c r="S1532" s="122">
        <f t="shared" si="73"/>
        <v>5545876716.4744368</v>
      </c>
      <c r="T1532" s="3">
        <v>0.86719700211913964</v>
      </c>
      <c r="U1532" s="122">
        <f t="shared" si="74"/>
        <v>-15719824473.858332</v>
      </c>
      <c r="V1532" s="3">
        <f t="shared" si="75"/>
        <v>0.60754031163829469</v>
      </c>
    </row>
    <row r="1533" spans="13:22" x14ac:dyDescent="0.25">
      <c r="M1533" s="3">
        <v>1529</v>
      </c>
      <c r="N1533" s="122">
        <f>(_xlfn.GAMMA.INV(T1533,IF($O$2="Railway",$D$31,$D$32),IF($O$2="Railway",$F$31,$F$32))*'CBA Result'!$G$124)</f>
        <v>1586973199.1755877</v>
      </c>
      <c r="O1533" s="122">
        <f>'CBA Result'!$G$123+'CBA Result'!$G$127+'CBA Result'!$G$128+'CBA Result'!$G$129+'CBA Result'!$G$130</f>
        <v>728759586.14829445</v>
      </c>
      <c r="P1533" s="122">
        <f>'CBA Result'!$G$125+'CBA Result'!$G$126</f>
        <v>5415872827.8395329</v>
      </c>
      <c r="Q1533" s="122">
        <f>'CBA Result'!$G$110</f>
        <v>-7384971586.1375494</v>
      </c>
      <c r="R1533" s="3">
        <v>0.68857058454050823</v>
      </c>
      <c r="S1533" s="122">
        <f t="shared" si="73"/>
        <v>5570128847.7192469</v>
      </c>
      <c r="T1533" s="3">
        <v>1.3885255520891149E-2</v>
      </c>
      <c r="U1533" s="122">
        <f t="shared" si="74"/>
        <v>-7615547507.5754004</v>
      </c>
      <c r="V1533" s="3">
        <f t="shared" si="75"/>
        <v>1.0354950350186694</v>
      </c>
    </row>
    <row r="1534" spans="13:22" x14ac:dyDescent="0.25">
      <c r="M1534" s="3">
        <v>1530</v>
      </c>
      <c r="N1534" s="122">
        <f>(_xlfn.GAMMA.INV(T1534,IF($O$2="Railway",$D$31,$D$32),IF($O$2="Railway",$F$31,$F$32))*'CBA Result'!$G$124)</f>
        <v>1915908944.8305857</v>
      </c>
      <c r="O1534" s="122">
        <f>'CBA Result'!$G$123+'CBA Result'!$G$127+'CBA Result'!$G$128+'CBA Result'!$G$129+'CBA Result'!$G$130</f>
        <v>728759586.14829445</v>
      </c>
      <c r="P1534" s="122">
        <f>'CBA Result'!$G$125+'CBA Result'!$G$126</f>
        <v>5415872827.8395329</v>
      </c>
      <c r="Q1534" s="122">
        <f>'CBA Result'!$G$110</f>
        <v>-7384971586.1375494</v>
      </c>
      <c r="R1534" s="3">
        <v>0.79368945327493667</v>
      </c>
      <c r="S1534" s="122">
        <f t="shared" si="73"/>
        <v>6470175524.3114538</v>
      </c>
      <c r="T1534" s="3">
        <v>7.8961809644663816E-2</v>
      </c>
      <c r="U1534" s="122">
        <f t="shared" si="74"/>
        <v>-9194040326.027977</v>
      </c>
      <c r="V1534" s="3">
        <f t="shared" si="75"/>
        <v>0.99138612971780837</v>
      </c>
    </row>
    <row r="1535" spans="13:22" x14ac:dyDescent="0.25">
      <c r="M1535" s="3">
        <v>1531</v>
      </c>
      <c r="N1535" s="122">
        <f>(_xlfn.GAMMA.INV(T1535,IF($O$2="Railway",$D$31,$D$32),IF($O$2="Railway",$F$31,$F$32))*'CBA Result'!$G$124)</f>
        <v>2816244254.6047535</v>
      </c>
      <c r="O1535" s="122">
        <f>'CBA Result'!$G$123+'CBA Result'!$G$127+'CBA Result'!$G$128+'CBA Result'!$G$129+'CBA Result'!$G$130</f>
        <v>728759586.14829445</v>
      </c>
      <c r="P1535" s="122">
        <f>'CBA Result'!$G$125+'CBA Result'!$G$126</f>
        <v>5415872827.8395329</v>
      </c>
      <c r="Q1535" s="122">
        <f>'CBA Result'!$G$110</f>
        <v>-7384971586.1375494</v>
      </c>
      <c r="R1535" s="3">
        <v>0.36830730792952215</v>
      </c>
      <c r="S1535" s="122">
        <f t="shared" si="73"/>
        <v>3483640635.3830686</v>
      </c>
      <c r="T1535" s="3">
        <v>0.63887465491123352</v>
      </c>
      <c r="U1535" s="122">
        <f t="shared" si="74"/>
        <v>-13514558358.654285</v>
      </c>
      <c r="V1535" s="3">
        <f t="shared" si="75"/>
        <v>0.52007947944782074</v>
      </c>
    </row>
    <row r="1536" spans="13:22" x14ac:dyDescent="0.25">
      <c r="M1536" s="3">
        <v>1532</v>
      </c>
      <c r="N1536" s="122">
        <f>(_xlfn.GAMMA.INV(T1536,IF($O$2="Railway",$D$31,$D$32),IF($O$2="Railway",$F$31,$F$32))*'CBA Result'!$G$124)</f>
        <v>3077259302.5185127</v>
      </c>
      <c r="O1536" s="122">
        <f>'CBA Result'!$G$123+'CBA Result'!$G$127+'CBA Result'!$G$128+'CBA Result'!$G$129+'CBA Result'!$G$130</f>
        <v>728759586.14829445</v>
      </c>
      <c r="P1536" s="122">
        <f>'CBA Result'!$G$125+'CBA Result'!$G$126</f>
        <v>5415872827.8395329</v>
      </c>
      <c r="Q1536" s="122">
        <f>'CBA Result'!$G$110</f>
        <v>-7384971586.1375494</v>
      </c>
      <c r="R1536" s="3">
        <v>0.55048467504625243</v>
      </c>
      <c r="S1536" s="122">
        <f t="shared" si="73"/>
        <v>4603439832.7756958</v>
      </c>
      <c r="T1536" s="3">
        <v>0.78671181727263273</v>
      </c>
      <c r="U1536" s="122">
        <f t="shared" si="74"/>
        <v>-14767114166.535559</v>
      </c>
      <c r="V1536" s="3">
        <f t="shared" si="75"/>
        <v>0.56947204623768444</v>
      </c>
    </row>
    <row r="1537" spans="13:22" x14ac:dyDescent="0.25">
      <c r="M1537" s="3">
        <v>1533</v>
      </c>
      <c r="N1537" s="122">
        <f>(_xlfn.GAMMA.INV(T1537,IF($O$2="Railway",$D$31,$D$32),IF($O$2="Railway",$F$31,$F$32))*'CBA Result'!$G$124)</f>
        <v>2706918511.6081529</v>
      </c>
      <c r="O1537" s="122">
        <f>'CBA Result'!$G$123+'CBA Result'!$G$127+'CBA Result'!$G$128+'CBA Result'!$G$129+'CBA Result'!$G$130</f>
        <v>728759586.14829445</v>
      </c>
      <c r="P1537" s="122">
        <f>'CBA Result'!$G$125+'CBA Result'!$G$126</f>
        <v>5415872827.8395329</v>
      </c>
      <c r="Q1537" s="122">
        <f>'CBA Result'!$G$110</f>
        <v>-7384971586.1375494</v>
      </c>
      <c r="R1537" s="3">
        <v>0.55566631451506687</v>
      </c>
      <c r="S1537" s="122">
        <f t="shared" si="73"/>
        <v>4637105542.7954044</v>
      </c>
      <c r="T1537" s="3">
        <v>0.56485393867872158</v>
      </c>
      <c r="U1537" s="122">
        <f t="shared" si="74"/>
        <v>-12989927325.172371</v>
      </c>
      <c r="V1537" s="3">
        <f t="shared" si="75"/>
        <v>0.6214648810935306</v>
      </c>
    </row>
    <row r="1538" spans="13:22" x14ac:dyDescent="0.25">
      <c r="M1538" s="3">
        <v>1534</v>
      </c>
      <c r="N1538" s="122">
        <f>(_xlfn.GAMMA.INV(T1538,IF($O$2="Railway",$D$31,$D$32),IF($O$2="Railway",$F$31,$F$32))*'CBA Result'!$G$124)</f>
        <v>3013804667.854301</v>
      </c>
      <c r="O1538" s="122">
        <f>'CBA Result'!$G$123+'CBA Result'!$G$127+'CBA Result'!$G$128+'CBA Result'!$G$129+'CBA Result'!$G$130</f>
        <v>728759586.14829445</v>
      </c>
      <c r="P1538" s="122">
        <f>'CBA Result'!$G$125+'CBA Result'!$G$126</f>
        <v>5415872827.8395329</v>
      </c>
      <c r="Q1538" s="122">
        <f>'CBA Result'!$G$110</f>
        <v>-7384971586.1375494</v>
      </c>
      <c r="R1538" s="3">
        <v>0.33323449246119474</v>
      </c>
      <c r="S1538" s="122">
        <f t="shared" si="73"/>
        <v>3274409798.2393079</v>
      </c>
      <c r="T1538" s="3">
        <v>0.75506922416390065</v>
      </c>
      <c r="U1538" s="122">
        <f t="shared" si="74"/>
        <v>-14462608844.635866</v>
      </c>
      <c r="V1538" s="3">
        <f t="shared" si="75"/>
        <v>0.48518037980709655</v>
      </c>
    </row>
    <row r="1539" spans="13:22" x14ac:dyDescent="0.25">
      <c r="M1539" s="3">
        <v>1535</v>
      </c>
      <c r="N1539" s="122">
        <f>(_xlfn.GAMMA.INV(T1539,IF($O$2="Railway",$D$31,$D$32),IF($O$2="Railway",$F$31,$F$32))*'CBA Result'!$G$124)</f>
        <v>1730567539.4653623</v>
      </c>
      <c r="O1539" s="122">
        <f>'CBA Result'!$G$123+'CBA Result'!$G$127+'CBA Result'!$G$128+'CBA Result'!$G$129+'CBA Result'!$G$130</f>
        <v>728759586.14829445</v>
      </c>
      <c r="P1539" s="122">
        <f>'CBA Result'!$G$125+'CBA Result'!$G$126</f>
        <v>5415872827.8395329</v>
      </c>
      <c r="Q1539" s="122">
        <f>'CBA Result'!$G$110</f>
        <v>-7384971586.1375494</v>
      </c>
      <c r="R1539" s="3">
        <v>0.48615967176448105</v>
      </c>
      <c r="S1539" s="122">
        <f t="shared" si="73"/>
        <v>4196455760.6314688</v>
      </c>
      <c r="T1539" s="3">
        <v>3.2616981294540603E-2</v>
      </c>
      <c r="U1539" s="122">
        <f t="shared" si="74"/>
        <v>-8304626265.0892715</v>
      </c>
      <c r="V1539" s="3">
        <f t="shared" si="75"/>
        <v>0.80145483659204486</v>
      </c>
    </row>
    <row r="1540" spans="13:22" x14ac:dyDescent="0.25">
      <c r="M1540" s="3">
        <v>1536</v>
      </c>
      <c r="N1540" s="122">
        <f>(_xlfn.GAMMA.INV(T1540,IF($O$2="Railway",$D$31,$D$32),IF($O$2="Railway",$F$31,$F$32))*'CBA Result'!$G$124)</f>
        <v>2498693538.643435</v>
      </c>
      <c r="O1540" s="122">
        <f>'CBA Result'!$G$123+'CBA Result'!$G$127+'CBA Result'!$G$128+'CBA Result'!$G$129+'CBA Result'!$G$130</f>
        <v>728759586.14829445</v>
      </c>
      <c r="P1540" s="122">
        <f>'CBA Result'!$G$125+'CBA Result'!$G$126</f>
        <v>5415872827.8395329</v>
      </c>
      <c r="Q1540" s="122">
        <f>'CBA Result'!$G$110</f>
        <v>-7384971586.1375494</v>
      </c>
      <c r="R1540" s="3">
        <v>0.37178155439575322</v>
      </c>
      <c r="S1540" s="122">
        <f t="shared" si="73"/>
        <v>3504369293.2141232</v>
      </c>
      <c r="T1540" s="3">
        <v>0.41389706244828905</v>
      </c>
      <c r="U1540" s="122">
        <f t="shared" si="74"/>
        <v>-11990699880.940681</v>
      </c>
      <c r="V1540" s="3">
        <f t="shared" si="75"/>
        <v>0.56142030780923313</v>
      </c>
    </row>
    <row r="1541" spans="13:22" x14ac:dyDescent="0.25">
      <c r="M1541" s="3">
        <v>1537</v>
      </c>
      <c r="N1541" s="122">
        <f>(_xlfn.GAMMA.INV(T1541,IF($O$2="Railway",$D$31,$D$32),IF($O$2="Railway",$F$31,$F$32))*'CBA Result'!$G$124)</f>
        <v>2918029208.7717404</v>
      </c>
      <c r="O1541" s="122">
        <f>'CBA Result'!$G$123+'CBA Result'!$G$127+'CBA Result'!$G$128+'CBA Result'!$G$129+'CBA Result'!$G$130</f>
        <v>728759586.14829445</v>
      </c>
      <c r="P1541" s="122">
        <f>'CBA Result'!$G$125+'CBA Result'!$G$126</f>
        <v>5415872827.8395329</v>
      </c>
      <c r="Q1541" s="122">
        <f>'CBA Result'!$G$110</f>
        <v>-7384971586.1375494</v>
      </c>
      <c r="R1541" s="3">
        <v>0.39549305610481467</v>
      </c>
      <c r="S1541" s="122">
        <f t="shared" si="73"/>
        <v>3646042052.6837597</v>
      </c>
      <c r="T1541" s="3">
        <v>0.70193100445376855</v>
      </c>
      <c r="U1541" s="122">
        <f t="shared" si="74"/>
        <v>-14003002747.266365</v>
      </c>
      <c r="V1541" s="3">
        <f t="shared" si="75"/>
        <v>0.52080478588976098</v>
      </c>
    </row>
    <row r="1542" spans="13:22" x14ac:dyDescent="0.25">
      <c r="M1542" s="3">
        <v>1538</v>
      </c>
      <c r="N1542" s="122">
        <f>(_xlfn.GAMMA.INV(T1542,IF($O$2="Railway",$D$31,$D$32),IF($O$2="Railway",$F$31,$F$32))*'CBA Result'!$G$124)</f>
        <v>3035961600.9661798</v>
      </c>
      <c r="O1542" s="122">
        <f>'CBA Result'!$G$123+'CBA Result'!$G$127+'CBA Result'!$G$128+'CBA Result'!$G$129+'CBA Result'!$G$130</f>
        <v>728759586.14829445</v>
      </c>
      <c r="P1542" s="122">
        <f>'CBA Result'!$G$125+'CBA Result'!$G$126</f>
        <v>5415872827.8395329</v>
      </c>
      <c r="Q1542" s="122">
        <f>'CBA Result'!$G$110</f>
        <v>-7384971586.1375494</v>
      </c>
      <c r="R1542" s="3">
        <v>0.34780624168553487</v>
      </c>
      <c r="S1542" s="122">
        <f t="shared" ref="S1542:S1605" si="76">_xlfn.BETA.INV(R1542,IF($O$2="Railway",$I$30,$J$30),IF($O$2="Railway",$I$31,$J$31),IF($O$2="Railway",$I$27,$J$27),IF($O$2="Railway",$I$29,$J$29))*P1542</f>
        <v>3361367903.956306</v>
      </c>
      <c r="T1542" s="3">
        <v>0.76644633626413372</v>
      </c>
      <c r="U1542" s="122">
        <f t="shared" ref="U1542:U1605" si="77">_xlfn.GAMMA.INV(T1542,IF($O$2="Railway",$D$31,$D$32),IF($O$2="Railway",$F$31,$F$32))*Q1542</f>
        <v>-14568935263.269363</v>
      </c>
      <c r="V1542" s="3">
        <f t="shared" ref="V1542:V1605" si="78">(N1542+O1542+S1542)/-U1542</f>
        <v>0.4891290243451627</v>
      </c>
    </row>
    <row r="1543" spans="13:22" x14ac:dyDescent="0.25">
      <c r="M1543" s="3">
        <v>1539</v>
      </c>
      <c r="N1543" s="122">
        <f>(_xlfn.GAMMA.INV(T1543,IF($O$2="Railway",$D$31,$D$32),IF($O$2="Railway",$F$31,$F$32))*'CBA Result'!$G$124)</f>
        <v>2993919257.0107694</v>
      </c>
      <c r="O1543" s="122">
        <f>'CBA Result'!$G$123+'CBA Result'!$G$127+'CBA Result'!$G$128+'CBA Result'!$G$129+'CBA Result'!$G$130</f>
        <v>728759586.14829445</v>
      </c>
      <c r="P1543" s="122">
        <f>'CBA Result'!$G$125+'CBA Result'!$G$126</f>
        <v>5415872827.8395329</v>
      </c>
      <c r="Q1543" s="122">
        <f>'CBA Result'!$G$110</f>
        <v>-7384971586.1375494</v>
      </c>
      <c r="R1543" s="3">
        <v>0.23880478952408157</v>
      </c>
      <c r="S1543" s="122">
        <f t="shared" si="76"/>
        <v>2702530488.3423052</v>
      </c>
      <c r="T1543" s="3">
        <v>0.74456112449157774</v>
      </c>
      <c r="U1543" s="122">
        <f t="shared" si="77"/>
        <v>-14367182979.180016</v>
      </c>
      <c r="V1543" s="3">
        <f t="shared" si="78"/>
        <v>0.44721427581261852</v>
      </c>
    </row>
    <row r="1544" spans="13:22" x14ac:dyDescent="0.25">
      <c r="M1544" s="3">
        <v>1540</v>
      </c>
      <c r="N1544" s="122">
        <f>(_xlfn.GAMMA.INV(T1544,IF($O$2="Railway",$D$31,$D$32),IF($O$2="Railway",$F$31,$F$32))*'CBA Result'!$G$124)</f>
        <v>2331267937.5380721</v>
      </c>
      <c r="O1544" s="122">
        <f>'CBA Result'!$G$123+'CBA Result'!$G$127+'CBA Result'!$G$128+'CBA Result'!$G$129+'CBA Result'!$G$130</f>
        <v>728759586.14829445</v>
      </c>
      <c r="P1544" s="122">
        <f>'CBA Result'!$G$125+'CBA Result'!$G$126</f>
        <v>5415872827.8395329</v>
      </c>
      <c r="Q1544" s="122">
        <f>'CBA Result'!$G$110</f>
        <v>-7384971586.1375494</v>
      </c>
      <c r="R1544" s="3">
        <v>0.10531770157005571</v>
      </c>
      <c r="S1544" s="122">
        <f t="shared" si="76"/>
        <v>1801016313.2102382</v>
      </c>
      <c r="T1544" s="3">
        <v>0.29478301722304556</v>
      </c>
      <c r="U1544" s="122">
        <f t="shared" si="77"/>
        <v>-11187259961.561687</v>
      </c>
      <c r="V1544" s="3">
        <f t="shared" si="78"/>
        <v>0.43451603463213223</v>
      </c>
    </row>
    <row r="1545" spans="13:22" x14ac:dyDescent="0.25">
      <c r="M1545" s="3">
        <v>1541</v>
      </c>
      <c r="N1545" s="122">
        <f>(_xlfn.GAMMA.INV(T1545,IF($O$2="Railway",$D$31,$D$32),IF($O$2="Railway",$F$31,$F$32))*'CBA Result'!$G$124)</f>
        <v>2001995826.7965558</v>
      </c>
      <c r="O1545" s="122">
        <f>'CBA Result'!$G$123+'CBA Result'!$G$127+'CBA Result'!$G$128+'CBA Result'!$G$129+'CBA Result'!$G$130</f>
        <v>728759586.14829445</v>
      </c>
      <c r="P1545" s="122">
        <f>'CBA Result'!$G$125+'CBA Result'!$G$126</f>
        <v>5415872827.8395329</v>
      </c>
      <c r="Q1545" s="122">
        <f>'CBA Result'!$G$110</f>
        <v>-7384971586.1375494</v>
      </c>
      <c r="R1545" s="3">
        <v>0.52248923797978342</v>
      </c>
      <c r="S1545" s="122">
        <f t="shared" si="76"/>
        <v>4424006067.2873516</v>
      </c>
      <c r="T1545" s="3">
        <v>0.11097642649016071</v>
      </c>
      <c r="U1545" s="122">
        <f t="shared" si="77"/>
        <v>-9607152998.4609184</v>
      </c>
      <c r="V1545" s="3">
        <f t="shared" si="78"/>
        <v>0.74473275083455071</v>
      </c>
    </row>
    <row r="1546" spans="13:22" x14ac:dyDescent="0.25">
      <c r="M1546" s="3">
        <v>1542</v>
      </c>
      <c r="N1546" s="122">
        <f>(_xlfn.GAMMA.INV(T1546,IF($O$2="Railway",$D$31,$D$32),IF($O$2="Railway",$F$31,$F$32))*'CBA Result'!$G$124)</f>
        <v>2348558991.7096844</v>
      </c>
      <c r="O1546" s="122">
        <f>'CBA Result'!$G$123+'CBA Result'!$G$127+'CBA Result'!$G$128+'CBA Result'!$G$129+'CBA Result'!$G$130</f>
        <v>728759586.14829445</v>
      </c>
      <c r="P1546" s="122">
        <f>'CBA Result'!$G$125+'CBA Result'!$G$126</f>
        <v>5415872827.8395329</v>
      </c>
      <c r="Q1546" s="122">
        <f>'CBA Result'!$G$110</f>
        <v>-7384971586.1375494</v>
      </c>
      <c r="R1546" s="3">
        <v>0.82616061930960538</v>
      </c>
      <c r="S1546" s="122">
        <f t="shared" si="76"/>
        <v>6801524912.5993986</v>
      </c>
      <c r="T1546" s="3">
        <v>0.30660002488953686</v>
      </c>
      <c r="U1546" s="122">
        <f t="shared" si="77"/>
        <v>-11270236060.066929</v>
      </c>
      <c r="V1546" s="3">
        <f t="shared" si="78"/>
        <v>0.87654273058755372</v>
      </c>
    </row>
    <row r="1547" spans="13:22" x14ac:dyDescent="0.25">
      <c r="M1547" s="3">
        <v>1543</v>
      </c>
      <c r="N1547" s="122">
        <f>(_xlfn.GAMMA.INV(T1547,IF($O$2="Railway",$D$31,$D$32),IF($O$2="Railway",$F$31,$F$32))*'CBA Result'!$G$124)</f>
        <v>3095582432.2024369</v>
      </c>
      <c r="O1547" s="122">
        <f>'CBA Result'!$G$123+'CBA Result'!$G$127+'CBA Result'!$G$128+'CBA Result'!$G$129+'CBA Result'!$G$130</f>
        <v>728759586.14829445</v>
      </c>
      <c r="P1547" s="122">
        <f>'CBA Result'!$G$125+'CBA Result'!$G$126</f>
        <v>5415872827.8395329</v>
      </c>
      <c r="Q1547" s="122">
        <f>'CBA Result'!$G$110</f>
        <v>-7384971586.1375494</v>
      </c>
      <c r="R1547" s="3">
        <v>0.24418200470375817</v>
      </c>
      <c r="S1547" s="122">
        <f t="shared" si="76"/>
        <v>2735807598.4185967</v>
      </c>
      <c r="T1547" s="3">
        <v>0.79530985249864194</v>
      </c>
      <c r="U1547" s="122">
        <f t="shared" si="77"/>
        <v>-14855042976.34021</v>
      </c>
      <c r="V1547" s="3">
        <f t="shared" si="78"/>
        <v>0.44161094836398324</v>
      </c>
    </row>
    <row r="1548" spans="13:22" x14ac:dyDescent="0.25">
      <c r="M1548" s="3">
        <v>1544</v>
      </c>
      <c r="N1548" s="122">
        <f>(_xlfn.GAMMA.INV(T1548,IF($O$2="Railway",$D$31,$D$32),IF($O$2="Railway",$F$31,$F$32))*'CBA Result'!$G$124)</f>
        <v>1647164830.9226046</v>
      </c>
      <c r="O1548" s="122">
        <f>'CBA Result'!$G$123+'CBA Result'!$G$127+'CBA Result'!$G$128+'CBA Result'!$G$129+'CBA Result'!$G$130</f>
        <v>728759586.14829445</v>
      </c>
      <c r="P1548" s="122">
        <f>'CBA Result'!$G$125+'CBA Result'!$G$126</f>
        <v>5415872827.8395329</v>
      </c>
      <c r="Q1548" s="122">
        <f>'CBA Result'!$G$110</f>
        <v>-7384971586.1375494</v>
      </c>
      <c r="R1548" s="3">
        <v>0.42190357991716188</v>
      </c>
      <c r="S1548" s="122">
        <f t="shared" si="76"/>
        <v>3804573640.5664506</v>
      </c>
      <c r="T1548" s="3">
        <v>2.0265039400423124E-2</v>
      </c>
      <c r="U1548" s="122">
        <f t="shared" si="77"/>
        <v>-7904394371.1305132</v>
      </c>
      <c r="V1548" s="3">
        <f t="shared" si="78"/>
        <v>0.78190659112488015</v>
      </c>
    </row>
    <row r="1549" spans="13:22" x14ac:dyDescent="0.25">
      <c r="M1549" s="3">
        <v>1545</v>
      </c>
      <c r="N1549" s="122">
        <f>(_xlfn.GAMMA.INV(T1549,IF($O$2="Railway",$D$31,$D$32),IF($O$2="Railway",$F$31,$F$32))*'CBA Result'!$G$124)</f>
        <v>1871116509.329057</v>
      </c>
      <c r="O1549" s="122">
        <f>'CBA Result'!$G$123+'CBA Result'!$G$127+'CBA Result'!$G$128+'CBA Result'!$G$129+'CBA Result'!$G$130</f>
        <v>728759586.14829445</v>
      </c>
      <c r="P1549" s="122">
        <f>'CBA Result'!$G$125+'CBA Result'!$G$126</f>
        <v>5415872827.8395329</v>
      </c>
      <c r="Q1549" s="122">
        <f>'CBA Result'!$G$110</f>
        <v>-7384971586.1375494</v>
      </c>
      <c r="R1549" s="3">
        <v>0.5504545463473175</v>
      </c>
      <c r="S1549" s="122">
        <f t="shared" si="76"/>
        <v>4603244523.5396929</v>
      </c>
      <c r="T1549" s="3">
        <v>6.5055720614921264E-2</v>
      </c>
      <c r="U1549" s="122">
        <f t="shared" si="77"/>
        <v>-8979090936.3854141</v>
      </c>
      <c r="V1549" s="3">
        <f t="shared" si="78"/>
        <v>0.80221045427085325</v>
      </c>
    </row>
    <row r="1550" spans="13:22" x14ac:dyDescent="0.25">
      <c r="M1550" s="3">
        <v>1546</v>
      </c>
      <c r="N1550" s="122">
        <f>(_xlfn.GAMMA.INV(T1550,IF($O$2="Railway",$D$31,$D$32),IF($O$2="Railway",$F$31,$F$32))*'CBA Result'!$G$124)</f>
        <v>3545039655.0042343</v>
      </c>
      <c r="O1550" s="122">
        <f>'CBA Result'!$G$123+'CBA Result'!$G$127+'CBA Result'!$G$128+'CBA Result'!$G$129+'CBA Result'!$G$130</f>
        <v>728759586.14829445</v>
      </c>
      <c r="P1550" s="122">
        <f>'CBA Result'!$G$125+'CBA Result'!$G$126</f>
        <v>5415872827.8395329</v>
      </c>
      <c r="Q1550" s="122">
        <f>'CBA Result'!$G$110</f>
        <v>-7384971586.1375494</v>
      </c>
      <c r="R1550" s="3">
        <v>0.45714479733632585</v>
      </c>
      <c r="S1550" s="122">
        <f t="shared" si="76"/>
        <v>4018136148.0804758</v>
      </c>
      <c r="T1550" s="3">
        <v>0.93639257534933962</v>
      </c>
      <c r="U1550" s="122">
        <f t="shared" si="77"/>
        <v>-17011892779.883284</v>
      </c>
      <c r="V1550" s="3">
        <f t="shared" si="78"/>
        <v>0.4874199183196295</v>
      </c>
    </row>
    <row r="1551" spans="13:22" x14ac:dyDescent="0.25">
      <c r="M1551" s="3">
        <v>1547</v>
      </c>
      <c r="N1551" s="122">
        <f>(_xlfn.GAMMA.INV(T1551,IF($O$2="Railway",$D$31,$D$32),IF($O$2="Railway",$F$31,$F$32))*'CBA Result'!$G$124)</f>
        <v>2212766582.5680709</v>
      </c>
      <c r="O1551" s="122">
        <f>'CBA Result'!$G$123+'CBA Result'!$G$127+'CBA Result'!$G$128+'CBA Result'!$G$129+'CBA Result'!$G$130</f>
        <v>728759586.14829445</v>
      </c>
      <c r="P1551" s="122">
        <f>'CBA Result'!$G$125+'CBA Result'!$G$126</f>
        <v>5415872827.8395329</v>
      </c>
      <c r="Q1551" s="122">
        <f>'CBA Result'!$G$110</f>
        <v>-7384971586.1375494</v>
      </c>
      <c r="R1551" s="3">
        <v>0.54163016277589437</v>
      </c>
      <c r="S1551" s="122">
        <f t="shared" si="76"/>
        <v>4546253196.206892</v>
      </c>
      <c r="T1551" s="3">
        <v>0.21861951096094645</v>
      </c>
      <c r="U1551" s="122">
        <f t="shared" si="77"/>
        <v>-10618597113.975531</v>
      </c>
      <c r="V1551" s="3">
        <f t="shared" si="78"/>
        <v>0.70515712052661961</v>
      </c>
    </row>
    <row r="1552" spans="13:22" x14ac:dyDescent="0.25">
      <c r="M1552" s="3">
        <v>1548</v>
      </c>
      <c r="N1552" s="122">
        <f>(_xlfn.GAMMA.INV(T1552,IF($O$2="Railway",$D$31,$D$32),IF($O$2="Railway",$F$31,$F$32))*'CBA Result'!$G$124)</f>
        <v>3301055643.4689016</v>
      </c>
      <c r="O1552" s="122">
        <f>'CBA Result'!$G$123+'CBA Result'!$G$127+'CBA Result'!$G$128+'CBA Result'!$G$129+'CBA Result'!$G$130</f>
        <v>728759586.14829445</v>
      </c>
      <c r="P1552" s="122">
        <f>'CBA Result'!$G$125+'CBA Result'!$G$126</f>
        <v>5415872827.8395329</v>
      </c>
      <c r="Q1552" s="122">
        <f>'CBA Result'!$G$110</f>
        <v>-7384971586.1375494</v>
      </c>
      <c r="R1552" s="3">
        <v>0.57568501623906243</v>
      </c>
      <c r="S1552" s="122">
        <f t="shared" si="76"/>
        <v>4768661638.1390381</v>
      </c>
      <c r="T1552" s="3">
        <v>0.87550639701319344</v>
      </c>
      <c r="U1552" s="122">
        <f t="shared" si="77"/>
        <v>-15841065300.31312</v>
      </c>
      <c r="V1552" s="3">
        <f t="shared" si="78"/>
        <v>0.55542204396962613</v>
      </c>
    </row>
    <row r="1553" spans="13:22" x14ac:dyDescent="0.25">
      <c r="M1553" s="3">
        <v>1549</v>
      </c>
      <c r="N1553" s="122">
        <f>(_xlfn.GAMMA.INV(T1553,IF($O$2="Railway",$D$31,$D$32),IF($O$2="Railway",$F$31,$F$32))*'CBA Result'!$G$124)</f>
        <v>1335243304.3905706</v>
      </c>
      <c r="O1553" s="122">
        <f>'CBA Result'!$G$123+'CBA Result'!$G$127+'CBA Result'!$G$128+'CBA Result'!$G$129+'CBA Result'!$G$130</f>
        <v>728759586.14829445</v>
      </c>
      <c r="P1553" s="122">
        <f>'CBA Result'!$G$125+'CBA Result'!$G$126</f>
        <v>5415872827.8395329</v>
      </c>
      <c r="Q1553" s="122">
        <f>'CBA Result'!$G$110</f>
        <v>-7384971586.1375494</v>
      </c>
      <c r="R1553" s="3">
        <v>0.34803321733641124</v>
      </c>
      <c r="S1553" s="122">
        <f t="shared" si="76"/>
        <v>3362721742.4809976</v>
      </c>
      <c r="T1553" s="3">
        <v>1.9586664279431787E-3</v>
      </c>
      <c r="U1553" s="122">
        <f t="shared" si="77"/>
        <v>-6407549178.5499687</v>
      </c>
      <c r="V1553" s="3">
        <f t="shared" si="78"/>
        <v>0.846926723744309</v>
      </c>
    </row>
    <row r="1554" spans="13:22" x14ac:dyDescent="0.25">
      <c r="M1554" s="3">
        <v>1550</v>
      </c>
      <c r="N1554" s="122">
        <f>(_xlfn.GAMMA.INV(T1554,IF($O$2="Railway",$D$31,$D$32),IF($O$2="Railway",$F$31,$F$32))*'CBA Result'!$G$124)</f>
        <v>2660560044.3567123</v>
      </c>
      <c r="O1554" s="122">
        <f>'CBA Result'!$G$123+'CBA Result'!$G$127+'CBA Result'!$G$128+'CBA Result'!$G$129+'CBA Result'!$G$130</f>
        <v>728759586.14829445</v>
      </c>
      <c r="P1554" s="122">
        <f>'CBA Result'!$G$125+'CBA Result'!$G$126</f>
        <v>5415872827.8395329</v>
      </c>
      <c r="Q1554" s="122">
        <f>'CBA Result'!$G$110</f>
        <v>-7384971586.1375494</v>
      </c>
      <c r="R1554" s="3">
        <v>0.32768223468724034</v>
      </c>
      <c r="S1554" s="122">
        <f t="shared" si="76"/>
        <v>3241242831.1021543</v>
      </c>
      <c r="T1554" s="3">
        <v>0.53197760325100207</v>
      </c>
      <c r="U1554" s="122">
        <f t="shared" si="77"/>
        <v>-12767462881.591896</v>
      </c>
      <c r="V1554" s="3">
        <f t="shared" si="78"/>
        <v>0.51933281679378074</v>
      </c>
    </row>
    <row r="1555" spans="13:22" x14ac:dyDescent="0.25">
      <c r="M1555" s="3">
        <v>1551</v>
      </c>
      <c r="N1555" s="122">
        <f>(_xlfn.GAMMA.INV(T1555,IF($O$2="Railway",$D$31,$D$32),IF($O$2="Railway",$F$31,$F$32))*'CBA Result'!$G$124)</f>
        <v>2263467163.3672094</v>
      </c>
      <c r="O1555" s="122">
        <f>'CBA Result'!$G$123+'CBA Result'!$G$127+'CBA Result'!$G$128+'CBA Result'!$G$129+'CBA Result'!$G$130</f>
        <v>728759586.14829445</v>
      </c>
      <c r="P1555" s="122">
        <f>'CBA Result'!$G$125+'CBA Result'!$G$126</f>
        <v>5415872827.8395329</v>
      </c>
      <c r="Q1555" s="122">
        <f>'CBA Result'!$G$110</f>
        <v>-7384971586.1375494</v>
      </c>
      <c r="R1555" s="3">
        <v>0.92669099819318013</v>
      </c>
      <c r="S1555" s="122">
        <f t="shared" si="76"/>
        <v>8191428761.9075718</v>
      </c>
      <c r="T1555" s="3">
        <v>0.25007072473803538</v>
      </c>
      <c r="U1555" s="122">
        <f t="shared" si="77"/>
        <v>-10861898438.747799</v>
      </c>
      <c r="V1555" s="3">
        <f t="shared" si="78"/>
        <v>1.0296225447595302</v>
      </c>
    </row>
    <row r="1556" spans="13:22" x14ac:dyDescent="0.25">
      <c r="M1556" s="3">
        <v>1552</v>
      </c>
      <c r="N1556" s="122">
        <f>(_xlfn.GAMMA.INV(T1556,IF($O$2="Railway",$D$31,$D$32),IF($O$2="Railway",$F$31,$F$32))*'CBA Result'!$G$124)</f>
        <v>2709928043.3266964</v>
      </c>
      <c r="O1556" s="122">
        <f>'CBA Result'!$G$123+'CBA Result'!$G$127+'CBA Result'!$G$128+'CBA Result'!$G$129+'CBA Result'!$G$130</f>
        <v>728759586.14829445</v>
      </c>
      <c r="P1556" s="122">
        <f>'CBA Result'!$G$125+'CBA Result'!$G$126</f>
        <v>5415872827.8395329</v>
      </c>
      <c r="Q1556" s="122">
        <f>'CBA Result'!$G$110</f>
        <v>-7384971586.1375494</v>
      </c>
      <c r="R1556" s="3">
        <v>0.84120666740139116</v>
      </c>
      <c r="S1556" s="122">
        <f t="shared" si="76"/>
        <v>6968066846.6471901</v>
      </c>
      <c r="T1556" s="3">
        <v>0.5669623729586285</v>
      </c>
      <c r="U1556" s="122">
        <f t="shared" si="77"/>
        <v>-13004369429.040306</v>
      </c>
      <c r="V1556" s="3">
        <f t="shared" si="78"/>
        <v>0.80025060291525241</v>
      </c>
    </row>
    <row r="1557" spans="13:22" x14ac:dyDescent="0.25">
      <c r="M1557" s="3">
        <v>1553</v>
      </c>
      <c r="N1557" s="122">
        <f>(_xlfn.GAMMA.INV(T1557,IF($O$2="Railway",$D$31,$D$32),IF($O$2="Railway",$F$31,$F$32))*'CBA Result'!$G$124)</f>
        <v>2243661232.2302036</v>
      </c>
      <c r="O1557" s="122">
        <f>'CBA Result'!$G$123+'CBA Result'!$G$127+'CBA Result'!$G$128+'CBA Result'!$G$129+'CBA Result'!$G$130</f>
        <v>728759586.14829445</v>
      </c>
      <c r="P1557" s="122">
        <f>'CBA Result'!$G$125+'CBA Result'!$G$126</f>
        <v>5415872827.8395329</v>
      </c>
      <c r="Q1557" s="122">
        <f>'CBA Result'!$G$110</f>
        <v>-7384971586.1375494</v>
      </c>
      <c r="R1557" s="3">
        <v>0.58255020568389493</v>
      </c>
      <c r="S1557" s="122">
        <f t="shared" si="76"/>
        <v>4814360622.5090179</v>
      </c>
      <c r="T1557" s="3">
        <v>0.23756433530091514</v>
      </c>
      <c r="U1557" s="122">
        <f t="shared" si="77"/>
        <v>-10766853979.531984</v>
      </c>
      <c r="V1557" s="3">
        <f t="shared" si="78"/>
        <v>0.72321789221720212</v>
      </c>
    </row>
    <row r="1558" spans="13:22" x14ac:dyDescent="0.25">
      <c r="M1558" s="3">
        <v>1554</v>
      </c>
      <c r="N1558" s="122">
        <f>(_xlfn.GAMMA.INV(T1558,IF($O$2="Railway",$D$31,$D$32),IF($O$2="Railway",$F$31,$F$32))*'CBA Result'!$G$124)</f>
        <v>1811704041.6396458</v>
      </c>
      <c r="O1558" s="122">
        <f>'CBA Result'!$G$123+'CBA Result'!$G$127+'CBA Result'!$G$128+'CBA Result'!$G$129+'CBA Result'!$G$130</f>
        <v>728759586.14829445</v>
      </c>
      <c r="P1558" s="122">
        <f>'CBA Result'!$G$125+'CBA Result'!$G$126</f>
        <v>5415872827.8395329</v>
      </c>
      <c r="Q1558" s="122">
        <f>'CBA Result'!$G$110</f>
        <v>-7384971586.1375494</v>
      </c>
      <c r="R1558" s="3">
        <v>0.80100515697882624</v>
      </c>
      <c r="S1558" s="122">
        <f t="shared" si="76"/>
        <v>6541898322.4265137</v>
      </c>
      <c r="T1558" s="3">
        <v>4.9369524465989079E-2</v>
      </c>
      <c r="U1558" s="122">
        <f t="shared" si="77"/>
        <v>-8693983115.7454414</v>
      </c>
      <c r="V1558" s="3">
        <f t="shared" si="78"/>
        <v>1.0446721404100303</v>
      </c>
    </row>
    <row r="1559" spans="13:22" x14ac:dyDescent="0.25">
      <c r="M1559" s="3">
        <v>1555</v>
      </c>
      <c r="N1559" s="122">
        <f>(_xlfn.GAMMA.INV(T1559,IF($O$2="Railway",$D$31,$D$32),IF($O$2="Railway",$F$31,$F$32))*'CBA Result'!$G$124)</f>
        <v>2327589600.6099987</v>
      </c>
      <c r="O1559" s="122">
        <f>'CBA Result'!$G$123+'CBA Result'!$G$127+'CBA Result'!$G$128+'CBA Result'!$G$129+'CBA Result'!$G$130</f>
        <v>728759586.14829445</v>
      </c>
      <c r="P1559" s="122">
        <f>'CBA Result'!$G$125+'CBA Result'!$G$126</f>
        <v>5415872827.8395329</v>
      </c>
      <c r="Q1559" s="122">
        <f>'CBA Result'!$G$110</f>
        <v>-7384971586.1375494</v>
      </c>
      <c r="R1559" s="3">
        <v>0.35422486231594619</v>
      </c>
      <c r="S1559" s="122">
        <f t="shared" si="76"/>
        <v>3399649328.2828164</v>
      </c>
      <c r="T1559" s="3">
        <v>0.29228900332947771</v>
      </c>
      <c r="U1559" s="122">
        <f t="shared" si="77"/>
        <v>-11169608403.464066</v>
      </c>
      <c r="V1559" s="3">
        <f t="shared" si="78"/>
        <v>0.57799685376963528</v>
      </c>
    </row>
    <row r="1560" spans="13:22" x14ac:dyDescent="0.25">
      <c r="M1560" s="3">
        <v>1556</v>
      </c>
      <c r="N1560" s="122">
        <f>(_xlfn.GAMMA.INV(T1560,IF($O$2="Railway",$D$31,$D$32),IF($O$2="Railway",$F$31,$F$32))*'CBA Result'!$G$124)</f>
        <v>3004402416.6613445</v>
      </c>
      <c r="O1560" s="122">
        <f>'CBA Result'!$G$123+'CBA Result'!$G$127+'CBA Result'!$G$128+'CBA Result'!$G$129+'CBA Result'!$G$130</f>
        <v>728759586.14829445</v>
      </c>
      <c r="P1560" s="122">
        <f>'CBA Result'!$G$125+'CBA Result'!$G$126</f>
        <v>5415872827.8395329</v>
      </c>
      <c r="Q1560" s="122">
        <f>'CBA Result'!$G$110</f>
        <v>-7384971586.1375494</v>
      </c>
      <c r="R1560" s="3">
        <v>0.17256879523466007</v>
      </c>
      <c r="S1560" s="122">
        <f t="shared" si="76"/>
        <v>2278679884.827949</v>
      </c>
      <c r="T1560" s="3">
        <v>0.75013567047297391</v>
      </c>
      <c r="U1560" s="122">
        <f t="shared" si="77"/>
        <v>-14417489437.026896</v>
      </c>
      <c r="V1560" s="3">
        <f t="shared" si="78"/>
        <v>0.4169825761895839</v>
      </c>
    </row>
    <row r="1561" spans="13:22" x14ac:dyDescent="0.25">
      <c r="M1561" s="3">
        <v>1557</v>
      </c>
      <c r="N1561" s="122">
        <f>(_xlfn.GAMMA.INV(T1561,IF($O$2="Railway",$D$31,$D$32),IF($O$2="Railway",$F$31,$F$32))*'CBA Result'!$G$124)</f>
        <v>3606874026.4124203</v>
      </c>
      <c r="O1561" s="122">
        <f>'CBA Result'!$G$123+'CBA Result'!$G$127+'CBA Result'!$G$128+'CBA Result'!$G$129+'CBA Result'!$G$130</f>
        <v>728759586.14829445</v>
      </c>
      <c r="P1561" s="122">
        <f>'CBA Result'!$G$125+'CBA Result'!$G$126</f>
        <v>5415872827.8395329</v>
      </c>
      <c r="Q1561" s="122">
        <f>'CBA Result'!$G$110</f>
        <v>-7384971586.1375494</v>
      </c>
      <c r="R1561" s="3">
        <v>0.76087326430816338</v>
      </c>
      <c r="S1561" s="122">
        <f t="shared" si="76"/>
        <v>6165731523.9325542</v>
      </c>
      <c r="T1561" s="3">
        <v>0.94704773693607303</v>
      </c>
      <c r="U1561" s="122">
        <f t="shared" si="77"/>
        <v>-17308622802.359234</v>
      </c>
      <c r="V1561" s="3">
        <f t="shared" si="78"/>
        <v>0.60671292317155878</v>
      </c>
    </row>
    <row r="1562" spans="13:22" x14ac:dyDescent="0.25">
      <c r="M1562" s="3">
        <v>1558</v>
      </c>
      <c r="N1562" s="122">
        <f>(_xlfn.GAMMA.INV(T1562,IF($O$2="Railway",$D$31,$D$32),IF($O$2="Railway",$F$31,$F$32))*'CBA Result'!$G$124)</f>
        <v>2995975577.9607453</v>
      </c>
      <c r="O1562" s="122">
        <f>'CBA Result'!$G$123+'CBA Result'!$G$127+'CBA Result'!$G$128+'CBA Result'!$G$129+'CBA Result'!$G$130</f>
        <v>728759586.14829445</v>
      </c>
      <c r="P1562" s="122">
        <f>'CBA Result'!$G$125+'CBA Result'!$G$126</f>
        <v>5415872827.8395329</v>
      </c>
      <c r="Q1562" s="122">
        <f>'CBA Result'!$G$110</f>
        <v>-7384971586.1375494</v>
      </c>
      <c r="R1562" s="3">
        <v>0.32093853837543962</v>
      </c>
      <c r="S1562" s="122">
        <f t="shared" si="76"/>
        <v>3200922281.6583347</v>
      </c>
      <c r="T1562" s="3">
        <v>0.74566071595243888</v>
      </c>
      <c r="U1562" s="122">
        <f t="shared" si="77"/>
        <v>-14377050826.912731</v>
      </c>
      <c r="V1562" s="3">
        <f t="shared" si="78"/>
        <v>0.48171614117153128</v>
      </c>
    </row>
    <row r="1563" spans="13:22" x14ac:dyDescent="0.25">
      <c r="M1563" s="3">
        <v>1559</v>
      </c>
      <c r="N1563" s="122">
        <f>(_xlfn.GAMMA.INV(T1563,IF($O$2="Railway",$D$31,$D$32),IF($O$2="Railway",$F$31,$F$32))*'CBA Result'!$G$124)</f>
        <v>2091753993.271136</v>
      </c>
      <c r="O1563" s="122">
        <f>'CBA Result'!$G$123+'CBA Result'!$G$127+'CBA Result'!$G$128+'CBA Result'!$G$129+'CBA Result'!$G$130</f>
        <v>728759586.14829445</v>
      </c>
      <c r="P1563" s="122">
        <f>'CBA Result'!$G$125+'CBA Result'!$G$126</f>
        <v>5415872827.8395329</v>
      </c>
      <c r="Q1563" s="122">
        <f>'CBA Result'!$G$110</f>
        <v>-7384971586.1375494</v>
      </c>
      <c r="R1563" s="3">
        <v>0.86599994119067081</v>
      </c>
      <c r="S1563" s="122">
        <f t="shared" si="76"/>
        <v>7265719794.6521902</v>
      </c>
      <c r="T1563" s="3">
        <v>0.15189225987533306</v>
      </c>
      <c r="U1563" s="122">
        <f t="shared" si="77"/>
        <v>-10037883385.92753</v>
      </c>
      <c r="V1563" s="3">
        <f t="shared" si="78"/>
        <v>1.0048167513294559</v>
      </c>
    </row>
    <row r="1564" spans="13:22" x14ac:dyDescent="0.25">
      <c r="M1564" s="3">
        <v>1560</v>
      </c>
      <c r="N1564" s="122">
        <f>(_xlfn.GAMMA.INV(T1564,IF($O$2="Railway",$D$31,$D$32),IF($O$2="Railway",$F$31,$F$32))*'CBA Result'!$G$124)</f>
        <v>3149548470.2833133</v>
      </c>
      <c r="O1564" s="122">
        <f>'CBA Result'!$G$123+'CBA Result'!$G$127+'CBA Result'!$G$128+'CBA Result'!$G$129+'CBA Result'!$G$130</f>
        <v>728759586.14829445</v>
      </c>
      <c r="P1564" s="122">
        <f>'CBA Result'!$G$125+'CBA Result'!$G$126</f>
        <v>5415872827.8395329</v>
      </c>
      <c r="Q1564" s="122">
        <f>'CBA Result'!$G$110</f>
        <v>-7384971586.1375494</v>
      </c>
      <c r="R1564" s="3">
        <v>0.26547931423657756</v>
      </c>
      <c r="S1564" s="122">
        <f t="shared" si="76"/>
        <v>2866478499.9440675</v>
      </c>
      <c r="T1564" s="3">
        <v>0.8192307036884473</v>
      </c>
      <c r="U1564" s="122">
        <f t="shared" si="77"/>
        <v>-15114014537.431498</v>
      </c>
      <c r="V1564" s="3">
        <f t="shared" si="78"/>
        <v>0.4462604253602826</v>
      </c>
    </row>
    <row r="1565" spans="13:22" x14ac:dyDescent="0.25">
      <c r="M1565" s="3">
        <v>1561</v>
      </c>
      <c r="N1565" s="122">
        <f>(_xlfn.GAMMA.INV(T1565,IF($O$2="Railway",$D$31,$D$32),IF($O$2="Railway",$F$31,$F$32))*'CBA Result'!$G$124)</f>
        <v>2530395362.2311835</v>
      </c>
      <c r="O1565" s="122">
        <f>'CBA Result'!$G$123+'CBA Result'!$G$127+'CBA Result'!$G$128+'CBA Result'!$G$129+'CBA Result'!$G$130</f>
        <v>728759586.14829445</v>
      </c>
      <c r="P1565" s="122">
        <f>'CBA Result'!$G$125+'CBA Result'!$G$126</f>
        <v>5415872827.8395329</v>
      </c>
      <c r="Q1565" s="122">
        <f>'CBA Result'!$G$110</f>
        <v>-7384971586.1375494</v>
      </c>
      <c r="R1565" s="3">
        <v>0.309510632986152</v>
      </c>
      <c r="S1565" s="122">
        <f t="shared" si="76"/>
        <v>3132476990.9487028</v>
      </c>
      <c r="T1565" s="3">
        <v>0.43714273188035735</v>
      </c>
      <c r="U1565" s="122">
        <f t="shared" si="77"/>
        <v>-12142830202.823048</v>
      </c>
      <c r="V1565" s="3">
        <f t="shared" si="78"/>
        <v>0.52637085692281282</v>
      </c>
    </row>
    <row r="1566" spans="13:22" x14ac:dyDescent="0.25">
      <c r="M1566" s="3">
        <v>1562</v>
      </c>
      <c r="N1566" s="122">
        <f>(_xlfn.GAMMA.INV(T1566,IF($O$2="Railway",$D$31,$D$32),IF($O$2="Railway",$F$31,$F$32))*'CBA Result'!$G$124)</f>
        <v>2836477003.9891458</v>
      </c>
      <c r="O1566" s="122">
        <f>'CBA Result'!$G$123+'CBA Result'!$G$127+'CBA Result'!$G$128+'CBA Result'!$G$129+'CBA Result'!$G$130</f>
        <v>728759586.14829445</v>
      </c>
      <c r="P1566" s="122">
        <f>'CBA Result'!$G$125+'CBA Result'!$G$126</f>
        <v>5415872827.8395329</v>
      </c>
      <c r="Q1566" s="122">
        <f>'CBA Result'!$G$110</f>
        <v>-7384971586.1375494</v>
      </c>
      <c r="R1566" s="3">
        <v>0.64777540899587083</v>
      </c>
      <c r="S1566" s="122">
        <f t="shared" si="76"/>
        <v>5266510292.1146193</v>
      </c>
      <c r="T1566" s="3">
        <v>0.65190558669755294</v>
      </c>
      <c r="U1566" s="122">
        <f t="shared" si="77"/>
        <v>-13611651028.036324</v>
      </c>
      <c r="V1566" s="3">
        <f t="shared" si="78"/>
        <v>0.64883729858053574</v>
      </c>
    </row>
    <row r="1567" spans="13:22" x14ac:dyDescent="0.25">
      <c r="M1567" s="3">
        <v>1563</v>
      </c>
      <c r="N1567" s="122">
        <f>(_xlfn.GAMMA.INV(T1567,IF($O$2="Railway",$D$31,$D$32),IF($O$2="Railway",$F$31,$F$32))*'CBA Result'!$G$124)</f>
        <v>2765816297.5192308</v>
      </c>
      <c r="O1567" s="122">
        <f>'CBA Result'!$G$123+'CBA Result'!$G$127+'CBA Result'!$G$128+'CBA Result'!$G$129+'CBA Result'!$G$130</f>
        <v>728759586.14829445</v>
      </c>
      <c r="P1567" s="122">
        <f>'CBA Result'!$G$125+'CBA Result'!$G$126</f>
        <v>5415872827.8395329</v>
      </c>
      <c r="Q1567" s="122">
        <f>'CBA Result'!$G$110</f>
        <v>-7384971586.1375494</v>
      </c>
      <c r="R1567" s="3">
        <v>0.13066915015771785</v>
      </c>
      <c r="S1567" s="122">
        <f t="shared" si="76"/>
        <v>1989490597.1528192</v>
      </c>
      <c r="T1567" s="3">
        <v>0.60543532499047314</v>
      </c>
      <c r="U1567" s="122">
        <f t="shared" si="77"/>
        <v>-13272565297.212372</v>
      </c>
      <c r="V1567" s="3">
        <f t="shared" si="78"/>
        <v>0.41318813341774702</v>
      </c>
    </row>
    <row r="1568" spans="13:22" x14ac:dyDescent="0.25">
      <c r="M1568" s="3">
        <v>1564</v>
      </c>
      <c r="N1568" s="122">
        <f>(_xlfn.GAMMA.INV(T1568,IF($O$2="Railway",$D$31,$D$32),IF($O$2="Railway",$F$31,$F$32))*'CBA Result'!$G$124)</f>
        <v>3025426816.847507</v>
      </c>
      <c r="O1568" s="122">
        <f>'CBA Result'!$G$123+'CBA Result'!$G$127+'CBA Result'!$G$128+'CBA Result'!$G$129+'CBA Result'!$G$130</f>
        <v>728759586.14829445</v>
      </c>
      <c r="P1568" s="122">
        <f>'CBA Result'!$G$125+'CBA Result'!$G$126</f>
        <v>5415872827.8395329</v>
      </c>
      <c r="Q1568" s="122">
        <f>'CBA Result'!$G$110</f>
        <v>-7384971586.1375494</v>
      </c>
      <c r="R1568" s="3">
        <v>0.31666732736827241</v>
      </c>
      <c r="S1568" s="122">
        <f t="shared" si="76"/>
        <v>3175359873.0296674</v>
      </c>
      <c r="T1568" s="3">
        <v>0.7610806765577488</v>
      </c>
      <c r="U1568" s="122">
        <f t="shared" si="77"/>
        <v>-14518381070.558685</v>
      </c>
      <c r="V1568" s="3">
        <f t="shared" si="78"/>
        <v>0.47729469576175076</v>
      </c>
    </row>
    <row r="1569" spans="13:22" x14ac:dyDescent="0.25">
      <c r="M1569" s="3">
        <v>1565</v>
      </c>
      <c r="N1569" s="122">
        <f>(_xlfn.GAMMA.INV(T1569,IF($O$2="Railway",$D$31,$D$32),IF($O$2="Railway",$F$31,$F$32))*'CBA Result'!$G$124)</f>
        <v>2131144616.18801</v>
      </c>
      <c r="O1569" s="122">
        <f>'CBA Result'!$G$123+'CBA Result'!$G$127+'CBA Result'!$G$128+'CBA Result'!$G$129+'CBA Result'!$G$130</f>
        <v>728759586.14829445</v>
      </c>
      <c r="P1569" s="122">
        <f>'CBA Result'!$G$125+'CBA Result'!$G$126</f>
        <v>5415872827.8395329</v>
      </c>
      <c r="Q1569" s="122">
        <f>'CBA Result'!$G$110</f>
        <v>-7384971586.1375494</v>
      </c>
      <c r="R1569" s="3">
        <v>0.30156585483252696</v>
      </c>
      <c r="S1569" s="122">
        <f t="shared" si="76"/>
        <v>3084783307.7788415</v>
      </c>
      <c r="T1569" s="3">
        <v>0.17221952323433021</v>
      </c>
      <c r="U1569" s="122">
        <f t="shared" si="77"/>
        <v>-10226910623.647913</v>
      </c>
      <c r="V1569" s="3">
        <f t="shared" si="78"/>
        <v>0.58127891490213213</v>
      </c>
    </row>
    <row r="1570" spans="13:22" x14ac:dyDescent="0.25">
      <c r="M1570" s="3">
        <v>1566</v>
      </c>
      <c r="N1570" s="122">
        <f>(_xlfn.GAMMA.INV(T1570,IF($O$2="Railway",$D$31,$D$32),IF($O$2="Railway",$F$31,$F$32))*'CBA Result'!$G$124)</f>
        <v>2276392823.2346501</v>
      </c>
      <c r="O1570" s="122">
        <f>'CBA Result'!$G$123+'CBA Result'!$G$127+'CBA Result'!$G$128+'CBA Result'!$G$129+'CBA Result'!$G$130</f>
        <v>728759586.14829445</v>
      </c>
      <c r="P1570" s="122">
        <f>'CBA Result'!$G$125+'CBA Result'!$G$126</f>
        <v>5415872827.8395329</v>
      </c>
      <c r="Q1570" s="122">
        <f>'CBA Result'!$G$110</f>
        <v>-7384971586.1375494</v>
      </c>
      <c r="R1570" s="3">
        <v>0.13742362901470806</v>
      </c>
      <c r="S1570" s="122">
        <f t="shared" si="76"/>
        <v>2037722891.4304028</v>
      </c>
      <c r="T1570" s="3">
        <v>0.25837605799939267</v>
      </c>
      <c r="U1570" s="122">
        <f t="shared" si="77"/>
        <v>-10923925936.652861</v>
      </c>
      <c r="V1570" s="3">
        <f t="shared" si="78"/>
        <v>0.46163580108988783</v>
      </c>
    </row>
    <row r="1571" spans="13:22" x14ac:dyDescent="0.25">
      <c r="M1571" s="3">
        <v>1567</v>
      </c>
      <c r="N1571" s="122">
        <f>(_xlfn.GAMMA.INV(T1571,IF($O$2="Railway",$D$31,$D$32),IF($O$2="Railway",$F$31,$F$32))*'CBA Result'!$G$124)</f>
        <v>1916891755.3437219</v>
      </c>
      <c r="O1571" s="122">
        <f>'CBA Result'!$G$123+'CBA Result'!$G$127+'CBA Result'!$G$128+'CBA Result'!$G$129+'CBA Result'!$G$130</f>
        <v>728759586.14829445</v>
      </c>
      <c r="P1571" s="122">
        <f>'CBA Result'!$G$125+'CBA Result'!$G$126</f>
        <v>5415872827.8395329</v>
      </c>
      <c r="Q1571" s="122">
        <f>'CBA Result'!$G$110</f>
        <v>-7384971586.1375494</v>
      </c>
      <c r="R1571" s="3">
        <v>0.82203276348714693</v>
      </c>
      <c r="S1571" s="122">
        <f t="shared" si="76"/>
        <v>6757411036.3985596</v>
      </c>
      <c r="T1571" s="3">
        <v>7.9287685266808294E-2</v>
      </c>
      <c r="U1571" s="122">
        <f t="shared" si="77"/>
        <v>-9198756625.0540867</v>
      </c>
      <c r="V1571" s="3">
        <f t="shared" si="78"/>
        <v>1.0222101487368449</v>
      </c>
    </row>
    <row r="1572" spans="13:22" x14ac:dyDescent="0.25">
      <c r="M1572" s="3">
        <v>1568</v>
      </c>
      <c r="N1572" s="122">
        <f>(_xlfn.GAMMA.INV(T1572,IF($O$2="Railway",$D$31,$D$32),IF($O$2="Railway",$F$31,$F$32))*'CBA Result'!$G$124)</f>
        <v>2207854491.6548343</v>
      </c>
      <c r="O1572" s="122">
        <f>'CBA Result'!$G$123+'CBA Result'!$G$127+'CBA Result'!$G$128+'CBA Result'!$G$129+'CBA Result'!$G$130</f>
        <v>728759586.14829445</v>
      </c>
      <c r="P1572" s="122">
        <f>'CBA Result'!$G$125+'CBA Result'!$G$126</f>
        <v>5415872827.8395329</v>
      </c>
      <c r="Q1572" s="122">
        <f>'CBA Result'!$G$110</f>
        <v>-7384971586.1375494</v>
      </c>
      <c r="R1572" s="3">
        <v>0.74239287983495583</v>
      </c>
      <c r="S1572" s="122">
        <f t="shared" si="76"/>
        <v>6004898966.753499</v>
      </c>
      <c r="T1572" s="3">
        <v>0.21567365981333331</v>
      </c>
      <c r="U1572" s="122">
        <f t="shared" si="77"/>
        <v>-10595025032.398653</v>
      </c>
      <c r="V1572" s="3">
        <f t="shared" si="78"/>
        <v>0.84393505604887842</v>
      </c>
    </row>
    <row r="1573" spans="13:22" x14ac:dyDescent="0.25">
      <c r="M1573" s="3">
        <v>1569</v>
      </c>
      <c r="N1573" s="122">
        <f>(_xlfn.GAMMA.INV(T1573,IF($O$2="Railway",$D$31,$D$32),IF($O$2="Railway",$F$31,$F$32))*'CBA Result'!$G$124)</f>
        <v>2802760143.2741199</v>
      </c>
      <c r="O1573" s="122">
        <f>'CBA Result'!$G$123+'CBA Result'!$G$127+'CBA Result'!$G$128+'CBA Result'!$G$129+'CBA Result'!$G$130</f>
        <v>728759586.14829445</v>
      </c>
      <c r="P1573" s="122">
        <f>'CBA Result'!$G$125+'CBA Result'!$G$126</f>
        <v>5415872827.8395329</v>
      </c>
      <c r="Q1573" s="122">
        <f>'CBA Result'!$G$110</f>
        <v>-7384971586.1375494</v>
      </c>
      <c r="R1573" s="3">
        <v>0.54983388120257137</v>
      </c>
      <c r="S1573" s="122">
        <f t="shared" si="76"/>
        <v>4599222181.831584</v>
      </c>
      <c r="T1573" s="3">
        <v>0.63006367063683733</v>
      </c>
      <c r="U1573" s="122">
        <f t="shared" si="77"/>
        <v>-13449850970.722834</v>
      </c>
      <c r="V1573" s="3">
        <f t="shared" si="78"/>
        <v>0.60452282549098224</v>
      </c>
    </row>
    <row r="1574" spans="13:22" x14ac:dyDescent="0.25">
      <c r="M1574" s="3">
        <v>1570</v>
      </c>
      <c r="N1574" s="122">
        <f>(_xlfn.GAMMA.INV(T1574,IF($O$2="Railway",$D$31,$D$32),IF($O$2="Railway",$F$31,$F$32))*'CBA Result'!$G$124)</f>
        <v>2345756646.005692</v>
      </c>
      <c r="O1574" s="122">
        <f>'CBA Result'!$G$123+'CBA Result'!$G$127+'CBA Result'!$G$128+'CBA Result'!$G$129+'CBA Result'!$G$130</f>
        <v>728759586.14829445</v>
      </c>
      <c r="P1574" s="122">
        <f>'CBA Result'!$G$125+'CBA Result'!$G$126</f>
        <v>5415872827.8395329</v>
      </c>
      <c r="Q1574" s="122">
        <f>'CBA Result'!$G$110</f>
        <v>-7384971586.1375494</v>
      </c>
      <c r="R1574" s="3">
        <v>0.80078538063359916</v>
      </c>
      <c r="S1574" s="122">
        <f t="shared" si="76"/>
        <v>6539720741.2821989</v>
      </c>
      <c r="T1574" s="3">
        <v>0.30467470796080631</v>
      </c>
      <c r="U1574" s="122">
        <f t="shared" si="77"/>
        <v>-11256788197.902342</v>
      </c>
      <c r="V1574" s="3">
        <f t="shared" si="78"/>
        <v>0.85408349205928569</v>
      </c>
    </row>
    <row r="1575" spans="13:22" x14ac:dyDescent="0.25">
      <c r="M1575" s="3">
        <v>1571</v>
      </c>
      <c r="N1575" s="122">
        <f>(_xlfn.GAMMA.INV(T1575,IF($O$2="Railway",$D$31,$D$32),IF($O$2="Railway",$F$31,$F$32))*'CBA Result'!$G$124)</f>
        <v>1873731657.2689884</v>
      </c>
      <c r="O1575" s="122">
        <f>'CBA Result'!$G$123+'CBA Result'!$G$127+'CBA Result'!$G$128+'CBA Result'!$G$129+'CBA Result'!$G$130</f>
        <v>728759586.14829445</v>
      </c>
      <c r="P1575" s="122">
        <f>'CBA Result'!$G$125+'CBA Result'!$G$126</f>
        <v>5415872827.8395329</v>
      </c>
      <c r="Q1575" s="122">
        <f>'CBA Result'!$G$110</f>
        <v>-7384971586.1375494</v>
      </c>
      <c r="R1575" s="3">
        <v>0.21946260807194751</v>
      </c>
      <c r="S1575" s="122">
        <f t="shared" si="76"/>
        <v>2581680784.7714405</v>
      </c>
      <c r="T1575" s="3">
        <v>6.5817354135178308E-2</v>
      </c>
      <c r="U1575" s="122">
        <f t="shared" si="77"/>
        <v>-8991640476.2177391</v>
      </c>
      <c r="V1575" s="3">
        <f t="shared" si="78"/>
        <v>0.5765546389338515</v>
      </c>
    </row>
    <row r="1576" spans="13:22" x14ac:dyDescent="0.25">
      <c r="M1576" s="3">
        <v>1572</v>
      </c>
      <c r="N1576" s="122">
        <f>(_xlfn.GAMMA.INV(T1576,IF($O$2="Railway",$D$31,$D$32),IF($O$2="Railway",$F$31,$F$32))*'CBA Result'!$G$124)</f>
        <v>3141159848.786396</v>
      </c>
      <c r="O1576" s="122">
        <f>'CBA Result'!$G$123+'CBA Result'!$G$127+'CBA Result'!$G$128+'CBA Result'!$G$129+'CBA Result'!$G$130</f>
        <v>728759586.14829445</v>
      </c>
      <c r="P1576" s="122">
        <f>'CBA Result'!$G$125+'CBA Result'!$G$126</f>
        <v>5415872827.8395329</v>
      </c>
      <c r="Q1576" s="122">
        <f>'CBA Result'!$G$110</f>
        <v>-7384971586.1375494</v>
      </c>
      <c r="R1576" s="3">
        <v>0.72047946482095915</v>
      </c>
      <c r="S1576" s="122">
        <f t="shared" si="76"/>
        <v>5822403885.8941145</v>
      </c>
      <c r="T1576" s="3">
        <v>0.81564927692277889</v>
      </c>
      <c r="U1576" s="122">
        <f t="shared" si="77"/>
        <v>-15073759323.565235</v>
      </c>
      <c r="V1576" s="3">
        <f t="shared" si="78"/>
        <v>0.64299310562007717</v>
      </c>
    </row>
    <row r="1577" spans="13:22" x14ac:dyDescent="0.25">
      <c r="M1577" s="3">
        <v>1573</v>
      </c>
      <c r="N1577" s="122">
        <f>(_xlfn.GAMMA.INV(T1577,IF($O$2="Railway",$D$31,$D$32),IF($O$2="Railway",$F$31,$F$32))*'CBA Result'!$G$124)</f>
        <v>2631455719.772758</v>
      </c>
      <c r="O1577" s="122">
        <f>'CBA Result'!$G$123+'CBA Result'!$G$127+'CBA Result'!$G$128+'CBA Result'!$G$129+'CBA Result'!$G$130</f>
        <v>728759586.14829445</v>
      </c>
      <c r="P1577" s="122">
        <f>'CBA Result'!$G$125+'CBA Result'!$G$126</f>
        <v>5415872827.8395329</v>
      </c>
      <c r="Q1577" s="122">
        <f>'CBA Result'!$G$110</f>
        <v>-7384971586.1375494</v>
      </c>
      <c r="R1577" s="3">
        <v>0.18301707817754065</v>
      </c>
      <c r="S1577" s="122">
        <f t="shared" si="76"/>
        <v>2347702841.5204835</v>
      </c>
      <c r="T1577" s="3">
        <v>0.51101391589769474</v>
      </c>
      <c r="U1577" s="122">
        <f t="shared" si="77"/>
        <v>-12627797406.043764</v>
      </c>
      <c r="V1577" s="3">
        <f t="shared" si="78"/>
        <v>0.45201217313715225</v>
      </c>
    </row>
    <row r="1578" spans="13:22" x14ac:dyDescent="0.25">
      <c r="M1578" s="3">
        <v>1574</v>
      </c>
      <c r="N1578" s="122">
        <f>(_xlfn.GAMMA.INV(T1578,IF($O$2="Railway",$D$31,$D$32),IF($O$2="Railway",$F$31,$F$32))*'CBA Result'!$G$124)</f>
        <v>2759215483.9688377</v>
      </c>
      <c r="O1578" s="122">
        <f>'CBA Result'!$G$123+'CBA Result'!$G$127+'CBA Result'!$G$128+'CBA Result'!$G$129+'CBA Result'!$G$130</f>
        <v>728759586.14829445</v>
      </c>
      <c r="P1578" s="122">
        <f>'CBA Result'!$G$125+'CBA Result'!$G$126</f>
        <v>5415872827.8395329</v>
      </c>
      <c r="Q1578" s="122">
        <f>'CBA Result'!$G$110</f>
        <v>-7384971586.1375494</v>
      </c>
      <c r="R1578" s="3">
        <v>0.72983808550410834</v>
      </c>
      <c r="S1578" s="122">
        <f t="shared" si="76"/>
        <v>5899332172.5315905</v>
      </c>
      <c r="T1578" s="3">
        <v>0.60096374051276025</v>
      </c>
      <c r="U1578" s="122">
        <f t="shared" si="77"/>
        <v>-13240889394.173944</v>
      </c>
      <c r="V1578" s="3">
        <f t="shared" si="78"/>
        <v>0.70896349657442082</v>
      </c>
    </row>
    <row r="1579" spans="13:22" x14ac:dyDescent="0.25">
      <c r="M1579" s="3">
        <v>1575</v>
      </c>
      <c r="N1579" s="122">
        <f>(_xlfn.GAMMA.INV(T1579,IF($O$2="Railway",$D$31,$D$32),IF($O$2="Railway",$F$31,$F$32))*'CBA Result'!$G$124)</f>
        <v>3316630897.798789</v>
      </c>
      <c r="O1579" s="122">
        <f>'CBA Result'!$G$123+'CBA Result'!$G$127+'CBA Result'!$G$128+'CBA Result'!$G$129+'CBA Result'!$G$130</f>
        <v>728759586.14829445</v>
      </c>
      <c r="P1579" s="122">
        <f>'CBA Result'!$G$125+'CBA Result'!$G$126</f>
        <v>5415872827.8395329</v>
      </c>
      <c r="Q1579" s="122">
        <f>'CBA Result'!$G$110</f>
        <v>-7384971586.1375494</v>
      </c>
      <c r="R1579" s="3">
        <v>0.75427166282730673</v>
      </c>
      <c r="S1579" s="122">
        <f t="shared" si="76"/>
        <v>6107488882.9109945</v>
      </c>
      <c r="T1579" s="3">
        <v>0.88042436678588731</v>
      </c>
      <c r="U1579" s="122">
        <f t="shared" si="77"/>
        <v>-15915807639.599911</v>
      </c>
      <c r="V1579" s="3">
        <f t="shared" si="78"/>
        <v>0.63791166598400151</v>
      </c>
    </row>
    <row r="1580" spans="13:22" x14ac:dyDescent="0.25">
      <c r="M1580" s="3">
        <v>1576</v>
      </c>
      <c r="N1580" s="122">
        <f>(_xlfn.GAMMA.INV(T1580,IF($O$2="Railway",$D$31,$D$32),IF($O$2="Railway",$F$31,$F$32))*'CBA Result'!$G$124)</f>
        <v>2294171607.0497365</v>
      </c>
      <c r="O1580" s="122">
        <f>'CBA Result'!$G$123+'CBA Result'!$G$127+'CBA Result'!$G$128+'CBA Result'!$G$129+'CBA Result'!$G$130</f>
        <v>728759586.14829445</v>
      </c>
      <c r="P1580" s="122">
        <f>'CBA Result'!$G$125+'CBA Result'!$G$126</f>
        <v>5415872827.8395329</v>
      </c>
      <c r="Q1580" s="122">
        <f>'CBA Result'!$G$110</f>
        <v>-7384971586.1375494</v>
      </c>
      <c r="R1580" s="3">
        <v>0.79916618467986544</v>
      </c>
      <c r="S1580" s="122">
        <f t="shared" si="76"/>
        <v>6523721926.9369326</v>
      </c>
      <c r="T1580" s="3">
        <v>0.26997538969853174</v>
      </c>
      <c r="U1580" s="122">
        <f t="shared" si="77"/>
        <v>-11009242546.184164</v>
      </c>
      <c r="V1580" s="3">
        <f t="shared" si="78"/>
        <v>0.86714895053737029</v>
      </c>
    </row>
    <row r="1581" spans="13:22" x14ac:dyDescent="0.25">
      <c r="M1581" s="3">
        <v>1577</v>
      </c>
      <c r="N1581" s="122">
        <f>(_xlfn.GAMMA.INV(T1581,IF($O$2="Railway",$D$31,$D$32),IF($O$2="Railway",$F$31,$F$32))*'CBA Result'!$G$124)</f>
        <v>3031445588.562274</v>
      </c>
      <c r="O1581" s="122">
        <f>'CBA Result'!$G$123+'CBA Result'!$G$127+'CBA Result'!$G$128+'CBA Result'!$G$129+'CBA Result'!$G$130</f>
        <v>728759586.14829445</v>
      </c>
      <c r="P1581" s="122">
        <f>'CBA Result'!$G$125+'CBA Result'!$G$126</f>
        <v>5415872827.8395329</v>
      </c>
      <c r="Q1581" s="122">
        <f>'CBA Result'!$G$110</f>
        <v>-7384971586.1375494</v>
      </c>
      <c r="R1581" s="3">
        <v>0.14882016257643693</v>
      </c>
      <c r="S1581" s="122">
        <f t="shared" si="76"/>
        <v>2117557120.6807821</v>
      </c>
      <c r="T1581" s="3">
        <v>0.76415593101774693</v>
      </c>
      <c r="U1581" s="122">
        <f t="shared" si="77"/>
        <v>-14547263878.381067</v>
      </c>
      <c r="V1581" s="3">
        <f t="shared" si="78"/>
        <v>0.40404589787680911</v>
      </c>
    </row>
    <row r="1582" spans="13:22" x14ac:dyDescent="0.25">
      <c r="M1582" s="3">
        <v>1578</v>
      </c>
      <c r="N1582" s="122">
        <f>(_xlfn.GAMMA.INV(T1582,IF($O$2="Railway",$D$31,$D$32),IF($O$2="Railway",$F$31,$F$32))*'CBA Result'!$G$124)</f>
        <v>3089914883.8823991</v>
      </c>
      <c r="O1582" s="122">
        <f>'CBA Result'!$G$123+'CBA Result'!$G$127+'CBA Result'!$G$128+'CBA Result'!$G$129+'CBA Result'!$G$130</f>
        <v>728759586.14829445</v>
      </c>
      <c r="P1582" s="122">
        <f>'CBA Result'!$G$125+'CBA Result'!$G$126</f>
        <v>5415872827.8395329</v>
      </c>
      <c r="Q1582" s="122">
        <f>'CBA Result'!$G$110</f>
        <v>-7384971586.1375494</v>
      </c>
      <c r="R1582" s="3">
        <v>0.37197232468898489</v>
      </c>
      <c r="S1582" s="122">
        <f t="shared" si="76"/>
        <v>3505507642.9332223</v>
      </c>
      <c r="T1582" s="3">
        <v>0.79267623190461001</v>
      </c>
      <c r="U1582" s="122">
        <f t="shared" si="77"/>
        <v>-14827845615.033068</v>
      </c>
      <c r="V1582" s="3">
        <f t="shared" si="78"/>
        <v>0.49394782648251778</v>
      </c>
    </row>
    <row r="1583" spans="13:22" x14ac:dyDescent="0.25">
      <c r="M1583" s="3">
        <v>1579</v>
      </c>
      <c r="N1583" s="122">
        <f>(_xlfn.GAMMA.INV(T1583,IF($O$2="Railway",$D$31,$D$32),IF($O$2="Railway",$F$31,$F$32))*'CBA Result'!$G$124)</f>
        <v>2916975817.2687483</v>
      </c>
      <c r="O1583" s="122">
        <f>'CBA Result'!$G$123+'CBA Result'!$G$127+'CBA Result'!$G$128+'CBA Result'!$G$129+'CBA Result'!$G$130</f>
        <v>728759586.14829445</v>
      </c>
      <c r="P1583" s="122">
        <f>'CBA Result'!$G$125+'CBA Result'!$G$126</f>
        <v>5415872827.8395329</v>
      </c>
      <c r="Q1583" s="122">
        <f>'CBA Result'!$G$110</f>
        <v>-7384971586.1375494</v>
      </c>
      <c r="R1583" s="3">
        <v>0.90911945049606513</v>
      </c>
      <c r="S1583" s="122">
        <f t="shared" si="76"/>
        <v>7883012790.3016415</v>
      </c>
      <c r="T1583" s="3">
        <v>0.70131181836719614</v>
      </c>
      <c r="U1583" s="122">
        <f t="shared" si="77"/>
        <v>-13997947745.052542</v>
      </c>
      <c r="V1583" s="3">
        <f t="shared" si="78"/>
        <v>0.82360274546627199</v>
      </c>
    </row>
    <row r="1584" spans="13:22" x14ac:dyDescent="0.25">
      <c r="M1584" s="3">
        <v>1580</v>
      </c>
      <c r="N1584" s="122">
        <f>(_xlfn.GAMMA.INV(T1584,IF($O$2="Railway",$D$31,$D$32),IF($O$2="Railway",$F$31,$F$32))*'CBA Result'!$G$124)</f>
        <v>2749242557.6822414</v>
      </c>
      <c r="O1584" s="122">
        <f>'CBA Result'!$G$123+'CBA Result'!$G$127+'CBA Result'!$G$128+'CBA Result'!$G$129+'CBA Result'!$G$130</f>
        <v>728759586.14829445</v>
      </c>
      <c r="P1584" s="122">
        <f>'CBA Result'!$G$125+'CBA Result'!$G$126</f>
        <v>5415872827.8395329</v>
      </c>
      <c r="Q1584" s="122">
        <f>'CBA Result'!$G$110</f>
        <v>-7384971586.1375494</v>
      </c>
      <c r="R1584" s="3">
        <v>0.79605091260226402</v>
      </c>
      <c r="S1584" s="122">
        <f t="shared" si="76"/>
        <v>6493157746.5833216</v>
      </c>
      <c r="T1584" s="3">
        <v>0.59416918024401499</v>
      </c>
      <c r="U1584" s="122">
        <f t="shared" si="77"/>
        <v>-13193031437.930843</v>
      </c>
      <c r="V1584" s="3">
        <f t="shared" si="78"/>
        <v>0.7557898984266882</v>
      </c>
    </row>
    <row r="1585" spans="13:22" x14ac:dyDescent="0.25">
      <c r="M1585" s="3">
        <v>1581</v>
      </c>
      <c r="N1585" s="122">
        <f>(_xlfn.GAMMA.INV(T1585,IF($O$2="Railway",$D$31,$D$32),IF($O$2="Railway",$F$31,$F$32))*'CBA Result'!$G$124)</f>
        <v>2003573646.0471439</v>
      </c>
      <c r="O1585" s="122">
        <f>'CBA Result'!$G$123+'CBA Result'!$G$127+'CBA Result'!$G$128+'CBA Result'!$G$129+'CBA Result'!$G$130</f>
        <v>728759586.14829445</v>
      </c>
      <c r="P1585" s="122">
        <f>'CBA Result'!$G$125+'CBA Result'!$G$126</f>
        <v>5415872827.8395329</v>
      </c>
      <c r="Q1585" s="122">
        <f>'CBA Result'!$G$110</f>
        <v>-7384971586.1375494</v>
      </c>
      <c r="R1585" s="3">
        <v>0.33639451929343767</v>
      </c>
      <c r="S1585" s="122">
        <f t="shared" si="76"/>
        <v>3293276688.5420446</v>
      </c>
      <c r="T1585" s="3">
        <v>0.11162933576462919</v>
      </c>
      <c r="U1585" s="122">
        <f t="shared" si="77"/>
        <v>-9614724618.112381</v>
      </c>
      <c r="V1585" s="3">
        <f t="shared" si="78"/>
        <v>0.62670644870954884</v>
      </c>
    </row>
    <row r="1586" spans="13:22" x14ac:dyDescent="0.25">
      <c r="M1586" s="3">
        <v>1582</v>
      </c>
      <c r="N1586" s="122">
        <f>(_xlfn.GAMMA.INV(T1586,IF($O$2="Railway",$D$31,$D$32),IF($O$2="Railway",$F$31,$F$32))*'CBA Result'!$G$124)</f>
        <v>2883145750.2250938</v>
      </c>
      <c r="O1586" s="122">
        <f>'CBA Result'!$G$123+'CBA Result'!$G$127+'CBA Result'!$G$128+'CBA Result'!$G$129+'CBA Result'!$G$130</f>
        <v>728759586.14829445</v>
      </c>
      <c r="P1586" s="122">
        <f>'CBA Result'!$G$125+'CBA Result'!$G$126</f>
        <v>5415872827.8395329</v>
      </c>
      <c r="Q1586" s="122">
        <f>'CBA Result'!$G$110</f>
        <v>-7384971586.1375494</v>
      </c>
      <c r="R1586" s="3">
        <v>0.81976909789541086</v>
      </c>
      <c r="S1586" s="122">
        <f t="shared" si="76"/>
        <v>6733486956.2247</v>
      </c>
      <c r="T1586" s="3">
        <v>0.68104236487113068</v>
      </c>
      <c r="U1586" s="122">
        <f t="shared" si="77"/>
        <v>-13835604434.598875</v>
      </c>
      <c r="V1586" s="3">
        <f t="shared" si="78"/>
        <v>0.74773692334880804</v>
      </c>
    </row>
    <row r="1587" spans="13:22" x14ac:dyDescent="0.25">
      <c r="M1587" s="3">
        <v>1583</v>
      </c>
      <c r="N1587" s="122">
        <f>(_xlfn.GAMMA.INV(T1587,IF($O$2="Railway",$D$31,$D$32),IF($O$2="Railway",$F$31,$F$32))*'CBA Result'!$G$124)</f>
        <v>2371445236.5846639</v>
      </c>
      <c r="O1587" s="122">
        <f>'CBA Result'!$G$123+'CBA Result'!$G$127+'CBA Result'!$G$128+'CBA Result'!$G$129+'CBA Result'!$G$130</f>
        <v>728759586.14829445</v>
      </c>
      <c r="P1587" s="122">
        <f>'CBA Result'!$G$125+'CBA Result'!$G$126</f>
        <v>5415872827.8395329</v>
      </c>
      <c r="Q1587" s="122">
        <f>'CBA Result'!$G$110</f>
        <v>-7384971586.1375494</v>
      </c>
      <c r="R1587" s="3">
        <v>0.37726270314593724</v>
      </c>
      <c r="S1587" s="122">
        <f t="shared" si="76"/>
        <v>3537083094.8286262</v>
      </c>
      <c r="T1587" s="3">
        <v>0.3224611690002207</v>
      </c>
      <c r="U1587" s="122">
        <f t="shared" si="77"/>
        <v>-11380062291.036646</v>
      </c>
      <c r="V1587" s="3">
        <f t="shared" si="78"/>
        <v>0.58323827654171589</v>
      </c>
    </row>
    <row r="1588" spans="13:22" x14ac:dyDescent="0.25">
      <c r="M1588" s="3">
        <v>1584</v>
      </c>
      <c r="N1588" s="122">
        <f>(_xlfn.GAMMA.INV(T1588,IF($O$2="Railway",$D$31,$D$32),IF($O$2="Railway",$F$31,$F$32))*'CBA Result'!$G$124)</f>
        <v>3176799587.5200176</v>
      </c>
      <c r="O1588" s="122">
        <f>'CBA Result'!$G$123+'CBA Result'!$G$127+'CBA Result'!$G$128+'CBA Result'!$G$129+'CBA Result'!$G$130</f>
        <v>728759586.14829445</v>
      </c>
      <c r="P1588" s="122">
        <f>'CBA Result'!$G$125+'CBA Result'!$G$126</f>
        <v>5415872827.8395329</v>
      </c>
      <c r="Q1588" s="122">
        <f>'CBA Result'!$G$110</f>
        <v>-7384971586.1375494</v>
      </c>
      <c r="R1588" s="3">
        <v>9.0658916652599508E-2</v>
      </c>
      <c r="S1588" s="122">
        <f t="shared" si="76"/>
        <v>1685247937.9459333</v>
      </c>
      <c r="T1588" s="3">
        <v>0.83052046406045055</v>
      </c>
      <c r="U1588" s="122">
        <f t="shared" si="77"/>
        <v>-15244786864.310389</v>
      </c>
      <c r="V1588" s="3">
        <f t="shared" si="78"/>
        <v>0.36673566914227573</v>
      </c>
    </row>
    <row r="1589" spans="13:22" x14ac:dyDescent="0.25">
      <c r="M1589" s="3">
        <v>1585</v>
      </c>
      <c r="N1589" s="122">
        <f>(_xlfn.GAMMA.INV(T1589,IF($O$2="Railway",$D$31,$D$32),IF($O$2="Railway",$F$31,$F$32))*'CBA Result'!$G$124)</f>
        <v>1715972640.5597966</v>
      </c>
      <c r="O1589" s="122">
        <f>'CBA Result'!$G$123+'CBA Result'!$G$127+'CBA Result'!$G$128+'CBA Result'!$G$129+'CBA Result'!$G$130</f>
        <v>728759586.14829445</v>
      </c>
      <c r="P1589" s="122">
        <f>'CBA Result'!$G$125+'CBA Result'!$G$126</f>
        <v>5415872827.8395329</v>
      </c>
      <c r="Q1589" s="122">
        <f>'CBA Result'!$G$110</f>
        <v>-7384971586.1375494</v>
      </c>
      <c r="R1589" s="3">
        <v>0.72867873812831496</v>
      </c>
      <c r="S1589" s="122">
        <f t="shared" si="76"/>
        <v>5889723175.7515001</v>
      </c>
      <c r="T1589" s="3">
        <v>3.0124698121676396E-2</v>
      </c>
      <c r="U1589" s="122">
        <f t="shared" si="77"/>
        <v>-8234588443.3785238</v>
      </c>
      <c r="V1589" s="3">
        <f t="shared" si="78"/>
        <v>1.0121277413883836</v>
      </c>
    </row>
    <row r="1590" spans="13:22" x14ac:dyDescent="0.25">
      <c r="M1590" s="3">
        <v>1586</v>
      </c>
      <c r="N1590" s="122">
        <f>(_xlfn.GAMMA.INV(T1590,IF($O$2="Railway",$D$31,$D$32),IF($O$2="Railway",$F$31,$F$32))*'CBA Result'!$G$124)</f>
        <v>2411976155.5015111</v>
      </c>
      <c r="O1590" s="122">
        <f>'CBA Result'!$G$123+'CBA Result'!$G$127+'CBA Result'!$G$128+'CBA Result'!$G$129+'CBA Result'!$G$130</f>
        <v>728759586.14829445</v>
      </c>
      <c r="P1590" s="122">
        <f>'CBA Result'!$G$125+'CBA Result'!$G$126</f>
        <v>5415872827.8395329</v>
      </c>
      <c r="Q1590" s="122">
        <f>'CBA Result'!$G$110</f>
        <v>-7384971586.1375494</v>
      </c>
      <c r="R1590" s="3">
        <v>0.62624852551360999</v>
      </c>
      <c r="S1590" s="122">
        <f t="shared" si="76"/>
        <v>5113311463.8612986</v>
      </c>
      <c r="T1590" s="3">
        <v>0.35108184816005239</v>
      </c>
      <c r="U1590" s="122">
        <f t="shared" si="77"/>
        <v>-11574561567.204185</v>
      </c>
      <c r="V1590" s="3">
        <f t="shared" si="78"/>
        <v>0.7131196423801005</v>
      </c>
    </row>
    <row r="1591" spans="13:22" x14ac:dyDescent="0.25">
      <c r="M1591" s="3">
        <v>1587</v>
      </c>
      <c r="N1591" s="122">
        <f>(_xlfn.GAMMA.INV(T1591,IF($O$2="Railway",$D$31,$D$32),IF($O$2="Railway",$F$31,$F$32))*'CBA Result'!$G$124)</f>
        <v>1944465133.6807928</v>
      </c>
      <c r="O1591" s="122">
        <f>'CBA Result'!$G$123+'CBA Result'!$G$127+'CBA Result'!$G$128+'CBA Result'!$G$129+'CBA Result'!$G$130</f>
        <v>728759586.14829445</v>
      </c>
      <c r="P1591" s="122">
        <f>'CBA Result'!$G$125+'CBA Result'!$G$126</f>
        <v>5415872827.8395329</v>
      </c>
      <c r="Q1591" s="122">
        <f>'CBA Result'!$G$110</f>
        <v>-7384971586.1375494</v>
      </c>
      <c r="R1591" s="3">
        <v>0.95136189231488222</v>
      </c>
      <c r="S1591" s="122">
        <f t="shared" si="76"/>
        <v>8724436356.4697342</v>
      </c>
      <c r="T1591" s="3">
        <v>8.8800083277826625E-2</v>
      </c>
      <c r="U1591" s="122">
        <f t="shared" si="77"/>
        <v>-9331075414.5455532</v>
      </c>
      <c r="V1591" s="3">
        <f t="shared" si="78"/>
        <v>1.221473471164086</v>
      </c>
    </row>
    <row r="1592" spans="13:22" x14ac:dyDescent="0.25">
      <c r="M1592" s="3">
        <v>1588</v>
      </c>
      <c r="N1592" s="122">
        <f>(_xlfn.GAMMA.INV(T1592,IF($O$2="Railway",$D$31,$D$32),IF($O$2="Railway",$F$31,$F$32))*'CBA Result'!$G$124)</f>
        <v>2676439943.5154362</v>
      </c>
      <c r="O1592" s="122">
        <f>'CBA Result'!$G$123+'CBA Result'!$G$127+'CBA Result'!$G$128+'CBA Result'!$G$129+'CBA Result'!$G$130</f>
        <v>728759586.14829445</v>
      </c>
      <c r="P1592" s="122">
        <f>'CBA Result'!$G$125+'CBA Result'!$G$126</f>
        <v>5415872827.8395329</v>
      </c>
      <c r="Q1592" s="122">
        <f>'CBA Result'!$G$110</f>
        <v>-7384971586.1375494</v>
      </c>
      <c r="R1592" s="3">
        <v>0.86475384161113078</v>
      </c>
      <c r="S1592" s="122">
        <f t="shared" si="76"/>
        <v>7249958675.6468687</v>
      </c>
      <c r="T1592" s="3">
        <v>0.54331810347229959</v>
      </c>
      <c r="U1592" s="122">
        <f t="shared" si="77"/>
        <v>-12843667146.74369</v>
      </c>
      <c r="V1592" s="3">
        <f t="shared" si="78"/>
        <v>0.8296040440453214</v>
      </c>
    </row>
    <row r="1593" spans="13:22" x14ac:dyDescent="0.25">
      <c r="M1593" s="3">
        <v>1589</v>
      </c>
      <c r="N1593" s="122">
        <f>(_xlfn.GAMMA.INV(T1593,IF($O$2="Railway",$D$31,$D$32),IF($O$2="Railway",$F$31,$F$32))*'CBA Result'!$G$124)</f>
        <v>2162335606.2734618</v>
      </c>
      <c r="O1593" s="122">
        <f>'CBA Result'!$G$123+'CBA Result'!$G$127+'CBA Result'!$G$128+'CBA Result'!$G$129+'CBA Result'!$G$130</f>
        <v>728759586.14829445</v>
      </c>
      <c r="P1593" s="122">
        <f>'CBA Result'!$G$125+'CBA Result'!$G$126</f>
        <v>5415872827.8395329</v>
      </c>
      <c r="Q1593" s="122">
        <f>'CBA Result'!$G$110</f>
        <v>-7384971586.1375494</v>
      </c>
      <c r="R1593" s="3">
        <v>0.31337143468277884</v>
      </c>
      <c r="S1593" s="122">
        <f t="shared" si="76"/>
        <v>3155619433.4621191</v>
      </c>
      <c r="T1593" s="3">
        <v>0.18929255578962934</v>
      </c>
      <c r="U1593" s="122">
        <f t="shared" si="77"/>
        <v>-10376589563.990114</v>
      </c>
      <c r="V1593" s="3">
        <f t="shared" si="78"/>
        <v>0.58272658743946015</v>
      </c>
    </row>
    <row r="1594" spans="13:22" x14ac:dyDescent="0.25">
      <c r="M1594" s="3">
        <v>1590</v>
      </c>
      <c r="N1594" s="122">
        <f>(_xlfn.GAMMA.INV(T1594,IF($O$2="Railway",$D$31,$D$32),IF($O$2="Railway",$F$31,$F$32))*'CBA Result'!$G$124)</f>
        <v>2710554215.6010551</v>
      </c>
      <c r="O1594" s="122">
        <f>'CBA Result'!$G$123+'CBA Result'!$G$127+'CBA Result'!$G$128+'CBA Result'!$G$129+'CBA Result'!$G$130</f>
        <v>728759586.14829445</v>
      </c>
      <c r="P1594" s="122">
        <f>'CBA Result'!$G$125+'CBA Result'!$G$126</f>
        <v>5415872827.8395329</v>
      </c>
      <c r="Q1594" s="122">
        <f>'CBA Result'!$G$110</f>
        <v>-7384971586.1375494</v>
      </c>
      <c r="R1594" s="3">
        <v>0.2232806913369495</v>
      </c>
      <c r="S1594" s="122">
        <f t="shared" si="76"/>
        <v>2605691021.8446231</v>
      </c>
      <c r="T1594" s="3">
        <v>0.56740062701154648</v>
      </c>
      <c r="U1594" s="122">
        <f t="shared" si="77"/>
        <v>-13007374296.864025</v>
      </c>
      <c r="V1594" s="3">
        <f t="shared" si="78"/>
        <v>0.46473674745035792</v>
      </c>
    </row>
    <row r="1595" spans="13:22" x14ac:dyDescent="0.25">
      <c r="M1595" s="3">
        <v>1591</v>
      </c>
      <c r="N1595" s="122">
        <f>(_xlfn.GAMMA.INV(T1595,IF($O$2="Railway",$D$31,$D$32),IF($O$2="Railway",$F$31,$F$32))*'CBA Result'!$G$124)</f>
        <v>3785942299.5285058</v>
      </c>
      <c r="O1595" s="122">
        <f>'CBA Result'!$G$123+'CBA Result'!$G$127+'CBA Result'!$G$128+'CBA Result'!$G$129+'CBA Result'!$G$130</f>
        <v>728759586.14829445</v>
      </c>
      <c r="P1595" s="122">
        <f>'CBA Result'!$G$125+'CBA Result'!$G$126</f>
        <v>5415872827.8395329</v>
      </c>
      <c r="Q1595" s="122">
        <f>'CBA Result'!$G$110</f>
        <v>-7384971586.1375494</v>
      </c>
      <c r="R1595" s="3">
        <v>0.6093358388850848</v>
      </c>
      <c r="S1595" s="122">
        <f t="shared" si="76"/>
        <v>4995839719.181015</v>
      </c>
      <c r="T1595" s="3">
        <v>0.96972801592108904</v>
      </c>
      <c r="U1595" s="122">
        <f t="shared" si="77"/>
        <v>-18167933433.265579</v>
      </c>
      <c r="V1595" s="3">
        <f t="shared" si="78"/>
        <v>0.5234795492724541</v>
      </c>
    </row>
    <row r="1596" spans="13:22" x14ac:dyDescent="0.25">
      <c r="M1596" s="3">
        <v>1592</v>
      </c>
      <c r="N1596" s="122">
        <f>(_xlfn.GAMMA.INV(T1596,IF($O$2="Railway",$D$31,$D$32),IF($O$2="Railway",$F$31,$F$32))*'CBA Result'!$G$124)</f>
        <v>2832690491.6113133</v>
      </c>
      <c r="O1596" s="122">
        <f>'CBA Result'!$G$123+'CBA Result'!$G$127+'CBA Result'!$G$128+'CBA Result'!$G$129+'CBA Result'!$G$130</f>
        <v>728759586.14829445</v>
      </c>
      <c r="P1596" s="122">
        <f>'CBA Result'!$G$125+'CBA Result'!$G$126</f>
        <v>5415872827.8395329</v>
      </c>
      <c r="Q1596" s="122">
        <f>'CBA Result'!$G$110</f>
        <v>-7384971586.1375494</v>
      </c>
      <c r="R1596" s="3">
        <v>2.8657184749260045E-2</v>
      </c>
      <c r="S1596" s="122">
        <f t="shared" si="76"/>
        <v>1081682531.7536066</v>
      </c>
      <c r="T1596" s="3">
        <v>0.64948461149908587</v>
      </c>
      <c r="U1596" s="122">
        <f t="shared" si="77"/>
        <v>-13593480358.918289</v>
      </c>
      <c r="V1596" s="3">
        <f t="shared" si="78"/>
        <v>0.34157055345042592</v>
      </c>
    </row>
    <row r="1597" spans="13:22" x14ac:dyDescent="0.25">
      <c r="M1597" s="3">
        <v>1593</v>
      </c>
      <c r="N1597" s="122">
        <f>(_xlfn.GAMMA.INV(T1597,IF($O$2="Railway",$D$31,$D$32),IF($O$2="Railway",$F$31,$F$32))*'CBA Result'!$G$124)</f>
        <v>2007556668.0979564</v>
      </c>
      <c r="O1597" s="122">
        <f>'CBA Result'!$G$123+'CBA Result'!$G$127+'CBA Result'!$G$128+'CBA Result'!$G$129+'CBA Result'!$G$130</f>
        <v>728759586.14829445</v>
      </c>
      <c r="P1597" s="122">
        <f>'CBA Result'!$G$125+'CBA Result'!$G$126</f>
        <v>5415872827.8395329</v>
      </c>
      <c r="Q1597" s="122">
        <f>'CBA Result'!$G$110</f>
        <v>-7384971586.1375494</v>
      </c>
      <c r="R1597" s="3">
        <v>0.34561248558903201</v>
      </c>
      <c r="S1597" s="122">
        <f t="shared" si="76"/>
        <v>3348282126.9526978</v>
      </c>
      <c r="T1597" s="3">
        <v>0.11328816350020021</v>
      </c>
      <c r="U1597" s="122">
        <f t="shared" si="77"/>
        <v>-9633838295.4368877</v>
      </c>
      <c r="V1597" s="3">
        <f t="shared" si="78"/>
        <v>0.63158610250713332</v>
      </c>
    </row>
    <row r="1598" spans="13:22" x14ac:dyDescent="0.25">
      <c r="M1598" s="3">
        <v>1594</v>
      </c>
      <c r="N1598" s="122">
        <f>(_xlfn.GAMMA.INV(T1598,IF($O$2="Railway",$D$31,$D$32),IF($O$2="Railway",$F$31,$F$32))*'CBA Result'!$G$124)</f>
        <v>2214615898.9667978</v>
      </c>
      <c r="O1598" s="122">
        <f>'CBA Result'!$G$123+'CBA Result'!$G$127+'CBA Result'!$G$128+'CBA Result'!$G$129+'CBA Result'!$G$130</f>
        <v>728759586.14829445</v>
      </c>
      <c r="P1598" s="122">
        <f>'CBA Result'!$G$125+'CBA Result'!$G$126</f>
        <v>5415872827.8395329</v>
      </c>
      <c r="Q1598" s="122">
        <f>'CBA Result'!$G$110</f>
        <v>-7384971586.1375494</v>
      </c>
      <c r="R1598" s="3">
        <v>0.28549329952953173</v>
      </c>
      <c r="S1598" s="122">
        <f t="shared" si="76"/>
        <v>2987940655.5981903</v>
      </c>
      <c r="T1598" s="3">
        <v>0.2197333911705257</v>
      </c>
      <c r="U1598" s="122">
        <f t="shared" si="77"/>
        <v>-10627471590.808762</v>
      </c>
      <c r="V1598" s="3">
        <f t="shared" si="78"/>
        <v>0.55811169101058999</v>
      </c>
    </row>
    <row r="1599" spans="13:22" x14ac:dyDescent="0.25">
      <c r="M1599" s="3">
        <v>1595</v>
      </c>
      <c r="N1599" s="122">
        <f>(_xlfn.GAMMA.INV(T1599,IF($O$2="Railway",$D$31,$D$32),IF($O$2="Railway",$F$31,$F$32))*'CBA Result'!$G$124)</f>
        <v>2549096853.323113</v>
      </c>
      <c r="O1599" s="122">
        <f>'CBA Result'!$G$123+'CBA Result'!$G$127+'CBA Result'!$G$128+'CBA Result'!$G$129+'CBA Result'!$G$130</f>
        <v>728759586.14829445</v>
      </c>
      <c r="P1599" s="122">
        <f>'CBA Result'!$G$125+'CBA Result'!$G$126</f>
        <v>5415872827.8395329</v>
      </c>
      <c r="Q1599" s="122">
        <f>'CBA Result'!$G$110</f>
        <v>-7384971586.1375494</v>
      </c>
      <c r="R1599" s="3">
        <v>0.94088930515582792</v>
      </c>
      <c r="S1599" s="122">
        <f t="shared" si="76"/>
        <v>8479675038.7885923</v>
      </c>
      <c r="T1599" s="3">
        <v>0.45087144023857573</v>
      </c>
      <c r="U1599" s="122">
        <f t="shared" si="77"/>
        <v>-12232574688.707922</v>
      </c>
      <c r="V1599" s="3">
        <f t="shared" si="78"/>
        <v>0.9611657216459556</v>
      </c>
    </row>
    <row r="1600" spans="13:22" x14ac:dyDescent="0.25">
      <c r="M1600" s="3">
        <v>1596</v>
      </c>
      <c r="N1600" s="122">
        <f>(_xlfn.GAMMA.INV(T1600,IF($O$2="Railway",$D$31,$D$32),IF($O$2="Railway",$F$31,$F$32))*'CBA Result'!$G$124)</f>
        <v>2401227191.4343338</v>
      </c>
      <c r="O1600" s="122">
        <f>'CBA Result'!$G$123+'CBA Result'!$G$127+'CBA Result'!$G$128+'CBA Result'!$G$129+'CBA Result'!$G$130</f>
        <v>728759586.14829445</v>
      </c>
      <c r="P1600" s="122">
        <f>'CBA Result'!$G$125+'CBA Result'!$G$126</f>
        <v>5415872827.8395329</v>
      </c>
      <c r="Q1600" s="122">
        <f>'CBA Result'!$G$110</f>
        <v>-7384971586.1375494</v>
      </c>
      <c r="R1600" s="3">
        <v>0.82851372604247764</v>
      </c>
      <c r="S1600" s="122">
        <f t="shared" si="76"/>
        <v>6826962639.9328327</v>
      </c>
      <c r="T1600" s="3">
        <v>0.3434324037806693</v>
      </c>
      <c r="U1600" s="122">
        <f t="shared" si="77"/>
        <v>-11522979570.385756</v>
      </c>
      <c r="V1600" s="3">
        <f t="shared" si="78"/>
        <v>0.86409503346729721</v>
      </c>
    </row>
    <row r="1601" spans="13:22" x14ac:dyDescent="0.25">
      <c r="M1601" s="3">
        <v>1597</v>
      </c>
      <c r="N1601" s="122">
        <f>(_xlfn.GAMMA.INV(T1601,IF($O$2="Railway",$D$31,$D$32),IF($O$2="Railway",$F$31,$F$32))*'CBA Result'!$G$124)</f>
        <v>3042341566.7181649</v>
      </c>
      <c r="O1601" s="122">
        <f>'CBA Result'!$G$123+'CBA Result'!$G$127+'CBA Result'!$G$128+'CBA Result'!$G$129+'CBA Result'!$G$130</f>
        <v>728759586.14829445</v>
      </c>
      <c r="P1601" s="122">
        <f>'CBA Result'!$G$125+'CBA Result'!$G$126</f>
        <v>5415872827.8395329</v>
      </c>
      <c r="Q1601" s="122">
        <f>'CBA Result'!$G$110</f>
        <v>-7384971586.1375494</v>
      </c>
      <c r="R1601" s="3">
        <v>0.91747764706860258</v>
      </c>
      <c r="S1601" s="122">
        <f t="shared" si="76"/>
        <v>8024190072.9042826</v>
      </c>
      <c r="T1601" s="3">
        <v>0.76965717686666746</v>
      </c>
      <c r="U1601" s="122">
        <f t="shared" si="77"/>
        <v>-14599551364.603769</v>
      </c>
      <c r="V1601" s="3">
        <f t="shared" si="78"/>
        <v>0.80792148547578779</v>
      </c>
    </row>
    <row r="1602" spans="13:22" x14ac:dyDescent="0.25">
      <c r="M1602" s="3">
        <v>1598</v>
      </c>
      <c r="N1602" s="122">
        <f>(_xlfn.GAMMA.INV(T1602,IF($O$2="Railway",$D$31,$D$32),IF($O$2="Railway",$F$31,$F$32))*'CBA Result'!$G$124)</f>
        <v>3634103477.77984</v>
      </c>
      <c r="O1602" s="122">
        <f>'CBA Result'!$G$123+'CBA Result'!$G$127+'CBA Result'!$G$128+'CBA Result'!$G$129+'CBA Result'!$G$130</f>
        <v>728759586.14829445</v>
      </c>
      <c r="P1602" s="122">
        <f>'CBA Result'!$G$125+'CBA Result'!$G$126</f>
        <v>5415872827.8395329</v>
      </c>
      <c r="Q1602" s="122">
        <f>'CBA Result'!$G$110</f>
        <v>-7384971586.1375494</v>
      </c>
      <c r="R1602" s="3">
        <v>0.58135267683560288</v>
      </c>
      <c r="S1602" s="122">
        <f t="shared" si="76"/>
        <v>4806366531.4708471</v>
      </c>
      <c r="T1602" s="3">
        <v>0.95123379194555135</v>
      </c>
      <c r="U1602" s="122">
        <f t="shared" si="77"/>
        <v>-17439291159.330555</v>
      </c>
      <c r="V1602" s="3">
        <f t="shared" si="78"/>
        <v>0.52577994779869042</v>
      </c>
    </row>
    <row r="1603" spans="13:22" x14ac:dyDescent="0.25">
      <c r="M1603" s="3">
        <v>1599</v>
      </c>
      <c r="N1603" s="122">
        <f>(_xlfn.GAMMA.INV(T1603,IF($O$2="Railway",$D$31,$D$32),IF($O$2="Railway",$F$31,$F$32))*'CBA Result'!$G$124)</f>
        <v>3998581643.1083112</v>
      </c>
      <c r="O1603" s="122">
        <f>'CBA Result'!$G$123+'CBA Result'!$G$127+'CBA Result'!$G$128+'CBA Result'!$G$129+'CBA Result'!$G$130</f>
        <v>728759586.14829445</v>
      </c>
      <c r="P1603" s="122">
        <f>'CBA Result'!$G$125+'CBA Result'!$G$126</f>
        <v>5415872827.8395329</v>
      </c>
      <c r="Q1603" s="122">
        <f>'CBA Result'!$G$110</f>
        <v>-7384971586.1375494</v>
      </c>
      <c r="R1603" s="3">
        <v>0.62847859602314171</v>
      </c>
      <c r="S1603" s="122">
        <f t="shared" si="76"/>
        <v>5128983438.1909208</v>
      </c>
      <c r="T1603" s="3">
        <v>0.98519775860588565</v>
      </c>
      <c r="U1603" s="122">
        <f t="shared" si="77"/>
        <v>-19188344505.017071</v>
      </c>
      <c r="V1603" s="3">
        <f t="shared" si="78"/>
        <v>0.51366206526417357</v>
      </c>
    </row>
    <row r="1604" spans="13:22" x14ac:dyDescent="0.25">
      <c r="M1604" s="3">
        <v>1600</v>
      </c>
      <c r="N1604" s="122">
        <f>(_xlfn.GAMMA.INV(T1604,IF($O$2="Railway",$D$31,$D$32),IF($O$2="Railway",$F$31,$F$32))*'CBA Result'!$G$124)</f>
        <v>2970737375.4437962</v>
      </c>
      <c r="O1604" s="122">
        <f>'CBA Result'!$G$123+'CBA Result'!$G$127+'CBA Result'!$G$128+'CBA Result'!$G$129+'CBA Result'!$G$130</f>
        <v>728759586.14829445</v>
      </c>
      <c r="P1604" s="122">
        <f>'CBA Result'!$G$125+'CBA Result'!$G$126</f>
        <v>5415872827.8395329</v>
      </c>
      <c r="Q1604" s="122">
        <f>'CBA Result'!$G$110</f>
        <v>-7384971586.1375494</v>
      </c>
      <c r="R1604" s="3">
        <v>0.43288426291117832</v>
      </c>
      <c r="S1604" s="122">
        <f t="shared" si="76"/>
        <v>3870824704.7684593</v>
      </c>
      <c r="T1604" s="3">
        <v>0.73195965113581685</v>
      </c>
      <c r="U1604" s="122">
        <f t="shared" si="77"/>
        <v>-14255938050.481798</v>
      </c>
      <c r="V1604" s="3">
        <f t="shared" si="78"/>
        <v>0.53102936050600336</v>
      </c>
    </row>
    <row r="1605" spans="13:22" x14ac:dyDescent="0.25">
      <c r="M1605" s="3">
        <v>1601</v>
      </c>
      <c r="N1605" s="122">
        <f>(_xlfn.GAMMA.INV(T1605,IF($O$2="Railway",$D$31,$D$32),IF($O$2="Railway",$F$31,$F$32))*'CBA Result'!$G$124)</f>
        <v>2177375470.7694478</v>
      </c>
      <c r="O1605" s="122">
        <f>'CBA Result'!$G$123+'CBA Result'!$G$127+'CBA Result'!$G$128+'CBA Result'!$G$129+'CBA Result'!$G$130</f>
        <v>728759586.14829445</v>
      </c>
      <c r="P1605" s="122">
        <f>'CBA Result'!$G$125+'CBA Result'!$G$126</f>
        <v>5415872827.8395329</v>
      </c>
      <c r="Q1605" s="122">
        <f>'CBA Result'!$G$110</f>
        <v>-7384971586.1375494</v>
      </c>
      <c r="R1605" s="3">
        <v>6.7504660169598329E-2</v>
      </c>
      <c r="S1605" s="122">
        <f t="shared" si="76"/>
        <v>1487850477.3803282</v>
      </c>
      <c r="T1605" s="3">
        <v>0.19782173264718794</v>
      </c>
      <c r="U1605" s="122">
        <f t="shared" si="77"/>
        <v>-10448762681.114069</v>
      </c>
      <c r="V1605" s="3">
        <f t="shared" si="78"/>
        <v>0.42052687656885085</v>
      </c>
    </row>
    <row r="1606" spans="13:22" x14ac:dyDescent="0.25">
      <c r="M1606" s="3">
        <v>1602</v>
      </c>
      <c r="N1606" s="122">
        <f>(_xlfn.GAMMA.INV(T1606,IF($O$2="Railway",$D$31,$D$32),IF($O$2="Railway",$F$31,$F$32))*'CBA Result'!$G$124)</f>
        <v>2442894312.5304589</v>
      </c>
      <c r="O1606" s="122">
        <f>'CBA Result'!$G$123+'CBA Result'!$G$127+'CBA Result'!$G$128+'CBA Result'!$G$129+'CBA Result'!$G$130</f>
        <v>728759586.14829445</v>
      </c>
      <c r="P1606" s="122">
        <f>'CBA Result'!$G$125+'CBA Result'!$G$126</f>
        <v>5415872827.8395329</v>
      </c>
      <c r="Q1606" s="122">
        <f>'CBA Result'!$G$110</f>
        <v>-7384971586.1375494</v>
      </c>
      <c r="R1606" s="3">
        <v>0.58982669991035142</v>
      </c>
      <c r="S1606" s="122">
        <f t="shared" ref="S1606:S1669" si="79">_xlfn.BETA.INV(R1606,IF($O$2="Railway",$I$30,$J$30),IF($O$2="Railway",$I$31,$J$31),IF($O$2="Railway",$I$27,$J$27),IF($O$2="Railway",$I$29,$J$29))*P1606</f>
        <v>4863145985.8091869</v>
      </c>
      <c r="T1606" s="3">
        <v>0.3732835660964744</v>
      </c>
      <c r="U1606" s="122">
        <f t="shared" ref="U1606:U1669" si="80">_xlfn.GAMMA.INV(T1606,IF($O$2="Railway",$D$31,$D$32),IF($O$2="Railway",$F$31,$F$32))*Q1606</f>
        <v>-11722931239.623951</v>
      </c>
      <c r="V1606" s="3">
        <f t="shared" ref="V1606:V1669" si="81">(N1606+O1606+S1606)/-U1606</f>
        <v>0.68539170965449425</v>
      </c>
    </row>
    <row r="1607" spans="13:22" x14ac:dyDescent="0.25">
      <c r="M1607" s="3">
        <v>1603</v>
      </c>
      <c r="N1607" s="122">
        <f>(_xlfn.GAMMA.INV(T1607,IF($O$2="Railway",$D$31,$D$32),IF($O$2="Railway",$F$31,$F$32))*'CBA Result'!$G$124)</f>
        <v>2602925533.8058186</v>
      </c>
      <c r="O1607" s="122">
        <f>'CBA Result'!$G$123+'CBA Result'!$G$127+'CBA Result'!$G$128+'CBA Result'!$G$129+'CBA Result'!$G$130</f>
        <v>728759586.14829445</v>
      </c>
      <c r="P1607" s="122">
        <f>'CBA Result'!$G$125+'CBA Result'!$G$126</f>
        <v>5415872827.8395329</v>
      </c>
      <c r="Q1607" s="122">
        <f>'CBA Result'!$G$110</f>
        <v>-7384971586.1375494</v>
      </c>
      <c r="R1607" s="3">
        <v>0.11996816454288195</v>
      </c>
      <c r="S1607" s="122">
        <f t="shared" si="79"/>
        <v>1911488950.9227245</v>
      </c>
      <c r="T1607" s="3">
        <v>0.49028293552038205</v>
      </c>
      <c r="U1607" s="122">
        <f t="shared" si="80"/>
        <v>-12490887099.84322</v>
      </c>
      <c r="V1607" s="3">
        <f t="shared" si="81"/>
        <v>0.41975994410698403</v>
      </c>
    </row>
    <row r="1608" spans="13:22" x14ac:dyDescent="0.25">
      <c r="M1608" s="3">
        <v>1604</v>
      </c>
      <c r="N1608" s="122">
        <f>(_xlfn.GAMMA.INV(T1608,IF($O$2="Railway",$D$31,$D$32),IF($O$2="Railway",$F$31,$F$32))*'CBA Result'!$G$124)</f>
        <v>3265223249.1116562</v>
      </c>
      <c r="O1608" s="122">
        <f>'CBA Result'!$G$123+'CBA Result'!$G$127+'CBA Result'!$G$128+'CBA Result'!$G$129+'CBA Result'!$G$130</f>
        <v>728759586.14829445</v>
      </c>
      <c r="P1608" s="122">
        <f>'CBA Result'!$G$125+'CBA Result'!$G$126</f>
        <v>5415872827.8395329</v>
      </c>
      <c r="Q1608" s="122">
        <f>'CBA Result'!$G$110</f>
        <v>-7384971586.1375494</v>
      </c>
      <c r="R1608" s="3">
        <v>0.30742242675924103</v>
      </c>
      <c r="S1608" s="122">
        <f t="shared" si="79"/>
        <v>3119950864.557941</v>
      </c>
      <c r="T1608" s="3">
        <v>0.86359765982691239</v>
      </c>
      <c r="U1608" s="122">
        <f t="shared" si="80"/>
        <v>-15669113246.126232</v>
      </c>
      <c r="V1608" s="3">
        <f t="shared" si="81"/>
        <v>0.45400997414940641</v>
      </c>
    </row>
    <row r="1609" spans="13:22" x14ac:dyDescent="0.25">
      <c r="M1609" s="3">
        <v>1605</v>
      </c>
      <c r="N1609" s="122">
        <f>(_xlfn.GAMMA.INV(T1609,IF($O$2="Railway",$D$31,$D$32),IF($O$2="Railway",$F$31,$F$32))*'CBA Result'!$G$124)</f>
        <v>3693019415.5635891</v>
      </c>
      <c r="O1609" s="122">
        <f>'CBA Result'!$G$123+'CBA Result'!$G$127+'CBA Result'!$G$128+'CBA Result'!$G$129+'CBA Result'!$G$130</f>
        <v>728759586.14829445</v>
      </c>
      <c r="P1609" s="122">
        <f>'CBA Result'!$G$125+'CBA Result'!$G$126</f>
        <v>5415872827.8395329</v>
      </c>
      <c r="Q1609" s="122">
        <f>'CBA Result'!$G$110</f>
        <v>-7384971586.1375494</v>
      </c>
      <c r="R1609" s="3">
        <v>0.1827288518801341</v>
      </c>
      <c r="S1609" s="122">
        <f t="shared" si="79"/>
        <v>2345812091.0892553</v>
      </c>
      <c r="T1609" s="3">
        <v>0.95932845255159938</v>
      </c>
      <c r="U1609" s="122">
        <f t="shared" si="80"/>
        <v>-17722016238.354309</v>
      </c>
      <c r="V1609" s="3">
        <f t="shared" si="81"/>
        <v>0.38187478229224253</v>
      </c>
    </row>
    <row r="1610" spans="13:22" x14ac:dyDescent="0.25">
      <c r="M1610" s="3">
        <v>1606</v>
      </c>
      <c r="N1610" s="122">
        <f>(_xlfn.GAMMA.INV(T1610,IF($O$2="Railway",$D$31,$D$32),IF($O$2="Railway",$F$31,$F$32))*'CBA Result'!$G$124)</f>
        <v>2409726601.2079253</v>
      </c>
      <c r="O1610" s="122">
        <f>'CBA Result'!$G$123+'CBA Result'!$G$127+'CBA Result'!$G$128+'CBA Result'!$G$129+'CBA Result'!$G$130</f>
        <v>728759586.14829445</v>
      </c>
      <c r="P1610" s="122">
        <f>'CBA Result'!$G$125+'CBA Result'!$G$126</f>
        <v>5415872827.8395329</v>
      </c>
      <c r="Q1610" s="122">
        <f>'CBA Result'!$G$110</f>
        <v>-7384971586.1375494</v>
      </c>
      <c r="R1610" s="3">
        <v>0.73092625171032277</v>
      </c>
      <c r="S1610" s="122">
        <f t="shared" si="79"/>
        <v>5908372054.7367516</v>
      </c>
      <c r="T1610" s="3">
        <v>0.34947774153680455</v>
      </c>
      <c r="U1610" s="122">
        <f t="shared" si="80"/>
        <v>-11563766433.67416</v>
      </c>
      <c r="V1610" s="3">
        <f t="shared" si="81"/>
        <v>0.78234529329026836</v>
      </c>
    </row>
    <row r="1611" spans="13:22" x14ac:dyDescent="0.25">
      <c r="M1611" s="3">
        <v>1607</v>
      </c>
      <c r="N1611" s="122">
        <f>(_xlfn.GAMMA.INV(T1611,IF($O$2="Railway",$D$31,$D$32),IF($O$2="Railway",$F$31,$F$32))*'CBA Result'!$G$124)</f>
        <v>2682269709.9389873</v>
      </c>
      <c r="O1611" s="122">
        <f>'CBA Result'!$G$123+'CBA Result'!$G$127+'CBA Result'!$G$128+'CBA Result'!$G$129+'CBA Result'!$G$130</f>
        <v>728759586.14829445</v>
      </c>
      <c r="P1611" s="122">
        <f>'CBA Result'!$G$125+'CBA Result'!$G$126</f>
        <v>5415872827.8395329</v>
      </c>
      <c r="Q1611" s="122">
        <f>'CBA Result'!$G$110</f>
        <v>-7384971586.1375494</v>
      </c>
      <c r="R1611" s="3">
        <v>0.26294458901149265</v>
      </c>
      <c r="S1611" s="122">
        <f t="shared" si="79"/>
        <v>2851011473.22679</v>
      </c>
      <c r="T1611" s="3">
        <v>0.54746181629037605</v>
      </c>
      <c r="U1611" s="122">
        <f t="shared" si="80"/>
        <v>-12871642958.294689</v>
      </c>
      <c r="V1611" s="3">
        <f t="shared" si="81"/>
        <v>0.48649894886019301</v>
      </c>
    </row>
    <row r="1612" spans="13:22" x14ac:dyDescent="0.25">
      <c r="M1612" s="3">
        <v>1608</v>
      </c>
      <c r="N1612" s="122">
        <f>(_xlfn.GAMMA.INV(T1612,IF($O$2="Railway",$D$31,$D$32),IF($O$2="Railway",$F$31,$F$32))*'CBA Result'!$G$124)</f>
        <v>3323337303.87181</v>
      </c>
      <c r="O1612" s="122">
        <f>'CBA Result'!$G$123+'CBA Result'!$G$127+'CBA Result'!$G$128+'CBA Result'!$G$129+'CBA Result'!$G$130</f>
        <v>728759586.14829445</v>
      </c>
      <c r="P1612" s="122">
        <f>'CBA Result'!$G$125+'CBA Result'!$G$126</f>
        <v>5415872827.8395329</v>
      </c>
      <c r="Q1612" s="122">
        <f>'CBA Result'!$G$110</f>
        <v>-7384971586.1375494</v>
      </c>
      <c r="R1612" s="3">
        <v>0.53229136028038559</v>
      </c>
      <c r="S1612" s="122">
        <f t="shared" si="79"/>
        <v>4486383706.5492182</v>
      </c>
      <c r="T1612" s="3">
        <v>0.882494645748371</v>
      </c>
      <c r="U1612" s="122">
        <f t="shared" si="80"/>
        <v>-15947990258.73974</v>
      </c>
      <c r="V1612" s="3">
        <f t="shared" si="81"/>
        <v>0.5353953982941585</v>
      </c>
    </row>
    <row r="1613" spans="13:22" x14ac:dyDescent="0.25">
      <c r="M1613" s="3">
        <v>1609</v>
      </c>
      <c r="N1613" s="122">
        <f>(_xlfn.GAMMA.INV(T1613,IF($O$2="Railway",$D$31,$D$32),IF($O$2="Railway",$F$31,$F$32))*'CBA Result'!$G$124)</f>
        <v>2889886163.0149813</v>
      </c>
      <c r="O1613" s="122">
        <f>'CBA Result'!$G$123+'CBA Result'!$G$127+'CBA Result'!$G$128+'CBA Result'!$G$129+'CBA Result'!$G$130</f>
        <v>728759586.14829445</v>
      </c>
      <c r="P1613" s="122">
        <f>'CBA Result'!$G$125+'CBA Result'!$G$126</f>
        <v>5415872827.8395329</v>
      </c>
      <c r="Q1613" s="122">
        <f>'CBA Result'!$G$110</f>
        <v>-7384971586.1375494</v>
      </c>
      <c r="R1613" s="3">
        <v>0.9533676972445565</v>
      </c>
      <c r="S1613" s="122">
        <f t="shared" si="79"/>
        <v>8775382572.5498142</v>
      </c>
      <c r="T1613" s="3">
        <v>0.68513960404136631</v>
      </c>
      <c r="U1613" s="122">
        <f t="shared" si="80"/>
        <v>-13867950244.754156</v>
      </c>
      <c r="V1613" s="3">
        <f t="shared" si="81"/>
        <v>0.89371739175379517</v>
      </c>
    </row>
    <row r="1614" spans="13:22" x14ac:dyDescent="0.25">
      <c r="M1614" s="3">
        <v>1610</v>
      </c>
      <c r="N1614" s="122">
        <f>(_xlfn.GAMMA.INV(T1614,IF($O$2="Railway",$D$31,$D$32),IF($O$2="Railway",$F$31,$F$32))*'CBA Result'!$G$124)</f>
        <v>1943002981.4105988</v>
      </c>
      <c r="O1614" s="122">
        <f>'CBA Result'!$G$123+'CBA Result'!$G$127+'CBA Result'!$G$128+'CBA Result'!$G$129+'CBA Result'!$G$130</f>
        <v>728759586.14829445</v>
      </c>
      <c r="P1614" s="122">
        <f>'CBA Result'!$G$125+'CBA Result'!$G$126</f>
        <v>5415872827.8395329</v>
      </c>
      <c r="Q1614" s="122">
        <f>'CBA Result'!$G$110</f>
        <v>-7384971586.1375494</v>
      </c>
      <c r="R1614" s="3">
        <v>0.75002720132872858</v>
      </c>
      <c r="S1614" s="122">
        <f t="shared" si="79"/>
        <v>6070514561.4650097</v>
      </c>
      <c r="T1614" s="3">
        <v>8.8277641430435705E-2</v>
      </c>
      <c r="U1614" s="122">
        <f t="shared" si="80"/>
        <v>-9324058856.1797562</v>
      </c>
      <c r="V1614" s="3">
        <f t="shared" si="81"/>
        <v>0.93760424122910135</v>
      </c>
    </row>
    <row r="1615" spans="13:22" x14ac:dyDescent="0.25">
      <c r="M1615" s="3">
        <v>1611</v>
      </c>
      <c r="N1615" s="122">
        <f>(_xlfn.GAMMA.INV(T1615,IF($O$2="Railway",$D$31,$D$32),IF($O$2="Railway",$F$31,$F$32))*'CBA Result'!$G$124)</f>
        <v>2517386015.0249</v>
      </c>
      <c r="O1615" s="122">
        <f>'CBA Result'!$G$123+'CBA Result'!$G$127+'CBA Result'!$G$128+'CBA Result'!$G$129+'CBA Result'!$G$130</f>
        <v>728759586.14829445</v>
      </c>
      <c r="P1615" s="122">
        <f>'CBA Result'!$G$125+'CBA Result'!$G$126</f>
        <v>5415872827.8395329</v>
      </c>
      <c r="Q1615" s="122">
        <f>'CBA Result'!$G$110</f>
        <v>-7384971586.1375494</v>
      </c>
      <c r="R1615" s="3">
        <v>0.84575313813937636</v>
      </c>
      <c r="S1615" s="122">
        <f t="shared" si="79"/>
        <v>7020322532.7232447</v>
      </c>
      <c r="T1615" s="3">
        <v>0.42759620864200898</v>
      </c>
      <c r="U1615" s="122">
        <f t="shared" si="80"/>
        <v>-12080401107.143635</v>
      </c>
      <c r="V1615" s="3">
        <f t="shared" si="81"/>
        <v>0.8498449714410109</v>
      </c>
    </row>
    <row r="1616" spans="13:22" x14ac:dyDescent="0.25">
      <c r="M1616" s="3">
        <v>1612</v>
      </c>
      <c r="N1616" s="122">
        <f>(_xlfn.GAMMA.INV(T1616,IF($O$2="Railway",$D$31,$D$32),IF($O$2="Railway",$F$31,$F$32))*'CBA Result'!$G$124)</f>
        <v>3096115163.1857166</v>
      </c>
      <c r="O1616" s="122">
        <f>'CBA Result'!$G$123+'CBA Result'!$G$127+'CBA Result'!$G$128+'CBA Result'!$G$129+'CBA Result'!$G$130</f>
        <v>728759586.14829445</v>
      </c>
      <c r="P1616" s="122">
        <f>'CBA Result'!$G$125+'CBA Result'!$G$126</f>
        <v>5415872827.8395329</v>
      </c>
      <c r="Q1616" s="122">
        <f>'CBA Result'!$G$110</f>
        <v>-7384971586.1375494</v>
      </c>
      <c r="R1616" s="3">
        <v>0.96854690318065373</v>
      </c>
      <c r="S1616" s="122">
        <f t="shared" si="79"/>
        <v>9221536542.2082157</v>
      </c>
      <c r="T1616" s="3">
        <v>0.79555621427542689</v>
      </c>
      <c r="U1616" s="122">
        <f t="shared" si="80"/>
        <v>-14857599439.243322</v>
      </c>
      <c r="V1616" s="3">
        <f t="shared" si="81"/>
        <v>0.87809685170827723</v>
      </c>
    </row>
    <row r="1617" spans="13:22" x14ac:dyDescent="0.25">
      <c r="M1617" s="3">
        <v>1613</v>
      </c>
      <c r="N1617" s="122">
        <f>(_xlfn.GAMMA.INV(T1617,IF($O$2="Railway",$D$31,$D$32),IF($O$2="Railway",$F$31,$F$32))*'CBA Result'!$G$124)</f>
        <v>3198695925.5002823</v>
      </c>
      <c r="O1617" s="122">
        <f>'CBA Result'!$G$123+'CBA Result'!$G$127+'CBA Result'!$G$128+'CBA Result'!$G$129+'CBA Result'!$G$130</f>
        <v>728759586.14829445</v>
      </c>
      <c r="P1617" s="122">
        <f>'CBA Result'!$G$125+'CBA Result'!$G$126</f>
        <v>5415872827.8395329</v>
      </c>
      <c r="Q1617" s="122">
        <f>'CBA Result'!$G$110</f>
        <v>-7384971586.1375494</v>
      </c>
      <c r="R1617" s="3">
        <v>0.63498817248370776</v>
      </c>
      <c r="S1617" s="122">
        <f t="shared" si="79"/>
        <v>5174985750.0170813</v>
      </c>
      <c r="T1617" s="3">
        <v>0.83921295946370733</v>
      </c>
      <c r="U1617" s="122">
        <f t="shared" si="80"/>
        <v>-15349862742.225189</v>
      </c>
      <c r="V1617" s="3">
        <f t="shared" si="81"/>
        <v>0.59299821858512092</v>
      </c>
    </row>
    <row r="1618" spans="13:22" x14ac:dyDescent="0.25">
      <c r="M1618" s="3">
        <v>1614</v>
      </c>
      <c r="N1618" s="122">
        <f>(_xlfn.GAMMA.INV(T1618,IF($O$2="Railway",$D$31,$D$32),IF($O$2="Railway",$F$31,$F$32))*'CBA Result'!$G$124)</f>
        <v>3175168050.9441848</v>
      </c>
      <c r="O1618" s="122">
        <f>'CBA Result'!$G$123+'CBA Result'!$G$127+'CBA Result'!$G$128+'CBA Result'!$G$129+'CBA Result'!$G$130</f>
        <v>728759586.14829445</v>
      </c>
      <c r="P1618" s="122">
        <f>'CBA Result'!$G$125+'CBA Result'!$G$126</f>
        <v>5415872827.8395329</v>
      </c>
      <c r="Q1618" s="122">
        <f>'CBA Result'!$G$110</f>
        <v>-7384971586.1375494</v>
      </c>
      <c r="R1618" s="3">
        <v>6.9324440089729711E-2</v>
      </c>
      <c r="S1618" s="122">
        <f t="shared" si="79"/>
        <v>1504175431.3771222</v>
      </c>
      <c r="T1618" s="3">
        <v>0.82985931136412361</v>
      </c>
      <c r="U1618" s="122">
        <f t="shared" si="80"/>
        <v>-15236957466.617941</v>
      </c>
      <c r="V1618" s="3">
        <f t="shared" si="81"/>
        <v>0.35493326540538062</v>
      </c>
    </row>
    <row r="1619" spans="13:22" x14ac:dyDescent="0.25">
      <c r="M1619" s="3">
        <v>1615</v>
      </c>
      <c r="N1619" s="122">
        <f>(_xlfn.GAMMA.INV(T1619,IF($O$2="Railway",$D$31,$D$32),IF($O$2="Railway",$F$31,$F$32))*'CBA Result'!$G$124)</f>
        <v>2635681472.2780132</v>
      </c>
      <c r="O1619" s="122">
        <f>'CBA Result'!$G$123+'CBA Result'!$G$127+'CBA Result'!$G$128+'CBA Result'!$G$129+'CBA Result'!$G$130</f>
        <v>728759586.14829445</v>
      </c>
      <c r="P1619" s="122">
        <f>'CBA Result'!$G$125+'CBA Result'!$G$126</f>
        <v>5415872827.8395329</v>
      </c>
      <c r="Q1619" s="122">
        <f>'CBA Result'!$G$110</f>
        <v>-7384971586.1375494</v>
      </c>
      <c r="R1619" s="3">
        <v>0.24343535049911758</v>
      </c>
      <c r="S1619" s="122">
        <f t="shared" si="79"/>
        <v>2731194424.1799908</v>
      </c>
      <c r="T1619" s="3">
        <v>0.51407054325914647</v>
      </c>
      <c r="U1619" s="122">
        <f t="shared" si="80"/>
        <v>-12648075895.293451</v>
      </c>
      <c r="V1619" s="3">
        <f t="shared" si="81"/>
        <v>0.48194172244606631</v>
      </c>
    </row>
    <row r="1620" spans="13:22" x14ac:dyDescent="0.25">
      <c r="M1620" s="3">
        <v>1616</v>
      </c>
      <c r="N1620" s="122">
        <f>(_xlfn.GAMMA.INV(T1620,IF($O$2="Railway",$D$31,$D$32),IF($O$2="Railway",$F$31,$F$32))*'CBA Result'!$G$124)</f>
        <v>2115314779.095365</v>
      </c>
      <c r="O1620" s="122">
        <f>'CBA Result'!$G$123+'CBA Result'!$G$127+'CBA Result'!$G$128+'CBA Result'!$G$129+'CBA Result'!$G$130</f>
        <v>728759586.14829445</v>
      </c>
      <c r="P1620" s="122">
        <f>'CBA Result'!$G$125+'CBA Result'!$G$126</f>
        <v>5415872827.8395329</v>
      </c>
      <c r="Q1620" s="122">
        <f>'CBA Result'!$G$110</f>
        <v>-7384971586.1375494</v>
      </c>
      <c r="R1620" s="3">
        <v>0.12824303342655374</v>
      </c>
      <c r="S1620" s="122">
        <f t="shared" si="79"/>
        <v>1971984043.7318692</v>
      </c>
      <c r="T1620" s="3">
        <v>0.16388198491140515</v>
      </c>
      <c r="U1620" s="122">
        <f t="shared" si="80"/>
        <v>-10150946595.724289</v>
      </c>
      <c r="V1620" s="3">
        <f t="shared" si="81"/>
        <v>0.47444426621297714</v>
      </c>
    </row>
    <row r="1621" spans="13:22" x14ac:dyDescent="0.25">
      <c r="M1621" s="3">
        <v>1617</v>
      </c>
      <c r="N1621" s="122">
        <f>(_xlfn.GAMMA.INV(T1621,IF($O$2="Railway",$D$31,$D$32),IF($O$2="Railway",$F$31,$F$32))*'CBA Result'!$G$124)</f>
        <v>2397377272.5689178</v>
      </c>
      <c r="O1621" s="122">
        <f>'CBA Result'!$G$123+'CBA Result'!$G$127+'CBA Result'!$G$128+'CBA Result'!$G$129+'CBA Result'!$G$130</f>
        <v>728759586.14829445</v>
      </c>
      <c r="P1621" s="122">
        <f>'CBA Result'!$G$125+'CBA Result'!$G$126</f>
        <v>5415872827.8395329</v>
      </c>
      <c r="Q1621" s="122">
        <f>'CBA Result'!$G$110</f>
        <v>-7384971586.1375494</v>
      </c>
      <c r="R1621" s="3">
        <v>0.53393683916962631</v>
      </c>
      <c r="S1621" s="122">
        <f t="shared" si="79"/>
        <v>4496900621.7618332</v>
      </c>
      <c r="T1621" s="3">
        <v>0.3407023970064138</v>
      </c>
      <c r="U1621" s="122">
        <f t="shared" si="80"/>
        <v>-11504504626.993443</v>
      </c>
      <c r="V1621" s="3">
        <f t="shared" si="81"/>
        <v>0.66261327433367556</v>
      </c>
    </row>
    <row r="1622" spans="13:22" x14ac:dyDescent="0.25">
      <c r="M1622" s="3">
        <v>1618</v>
      </c>
      <c r="N1622" s="122">
        <f>(_xlfn.GAMMA.INV(T1622,IF($O$2="Railway",$D$31,$D$32),IF($O$2="Railway",$F$31,$F$32))*'CBA Result'!$G$124)</f>
        <v>2392639346.2308941</v>
      </c>
      <c r="O1622" s="122">
        <f>'CBA Result'!$G$123+'CBA Result'!$G$127+'CBA Result'!$G$128+'CBA Result'!$G$129+'CBA Result'!$G$130</f>
        <v>728759586.14829445</v>
      </c>
      <c r="P1622" s="122">
        <f>'CBA Result'!$G$125+'CBA Result'!$G$126</f>
        <v>5415872827.8395329</v>
      </c>
      <c r="Q1622" s="122">
        <f>'CBA Result'!$G$110</f>
        <v>-7384971586.1375494</v>
      </c>
      <c r="R1622" s="3">
        <v>0.88053717085516181</v>
      </c>
      <c r="S1622" s="122">
        <f t="shared" si="79"/>
        <v>7457003756.573493</v>
      </c>
      <c r="T1622" s="3">
        <v>0.33735010071991001</v>
      </c>
      <c r="U1622" s="122">
        <f t="shared" si="80"/>
        <v>-11481768324.242168</v>
      </c>
      <c r="V1622" s="3">
        <f t="shared" si="81"/>
        <v>0.92132173287435581</v>
      </c>
    </row>
    <row r="1623" spans="13:22" x14ac:dyDescent="0.25">
      <c r="M1623" s="3">
        <v>1619</v>
      </c>
      <c r="N1623" s="122">
        <f>(_xlfn.GAMMA.INV(T1623,IF($O$2="Railway",$D$31,$D$32),IF($O$2="Railway",$F$31,$F$32))*'CBA Result'!$G$124)</f>
        <v>3172194040.3521018</v>
      </c>
      <c r="O1623" s="122">
        <f>'CBA Result'!$G$123+'CBA Result'!$G$127+'CBA Result'!$G$128+'CBA Result'!$G$129+'CBA Result'!$G$130</f>
        <v>728759586.14829445</v>
      </c>
      <c r="P1623" s="122">
        <f>'CBA Result'!$G$125+'CBA Result'!$G$126</f>
        <v>5415872827.8395329</v>
      </c>
      <c r="Q1623" s="122">
        <f>'CBA Result'!$G$110</f>
        <v>-7384971586.1375494</v>
      </c>
      <c r="R1623" s="3">
        <v>0.28719042097089831</v>
      </c>
      <c r="S1623" s="122">
        <f t="shared" si="79"/>
        <v>2998192312.104773</v>
      </c>
      <c r="T1623" s="3">
        <v>0.82864932002308289</v>
      </c>
      <c r="U1623" s="122">
        <f t="shared" si="80"/>
        <v>-15222685821.095631</v>
      </c>
      <c r="V1623" s="3">
        <f t="shared" si="81"/>
        <v>0.45321476247275089</v>
      </c>
    </row>
    <row r="1624" spans="13:22" x14ac:dyDescent="0.25">
      <c r="M1624" s="3">
        <v>1620</v>
      </c>
      <c r="N1624" s="122">
        <f>(_xlfn.GAMMA.INV(T1624,IF($O$2="Railway",$D$31,$D$32),IF($O$2="Railway",$F$31,$F$32))*'CBA Result'!$G$124)</f>
        <v>2552662343.6210833</v>
      </c>
      <c r="O1624" s="122">
        <f>'CBA Result'!$G$123+'CBA Result'!$G$127+'CBA Result'!$G$128+'CBA Result'!$G$129+'CBA Result'!$G$130</f>
        <v>728759586.14829445</v>
      </c>
      <c r="P1624" s="122">
        <f>'CBA Result'!$G$125+'CBA Result'!$G$126</f>
        <v>5415872827.8395329</v>
      </c>
      <c r="Q1624" s="122">
        <f>'CBA Result'!$G$110</f>
        <v>-7384971586.1375494</v>
      </c>
      <c r="R1624" s="3">
        <v>0.24178841364923398</v>
      </c>
      <c r="S1624" s="122">
        <f t="shared" si="79"/>
        <v>2721010415.0019283</v>
      </c>
      <c r="T1624" s="3">
        <v>0.45348837794403796</v>
      </c>
      <c r="U1624" s="122">
        <f t="shared" si="80"/>
        <v>-12249684719.782234</v>
      </c>
      <c r="V1624" s="3">
        <f t="shared" si="81"/>
        <v>0.49000708851533714</v>
      </c>
    </row>
    <row r="1625" spans="13:22" x14ac:dyDescent="0.25">
      <c r="M1625" s="3">
        <v>1621</v>
      </c>
      <c r="N1625" s="122">
        <f>(_xlfn.GAMMA.INV(T1625,IF($O$2="Railway",$D$31,$D$32),IF($O$2="Railway",$F$31,$F$32))*'CBA Result'!$G$124)</f>
        <v>2663463293.5708108</v>
      </c>
      <c r="O1625" s="122">
        <f>'CBA Result'!$G$123+'CBA Result'!$G$127+'CBA Result'!$G$128+'CBA Result'!$G$129+'CBA Result'!$G$130</f>
        <v>728759586.14829445</v>
      </c>
      <c r="P1625" s="122">
        <f>'CBA Result'!$G$125+'CBA Result'!$G$126</f>
        <v>5415872827.8395329</v>
      </c>
      <c r="Q1625" s="122">
        <f>'CBA Result'!$G$110</f>
        <v>-7384971586.1375494</v>
      </c>
      <c r="R1625" s="3">
        <v>0.28644257677145624</v>
      </c>
      <c r="S1625" s="122">
        <f t="shared" si="79"/>
        <v>2993675696.4627938</v>
      </c>
      <c r="T1625" s="3">
        <v>0.53405651508806229</v>
      </c>
      <c r="U1625" s="122">
        <f t="shared" si="80"/>
        <v>-12781394958.282154</v>
      </c>
      <c r="V1625" s="3">
        <f t="shared" si="81"/>
        <v>0.49962453996806755</v>
      </c>
    </row>
    <row r="1626" spans="13:22" x14ac:dyDescent="0.25">
      <c r="M1626" s="3">
        <v>1622</v>
      </c>
      <c r="N1626" s="122">
        <f>(_xlfn.GAMMA.INV(T1626,IF($O$2="Railway",$D$31,$D$32),IF($O$2="Railway",$F$31,$F$32))*'CBA Result'!$G$124)</f>
        <v>3011860121.5391698</v>
      </c>
      <c r="O1626" s="122">
        <f>'CBA Result'!$G$123+'CBA Result'!$G$127+'CBA Result'!$G$128+'CBA Result'!$G$129+'CBA Result'!$G$130</f>
        <v>728759586.14829445</v>
      </c>
      <c r="P1626" s="122">
        <f>'CBA Result'!$G$125+'CBA Result'!$G$126</f>
        <v>5415872827.8395329</v>
      </c>
      <c r="Q1626" s="122">
        <f>'CBA Result'!$G$110</f>
        <v>-7384971586.1375494</v>
      </c>
      <c r="R1626" s="3">
        <v>0.57642171760786498</v>
      </c>
      <c r="S1626" s="122">
        <f t="shared" si="79"/>
        <v>4773550703.4305515</v>
      </c>
      <c r="T1626" s="3">
        <v>0.75405403036248042</v>
      </c>
      <c r="U1626" s="122">
        <f t="shared" si="80"/>
        <v>-14453277379.648773</v>
      </c>
      <c r="V1626" s="3">
        <f t="shared" si="81"/>
        <v>0.589082336654423</v>
      </c>
    </row>
    <row r="1627" spans="13:22" x14ac:dyDescent="0.25">
      <c r="M1627" s="3">
        <v>1623</v>
      </c>
      <c r="N1627" s="122">
        <f>(_xlfn.GAMMA.INV(T1627,IF($O$2="Railway",$D$31,$D$32),IF($O$2="Railway",$F$31,$F$32))*'CBA Result'!$G$124)</f>
        <v>1946467832.2397687</v>
      </c>
      <c r="O1627" s="122">
        <f>'CBA Result'!$G$123+'CBA Result'!$G$127+'CBA Result'!$G$128+'CBA Result'!$G$129+'CBA Result'!$G$130</f>
        <v>728759586.14829445</v>
      </c>
      <c r="P1627" s="122">
        <f>'CBA Result'!$G$125+'CBA Result'!$G$126</f>
        <v>5415872827.8395329</v>
      </c>
      <c r="Q1627" s="122">
        <f>'CBA Result'!$G$110</f>
        <v>-7384971586.1375494</v>
      </c>
      <c r="R1627" s="3">
        <v>0.15935242914032322</v>
      </c>
      <c r="S1627" s="122">
        <f t="shared" si="79"/>
        <v>2189809760.0083704</v>
      </c>
      <c r="T1627" s="3">
        <v>8.9518959766473727E-2</v>
      </c>
      <c r="U1627" s="122">
        <f t="shared" si="80"/>
        <v>-9340685939.8065701</v>
      </c>
      <c r="V1627" s="3">
        <f t="shared" si="81"/>
        <v>0.52084367355329164</v>
      </c>
    </row>
    <row r="1628" spans="13:22" x14ac:dyDescent="0.25">
      <c r="M1628" s="3">
        <v>1624</v>
      </c>
      <c r="N1628" s="122">
        <f>(_xlfn.GAMMA.INV(T1628,IF($O$2="Railway",$D$31,$D$32),IF($O$2="Railway",$F$31,$F$32))*'CBA Result'!$G$124)</f>
        <v>2348880807.7333064</v>
      </c>
      <c r="O1628" s="122">
        <f>'CBA Result'!$G$123+'CBA Result'!$G$127+'CBA Result'!$G$128+'CBA Result'!$G$129+'CBA Result'!$G$130</f>
        <v>728759586.14829445</v>
      </c>
      <c r="P1628" s="122">
        <f>'CBA Result'!$G$125+'CBA Result'!$G$126</f>
        <v>5415872827.8395329</v>
      </c>
      <c r="Q1628" s="122">
        <f>'CBA Result'!$G$110</f>
        <v>-7384971586.1375494</v>
      </c>
      <c r="R1628" s="3">
        <v>0.74892395620916119</v>
      </c>
      <c r="S1628" s="122">
        <f t="shared" si="79"/>
        <v>6060962721.2033396</v>
      </c>
      <c r="T1628" s="3">
        <v>0.30682136877618782</v>
      </c>
      <c r="U1628" s="122">
        <f t="shared" si="80"/>
        <v>-11271780386.850685</v>
      </c>
      <c r="V1628" s="3">
        <f t="shared" si="81"/>
        <v>0.8107506357864952</v>
      </c>
    </row>
    <row r="1629" spans="13:22" x14ac:dyDescent="0.25">
      <c r="M1629" s="3">
        <v>1625</v>
      </c>
      <c r="N1629" s="122">
        <f>(_xlfn.GAMMA.INV(T1629,IF($O$2="Railway",$D$31,$D$32),IF($O$2="Railway",$F$31,$F$32))*'CBA Result'!$G$124)</f>
        <v>3461095868.9753098</v>
      </c>
      <c r="O1629" s="122">
        <f>'CBA Result'!$G$123+'CBA Result'!$G$127+'CBA Result'!$G$128+'CBA Result'!$G$129+'CBA Result'!$G$130</f>
        <v>728759586.14829445</v>
      </c>
      <c r="P1629" s="122">
        <f>'CBA Result'!$G$125+'CBA Result'!$G$126</f>
        <v>5415872827.8395329</v>
      </c>
      <c r="Q1629" s="122">
        <f>'CBA Result'!$G$110</f>
        <v>-7384971586.1375494</v>
      </c>
      <c r="R1629" s="3">
        <v>9.1981268168823238E-2</v>
      </c>
      <c r="S1629" s="122">
        <f t="shared" si="79"/>
        <v>1695940846.4991546</v>
      </c>
      <c r="T1629" s="3">
        <v>0.91909447931158694</v>
      </c>
      <c r="U1629" s="122">
        <f t="shared" si="80"/>
        <v>-16609064369.925816</v>
      </c>
      <c r="V1629" s="3">
        <f t="shared" si="81"/>
        <v>0.35437253842427296</v>
      </c>
    </row>
    <row r="1630" spans="13:22" x14ac:dyDescent="0.25">
      <c r="M1630" s="3">
        <v>1626</v>
      </c>
      <c r="N1630" s="122">
        <f>(_xlfn.GAMMA.INV(T1630,IF($O$2="Railway",$D$31,$D$32),IF($O$2="Railway",$F$31,$F$32))*'CBA Result'!$G$124)</f>
        <v>3761478651.5820651</v>
      </c>
      <c r="O1630" s="122">
        <f>'CBA Result'!$G$123+'CBA Result'!$G$127+'CBA Result'!$G$128+'CBA Result'!$G$129+'CBA Result'!$G$130</f>
        <v>728759586.14829445</v>
      </c>
      <c r="P1630" s="122">
        <f>'CBA Result'!$G$125+'CBA Result'!$G$126</f>
        <v>5415872827.8395329</v>
      </c>
      <c r="Q1630" s="122">
        <f>'CBA Result'!$G$110</f>
        <v>-7384971586.1375494</v>
      </c>
      <c r="R1630" s="3">
        <v>0.59936205852440283</v>
      </c>
      <c r="S1630" s="122">
        <f t="shared" si="79"/>
        <v>4927645379.696476</v>
      </c>
      <c r="T1630" s="3">
        <v>0.9672461123951166</v>
      </c>
      <c r="U1630" s="122">
        <f t="shared" si="80"/>
        <v>-18050537579.799686</v>
      </c>
      <c r="V1630" s="3">
        <f t="shared" si="81"/>
        <v>0.52175086618840472</v>
      </c>
    </row>
    <row r="1631" spans="13:22" x14ac:dyDescent="0.25">
      <c r="M1631" s="3">
        <v>1627</v>
      </c>
      <c r="N1631" s="122">
        <f>(_xlfn.GAMMA.INV(T1631,IF($O$2="Railway",$D$31,$D$32),IF($O$2="Railway",$F$31,$F$32))*'CBA Result'!$G$124)</f>
        <v>2782184720.4381833</v>
      </c>
      <c r="O1631" s="122">
        <f>'CBA Result'!$G$123+'CBA Result'!$G$127+'CBA Result'!$G$128+'CBA Result'!$G$129+'CBA Result'!$G$130</f>
        <v>728759586.14829445</v>
      </c>
      <c r="P1631" s="122">
        <f>'CBA Result'!$G$125+'CBA Result'!$G$126</f>
        <v>5415872827.8395329</v>
      </c>
      <c r="Q1631" s="122">
        <f>'CBA Result'!$G$110</f>
        <v>-7384971586.1375494</v>
      </c>
      <c r="R1631" s="3">
        <v>0.16386997198664888</v>
      </c>
      <c r="S1631" s="122">
        <f t="shared" si="79"/>
        <v>2220398154.1662726</v>
      </c>
      <c r="T1631" s="3">
        <v>0.61643262799920551</v>
      </c>
      <c r="U1631" s="122">
        <f t="shared" si="80"/>
        <v>-13351113884.187958</v>
      </c>
      <c r="V1631" s="3">
        <f t="shared" si="81"/>
        <v>0.42927822430909796</v>
      </c>
    </row>
    <row r="1632" spans="13:22" x14ac:dyDescent="0.25">
      <c r="M1632" s="3">
        <v>1628</v>
      </c>
      <c r="N1632" s="122">
        <f>(_xlfn.GAMMA.INV(T1632,IF($O$2="Railway",$D$31,$D$32),IF($O$2="Railway",$F$31,$F$32))*'CBA Result'!$G$124)</f>
        <v>2650105972.3825922</v>
      </c>
      <c r="O1632" s="122">
        <f>'CBA Result'!$G$123+'CBA Result'!$G$127+'CBA Result'!$G$128+'CBA Result'!$G$129+'CBA Result'!$G$130</f>
        <v>728759586.14829445</v>
      </c>
      <c r="P1632" s="122">
        <f>'CBA Result'!$G$125+'CBA Result'!$G$126</f>
        <v>5415872827.8395329</v>
      </c>
      <c r="Q1632" s="122">
        <f>'CBA Result'!$G$110</f>
        <v>-7384971586.1375494</v>
      </c>
      <c r="R1632" s="3">
        <v>0.35316061818693967</v>
      </c>
      <c r="S1632" s="122">
        <f t="shared" si="79"/>
        <v>3393302426.6265426</v>
      </c>
      <c r="T1632" s="3">
        <v>0.52447242828579055</v>
      </c>
      <c r="U1632" s="122">
        <f t="shared" si="80"/>
        <v>-12717296009.329729</v>
      </c>
      <c r="V1632" s="3">
        <f t="shared" si="81"/>
        <v>0.53251634468437281</v>
      </c>
    </row>
    <row r="1633" spans="13:22" x14ac:dyDescent="0.25">
      <c r="M1633" s="3">
        <v>1629</v>
      </c>
      <c r="N1633" s="122">
        <f>(_xlfn.GAMMA.INV(T1633,IF($O$2="Railway",$D$31,$D$32),IF($O$2="Railway",$F$31,$F$32))*'CBA Result'!$G$124)</f>
        <v>2936625911.054975</v>
      </c>
      <c r="O1633" s="122">
        <f>'CBA Result'!$G$123+'CBA Result'!$G$127+'CBA Result'!$G$128+'CBA Result'!$G$129+'CBA Result'!$G$130</f>
        <v>728759586.14829445</v>
      </c>
      <c r="P1633" s="122">
        <f>'CBA Result'!$G$125+'CBA Result'!$G$126</f>
        <v>5415872827.8395329</v>
      </c>
      <c r="Q1633" s="122">
        <f>'CBA Result'!$G$110</f>
        <v>-7384971586.1375494</v>
      </c>
      <c r="R1633" s="3">
        <v>0.77251943725154015</v>
      </c>
      <c r="S1633" s="122">
        <f t="shared" si="79"/>
        <v>6270791739.6726332</v>
      </c>
      <c r="T1633" s="3">
        <v>0.71274066669906111</v>
      </c>
      <c r="U1633" s="122">
        <f t="shared" si="80"/>
        <v>-14092244373.902391</v>
      </c>
      <c r="V1633" s="3">
        <f t="shared" si="81"/>
        <v>0.70508124704939379</v>
      </c>
    </row>
    <row r="1634" spans="13:22" x14ac:dyDescent="0.25">
      <c r="M1634" s="3">
        <v>1630</v>
      </c>
      <c r="N1634" s="122">
        <f>(_xlfn.GAMMA.INV(T1634,IF($O$2="Railway",$D$31,$D$32),IF($O$2="Railway",$F$31,$F$32))*'CBA Result'!$G$124)</f>
        <v>2103515708.836437</v>
      </c>
      <c r="O1634" s="122">
        <f>'CBA Result'!$G$123+'CBA Result'!$G$127+'CBA Result'!$G$128+'CBA Result'!$G$129+'CBA Result'!$G$130</f>
        <v>728759586.14829445</v>
      </c>
      <c r="P1634" s="122">
        <f>'CBA Result'!$G$125+'CBA Result'!$G$126</f>
        <v>5415872827.8395329</v>
      </c>
      <c r="Q1634" s="122">
        <f>'CBA Result'!$G$110</f>
        <v>-7384971586.1375494</v>
      </c>
      <c r="R1634" s="3">
        <v>0.27860007321318614</v>
      </c>
      <c r="S1634" s="122">
        <f t="shared" si="79"/>
        <v>2946229612.106173</v>
      </c>
      <c r="T1634" s="3">
        <v>0.15781425518075587</v>
      </c>
      <c r="U1634" s="122">
        <f t="shared" si="80"/>
        <v>-10094325362.203291</v>
      </c>
      <c r="V1634" s="3">
        <f t="shared" si="81"/>
        <v>0.57245082754392496</v>
      </c>
    </row>
    <row r="1635" spans="13:22" x14ac:dyDescent="0.25">
      <c r="M1635" s="3">
        <v>1631</v>
      </c>
      <c r="N1635" s="122">
        <f>(_xlfn.GAMMA.INV(T1635,IF($O$2="Railway",$D$31,$D$32),IF($O$2="Railway",$F$31,$F$32))*'CBA Result'!$G$124)</f>
        <v>3438772451.4229045</v>
      </c>
      <c r="O1635" s="122">
        <f>'CBA Result'!$G$123+'CBA Result'!$G$127+'CBA Result'!$G$128+'CBA Result'!$G$129+'CBA Result'!$G$130</f>
        <v>728759586.14829445</v>
      </c>
      <c r="P1635" s="122">
        <f>'CBA Result'!$G$125+'CBA Result'!$G$126</f>
        <v>5415872827.8395329</v>
      </c>
      <c r="Q1635" s="122">
        <f>'CBA Result'!$G$110</f>
        <v>-7384971586.1375494</v>
      </c>
      <c r="R1635" s="3">
        <v>0.78372052061524955</v>
      </c>
      <c r="S1635" s="122">
        <f t="shared" si="79"/>
        <v>6374847927.5154209</v>
      </c>
      <c r="T1635" s="3">
        <v>0.91389207516205562</v>
      </c>
      <c r="U1635" s="122">
        <f t="shared" si="80"/>
        <v>-16501939027.802773</v>
      </c>
      <c r="V1635" s="3">
        <f t="shared" si="81"/>
        <v>0.63885704263751208</v>
      </c>
    </row>
    <row r="1636" spans="13:22" x14ac:dyDescent="0.25">
      <c r="M1636" s="3">
        <v>1632</v>
      </c>
      <c r="N1636" s="122">
        <f>(_xlfn.GAMMA.INV(T1636,IF($O$2="Railway",$D$31,$D$32),IF($O$2="Railway",$F$31,$F$32))*'CBA Result'!$G$124)</f>
        <v>1755158238.8543069</v>
      </c>
      <c r="O1636" s="122">
        <f>'CBA Result'!$G$123+'CBA Result'!$G$127+'CBA Result'!$G$128+'CBA Result'!$G$129+'CBA Result'!$G$130</f>
        <v>728759586.14829445</v>
      </c>
      <c r="P1636" s="122">
        <f>'CBA Result'!$G$125+'CBA Result'!$G$126</f>
        <v>5415872827.8395329</v>
      </c>
      <c r="Q1636" s="122">
        <f>'CBA Result'!$G$110</f>
        <v>-7384971586.1375494</v>
      </c>
      <c r="R1636" s="3">
        <v>0.62741113633812606</v>
      </c>
      <c r="S1636" s="122">
        <f t="shared" si="79"/>
        <v>5121476295.63727</v>
      </c>
      <c r="T1636" s="3">
        <v>3.7161808785082684E-2</v>
      </c>
      <c r="U1636" s="122">
        <f t="shared" si="80"/>
        <v>-8422631811.4578552</v>
      </c>
      <c r="V1636" s="3">
        <f t="shared" si="81"/>
        <v>0.90297121979067851</v>
      </c>
    </row>
    <row r="1637" spans="13:22" x14ac:dyDescent="0.25">
      <c r="M1637" s="3">
        <v>1633</v>
      </c>
      <c r="N1637" s="122">
        <f>(_xlfn.GAMMA.INV(T1637,IF($O$2="Railway",$D$31,$D$32),IF($O$2="Railway",$F$31,$F$32))*'CBA Result'!$G$124)</f>
        <v>3780893138.1958065</v>
      </c>
      <c r="O1637" s="122">
        <f>'CBA Result'!$G$123+'CBA Result'!$G$127+'CBA Result'!$G$128+'CBA Result'!$G$129+'CBA Result'!$G$130</f>
        <v>728759586.14829445</v>
      </c>
      <c r="P1637" s="122">
        <f>'CBA Result'!$G$125+'CBA Result'!$G$126</f>
        <v>5415872827.8395329</v>
      </c>
      <c r="Q1637" s="122">
        <f>'CBA Result'!$G$110</f>
        <v>-7384971586.1375494</v>
      </c>
      <c r="R1637" s="3">
        <v>0.91335861338973168</v>
      </c>
      <c r="S1637" s="122">
        <f t="shared" si="79"/>
        <v>7953476989.5153503</v>
      </c>
      <c r="T1637" s="3">
        <v>0.96922977947468703</v>
      </c>
      <c r="U1637" s="122">
        <f t="shared" si="80"/>
        <v>-18143703579.842373</v>
      </c>
      <c r="V1637" s="3">
        <f t="shared" si="81"/>
        <v>0.68691211025437882</v>
      </c>
    </row>
    <row r="1638" spans="13:22" x14ac:dyDescent="0.25">
      <c r="M1638" s="3">
        <v>1634</v>
      </c>
      <c r="N1638" s="122">
        <f>(_xlfn.GAMMA.INV(T1638,IF($O$2="Railway",$D$31,$D$32),IF($O$2="Railway",$F$31,$F$32))*'CBA Result'!$G$124)</f>
        <v>3039220272.4129152</v>
      </c>
      <c r="O1638" s="122">
        <f>'CBA Result'!$G$123+'CBA Result'!$G$127+'CBA Result'!$G$128+'CBA Result'!$G$129+'CBA Result'!$G$130</f>
        <v>728759586.14829445</v>
      </c>
      <c r="P1638" s="122">
        <f>'CBA Result'!$G$125+'CBA Result'!$G$126</f>
        <v>5415872827.8395329</v>
      </c>
      <c r="Q1638" s="122">
        <f>'CBA Result'!$G$110</f>
        <v>-7384971586.1375494</v>
      </c>
      <c r="R1638" s="3">
        <v>0.46562816730234047</v>
      </c>
      <c r="S1638" s="122">
        <f t="shared" si="79"/>
        <v>4070006312.470686</v>
      </c>
      <c r="T1638" s="3">
        <v>0.76808997312853289</v>
      </c>
      <c r="U1638" s="122">
        <f t="shared" si="80"/>
        <v>-14584572935.806673</v>
      </c>
      <c r="V1638" s="3">
        <f t="shared" si="81"/>
        <v>0.5374162277860608</v>
      </c>
    </row>
    <row r="1639" spans="13:22" x14ac:dyDescent="0.25">
      <c r="M1639" s="3">
        <v>1635</v>
      </c>
      <c r="N1639" s="122">
        <f>(_xlfn.GAMMA.INV(T1639,IF($O$2="Railway",$D$31,$D$32),IF($O$2="Railway",$F$31,$F$32))*'CBA Result'!$G$124)</f>
        <v>2128557083.921212</v>
      </c>
      <c r="O1639" s="122">
        <f>'CBA Result'!$G$123+'CBA Result'!$G$127+'CBA Result'!$G$128+'CBA Result'!$G$129+'CBA Result'!$G$130</f>
        <v>728759586.14829445</v>
      </c>
      <c r="P1639" s="122">
        <f>'CBA Result'!$G$125+'CBA Result'!$G$126</f>
        <v>5415872827.8395329</v>
      </c>
      <c r="Q1639" s="122">
        <f>'CBA Result'!$G$110</f>
        <v>-7384971586.1375494</v>
      </c>
      <c r="R1639" s="3">
        <v>0.13723043347907071</v>
      </c>
      <c r="S1639" s="122">
        <f t="shared" si="79"/>
        <v>2036353280.3644378</v>
      </c>
      <c r="T1639" s="3">
        <v>0.17084139105928897</v>
      </c>
      <c r="U1639" s="122">
        <f t="shared" si="80"/>
        <v>-10214493605.56883</v>
      </c>
      <c r="V1639" s="3">
        <f t="shared" si="81"/>
        <v>0.47909080365628398</v>
      </c>
    </row>
    <row r="1640" spans="13:22" x14ac:dyDescent="0.25">
      <c r="M1640" s="3">
        <v>1636</v>
      </c>
      <c r="N1640" s="122">
        <f>(_xlfn.GAMMA.INV(T1640,IF($O$2="Railway",$D$31,$D$32),IF($O$2="Railway",$F$31,$F$32))*'CBA Result'!$G$124)</f>
        <v>2849343899.893486</v>
      </c>
      <c r="O1640" s="122">
        <f>'CBA Result'!$G$123+'CBA Result'!$G$127+'CBA Result'!$G$128+'CBA Result'!$G$129+'CBA Result'!$G$130</f>
        <v>728759586.14829445</v>
      </c>
      <c r="P1640" s="122">
        <f>'CBA Result'!$G$125+'CBA Result'!$G$126</f>
        <v>5415872827.8395329</v>
      </c>
      <c r="Q1640" s="122">
        <f>'CBA Result'!$G$110</f>
        <v>-7384971586.1375494</v>
      </c>
      <c r="R1640" s="3">
        <v>0.85029390527997528</v>
      </c>
      <c r="S1640" s="122">
        <f t="shared" si="79"/>
        <v>7073490808.8916225</v>
      </c>
      <c r="T1640" s="3">
        <v>0.66006979066530347</v>
      </c>
      <c r="U1640" s="122">
        <f t="shared" si="80"/>
        <v>-13673396530.156607</v>
      </c>
      <c r="V1640" s="3">
        <f t="shared" si="81"/>
        <v>0.77900134552825739</v>
      </c>
    </row>
    <row r="1641" spans="13:22" x14ac:dyDescent="0.25">
      <c r="M1641" s="3">
        <v>1637</v>
      </c>
      <c r="N1641" s="122">
        <f>(_xlfn.GAMMA.INV(T1641,IF($O$2="Railway",$D$31,$D$32),IF($O$2="Railway",$F$31,$F$32))*'CBA Result'!$G$124)</f>
        <v>2927338181.7492557</v>
      </c>
      <c r="O1641" s="122">
        <f>'CBA Result'!$G$123+'CBA Result'!$G$127+'CBA Result'!$G$128+'CBA Result'!$G$129+'CBA Result'!$G$130</f>
        <v>728759586.14829445</v>
      </c>
      <c r="P1641" s="122">
        <f>'CBA Result'!$G$125+'CBA Result'!$G$126</f>
        <v>5415872827.8395329</v>
      </c>
      <c r="Q1641" s="122">
        <f>'CBA Result'!$G$110</f>
        <v>-7384971586.1375494</v>
      </c>
      <c r="R1641" s="3">
        <v>0.77271156211000103</v>
      </c>
      <c r="S1641" s="122">
        <f t="shared" si="79"/>
        <v>6272550865.1620045</v>
      </c>
      <c r="T1641" s="3">
        <v>0.70737087251287711</v>
      </c>
      <c r="U1641" s="122">
        <f t="shared" si="80"/>
        <v>-14047674532.5201</v>
      </c>
      <c r="V1641" s="3">
        <f t="shared" si="81"/>
        <v>0.70678236530003047</v>
      </c>
    </row>
    <row r="1642" spans="13:22" x14ac:dyDescent="0.25">
      <c r="M1642" s="3">
        <v>1638</v>
      </c>
      <c r="N1642" s="122">
        <f>(_xlfn.GAMMA.INV(T1642,IF($O$2="Railway",$D$31,$D$32),IF($O$2="Railway",$F$31,$F$32))*'CBA Result'!$G$124)</f>
        <v>1994153717.4741662</v>
      </c>
      <c r="O1642" s="122">
        <f>'CBA Result'!$G$123+'CBA Result'!$G$127+'CBA Result'!$G$128+'CBA Result'!$G$129+'CBA Result'!$G$130</f>
        <v>728759586.14829445</v>
      </c>
      <c r="P1642" s="122">
        <f>'CBA Result'!$G$125+'CBA Result'!$G$126</f>
        <v>5415872827.8395329</v>
      </c>
      <c r="Q1642" s="122">
        <f>'CBA Result'!$G$110</f>
        <v>-7384971586.1375494</v>
      </c>
      <c r="R1642" s="3">
        <v>5.0378586696678829E-2</v>
      </c>
      <c r="S1642" s="122">
        <f t="shared" si="79"/>
        <v>1324990066.3805699</v>
      </c>
      <c r="T1642" s="3">
        <v>0.10776679545838663</v>
      </c>
      <c r="U1642" s="122">
        <f t="shared" si="80"/>
        <v>-9569520380.5091591</v>
      </c>
      <c r="V1642" s="3">
        <f t="shared" si="81"/>
        <v>0.42299960803131248</v>
      </c>
    </row>
    <row r="1643" spans="13:22" x14ac:dyDescent="0.25">
      <c r="M1643" s="3">
        <v>1639</v>
      </c>
      <c r="N1643" s="122">
        <f>(_xlfn.GAMMA.INV(T1643,IF($O$2="Railway",$D$31,$D$32),IF($O$2="Railway",$F$31,$F$32))*'CBA Result'!$G$124)</f>
        <v>2107635823.4232397</v>
      </c>
      <c r="O1643" s="122">
        <f>'CBA Result'!$G$123+'CBA Result'!$G$127+'CBA Result'!$G$128+'CBA Result'!$G$129+'CBA Result'!$G$130</f>
        <v>728759586.14829445</v>
      </c>
      <c r="P1643" s="122">
        <f>'CBA Result'!$G$125+'CBA Result'!$G$126</f>
        <v>5415872827.8395329</v>
      </c>
      <c r="Q1643" s="122">
        <f>'CBA Result'!$G$110</f>
        <v>-7384971586.1375494</v>
      </c>
      <c r="R1643" s="3">
        <v>0.50963551135187668</v>
      </c>
      <c r="S1643" s="122">
        <f t="shared" si="79"/>
        <v>4342876356.0608807</v>
      </c>
      <c r="T1643" s="3">
        <v>0.15991867437978202</v>
      </c>
      <c r="U1643" s="122">
        <f t="shared" si="80"/>
        <v>-10114096917.506653</v>
      </c>
      <c r="V1643" s="3">
        <f t="shared" si="81"/>
        <v>0.70982825497802948</v>
      </c>
    </row>
    <row r="1644" spans="13:22" x14ac:dyDescent="0.25">
      <c r="M1644" s="3">
        <v>1640</v>
      </c>
      <c r="N1644" s="122">
        <f>(_xlfn.GAMMA.INV(T1644,IF($O$2="Railway",$D$31,$D$32),IF($O$2="Railway",$F$31,$F$32))*'CBA Result'!$G$124)</f>
        <v>2921063696.6148434</v>
      </c>
      <c r="O1644" s="122">
        <f>'CBA Result'!$G$123+'CBA Result'!$G$127+'CBA Result'!$G$128+'CBA Result'!$G$129+'CBA Result'!$G$130</f>
        <v>728759586.14829445</v>
      </c>
      <c r="P1644" s="122">
        <f>'CBA Result'!$G$125+'CBA Result'!$G$126</f>
        <v>5415872827.8395329</v>
      </c>
      <c r="Q1644" s="122">
        <f>'CBA Result'!$G$110</f>
        <v>-7384971586.1375494</v>
      </c>
      <c r="R1644" s="3">
        <v>0.56325004350208685</v>
      </c>
      <c r="S1644" s="122">
        <f t="shared" si="79"/>
        <v>4686656848.3030376</v>
      </c>
      <c r="T1644" s="3">
        <v>0.70371058261261255</v>
      </c>
      <c r="U1644" s="122">
        <f t="shared" si="80"/>
        <v>-14017564610.278492</v>
      </c>
      <c r="V1644" s="3">
        <f t="shared" si="81"/>
        <v>0.5947167259677465</v>
      </c>
    </row>
    <row r="1645" spans="13:22" x14ac:dyDescent="0.25">
      <c r="M1645" s="3">
        <v>1641</v>
      </c>
      <c r="N1645" s="122">
        <f>(_xlfn.GAMMA.INV(T1645,IF($O$2="Railway",$D$31,$D$32),IF($O$2="Railway",$F$31,$F$32))*'CBA Result'!$G$124)</f>
        <v>2534263773.9913626</v>
      </c>
      <c r="O1645" s="122">
        <f>'CBA Result'!$G$123+'CBA Result'!$G$127+'CBA Result'!$G$128+'CBA Result'!$G$129+'CBA Result'!$G$130</f>
        <v>728759586.14829445</v>
      </c>
      <c r="P1645" s="122">
        <f>'CBA Result'!$G$125+'CBA Result'!$G$126</f>
        <v>5415872827.8395329</v>
      </c>
      <c r="Q1645" s="122">
        <f>'CBA Result'!$G$110</f>
        <v>-7384971586.1375494</v>
      </c>
      <c r="R1645" s="3">
        <v>3.824882192118928E-2</v>
      </c>
      <c r="S1645" s="122">
        <f t="shared" si="79"/>
        <v>1196038291.3524384</v>
      </c>
      <c r="T1645" s="3">
        <v>0.4399824269107997</v>
      </c>
      <c r="U1645" s="122">
        <f t="shared" si="80"/>
        <v>-12161393889.691744</v>
      </c>
      <c r="V1645" s="3">
        <f t="shared" si="81"/>
        <v>0.36665711940073675</v>
      </c>
    </row>
    <row r="1646" spans="13:22" x14ac:dyDescent="0.25">
      <c r="M1646" s="3">
        <v>1642</v>
      </c>
      <c r="N1646" s="122">
        <f>(_xlfn.GAMMA.INV(T1646,IF($O$2="Railway",$D$31,$D$32),IF($O$2="Railway",$F$31,$F$32))*'CBA Result'!$G$124)</f>
        <v>2701010735.892159</v>
      </c>
      <c r="O1646" s="122">
        <f>'CBA Result'!$G$123+'CBA Result'!$G$127+'CBA Result'!$G$128+'CBA Result'!$G$129+'CBA Result'!$G$130</f>
        <v>728759586.14829445</v>
      </c>
      <c r="P1646" s="122">
        <f>'CBA Result'!$G$125+'CBA Result'!$G$126</f>
        <v>5415872827.8395329</v>
      </c>
      <c r="Q1646" s="122">
        <f>'CBA Result'!$G$110</f>
        <v>-7384971586.1375494</v>
      </c>
      <c r="R1646" s="3">
        <v>0.44439597236440331</v>
      </c>
      <c r="S1646" s="122">
        <f t="shared" si="79"/>
        <v>3940548962.2453923</v>
      </c>
      <c r="T1646" s="3">
        <v>0.56070517243020446</v>
      </c>
      <c r="U1646" s="122">
        <f t="shared" si="80"/>
        <v>-12961577163.586388</v>
      </c>
      <c r="V1646" s="3">
        <f t="shared" si="81"/>
        <v>0.56862827657977111</v>
      </c>
    </row>
    <row r="1647" spans="13:22" x14ac:dyDescent="0.25">
      <c r="M1647" s="3">
        <v>1643</v>
      </c>
      <c r="N1647" s="122">
        <f>(_xlfn.GAMMA.INV(T1647,IF($O$2="Railway",$D$31,$D$32),IF($O$2="Railway",$F$31,$F$32))*'CBA Result'!$G$124)</f>
        <v>3174386283.7139764</v>
      </c>
      <c r="O1647" s="122">
        <f>'CBA Result'!$G$123+'CBA Result'!$G$127+'CBA Result'!$G$128+'CBA Result'!$G$129+'CBA Result'!$G$130</f>
        <v>728759586.14829445</v>
      </c>
      <c r="P1647" s="122">
        <f>'CBA Result'!$G$125+'CBA Result'!$G$126</f>
        <v>5415872827.8395329</v>
      </c>
      <c r="Q1647" s="122">
        <f>'CBA Result'!$G$110</f>
        <v>-7384971586.1375494</v>
      </c>
      <c r="R1647" s="3">
        <v>0.97213797935690405</v>
      </c>
      <c r="S1647" s="122">
        <f t="shared" si="79"/>
        <v>9348653588.8375988</v>
      </c>
      <c r="T1647" s="3">
        <v>0.8295418491802149</v>
      </c>
      <c r="U1647" s="122">
        <f t="shared" si="80"/>
        <v>-15233205931.630072</v>
      </c>
      <c r="V1647" s="3">
        <f t="shared" si="81"/>
        <v>0.86992846536551893</v>
      </c>
    </row>
    <row r="1648" spans="13:22" x14ac:dyDescent="0.25">
      <c r="M1648" s="3">
        <v>1644</v>
      </c>
      <c r="N1648" s="122">
        <f>(_xlfn.GAMMA.INV(T1648,IF($O$2="Railway",$D$31,$D$32),IF($O$2="Railway",$F$31,$F$32))*'CBA Result'!$G$124)</f>
        <v>3500043736.2300444</v>
      </c>
      <c r="O1648" s="122">
        <f>'CBA Result'!$G$123+'CBA Result'!$G$127+'CBA Result'!$G$128+'CBA Result'!$G$129+'CBA Result'!$G$130</f>
        <v>728759586.14829445</v>
      </c>
      <c r="P1648" s="122">
        <f>'CBA Result'!$G$125+'CBA Result'!$G$126</f>
        <v>5415872827.8395329</v>
      </c>
      <c r="Q1648" s="122">
        <f>'CBA Result'!$G$110</f>
        <v>-7384971586.1375494</v>
      </c>
      <c r="R1648" s="3">
        <v>0.45978445279387337</v>
      </c>
      <c r="S1648" s="122">
        <f t="shared" si="79"/>
        <v>4034254107.2983274</v>
      </c>
      <c r="T1648" s="3">
        <v>0.92755102435149162</v>
      </c>
      <c r="U1648" s="122">
        <f t="shared" si="80"/>
        <v>-16795966917.2097</v>
      </c>
      <c r="V1648" s="3">
        <f t="shared" si="81"/>
        <v>0.49196676025898017</v>
      </c>
    </row>
    <row r="1649" spans="13:22" x14ac:dyDescent="0.25">
      <c r="M1649" s="3">
        <v>1645</v>
      </c>
      <c r="N1649" s="122">
        <f>(_xlfn.GAMMA.INV(T1649,IF($O$2="Railway",$D$31,$D$32),IF($O$2="Railway",$F$31,$F$32))*'CBA Result'!$G$124)</f>
        <v>2736637527.0808821</v>
      </c>
      <c r="O1649" s="122">
        <f>'CBA Result'!$G$123+'CBA Result'!$G$127+'CBA Result'!$G$128+'CBA Result'!$G$129+'CBA Result'!$G$130</f>
        <v>728759586.14829445</v>
      </c>
      <c r="P1649" s="122">
        <f>'CBA Result'!$G$125+'CBA Result'!$G$126</f>
        <v>5415872827.8395329</v>
      </c>
      <c r="Q1649" s="122">
        <f>'CBA Result'!$G$110</f>
        <v>-7384971586.1375494</v>
      </c>
      <c r="R1649" s="3">
        <v>0.79451753862714969</v>
      </c>
      <c r="S1649" s="122">
        <f t="shared" si="79"/>
        <v>6478216592.0908546</v>
      </c>
      <c r="T1649" s="3">
        <v>0.58551720455764478</v>
      </c>
      <c r="U1649" s="122">
        <f t="shared" si="80"/>
        <v>-13132542571.812019</v>
      </c>
      <c r="V1649" s="3">
        <f t="shared" si="81"/>
        <v>0.75717353672724608</v>
      </c>
    </row>
    <row r="1650" spans="13:22" x14ac:dyDescent="0.25">
      <c r="M1650" s="3">
        <v>1646</v>
      </c>
      <c r="N1650" s="122">
        <f>(_xlfn.GAMMA.INV(T1650,IF($O$2="Railway",$D$31,$D$32),IF($O$2="Railway",$F$31,$F$32))*'CBA Result'!$G$124)</f>
        <v>2546895112.0486636</v>
      </c>
      <c r="O1650" s="122">
        <f>'CBA Result'!$G$123+'CBA Result'!$G$127+'CBA Result'!$G$128+'CBA Result'!$G$129+'CBA Result'!$G$130</f>
        <v>728759586.14829445</v>
      </c>
      <c r="P1650" s="122">
        <f>'CBA Result'!$G$125+'CBA Result'!$G$126</f>
        <v>5415872827.8395329</v>
      </c>
      <c r="Q1650" s="122">
        <f>'CBA Result'!$G$110</f>
        <v>-7384971586.1375494</v>
      </c>
      <c r="R1650" s="3">
        <v>0.128424307002036</v>
      </c>
      <c r="S1650" s="122">
        <f t="shared" si="79"/>
        <v>1973295556.7709618</v>
      </c>
      <c r="T1650" s="3">
        <v>0.44925528024231898</v>
      </c>
      <c r="U1650" s="122">
        <f t="shared" si="80"/>
        <v>-12222008999.707207</v>
      </c>
      <c r="V1650" s="3">
        <f t="shared" si="81"/>
        <v>0.42946705857389444</v>
      </c>
    </row>
    <row r="1651" spans="13:22" x14ac:dyDescent="0.25">
      <c r="M1651" s="3">
        <v>1647</v>
      </c>
      <c r="N1651" s="122">
        <f>(_xlfn.GAMMA.INV(T1651,IF($O$2="Railway",$D$31,$D$32),IF($O$2="Railway",$F$31,$F$32))*'CBA Result'!$G$124)</f>
        <v>2605568573.5580482</v>
      </c>
      <c r="O1651" s="122">
        <f>'CBA Result'!$G$123+'CBA Result'!$G$127+'CBA Result'!$G$128+'CBA Result'!$G$129+'CBA Result'!$G$130</f>
        <v>728759586.14829445</v>
      </c>
      <c r="P1651" s="122">
        <f>'CBA Result'!$G$125+'CBA Result'!$G$126</f>
        <v>5415872827.8395329</v>
      </c>
      <c r="Q1651" s="122">
        <f>'CBA Result'!$G$110</f>
        <v>-7384971586.1375494</v>
      </c>
      <c r="R1651" s="3">
        <v>0.37897930176583117</v>
      </c>
      <c r="S1651" s="122">
        <f t="shared" si="79"/>
        <v>3547331907.952992</v>
      </c>
      <c r="T1651" s="3">
        <v>0.49220956625448375</v>
      </c>
      <c r="U1651" s="122">
        <f t="shared" si="80"/>
        <v>-12503570486.562019</v>
      </c>
      <c r="V1651" s="3">
        <f t="shared" si="81"/>
        <v>0.55037559671897485</v>
      </c>
    </row>
    <row r="1652" spans="13:22" x14ac:dyDescent="0.25">
      <c r="M1652" s="3">
        <v>1648</v>
      </c>
      <c r="N1652" s="122">
        <f>(_xlfn.GAMMA.INV(T1652,IF($O$2="Railway",$D$31,$D$32),IF($O$2="Railway",$F$31,$F$32))*'CBA Result'!$G$124)</f>
        <v>2352409771.3573189</v>
      </c>
      <c r="O1652" s="122">
        <f>'CBA Result'!$G$123+'CBA Result'!$G$127+'CBA Result'!$G$128+'CBA Result'!$G$129+'CBA Result'!$G$130</f>
        <v>728759586.14829445</v>
      </c>
      <c r="P1652" s="122">
        <f>'CBA Result'!$G$125+'CBA Result'!$G$126</f>
        <v>5415872827.8395329</v>
      </c>
      <c r="Q1652" s="122">
        <f>'CBA Result'!$G$110</f>
        <v>-7384971586.1375494</v>
      </c>
      <c r="R1652" s="3">
        <v>0.898242374485133</v>
      </c>
      <c r="S1652" s="122">
        <f t="shared" si="79"/>
        <v>7711698671.4313021</v>
      </c>
      <c r="T1652" s="3">
        <v>0.30925184112101978</v>
      </c>
      <c r="U1652" s="122">
        <f t="shared" si="80"/>
        <v>-11288715134.170385</v>
      </c>
      <c r="V1652" s="3">
        <f t="shared" si="81"/>
        <v>0.95607585988837962</v>
      </c>
    </row>
    <row r="1653" spans="13:22" x14ac:dyDescent="0.25">
      <c r="M1653" s="3">
        <v>1649</v>
      </c>
      <c r="N1653" s="122">
        <f>(_xlfn.GAMMA.INV(T1653,IF($O$2="Railway",$D$31,$D$32),IF($O$2="Railway",$F$31,$F$32))*'CBA Result'!$G$124)</f>
        <v>2314273675.9268966</v>
      </c>
      <c r="O1653" s="122">
        <f>'CBA Result'!$G$123+'CBA Result'!$G$127+'CBA Result'!$G$128+'CBA Result'!$G$129+'CBA Result'!$G$130</f>
        <v>728759586.14829445</v>
      </c>
      <c r="P1653" s="122">
        <f>'CBA Result'!$G$125+'CBA Result'!$G$126</f>
        <v>5415872827.8395329</v>
      </c>
      <c r="Q1653" s="122">
        <f>'CBA Result'!$G$110</f>
        <v>-7384971586.1375494</v>
      </c>
      <c r="R1653" s="3">
        <v>0.85847697166070469</v>
      </c>
      <c r="S1653" s="122">
        <f t="shared" si="79"/>
        <v>7171948459.5288363</v>
      </c>
      <c r="T1653" s="3">
        <v>0.28332162948290995</v>
      </c>
      <c r="U1653" s="122">
        <f t="shared" si="80"/>
        <v>-11105708107.55224</v>
      </c>
      <c r="V1653" s="3">
        <f t="shared" si="81"/>
        <v>0.91979562425717898</v>
      </c>
    </row>
    <row r="1654" spans="13:22" x14ac:dyDescent="0.25">
      <c r="M1654" s="3">
        <v>1650</v>
      </c>
      <c r="N1654" s="122">
        <f>(_xlfn.GAMMA.INV(T1654,IF($O$2="Railway",$D$31,$D$32),IF($O$2="Railway",$F$31,$F$32))*'CBA Result'!$G$124)</f>
        <v>3392962691.6562514</v>
      </c>
      <c r="O1654" s="122">
        <f>'CBA Result'!$G$123+'CBA Result'!$G$127+'CBA Result'!$G$128+'CBA Result'!$G$129+'CBA Result'!$G$130</f>
        <v>728759586.14829445</v>
      </c>
      <c r="P1654" s="122">
        <f>'CBA Result'!$G$125+'CBA Result'!$G$126</f>
        <v>5415872827.8395329</v>
      </c>
      <c r="Q1654" s="122">
        <f>'CBA Result'!$G$110</f>
        <v>-7384971586.1375494</v>
      </c>
      <c r="R1654" s="3">
        <v>0.17940779020751485</v>
      </c>
      <c r="S1654" s="122">
        <f t="shared" si="79"/>
        <v>2323973030.5256114</v>
      </c>
      <c r="T1654" s="3">
        <v>0.90236136651188459</v>
      </c>
      <c r="U1654" s="122">
        <f t="shared" si="80"/>
        <v>-16282107714.964725</v>
      </c>
      <c r="V1654" s="3">
        <f t="shared" si="81"/>
        <v>0.39587597755577936</v>
      </c>
    </row>
    <row r="1655" spans="13:22" x14ac:dyDescent="0.25">
      <c r="M1655" s="3">
        <v>1651</v>
      </c>
      <c r="N1655" s="122">
        <f>(_xlfn.GAMMA.INV(T1655,IF($O$2="Railway",$D$31,$D$32),IF($O$2="Railway",$F$31,$F$32))*'CBA Result'!$G$124)</f>
        <v>2591677390.8758698</v>
      </c>
      <c r="O1655" s="122">
        <f>'CBA Result'!$G$123+'CBA Result'!$G$127+'CBA Result'!$G$128+'CBA Result'!$G$129+'CBA Result'!$G$130</f>
        <v>728759586.14829445</v>
      </c>
      <c r="P1655" s="122">
        <f>'CBA Result'!$G$125+'CBA Result'!$G$126</f>
        <v>5415872827.8395329</v>
      </c>
      <c r="Q1655" s="122">
        <f>'CBA Result'!$G$110</f>
        <v>-7384971586.1375494</v>
      </c>
      <c r="R1655" s="3">
        <v>0.78517215112614114</v>
      </c>
      <c r="S1655" s="122">
        <f t="shared" si="79"/>
        <v>6388564168.1050301</v>
      </c>
      <c r="T1655" s="3">
        <v>0.48207210450152671</v>
      </c>
      <c r="U1655" s="122">
        <f t="shared" si="80"/>
        <v>-12436909649.62571</v>
      </c>
      <c r="V1655" s="3">
        <f t="shared" si="81"/>
        <v>0.78066026196639515</v>
      </c>
    </row>
    <row r="1656" spans="13:22" x14ac:dyDescent="0.25">
      <c r="M1656" s="3">
        <v>1652</v>
      </c>
      <c r="N1656" s="122">
        <f>(_xlfn.GAMMA.INV(T1656,IF($O$2="Railway",$D$31,$D$32),IF($O$2="Railway",$F$31,$F$32))*'CBA Result'!$G$124)</f>
        <v>2992488496.910533</v>
      </c>
      <c r="O1656" s="122">
        <f>'CBA Result'!$G$123+'CBA Result'!$G$127+'CBA Result'!$G$128+'CBA Result'!$G$129+'CBA Result'!$G$130</f>
        <v>728759586.14829445</v>
      </c>
      <c r="P1656" s="122">
        <f>'CBA Result'!$G$125+'CBA Result'!$G$126</f>
        <v>5415872827.8395329</v>
      </c>
      <c r="Q1656" s="122">
        <f>'CBA Result'!$G$110</f>
        <v>-7384971586.1375494</v>
      </c>
      <c r="R1656" s="3">
        <v>0.56804580333658805</v>
      </c>
      <c r="S1656" s="122">
        <f t="shared" si="79"/>
        <v>4718169287.5027122</v>
      </c>
      <c r="T1656" s="3">
        <v>0.74379428590427366</v>
      </c>
      <c r="U1656" s="122">
        <f t="shared" si="80"/>
        <v>-14360317065.174061</v>
      </c>
      <c r="V1656" s="3">
        <f t="shared" si="81"/>
        <v>0.58769018345899915</v>
      </c>
    </row>
    <row r="1657" spans="13:22" x14ac:dyDescent="0.25">
      <c r="M1657" s="3">
        <v>1653</v>
      </c>
      <c r="N1657" s="122">
        <f>(_xlfn.GAMMA.INV(T1657,IF($O$2="Railway",$D$31,$D$32),IF($O$2="Railway",$F$31,$F$32))*'CBA Result'!$G$124)</f>
        <v>2531856249.9540958</v>
      </c>
      <c r="O1657" s="122">
        <f>'CBA Result'!$G$123+'CBA Result'!$G$127+'CBA Result'!$G$128+'CBA Result'!$G$129+'CBA Result'!$G$130</f>
        <v>728759586.14829445</v>
      </c>
      <c r="P1657" s="122">
        <f>'CBA Result'!$G$125+'CBA Result'!$G$126</f>
        <v>5415872827.8395329</v>
      </c>
      <c r="Q1657" s="122">
        <f>'CBA Result'!$G$110</f>
        <v>-7384971586.1375494</v>
      </c>
      <c r="R1657" s="3">
        <v>0.21162246066925972</v>
      </c>
      <c r="S1657" s="122">
        <f t="shared" si="79"/>
        <v>2532111922.4500051</v>
      </c>
      <c r="T1657" s="3">
        <v>0.43821509835518735</v>
      </c>
      <c r="U1657" s="122">
        <f t="shared" si="80"/>
        <v>-12149840692.894873</v>
      </c>
      <c r="V1657" s="3">
        <f t="shared" si="81"/>
        <v>0.47677396806856359</v>
      </c>
    </row>
    <row r="1658" spans="13:22" x14ac:dyDescent="0.25">
      <c r="M1658" s="3">
        <v>1654</v>
      </c>
      <c r="N1658" s="122">
        <f>(_xlfn.GAMMA.INV(T1658,IF($O$2="Railway",$D$31,$D$32),IF($O$2="Railway",$F$31,$F$32))*'CBA Result'!$G$124)</f>
        <v>2926267527.614615</v>
      </c>
      <c r="O1658" s="122">
        <f>'CBA Result'!$G$123+'CBA Result'!$G$127+'CBA Result'!$G$128+'CBA Result'!$G$129+'CBA Result'!$G$130</f>
        <v>728759586.14829445</v>
      </c>
      <c r="P1658" s="122">
        <f>'CBA Result'!$G$125+'CBA Result'!$G$126</f>
        <v>5415872827.8395329</v>
      </c>
      <c r="Q1658" s="122">
        <f>'CBA Result'!$G$110</f>
        <v>-7384971586.1375494</v>
      </c>
      <c r="R1658" s="3">
        <v>0.81074127884481106</v>
      </c>
      <c r="S1658" s="122">
        <f t="shared" si="79"/>
        <v>6639865005.6807718</v>
      </c>
      <c r="T1658" s="3">
        <v>0.70674814970830313</v>
      </c>
      <c r="U1658" s="122">
        <f t="shared" si="80"/>
        <v>-14042536690.601423</v>
      </c>
      <c r="V1658" s="3">
        <f t="shared" si="81"/>
        <v>0.73312196694020282</v>
      </c>
    </row>
    <row r="1659" spans="13:22" x14ac:dyDescent="0.25">
      <c r="M1659" s="3">
        <v>1655</v>
      </c>
      <c r="N1659" s="122">
        <f>(_xlfn.GAMMA.INV(T1659,IF($O$2="Railway",$D$31,$D$32),IF($O$2="Railway",$F$31,$F$32))*'CBA Result'!$G$124)</f>
        <v>4309672300.702137</v>
      </c>
      <c r="O1659" s="122">
        <f>'CBA Result'!$G$123+'CBA Result'!$G$127+'CBA Result'!$G$128+'CBA Result'!$G$129+'CBA Result'!$G$130</f>
        <v>728759586.14829445</v>
      </c>
      <c r="P1659" s="122">
        <f>'CBA Result'!$G$125+'CBA Result'!$G$126</f>
        <v>5415872827.8395329</v>
      </c>
      <c r="Q1659" s="122">
        <f>'CBA Result'!$G$110</f>
        <v>-7384971586.1375494</v>
      </c>
      <c r="R1659" s="3">
        <v>0.49870972138161274</v>
      </c>
      <c r="S1659" s="122">
        <f t="shared" si="79"/>
        <v>4274465715.7719512</v>
      </c>
      <c r="T1659" s="3">
        <v>0.99525954925920979</v>
      </c>
      <c r="U1659" s="122">
        <f t="shared" si="80"/>
        <v>-20681202533.936138</v>
      </c>
      <c r="V1659" s="3">
        <f t="shared" si="81"/>
        <v>0.45030735458156701</v>
      </c>
    </row>
    <row r="1660" spans="13:22" x14ac:dyDescent="0.25">
      <c r="M1660" s="3">
        <v>1656</v>
      </c>
      <c r="N1660" s="122">
        <f>(_xlfn.GAMMA.INV(T1660,IF($O$2="Railway",$D$31,$D$32),IF($O$2="Railway",$F$31,$F$32))*'CBA Result'!$G$124)</f>
        <v>1612623065.3841078</v>
      </c>
      <c r="O1660" s="122">
        <f>'CBA Result'!$G$123+'CBA Result'!$G$127+'CBA Result'!$G$128+'CBA Result'!$G$129+'CBA Result'!$G$130</f>
        <v>728759586.14829445</v>
      </c>
      <c r="P1660" s="122">
        <f>'CBA Result'!$G$125+'CBA Result'!$G$126</f>
        <v>5415872827.8395329</v>
      </c>
      <c r="Q1660" s="122">
        <f>'CBA Result'!$G$110</f>
        <v>-7384971586.1375494</v>
      </c>
      <c r="R1660" s="3">
        <v>0.7176365924365955</v>
      </c>
      <c r="S1660" s="122">
        <f t="shared" si="79"/>
        <v>5799316732.3742819</v>
      </c>
      <c r="T1660" s="3">
        <v>1.6373572744115661E-2</v>
      </c>
      <c r="U1660" s="122">
        <f t="shared" si="80"/>
        <v>-7738635770.6761351</v>
      </c>
      <c r="V1660" s="3">
        <f t="shared" si="81"/>
        <v>1.0519553607567473</v>
      </c>
    </row>
    <row r="1661" spans="13:22" x14ac:dyDescent="0.25">
      <c r="M1661" s="3">
        <v>1657</v>
      </c>
      <c r="N1661" s="122">
        <f>(_xlfn.GAMMA.INV(T1661,IF($O$2="Railway",$D$31,$D$32),IF($O$2="Railway",$F$31,$F$32))*'CBA Result'!$G$124)</f>
        <v>2733661157.9464927</v>
      </c>
      <c r="O1661" s="122">
        <f>'CBA Result'!$G$123+'CBA Result'!$G$127+'CBA Result'!$G$128+'CBA Result'!$G$129+'CBA Result'!$G$130</f>
        <v>728759586.14829445</v>
      </c>
      <c r="P1661" s="122">
        <f>'CBA Result'!$G$125+'CBA Result'!$G$126</f>
        <v>5415872827.8395329</v>
      </c>
      <c r="Q1661" s="122">
        <f>'CBA Result'!$G$110</f>
        <v>-7384971586.1375494</v>
      </c>
      <c r="R1661" s="3">
        <v>0.23291186518836948</v>
      </c>
      <c r="S1661" s="122">
        <f t="shared" si="79"/>
        <v>2665910885.7130127</v>
      </c>
      <c r="T1661" s="3">
        <v>0.58346413566092159</v>
      </c>
      <c r="U1661" s="122">
        <f t="shared" si="80"/>
        <v>-13118259608.145842</v>
      </c>
      <c r="V1661" s="3">
        <f t="shared" si="81"/>
        <v>0.46716041707258071</v>
      </c>
    </row>
    <row r="1662" spans="13:22" x14ac:dyDescent="0.25">
      <c r="M1662" s="3">
        <v>1658</v>
      </c>
      <c r="N1662" s="122">
        <f>(_xlfn.GAMMA.INV(T1662,IF($O$2="Railway",$D$31,$D$32),IF($O$2="Railway",$F$31,$F$32))*'CBA Result'!$G$124)</f>
        <v>1915380492.7825396</v>
      </c>
      <c r="O1662" s="122">
        <f>'CBA Result'!$G$123+'CBA Result'!$G$127+'CBA Result'!$G$128+'CBA Result'!$G$129+'CBA Result'!$G$130</f>
        <v>728759586.14829445</v>
      </c>
      <c r="P1662" s="122">
        <f>'CBA Result'!$G$125+'CBA Result'!$G$126</f>
        <v>5415872827.8395329</v>
      </c>
      <c r="Q1662" s="122">
        <f>'CBA Result'!$G$110</f>
        <v>-7384971586.1375494</v>
      </c>
      <c r="R1662" s="3">
        <v>0.53002067974832878</v>
      </c>
      <c r="S1662" s="122">
        <f t="shared" si="79"/>
        <v>4471892767.1783438</v>
      </c>
      <c r="T1662" s="3">
        <v>7.8786960767235126E-2</v>
      </c>
      <c r="U1662" s="122">
        <f t="shared" si="80"/>
        <v>-9191504396.8267403</v>
      </c>
      <c r="V1662" s="3">
        <f t="shared" si="81"/>
        <v>0.77419675157484613</v>
      </c>
    </row>
    <row r="1663" spans="13:22" x14ac:dyDescent="0.25">
      <c r="M1663" s="3">
        <v>1659</v>
      </c>
      <c r="N1663" s="122">
        <f>(_xlfn.GAMMA.INV(T1663,IF($O$2="Railway",$D$31,$D$32),IF($O$2="Railway",$F$31,$F$32))*'CBA Result'!$G$124)</f>
        <v>2076835585.7782004</v>
      </c>
      <c r="O1663" s="122">
        <f>'CBA Result'!$G$123+'CBA Result'!$G$127+'CBA Result'!$G$128+'CBA Result'!$G$129+'CBA Result'!$G$130</f>
        <v>728759586.14829445</v>
      </c>
      <c r="P1663" s="122">
        <f>'CBA Result'!$G$125+'CBA Result'!$G$126</f>
        <v>5415872827.8395329</v>
      </c>
      <c r="Q1663" s="122">
        <f>'CBA Result'!$G$110</f>
        <v>-7384971586.1375494</v>
      </c>
      <c r="R1663" s="3">
        <v>0.9705083403754472</v>
      </c>
      <c r="S1663" s="122">
        <f t="shared" si="79"/>
        <v>9289617513.1068897</v>
      </c>
      <c r="T1663" s="3">
        <v>0.14456474054191393</v>
      </c>
      <c r="U1663" s="122">
        <f t="shared" si="80"/>
        <v>-9966293115.1788864</v>
      </c>
      <c r="V1663" s="3">
        <f t="shared" si="81"/>
        <v>1.2136119764139894</v>
      </c>
    </row>
    <row r="1664" spans="13:22" x14ac:dyDescent="0.25">
      <c r="M1664" s="3">
        <v>1660</v>
      </c>
      <c r="N1664" s="122">
        <f>(_xlfn.GAMMA.INV(T1664,IF($O$2="Railway",$D$31,$D$32),IF($O$2="Railway",$F$31,$F$32))*'CBA Result'!$G$124)</f>
        <v>3003356498.3464112</v>
      </c>
      <c r="O1664" s="122">
        <f>'CBA Result'!$G$123+'CBA Result'!$G$127+'CBA Result'!$G$128+'CBA Result'!$G$129+'CBA Result'!$G$130</f>
        <v>728759586.14829445</v>
      </c>
      <c r="P1664" s="122">
        <f>'CBA Result'!$G$125+'CBA Result'!$G$126</f>
        <v>5415872827.8395329</v>
      </c>
      <c r="Q1664" s="122">
        <f>'CBA Result'!$G$110</f>
        <v>-7384971586.1375494</v>
      </c>
      <c r="R1664" s="3">
        <v>0.84334182593414264</v>
      </c>
      <c r="S1664" s="122">
        <f t="shared" si="79"/>
        <v>6992488850.2643547</v>
      </c>
      <c r="T1664" s="3">
        <v>0.74958298024825454</v>
      </c>
      <c r="U1664" s="122">
        <f t="shared" si="80"/>
        <v>-14412470297.056192</v>
      </c>
      <c r="V1664" s="3">
        <f t="shared" si="81"/>
        <v>0.74411982912808539</v>
      </c>
    </row>
    <row r="1665" spans="13:22" x14ac:dyDescent="0.25">
      <c r="M1665" s="3">
        <v>1661</v>
      </c>
      <c r="N1665" s="122">
        <f>(_xlfn.GAMMA.INV(T1665,IF($O$2="Railway",$D$31,$D$32),IF($O$2="Railway",$F$31,$F$32))*'CBA Result'!$G$124)</f>
        <v>3597532097.3956475</v>
      </c>
      <c r="O1665" s="122">
        <f>'CBA Result'!$G$123+'CBA Result'!$G$127+'CBA Result'!$G$128+'CBA Result'!$G$129+'CBA Result'!$G$130</f>
        <v>728759586.14829445</v>
      </c>
      <c r="P1665" s="122">
        <f>'CBA Result'!$G$125+'CBA Result'!$G$126</f>
        <v>5415872827.8395329</v>
      </c>
      <c r="Q1665" s="122">
        <f>'CBA Result'!$G$110</f>
        <v>-7384971586.1375494</v>
      </c>
      <c r="R1665" s="3">
        <v>0.85773589595023436</v>
      </c>
      <c r="S1665" s="122">
        <f t="shared" si="79"/>
        <v>7162885160.1778526</v>
      </c>
      <c r="T1665" s="3">
        <v>0.94554262349432894</v>
      </c>
      <c r="U1665" s="122">
        <f t="shared" si="80"/>
        <v>-17263792868.068859</v>
      </c>
      <c r="V1665" s="3">
        <f t="shared" si="81"/>
        <v>0.66550710678255387</v>
      </c>
    </row>
    <row r="1666" spans="13:22" x14ac:dyDescent="0.25">
      <c r="M1666" s="3">
        <v>1662</v>
      </c>
      <c r="N1666" s="122">
        <f>(_xlfn.GAMMA.INV(T1666,IF($O$2="Railway",$D$31,$D$32),IF($O$2="Railway",$F$31,$F$32))*'CBA Result'!$G$124)</f>
        <v>3157450016.0802722</v>
      </c>
      <c r="O1666" s="122">
        <f>'CBA Result'!$G$123+'CBA Result'!$G$127+'CBA Result'!$G$128+'CBA Result'!$G$129+'CBA Result'!$G$130</f>
        <v>728759586.14829445</v>
      </c>
      <c r="P1666" s="122">
        <f>'CBA Result'!$G$125+'CBA Result'!$G$126</f>
        <v>5415872827.8395329</v>
      </c>
      <c r="Q1666" s="122">
        <f>'CBA Result'!$G$110</f>
        <v>-7384971586.1375494</v>
      </c>
      <c r="R1666" s="3">
        <v>0.67469503089528982</v>
      </c>
      <c r="S1666" s="122">
        <f t="shared" si="79"/>
        <v>5464705975.1885319</v>
      </c>
      <c r="T1666" s="3">
        <v>0.82255836803241367</v>
      </c>
      <c r="U1666" s="122">
        <f t="shared" si="80"/>
        <v>-15151932378.40782</v>
      </c>
      <c r="V1666" s="3">
        <f t="shared" si="81"/>
        <v>0.61714343384627102</v>
      </c>
    </row>
    <row r="1667" spans="13:22" x14ac:dyDescent="0.25">
      <c r="M1667" s="3">
        <v>1663</v>
      </c>
      <c r="N1667" s="122">
        <f>(_xlfn.GAMMA.INV(T1667,IF($O$2="Railway",$D$31,$D$32),IF($O$2="Railway",$F$31,$F$32))*'CBA Result'!$G$124)</f>
        <v>2405143585.6169033</v>
      </c>
      <c r="O1667" s="122">
        <f>'CBA Result'!$G$123+'CBA Result'!$G$127+'CBA Result'!$G$128+'CBA Result'!$G$129+'CBA Result'!$G$130</f>
        <v>728759586.14829445</v>
      </c>
      <c r="P1667" s="122">
        <f>'CBA Result'!$G$125+'CBA Result'!$G$126</f>
        <v>5415872827.8395329</v>
      </c>
      <c r="Q1667" s="122">
        <f>'CBA Result'!$G$110</f>
        <v>-7384971586.1375494</v>
      </c>
      <c r="R1667" s="3">
        <v>0.25360240042895887</v>
      </c>
      <c r="S1667" s="122">
        <f t="shared" si="79"/>
        <v>2793815220.9524083</v>
      </c>
      <c r="T1667" s="3">
        <v>0.34621492265587372</v>
      </c>
      <c r="U1667" s="122">
        <f t="shared" si="80"/>
        <v>-11541773514.714016</v>
      </c>
      <c r="V1667" s="3">
        <f t="shared" si="81"/>
        <v>0.51358817474287299</v>
      </c>
    </row>
    <row r="1668" spans="13:22" x14ac:dyDescent="0.25">
      <c r="M1668" s="3">
        <v>1664</v>
      </c>
      <c r="N1668" s="122">
        <f>(_xlfn.GAMMA.INV(T1668,IF($O$2="Railway",$D$31,$D$32),IF($O$2="Railway",$F$31,$F$32))*'CBA Result'!$G$124)</f>
        <v>3615117081.4918442</v>
      </c>
      <c r="O1668" s="122">
        <f>'CBA Result'!$G$123+'CBA Result'!$G$127+'CBA Result'!$G$128+'CBA Result'!$G$129+'CBA Result'!$G$130</f>
        <v>728759586.14829445</v>
      </c>
      <c r="P1668" s="122">
        <f>'CBA Result'!$G$125+'CBA Result'!$G$126</f>
        <v>5415872827.8395329</v>
      </c>
      <c r="Q1668" s="122">
        <f>'CBA Result'!$G$110</f>
        <v>-7384971586.1375494</v>
      </c>
      <c r="R1668" s="3">
        <v>0.12060516222589934</v>
      </c>
      <c r="S1668" s="122">
        <f t="shared" si="79"/>
        <v>1916191039.0904152</v>
      </c>
      <c r="T1668" s="3">
        <v>0.94834619546437093</v>
      </c>
      <c r="U1668" s="122">
        <f t="shared" si="80"/>
        <v>-17348179473.888107</v>
      </c>
      <c r="V1668" s="3">
        <f t="shared" si="81"/>
        <v>0.36084868248873003</v>
      </c>
    </row>
    <row r="1669" spans="13:22" x14ac:dyDescent="0.25">
      <c r="M1669" s="3">
        <v>1665</v>
      </c>
      <c r="N1669" s="122">
        <f>(_xlfn.GAMMA.INV(T1669,IF($O$2="Railway",$D$31,$D$32),IF($O$2="Railway",$F$31,$F$32))*'CBA Result'!$G$124)</f>
        <v>2229762385.4502749</v>
      </c>
      <c r="O1669" s="122">
        <f>'CBA Result'!$G$123+'CBA Result'!$G$127+'CBA Result'!$G$128+'CBA Result'!$G$129+'CBA Result'!$G$130</f>
        <v>728759586.14829445</v>
      </c>
      <c r="P1669" s="122">
        <f>'CBA Result'!$G$125+'CBA Result'!$G$126</f>
        <v>5415872827.8395329</v>
      </c>
      <c r="Q1669" s="122">
        <f>'CBA Result'!$G$110</f>
        <v>-7384971586.1375494</v>
      </c>
      <c r="R1669" s="3">
        <v>0.91709115089378457</v>
      </c>
      <c r="S1669" s="122">
        <f t="shared" si="79"/>
        <v>8017455653.0063152</v>
      </c>
      <c r="T1669" s="3">
        <v>0.22895399002959116</v>
      </c>
      <c r="U1669" s="122">
        <f t="shared" si="80"/>
        <v>-10700156364.217468</v>
      </c>
      <c r="V1669" s="3">
        <f t="shared" si="81"/>
        <v>1.0257773111904975</v>
      </c>
    </row>
    <row r="1670" spans="13:22" x14ac:dyDescent="0.25">
      <c r="M1670" s="3">
        <v>1666</v>
      </c>
      <c r="N1670" s="122">
        <f>(_xlfn.GAMMA.INV(T1670,IF($O$2="Railway",$D$31,$D$32),IF($O$2="Railway",$F$31,$F$32))*'CBA Result'!$G$124)</f>
        <v>1938626139.4761133</v>
      </c>
      <c r="O1670" s="122">
        <f>'CBA Result'!$G$123+'CBA Result'!$G$127+'CBA Result'!$G$128+'CBA Result'!$G$129+'CBA Result'!$G$130</f>
        <v>728759586.14829445</v>
      </c>
      <c r="P1670" s="122">
        <f>'CBA Result'!$G$125+'CBA Result'!$G$126</f>
        <v>5415872827.8395329</v>
      </c>
      <c r="Q1670" s="122">
        <f>'CBA Result'!$G$110</f>
        <v>-7384971586.1375494</v>
      </c>
      <c r="R1670" s="3">
        <v>0.8892186552670972</v>
      </c>
      <c r="S1670" s="122">
        <f t="shared" ref="S1670:S1733" si="82">_xlfn.BETA.INV(R1670,IF($O$2="Railway",$I$30,$J$30),IF($O$2="Railway",$I$31,$J$31),IF($O$2="Railway",$I$27,$J$27),IF($O$2="Railway",$I$29,$J$29))*P1670</f>
        <v>7578549631.096837</v>
      </c>
      <c r="T1670" s="3">
        <v>8.6725860864115156E-2</v>
      </c>
      <c r="U1670" s="122">
        <f t="shared" ref="U1670:U1733" si="83">_xlfn.GAMMA.INV(T1670,IF($O$2="Railway",$D$31,$D$32),IF($O$2="Railway",$F$31,$F$32))*Q1670</f>
        <v>-9303055320.8317509</v>
      </c>
      <c r="V1670" s="3">
        <f t="shared" ref="V1670:V1733" si="84">(N1670+O1670+S1670)/-U1670</f>
        <v>1.1013516531260608</v>
      </c>
    </row>
    <row r="1671" spans="13:22" x14ac:dyDescent="0.25">
      <c r="M1671" s="3">
        <v>1667</v>
      </c>
      <c r="N1671" s="122">
        <f>(_xlfn.GAMMA.INV(T1671,IF($O$2="Railway",$D$31,$D$32),IF($O$2="Railway",$F$31,$F$32))*'CBA Result'!$G$124)</f>
        <v>2217820858.9247565</v>
      </c>
      <c r="O1671" s="122">
        <f>'CBA Result'!$G$123+'CBA Result'!$G$127+'CBA Result'!$G$128+'CBA Result'!$G$129+'CBA Result'!$G$130</f>
        <v>728759586.14829445</v>
      </c>
      <c r="P1671" s="122">
        <f>'CBA Result'!$G$125+'CBA Result'!$G$126</f>
        <v>5415872827.8395329</v>
      </c>
      <c r="Q1671" s="122">
        <f>'CBA Result'!$G$110</f>
        <v>-7384971586.1375494</v>
      </c>
      <c r="R1671" s="3">
        <v>0.31950128347760398</v>
      </c>
      <c r="S1671" s="122">
        <f t="shared" si="82"/>
        <v>3192322909.3842506</v>
      </c>
      <c r="T1671" s="3">
        <v>0.22166999880388116</v>
      </c>
      <c r="U1671" s="122">
        <f t="shared" si="83"/>
        <v>-10642851513.313055</v>
      </c>
      <c r="V1671" s="3">
        <f t="shared" si="84"/>
        <v>0.57681001626098027</v>
      </c>
    </row>
    <row r="1672" spans="13:22" x14ac:dyDescent="0.25">
      <c r="M1672" s="3">
        <v>1668</v>
      </c>
      <c r="N1672" s="122">
        <f>(_xlfn.GAMMA.INV(T1672,IF($O$2="Railway",$D$31,$D$32),IF($O$2="Railway",$F$31,$F$32))*'CBA Result'!$G$124)</f>
        <v>3202954003.7834401</v>
      </c>
      <c r="O1672" s="122">
        <f>'CBA Result'!$G$123+'CBA Result'!$G$127+'CBA Result'!$G$128+'CBA Result'!$G$129+'CBA Result'!$G$130</f>
        <v>728759586.14829445</v>
      </c>
      <c r="P1672" s="122">
        <f>'CBA Result'!$G$125+'CBA Result'!$G$126</f>
        <v>5415872827.8395329</v>
      </c>
      <c r="Q1672" s="122">
        <f>'CBA Result'!$G$110</f>
        <v>-7384971586.1375494</v>
      </c>
      <c r="R1672" s="3">
        <v>0.68098491162062635</v>
      </c>
      <c r="S1672" s="122">
        <f t="shared" si="82"/>
        <v>5512200294.5512695</v>
      </c>
      <c r="T1672" s="3">
        <v>0.84086449522529561</v>
      </c>
      <c r="U1672" s="122">
        <f t="shared" si="83"/>
        <v>-15370296356.021065</v>
      </c>
      <c r="V1672" s="3">
        <f t="shared" si="84"/>
        <v>0.61442627166934904</v>
      </c>
    </row>
    <row r="1673" spans="13:22" x14ac:dyDescent="0.25">
      <c r="M1673" s="3">
        <v>1669</v>
      </c>
      <c r="N1673" s="122">
        <f>(_xlfn.GAMMA.INV(T1673,IF($O$2="Railway",$D$31,$D$32),IF($O$2="Railway",$F$31,$F$32))*'CBA Result'!$G$124)</f>
        <v>2047447447.308778</v>
      </c>
      <c r="O1673" s="122">
        <f>'CBA Result'!$G$123+'CBA Result'!$G$127+'CBA Result'!$G$128+'CBA Result'!$G$129+'CBA Result'!$G$130</f>
        <v>728759586.14829445</v>
      </c>
      <c r="P1673" s="122">
        <f>'CBA Result'!$G$125+'CBA Result'!$G$126</f>
        <v>5415872827.8395329</v>
      </c>
      <c r="Q1673" s="122">
        <f>'CBA Result'!$G$110</f>
        <v>-7384971586.1375494</v>
      </c>
      <c r="R1673" s="3">
        <v>0.86602382729006089</v>
      </c>
      <c r="S1673" s="122">
        <f t="shared" si="82"/>
        <v>7266022831.6396637</v>
      </c>
      <c r="T1673" s="3">
        <v>0.13074000199636071</v>
      </c>
      <c r="U1673" s="122">
        <f t="shared" si="83"/>
        <v>-9825265677.0410824</v>
      </c>
      <c r="V1673" s="3">
        <f t="shared" si="84"/>
        <v>1.022082271888346</v>
      </c>
    </row>
    <row r="1674" spans="13:22" x14ac:dyDescent="0.25">
      <c r="M1674" s="3">
        <v>1670</v>
      </c>
      <c r="N1674" s="122">
        <f>(_xlfn.GAMMA.INV(T1674,IF($O$2="Railway",$D$31,$D$32),IF($O$2="Railway",$F$31,$F$32))*'CBA Result'!$G$124)</f>
        <v>2964547456.097929</v>
      </c>
      <c r="O1674" s="122">
        <f>'CBA Result'!$G$123+'CBA Result'!$G$127+'CBA Result'!$G$128+'CBA Result'!$G$129+'CBA Result'!$G$130</f>
        <v>728759586.14829445</v>
      </c>
      <c r="P1674" s="122">
        <f>'CBA Result'!$G$125+'CBA Result'!$G$126</f>
        <v>5415872827.8395329</v>
      </c>
      <c r="Q1674" s="122">
        <f>'CBA Result'!$G$110</f>
        <v>-7384971586.1375494</v>
      </c>
      <c r="R1674" s="3">
        <v>8.0541236416967976E-2</v>
      </c>
      <c r="S1674" s="122">
        <f t="shared" si="82"/>
        <v>1601536468.5321214</v>
      </c>
      <c r="T1674" s="3">
        <v>0.72853150807395339</v>
      </c>
      <c r="U1674" s="122">
        <f t="shared" si="83"/>
        <v>-14226233941.508186</v>
      </c>
      <c r="V1674" s="3">
        <f t="shared" si="84"/>
        <v>0.37218869959177792</v>
      </c>
    </row>
    <row r="1675" spans="13:22" x14ac:dyDescent="0.25">
      <c r="M1675" s="3">
        <v>1671</v>
      </c>
      <c r="N1675" s="122">
        <f>(_xlfn.GAMMA.INV(T1675,IF($O$2="Railway",$D$31,$D$32),IF($O$2="Railway",$F$31,$F$32))*'CBA Result'!$G$124)</f>
        <v>2663625307.880434</v>
      </c>
      <c r="O1675" s="122">
        <f>'CBA Result'!$G$123+'CBA Result'!$G$127+'CBA Result'!$G$128+'CBA Result'!$G$129+'CBA Result'!$G$130</f>
        <v>728759586.14829445</v>
      </c>
      <c r="P1675" s="122">
        <f>'CBA Result'!$G$125+'CBA Result'!$G$126</f>
        <v>5415872827.8395329</v>
      </c>
      <c r="Q1675" s="122">
        <f>'CBA Result'!$G$110</f>
        <v>-7384971586.1375494</v>
      </c>
      <c r="R1675" s="3">
        <v>0.64728518391045997</v>
      </c>
      <c r="S1675" s="122">
        <f t="shared" si="82"/>
        <v>5262972108.9099836</v>
      </c>
      <c r="T1675" s="3">
        <v>0.53417245634195532</v>
      </c>
      <c r="U1675" s="122">
        <f t="shared" si="83"/>
        <v>-12782172430.562393</v>
      </c>
      <c r="V1675" s="3">
        <f t="shared" si="84"/>
        <v>0.67714287613923951</v>
      </c>
    </row>
    <row r="1676" spans="13:22" x14ac:dyDescent="0.25">
      <c r="M1676" s="3">
        <v>1672</v>
      </c>
      <c r="N1676" s="122">
        <f>(_xlfn.GAMMA.INV(T1676,IF($O$2="Railway",$D$31,$D$32),IF($O$2="Railway",$F$31,$F$32))*'CBA Result'!$G$124)</f>
        <v>2115960042.8233118</v>
      </c>
      <c r="O1676" s="122">
        <f>'CBA Result'!$G$123+'CBA Result'!$G$127+'CBA Result'!$G$128+'CBA Result'!$G$129+'CBA Result'!$G$130</f>
        <v>728759586.14829445</v>
      </c>
      <c r="P1676" s="122">
        <f>'CBA Result'!$G$125+'CBA Result'!$G$126</f>
        <v>5415872827.8395329</v>
      </c>
      <c r="Q1676" s="122">
        <f>'CBA Result'!$G$110</f>
        <v>-7384971586.1375494</v>
      </c>
      <c r="R1676" s="3">
        <v>0.90694190560363774</v>
      </c>
      <c r="S1676" s="122">
        <f t="shared" si="82"/>
        <v>7847667294.2644777</v>
      </c>
      <c r="T1676" s="3">
        <v>0.16421745150407974</v>
      </c>
      <c r="U1676" s="122">
        <f t="shared" si="83"/>
        <v>-10154043079.381132</v>
      </c>
      <c r="V1676" s="3">
        <f t="shared" si="84"/>
        <v>1.0530176836602276</v>
      </c>
    </row>
    <row r="1677" spans="13:22" x14ac:dyDescent="0.25">
      <c r="M1677" s="3">
        <v>1673</v>
      </c>
      <c r="N1677" s="122">
        <f>(_xlfn.GAMMA.INV(T1677,IF($O$2="Railway",$D$31,$D$32),IF($O$2="Railway",$F$31,$F$32))*'CBA Result'!$G$124)</f>
        <v>1989285957.4014618</v>
      </c>
      <c r="O1677" s="122">
        <f>'CBA Result'!$G$123+'CBA Result'!$G$127+'CBA Result'!$G$128+'CBA Result'!$G$129+'CBA Result'!$G$130</f>
        <v>728759586.14829445</v>
      </c>
      <c r="P1677" s="122">
        <f>'CBA Result'!$G$125+'CBA Result'!$G$126</f>
        <v>5415872827.8395329</v>
      </c>
      <c r="Q1677" s="122">
        <f>'CBA Result'!$G$110</f>
        <v>-7384971586.1375494</v>
      </c>
      <c r="R1677" s="3">
        <v>0.32231741161646255</v>
      </c>
      <c r="S1677" s="122">
        <f t="shared" si="82"/>
        <v>3209170241.757071</v>
      </c>
      <c r="T1677" s="3">
        <v>0.10580421816725849</v>
      </c>
      <c r="U1677" s="122">
        <f t="shared" si="83"/>
        <v>-9546161033.2256527</v>
      </c>
      <c r="V1677" s="3">
        <f t="shared" si="84"/>
        <v>0.62090046089490891</v>
      </c>
    </row>
    <row r="1678" spans="13:22" x14ac:dyDescent="0.25">
      <c r="M1678" s="3">
        <v>1674</v>
      </c>
      <c r="N1678" s="122">
        <f>(_xlfn.GAMMA.INV(T1678,IF($O$2="Railway",$D$31,$D$32),IF($O$2="Railway",$F$31,$F$32))*'CBA Result'!$G$124)</f>
        <v>2684423334.5871258</v>
      </c>
      <c r="O1678" s="122">
        <f>'CBA Result'!$G$123+'CBA Result'!$G$127+'CBA Result'!$G$128+'CBA Result'!$G$129+'CBA Result'!$G$130</f>
        <v>728759586.14829445</v>
      </c>
      <c r="P1678" s="122">
        <f>'CBA Result'!$G$125+'CBA Result'!$G$126</f>
        <v>5415872827.8395329</v>
      </c>
      <c r="Q1678" s="122">
        <f>'CBA Result'!$G$110</f>
        <v>-7384971586.1375494</v>
      </c>
      <c r="R1678" s="3">
        <v>0.78727252831128747</v>
      </c>
      <c r="S1678" s="122">
        <f t="shared" si="82"/>
        <v>6408508013.6836996</v>
      </c>
      <c r="T1678" s="3">
        <v>0.54898978304535706</v>
      </c>
      <c r="U1678" s="122">
        <f t="shared" si="83"/>
        <v>-12881977745.819712</v>
      </c>
      <c r="V1678" s="3">
        <f t="shared" si="84"/>
        <v>0.76243657054960567</v>
      </c>
    </row>
    <row r="1679" spans="13:22" x14ac:dyDescent="0.25">
      <c r="M1679" s="3">
        <v>1675</v>
      </c>
      <c r="N1679" s="122">
        <f>(_xlfn.GAMMA.INV(T1679,IF($O$2="Railway",$D$31,$D$32),IF($O$2="Railway",$F$31,$F$32))*'CBA Result'!$G$124)</f>
        <v>1207409426.8361678</v>
      </c>
      <c r="O1679" s="122">
        <f>'CBA Result'!$G$123+'CBA Result'!$G$127+'CBA Result'!$G$128+'CBA Result'!$G$129+'CBA Result'!$G$130</f>
        <v>728759586.14829445</v>
      </c>
      <c r="P1679" s="122">
        <f>'CBA Result'!$G$125+'CBA Result'!$G$126</f>
        <v>5415872827.8395329</v>
      </c>
      <c r="Q1679" s="122">
        <f>'CBA Result'!$G$110</f>
        <v>-7384971586.1375494</v>
      </c>
      <c r="R1679" s="3">
        <v>0.65140006006891626</v>
      </c>
      <c r="S1679" s="122">
        <f t="shared" si="82"/>
        <v>5292746280.4793453</v>
      </c>
      <c r="T1679" s="3">
        <v>5.4231901170864738E-4</v>
      </c>
      <c r="U1679" s="122">
        <f t="shared" si="83"/>
        <v>-5794101536.1456318</v>
      </c>
      <c r="V1679" s="3">
        <f t="shared" si="84"/>
        <v>1.2476335197730495</v>
      </c>
    </row>
    <row r="1680" spans="13:22" x14ac:dyDescent="0.25">
      <c r="M1680" s="3">
        <v>1676</v>
      </c>
      <c r="N1680" s="122">
        <f>(_xlfn.GAMMA.INV(T1680,IF($O$2="Railway",$D$31,$D$32),IF($O$2="Railway",$F$31,$F$32))*'CBA Result'!$G$124)</f>
        <v>2162059312.8940601</v>
      </c>
      <c r="O1680" s="122">
        <f>'CBA Result'!$G$123+'CBA Result'!$G$127+'CBA Result'!$G$128+'CBA Result'!$G$129+'CBA Result'!$G$130</f>
        <v>728759586.14829445</v>
      </c>
      <c r="P1680" s="122">
        <f>'CBA Result'!$G$125+'CBA Result'!$G$126</f>
        <v>5415872827.8395329</v>
      </c>
      <c r="Q1680" s="122">
        <f>'CBA Result'!$G$110</f>
        <v>-7384971586.1375494</v>
      </c>
      <c r="R1680" s="3">
        <v>0.62124550246178811</v>
      </c>
      <c r="S1680" s="122">
        <f t="shared" si="82"/>
        <v>5078310672.2935772</v>
      </c>
      <c r="T1680" s="3">
        <v>0.18913764593191495</v>
      </c>
      <c r="U1680" s="122">
        <f t="shared" si="83"/>
        <v>-10375263690.712635</v>
      </c>
      <c r="V1680" s="3">
        <f t="shared" si="84"/>
        <v>0.76808935260792055</v>
      </c>
    </row>
    <row r="1681" spans="13:22" x14ac:dyDescent="0.25">
      <c r="M1681" s="3">
        <v>1677</v>
      </c>
      <c r="N1681" s="122">
        <f>(_xlfn.GAMMA.INV(T1681,IF($O$2="Railway",$D$31,$D$32),IF($O$2="Railway",$F$31,$F$32))*'CBA Result'!$G$124)</f>
        <v>3290187690.5213976</v>
      </c>
      <c r="O1681" s="122">
        <f>'CBA Result'!$G$123+'CBA Result'!$G$127+'CBA Result'!$G$128+'CBA Result'!$G$129+'CBA Result'!$G$130</f>
        <v>728759586.14829445</v>
      </c>
      <c r="P1681" s="122">
        <f>'CBA Result'!$G$125+'CBA Result'!$G$126</f>
        <v>5415872827.8395329</v>
      </c>
      <c r="Q1681" s="122">
        <f>'CBA Result'!$G$110</f>
        <v>-7384971586.1375494</v>
      </c>
      <c r="R1681" s="3">
        <v>0.12442176441479469</v>
      </c>
      <c r="S1681" s="122">
        <f t="shared" si="82"/>
        <v>1944203117.0539913</v>
      </c>
      <c r="T1681" s="3">
        <v>0.87198278101533</v>
      </c>
      <c r="U1681" s="122">
        <f t="shared" si="83"/>
        <v>-15788912301.116407</v>
      </c>
      <c r="V1681" s="3">
        <f t="shared" si="84"/>
        <v>0.37767961972288866</v>
      </c>
    </row>
    <row r="1682" spans="13:22" x14ac:dyDescent="0.25">
      <c r="M1682" s="3">
        <v>1678</v>
      </c>
      <c r="N1682" s="122">
        <f>(_xlfn.GAMMA.INV(T1682,IF($O$2="Railway",$D$31,$D$32),IF($O$2="Railway",$F$31,$F$32))*'CBA Result'!$G$124)</f>
        <v>2307849286.9285641</v>
      </c>
      <c r="O1682" s="122">
        <f>'CBA Result'!$G$123+'CBA Result'!$G$127+'CBA Result'!$G$128+'CBA Result'!$G$129+'CBA Result'!$G$130</f>
        <v>728759586.14829445</v>
      </c>
      <c r="P1682" s="122">
        <f>'CBA Result'!$G$125+'CBA Result'!$G$126</f>
        <v>5415872827.8395329</v>
      </c>
      <c r="Q1682" s="122">
        <f>'CBA Result'!$G$110</f>
        <v>-7384971586.1375494</v>
      </c>
      <c r="R1682" s="3">
        <v>0.14738381800826872</v>
      </c>
      <c r="S1682" s="122">
        <f t="shared" si="82"/>
        <v>2107594723.7635753</v>
      </c>
      <c r="T1682" s="3">
        <v>0.27903066919058628</v>
      </c>
      <c r="U1682" s="122">
        <f t="shared" si="83"/>
        <v>-11074878828.488569</v>
      </c>
      <c r="V1682" s="3">
        <f t="shared" si="84"/>
        <v>0.46449299143641132</v>
      </c>
    </row>
    <row r="1683" spans="13:22" x14ac:dyDescent="0.25">
      <c r="M1683" s="3">
        <v>1679</v>
      </c>
      <c r="N1683" s="122">
        <f>(_xlfn.GAMMA.INV(T1683,IF($O$2="Railway",$D$31,$D$32),IF($O$2="Railway",$F$31,$F$32))*'CBA Result'!$G$124)</f>
        <v>3152903317.5635791</v>
      </c>
      <c r="O1683" s="122">
        <f>'CBA Result'!$G$123+'CBA Result'!$G$127+'CBA Result'!$G$128+'CBA Result'!$G$129+'CBA Result'!$G$130</f>
        <v>728759586.14829445</v>
      </c>
      <c r="P1683" s="122">
        <f>'CBA Result'!$G$125+'CBA Result'!$G$126</f>
        <v>5415872827.8395329</v>
      </c>
      <c r="Q1683" s="122">
        <f>'CBA Result'!$G$110</f>
        <v>-7384971586.1375494</v>
      </c>
      <c r="R1683" s="3">
        <v>0.17295871253931105</v>
      </c>
      <c r="S1683" s="122">
        <f t="shared" si="82"/>
        <v>2281274265.315258</v>
      </c>
      <c r="T1683" s="3">
        <v>0.82064898827765254</v>
      </c>
      <c r="U1683" s="122">
        <f t="shared" si="83"/>
        <v>-15130113737.378162</v>
      </c>
      <c r="V1683" s="3">
        <f t="shared" si="84"/>
        <v>0.40732920293929548</v>
      </c>
    </row>
    <row r="1684" spans="13:22" x14ac:dyDescent="0.25">
      <c r="M1684" s="3">
        <v>1680</v>
      </c>
      <c r="N1684" s="122">
        <f>(_xlfn.GAMMA.INV(T1684,IF($O$2="Railway",$D$31,$D$32),IF($O$2="Railway",$F$31,$F$32))*'CBA Result'!$G$124)</f>
        <v>2727664985.4677591</v>
      </c>
      <c r="O1684" s="122">
        <f>'CBA Result'!$G$123+'CBA Result'!$G$127+'CBA Result'!$G$128+'CBA Result'!$G$129+'CBA Result'!$G$130</f>
        <v>728759586.14829445</v>
      </c>
      <c r="P1684" s="122">
        <f>'CBA Result'!$G$125+'CBA Result'!$G$126</f>
        <v>5415872827.8395329</v>
      </c>
      <c r="Q1684" s="122">
        <f>'CBA Result'!$G$110</f>
        <v>-7384971586.1375494</v>
      </c>
      <c r="R1684" s="3">
        <v>0.26422645342062767</v>
      </c>
      <c r="S1684" s="122">
        <f t="shared" si="82"/>
        <v>2858836091.1737647</v>
      </c>
      <c r="T1684" s="3">
        <v>0.57931664027667906</v>
      </c>
      <c r="U1684" s="122">
        <f t="shared" si="83"/>
        <v>-13089485249.259924</v>
      </c>
      <c r="V1684" s="3">
        <f t="shared" si="84"/>
        <v>0.48246822105910397</v>
      </c>
    </row>
    <row r="1685" spans="13:22" x14ac:dyDescent="0.25">
      <c r="M1685" s="3">
        <v>1681</v>
      </c>
      <c r="N1685" s="122">
        <f>(_xlfn.GAMMA.INV(T1685,IF($O$2="Railway",$D$31,$D$32),IF($O$2="Railway",$F$31,$F$32))*'CBA Result'!$G$124)</f>
        <v>3270347613.1715202</v>
      </c>
      <c r="O1685" s="122">
        <f>'CBA Result'!$G$123+'CBA Result'!$G$127+'CBA Result'!$G$128+'CBA Result'!$G$129+'CBA Result'!$G$130</f>
        <v>728759586.14829445</v>
      </c>
      <c r="P1685" s="122">
        <f>'CBA Result'!$G$125+'CBA Result'!$G$126</f>
        <v>5415872827.8395329</v>
      </c>
      <c r="Q1685" s="122">
        <f>'CBA Result'!$G$110</f>
        <v>-7384971586.1375494</v>
      </c>
      <c r="R1685" s="3">
        <v>0.95941539746139493</v>
      </c>
      <c r="S1685" s="122">
        <f t="shared" si="82"/>
        <v>8938842863.9347115</v>
      </c>
      <c r="T1685" s="3">
        <v>0.86535224471413685</v>
      </c>
      <c r="U1685" s="122">
        <f t="shared" si="83"/>
        <v>-15693703981.473421</v>
      </c>
      <c r="V1685" s="3">
        <f t="shared" si="84"/>
        <v>0.82440385510825931</v>
      </c>
    </row>
    <row r="1686" spans="13:22" x14ac:dyDescent="0.25">
      <c r="M1686" s="3">
        <v>1682</v>
      </c>
      <c r="N1686" s="122">
        <f>(_xlfn.GAMMA.INV(T1686,IF($O$2="Railway",$D$31,$D$32),IF($O$2="Railway",$F$31,$F$32))*'CBA Result'!$G$124)</f>
        <v>2322618635.1141601</v>
      </c>
      <c r="O1686" s="122">
        <f>'CBA Result'!$G$123+'CBA Result'!$G$127+'CBA Result'!$G$128+'CBA Result'!$G$129+'CBA Result'!$G$130</f>
        <v>728759586.14829445</v>
      </c>
      <c r="P1686" s="122">
        <f>'CBA Result'!$G$125+'CBA Result'!$G$126</f>
        <v>5415872827.8395329</v>
      </c>
      <c r="Q1686" s="122">
        <f>'CBA Result'!$G$110</f>
        <v>-7384971586.1375494</v>
      </c>
      <c r="R1686" s="3">
        <v>6.6435881460269242E-2</v>
      </c>
      <c r="S1686" s="122">
        <f t="shared" si="82"/>
        <v>1478186243.8889406</v>
      </c>
      <c r="T1686" s="3">
        <v>0.28893003920465687</v>
      </c>
      <c r="U1686" s="122">
        <f t="shared" si="83"/>
        <v>-11145753795.262907</v>
      </c>
      <c r="V1686" s="3">
        <f t="shared" si="84"/>
        <v>0.4063937305951007</v>
      </c>
    </row>
    <row r="1687" spans="13:22" x14ac:dyDescent="0.25">
      <c r="M1687" s="3">
        <v>1683</v>
      </c>
      <c r="N1687" s="122">
        <f>(_xlfn.GAMMA.INV(T1687,IF($O$2="Railway",$D$31,$D$32),IF($O$2="Railway",$F$31,$F$32))*'CBA Result'!$G$124)</f>
        <v>2452276369.0163813</v>
      </c>
      <c r="O1687" s="122">
        <f>'CBA Result'!$G$123+'CBA Result'!$G$127+'CBA Result'!$G$128+'CBA Result'!$G$129+'CBA Result'!$G$130</f>
        <v>728759586.14829445</v>
      </c>
      <c r="P1687" s="122">
        <f>'CBA Result'!$G$125+'CBA Result'!$G$126</f>
        <v>5415872827.8395329</v>
      </c>
      <c r="Q1687" s="122">
        <f>'CBA Result'!$G$110</f>
        <v>-7384971586.1375494</v>
      </c>
      <c r="R1687" s="3">
        <v>0.59554151794466004</v>
      </c>
      <c r="S1687" s="122">
        <f t="shared" si="82"/>
        <v>4901722755.075387</v>
      </c>
      <c r="T1687" s="3">
        <v>0.38007077962050151</v>
      </c>
      <c r="U1687" s="122">
        <f t="shared" si="83"/>
        <v>-11767953737.120703</v>
      </c>
      <c r="V1687" s="3">
        <f t="shared" si="84"/>
        <v>0.68684487471631528</v>
      </c>
    </row>
    <row r="1688" spans="13:22" x14ac:dyDescent="0.25">
      <c r="M1688" s="3">
        <v>1684</v>
      </c>
      <c r="N1688" s="122">
        <f>(_xlfn.GAMMA.INV(T1688,IF($O$2="Railway",$D$31,$D$32),IF($O$2="Railway",$F$31,$F$32))*'CBA Result'!$G$124)</f>
        <v>2036825519.8256831</v>
      </c>
      <c r="O1688" s="122">
        <f>'CBA Result'!$G$123+'CBA Result'!$G$127+'CBA Result'!$G$128+'CBA Result'!$G$129+'CBA Result'!$G$130</f>
        <v>728759586.14829445</v>
      </c>
      <c r="P1688" s="122">
        <f>'CBA Result'!$G$125+'CBA Result'!$G$126</f>
        <v>5415872827.8395329</v>
      </c>
      <c r="Q1688" s="122">
        <f>'CBA Result'!$G$110</f>
        <v>-7384971586.1375494</v>
      </c>
      <c r="R1688" s="3">
        <v>0.51558222775845219</v>
      </c>
      <c r="S1688" s="122">
        <f t="shared" si="82"/>
        <v>4380320096.5109854</v>
      </c>
      <c r="T1688" s="3">
        <v>0.12594446636166567</v>
      </c>
      <c r="U1688" s="122">
        <f t="shared" si="83"/>
        <v>-9774293301.8229294</v>
      </c>
      <c r="V1688" s="3">
        <f t="shared" si="84"/>
        <v>0.73109175076138078</v>
      </c>
    </row>
    <row r="1689" spans="13:22" x14ac:dyDescent="0.25">
      <c r="M1689" s="3">
        <v>1685</v>
      </c>
      <c r="N1689" s="122">
        <f>(_xlfn.GAMMA.INV(T1689,IF($O$2="Railway",$D$31,$D$32),IF($O$2="Railway",$F$31,$F$32))*'CBA Result'!$G$124)</f>
        <v>2060570600.0217197</v>
      </c>
      <c r="O1689" s="122">
        <f>'CBA Result'!$G$123+'CBA Result'!$G$127+'CBA Result'!$G$128+'CBA Result'!$G$129+'CBA Result'!$G$130</f>
        <v>728759586.14829445</v>
      </c>
      <c r="P1689" s="122">
        <f>'CBA Result'!$G$125+'CBA Result'!$G$126</f>
        <v>5415872827.8395329</v>
      </c>
      <c r="Q1689" s="122">
        <f>'CBA Result'!$G$110</f>
        <v>-7384971586.1375494</v>
      </c>
      <c r="R1689" s="3">
        <v>0.94920323938806983</v>
      </c>
      <c r="S1689" s="122">
        <f t="shared" si="82"/>
        <v>8671206879.0014553</v>
      </c>
      <c r="T1689" s="3">
        <v>0.13681273030347296</v>
      </c>
      <c r="U1689" s="122">
        <f t="shared" si="83"/>
        <v>-9888240901.1888447</v>
      </c>
      <c r="V1689" s="3">
        <f t="shared" si="84"/>
        <v>1.1590066605065812</v>
      </c>
    </row>
    <row r="1690" spans="13:22" x14ac:dyDescent="0.25">
      <c r="M1690" s="3">
        <v>1686</v>
      </c>
      <c r="N1690" s="122">
        <f>(_xlfn.GAMMA.INV(T1690,IF($O$2="Railway",$D$31,$D$32),IF($O$2="Railway",$F$31,$F$32))*'CBA Result'!$G$124)</f>
        <v>3089524907.3949995</v>
      </c>
      <c r="O1690" s="122">
        <f>'CBA Result'!$G$123+'CBA Result'!$G$127+'CBA Result'!$G$128+'CBA Result'!$G$129+'CBA Result'!$G$130</f>
        <v>728759586.14829445</v>
      </c>
      <c r="P1690" s="122">
        <f>'CBA Result'!$G$125+'CBA Result'!$G$126</f>
        <v>5415872827.8395329</v>
      </c>
      <c r="Q1690" s="122">
        <f>'CBA Result'!$G$110</f>
        <v>-7384971586.1375494</v>
      </c>
      <c r="R1690" s="3">
        <v>0.68915160991028213</v>
      </c>
      <c r="S1690" s="122">
        <f t="shared" si="82"/>
        <v>5574596097.5825033</v>
      </c>
      <c r="T1690" s="3">
        <v>0.79249416482026147</v>
      </c>
      <c r="U1690" s="122">
        <f t="shared" si="83"/>
        <v>-14825974200.652428</v>
      </c>
      <c r="V1690" s="3">
        <f t="shared" si="84"/>
        <v>0.63354221881166206</v>
      </c>
    </row>
    <row r="1691" spans="13:22" x14ac:dyDescent="0.25">
      <c r="M1691" s="3">
        <v>1687</v>
      </c>
      <c r="N1691" s="122">
        <f>(_xlfn.GAMMA.INV(T1691,IF($O$2="Railway",$D$31,$D$32),IF($O$2="Railway",$F$31,$F$32))*'CBA Result'!$G$124)</f>
        <v>3889496195.6209555</v>
      </c>
      <c r="O1691" s="122">
        <f>'CBA Result'!$G$123+'CBA Result'!$G$127+'CBA Result'!$G$128+'CBA Result'!$G$129+'CBA Result'!$G$130</f>
        <v>728759586.14829445</v>
      </c>
      <c r="P1691" s="122">
        <f>'CBA Result'!$G$125+'CBA Result'!$G$126</f>
        <v>5415872827.8395329</v>
      </c>
      <c r="Q1691" s="122">
        <f>'CBA Result'!$G$110</f>
        <v>-7384971586.1375494</v>
      </c>
      <c r="R1691" s="3">
        <v>0.79807511833066536</v>
      </c>
      <c r="S1691" s="122">
        <f t="shared" si="82"/>
        <v>6512985168.3167105</v>
      </c>
      <c r="T1691" s="3">
        <v>0.97848970234374921</v>
      </c>
      <c r="U1691" s="122">
        <f t="shared" si="83"/>
        <v>-18664866598.675213</v>
      </c>
      <c r="V1691" s="3">
        <f t="shared" si="84"/>
        <v>0.59637398913293216</v>
      </c>
    </row>
    <row r="1692" spans="13:22" x14ac:dyDescent="0.25">
      <c r="M1692" s="3">
        <v>1688</v>
      </c>
      <c r="N1692" s="122">
        <f>(_xlfn.GAMMA.INV(T1692,IF($O$2="Railway",$D$31,$D$32),IF($O$2="Railway",$F$31,$F$32))*'CBA Result'!$G$124)</f>
        <v>1180672105.9250278</v>
      </c>
      <c r="O1692" s="122">
        <f>'CBA Result'!$G$123+'CBA Result'!$G$127+'CBA Result'!$G$128+'CBA Result'!$G$129+'CBA Result'!$G$130</f>
        <v>728759586.14829445</v>
      </c>
      <c r="P1692" s="122">
        <f>'CBA Result'!$G$125+'CBA Result'!$G$126</f>
        <v>5415872827.8395329</v>
      </c>
      <c r="Q1692" s="122">
        <f>'CBA Result'!$G$110</f>
        <v>-7384971586.1375494</v>
      </c>
      <c r="R1692" s="3">
        <v>0.63424570044941408</v>
      </c>
      <c r="S1692" s="122">
        <f t="shared" si="82"/>
        <v>5169719234.27108</v>
      </c>
      <c r="T1692" s="3">
        <v>4.0219361272608722E-4</v>
      </c>
      <c r="U1692" s="122">
        <f t="shared" si="83"/>
        <v>-5665794808.7668371</v>
      </c>
      <c r="V1692" s="3">
        <f t="shared" si="84"/>
        <v>1.2494541657934102</v>
      </c>
    </row>
    <row r="1693" spans="13:22" x14ac:dyDescent="0.25">
      <c r="M1693" s="3">
        <v>1689</v>
      </c>
      <c r="N1693" s="122">
        <f>(_xlfn.GAMMA.INV(T1693,IF($O$2="Railway",$D$31,$D$32),IF($O$2="Railway",$F$31,$F$32))*'CBA Result'!$G$124)</f>
        <v>3157311216.8733673</v>
      </c>
      <c r="O1693" s="122">
        <f>'CBA Result'!$G$123+'CBA Result'!$G$127+'CBA Result'!$G$128+'CBA Result'!$G$129+'CBA Result'!$G$130</f>
        <v>728759586.14829445</v>
      </c>
      <c r="P1693" s="122">
        <f>'CBA Result'!$G$125+'CBA Result'!$G$126</f>
        <v>5415872827.8395329</v>
      </c>
      <c r="Q1693" s="122">
        <f>'CBA Result'!$G$110</f>
        <v>-7384971586.1375494</v>
      </c>
      <c r="R1693" s="3">
        <v>0.22035074523870302</v>
      </c>
      <c r="S1693" s="122">
        <f t="shared" si="82"/>
        <v>2587273193.514327</v>
      </c>
      <c r="T1693" s="3">
        <v>0.82250029672161695</v>
      </c>
      <c r="U1693" s="122">
        <f t="shared" si="83"/>
        <v>-15151266310.47753</v>
      </c>
      <c r="V1693" s="3">
        <f t="shared" si="84"/>
        <v>0.4272477206779402</v>
      </c>
    </row>
    <row r="1694" spans="13:22" x14ac:dyDescent="0.25">
      <c r="M1694" s="3">
        <v>1690</v>
      </c>
      <c r="N1694" s="122">
        <f>(_xlfn.GAMMA.INV(T1694,IF($O$2="Railway",$D$31,$D$32),IF($O$2="Railway",$F$31,$F$32))*'CBA Result'!$G$124)</f>
        <v>1874783880.9409981</v>
      </c>
      <c r="O1694" s="122">
        <f>'CBA Result'!$G$123+'CBA Result'!$G$127+'CBA Result'!$G$128+'CBA Result'!$G$129+'CBA Result'!$G$130</f>
        <v>728759586.14829445</v>
      </c>
      <c r="P1694" s="122">
        <f>'CBA Result'!$G$125+'CBA Result'!$G$126</f>
        <v>5415872827.8395329</v>
      </c>
      <c r="Q1694" s="122">
        <f>'CBA Result'!$G$110</f>
        <v>-7384971586.1375494</v>
      </c>
      <c r="R1694" s="3">
        <v>0.41812904914169957</v>
      </c>
      <c r="S1694" s="122">
        <f t="shared" si="82"/>
        <v>3781851787.8337131</v>
      </c>
      <c r="T1694" s="3">
        <v>6.6125538100667458E-2</v>
      </c>
      <c r="U1694" s="122">
        <f t="shared" si="83"/>
        <v>-8996689874.2585812</v>
      </c>
      <c r="V1694" s="3">
        <f t="shared" si="84"/>
        <v>0.70974940163192268</v>
      </c>
    </row>
    <row r="1695" spans="13:22" x14ac:dyDescent="0.25">
      <c r="M1695" s="3">
        <v>1691</v>
      </c>
      <c r="N1695" s="122">
        <f>(_xlfn.GAMMA.INV(T1695,IF($O$2="Railway",$D$31,$D$32),IF($O$2="Railway",$F$31,$F$32))*'CBA Result'!$G$124)</f>
        <v>3411977029.8484879</v>
      </c>
      <c r="O1695" s="122">
        <f>'CBA Result'!$G$123+'CBA Result'!$G$127+'CBA Result'!$G$128+'CBA Result'!$G$129+'CBA Result'!$G$130</f>
        <v>728759586.14829445</v>
      </c>
      <c r="P1695" s="122">
        <f>'CBA Result'!$G$125+'CBA Result'!$G$126</f>
        <v>5415872827.8395329</v>
      </c>
      <c r="Q1695" s="122">
        <f>'CBA Result'!$G$110</f>
        <v>-7384971586.1375494</v>
      </c>
      <c r="R1695" s="3">
        <v>0.12831511524504247</v>
      </c>
      <c r="S1695" s="122">
        <f t="shared" si="82"/>
        <v>1972505622.9377809</v>
      </c>
      <c r="T1695" s="3">
        <v>0.90729022457051134</v>
      </c>
      <c r="U1695" s="122">
        <f t="shared" si="83"/>
        <v>-16373353487.67425</v>
      </c>
      <c r="V1695" s="3">
        <f t="shared" si="84"/>
        <v>0.3733653123373028</v>
      </c>
    </row>
    <row r="1696" spans="13:22" x14ac:dyDescent="0.25">
      <c r="M1696" s="3">
        <v>1692</v>
      </c>
      <c r="N1696" s="122">
        <f>(_xlfn.GAMMA.INV(T1696,IF($O$2="Railway",$D$31,$D$32),IF($O$2="Railway",$F$31,$F$32))*'CBA Result'!$G$124)</f>
        <v>2526133036.678545</v>
      </c>
      <c r="O1696" s="122">
        <f>'CBA Result'!$G$123+'CBA Result'!$G$127+'CBA Result'!$G$128+'CBA Result'!$G$129+'CBA Result'!$G$130</f>
        <v>728759586.14829445</v>
      </c>
      <c r="P1696" s="122">
        <f>'CBA Result'!$G$125+'CBA Result'!$G$126</f>
        <v>5415872827.8395329</v>
      </c>
      <c r="Q1696" s="122">
        <f>'CBA Result'!$G$110</f>
        <v>-7384971586.1375494</v>
      </c>
      <c r="R1696" s="3">
        <v>0.475657327800034</v>
      </c>
      <c r="S1696" s="122">
        <f t="shared" si="82"/>
        <v>4131603510.4142385</v>
      </c>
      <c r="T1696" s="3">
        <v>0.43401426586301783</v>
      </c>
      <c r="U1696" s="122">
        <f t="shared" si="83"/>
        <v>-12122376207.282522</v>
      </c>
      <c r="V1696" s="3">
        <f t="shared" si="84"/>
        <v>0.60932741295420589</v>
      </c>
    </row>
    <row r="1697" spans="13:22" x14ac:dyDescent="0.25">
      <c r="M1697" s="3">
        <v>1693</v>
      </c>
      <c r="N1697" s="122">
        <f>(_xlfn.GAMMA.INV(T1697,IF($O$2="Railway",$D$31,$D$32),IF($O$2="Railway",$F$31,$F$32))*'CBA Result'!$G$124)</f>
        <v>2738919300.1353745</v>
      </c>
      <c r="O1697" s="122">
        <f>'CBA Result'!$G$123+'CBA Result'!$G$127+'CBA Result'!$G$128+'CBA Result'!$G$129+'CBA Result'!$G$130</f>
        <v>728759586.14829445</v>
      </c>
      <c r="P1697" s="122">
        <f>'CBA Result'!$G$125+'CBA Result'!$G$126</f>
        <v>5415872827.8395329</v>
      </c>
      <c r="Q1697" s="122">
        <f>'CBA Result'!$G$110</f>
        <v>-7384971586.1375494</v>
      </c>
      <c r="R1697" s="3">
        <v>3.5391910460242926E-3</v>
      </c>
      <c r="S1697" s="122">
        <f t="shared" si="82"/>
        <v>634369621.99665284</v>
      </c>
      <c r="T1697" s="3">
        <v>0.58708856680818489</v>
      </c>
      <c r="U1697" s="122">
        <f t="shared" si="83"/>
        <v>-13143492316.33639</v>
      </c>
      <c r="V1697" s="3">
        <f t="shared" si="84"/>
        <v>0.31209730333100122</v>
      </c>
    </row>
    <row r="1698" spans="13:22" x14ac:dyDescent="0.25">
      <c r="M1698" s="3">
        <v>1694</v>
      </c>
      <c r="N1698" s="122">
        <f>(_xlfn.GAMMA.INV(T1698,IF($O$2="Railway",$D$31,$D$32),IF($O$2="Railway",$F$31,$F$32))*'CBA Result'!$G$124)</f>
        <v>3173156032.0096884</v>
      </c>
      <c r="O1698" s="122">
        <f>'CBA Result'!$G$123+'CBA Result'!$G$127+'CBA Result'!$G$128+'CBA Result'!$G$129+'CBA Result'!$G$130</f>
        <v>728759586.14829445</v>
      </c>
      <c r="P1698" s="122">
        <f>'CBA Result'!$G$125+'CBA Result'!$G$126</f>
        <v>5415872827.8395329</v>
      </c>
      <c r="Q1698" s="122">
        <f>'CBA Result'!$G$110</f>
        <v>-7384971586.1375494</v>
      </c>
      <c r="R1698" s="3">
        <v>0.81319063575089168</v>
      </c>
      <c r="S1698" s="122">
        <f t="shared" si="82"/>
        <v>6664990805.9840984</v>
      </c>
      <c r="T1698" s="3">
        <v>0.82904139326051429</v>
      </c>
      <c r="U1698" s="122">
        <f t="shared" si="83"/>
        <v>-15227302214.853287</v>
      </c>
      <c r="V1698" s="3">
        <f t="shared" si="84"/>
        <v>0.69394474970324826</v>
      </c>
    </row>
    <row r="1699" spans="13:22" x14ac:dyDescent="0.25">
      <c r="M1699" s="3">
        <v>1695</v>
      </c>
      <c r="N1699" s="122">
        <f>(_xlfn.GAMMA.INV(T1699,IF($O$2="Railway",$D$31,$D$32),IF($O$2="Railway",$F$31,$F$32))*'CBA Result'!$G$124)</f>
        <v>2220536422.787344</v>
      </c>
      <c r="O1699" s="122">
        <f>'CBA Result'!$G$123+'CBA Result'!$G$127+'CBA Result'!$G$128+'CBA Result'!$G$129+'CBA Result'!$G$130</f>
        <v>728759586.14829445</v>
      </c>
      <c r="P1699" s="122">
        <f>'CBA Result'!$G$125+'CBA Result'!$G$126</f>
        <v>5415872827.8395329</v>
      </c>
      <c r="Q1699" s="122">
        <f>'CBA Result'!$G$110</f>
        <v>-7384971586.1375494</v>
      </c>
      <c r="R1699" s="3">
        <v>0.21878785070321816</v>
      </c>
      <c r="S1699" s="122">
        <f t="shared" si="82"/>
        <v>2577428969.096437</v>
      </c>
      <c r="T1699" s="3">
        <v>0.22331700078130867</v>
      </c>
      <c r="U1699" s="122">
        <f t="shared" si="83"/>
        <v>-10655882927.842382</v>
      </c>
      <c r="V1699" s="3">
        <f t="shared" si="84"/>
        <v>0.51865481400809033</v>
      </c>
    </row>
    <row r="1700" spans="13:22" x14ac:dyDescent="0.25">
      <c r="M1700" s="3">
        <v>1696</v>
      </c>
      <c r="N1700" s="122">
        <f>(_xlfn.GAMMA.INV(T1700,IF($O$2="Railway",$D$31,$D$32),IF($O$2="Railway",$F$31,$F$32))*'CBA Result'!$G$124)</f>
        <v>2812680751.8163357</v>
      </c>
      <c r="O1700" s="122">
        <f>'CBA Result'!$G$123+'CBA Result'!$G$127+'CBA Result'!$G$128+'CBA Result'!$G$129+'CBA Result'!$G$130</f>
        <v>728759586.14829445</v>
      </c>
      <c r="P1700" s="122">
        <f>'CBA Result'!$G$125+'CBA Result'!$G$126</f>
        <v>5415872827.8395329</v>
      </c>
      <c r="Q1700" s="122">
        <f>'CBA Result'!$G$110</f>
        <v>-7384971586.1375494</v>
      </c>
      <c r="R1700" s="3">
        <v>0.59599469946781058</v>
      </c>
      <c r="S1700" s="122">
        <f t="shared" si="82"/>
        <v>4904791990.1306534</v>
      </c>
      <c r="T1700" s="3">
        <v>0.63655579131370543</v>
      </c>
      <c r="U1700" s="122">
        <f t="shared" si="83"/>
        <v>-13497457865.216419</v>
      </c>
      <c r="V1700" s="3">
        <f t="shared" si="84"/>
        <v>0.62576467453635243</v>
      </c>
    </row>
    <row r="1701" spans="13:22" x14ac:dyDescent="0.25">
      <c r="M1701" s="3">
        <v>1697</v>
      </c>
      <c r="N1701" s="122">
        <f>(_xlfn.GAMMA.INV(T1701,IF($O$2="Railway",$D$31,$D$32),IF($O$2="Railway",$F$31,$F$32))*'CBA Result'!$G$124)</f>
        <v>2792933223.3013506</v>
      </c>
      <c r="O1701" s="122">
        <f>'CBA Result'!$G$123+'CBA Result'!$G$127+'CBA Result'!$G$128+'CBA Result'!$G$129+'CBA Result'!$G$130</f>
        <v>728759586.14829445</v>
      </c>
      <c r="P1701" s="122">
        <f>'CBA Result'!$G$125+'CBA Result'!$G$126</f>
        <v>5415872827.8395329</v>
      </c>
      <c r="Q1701" s="122">
        <f>'CBA Result'!$G$110</f>
        <v>-7384971586.1375494</v>
      </c>
      <c r="R1701" s="3">
        <v>0.42319281608229364</v>
      </c>
      <c r="S1701" s="122">
        <f t="shared" si="82"/>
        <v>3812340316.4867587</v>
      </c>
      <c r="T1701" s="3">
        <v>0.62358092125803943</v>
      </c>
      <c r="U1701" s="122">
        <f t="shared" si="83"/>
        <v>-13402693667.786247</v>
      </c>
      <c r="V1701" s="3">
        <f t="shared" si="84"/>
        <v>0.54720590559821258</v>
      </c>
    </row>
    <row r="1702" spans="13:22" x14ac:dyDescent="0.25">
      <c r="M1702" s="3">
        <v>1698</v>
      </c>
      <c r="N1702" s="122">
        <f>(_xlfn.GAMMA.INV(T1702,IF($O$2="Railway",$D$31,$D$32),IF($O$2="Railway",$F$31,$F$32))*'CBA Result'!$G$124)</f>
        <v>2315233484.3710117</v>
      </c>
      <c r="O1702" s="122">
        <f>'CBA Result'!$G$123+'CBA Result'!$G$127+'CBA Result'!$G$128+'CBA Result'!$G$129+'CBA Result'!$G$130</f>
        <v>728759586.14829445</v>
      </c>
      <c r="P1702" s="122">
        <f>'CBA Result'!$G$125+'CBA Result'!$G$126</f>
        <v>5415872827.8395329</v>
      </c>
      <c r="Q1702" s="122">
        <f>'CBA Result'!$G$110</f>
        <v>-7384971586.1375494</v>
      </c>
      <c r="R1702" s="3">
        <v>0.81868070608389698</v>
      </c>
      <c r="S1702" s="122">
        <f t="shared" si="82"/>
        <v>6722049795.9361458</v>
      </c>
      <c r="T1702" s="3">
        <v>0.28396471552611824</v>
      </c>
      <c r="U1702" s="122">
        <f t="shared" si="83"/>
        <v>-11110314024.531889</v>
      </c>
      <c r="V1702" s="3">
        <f t="shared" si="84"/>
        <v>0.87900691599641123</v>
      </c>
    </row>
    <row r="1703" spans="13:22" x14ac:dyDescent="0.25">
      <c r="M1703" s="3">
        <v>1699</v>
      </c>
      <c r="N1703" s="122">
        <f>(_xlfn.GAMMA.INV(T1703,IF($O$2="Railway",$D$31,$D$32),IF($O$2="Railway",$F$31,$F$32))*'CBA Result'!$G$124)</f>
        <v>2944017337.1769404</v>
      </c>
      <c r="O1703" s="122">
        <f>'CBA Result'!$G$123+'CBA Result'!$G$127+'CBA Result'!$G$128+'CBA Result'!$G$129+'CBA Result'!$G$130</f>
        <v>728759586.14829445</v>
      </c>
      <c r="P1703" s="122">
        <f>'CBA Result'!$G$125+'CBA Result'!$G$126</f>
        <v>5415872827.8395329</v>
      </c>
      <c r="Q1703" s="122">
        <f>'CBA Result'!$G$110</f>
        <v>-7384971586.1375494</v>
      </c>
      <c r="R1703" s="3">
        <v>0.32597136444835417</v>
      </c>
      <c r="S1703" s="122">
        <f t="shared" si="82"/>
        <v>3231017653.8722038</v>
      </c>
      <c r="T1703" s="3">
        <v>0.71697256285005795</v>
      </c>
      <c r="U1703" s="122">
        <f t="shared" si="83"/>
        <v>-14127714258.844246</v>
      </c>
      <c r="V1703" s="3">
        <f t="shared" si="84"/>
        <v>0.48867031500693886</v>
      </c>
    </row>
    <row r="1704" spans="13:22" x14ac:dyDescent="0.25">
      <c r="M1704" s="3">
        <v>1700</v>
      </c>
      <c r="N1704" s="122">
        <f>(_xlfn.GAMMA.INV(T1704,IF($O$2="Railway",$D$31,$D$32),IF($O$2="Railway",$F$31,$F$32))*'CBA Result'!$G$124)</f>
        <v>1840018396.1181431</v>
      </c>
      <c r="O1704" s="122">
        <f>'CBA Result'!$G$123+'CBA Result'!$G$127+'CBA Result'!$G$128+'CBA Result'!$G$129+'CBA Result'!$G$130</f>
        <v>728759586.14829445</v>
      </c>
      <c r="P1704" s="122">
        <f>'CBA Result'!$G$125+'CBA Result'!$G$126</f>
        <v>5415872827.8395329</v>
      </c>
      <c r="Q1704" s="122">
        <f>'CBA Result'!$G$110</f>
        <v>-7384971586.1375494</v>
      </c>
      <c r="R1704" s="3">
        <v>0.57650679375768255</v>
      </c>
      <c r="S1704" s="122">
        <f t="shared" si="82"/>
        <v>4774115532.7177992</v>
      </c>
      <c r="T1704" s="3">
        <v>5.6464144057562615E-2</v>
      </c>
      <c r="U1704" s="122">
        <f t="shared" si="83"/>
        <v>-8829857692.4486523</v>
      </c>
      <c r="V1704" s="3">
        <f t="shared" si="84"/>
        <v>0.83159817187811802</v>
      </c>
    </row>
    <row r="1705" spans="13:22" x14ac:dyDescent="0.25">
      <c r="M1705" s="3">
        <v>1701</v>
      </c>
      <c r="N1705" s="122">
        <f>(_xlfn.GAMMA.INV(T1705,IF($O$2="Railway",$D$31,$D$32),IF($O$2="Railway",$F$31,$F$32))*'CBA Result'!$G$124)</f>
        <v>2621620637.3545094</v>
      </c>
      <c r="O1705" s="122">
        <f>'CBA Result'!$G$123+'CBA Result'!$G$127+'CBA Result'!$G$128+'CBA Result'!$G$129+'CBA Result'!$G$130</f>
        <v>728759586.14829445</v>
      </c>
      <c r="P1705" s="122">
        <f>'CBA Result'!$G$125+'CBA Result'!$G$126</f>
        <v>5415872827.8395329</v>
      </c>
      <c r="Q1705" s="122">
        <f>'CBA Result'!$G$110</f>
        <v>-7384971586.1375494</v>
      </c>
      <c r="R1705" s="3">
        <v>0.86348443106676254</v>
      </c>
      <c r="S1705" s="122">
        <f t="shared" si="82"/>
        <v>7233998173.6255455</v>
      </c>
      <c r="T1705" s="3">
        <v>0.50388496610824907</v>
      </c>
      <c r="U1705" s="122">
        <f t="shared" si="83"/>
        <v>-12580600933.264009</v>
      </c>
      <c r="V1705" s="3">
        <f t="shared" si="84"/>
        <v>0.84132534314338636</v>
      </c>
    </row>
    <row r="1706" spans="13:22" x14ac:dyDescent="0.25">
      <c r="M1706" s="3">
        <v>1702</v>
      </c>
      <c r="N1706" s="122">
        <f>(_xlfn.GAMMA.INV(T1706,IF($O$2="Railway",$D$31,$D$32),IF($O$2="Railway",$F$31,$F$32))*'CBA Result'!$G$124)</f>
        <v>2332272394.2222996</v>
      </c>
      <c r="O1706" s="122">
        <f>'CBA Result'!$G$123+'CBA Result'!$G$127+'CBA Result'!$G$128+'CBA Result'!$G$129+'CBA Result'!$G$130</f>
        <v>728759586.14829445</v>
      </c>
      <c r="P1706" s="122">
        <f>'CBA Result'!$G$125+'CBA Result'!$G$126</f>
        <v>5415872827.8395329</v>
      </c>
      <c r="Q1706" s="122">
        <f>'CBA Result'!$G$110</f>
        <v>-7384971586.1375494</v>
      </c>
      <c r="R1706" s="3">
        <v>0.12097602938766883</v>
      </c>
      <c r="S1706" s="122">
        <f t="shared" si="82"/>
        <v>1918925054.9532299</v>
      </c>
      <c r="T1706" s="3">
        <v>0.29546530564268869</v>
      </c>
      <c r="U1706" s="122">
        <f t="shared" si="83"/>
        <v>-11192080135.967915</v>
      </c>
      <c r="V1706" s="3">
        <f t="shared" si="84"/>
        <v>0.44495366141274922</v>
      </c>
    </row>
    <row r="1707" spans="13:22" x14ac:dyDescent="0.25">
      <c r="M1707" s="3">
        <v>1703</v>
      </c>
      <c r="N1707" s="122">
        <f>(_xlfn.GAMMA.INV(T1707,IF($O$2="Railway",$D$31,$D$32),IF($O$2="Railway",$F$31,$F$32))*'CBA Result'!$G$124)</f>
        <v>2522160679.3476062</v>
      </c>
      <c r="O1707" s="122">
        <f>'CBA Result'!$G$123+'CBA Result'!$G$127+'CBA Result'!$G$128+'CBA Result'!$G$129+'CBA Result'!$G$130</f>
        <v>728759586.14829445</v>
      </c>
      <c r="P1707" s="122">
        <f>'CBA Result'!$G$125+'CBA Result'!$G$126</f>
        <v>5415872827.8395329</v>
      </c>
      <c r="Q1707" s="122">
        <f>'CBA Result'!$G$110</f>
        <v>-7384971586.1375494</v>
      </c>
      <c r="R1707" s="3">
        <v>0.27894581835486376</v>
      </c>
      <c r="S1707" s="122">
        <f t="shared" si="82"/>
        <v>2948324589.5277748</v>
      </c>
      <c r="T1707" s="3">
        <v>0.43109916605963838</v>
      </c>
      <c r="U1707" s="122">
        <f t="shared" si="83"/>
        <v>-12103313707.684832</v>
      </c>
      <c r="V1707" s="3">
        <f t="shared" si="84"/>
        <v>0.5121940160146019</v>
      </c>
    </row>
    <row r="1708" spans="13:22" x14ac:dyDescent="0.25">
      <c r="M1708" s="3">
        <v>1704</v>
      </c>
      <c r="N1708" s="122">
        <f>(_xlfn.GAMMA.INV(T1708,IF($O$2="Railway",$D$31,$D$32),IF($O$2="Railway",$F$31,$F$32))*'CBA Result'!$G$124)</f>
        <v>2326033492.5284157</v>
      </c>
      <c r="O1708" s="122">
        <f>'CBA Result'!$G$123+'CBA Result'!$G$127+'CBA Result'!$G$128+'CBA Result'!$G$129+'CBA Result'!$G$130</f>
        <v>728759586.14829445</v>
      </c>
      <c r="P1708" s="122">
        <f>'CBA Result'!$G$125+'CBA Result'!$G$126</f>
        <v>5415872827.8395329</v>
      </c>
      <c r="Q1708" s="122">
        <f>'CBA Result'!$G$110</f>
        <v>-7384971586.1375494</v>
      </c>
      <c r="R1708" s="3">
        <v>1.0909609062226266E-4</v>
      </c>
      <c r="S1708" s="122">
        <f t="shared" si="82"/>
        <v>452493859.42343014</v>
      </c>
      <c r="T1708" s="3">
        <v>0.29123608463817008</v>
      </c>
      <c r="U1708" s="122">
        <f t="shared" si="83"/>
        <v>-11162140971.103914</v>
      </c>
      <c r="V1708" s="3">
        <f t="shared" si="84"/>
        <v>0.31421274352112721</v>
      </c>
    </row>
    <row r="1709" spans="13:22" x14ac:dyDescent="0.25">
      <c r="M1709" s="3">
        <v>1705</v>
      </c>
      <c r="N1709" s="122">
        <f>(_xlfn.GAMMA.INV(T1709,IF($O$2="Railway",$D$31,$D$32),IF($O$2="Railway",$F$31,$F$32))*'CBA Result'!$G$124)</f>
        <v>1801298989.5931847</v>
      </c>
      <c r="O1709" s="122">
        <f>'CBA Result'!$G$123+'CBA Result'!$G$127+'CBA Result'!$G$128+'CBA Result'!$G$129+'CBA Result'!$G$130</f>
        <v>728759586.14829445</v>
      </c>
      <c r="P1709" s="122">
        <f>'CBA Result'!$G$125+'CBA Result'!$G$126</f>
        <v>5415872827.8395329</v>
      </c>
      <c r="Q1709" s="122">
        <f>'CBA Result'!$G$110</f>
        <v>-7384971586.1375494</v>
      </c>
      <c r="R1709" s="3">
        <v>0.3184378929442403</v>
      </c>
      <c r="S1709" s="122">
        <f t="shared" si="82"/>
        <v>3185958942.4733934</v>
      </c>
      <c r="T1709" s="3">
        <v>4.6931121621177629E-2</v>
      </c>
      <c r="U1709" s="122">
        <f t="shared" si="83"/>
        <v>-8644051479.7103863</v>
      </c>
      <c r="V1709" s="3">
        <f t="shared" si="84"/>
        <v>0.66126601994813483</v>
      </c>
    </row>
    <row r="1710" spans="13:22" x14ac:dyDescent="0.25">
      <c r="M1710" s="3">
        <v>1706</v>
      </c>
      <c r="N1710" s="122">
        <f>(_xlfn.GAMMA.INV(T1710,IF($O$2="Railway",$D$31,$D$32),IF($O$2="Railway",$F$31,$F$32))*'CBA Result'!$G$124)</f>
        <v>2669463063.6681647</v>
      </c>
      <c r="O1710" s="122">
        <f>'CBA Result'!$G$123+'CBA Result'!$G$127+'CBA Result'!$G$128+'CBA Result'!$G$129+'CBA Result'!$G$130</f>
        <v>728759586.14829445</v>
      </c>
      <c r="P1710" s="122">
        <f>'CBA Result'!$G$125+'CBA Result'!$G$126</f>
        <v>5415872827.8395329</v>
      </c>
      <c r="Q1710" s="122">
        <f>'CBA Result'!$G$110</f>
        <v>-7384971586.1375494</v>
      </c>
      <c r="R1710" s="3">
        <v>0.34051505552924932</v>
      </c>
      <c r="S1710" s="122">
        <f t="shared" si="82"/>
        <v>3317869545.3836746</v>
      </c>
      <c r="T1710" s="3">
        <v>0.5383449514266222</v>
      </c>
      <c r="U1710" s="122">
        <f t="shared" si="83"/>
        <v>-12810186581.376144</v>
      </c>
      <c r="V1710" s="3">
        <f t="shared" si="84"/>
        <v>0.52427746875788694</v>
      </c>
    </row>
    <row r="1711" spans="13:22" x14ac:dyDescent="0.25">
      <c r="M1711" s="3">
        <v>1707</v>
      </c>
      <c r="N1711" s="122">
        <f>(_xlfn.GAMMA.INV(T1711,IF($O$2="Railway",$D$31,$D$32),IF($O$2="Railway",$F$31,$F$32))*'CBA Result'!$G$124)</f>
        <v>2255747723.2580781</v>
      </c>
      <c r="O1711" s="122">
        <f>'CBA Result'!$G$123+'CBA Result'!$G$127+'CBA Result'!$G$128+'CBA Result'!$G$129+'CBA Result'!$G$130</f>
        <v>728759586.14829445</v>
      </c>
      <c r="P1711" s="122">
        <f>'CBA Result'!$G$125+'CBA Result'!$G$126</f>
        <v>5415872827.8395329</v>
      </c>
      <c r="Q1711" s="122">
        <f>'CBA Result'!$G$110</f>
        <v>-7384971586.1375494</v>
      </c>
      <c r="R1711" s="3">
        <v>0.15281639770494926</v>
      </c>
      <c r="S1711" s="122">
        <f t="shared" si="82"/>
        <v>2145133517.6260767</v>
      </c>
      <c r="T1711" s="3">
        <v>0.24516402601418608</v>
      </c>
      <c r="U1711" s="122">
        <f t="shared" si="83"/>
        <v>-10824854484.310816</v>
      </c>
      <c r="V1711" s="3">
        <f t="shared" si="84"/>
        <v>0.4738761924668069</v>
      </c>
    </row>
    <row r="1712" spans="13:22" x14ac:dyDescent="0.25">
      <c r="M1712" s="3">
        <v>1708</v>
      </c>
      <c r="N1712" s="122">
        <f>(_xlfn.GAMMA.INV(T1712,IF($O$2="Railway",$D$31,$D$32),IF($O$2="Railway",$F$31,$F$32))*'CBA Result'!$G$124)</f>
        <v>1747677216.3564968</v>
      </c>
      <c r="O1712" s="122">
        <f>'CBA Result'!$G$123+'CBA Result'!$G$127+'CBA Result'!$G$128+'CBA Result'!$G$129+'CBA Result'!$G$130</f>
        <v>728759586.14829445</v>
      </c>
      <c r="P1712" s="122">
        <f>'CBA Result'!$G$125+'CBA Result'!$G$126</f>
        <v>5415872827.8395329</v>
      </c>
      <c r="Q1712" s="122">
        <f>'CBA Result'!$G$110</f>
        <v>-7384971586.1375494</v>
      </c>
      <c r="R1712" s="3">
        <v>0.62950614428394169</v>
      </c>
      <c r="S1712" s="122">
        <f t="shared" si="82"/>
        <v>5136219490.7473221</v>
      </c>
      <c r="T1712" s="3">
        <v>3.573220053763726E-2</v>
      </c>
      <c r="U1712" s="122">
        <f t="shared" si="83"/>
        <v>-8386731972.5274248</v>
      </c>
      <c r="V1712" s="3">
        <f t="shared" si="84"/>
        <v>0.90770234677691319</v>
      </c>
    </row>
    <row r="1713" spans="13:22" x14ac:dyDescent="0.25">
      <c r="M1713" s="3">
        <v>1709</v>
      </c>
      <c r="N1713" s="122">
        <f>(_xlfn.GAMMA.INV(T1713,IF($O$2="Railway",$D$31,$D$32),IF($O$2="Railway",$F$31,$F$32))*'CBA Result'!$G$124)</f>
        <v>1993862047.9934742</v>
      </c>
      <c r="O1713" s="122">
        <f>'CBA Result'!$G$123+'CBA Result'!$G$127+'CBA Result'!$G$128+'CBA Result'!$G$129+'CBA Result'!$G$130</f>
        <v>728759586.14829445</v>
      </c>
      <c r="P1713" s="122">
        <f>'CBA Result'!$G$125+'CBA Result'!$G$126</f>
        <v>5415872827.8395329</v>
      </c>
      <c r="Q1713" s="122">
        <f>'CBA Result'!$G$110</f>
        <v>-7384971586.1375494</v>
      </c>
      <c r="R1713" s="3">
        <v>0.91832170433705118</v>
      </c>
      <c r="S1713" s="122">
        <f t="shared" si="82"/>
        <v>8038971154.6122141</v>
      </c>
      <c r="T1713" s="3">
        <v>0.10764855969194798</v>
      </c>
      <c r="U1713" s="122">
        <f t="shared" si="83"/>
        <v>-9568120720.5855541</v>
      </c>
      <c r="V1713" s="3">
        <f t="shared" si="84"/>
        <v>1.1247342192914336</v>
      </c>
    </row>
    <row r="1714" spans="13:22" x14ac:dyDescent="0.25">
      <c r="M1714" s="3">
        <v>1710</v>
      </c>
      <c r="N1714" s="122">
        <f>(_xlfn.GAMMA.INV(T1714,IF($O$2="Railway",$D$31,$D$32),IF($O$2="Railway",$F$31,$F$32))*'CBA Result'!$G$124)</f>
        <v>2311926247.5650616</v>
      </c>
      <c r="O1714" s="122">
        <f>'CBA Result'!$G$123+'CBA Result'!$G$127+'CBA Result'!$G$128+'CBA Result'!$G$129+'CBA Result'!$G$130</f>
        <v>728759586.14829445</v>
      </c>
      <c r="P1714" s="122">
        <f>'CBA Result'!$G$125+'CBA Result'!$G$126</f>
        <v>5415872827.8395329</v>
      </c>
      <c r="Q1714" s="122">
        <f>'CBA Result'!$G$110</f>
        <v>-7384971586.1375494</v>
      </c>
      <c r="R1714" s="3">
        <v>0.84204712721927566</v>
      </c>
      <c r="S1714" s="122">
        <f t="shared" si="82"/>
        <v>6977655285.1181364</v>
      </c>
      <c r="T1714" s="3">
        <v>0.2817510108164718</v>
      </c>
      <c r="U1714" s="122">
        <f t="shared" si="83"/>
        <v>-11094443297.144936</v>
      </c>
      <c r="V1714" s="3">
        <f t="shared" si="84"/>
        <v>0.90300530188924677</v>
      </c>
    </row>
    <row r="1715" spans="13:22" x14ac:dyDescent="0.25">
      <c r="M1715" s="3">
        <v>1711</v>
      </c>
      <c r="N1715" s="122">
        <f>(_xlfn.GAMMA.INV(T1715,IF($O$2="Railway",$D$31,$D$32),IF($O$2="Railway",$F$31,$F$32))*'CBA Result'!$G$124)</f>
        <v>2613098169.6529779</v>
      </c>
      <c r="O1715" s="122">
        <f>'CBA Result'!$G$123+'CBA Result'!$G$127+'CBA Result'!$G$128+'CBA Result'!$G$129+'CBA Result'!$G$130</f>
        <v>728759586.14829445</v>
      </c>
      <c r="P1715" s="122">
        <f>'CBA Result'!$G$125+'CBA Result'!$G$126</f>
        <v>5415872827.8395329</v>
      </c>
      <c r="Q1715" s="122">
        <f>'CBA Result'!$G$110</f>
        <v>-7384971586.1375494</v>
      </c>
      <c r="R1715" s="3">
        <v>0.80723931869254506</v>
      </c>
      <c r="S1715" s="122">
        <f t="shared" si="82"/>
        <v>6604283111.4140816</v>
      </c>
      <c r="T1715" s="3">
        <v>0.49769192651610294</v>
      </c>
      <c r="U1715" s="122">
        <f t="shared" si="83"/>
        <v>-12539703419.87405</v>
      </c>
      <c r="V1715" s="3">
        <f t="shared" si="84"/>
        <v>0.79317193829734567</v>
      </c>
    </row>
    <row r="1716" spans="13:22" x14ac:dyDescent="0.25">
      <c r="M1716" s="3">
        <v>1712</v>
      </c>
      <c r="N1716" s="122">
        <f>(_xlfn.GAMMA.INV(T1716,IF($O$2="Railway",$D$31,$D$32),IF($O$2="Railway",$F$31,$F$32))*'CBA Result'!$G$124)</f>
        <v>2498364873.660913</v>
      </c>
      <c r="O1716" s="122">
        <f>'CBA Result'!$G$123+'CBA Result'!$G$127+'CBA Result'!$G$128+'CBA Result'!$G$129+'CBA Result'!$G$130</f>
        <v>728759586.14829445</v>
      </c>
      <c r="P1716" s="122">
        <f>'CBA Result'!$G$125+'CBA Result'!$G$126</f>
        <v>5415872827.8395329</v>
      </c>
      <c r="Q1716" s="122">
        <f>'CBA Result'!$G$110</f>
        <v>-7384971586.1375494</v>
      </c>
      <c r="R1716" s="3">
        <v>0.30898037661032784</v>
      </c>
      <c r="S1716" s="122">
        <f t="shared" si="82"/>
        <v>3129296861.1671824</v>
      </c>
      <c r="T1716" s="3">
        <v>0.41365646651123855</v>
      </c>
      <c r="U1716" s="122">
        <f t="shared" si="83"/>
        <v>-11989122687.457027</v>
      </c>
      <c r="V1716" s="3">
        <f t="shared" si="84"/>
        <v>0.53018235668123181</v>
      </c>
    </row>
    <row r="1717" spans="13:22" x14ac:dyDescent="0.25">
      <c r="M1717" s="3">
        <v>1713</v>
      </c>
      <c r="N1717" s="122">
        <f>(_xlfn.GAMMA.INV(T1717,IF($O$2="Railway",$D$31,$D$32),IF($O$2="Railway",$F$31,$F$32))*'CBA Result'!$G$124)</f>
        <v>3122490532.1219783</v>
      </c>
      <c r="O1717" s="122">
        <f>'CBA Result'!$G$123+'CBA Result'!$G$127+'CBA Result'!$G$128+'CBA Result'!$G$129+'CBA Result'!$G$130</f>
        <v>728759586.14829445</v>
      </c>
      <c r="P1717" s="122">
        <f>'CBA Result'!$G$125+'CBA Result'!$G$126</f>
        <v>5415872827.8395329</v>
      </c>
      <c r="Q1717" s="122">
        <f>'CBA Result'!$G$110</f>
        <v>-7384971586.1375494</v>
      </c>
      <c r="R1717" s="3">
        <v>0.68863723734691495</v>
      </c>
      <c r="S1717" s="122">
        <f t="shared" si="82"/>
        <v>5570641090.149313</v>
      </c>
      <c r="T1717" s="3">
        <v>0.80749815711939499</v>
      </c>
      <c r="U1717" s="122">
        <f t="shared" si="83"/>
        <v>-14984169235.92815</v>
      </c>
      <c r="V1717" s="3">
        <f t="shared" si="84"/>
        <v>0.62878969531579609</v>
      </c>
    </row>
    <row r="1718" spans="13:22" x14ac:dyDescent="0.25">
      <c r="M1718" s="3">
        <v>1714</v>
      </c>
      <c r="N1718" s="122">
        <f>(_xlfn.GAMMA.INV(T1718,IF($O$2="Railway",$D$31,$D$32),IF($O$2="Railway",$F$31,$F$32))*'CBA Result'!$G$124)</f>
        <v>3626723897.5630002</v>
      </c>
      <c r="O1718" s="122">
        <f>'CBA Result'!$G$123+'CBA Result'!$G$127+'CBA Result'!$G$128+'CBA Result'!$G$129+'CBA Result'!$G$130</f>
        <v>728759586.14829445</v>
      </c>
      <c r="P1718" s="122">
        <f>'CBA Result'!$G$125+'CBA Result'!$G$126</f>
        <v>5415872827.8395329</v>
      </c>
      <c r="Q1718" s="122">
        <f>'CBA Result'!$G$110</f>
        <v>-7384971586.1375494</v>
      </c>
      <c r="R1718" s="3">
        <v>0.35728367200910938</v>
      </c>
      <c r="S1718" s="122">
        <f t="shared" si="82"/>
        <v>3417891093.1668358</v>
      </c>
      <c r="T1718" s="3">
        <v>0.95012832326846974</v>
      </c>
      <c r="U1718" s="122">
        <f t="shared" si="83"/>
        <v>-17403878120.37281</v>
      </c>
      <c r="V1718" s="3">
        <f t="shared" si="84"/>
        <v>0.44664611663642328</v>
      </c>
    </row>
    <row r="1719" spans="13:22" x14ac:dyDescent="0.25">
      <c r="M1719" s="3">
        <v>1715</v>
      </c>
      <c r="N1719" s="122">
        <f>(_xlfn.GAMMA.INV(T1719,IF($O$2="Railway",$D$31,$D$32),IF($O$2="Railway",$F$31,$F$32))*'CBA Result'!$G$124)</f>
        <v>2668784976.3698511</v>
      </c>
      <c r="O1719" s="122">
        <f>'CBA Result'!$G$123+'CBA Result'!$G$127+'CBA Result'!$G$128+'CBA Result'!$G$129+'CBA Result'!$G$130</f>
        <v>728759586.14829445</v>
      </c>
      <c r="P1719" s="122">
        <f>'CBA Result'!$G$125+'CBA Result'!$G$126</f>
        <v>5415872827.8395329</v>
      </c>
      <c r="Q1719" s="122">
        <f>'CBA Result'!$G$110</f>
        <v>-7384971586.1375494</v>
      </c>
      <c r="R1719" s="3">
        <v>0.11299697137644693</v>
      </c>
      <c r="S1719" s="122">
        <f t="shared" si="82"/>
        <v>1859500046.8494933</v>
      </c>
      <c r="T1719" s="3">
        <v>0.53786081324101576</v>
      </c>
      <c r="U1719" s="122">
        <f t="shared" si="83"/>
        <v>-12806932584.372746</v>
      </c>
      <c r="V1719" s="3">
        <f t="shared" si="84"/>
        <v>0.41048428846907348</v>
      </c>
    </row>
    <row r="1720" spans="13:22" x14ac:dyDescent="0.25">
      <c r="M1720" s="3">
        <v>1716</v>
      </c>
      <c r="N1720" s="122">
        <f>(_xlfn.GAMMA.INV(T1720,IF($O$2="Railway",$D$31,$D$32),IF($O$2="Railway",$F$31,$F$32))*'CBA Result'!$G$124)</f>
        <v>3484315824.3270607</v>
      </c>
      <c r="O1720" s="122">
        <f>'CBA Result'!$G$123+'CBA Result'!$G$127+'CBA Result'!$G$128+'CBA Result'!$G$129+'CBA Result'!$G$130</f>
        <v>728759586.14829445</v>
      </c>
      <c r="P1720" s="122">
        <f>'CBA Result'!$G$125+'CBA Result'!$G$126</f>
        <v>5415872827.8395329</v>
      </c>
      <c r="Q1720" s="122">
        <f>'CBA Result'!$G$110</f>
        <v>-7384971586.1375494</v>
      </c>
      <c r="R1720" s="3">
        <v>0.10339963583161749</v>
      </c>
      <c r="S1720" s="122">
        <f t="shared" si="82"/>
        <v>1786192530.4695318</v>
      </c>
      <c r="T1720" s="3">
        <v>0.92422880448609401</v>
      </c>
      <c r="U1720" s="122">
        <f t="shared" si="83"/>
        <v>-16720492006.635056</v>
      </c>
      <c r="V1720" s="3">
        <f t="shared" si="84"/>
        <v>0.35879733315049861</v>
      </c>
    </row>
    <row r="1721" spans="13:22" x14ac:dyDescent="0.25">
      <c r="M1721" s="3">
        <v>1717</v>
      </c>
      <c r="N1721" s="122">
        <f>(_xlfn.GAMMA.INV(T1721,IF($O$2="Railway",$D$31,$D$32),IF($O$2="Railway",$F$31,$F$32))*'CBA Result'!$G$124)</f>
        <v>2078475426.0081234</v>
      </c>
      <c r="O1721" s="122">
        <f>'CBA Result'!$G$123+'CBA Result'!$G$127+'CBA Result'!$G$128+'CBA Result'!$G$129+'CBA Result'!$G$130</f>
        <v>728759586.14829445</v>
      </c>
      <c r="P1721" s="122">
        <f>'CBA Result'!$G$125+'CBA Result'!$G$126</f>
        <v>5415872827.8395329</v>
      </c>
      <c r="Q1721" s="122">
        <f>'CBA Result'!$G$110</f>
        <v>-7384971586.1375494</v>
      </c>
      <c r="R1721" s="3">
        <v>0.67951919028182117</v>
      </c>
      <c r="S1721" s="122">
        <f t="shared" si="82"/>
        <v>5501089945.6124659</v>
      </c>
      <c r="T1721" s="3">
        <v>0.1453600582941591</v>
      </c>
      <c r="U1721" s="122">
        <f t="shared" si="83"/>
        <v>-9974162360.3446522</v>
      </c>
      <c r="V1721" s="3">
        <f t="shared" si="84"/>
        <v>0.83298473171052267</v>
      </c>
    </row>
    <row r="1722" spans="13:22" x14ac:dyDescent="0.25">
      <c r="M1722" s="3">
        <v>1718</v>
      </c>
      <c r="N1722" s="122">
        <f>(_xlfn.GAMMA.INV(T1722,IF($O$2="Railway",$D$31,$D$32),IF($O$2="Railway",$F$31,$F$32))*'CBA Result'!$G$124)</f>
        <v>2505279410.3046265</v>
      </c>
      <c r="O1722" s="122">
        <f>'CBA Result'!$G$123+'CBA Result'!$G$127+'CBA Result'!$G$128+'CBA Result'!$G$129+'CBA Result'!$G$130</f>
        <v>728759586.14829445</v>
      </c>
      <c r="P1722" s="122">
        <f>'CBA Result'!$G$125+'CBA Result'!$G$126</f>
        <v>5415872827.8395329</v>
      </c>
      <c r="Q1722" s="122">
        <f>'CBA Result'!$G$110</f>
        <v>-7384971586.1375494</v>
      </c>
      <c r="R1722" s="3">
        <v>0.39643200405887935</v>
      </c>
      <c r="S1722" s="122">
        <f t="shared" si="82"/>
        <v>3651662305.3793893</v>
      </c>
      <c r="T1722" s="3">
        <v>0.41872040525100462</v>
      </c>
      <c r="U1722" s="122">
        <f t="shared" si="83"/>
        <v>-12022304081.024622</v>
      </c>
      <c r="V1722" s="3">
        <f t="shared" si="84"/>
        <v>0.57274389796048675</v>
      </c>
    </row>
    <row r="1723" spans="13:22" x14ac:dyDescent="0.25">
      <c r="M1723" s="3">
        <v>1719</v>
      </c>
      <c r="N1723" s="122">
        <f>(_xlfn.GAMMA.INV(T1723,IF($O$2="Railway",$D$31,$D$32),IF($O$2="Railway",$F$31,$F$32))*'CBA Result'!$G$124)</f>
        <v>2718292314.7766562</v>
      </c>
      <c r="O1723" s="122">
        <f>'CBA Result'!$G$123+'CBA Result'!$G$127+'CBA Result'!$G$128+'CBA Result'!$G$129+'CBA Result'!$G$130</f>
        <v>728759586.14829445</v>
      </c>
      <c r="P1723" s="122">
        <f>'CBA Result'!$G$125+'CBA Result'!$G$126</f>
        <v>5415872827.8395329</v>
      </c>
      <c r="Q1723" s="122">
        <f>'CBA Result'!$G$110</f>
        <v>-7384971586.1375494</v>
      </c>
      <c r="R1723" s="3">
        <v>0.67949697372303908</v>
      </c>
      <c r="S1723" s="122">
        <f t="shared" si="82"/>
        <v>5500921743.5682611</v>
      </c>
      <c r="T1723" s="3">
        <v>0.5728039284505787</v>
      </c>
      <c r="U1723" s="122">
        <f t="shared" si="83"/>
        <v>-13044507792.200134</v>
      </c>
      <c r="V1723" s="3">
        <f t="shared" si="84"/>
        <v>0.68595716964066555</v>
      </c>
    </row>
    <row r="1724" spans="13:22" x14ac:dyDescent="0.25">
      <c r="M1724" s="3">
        <v>1720</v>
      </c>
      <c r="N1724" s="122">
        <f>(_xlfn.GAMMA.INV(T1724,IF($O$2="Railway",$D$31,$D$32),IF($O$2="Railway",$F$31,$F$32))*'CBA Result'!$G$124)</f>
        <v>3617716066.4656229</v>
      </c>
      <c r="O1724" s="122">
        <f>'CBA Result'!$G$123+'CBA Result'!$G$127+'CBA Result'!$G$128+'CBA Result'!$G$129+'CBA Result'!$G$130</f>
        <v>728759586.14829445</v>
      </c>
      <c r="P1724" s="122">
        <f>'CBA Result'!$G$125+'CBA Result'!$G$126</f>
        <v>5415872827.8395329</v>
      </c>
      <c r="Q1724" s="122">
        <f>'CBA Result'!$G$110</f>
        <v>-7384971586.1375494</v>
      </c>
      <c r="R1724" s="3">
        <v>0.16732783531303519</v>
      </c>
      <c r="S1724" s="122">
        <f t="shared" si="82"/>
        <v>2243660053.4752426</v>
      </c>
      <c r="T1724" s="3">
        <v>0.94874990887835386</v>
      </c>
      <c r="U1724" s="122">
        <f t="shared" si="83"/>
        <v>-17360651451.076862</v>
      </c>
      <c r="V1724" s="3">
        <f t="shared" si="84"/>
        <v>0.37960186716843397</v>
      </c>
    </row>
    <row r="1725" spans="13:22" x14ac:dyDescent="0.25">
      <c r="M1725" s="3">
        <v>1721</v>
      </c>
      <c r="N1725" s="122">
        <f>(_xlfn.GAMMA.INV(T1725,IF($O$2="Railway",$D$31,$D$32),IF($O$2="Railway",$F$31,$F$32))*'CBA Result'!$G$124)</f>
        <v>2683761002.2941489</v>
      </c>
      <c r="O1725" s="122">
        <f>'CBA Result'!$G$123+'CBA Result'!$G$127+'CBA Result'!$G$128+'CBA Result'!$G$129+'CBA Result'!$G$130</f>
        <v>728759586.14829445</v>
      </c>
      <c r="P1725" s="122">
        <f>'CBA Result'!$G$125+'CBA Result'!$G$126</f>
        <v>5415872827.8395329</v>
      </c>
      <c r="Q1725" s="122">
        <f>'CBA Result'!$G$110</f>
        <v>-7384971586.1375494</v>
      </c>
      <c r="R1725" s="3">
        <v>6.156526825663422E-2</v>
      </c>
      <c r="S1725" s="122">
        <f t="shared" si="82"/>
        <v>1433383058.770117</v>
      </c>
      <c r="T1725" s="3">
        <v>0.54852003067809163</v>
      </c>
      <c r="U1725" s="122">
        <f t="shared" si="83"/>
        <v>-12878799353.742525</v>
      </c>
      <c r="V1725" s="3">
        <f t="shared" si="84"/>
        <v>0.37626983029317568</v>
      </c>
    </row>
    <row r="1726" spans="13:22" x14ac:dyDescent="0.25">
      <c r="M1726" s="3">
        <v>1722</v>
      </c>
      <c r="N1726" s="122">
        <f>(_xlfn.GAMMA.INV(T1726,IF($O$2="Railway",$D$31,$D$32),IF($O$2="Railway",$F$31,$F$32))*'CBA Result'!$G$124)</f>
        <v>2829061012.0583506</v>
      </c>
      <c r="O1726" s="122">
        <f>'CBA Result'!$G$123+'CBA Result'!$G$127+'CBA Result'!$G$128+'CBA Result'!$G$129+'CBA Result'!$G$130</f>
        <v>728759586.14829445</v>
      </c>
      <c r="P1726" s="122">
        <f>'CBA Result'!$G$125+'CBA Result'!$G$126</f>
        <v>5415872827.8395329</v>
      </c>
      <c r="Q1726" s="122">
        <f>'CBA Result'!$G$110</f>
        <v>-7384971586.1375494</v>
      </c>
      <c r="R1726" s="3">
        <v>0.13629747874297615</v>
      </c>
      <c r="S1726" s="122">
        <f t="shared" si="82"/>
        <v>2029731285.4194698</v>
      </c>
      <c r="T1726" s="3">
        <v>0.64715630061817342</v>
      </c>
      <c r="U1726" s="122">
        <f t="shared" si="83"/>
        <v>-13576063256.992611</v>
      </c>
      <c r="V1726" s="3">
        <f t="shared" si="84"/>
        <v>0.41157379557348034</v>
      </c>
    </row>
    <row r="1727" spans="13:22" x14ac:dyDescent="0.25">
      <c r="M1727" s="3">
        <v>1723</v>
      </c>
      <c r="N1727" s="122">
        <f>(_xlfn.GAMMA.INV(T1727,IF($O$2="Railway",$D$31,$D$32),IF($O$2="Railway",$F$31,$F$32))*'CBA Result'!$G$124)</f>
        <v>2678437172.6670456</v>
      </c>
      <c r="O1727" s="122">
        <f>'CBA Result'!$G$123+'CBA Result'!$G$127+'CBA Result'!$G$128+'CBA Result'!$G$129+'CBA Result'!$G$130</f>
        <v>728759586.14829445</v>
      </c>
      <c r="P1727" s="122">
        <f>'CBA Result'!$G$125+'CBA Result'!$G$126</f>
        <v>5415872827.8395329</v>
      </c>
      <c r="Q1727" s="122">
        <f>'CBA Result'!$G$110</f>
        <v>-7384971586.1375494</v>
      </c>
      <c r="R1727" s="3">
        <v>0.96024901040830923</v>
      </c>
      <c r="S1727" s="122">
        <f t="shared" si="82"/>
        <v>8962678679.4600716</v>
      </c>
      <c r="T1727" s="3">
        <v>0.54473893505311211</v>
      </c>
      <c r="U1727" s="122">
        <f t="shared" si="83"/>
        <v>-12853251425.479776</v>
      </c>
      <c r="V1727" s="3">
        <f t="shared" si="84"/>
        <v>0.96239270740116856</v>
      </c>
    </row>
    <row r="1728" spans="13:22" x14ac:dyDescent="0.25">
      <c r="M1728" s="3">
        <v>1724</v>
      </c>
      <c r="N1728" s="122">
        <f>(_xlfn.GAMMA.INV(T1728,IF($O$2="Railway",$D$31,$D$32),IF($O$2="Railway",$F$31,$F$32))*'CBA Result'!$G$124)</f>
        <v>2763737333.4423723</v>
      </c>
      <c r="O1728" s="122">
        <f>'CBA Result'!$G$123+'CBA Result'!$G$127+'CBA Result'!$G$128+'CBA Result'!$G$129+'CBA Result'!$G$130</f>
        <v>728759586.14829445</v>
      </c>
      <c r="P1728" s="122">
        <f>'CBA Result'!$G$125+'CBA Result'!$G$126</f>
        <v>5415872827.8395329</v>
      </c>
      <c r="Q1728" s="122">
        <f>'CBA Result'!$G$110</f>
        <v>-7384971586.1375494</v>
      </c>
      <c r="R1728" s="3">
        <v>0.43025165658648701</v>
      </c>
      <c r="S1728" s="122">
        <f t="shared" si="82"/>
        <v>3854919601.8879347</v>
      </c>
      <c r="T1728" s="3">
        <v>0.60402920679849281</v>
      </c>
      <c r="U1728" s="122">
        <f t="shared" si="83"/>
        <v>-13262588789.920324</v>
      </c>
      <c r="V1728" s="3">
        <f t="shared" si="84"/>
        <v>0.55399565181894939</v>
      </c>
    </row>
    <row r="1729" spans="13:22" x14ac:dyDescent="0.25">
      <c r="M1729" s="3">
        <v>1725</v>
      </c>
      <c r="N1729" s="122">
        <f>(_xlfn.GAMMA.INV(T1729,IF($O$2="Railway",$D$31,$D$32),IF($O$2="Railway",$F$31,$F$32))*'CBA Result'!$G$124)</f>
        <v>1425891468.8387063</v>
      </c>
      <c r="O1729" s="122">
        <f>'CBA Result'!$G$123+'CBA Result'!$G$127+'CBA Result'!$G$128+'CBA Result'!$G$129+'CBA Result'!$G$130</f>
        <v>728759586.14829445</v>
      </c>
      <c r="P1729" s="122">
        <f>'CBA Result'!$G$125+'CBA Result'!$G$126</f>
        <v>5415872827.8395329</v>
      </c>
      <c r="Q1729" s="122">
        <f>'CBA Result'!$G$110</f>
        <v>-7384971586.1375494</v>
      </c>
      <c r="R1729" s="3">
        <v>0.97686096820620971</v>
      </c>
      <c r="S1729" s="122">
        <f t="shared" si="82"/>
        <v>9534852837.6751556</v>
      </c>
      <c r="T1729" s="3">
        <v>4.2857969867455825E-3</v>
      </c>
      <c r="U1729" s="122">
        <f t="shared" si="83"/>
        <v>-6842550477.367054</v>
      </c>
      <c r="V1729" s="3">
        <f t="shared" si="84"/>
        <v>1.708354791291238</v>
      </c>
    </row>
    <row r="1730" spans="13:22" x14ac:dyDescent="0.25">
      <c r="M1730" s="3">
        <v>1726</v>
      </c>
      <c r="N1730" s="122">
        <f>(_xlfn.GAMMA.INV(T1730,IF($O$2="Railway",$D$31,$D$32),IF($O$2="Railway",$F$31,$F$32))*'CBA Result'!$G$124)</f>
        <v>2981037168.823019</v>
      </c>
      <c r="O1730" s="122">
        <f>'CBA Result'!$G$123+'CBA Result'!$G$127+'CBA Result'!$G$128+'CBA Result'!$G$129+'CBA Result'!$G$130</f>
        <v>728759586.14829445</v>
      </c>
      <c r="P1730" s="122">
        <f>'CBA Result'!$G$125+'CBA Result'!$G$126</f>
        <v>5415872827.8395329</v>
      </c>
      <c r="Q1730" s="122">
        <f>'CBA Result'!$G$110</f>
        <v>-7384971586.1375494</v>
      </c>
      <c r="R1730" s="3">
        <v>0.63953100268393781</v>
      </c>
      <c r="S1730" s="122">
        <f t="shared" si="82"/>
        <v>5207321200.1912937</v>
      </c>
      <c r="T1730" s="3">
        <v>0.73760493800719529</v>
      </c>
      <c r="U1730" s="122">
        <f t="shared" si="83"/>
        <v>-14305364572.516594</v>
      </c>
      <c r="V1730" s="3">
        <f t="shared" si="84"/>
        <v>0.62334083902301496</v>
      </c>
    </row>
    <row r="1731" spans="13:22" x14ac:dyDescent="0.25">
      <c r="M1731" s="3">
        <v>1727</v>
      </c>
      <c r="N1731" s="122">
        <f>(_xlfn.GAMMA.INV(T1731,IF($O$2="Railway",$D$31,$D$32),IF($O$2="Railway",$F$31,$F$32))*'CBA Result'!$G$124)</f>
        <v>2352127829.283947</v>
      </c>
      <c r="O1731" s="122">
        <f>'CBA Result'!$G$123+'CBA Result'!$G$127+'CBA Result'!$G$128+'CBA Result'!$G$129+'CBA Result'!$G$130</f>
        <v>728759586.14829445</v>
      </c>
      <c r="P1731" s="122">
        <f>'CBA Result'!$G$125+'CBA Result'!$G$126</f>
        <v>5415872827.8395329</v>
      </c>
      <c r="Q1731" s="122">
        <f>'CBA Result'!$G$110</f>
        <v>-7384971586.1375494</v>
      </c>
      <c r="R1731" s="3">
        <v>0.73184392520832875</v>
      </c>
      <c r="S1731" s="122">
        <f t="shared" si="82"/>
        <v>5916011391.7999687</v>
      </c>
      <c r="T1731" s="3">
        <v>0.30905744303728577</v>
      </c>
      <c r="U1731" s="122">
        <f t="shared" si="83"/>
        <v>-11287362154.009621</v>
      </c>
      <c r="V1731" s="3">
        <f t="shared" si="84"/>
        <v>0.79707718105210557</v>
      </c>
    </row>
    <row r="1732" spans="13:22" x14ac:dyDescent="0.25">
      <c r="M1732" s="3">
        <v>1728</v>
      </c>
      <c r="N1732" s="122">
        <f>(_xlfn.GAMMA.INV(T1732,IF($O$2="Railway",$D$31,$D$32),IF($O$2="Railway",$F$31,$F$32))*'CBA Result'!$G$124)</f>
        <v>2455489945.0715461</v>
      </c>
      <c r="O1732" s="122">
        <f>'CBA Result'!$G$123+'CBA Result'!$G$127+'CBA Result'!$G$128+'CBA Result'!$G$129+'CBA Result'!$G$130</f>
        <v>728759586.14829445</v>
      </c>
      <c r="P1732" s="122">
        <f>'CBA Result'!$G$125+'CBA Result'!$G$126</f>
        <v>5415872827.8395329</v>
      </c>
      <c r="Q1732" s="122">
        <f>'CBA Result'!$G$110</f>
        <v>-7384971586.1375494</v>
      </c>
      <c r="R1732" s="3">
        <v>0.54111596580577859</v>
      </c>
      <c r="S1732" s="122">
        <f t="shared" si="82"/>
        <v>4542945124.26231</v>
      </c>
      <c r="T1732" s="3">
        <v>0.3824001724611702</v>
      </c>
      <c r="U1732" s="122">
        <f t="shared" si="83"/>
        <v>-11783375006.446505</v>
      </c>
      <c r="V1732" s="3">
        <f t="shared" si="84"/>
        <v>0.65577091887975392</v>
      </c>
    </row>
    <row r="1733" spans="13:22" x14ac:dyDescent="0.25">
      <c r="M1733" s="3">
        <v>1729</v>
      </c>
      <c r="N1733" s="122">
        <f>(_xlfn.GAMMA.INV(T1733,IF($O$2="Railway",$D$31,$D$32),IF($O$2="Railway",$F$31,$F$32))*'CBA Result'!$G$124)</f>
        <v>2507294521.0378633</v>
      </c>
      <c r="O1733" s="122">
        <f>'CBA Result'!$G$123+'CBA Result'!$G$127+'CBA Result'!$G$128+'CBA Result'!$G$129+'CBA Result'!$G$130</f>
        <v>728759586.14829445</v>
      </c>
      <c r="P1733" s="122">
        <f>'CBA Result'!$G$125+'CBA Result'!$G$126</f>
        <v>5415872827.8395329</v>
      </c>
      <c r="Q1733" s="122">
        <f>'CBA Result'!$G$110</f>
        <v>-7384971586.1375494</v>
      </c>
      <c r="R1733" s="3">
        <v>0.45010697464176186</v>
      </c>
      <c r="S1733" s="122">
        <f t="shared" si="82"/>
        <v>3975253995.2901268</v>
      </c>
      <c r="T1733" s="3">
        <v>0.42019700576928642</v>
      </c>
      <c r="U1733" s="122">
        <f t="shared" si="83"/>
        <v>-12031974169.675119</v>
      </c>
      <c r="V1733" s="3">
        <f t="shared" si="84"/>
        <v>0.59934537763980256</v>
      </c>
    </row>
    <row r="1734" spans="13:22" x14ac:dyDescent="0.25">
      <c r="M1734" s="3">
        <v>1730</v>
      </c>
      <c r="N1734" s="122">
        <f>(_xlfn.GAMMA.INV(T1734,IF($O$2="Railway",$D$31,$D$32),IF($O$2="Railway",$F$31,$F$32))*'CBA Result'!$G$124)</f>
        <v>1872145876.0620997</v>
      </c>
      <c r="O1734" s="122">
        <f>'CBA Result'!$G$123+'CBA Result'!$G$127+'CBA Result'!$G$128+'CBA Result'!$G$129+'CBA Result'!$G$130</f>
        <v>728759586.14829445</v>
      </c>
      <c r="P1734" s="122">
        <f>'CBA Result'!$G$125+'CBA Result'!$G$126</f>
        <v>5415872827.8395329</v>
      </c>
      <c r="Q1734" s="122">
        <f>'CBA Result'!$G$110</f>
        <v>-7384971586.1375494</v>
      </c>
      <c r="R1734" s="3">
        <v>0.78062967183721887</v>
      </c>
      <c r="S1734" s="122">
        <f t="shared" ref="S1734:S1797" si="85">_xlfn.BETA.INV(R1734,IF($O$2="Railway",$I$30,$J$30),IF($O$2="Railway",$I$31,$J$31),IF($O$2="Railway",$I$27,$J$27),IF($O$2="Railway",$I$29,$J$29))*P1734</f>
        <v>6345823396.2076254</v>
      </c>
      <c r="T1734" s="3">
        <v>6.5354779192818291E-2</v>
      </c>
      <c r="U1734" s="122">
        <f t="shared" ref="U1734:U1797" si="86">_xlfn.GAMMA.INV(T1734,IF($O$2="Railway",$D$31,$D$32),IF($O$2="Railway",$F$31,$F$32))*Q1734</f>
        <v>-8984030648.8281174</v>
      </c>
      <c r="V1734" s="3">
        <f t="shared" ref="V1734:V1797" si="87">(N1734+O1734+S1734)/-U1734</f>
        <v>0.99584798940829922</v>
      </c>
    </row>
    <row r="1735" spans="13:22" x14ac:dyDescent="0.25">
      <c r="M1735" s="3">
        <v>1731</v>
      </c>
      <c r="N1735" s="122">
        <f>(_xlfn.GAMMA.INV(T1735,IF($O$2="Railway",$D$31,$D$32),IF($O$2="Railway",$F$31,$F$32))*'CBA Result'!$G$124)</f>
        <v>2867495818.4568229</v>
      </c>
      <c r="O1735" s="122">
        <f>'CBA Result'!$G$123+'CBA Result'!$G$127+'CBA Result'!$G$128+'CBA Result'!$G$129+'CBA Result'!$G$130</f>
        <v>728759586.14829445</v>
      </c>
      <c r="P1735" s="122">
        <f>'CBA Result'!$G$125+'CBA Result'!$G$126</f>
        <v>5415872827.8395329</v>
      </c>
      <c r="Q1735" s="122">
        <f>'CBA Result'!$G$110</f>
        <v>-7384971586.1375494</v>
      </c>
      <c r="R1735" s="3">
        <v>0.17073267480137433</v>
      </c>
      <c r="S1735" s="122">
        <f t="shared" si="85"/>
        <v>2266442695.6368785</v>
      </c>
      <c r="T1735" s="3">
        <v>0.67141943156983153</v>
      </c>
      <c r="U1735" s="122">
        <f t="shared" si="86"/>
        <v>-13760503734.137457</v>
      </c>
      <c r="V1735" s="3">
        <f t="shared" si="87"/>
        <v>0.4260525787073946</v>
      </c>
    </row>
    <row r="1736" spans="13:22" x14ac:dyDescent="0.25">
      <c r="M1736" s="3">
        <v>1732</v>
      </c>
      <c r="N1736" s="122">
        <f>(_xlfn.GAMMA.INV(T1736,IF($O$2="Railway",$D$31,$D$32),IF($O$2="Railway",$F$31,$F$32))*'CBA Result'!$G$124)</f>
        <v>2666552978.9537768</v>
      </c>
      <c r="O1736" s="122">
        <f>'CBA Result'!$G$123+'CBA Result'!$G$127+'CBA Result'!$G$128+'CBA Result'!$G$129+'CBA Result'!$G$130</f>
        <v>728759586.14829445</v>
      </c>
      <c r="P1736" s="122">
        <f>'CBA Result'!$G$125+'CBA Result'!$G$126</f>
        <v>5415872827.8395329</v>
      </c>
      <c r="Q1736" s="122">
        <f>'CBA Result'!$G$110</f>
        <v>-7384971586.1375494</v>
      </c>
      <c r="R1736" s="3">
        <v>0.29036758177835753</v>
      </c>
      <c r="S1736" s="122">
        <f t="shared" si="85"/>
        <v>3017366759.8860188</v>
      </c>
      <c r="T1736" s="3">
        <v>0.53626624831001923</v>
      </c>
      <c r="U1736" s="122">
        <f t="shared" si="86"/>
        <v>-12796221702.571007</v>
      </c>
      <c r="V1736" s="3">
        <f t="shared" si="87"/>
        <v>0.50113849806929023</v>
      </c>
    </row>
    <row r="1737" spans="13:22" x14ac:dyDescent="0.25">
      <c r="M1737" s="3">
        <v>1733</v>
      </c>
      <c r="N1737" s="122">
        <f>(_xlfn.GAMMA.INV(T1737,IF($O$2="Railway",$D$31,$D$32),IF($O$2="Railway",$F$31,$F$32))*'CBA Result'!$G$124)</f>
        <v>2191463327.9442463</v>
      </c>
      <c r="O1737" s="122">
        <f>'CBA Result'!$G$123+'CBA Result'!$G$127+'CBA Result'!$G$128+'CBA Result'!$G$129+'CBA Result'!$G$130</f>
        <v>728759586.14829445</v>
      </c>
      <c r="P1737" s="122">
        <f>'CBA Result'!$G$125+'CBA Result'!$G$126</f>
        <v>5415872827.8395329</v>
      </c>
      <c r="Q1737" s="122">
        <f>'CBA Result'!$G$110</f>
        <v>-7384971586.1375494</v>
      </c>
      <c r="R1737" s="3">
        <v>0.55316113368552822</v>
      </c>
      <c r="S1737" s="122">
        <f t="shared" si="85"/>
        <v>4620810180.7026949</v>
      </c>
      <c r="T1737" s="3">
        <v>0.20598047425091703</v>
      </c>
      <c r="U1737" s="122">
        <f t="shared" si="86"/>
        <v>-10516367317.191319</v>
      </c>
      <c r="V1737" s="3">
        <f t="shared" si="87"/>
        <v>0.71707585588682854</v>
      </c>
    </row>
    <row r="1738" spans="13:22" x14ac:dyDescent="0.25">
      <c r="M1738" s="3">
        <v>1734</v>
      </c>
      <c r="N1738" s="122">
        <f>(_xlfn.GAMMA.INV(T1738,IF($O$2="Railway",$D$31,$D$32),IF($O$2="Railway",$F$31,$F$32))*'CBA Result'!$G$124)</f>
        <v>3591375739.5864549</v>
      </c>
      <c r="O1738" s="122">
        <f>'CBA Result'!$G$123+'CBA Result'!$G$127+'CBA Result'!$G$128+'CBA Result'!$G$129+'CBA Result'!$G$130</f>
        <v>728759586.14829445</v>
      </c>
      <c r="P1738" s="122">
        <f>'CBA Result'!$G$125+'CBA Result'!$G$126</f>
        <v>5415872827.8395329</v>
      </c>
      <c r="Q1738" s="122">
        <f>'CBA Result'!$G$110</f>
        <v>-7384971586.1375494</v>
      </c>
      <c r="R1738" s="3">
        <v>0.89589884082800553</v>
      </c>
      <c r="S1738" s="122">
        <f t="shared" si="85"/>
        <v>7676394884.3324842</v>
      </c>
      <c r="T1738" s="3">
        <v>0.94453096412766424</v>
      </c>
      <c r="U1738" s="122">
        <f t="shared" si="86"/>
        <v>-17234249813.785461</v>
      </c>
      <c r="V1738" s="3">
        <f t="shared" si="87"/>
        <v>0.6960865915075316</v>
      </c>
    </row>
    <row r="1739" spans="13:22" x14ac:dyDescent="0.25">
      <c r="M1739" s="3">
        <v>1735</v>
      </c>
      <c r="N1739" s="122">
        <f>(_xlfn.GAMMA.INV(T1739,IF($O$2="Railway",$D$31,$D$32),IF($O$2="Railway",$F$31,$F$32))*'CBA Result'!$G$124)</f>
        <v>2342142662.0857162</v>
      </c>
      <c r="O1739" s="122">
        <f>'CBA Result'!$G$123+'CBA Result'!$G$127+'CBA Result'!$G$128+'CBA Result'!$G$129+'CBA Result'!$G$130</f>
        <v>728759586.14829445</v>
      </c>
      <c r="P1739" s="122">
        <f>'CBA Result'!$G$125+'CBA Result'!$G$126</f>
        <v>5415872827.8395329</v>
      </c>
      <c r="Q1739" s="122">
        <f>'CBA Result'!$G$110</f>
        <v>-7384971586.1375494</v>
      </c>
      <c r="R1739" s="3">
        <v>0.47131459286620514</v>
      </c>
      <c r="S1739" s="122">
        <f t="shared" si="85"/>
        <v>4104893006.0012045</v>
      </c>
      <c r="T1739" s="3">
        <v>0.30219745894795402</v>
      </c>
      <c r="U1739" s="122">
        <f t="shared" si="86"/>
        <v>-11239445456.230028</v>
      </c>
      <c r="V1739" s="3">
        <f t="shared" si="87"/>
        <v>0.63844744673391951</v>
      </c>
    </row>
    <row r="1740" spans="13:22" x14ac:dyDescent="0.25">
      <c r="M1740" s="3">
        <v>1736</v>
      </c>
      <c r="N1740" s="122">
        <f>(_xlfn.GAMMA.INV(T1740,IF($O$2="Railway",$D$31,$D$32),IF($O$2="Railway",$F$31,$F$32))*'CBA Result'!$G$124)</f>
        <v>2798568618.8980026</v>
      </c>
      <c r="O1740" s="122">
        <f>'CBA Result'!$G$123+'CBA Result'!$G$127+'CBA Result'!$G$128+'CBA Result'!$G$129+'CBA Result'!$G$130</f>
        <v>728759586.14829445</v>
      </c>
      <c r="P1740" s="122">
        <f>'CBA Result'!$G$125+'CBA Result'!$G$126</f>
        <v>5415872827.8395329</v>
      </c>
      <c r="Q1740" s="122">
        <f>'CBA Result'!$G$110</f>
        <v>-7384971586.1375494</v>
      </c>
      <c r="R1740" s="3">
        <v>0.58112066333426737</v>
      </c>
      <c r="S1740" s="122">
        <f t="shared" si="85"/>
        <v>4804818844.008935</v>
      </c>
      <c r="T1740" s="3">
        <v>0.62730479552972451</v>
      </c>
      <c r="U1740" s="122">
        <f t="shared" si="86"/>
        <v>-13429736734.999088</v>
      </c>
      <c r="V1740" s="3">
        <f t="shared" si="87"/>
        <v>0.62042519622450343</v>
      </c>
    </row>
    <row r="1741" spans="13:22" x14ac:dyDescent="0.25">
      <c r="M1741" s="3">
        <v>1737</v>
      </c>
      <c r="N1741" s="122">
        <f>(_xlfn.GAMMA.INV(T1741,IF($O$2="Railway",$D$31,$D$32),IF($O$2="Railway",$F$31,$F$32))*'CBA Result'!$G$124)</f>
        <v>2452220984.5191479</v>
      </c>
      <c r="O1741" s="122">
        <f>'CBA Result'!$G$123+'CBA Result'!$G$127+'CBA Result'!$G$128+'CBA Result'!$G$129+'CBA Result'!$G$130</f>
        <v>728759586.14829445</v>
      </c>
      <c r="P1741" s="122">
        <f>'CBA Result'!$G$125+'CBA Result'!$G$126</f>
        <v>5415872827.8395329</v>
      </c>
      <c r="Q1741" s="122">
        <f>'CBA Result'!$G$110</f>
        <v>-7384971586.1375494</v>
      </c>
      <c r="R1741" s="3">
        <v>0.68089185701517763</v>
      </c>
      <c r="S1741" s="122">
        <f t="shared" si="85"/>
        <v>5511494145.4533701</v>
      </c>
      <c r="T1741" s="3">
        <v>0.38003065351375276</v>
      </c>
      <c r="U1741" s="122">
        <f t="shared" si="86"/>
        <v>-11767687958.675243</v>
      </c>
      <c r="V1741" s="3">
        <f t="shared" si="87"/>
        <v>0.73867311460384555</v>
      </c>
    </row>
    <row r="1742" spans="13:22" x14ac:dyDescent="0.25">
      <c r="M1742" s="3">
        <v>1738</v>
      </c>
      <c r="N1742" s="122">
        <f>(_xlfn.GAMMA.INV(T1742,IF($O$2="Railway",$D$31,$D$32),IF($O$2="Railway",$F$31,$F$32))*'CBA Result'!$G$124)</f>
        <v>3840559623.5620875</v>
      </c>
      <c r="O1742" s="122">
        <f>'CBA Result'!$G$123+'CBA Result'!$G$127+'CBA Result'!$G$128+'CBA Result'!$G$129+'CBA Result'!$G$130</f>
        <v>728759586.14829445</v>
      </c>
      <c r="P1742" s="122">
        <f>'CBA Result'!$G$125+'CBA Result'!$G$126</f>
        <v>5415872827.8395329</v>
      </c>
      <c r="Q1742" s="122">
        <f>'CBA Result'!$G$110</f>
        <v>-7384971586.1375494</v>
      </c>
      <c r="R1742" s="3">
        <v>0.97888655000150526</v>
      </c>
      <c r="S1742" s="122">
        <f t="shared" si="85"/>
        <v>9623052769.8391857</v>
      </c>
      <c r="T1742" s="3">
        <v>0.97467913135764606</v>
      </c>
      <c r="U1742" s="122">
        <f t="shared" si="86"/>
        <v>-18430030377.391956</v>
      </c>
      <c r="V1742" s="3">
        <f t="shared" si="87"/>
        <v>0.77006774752576068</v>
      </c>
    </row>
    <row r="1743" spans="13:22" x14ac:dyDescent="0.25">
      <c r="M1743" s="3">
        <v>1739</v>
      </c>
      <c r="N1743" s="122">
        <f>(_xlfn.GAMMA.INV(T1743,IF($O$2="Railway",$D$31,$D$32),IF($O$2="Railway",$F$31,$F$32))*'CBA Result'!$G$124)</f>
        <v>2553101618.175806</v>
      </c>
      <c r="O1743" s="122">
        <f>'CBA Result'!$G$123+'CBA Result'!$G$127+'CBA Result'!$G$128+'CBA Result'!$G$129+'CBA Result'!$G$130</f>
        <v>728759586.14829445</v>
      </c>
      <c r="P1743" s="122">
        <f>'CBA Result'!$G$125+'CBA Result'!$G$126</f>
        <v>5415872827.8395329</v>
      </c>
      <c r="Q1743" s="122">
        <f>'CBA Result'!$G$110</f>
        <v>-7384971586.1375494</v>
      </c>
      <c r="R1743" s="3">
        <v>0.13471739866660082</v>
      </c>
      <c r="S1743" s="122">
        <f t="shared" si="85"/>
        <v>2018485295.720645</v>
      </c>
      <c r="T1743" s="3">
        <v>0.45381076201360682</v>
      </c>
      <c r="U1743" s="122">
        <f t="shared" si="86"/>
        <v>-12251792705.123194</v>
      </c>
      <c r="V1743" s="3">
        <f t="shared" si="87"/>
        <v>0.43261803620202938</v>
      </c>
    </row>
    <row r="1744" spans="13:22" x14ac:dyDescent="0.25">
      <c r="M1744" s="3">
        <v>1740</v>
      </c>
      <c r="N1744" s="122">
        <f>(_xlfn.GAMMA.INV(T1744,IF($O$2="Railway",$D$31,$D$32),IF($O$2="Railway",$F$31,$F$32))*'CBA Result'!$G$124)</f>
        <v>2515656368.2267933</v>
      </c>
      <c r="O1744" s="122">
        <f>'CBA Result'!$G$123+'CBA Result'!$G$127+'CBA Result'!$G$128+'CBA Result'!$G$129+'CBA Result'!$G$130</f>
        <v>728759586.14829445</v>
      </c>
      <c r="P1744" s="122">
        <f>'CBA Result'!$G$125+'CBA Result'!$G$126</f>
        <v>5415872827.8395329</v>
      </c>
      <c r="Q1744" s="122">
        <f>'CBA Result'!$G$110</f>
        <v>-7384971586.1375494</v>
      </c>
      <c r="R1744" s="3">
        <v>3.2982751190927195E-2</v>
      </c>
      <c r="S1744" s="122">
        <f t="shared" si="85"/>
        <v>1134951895.9812303</v>
      </c>
      <c r="T1744" s="3">
        <v>0.42632753987181693</v>
      </c>
      <c r="U1744" s="122">
        <f t="shared" si="86"/>
        <v>-12072100899.320877</v>
      </c>
      <c r="V1744" s="3">
        <f t="shared" si="87"/>
        <v>0.36276766462436388</v>
      </c>
    </row>
    <row r="1745" spans="13:22" x14ac:dyDescent="0.25">
      <c r="M1745" s="3">
        <v>1741</v>
      </c>
      <c r="N1745" s="122">
        <f>(_xlfn.GAMMA.INV(T1745,IF($O$2="Railway",$D$31,$D$32),IF($O$2="Railway",$F$31,$F$32))*'CBA Result'!$G$124)</f>
        <v>2734185067.7958975</v>
      </c>
      <c r="O1745" s="122">
        <f>'CBA Result'!$G$123+'CBA Result'!$G$127+'CBA Result'!$G$128+'CBA Result'!$G$129+'CBA Result'!$G$130</f>
        <v>728759586.14829445</v>
      </c>
      <c r="P1745" s="122">
        <f>'CBA Result'!$G$125+'CBA Result'!$G$126</f>
        <v>5415872827.8395329</v>
      </c>
      <c r="Q1745" s="122">
        <f>'CBA Result'!$G$110</f>
        <v>-7384971586.1375494</v>
      </c>
      <c r="R1745" s="3">
        <v>0.33113995863527546</v>
      </c>
      <c r="S1745" s="122">
        <f t="shared" si="85"/>
        <v>3261900679.4324322</v>
      </c>
      <c r="T1745" s="3">
        <v>0.58382579796176048</v>
      </c>
      <c r="U1745" s="122">
        <f t="shared" si="86"/>
        <v>-13120773740.299997</v>
      </c>
      <c r="V1745" s="3">
        <f t="shared" si="87"/>
        <v>0.51253420464995114</v>
      </c>
    </row>
    <row r="1746" spans="13:22" x14ac:dyDescent="0.25">
      <c r="M1746" s="3">
        <v>1742</v>
      </c>
      <c r="N1746" s="122">
        <f>(_xlfn.GAMMA.INV(T1746,IF($O$2="Railway",$D$31,$D$32),IF($O$2="Railway",$F$31,$F$32))*'CBA Result'!$G$124)</f>
        <v>1973865820.0164597</v>
      </c>
      <c r="O1746" s="122">
        <f>'CBA Result'!$G$123+'CBA Result'!$G$127+'CBA Result'!$G$128+'CBA Result'!$G$129+'CBA Result'!$G$130</f>
        <v>728759586.14829445</v>
      </c>
      <c r="P1746" s="122">
        <f>'CBA Result'!$G$125+'CBA Result'!$G$126</f>
        <v>5415872827.8395329</v>
      </c>
      <c r="Q1746" s="122">
        <f>'CBA Result'!$G$110</f>
        <v>-7384971586.1375494</v>
      </c>
      <c r="R1746" s="3">
        <v>0.97228453742927345</v>
      </c>
      <c r="S1746" s="122">
        <f t="shared" si="85"/>
        <v>9354081225.5465546</v>
      </c>
      <c r="T1746" s="3">
        <v>9.9737266013622761E-2</v>
      </c>
      <c r="U1746" s="122">
        <f t="shared" si="86"/>
        <v>-9472163067.2298641</v>
      </c>
      <c r="V1746" s="3">
        <f t="shared" si="87"/>
        <v>1.2728567430836359</v>
      </c>
    </row>
    <row r="1747" spans="13:22" x14ac:dyDescent="0.25">
      <c r="M1747" s="3">
        <v>1743</v>
      </c>
      <c r="N1747" s="122">
        <f>(_xlfn.GAMMA.INV(T1747,IF($O$2="Railway",$D$31,$D$32),IF($O$2="Railway",$F$31,$F$32))*'CBA Result'!$G$124)</f>
        <v>2045224380.6306987</v>
      </c>
      <c r="O1747" s="122">
        <f>'CBA Result'!$G$123+'CBA Result'!$G$127+'CBA Result'!$G$128+'CBA Result'!$G$129+'CBA Result'!$G$130</f>
        <v>728759586.14829445</v>
      </c>
      <c r="P1747" s="122">
        <f>'CBA Result'!$G$125+'CBA Result'!$G$126</f>
        <v>5415872827.8395329</v>
      </c>
      <c r="Q1747" s="122">
        <f>'CBA Result'!$G$110</f>
        <v>-7384971586.1375494</v>
      </c>
      <c r="R1747" s="3">
        <v>0.77696341518254142</v>
      </c>
      <c r="S1747" s="122">
        <f t="shared" si="85"/>
        <v>6311706681.2370787</v>
      </c>
      <c r="T1747" s="3">
        <v>0.12972745769408611</v>
      </c>
      <c r="U1747" s="122">
        <f t="shared" si="86"/>
        <v>-9814597651.955204</v>
      </c>
      <c r="V1747" s="3">
        <f t="shared" si="87"/>
        <v>0.92573236012441895</v>
      </c>
    </row>
    <row r="1748" spans="13:22" x14ac:dyDescent="0.25">
      <c r="M1748" s="3">
        <v>1744</v>
      </c>
      <c r="N1748" s="122">
        <f>(_xlfn.GAMMA.INV(T1748,IF($O$2="Railway",$D$31,$D$32),IF($O$2="Railway",$F$31,$F$32))*'CBA Result'!$G$124)</f>
        <v>3329551458.5146971</v>
      </c>
      <c r="O1748" s="122">
        <f>'CBA Result'!$G$123+'CBA Result'!$G$127+'CBA Result'!$G$128+'CBA Result'!$G$129+'CBA Result'!$G$130</f>
        <v>728759586.14829445</v>
      </c>
      <c r="P1748" s="122">
        <f>'CBA Result'!$G$125+'CBA Result'!$G$126</f>
        <v>5415872827.8395329</v>
      </c>
      <c r="Q1748" s="122">
        <f>'CBA Result'!$G$110</f>
        <v>-7384971586.1375494</v>
      </c>
      <c r="R1748" s="3">
        <v>0.6484788441152245</v>
      </c>
      <c r="S1748" s="122">
        <f t="shared" si="85"/>
        <v>5271591519.476326</v>
      </c>
      <c r="T1748" s="3">
        <v>0.88438780088997204</v>
      </c>
      <c r="U1748" s="122">
        <f t="shared" si="86"/>
        <v>-15977810667.759195</v>
      </c>
      <c r="V1748" s="3">
        <f t="shared" si="87"/>
        <v>0.58392872203484347</v>
      </c>
    </row>
    <row r="1749" spans="13:22" x14ac:dyDescent="0.25">
      <c r="M1749" s="3">
        <v>1745</v>
      </c>
      <c r="N1749" s="122">
        <f>(_xlfn.GAMMA.INV(T1749,IF($O$2="Railway",$D$31,$D$32),IF($O$2="Railway",$F$31,$F$32))*'CBA Result'!$G$124)</f>
        <v>3376490151.9236994</v>
      </c>
      <c r="O1749" s="122">
        <f>'CBA Result'!$G$123+'CBA Result'!$G$127+'CBA Result'!$G$128+'CBA Result'!$G$129+'CBA Result'!$G$130</f>
        <v>728759586.14829445</v>
      </c>
      <c r="P1749" s="122">
        <f>'CBA Result'!$G$125+'CBA Result'!$G$126</f>
        <v>5415872827.8395329</v>
      </c>
      <c r="Q1749" s="122">
        <f>'CBA Result'!$G$110</f>
        <v>-7384971586.1375494</v>
      </c>
      <c r="R1749" s="3">
        <v>0.49360154732194617</v>
      </c>
      <c r="S1749" s="122">
        <f t="shared" si="85"/>
        <v>4242643100.3664808</v>
      </c>
      <c r="T1749" s="3">
        <v>0.89792294543448925</v>
      </c>
      <c r="U1749" s="122">
        <f t="shared" si="86"/>
        <v>-16203059493.502108</v>
      </c>
      <c r="V1749" s="3">
        <f t="shared" si="87"/>
        <v>0.51520472672375361</v>
      </c>
    </row>
    <row r="1750" spans="13:22" x14ac:dyDescent="0.25">
      <c r="M1750" s="3">
        <v>1746</v>
      </c>
      <c r="N1750" s="122">
        <f>(_xlfn.GAMMA.INV(T1750,IF($O$2="Railway",$D$31,$D$32),IF($O$2="Railway",$F$31,$F$32))*'CBA Result'!$G$124)</f>
        <v>2814967634.0708938</v>
      </c>
      <c r="O1750" s="122">
        <f>'CBA Result'!$G$123+'CBA Result'!$G$127+'CBA Result'!$G$128+'CBA Result'!$G$129+'CBA Result'!$G$130</f>
        <v>728759586.14829445</v>
      </c>
      <c r="P1750" s="122">
        <f>'CBA Result'!$G$125+'CBA Result'!$G$126</f>
        <v>5415872827.8395329</v>
      </c>
      <c r="Q1750" s="122">
        <f>'CBA Result'!$G$110</f>
        <v>-7384971586.1375494</v>
      </c>
      <c r="R1750" s="3">
        <v>0.19967219283299031</v>
      </c>
      <c r="S1750" s="122">
        <f t="shared" si="85"/>
        <v>2455803331.2698498</v>
      </c>
      <c r="T1750" s="3">
        <v>0.6380447300146509</v>
      </c>
      <c r="U1750" s="122">
        <f t="shared" si="86"/>
        <v>-13508432127.707346</v>
      </c>
      <c r="V1750" s="3">
        <f t="shared" si="87"/>
        <v>0.44413226455669214</v>
      </c>
    </row>
    <row r="1751" spans="13:22" x14ac:dyDescent="0.25">
      <c r="M1751" s="3">
        <v>1747</v>
      </c>
      <c r="N1751" s="122">
        <f>(_xlfn.GAMMA.INV(T1751,IF($O$2="Railway",$D$31,$D$32),IF($O$2="Railway",$F$31,$F$32))*'CBA Result'!$G$124)</f>
        <v>2434854666.6239567</v>
      </c>
      <c r="O1751" s="122">
        <f>'CBA Result'!$G$123+'CBA Result'!$G$127+'CBA Result'!$G$128+'CBA Result'!$G$129+'CBA Result'!$G$130</f>
        <v>728759586.14829445</v>
      </c>
      <c r="P1751" s="122">
        <f>'CBA Result'!$G$125+'CBA Result'!$G$126</f>
        <v>5415872827.8395329</v>
      </c>
      <c r="Q1751" s="122">
        <f>'CBA Result'!$G$110</f>
        <v>-7384971586.1375494</v>
      </c>
      <c r="R1751" s="3">
        <v>0.23564258042382435</v>
      </c>
      <c r="S1751" s="122">
        <f t="shared" si="85"/>
        <v>2682900326.678452</v>
      </c>
      <c r="T1751" s="3">
        <v>0.3674846870927363</v>
      </c>
      <c r="U1751" s="122">
        <f t="shared" si="86"/>
        <v>-11684350685.537178</v>
      </c>
      <c r="V1751" s="3">
        <f t="shared" si="87"/>
        <v>0.50037137165760392</v>
      </c>
    </row>
    <row r="1752" spans="13:22" x14ac:dyDescent="0.25">
      <c r="M1752" s="3">
        <v>1748</v>
      </c>
      <c r="N1752" s="122">
        <f>(_xlfn.GAMMA.INV(T1752,IF($O$2="Railway",$D$31,$D$32),IF($O$2="Railway",$F$31,$F$32))*'CBA Result'!$G$124)</f>
        <v>2442524420.8860297</v>
      </c>
      <c r="O1752" s="122">
        <f>'CBA Result'!$G$123+'CBA Result'!$G$127+'CBA Result'!$G$128+'CBA Result'!$G$129+'CBA Result'!$G$130</f>
        <v>728759586.14829445</v>
      </c>
      <c r="P1752" s="122">
        <f>'CBA Result'!$G$125+'CBA Result'!$G$126</f>
        <v>5415872827.8395329</v>
      </c>
      <c r="Q1752" s="122">
        <f>'CBA Result'!$G$110</f>
        <v>-7384971586.1375494</v>
      </c>
      <c r="R1752" s="3">
        <v>0.33207560431087302</v>
      </c>
      <c r="S1752" s="122">
        <f t="shared" si="85"/>
        <v>3267488999.363564</v>
      </c>
      <c r="T1752" s="3">
        <v>0.37301640836583039</v>
      </c>
      <c r="U1752" s="122">
        <f t="shared" si="86"/>
        <v>-11721156208.141209</v>
      </c>
      <c r="V1752" s="3">
        <f t="shared" si="87"/>
        <v>0.54932916958530809</v>
      </c>
    </row>
    <row r="1753" spans="13:22" x14ac:dyDescent="0.25">
      <c r="M1753" s="3">
        <v>1749</v>
      </c>
      <c r="N1753" s="122">
        <f>(_xlfn.GAMMA.INV(T1753,IF($O$2="Railway",$D$31,$D$32),IF($O$2="Railway",$F$31,$F$32))*'CBA Result'!$G$124)</f>
        <v>2917323291.7792225</v>
      </c>
      <c r="O1753" s="122">
        <f>'CBA Result'!$G$123+'CBA Result'!$G$127+'CBA Result'!$G$128+'CBA Result'!$G$129+'CBA Result'!$G$130</f>
        <v>728759586.14829445</v>
      </c>
      <c r="P1753" s="122">
        <f>'CBA Result'!$G$125+'CBA Result'!$G$126</f>
        <v>5415872827.8395329</v>
      </c>
      <c r="Q1753" s="122">
        <f>'CBA Result'!$G$110</f>
        <v>-7384971586.1375494</v>
      </c>
      <c r="R1753" s="3">
        <v>0.80967790996000244</v>
      </c>
      <c r="S1753" s="122">
        <f t="shared" si="85"/>
        <v>6629018540.9511232</v>
      </c>
      <c r="T1753" s="3">
        <v>0.70151614570740273</v>
      </c>
      <c r="U1753" s="122">
        <f t="shared" si="86"/>
        <v>-13999615201.468039</v>
      </c>
      <c r="V1753" s="3">
        <f t="shared" si="87"/>
        <v>0.73395598886183411</v>
      </c>
    </row>
    <row r="1754" spans="13:22" x14ac:dyDescent="0.25">
      <c r="M1754" s="3">
        <v>1750</v>
      </c>
      <c r="N1754" s="122">
        <f>(_xlfn.GAMMA.INV(T1754,IF($O$2="Railway",$D$31,$D$32),IF($O$2="Railway",$F$31,$F$32))*'CBA Result'!$G$124)</f>
        <v>2354035215.2717385</v>
      </c>
      <c r="O1754" s="122">
        <f>'CBA Result'!$G$123+'CBA Result'!$G$127+'CBA Result'!$G$128+'CBA Result'!$G$129+'CBA Result'!$G$130</f>
        <v>728759586.14829445</v>
      </c>
      <c r="P1754" s="122">
        <f>'CBA Result'!$G$125+'CBA Result'!$G$126</f>
        <v>5415872827.8395329</v>
      </c>
      <c r="Q1754" s="122">
        <f>'CBA Result'!$G$110</f>
        <v>-7384971586.1375494</v>
      </c>
      <c r="R1754" s="3">
        <v>0.9447206592909404</v>
      </c>
      <c r="S1754" s="122">
        <f t="shared" si="85"/>
        <v>8565468832.0797653</v>
      </c>
      <c r="T1754" s="3">
        <v>0.31037331288570225</v>
      </c>
      <c r="U1754" s="122">
        <f t="shared" si="86"/>
        <v>-11296515294.474033</v>
      </c>
      <c r="V1754" s="3">
        <f t="shared" si="87"/>
        <v>1.0311377738936742</v>
      </c>
    </row>
    <row r="1755" spans="13:22" x14ac:dyDescent="0.25">
      <c r="M1755" s="3">
        <v>1751</v>
      </c>
      <c r="N1755" s="122">
        <f>(_xlfn.GAMMA.INV(T1755,IF($O$2="Railway",$D$31,$D$32),IF($O$2="Railway",$F$31,$F$32))*'CBA Result'!$G$124)</f>
        <v>2795347226.121944</v>
      </c>
      <c r="O1755" s="122">
        <f>'CBA Result'!$G$123+'CBA Result'!$G$127+'CBA Result'!$G$128+'CBA Result'!$G$129+'CBA Result'!$G$130</f>
        <v>728759586.14829445</v>
      </c>
      <c r="P1755" s="122">
        <f>'CBA Result'!$G$125+'CBA Result'!$G$126</f>
        <v>5415872827.8395329</v>
      </c>
      <c r="Q1755" s="122">
        <f>'CBA Result'!$G$110</f>
        <v>-7384971586.1375494</v>
      </c>
      <c r="R1755" s="3">
        <v>0.2239460824214482</v>
      </c>
      <c r="S1755" s="122">
        <f t="shared" si="85"/>
        <v>2609867112.3351574</v>
      </c>
      <c r="T1755" s="3">
        <v>0.62517813820595913</v>
      </c>
      <c r="U1755" s="122">
        <f t="shared" si="86"/>
        <v>-13414277954.889015</v>
      </c>
      <c r="V1755" s="3">
        <f t="shared" si="87"/>
        <v>0.45727201607372286</v>
      </c>
    </row>
    <row r="1756" spans="13:22" x14ac:dyDescent="0.25">
      <c r="M1756" s="3">
        <v>1752</v>
      </c>
      <c r="N1756" s="122">
        <f>(_xlfn.GAMMA.INV(T1756,IF($O$2="Railway",$D$31,$D$32),IF($O$2="Railway",$F$31,$F$32))*'CBA Result'!$G$124)</f>
        <v>2324586140.6317115</v>
      </c>
      <c r="O1756" s="122">
        <f>'CBA Result'!$G$123+'CBA Result'!$G$127+'CBA Result'!$G$128+'CBA Result'!$G$129+'CBA Result'!$G$130</f>
        <v>728759586.14829445</v>
      </c>
      <c r="P1756" s="122">
        <f>'CBA Result'!$G$125+'CBA Result'!$G$126</f>
        <v>5415872827.8395329</v>
      </c>
      <c r="Q1756" s="122">
        <f>'CBA Result'!$G$110</f>
        <v>-7384971586.1375494</v>
      </c>
      <c r="R1756" s="3">
        <v>0.17828451331313466</v>
      </c>
      <c r="S1756" s="122">
        <f t="shared" si="85"/>
        <v>2316563935.3446932</v>
      </c>
      <c r="T1756" s="3">
        <v>0.29025792126545336</v>
      </c>
      <c r="U1756" s="122">
        <f t="shared" si="86"/>
        <v>-11155195436.588741</v>
      </c>
      <c r="V1756" s="3">
        <f t="shared" si="87"/>
        <v>0.48138194374538157</v>
      </c>
    </row>
    <row r="1757" spans="13:22" x14ac:dyDescent="0.25">
      <c r="M1757" s="3">
        <v>1753</v>
      </c>
      <c r="N1757" s="122">
        <f>(_xlfn.GAMMA.INV(T1757,IF($O$2="Railway",$D$31,$D$32),IF($O$2="Railway",$F$31,$F$32))*'CBA Result'!$G$124)</f>
        <v>1692646521.35307</v>
      </c>
      <c r="O1757" s="122">
        <f>'CBA Result'!$G$123+'CBA Result'!$G$127+'CBA Result'!$G$128+'CBA Result'!$G$129+'CBA Result'!$G$130</f>
        <v>728759586.14829445</v>
      </c>
      <c r="P1757" s="122">
        <f>'CBA Result'!$G$125+'CBA Result'!$G$126</f>
        <v>5415872827.8395329</v>
      </c>
      <c r="Q1757" s="122">
        <f>'CBA Result'!$G$110</f>
        <v>-7384971586.1375494</v>
      </c>
      <c r="R1757" s="3">
        <v>0.54912096072049965</v>
      </c>
      <c r="S1757" s="122">
        <f t="shared" si="85"/>
        <v>4594604587.5493107</v>
      </c>
      <c r="T1757" s="3">
        <v>2.6443900462435943E-2</v>
      </c>
      <c r="U1757" s="122">
        <f t="shared" si="86"/>
        <v>-8122651348.8652229</v>
      </c>
      <c r="V1757" s="3">
        <f t="shared" si="87"/>
        <v>0.8637586908160042</v>
      </c>
    </row>
    <row r="1758" spans="13:22" x14ac:dyDescent="0.25">
      <c r="M1758" s="3">
        <v>1754</v>
      </c>
      <c r="N1758" s="122">
        <f>(_xlfn.GAMMA.INV(T1758,IF($O$2="Railway",$D$31,$D$32),IF($O$2="Railway",$F$31,$F$32))*'CBA Result'!$G$124)</f>
        <v>2330406490.0153437</v>
      </c>
      <c r="O1758" s="122">
        <f>'CBA Result'!$G$123+'CBA Result'!$G$127+'CBA Result'!$G$128+'CBA Result'!$G$129+'CBA Result'!$G$130</f>
        <v>728759586.14829445</v>
      </c>
      <c r="P1758" s="122">
        <f>'CBA Result'!$G$125+'CBA Result'!$G$126</f>
        <v>5415872827.8395329</v>
      </c>
      <c r="Q1758" s="122">
        <f>'CBA Result'!$G$110</f>
        <v>-7384971586.1375494</v>
      </c>
      <c r="R1758" s="3">
        <v>0.36166268414546354</v>
      </c>
      <c r="S1758" s="122">
        <f t="shared" si="85"/>
        <v>3444006792.5688758</v>
      </c>
      <c r="T1758" s="3">
        <v>0.29419829103832151</v>
      </c>
      <c r="U1758" s="122">
        <f t="shared" si="86"/>
        <v>-11183126057.764174</v>
      </c>
      <c r="V1758" s="3">
        <f t="shared" si="87"/>
        <v>0.58151654869503311</v>
      </c>
    </row>
    <row r="1759" spans="13:22" x14ac:dyDescent="0.25">
      <c r="M1759" s="3">
        <v>1755</v>
      </c>
      <c r="N1759" s="122">
        <f>(_xlfn.GAMMA.INV(T1759,IF($O$2="Railway",$D$31,$D$32),IF($O$2="Railway",$F$31,$F$32))*'CBA Result'!$G$124)</f>
        <v>2575852438.4803662</v>
      </c>
      <c r="O1759" s="122">
        <f>'CBA Result'!$G$123+'CBA Result'!$G$127+'CBA Result'!$G$128+'CBA Result'!$G$129+'CBA Result'!$G$130</f>
        <v>728759586.14829445</v>
      </c>
      <c r="P1759" s="122">
        <f>'CBA Result'!$G$125+'CBA Result'!$G$126</f>
        <v>5415872827.8395329</v>
      </c>
      <c r="Q1759" s="122">
        <f>'CBA Result'!$G$110</f>
        <v>-7384971586.1375494</v>
      </c>
      <c r="R1759" s="3">
        <v>5.8124689909861416E-2</v>
      </c>
      <c r="S1759" s="122">
        <f t="shared" si="85"/>
        <v>1400920531.8401728</v>
      </c>
      <c r="T1759" s="3">
        <v>0.47049366733721731</v>
      </c>
      <c r="U1759" s="122">
        <f t="shared" si="86"/>
        <v>-12360969062.326767</v>
      </c>
      <c r="V1759" s="3">
        <f t="shared" si="87"/>
        <v>0.38067667128220189</v>
      </c>
    </row>
    <row r="1760" spans="13:22" x14ac:dyDescent="0.25">
      <c r="M1760" s="3">
        <v>1756</v>
      </c>
      <c r="N1760" s="122">
        <f>(_xlfn.GAMMA.INV(T1760,IF($O$2="Railway",$D$31,$D$32),IF($O$2="Railway",$F$31,$F$32))*'CBA Result'!$G$124)</f>
        <v>3376347187.7372575</v>
      </c>
      <c r="O1760" s="122">
        <f>'CBA Result'!$G$123+'CBA Result'!$G$127+'CBA Result'!$G$128+'CBA Result'!$G$129+'CBA Result'!$G$130</f>
        <v>728759586.14829445</v>
      </c>
      <c r="P1760" s="122">
        <f>'CBA Result'!$G$125+'CBA Result'!$G$126</f>
        <v>5415872827.8395329</v>
      </c>
      <c r="Q1760" s="122">
        <f>'CBA Result'!$G$110</f>
        <v>-7384971586.1375494</v>
      </c>
      <c r="R1760" s="3">
        <v>0.74067324511877819</v>
      </c>
      <c r="S1760" s="122">
        <f t="shared" si="85"/>
        <v>5990271386.1733561</v>
      </c>
      <c r="T1760" s="3">
        <v>0.89788372959467289</v>
      </c>
      <c r="U1760" s="122">
        <f t="shared" si="86"/>
        <v>-16202373438.719143</v>
      </c>
      <c r="V1760" s="3">
        <f t="shared" si="87"/>
        <v>0.62308020477628157</v>
      </c>
    </row>
    <row r="1761" spans="13:22" x14ac:dyDescent="0.25">
      <c r="M1761" s="3">
        <v>1757</v>
      </c>
      <c r="N1761" s="122">
        <f>(_xlfn.GAMMA.INV(T1761,IF($O$2="Railway",$D$31,$D$32),IF($O$2="Railway",$F$31,$F$32))*'CBA Result'!$G$124)</f>
        <v>2456212469.2839503</v>
      </c>
      <c r="O1761" s="122">
        <f>'CBA Result'!$G$123+'CBA Result'!$G$127+'CBA Result'!$G$128+'CBA Result'!$G$129+'CBA Result'!$G$130</f>
        <v>728759586.14829445</v>
      </c>
      <c r="P1761" s="122">
        <f>'CBA Result'!$G$125+'CBA Result'!$G$126</f>
        <v>5415872827.8395329</v>
      </c>
      <c r="Q1761" s="122">
        <f>'CBA Result'!$G$110</f>
        <v>-7384971586.1375494</v>
      </c>
      <c r="R1761" s="3">
        <v>0.43894572813102184</v>
      </c>
      <c r="S1761" s="122">
        <f t="shared" si="85"/>
        <v>3907501013.6581955</v>
      </c>
      <c r="T1761" s="3">
        <v>0.38292420911376723</v>
      </c>
      <c r="U1761" s="122">
        <f t="shared" si="86"/>
        <v>-11786842246.767763</v>
      </c>
      <c r="V1761" s="3">
        <f t="shared" si="87"/>
        <v>0.60172800488912692</v>
      </c>
    </row>
    <row r="1762" spans="13:22" x14ac:dyDescent="0.25">
      <c r="M1762" s="3">
        <v>1758</v>
      </c>
      <c r="N1762" s="122">
        <f>(_xlfn.GAMMA.INV(T1762,IF($O$2="Railway",$D$31,$D$32),IF($O$2="Railway",$F$31,$F$32))*'CBA Result'!$G$124)</f>
        <v>3146495109.4988451</v>
      </c>
      <c r="O1762" s="122">
        <f>'CBA Result'!$G$123+'CBA Result'!$G$127+'CBA Result'!$G$128+'CBA Result'!$G$129+'CBA Result'!$G$130</f>
        <v>728759586.14829445</v>
      </c>
      <c r="P1762" s="122">
        <f>'CBA Result'!$G$125+'CBA Result'!$G$126</f>
        <v>5415872827.8395329</v>
      </c>
      <c r="Q1762" s="122">
        <f>'CBA Result'!$G$110</f>
        <v>-7384971586.1375494</v>
      </c>
      <c r="R1762" s="3">
        <v>0.5928839138452402</v>
      </c>
      <c r="S1762" s="122">
        <f t="shared" si="85"/>
        <v>4883753878.7884188</v>
      </c>
      <c r="T1762" s="3">
        <v>0.817932911269735</v>
      </c>
      <c r="U1762" s="122">
        <f t="shared" si="86"/>
        <v>-15099362107.180019</v>
      </c>
      <c r="V1762" s="3">
        <f t="shared" si="87"/>
        <v>0.58009129870926746</v>
      </c>
    </row>
    <row r="1763" spans="13:22" x14ac:dyDescent="0.25">
      <c r="M1763" s="3">
        <v>1759</v>
      </c>
      <c r="N1763" s="122">
        <f>(_xlfn.GAMMA.INV(T1763,IF($O$2="Railway",$D$31,$D$32),IF($O$2="Railway",$F$31,$F$32))*'CBA Result'!$G$124)</f>
        <v>3724292831.4872451</v>
      </c>
      <c r="O1763" s="122">
        <f>'CBA Result'!$G$123+'CBA Result'!$G$127+'CBA Result'!$G$128+'CBA Result'!$G$129+'CBA Result'!$G$130</f>
        <v>728759586.14829445</v>
      </c>
      <c r="P1763" s="122">
        <f>'CBA Result'!$G$125+'CBA Result'!$G$126</f>
        <v>5415872827.8395329</v>
      </c>
      <c r="Q1763" s="122">
        <f>'CBA Result'!$G$110</f>
        <v>-7384971586.1375494</v>
      </c>
      <c r="R1763" s="3">
        <v>0.97830376915804262</v>
      </c>
      <c r="S1763" s="122">
        <f t="shared" si="85"/>
        <v>9597081646.482214</v>
      </c>
      <c r="T1763" s="3">
        <v>0.96313132491770204</v>
      </c>
      <c r="U1763" s="122">
        <f t="shared" si="86"/>
        <v>-17872090722.797077</v>
      </c>
      <c r="V1763" s="3">
        <f t="shared" si="87"/>
        <v>0.78614943724495778</v>
      </c>
    </row>
    <row r="1764" spans="13:22" x14ac:dyDescent="0.25">
      <c r="M1764" s="3">
        <v>1760</v>
      </c>
      <c r="N1764" s="122">
        <f>(_xlfn.GAMMA.INV(T1764,IF($O$2="Railway",$D$31,$D$32),IF($O$2="Railway",$F$31,$F$32))*'CBA Result'!$G$124)</f>
        <v>3049917501.4646182</v>
      </c>
      <c r="O1764" s="122">
        <f>'CBA Result'!$G$123+'CBA Result'!$G$127+'CBA Result'!$G$128+'CBA Result'!$G$129+'CBA Result'!$G$130</f>
        <v>728759586.14829445</v>
      </c>
      <c r="P1764" s="122">
        <f>'CBA Result'!$G$125+'CBA Result'!$G$126</f>
        <v>5415872827.8395329</v>
      </c>
      <c r="Q1764" s="122">
        <f>'CBA Result'!$G$110</f>
        <v>-7384971586.1375494</v>
      </c>
      <c r="R1764" s="3">
        <v>0.35663235989711728</v>
      </c>
      <c r="S1764" s="122">
        <f t="shared" si="85"/>
        <v>3414006881.2248292</v>
      </c>
      <c r="T1764" s="3">
        <v>0.77343196336433495</v>
      </c>
      <c r="U1764" s="122">
        <f t="shared" si="86"/>
        <v>-14635906667.267908</v>
      </c>
      <c r="V1764" s="3">
        <f t="shared" si="87"/>
        <v>0.49144095629713413</v>
      </c>
    </row>
    <row r="1765" spans="13:22" x14ac:dyDescent="0.25">
      <c r="M1765" s="3">
        <v>1761</v>
      </c>
      <c r="N1765" s="122">
        <f>(_xlfn.GAMMA.INV(T1765,IF($O$2="Railway",$D$31,$D$32),IF($O$2="Railway",$F$31,$F$32))*'CBA Result'!$G$124)</f>
        <v>2485489662.3963122</v>
      </c>
      <c r="O1765" s="122">
        <f>'CBA Result'!$G$123+'CBA Result'!$G$127+'CBA Result'!$G$128+'CBA Result'!$G$129+'CBA Result'!$G$130</f>
        <v>728759586.14829445</v>
      </c>
      <c r="P1765" s="122">
        <f>'CBA Result'!$G$125+'CBA Result'!$G$126</f>
        <v>5415872827.8395329</v>
      </c>
      <c r="Q1765" s="122">
        <f>'CBA Result'!$G$110</f>
        <v>-7384971586.1375494</v>
      </c>
      <c r="R1765" s="3">
        <v>0.12859338945966614</v>
      </c>
      <c r="S1765" s="122">
        <f t="shared" si="85"/>
        <v>1974518357.8306234</v>
      </c>
      <c r="T1765" s="3">
        <v>0.40424102591794642</v>
      </c>
      <c r="U1765" s="122">
        <f t="shared" si="86"/>
        <v>-11927337281.688</v>
      </c>
      <c r="V1765" s="3">
        <f t="shared" si="87"/>
        <v>0.43503151489993724</v>
      </c>
    </row>
    <row r="1766" spans="13:22" x14ac:dyDescent="0.25">
      <c r="M1766" s="3">
        <v>1762</v>
      </c>
      <c r="N1766" s="122">
        <f>(_xlfn.GAMMA.INV(T1766,IF($O$2="Railway",$D$31,$D$32),IF($O$2="Railway",$F$31,$F$32))*'CBA Result'!$G$124)</f>
        <v>2999996945.5071158</v>
      </c>
      <c r="O1766" s="122">
        <f>'CBA Result'!$G$123+'CBA Result'!$G$127+'CBA Result'!$G$128+'CBA Result'!$G$129+'CBA Result'!$G$130</f>
        <v>728759586.14829445</v>
      </c>
      <c r="P1766" s="122">
        <f>'CBA Result'!$G$125+'CBA Result'!$G$126</f>
        <v>5415872827.8395329</v>
      </c>
      <c r="Q1766" s="122">
        <f>'CBA Result'!$G$110</f>
        <v>-7384971586.1375494</v>
      </c>
      <c r="R1766" s="3">
        <v>0.38238562863306735</v>
      </c>
      <c r="S1766" s="122">
        <f t="shared" si="85"/>
        <v>3567674799.5302072</v>
      </c>
      <c r="T1766" s="3">
        <v>0.74780246834915098</v>
      </c>
      <c r="U1766" s="122">
        <f t="shared" si="86"/>
        <v>-14396348516.130617</v>
      </c>
      <c r="V1766" s="3">
        <f t="shared" si="87"/>
        <v>0.50682513854191669</v>
      </c>
    </row>
    <row r="1767" spans="13:22" x14ac:dyDescent="0.25">
      <c r="M1767" s="3">
        <v>1763</v>
      </c>
      <c r="N1767" s="122">
        <f>(_xlfn.GAMMA.INV(T1767,IF($O$2="Railway",$D$31,$D$32),IF($O$2="Railway",$F$31,$F$32))*'CBA Result'!$G$124)</f>
        <v>3609210265.349381</v>
      </c>
      <c r="O1767" s="122">
        <f>'CBA Result'!$G$123+'CBA Result'!$G$127+'CBA Result'!$G$128+'CBA Result'!$G$129+'CBA Result'!$G$130</f>
        <v>728759586.14829445</v>
      </c>
      <c r="P1767" s="122">
        <f>'CBA Result'!$G$125+'CBA Result'!$G$126</f>
        <v>5415872827.8395329</v>
      </c>
      <c r="Q1767" s="122">
        <f>'CBA Result'!$G$110</f>
        <v>-7384971586.1375494</v>
      </c>
      <c r="R1767" s="3">
        <v>0.72001673415625456</v>
      </c>
      <c r="S1767" s="122">
        <f t="shared" si="85"/>
        <v>5818637286.9446249</v>
      </c>
      <c r="T1767" s="3">
        <v>0.94741854295413697</v>
      </c>
      <c r="U1767" s="122">
        <f t="shared" si="86"/>
        <v>-17319833917.091805</v>
      </c>
      <c r="V1767" s="3">
        <f t="shared" si="87"/>
        <v>0.58641481131175344</v>
      </c>
    </row>
    <row r="1768" spans="13:22" x14ac:dyDescent="0.25">
      <c r="M1768" s="3">
        <v>1764</v>
      </c>
      <c r="N1768" s="122">
        <f>(_xlfn.GAMMA.INV(T1768,IF($O$2="Railway",$D$31,$D$32),IF($O$2="Railway",$F$31,$F$32))*'CBA Result'!$G$124)</f>
        <v>2094937364.3445802</v>
      </c>
      <c r="O1768" s="122">
        <f>'CBA Result'!$G$123+'CBA Result'!$G$127+'CBA Result'!$G$128+'CBA Result'!$G$129+'CBA Result'!$G$130</f>
        <v>728759586.14829445</v>
      </c>
      <c r="P1768" s="122">
        <f>'CBA Result'!$G$125+'CBA Result'!$G$126</f>
        <v>5415872827.8395329</v>
      </c>
      <c r="Q1768" s="122">
        <f>'CBA Result'!$G$110</f>
        <v>-7384971586.1375494</v>
      </c>
      <c r="R1768" s="3">
        <v>0.56740885810956943</v>
      </c>
      <c r="S1768" s="122">
        <f t="shared" si="85"/>
        <v>4713975875.8604078</v>
      </c>
      <c r="T1768" s="3">
        <v>0.15348253024869107</v>
      </c>
      <c r="U1768" s="122">
        <f t="shared" si="86"/>
        <v>-10053159707.957825</v>
      </c>
      <c r="V1768" s="3">
        <f t="shared" si="87"/>
        <v>0.74978146625748454</v>
      </c>
    </row>
    <row r="1769" spans="13:22" x14ac:dyDescent="0.25">
      <c r="M1769" s="3">
        <v>1765</v>
      </c>
      <c r="N1769" s="122">
        <f>(_xlfn.GAMMA.INV(T1769,IF($O$2="Railway",$D$31,$D$32),IF($O$2="Railway",$F$31,$F$32))*'CBA Result'!$G$124)</f>
        <v>3028633362.5449791</v>
      </c>
      <c r="O1769" s="122">
        <f>'CBA Result'!$G$123+'CBA Result'!$G$127+'CBA Result'!$G$128+'CBA Result'!$G$129+'CBA Result'!$G$130</f>
        <v>728759586.14829445</v>
      </c>
      <c r="P1769" s="122">
        <f>'CBA Result'!$G$125+'CBA Result'!$G$126</f>
        <v>5415872827.8395329</v>
      </c>
      <c r="Q1769" s="122">
        <f>'CBA Result'!$G$110</f>
        <v>-7384971586.1375494</v>
      </c>
      <c r="R1769" s="3">
        <v>1.902695166404611E-2</v>
      </c>
      <c r="S1769" s="122">
        <f t="shared" si="85"/>
        <v>948997549.02976155</v>
      </c>
      <c r="T1769" s="3">
        <v>0.76272226571054158</v>
      </c>
      <c r="U1769" s="122">
        <f t="shared" si="86"/>
        <v>-14533768602.690292</v>
      </c>
      <c r="V1769" s="3">
        <f t="shared" si="87"/>
        <v>0.32382451010344643</v>
      </c>
    </row>
    <row r="1770" spans="13:22" x14ac:dyDescent="0.25">
      <c r="M1770" s="3">
        <v>1766</v>
      </c>
      <c r="N1770" s="122">
        <f>(_xlfn.GAMMA.INV(T1770,IF($O$2="Railway",$D$31,$D$32),IF($O$2="Railway",$F$31,$F$32))*'CBA Result'!$G$124)</f>
        <v>2270054221.9574914</v>
      </c>
      <c r="O1770" s="122">
        <f>'CBA Result'!$G$123+'CBA Result'!$G$127+'CBA Result'!$G$128+'CBA Result'!$G$129+'CBA Result'!$G$130</f>
        <v>728759586.14829445</v>
      </c>
      <c r="P1770" s="122">
        <f>'CBA Result'!$G$125+'CBA Result'!$G$126</f>
        <v>5415872827.8395329</v>
      </c>
      <c r="Q1770" s="122">
        <f>'CBA Result'!$G$110</f>
        <v>-7384971586.1375494</v>
      </c>
      <c r="R1770" s="3">
        <v>0.52689507312113981</v>
      </c>
      <c r="S1770" s="122">
        <f t="shared" si="85"/>
        <v>4451986769.2576151</v>
      </c>
      <c r="T1770" s="3">
        <v>0.25428942801557997</v>
      </c>
      <c r="U1770" s="122">
        <f t="shared" si="86"/>
        <v>-10893508334.652491</v>
      </c>
      <c r="V1770" s="3">
        <f t="shared" si="87"/>
        <v>0.68396703325247754</v>
      </c>
    </row>
    <row r="1771" spans="13:22" x14ac:dyDescent="0.25">
      <c r="M1771" s="3">
        <v>1767</v>
      </c>
      <c r="N1771" s="122">
        <f>(_xlfn.GAMMA.INV(T1771,IF($O$2="Railway",$D$31,$D$32),IF($O$2="Railway",$F$31,$F$32))*'CBA Result'!$G$124)</f>
        <v>2314620462.736752</v>
      </c>
      <c r="O1771" s="122">
        <f>'CBA Result'!$G$123+'CBA Result'!$G$127+'CBA Result'!$G$128+'CBA Result'!$G$129+'CBA Result'!$G$130</f>
        <v>728759586.14829445</v>
      </c>
      <c r="P1771" s="122">
        <f>'CBA Result'!$G$125+'CBA Result'!$G$126</f>
        <v>5415872827.8395329</v>
      </c>
      <c r="Q1771" s="122">
        <f>'CBA Result'!$G$110</f>
        <v>-7384971586.1375494</v>
      </c>
      <c r="R1771" s="3">
        <v>0.90843595006610756</v>
      </c>
      <c r="S1771" s="122">
        <f t="shared" si="85"/>
        <v>7871858165.487009</v>
      </c>
      <c r="T1771" s="3">
        <v>0.28355392199523777</v>
      </c>
      <c r="U1771" s="122">
        <f t="shared" si="86"/>
        <v>-11107372263.838449</v>
      </c>
      <c r="V1771" s="3">
        <f t="shared" si="87"/>
        <v>0.98270211487446835</v>
      </c>
    </row>
    <row r="1772" spans="13:22" x14ac:dyDescent="0.25">
      <c r="M1772" s="3">
        <v>1768</v>
      </c>
      <c r="N1772" s="122">
        <f>(_xlfn.GAMMA.INV(T1772,IF($O$2="Railway",$D$31,$D$32),IF($O$2="Railway",$F$31,$F$32))*'CBA Result'!$G$124)</f>
        <v>2511227240.3849683</v>
      </c>
      <c r="O1772" s="122">
        <f>'CBA Result'!$G$123+'CBA Result'!$G$127+'CBA Result'!$G$128+'CBA Result'!$G$129+'CBA Result'!$G$130</f>
        <v>728759586.14829445</v>
      </c>
      <c r="P1772" s="122">
        <f>'CBA Result'!$G$125+'CBA Result'!$G$126</f>
        <v>5415872827.8395329</v>
      </c>
      <c r="Q1772" s="122">
        <f>'CBA Result'!$G$110</f>
        <v>-7384971586.1375494</v>
      </c>
      <c r="R1772" s="3">
        <v>0.43312084233437209</v>
      </c>
      <c r="S1772" s="122">
        <f t="shared" si="85"/>
        <v>3872254715.5351806</v>
      </c>
      <c r="T1772" s="3">
        <v>0.42307968738953683</v>
      </c>
      <c r="U1772" s="122">
        <f t="shared" si="86"/>
        <v>-12050846455.002558</v>
      </c>
      <c r="V1772" s="3">
        <f t="shared" si="87"/>
        <v>0.59018605611027464</v>
      </c>
    </row>
    <row r="1773" spans="13:22" x14ac:dyDescent="0.25">
      <c r="M1773" s="3">
        <v>1769</v>
      </c>
      <c r="N1773" s="122">
        <f>(_xlfn.GAMMA.INV(T1773,IF($O$2="Railway",$D$31,$D$32),IF($O$2="Railway",$F$31,$F$32))*'CBA Result'!$G$124)</f>
        <v>4425753839.112958</v>
      </c>
      <c r="O1773" s="122">
        <f>'CBA Result'!$G$123+'CBA Result'!$G$127+'CBA Result'!$G$128+'CBA Result'!$G$129+'CBA Result'!$G$130</f>
        <v>728759586.14829445</v>
      </c>
      <c r="P1773" s="122">
        <f>'CBA Result'!$G$125+'CBA Result'!$G$126</f>
        <v>5415872827.8395329</v>
      </c>
      <c r="Q1773" s="122">
        <f>'CBA Result'!$G$110</f>
        <v>-7384971586.1375494</v>
      </c>
      <c r="R1773" s="3">
        <v>0.49528217523476026</v>
      </c>
      <c r="S1773" s="122">
        <f t="shared" si="85"/>
        <v>4253102017.9702878</v>
      </c>
      <c r="T1773" s="3">
        <v>0.99697932902550945</v>
      </c>
      <c r="U1773" s="122">
        <f t="shared" si="86"/>
        <v>-21238253195.52216</v>
      </c>
      <c r="V1773" s="3">
        <f t="shared" si="87"/>
        <v>0.44295617707463003</v>
      </c>
    </row>
    <row r="1774" spans="13:22" x14ac:dyDescent="0.25">
      <c r="M1774" s="3">
        <v>1770</v>
      </c>
      <c r="N1774" s="122">
        <f>(_xlfn.GAMMA.INV(T1774,IF($O$2="Railway",$D$31,$D$32),IF($O$2="Railway",$F$31,$F$32))*'CBA Result'!$G$124)</f>
        <v>3243834040.222609</v>
      </c>
      <c r="O1774" s="122">
        <f>'CBA Result'!$G$123+'CBA Result'!$G$127+'CBA Result'!$G$128+'CBA Result'!$G$129+'CBA Result'!$G$130</f>
        <v>728759586.14829445</v>
      </c>
      <c r="P1774" s="122">
        <f>'CBA Result'!$G$125+'CBA Result'!$G$126</f>
        <v>5415872827.8395329</v>
      </c>
      <c r="Q1774" s="122">
        <f>'CBA Result'!$G$110</f>
        <v>-7384971586.1375494</v>
      </c>
      <c r="R1774" s="3">
        <v>0.64768345648912062</v>
      </c>
      <c r="S1774" s="122">
        <f t="shared" si="85"/>
        <v>5265846444.7332335</v>
      </c>
      <c r="T1774" s="3">
        <v>0.85608517458804545</v>
      </c>
      <c r="U1774" s="122">
        <f t="shared" si="86"/>
        <v>-15566470973.069189</v>
      </c>
      <c r="V1774" s="3">
        <f t="shared" si="87"/>
        <v>0.59348326843554478</v>
      </c>
    </row>
    <row r="1775" spans="13:22" x14ac:dyDescent="0.25">
      <c r="M1775" s="3">
        <v>1771</v>
      </c>
      <c r="N1775" s="122">
        <f>(_xlfn.GAMMA.INV(T1775,IF($O$2="Railway",$D$31,$D$32),IF($O$2="Railway",$F$31,$F$32))*'CBA Result'!$G$124)</f>
        <v>2600775030.7248988</v>
      </c>
      <c r="O1775" s="122">
        <f>'CBA Result'!$G$123+'CBA Result'!$G$127+'CBA Result'!$G$128+'CBA Result'!$G$129+'CBA Result'!$G$130</f>
        <v>728759586.14829445</v>
      </c>
      <c r="P1775" s="122">
        <f>'CBA Result'!$G$125+'CBA Result'!$G$126</f>
        <v>5415872827.8395329</v>
      </c>
      <c r="Q1775" s="122">
        <f>'CBA Result'!$G$110</f>
        <v>-7384971586.1375494</v>
      </c>
      <c r="R1775" s="3">
        <v>0.79103923175827884</v>
      </c>
      <c r="S1775" s="122">
        <f t="shared" si="85"/>
        <v>6444569738.1257553</v>
      </c>
      <c r="T1775" s="3">
        <v>0.48871453811886312</v>
      </c>
      <c r="U1775" s="122">
        <f t="shared" si="86"/>
        <v>-12480567292.056648</v>
      </c>
      <c r="V1775" s="3">
        <f t="shared" si="87"/>
        <v>0.78314583995070097</v>
      </c>
    </row>
    <row r="1776" spans="13:22" x14ac:dyDescent="0.25">
      <c r="M1776" s="3">
        <v>1772</v>
      </c>
      <c r="N1776" s="122">
        <f>(_xlfn.GAMMA.INV(T1776,IF($O$2="Railway",$D$31,$D$32),IF($O$2="Railway",$F$31,$F$32))*'CBA Result'!$G$124)</f>
        <v>2671346664.6471143</v>
      </c>
      <c r="O1776" s="122">
        <f>'CBA Result'!$G$123+'CBA Result'!$G$127+'CBA Result'!$G$128+'CBA Result'!$G$129+'CBA Result'!$G$130</f>
        <v>728759586.14829445</v>
      </c>
      <c r="P1776" s="122">
        <f>'CBA Result'!$G$125+'CBA Result'!$G$126</f>
        <v>5415872827.8395329</v>
      </c>
      <c r="Q1776" s="122">
        <f>'CBA Result'!$G$110</f>
        <v>-7384971586.1375494</v>
      </c>
      <c r="R1776" s="3">
        <v>0.30105159323886344</v>
      </c>
      <c r="S1776" s="122">
        <f t="shared" si="85"/>
        <v>3081692510.356369</v>
      </c>
      <c r="T1776" s="3">
        <v>0.53968906764948466</v>
      </c>
      <c r="U1776" s="122">
        <f t="shared" si="86"/>
        <v>-12819225582.632093</v>
      </c>
      <c r="V1776" s="3">
        <f t="shared" si="87"/>
        <v>0.50563107103236649</v>
      </c>
    </row>
    <row r="1777" spans="13:22" x14ac:dyDescent="0.25">
      <c r="M1777" s="3">
        <v>1773</v>
      </c>
      <c r="N1777" s="122">
        <f>(_xlfn.GAMMA.INV(T1777,IF($O$2="Railway",$D$31,$D$32),IF($O$2="Railway",$F$31,$F$32))*'CBA Result'!$G$124)</f>
        <v>2209107935.4708467</v>
      </c>
      <c r="O1777" s="122">
        <f>'CBA Result'!$G$123+'CBA Result'!$G$127+'CBA Result'!$G$128+'CBA Result'!$G$129+'CBA Result'!$G$130</f>
        <v>728759586.14829445</v>
      </c>
      <c r="P1777" s="122">
        <f>'CBA Result'!$G$125+'CBA Result'!$G$126</f>
        <v>5415872827.8395329</v>
      </c>
      <c r="Q1777" s="122">
        <f>'CBA Result'!$G$110</f>
        <v>-7384971586.1375494</v>
      </c>
      <c r="R1777" s="3">
        <v>0.63673985537123201</v>
      </c>
      <c r="S1777" s="122">
        <f t="shared" si="85"/>
        <v>5187431113.5323076</v>
      </c>
      <c r="T1777" s="3">
        <v>0.21642359349970208</v>
      </c>
      <c r="U1777" s="122">
        <f t="shared" si="86"/>
        <v>-10601040043.196491</v>
      </c>
      <c r="V1777" s="3">
        <f t="shared" si="87"/>
        <v>0.76646240388140807</v>
      </c>
    </row>
    <row r="1778" spans="13:22" x14ac:dyDescent="0.25">
      <c r="M1778" s="3">
        <v>1774</v>
      </c>
      <c r="N1778" s="122">
        <f>(_xlfn.GAMMA.INV(T1778,IF($O$2="Railway",$D$31,$D$32),IF($O$2="Railway",$F$31,$F$32))*'CBA Result'!$G$124)</f>
        <v>2703617834.2579851</v>
      </c>
      <c r="O1778" s="122">
        <f>'CBA Result'!$G$123+'CBA Result'!$G$127+'CBA Result'!$G$128+'CBA Result'!$G$129+'CBA Result'!$G$130</f>
        <v>728759586.14829445</v>
      </c>
      <c r="P1778" s="122">
        <f>'CBA Result'!$G$125+'CBA Result'!$G$126</f>
        <v>5415872827.8395329</v>
      </c>
      <c r="Q1778" s="122">
        <f>'CBA Result'!$G$110</f>
        <v>-7384971586.1375494</v>
      </c>
      <c r="R1778" s="3">
        <v>0.92367659384804646</v>
      </c>
      <c r="S1778" s="122">
        <f t="shared" si="85"/>
        <v>8135225859.5167122</v>
      </c>
      <c r="T1778" s="3">
        <v>0.56253761480174758</v>
      </c>
      <c r="U1778" s="122">
        <f t="shared" si="86"/>
        <v>-12974088075.221308</v>
      </c>
      <c r="V1778" s="3">
        <f t="shared" si="87"/>
        <v>0.89159278192472702</v>
      </c>
    </row>
    <row r="1779" spans="13:22" x14ac:dyDescent="0.25">
      <c r="M1779" s="3">
        <v>1775</v>
      </c>
      <c r="N1779" s="122">
        <f>(_xlfn.GAMMA.INV(T1779,IF($O$2="Railway",$D$31,$D$32),IF($O$2="Railway",$F$31,$F$32))*'CBA Result'!$G$124)</f>
        <v>1972533122.1355903</v>
      </c>
      <c r="O1779" s="122">
        <f>'CBA Result'!$G$123+'CBA Result'!$G$127+'CBA Result'!$G$128+'CBA Result'!$G$129+'CBA Result'!$G$130</f>
        <v>728759586.14829445</v>
      </c>
      <c r="P1779" s="122">
        <f>'CBA Result'!$G$125+'CBA Result'!$G$126</f>
        <v>5415872827.8395329</v>
      </c>
      <c r="Q1779" s="122">
        <f>'CBA Result'!$G$110</f>
        <v>-7384971586.1375494</v>
      </c>
      <c r="R1779" s="3">
        <v>0.72684201969159901</v>
      </c>
      <c r="S1779" s="122">
        <f t="shared" si="85"/>
        <v>5874546414.3072968</v>
      </c>
      <c r="T1779" s="3">
        <v>9.922362799930573E-2</v>
      </c>
      <c r="U1779" s="122">
        <f t="shared" si="86"/>
        <v>-9465767732.9984608</v>
      </c>
      <c r="V1779" s="3">
        <f t="shared" si="87"/>
        <v>0.90598452914654637</v>
      </c>
    </row>
    <row r="1780" spans="13:22" x14ac:dyDescent="0.25">
      <c r="M1780" s="3">
        <v>1776</v>
      </c>
      <c r="N1780" s="122">
        <f>(_xlfn.GAMMA.INV(T1780,IF($O$2="Railway",$D$31,$D$32),IF($O$2="Railway",$F$31,$F$32))*'CBA Result'!$G$124)</f>
        <v>2865763635.6849685</v>
      </c>
      <c r="O1780" s="122">
        <f>'CBA Result'!$G$123+'CBA Result'!$G$127+'CBA Result'!$G$128+'CBA Result'!$G$129+'CBA Result'!$G$130</f>
        <v>728759586.14829445</v>
      </c>
      <c r="P1780" s="122">
        <f>'CBA Result'!$G$125+'CBA Result'!$G$126</f>
        <v>5415872827.8395329</v>
      </c>
      <c r="Q1780" s="122">
        <f>'CBA Result'!$G$110</f>
        <v>-7384971586.1375494</v>
      </c>
      <c r="R1780" s="3">
        <v>0.69118819657428132</v>
      </c>
      <c r="S1780" s="122">
        <f t="shared" si="85"/>
        <v>5590289205.4228344</v>
      </c>
      <c r="T1780" s="3">
        <v>0.6703450099783409</v>
      </c>
      <c r="U1780" s="122">
        <f t="shared" si="86"/>
        <v>-13752191356.715006</v>
      </c>
      <c r="V1780" s="3">
        <f t="shared" si="87"/>
        <v>0.66787991739013142</v>
      </c>
    </row>
    <row r="1781" spans="13:22" x14ac:dyDescent="0.25">
      <c r="M1781" s="3">
        <v>1777</v>
      </c>
      <c r="N1781" s="122">
        <f>(_xlfn.GAMMA.INV(T1781,IF($O$2="Railway",$D$31,$D$32),IF($O$2="Railway",$F$31,$F$32))*'CBA Result'!$G$124)</f>
        <v>3923249177.8731904</v>
      </c>
      <c r="O1781" s="122">
        <f>'CBA Result'!$G$123+'CBA Result'!$G$127+'CBA Result'!$G$128+'CBA Result'!$G$129+'CBA Result'!$G$130</f>
        <v>728759586.14829445</v>
      </c>
      <c r="P1781" s="122">
        <f>'CBA Result'!$G$125+'CBA Result'!$G$126</f>
        <v>5415872827.8395329</v>
      </c>
      <c r="Q1781" s="122">
        <f>'CBA Result'!$G$110</f>
        <v>-7384971586.1375494</v>
      </c>
      <c r="R1781" s="3">
        <v>0.20656493454893099</v>
      </c>
      <c r="S1781" s="122">
        <f t="shared" si="85"/>
        <v>2499933709.5057454</v>
      </c>
      <c r="T1781" s="3">
        <v>0.98081031321712409</v>
      </c>
      <c r="U1781" s="122">
        <f t="shared" si="86"/>
        <v>-18826839995.578056</v>
      </c>
      <c r="V1781" s="3">
        <f t="shared" si="87"/>
        <v>0.37988013257705688</v>
      </c>
    </row>
    <row r="1782" spans="13:22" x14ac:dyDescent="0.25">
      <c r="M1782" s="3">
        <v>1778</v>
      </c>
      <c r="N1782" s="122">
        <f>(_xlfn.GAMMA.INV(T1782,IF($O$2="Railway",$D$31,$D$32),IF($O$2="Railway",$F$31,$F$32))*'CBA Result'!$G$124)</f>
        <v>1983070227.6447129</v>
      </c>
      <c r="O1782" s="122">
        <f>'CBA Result'!$G$123+'CBA Result'!$G$127+'CBA Result'!$G$128+'CBA Result'!$G$129+'CBA Result'!$G$130</f>
        <v>728759586.14829445</v>
      </c>
      <c r="P1782" s="122">
        <f>'CBA Result'!$G$125+'CBA Result'!$G$126</f>
        <v>5415872827.8395329</v>
      </c>
      <c r="Q1782" s="122">
        <f>'CBA Result'!$G$110</f>
        <v>-7384971586.1375494</v>
      </c>
      <c r="R1782" s="3">
        <v>0.78153317008472822</v>
      </c>
      <c r="S1782" s="122">
        <f t="shared" si="85"/>
        <v>6354282532.1446247</v>
      </c>
      <c r="T1782" s="3">
        <v>0.10333123756741447</v>
      </c>
      <c r="U1782" s="122">
        <f t="shared" si="86"/>
        <v>-9516333065.5691357</v>
      </c>
      <c r="V1782" s="3">
        <f t="shared" si="87"/>
        <v>0.9526896845108922</v>
      </c>
    </row>
    <row r="1783" spans="13:22" x14ac:dyDescent="0.25">
      <c r="M1783" s="3">
        <v>1779</v>
      </c>
      <c r="N1783" s="122">
        <f>(_xlfn.GAMMA.INV(T1783,IF($O$2="Railway",$D$31,$D$32),IF($O$2="Railway",$F$31,$F$32))*'CBA Result'!$G$124)</f>
        <v>2123241778.0251634</v>
      </c>
      <c r="O1783" s="122">
        <f>'CBA Result'!$G$123+'CBA Result'!$G$127+'CBA Result'!$G$128+'CBA Result'!$G$129+'CBA Result'!$G$130</f>
        <v>728759586.14829445</v>
      </c>
      <c r="P1783" s="122">
        <f>'CBA Result'!$G$125+'CBA Result'!$G$126</f>
        <v>5415872827.8395329</v>
      </c>
      <c r="Q1783" s="122">
        <f>'CBA Result'!$G$110</f>
        <v>-7384971586.1375494</v>
      </c>
      <c r="R1783" s="3">
        <v>0.83439071677589871</v>
      </c>
      <c r="S1783" s="122">
        <f t="shared" si="85"/>
        <v>6891455733.9782591</v>
      </c>
      <c r="T1783" s="3">
        <v>0.16802911259616937</v>
      </c>
      <c r="U1783" s="122">
        <f t="shared" si="86"/>
        <v>-10188986580.882034</v>
      </c>
      <c r="V1783" s="3">
        <f t="shared" si="87"/>
        <v>0.95627342531137693</v>
      </c>
    </row>
    <row r="1784" spans="13:22" x14ac:dyDescent="0.25">
      <c r="M1784" s="3">
        <v>1780</v>
      </c>
      <c r="N1784" s="122">
        <f>(_xlfn.GAMMA.INV(T1784,IF($O$2="Railway",$D$31,$D$32),IF($O$2="Railway",$F$31,$F$32))*'CBA Result'!$G$124)</f>
        <v>2298207795.4044166</v>
      </c>
      <c r="O1784" s="122">
        <f>'CBA Result'!$G$123+'CBA Result'!$G$127+'CBA Result'!$G$128+'CBA Result'!$G$129+'CBA Result'!$G$130</f>
        <v>728759586.14829445</v>
      </c>
      <c r="P1784" s="122">
        <f>'CBA Result'!$G$125+'CBA Result'!$G$126</f>
        <v>5415872827.8395329</v>
      </c>
      <c r="Q1784" s="122">
        <f>'CBA Result'!$G$110</f>
        <v>-7384971586.1375494</v>
      </c>
      <c r="R1784" s="3">
        <v>0.13382262879350626</v>
      </c>
      <c r="S1784" s="122">
        <f t="shared" si="85"/>
        <v>2012099474.2874751</v>
      </c>
      <c r="T1784" s="3">
        <v>0.27263594519211409</v>
      </c>
      <c r="U1784" s="122">
        <f t="shared" si="86"/>
        <v>-11028611357.315035</v>
      </c>
      <c r="V1784" s="3">
        <f t="shared" si="87"/>
        <v>0.45690855290660726</v>
      </c>
    </row>
    <row r="1785" spans="13:22" x14ac:dyDescent="0.25">
      <c r="M1785" s="3">
        <v>1781</v>
      </c>
      <c r="N1785" s="122">
        <f>(_xlfn.GAMMA.INV(T1785,IF($O$2="Railway",$D$31,$D$32),IF($O$2="Railway",$F$31,$F$32))*'CBA Result'!$G$124)</f>
        <v>2544033866.9853716</v>
      </c>
      <c r="O1785" s="122">
        <f>'CBA Result'!$G$123+'CBA Result'!$G$127+'CBA Result'!$G$128+'CBA Result'!$G$129+'CBA Result'!$G$130</f>
        <v>728759586.14829445</v>
      </c>
      <c r="P1785" s="122">
        <f>'CBA Result'!$G$125+'CBA Result'!$G$126</f>
        <v>5415872827.8395329</v>
      </c>
      <c r="Q1785" s="122">
        <f>'CBA Result'!$G$110</f>
        <v>-7384971586.1375494</v>
      </c>
      <c r="R1785" s="3">
        <v>0.29858182966593183</v>
      </c>
      <c r="S1785" s="122">
        <f t="shared" si="85"/>
        <v>3066842227.606698</v>
      </c>
      <c r="T1785" s="3">
        <v>0.44715488517829483</v>
      </c>
      <c r="U1785" s="122">
        <f t="shared" si="86"/>
        <v>-12208278492.020226</v>
      </c>
      <c r="V1785" s="3">
        <f t="shared" si="87"/>
        <v>0.51928989700588668</v>
      </c>
    </row>
    <row r="1786" spans="13:22" x14ac:dyDescent="0.25">
      <c r="M1786" s="3">
        <v>1782</v>
      </c>
      <c r="N1786" s="122">
        <f>(_xlfn.GAMMA.INV(T1786,IF($O$2="Railway",$D$31,$D$32),IF($O$2="Railway",$F$31,$F$32))*'CBA Result'!$G$124)</f>
        <v>3460890280.5090303</v>
      </c>
      <c r="O1786" s="122">
        <f>'CBA Result'!$G$123+'CBA Result'!$G$127+'CBA Result'!$G$128+'CBA Result'!$G$129+'CBA Result'!$G$130</f>
        <v>728759586.14829445</v>
      </c>
      <c r="P1786" s="122">
        <f>'CBA Result'!$G$125+'CBA Result'!$G$126</f>
        <v>5415872827.8395329</v>
      </c>
      <c r="Q1786" s="122">
        <f>'CBA Result'!$G$110</f>
        <v>-7384971586.1375494</v>
      </c>
      <c r="R1786" s="3">
        <v>0.15194195396591648</v>
      </c>
      <c r="S1786" s="122">
        <f t="shared" si="85"/>
        <v>2139116760.4112167</v>
      </c>
      <c r="T1786" s="3">
        <v>0.91904777273888627</v>
      </c>
      <c r="U1786" s="122">
        <f t="shared" si="86"/>
        <v>-16608077794.5175</v>
      </c>
      <c r="V1786" s="3">
        <f t="shared" si="87"/>
        <v>0.38106556974087236</v>
      </c>
    </row>
    <row r="1787" spans="13:22" x14ac:dyDescent="0.25">
      <c r="M1787" s="3">
        <v>1783</v>
      </c>
      <c r="N1787" s="122">
        <f>(_xlfn.GAMMA.INV(T1787,IF($O$2="Railway",$D$31,$D$32),IF($O$2="Railway",$F$31,$F$32))*'CBA Result'!$G$124)</f>
        <v>3075651881.448411</v>
      </c>
      <c r="O1787" s="122">
        <f>'CBA Result'!$G$123+'CBA Result'!$G$127+'CBA Result'!$G$128+'CBA Result'!$G$129+'CBA Result'!$G$130</f>
        <v>728759586.14829445</v>
      </c>
      <c r="P1787" s="122">
        <f>'CBA Result'!$G$125+'CBA Result'!$G$126</f>
        <v>5415872827.8395329</v>
      </c>
      <c r="Q1787" s="122">
        <f>'CBA Result'!$G$110</f>
        <v>-7384971586.1375494</v>
      </c>
      <c r="R1787" s="3">
        <v>0.32161910635596658</v>
      </c>
      <c r="S1787" s="122">
        <f t="shared" si="85"/>
        <v>3204993464.4120369</v>
      </c>
      <c r="T1787" s="3">
        <v>0.78594599696786593</v>
      </c>
      <c r="U1787" s="122">
        <f t="shared" si="86"/>
        <v>-14759400494.035988</v>
      </c>
      <c r="V1787" s="3">
        <f t="shared" si="87"/>
        <v>0.47491122250128781</v>
      </c>
    </row>
    <row r="1788" spans="13:22" x14ac:dyDescent="0.25">
      <c r="M1788" s="3">
        <v>1784</v>
      </c>
      <c r="N1788" s="122">
        <f>(_xlfn.GAMMA.INV(T1788,IF($O$2="Railway",$D$31,$D$32),IF($O$2="Railway",$F$31,$F$32))*'CBA Result'!$G$124)</f>
        <v>3496258350.6867061</v>
      </c>
      <c r="O1788" s="122">
        <f>'CBA Result'!$G$123+'CBA Result'!$G$127+'CBA Result'!$G$128+'CBA Result'!$G$129+'CBA Result'!$G$130</f>
        <v>728759586.14829445</v>
      </c>
      <c r="P1788" s="122">
        <f>'CBA Result'!$G$125+'CBA Result'!$G$126</f>
        <v>5415872827.8395329</v>
      </c>
      <c r="Q1788" s="122">
        <f>'CBA Result'!$G$110</f>
        <v>-7384971586.1375494</v>
      </c>
      <c r="R1788" s="3">
        <v>0.76119408892366058</v>
      </c>
      <c r="S1788" s="122">
        <f t="shared" si="85"/>
        <v>6168585449.2572832</v>
      </c>
      <c r="T1788" s="3">
        <v>0.9267626975489891</v>
      </c>
      <c r="U1788" s="122">
        <f t="shared" si="86"/>
        <v>-16777801655.531204</v>
      </c>
      <c r="V1788" s="3">
        <f t="shared" si="87"/>
        <v>0.61948541289768932</v>
      </c>
    </row>
    <row r="1789" spans="13:22" x14ac:dyDescent="0.25">
      <c r="M1789" s="3">
        <v>1785</v>
      </c>
      <c r="N1789" s="122">
        <f>(_xlfn.GAMMA.INV(T1789,IF($O$2="Railway",$D$31,$D$32),IF($O$2="Railway",$F$31,$F$32))*'CBA Result'!$G$124)</f>
        <v>1965996753.2092328</v>
      </c>
      <c r="O1789" s="122">
        <f>'CBA Result'!$G$123+'CBA Result'!$G$127+'CBA Result'!$G$128+'CBA Result'!$G$129+'CBA Result'!$G$130</f>
        <v>728759586.14829445</v>
      </c>
      <c r="P1789" s="122">
        <f>'CBA Result'!$G$125+'CBA Result'!$G$126</f>
        <v>5415872827.8395329</v>
      </c>
      <c r="Q1789" s="122">
        <f>'CBA Result'!$G$110</f>
        <v>-7384971586.1375494</v>
      </c>
      <c r="R1789" s="3">
        <v>0.34652253925961241</v>
      </c>
      <c r="S1789" s="122">
        <f t="shared" si="85"/>
        <v>3353710771.1773052</v>
      </c>
      <c r="T1789" s="3">
        <v>9.6729052668287019E-2</v>
      </c>
      <c r="U1789" s="122">
        <f t="shared" si="86"/>
        <v>-9434401086.0307789</v>
      </c>
      <c r="V1789" s="3">
        <f t="shared" si="87"/>
        <v>0.64110769251591471</v>
      </c>
    </row>
    <row r="1790" spans="13:22" x14ac:dyDescent="0.25">
      <c r="M1790" s="3">
        <v>1786</v>
      </c>
      <c r="N1790" s="122">
        <f>(_xlfn.GAMMA.INV(T1790,IF($O$2="Railway",$D$31,$D$32),IF($O$2="Railway",$F$31,$F$32))*'CBA Result'!$G$124)</f>
        <v>2755864989.6130481</v>
      </c>
      <c r="O1790" s="122">
        <f>'CBA Result'!$G$123+'CBA Result'!$G$127+'CBA Result'!$G$128+'CBA Result'!$G$129+'CBA Result'!$G$130</f>
        <v>728759586.14829445</v>
      </c>
      <c r="P1790" s="122">
        <f>'CBA Result'!$G$125+'CBA Result'!$G$126</f>
        <v>5415872827.8395329</v>
      </c>
      <c r="Q1790" s="122">
        <f>'CBA Result'!$G$110</f>
        <v>-7384971586.1375494</v>
      </c>
      <c r="R1790" s="3">
        <v>0.43095422706191955</v>
      </c>
      <c r="S1790" s="122">
        <f t="shared" si="85"/>
        <v>3859162858.2233729</v>
      </c>
      <c r="T1790" s="3">
        <v>0.59868616895507043</v>
      </c>
      <c r="U1790" s="122">
        <f t="shared" si="86"/>
        <v>-13224811082.987823</v>
      </c>
      <c r="V1790" s="3">
        <f t="shared" si="87"/>
        <v>0.55530376864374575</v>
      </c>
    </row>
    <row r="1791" spans="13:22" x14ac:dyDescent="0.25">
      <c r="M1791" s="3">
        <v>1787</v>
      </c>
      <c r="N1791" s="122">
        <f>(_xlfn.GAMMA.INV(T1791,IF($O$2="Railway",$D$31,$D$32),IF($O$2="Railway",$F$31,$F$32))*'CBA Result'!$G$124)</f>
        <v>3015627313.925498</v>
      </c>
      <c r="O1791" s="122">
        <f>'CBA Result'!$G$123+'CBA Result'!$G$127+'CBA Result'!$G$128+'CBA Result'!$G$129+'CBA Result'!$G$130</f>
        <v>728759586.14829445</v>
      </c>
      <c r="P1791" s="122">
        <f>'CBA Result'!$G$125+'CBA Result'!$G$126</f>
        <v>5415872827.8395329</v>
      </c>
      <c r="Q1791" s="122">
        <f>'CBA Result'!$G$110</f>
        <v>-7384971586.1375494</v>
      </c>
      <c r="R1791" s="3">
        <v>3.0783604152201272E-2</v>
      </c>
      <c r="S1791" s="122">
        <f t="shared" si="85"/>
        <v>1108259635.704201</v>
      </c>
      <c r="T1791" s="3">
        <v>0.75601833518468042</v>
      </c>
      <c r="U1791" s="122">
        <f t="shared" si="86"/>
        <v>-14471355336.228735</v>
      </c>
      <c r="V1791" s="3">
        <f t="shared" si="87"/>
        <v>0.33532771623881658</v>
      </c>
    </row>
    <row r="1792" spans="13:22" x14ac:dyDescent="0.25">
      <c r="M1792" s="3">
        <v>1788</v>
      </c>
      <c r="N1792" s="122">
        <f>(_xlfn.GAMMA.INV(T1792,IF($O$2="Railway",$D$31,$D$32),IF($O$2="Railway",$F$31,$F$32))*'CBA Result'!$G$124)</f>
        <v>2115957030.934953</v>
      </c>
      <c r="O1792" s="122">
        <f>'CBA Result'!$G$123+'CBA Result'!$G$127+'CBA Result'!$G$128+'CBA Result'!$G$129+'CBA Result'!$G$130</f>
        <v>728759586.14829445</v>
      </c>
      <c r="P1792" s="122">
        <f>'CBA Result'!$G$125+'CBA Result'!$G$126</f>
        <v>5415872827.8395329</v>
      </c>
      <c r="Q1792" s="122">
        <f>'CBA Result'!$G$110</f>
        <v>-7384971586.1375494</v>
      </c>
      <c r="R1792" s="3">
        <v>0.41355306307837569</v>
      </c>
      <c r="S1792" s="122">
        <f t="shared" si="85"/>
        <v>3754337413.0358214</v>
      </c>
      <c r="T1792" s="3">
        <v>0.16421588477925342</v>
      </c>
      <c r="U1792" s="122">
        <f t="shared" si="86"/>
        <v>-10154028625.968246</v>
      </c>
      <c r="V1792" s="3">
        <f t="shared" si="87"/>
        <v>0.64989515720316471</v>
      </c>
    </row>
    <row r="1793" spans="13:22" x14ac:dyDescent="0.25">
      <c r="M1793" s="3">
        <v>1789</v>
      </c>
      <c r="N1793" s="122">
        <f>(_xlfn.GAMMA.INV(T1793,IF($O$2="Railway",$D$31,$D$32),IF($O$2="Railway",$F$31,$F$32))*'CBA Result'!$G$124)</f>
        <v>3557912774.5062771</v>
      </c>
      <c r="O1793" s="122">
        <f>'CBA Result'!$G$123+'CBA Result'!$G$127+'CBA Result'!$G$128+'CBA Result'!$G$129+'CBA Result'!$G$130</f>
        <v>728759586.14829445</v>
      </c>
      <c r="P1793" s="122">
        <f>'CBA Result'!$G$125+'CBA Result'!$G$126</f>
        <v>5415872827.8395329</v>
      </c>
      <c r="Q1793" s="122">
        <f>'CBA Result'!$G$110</f>
        <v>-7384971586.1375494</v>
      </c>
      <c r="R1793" s="3">
        <v>0.98463064401899747</v>
      </c>
      <c r="S1793" s="122">
        <f t="shared" si="85"/>
        <v>9911424048.5535889</v>
      </c>
      <c r="T1793" s="3">
        <v>0.93874865694405296</v>
      </c>
      <c r="U1793" s="122">
        <f t="shared" si="86"/>
        <v>-17073668147.727825</v>
      </c>
      <c r="V1793" s="3">
        <f t="shared" si="87"/>
        <v>0.83157856216724302</v>
      </c>
    </row>
    <row r="1794" spans="13:22" x14ac:dyDescent="0.25">
      <c r="M1794" s="3">
        <v>1790</v>
      </c>
      <c r="N1794" s="122">
        <f>(_xlfn.GAMMA.INV(T1794,IF($O$2="Railway",$D$31,$D$32),IF($O$2="Railway",$F$31,$F$32))*'CBA Result'!$G$124)</f>
        <v>2809039327.9531083</v>
      </c>
      <c r="O1794" s="122">
        <f>'CBA Result'!$G$123+'CBA Result'!$G$127+'CBA Result'!$G$128+'CBA Result'!$G$129+'CBA Result'!$G$130</f>
        <v>728759586.14829445</v>
      </c>
      <c r="P1794" s="122">
        <f>'CBA Result'!$G$125+'CBA Result'!$G$126</f>
        <v>5415872827.8395329</v>
      </c>
      <c r="Q1794" s="122">
        <f>'CBA Result'!$G$110</f>
        <v>-7384971586.1375494</v>
      </c>
      <c r="R1794" s="3">
        <v>0.5731394352523258</v>
      </c>
      <c r="S1794" s="122">
        <f t="shared" si="85"/>
        <v>4751795086.4007292</v>
      </c>
      <c r="T1794" s="3">
        <v>0.63417902169458107</v>
      </c>
      <c r="U1794" s="122">
        <f t="shared" si="86"/>
        <v>-13479983445.081264</v>
      </c>
      <c r="V1794" s="3">
        <f t="shared" si="87"/>
        <v>0.61495579978081782</v>
      </c>
    </row>
    <row r="1795" spans="13:22" x14ac:dyDescent="0.25">
      <c r="M1795" s="3">
        <v>1791</v>
      </c>
      <c r="N1795" s="122">
        <f>(_xlfn.GAMMA.INV(T1795,IF($O$2="Railway",$D$31,$D$32),IF($O$2="Railway",$F$31,$F$32))*'CBA Result'!$G$124)</f>
        <v>3358825246.921917</v>
      </c>
      <c r="O1795" s="122">
        <f>'CBA Result'!$G$123+'CBA Result'!$G$127+'CBA Result'!$G$128+'CBA Result'!$G$129+'CBA Result'!$G$130</f>
        <v>728759586.14829445</v>
      </c>
      <c r="P1795" s="122">
        <f>'CBA Result'!$G$125+'CBA Result'!$G$126</f>
        <v>5415872827.8395329</v>
      </c>
      <c r="Q1795" s="122">
        <f>'CBA Result'!$G$110</f>
        <v>-7384971586.1375494</v>
      </c>
      <c r="R1795" s="3">
        <v>1.8347809899023848E-2</v>
      </c>
      <c r="S1795" s="122">
        <f t="shared" si="85"/>
        <v>938651083.92234457</v>
      </c>
      <c r="T1795" s="3">
        <v>0.89298550454478076</v>
      </c>
      <c r="U1795" s="122">
        <f t="shared" si="86"/>
        <v>-16118289364.222187</v>
      </c>
      <c r="V1795" s="3">
        <f t="shared" si="87"/>
        <v>0.31183432704399178</v>
      </c>
    </row>
    <row r="1796" spans="13:22" x14ac:dyDescent="0.25">
      <c r="M1796" s="3">
        <v>1792</v>
      </c>
      <c r="N1796" s="122">
        <f>(_xlfn.GAMMA.INV(T1796,IF($O$2="Railway",$D$31,$D$32),IF($O$2="Railway",$F$31,$F$32))*'CBA Result'!$G$124)</f>
        <v>3344153778.8243308</v>
      </c>
      <c r="O1796" s="122">
        <f>'CBA Result'!$G$123+'CBA Result'!$G$127+'CBA Result'!$G$128+'CBA Result'!$G$129+'CBA Result'!$G$130</f>
        <v>728759586.14829445</v>
      </c>
      <c r="P1796" s="122">
        <f>'CBA Result'!$G$125+'CBA Result'!$G$126</f>
        <v>5415872827.8395329</v>
      </c>
      <c r="Q1796" s="122">
        <f>'CBA Result'!$G$110</f>
        <v>-7384971586.1375494</v>
      </c>
      <c r="R1796" s="3">
        <v>0.44310734809268415</v>
      </c>
      <c r="S1796" s="122">
        <f t="shared" si="85"/>
        <v>3932729072.2919979</v>
      </c>
      <c r="T1796" s="3">
        <v>0.88874210202932113</v>
      </c>
      <c r="U1796" s="122">
        <f t="shared" si="86"/>
        <v>-16047884103.212685</v>
      </c>
      <c r="V1796" s="3">
        <f t="shared" si="87"/>
        <v>0.49885968678337755</v>
      </c>
    </row>
    <row r="1797" spans="13:22" x14ac:dyDescent="0.25">
      <c r="M1797" s="3">
        <v>1793</v>
      </c>
      <c r="N1797" s="122">
        <f>(_xlfn.GAMMA.INV(T1797,IF($O$2="Railway",$D$31,$D$32),IF($O$2="Railway",$F$31,$F$32))*'CBA Result'!$G$124)</f>
        <v>2724582031.5901484</v>
      </c>
      <c r="O1797" s="122">
        <f>'CBA Result'!$G$123+'CBA Result'!$G$127+'CBA Result'!$G$128+'CBA Result'!$G$129+'CBA Result'!$G$130</f>
        <v>728759586.14829445</v>
      </c>
      <c r="P1797" s="122">
        <f>'CBA Result'!$G$125+'CBA Result'!$G$126</f>
        <v>5415872827.8395329</v>
      </c>
      <c r="Q1797" s="122">
        <f>'CBA Result'!$G$110</f>
        <v>-7384971586.1375494</v>
      </c>
      <c r="R1797" s="3">
        <v>0.93304056507973765</v>
      </c>
      <c r="S1797" s="122">
        <f t="shared" si="85"/>
        <v>8315152503.8565493</v>
      </c>
      <c r="T1797" s="3">
        <v>0.57717836139706491</v>
      </c>
      <c r="U1797" s="122">
        <f t="shared" si="86"/>
        <v>-13074690808.036339</v>
      </c>
      <c r="V1797" s="3">
        <f t="shared" si="87"/>
        <v>0.90009731735770793</v>
      </c>
    </row>
    <row r="1798" spans="13:22" x14ac:dyDescent="0.25">
      <c r="M1798" s="3">
        <v>1794</v>
      </c>
      <c r="N1798" s="122">
        <f>(_xlfn.GAMMA.INV(T1798,IF($O$2="Railway",$D$31,$D$32),IF($O$2="Railway",$F$31,$F$32))*'CBA Result'!$G$124)</f>
        <v>3199372841.441246</v>
      </c>
      <c r="O1798" s="122">
        <f>'CBA Result'!$G$123+'CBA Result'!$G$127+'CBA Result'!$G$128+'CBA Result'!$G$129+'CBA Result'!$G$130</f>
        <v>728759586.14829445</v>
      </c>
      <c r="P1798" s="122">
        <f>'CBA Result'!$G$125+'CBA Result'!$G$126</f>
        <v>5415872827.8395329</v>
      </c>
      <c r="Q1798" s="122">
        <f>'CBA Result'!$G$110</f>
        <v>-7384971586.1375494</v>
      </c>
      <c r="R1798" s="3">
        <v>0.9003553984811199</v>
      </c>
      <c r="S1798" s="122">
        <f t="shared" ref="S1798:S1861" si="88">_xlfn.BETA.INV(R1798,IF($O$2="Railway",$I$30,$J$30),IF($O$2="Railway",$I$31,$J$31),IF($O$2="Railway",$I$27,$J$27),IF($O$2="Railway",$I$29,$J$29))*P1798</f>
        <v>7743993283.0646534</v>
      </c>
      <c r="T1798" s="3">
        <v>0.83947634981967778</v>
      </c>
      <c r="U1798" s="122">
        <f t="shared" ref="U1798:U1861" si="89">_xlfn.GAMMA.INV(T1798,IF($O$2="Railway",$D$31,$D$32),IF($O$2="Railway",$F$31,$F$32))*Q1798</f>
        <v>-15353111118.133314</v>
      </c>
      <c r="V1798" s="3">
        <f t="shared" ref="V1798:V1861" si="90">(N1798+O1798+S1798)/-U1798</f>
        <v>0.76024498362865578</v>
      </c>
    </row>
    <row r="1799" spans="13:22" x14ac:dyDescent="0.25">
      <c r="M1799" s="3">
        <v>1795</v>
      </c>
      <c r="N1799" s="122">
        <f>(_xlfn.GAMMA.INV(T1799,IF($O$2="Railway",$D$31,$D$32),IF($O$2="Railway",$F$31,$F$32))*'CBA Result'!$G$124)</f>
        <v>2084636623.1314316</v>
      </c>
      <c r="O1799" s="122">
        <f>'CBA Result'!$G$123+'CBA Result'!$G$127+'CBA Result'!$G$128+'CBA Result'!$G$129+'CBA Result'!$G$130</f>
        <v>728759586.14829445</v>
      </c>
      <c r="P1799" s="122">
        <f>'CBA Result'!$G$125+'CBA Result'!$G$126</f>
        <v>5415872827.8395329</v>
      </c>
      <c r="Q1799" s="122">
        <f>'CBA Result'!$G$110</f>
        <v>-7384971586.1375494</v>
      </c>
      <c r="R1799" s="3">
        <v>0.29221946136568699</v>
      </c>
      <c r="S1799" s="122">
        <f t="shared" si="88"/>
        <v>3028532864.0963426</v>
      </c>
      <c r="T1799" s="3">
        <v>0.14837061670735574</v>
      </c>
      <c r="U1799" s="122">
        <f t="shared" si="89"/>
        <v>-10003728637.469221</v>
      </c>
      <c r="V1799" s="3">
        <f t="shared" si="90"/>
        <v>0.58397516416978501</v>
      </c>
    </row>
    <row r="1800" spans="13:22" x14ac:dyDescent="0.25">
      <c r="M1800" s="3">
        <v>1796</v>
      </c>
      <c r="N1800" s="122">
        <f>(_xlfn.GAMMA.INV(T1800,IF($O$2="Railway",$D$31,$D$32),IF($O$2="Railway",$F$31,$F$32))*'CBA Result'!$G$124)</f>
        <v>2581510989.9178905</v>
      </c>
      <c r="O1800" s="122">
        <f>'CBA Result'!$G$123+'CBA Result'!$G$127+'CBA Result'!$G$128+'CBA Result'!$G$129+'CBA Result'!$G$130</f>
        <v>728759586.14829445</v>
      </c>
      <c r="P1800" s="122">
        <f>'CBA Result'!$G$125+'CBA Result'!$G$126</f>
        <v>5415872827.8395329</v>
      </c>
      <c r="Q1800" s="122">
        <f>'CBA Result'!$G$110</f>
        <v>-7384971586.1375494</v>
      </c>
      <c r="R1800" s="3">
        <v>0.78852171772437207</v>
      </c>
      <c r="S1800" s="122">
        <f t="shared" si="88"/>
        <v>6420425066.9651194</v>
      </c>
      <c r="T1800" s="3">
        <v>0.47463687712187141</v>
      </c>
      <c r="U1800" s="122">
        <f t="shared" si="89"/>
        <v>-12388123249.504541</v>
      </c>
      <c r="V1800" s="3">
        <f t="shared" si="90"/>
        <v>0.78548585988765318</v>
      </c>
    </row>
    <row r="1801" spans="13:22" x14ac:dyDescent="0.25">
      <c r="M1801" s="3">
        <v>1797</v>
      </c>
      <c r="N1801" s="122">
        <f>(_xlfn.GAMMA.INV(T1801,IF($O$2="Railway",$D$31,$D$32),IF($O$2="Railway",$F$31,$F$32))*'CBA Result'!$G$124)</f>
        <v>3403044285.8590517</v>
      </c>
      <c r="O1801" s="122">
        <f>'CBA Result'!$G$123+'CBA Result'!$G$127+'CBA Result'!$G$128+'CBA Result'!$G$129+'CBA Result'!$G$130</f>
        <v>728759586.14829445</v>
      </c>
      <c r="P1801" s="122">
        <f>'CBA Result'!$G$125+'CBA Result'!$G$126</f>
        <v>5415872827.8395329</v>
      </c>
      <c r="Q1801" s="122">
        <f>'CBA Result'!$G$110</f>
        <v>-7384971586.1375494</v>
      </c>
      <c r="R1801" s="3">
        <v>0.49892050009715305</v>
      </c>
      <c r="S1801" s="122">
        <f t="shared" si="88"/>
        <v>4275780966.8334994</v>
      </c>
      <c r="T1801" s="3">
        <v>0.90500034615401859</v>
      </c>
      <c r="U1801" s="122">
        <f t="shared" si="89"/>
        <v>-16330487145.470173</v>
      </c>
      <c r="V1801" s="3">
        <f t="shared" si="90"/>
        <v>0.51483980630504222</v>
      </c>
    </row>
    <row r="1802" spans="13:22" x14ac:dyDescent="0.25">
      <c r="M1802" s="3">
        <v>1798</v>
      </c>
      <c r="N1802" s="122">
        <f>(_xlfn.GAMMA.INV(T1802,IF($O$2="Railway",$D$31,$D$32),IF($O$2="Railway",$F$31,$F$32))*'CBA Result'!$G$124)</f>
        <v>3135793296.1831298</v>
      </c>
      <c r="O1802" s="122">
        <f>'CBA Result'!$G$123+'CBA Result'!$G$127+'CBA Result'!$G$128+'CBA Result'!$G$129+'CBA Result'!$G$130</f>
        <v>728759586.14829445</v>
      </c>
      <c r="P1802" s="122">
        <f>'CBA Result'!$G$125+'CBA Result'!$G$126</f>
        <v>5415872827.8395329</v>
      </c>
      <c r="Q1802" s="122">
        <f>'CBA Result'!$G$110</f>
        <v>-7384971586.1375494</v>
      </c>
      <c r="R1802" s="3">
        <v>2.767389004222176E-2</v>
      </c>
      <c r="S1802" s="122">
        <f t="shared" si="88"/>
        <v>1069113878.286581</v>
      </c>
      <c r="T1802" s="3">
        <v>0.81333175146909875</v>
      </c>
      <c r="U1802" s="122">
        <f t="shared" si="89"/>
        <v>-15048006376.808914</v>
      </c>
      <c r="V1802" s="3">
        <f t="shared" si="90"/>
        <v>0.32786182016918053</v>
      </c>
    </row>
    <row r="1803" spans="13:22" x14ac:dyDescent="0.25">
      <c r="M1803" s="3">
        <v>1799</v>
      </c>
      <c r="N1803" s="122">
        <f>(_xlfn.GAMMA.INV(T1803,IF($O$2="Railway",$D$31,$D$32),IF($O$2="Railway",$F$31,$F$32))*'CBA Result'!$G$124)</f>
        <v>2738845677.780376</v>
      </c>
      <c r="O1803" s="122">
        <f>'CBA Result'!$G$123+'CBA Result'!$G$127+'CBA Result'!$G$128+'CBA Result'!$G$129+'CBA Result'!$G$130</f>
        <v>728759586.14829445</v>
      </c>
      <c r="P1803" s="122">
        <f>'CBA Result'!$G$125+'CBA Result'!$G$126</f>
        <v>5415872827.8395329</v>
      </c>
      <c r="Q1803" s="122">
        <f>'CBA Result'!$G$110</f>
        <v>-7384971586.1375494</v>
      </c>
      <c r="R1803" s="3">
        <v>0.77638157706372801</v>
      </c>
      <c r="S1803" s="122">
        <f t="shared" si="88"/>
        <v>6306322749.1200848</v>
      </c>
      <c r="T1803" s="3">
        <v>0.58703790137648615</v>
      </c>
      <c r="U1803" s="122">
        <f t="shared" si="89"/>
        <v>-13143139018.282959</v>
      </c>
      <c r="V1803" s="3">
        <f t="shared" si="90"/>
        <v>0.74365248662839123</v>
      </c>
    </row>
    <row r="1804" spans="13:22" x14ac:dyDescent="0.25">
      <c r="M1804" s="3">
        <v>1800</v>
      </c>
      <c r="N1804" s="122">
        <f>(_xlfn.GAMMA.INV(T1804,IF($O$2="Railway",$D$31,$D$32),IF($O$2="Railway",$F$31,$F$32))*'CBA Result'!$G$124)</f>
        <v>2655834290.7649279</v>
      </c>
      <c r="O1804" s="122">
        <f>'CBA Result'!$G$123+'CBA Result'!$G$127+'CBA Result'!$G$128+'CBA Result'!$G$129+'CBA Result'!$G$130</f>
        <v>728759586.14829445</v>
      </c>
      <c r="P1804" s="122">
        <f>'CBA Result'!$G$125+'CBA Result'!$G$126</f>
        <v>5415872827.8395329</v>
      </c>
      <c r="Q1804" s="122">
        <f>'CBA Result'!$G$110</f>
        <v>-7384971586.1375494</v>
      </c>
      <c r="R1804" s="3">
        <v>0.91106816946366209</v>
      </c>
      <c r="S1804" s="122">
        <f t="shared" si="88"/>
        <v>7915125933.1763239</v>
      </c>
      <c r="T1804" s="3">
        <v>0.52858858193458402</v>
      </c>
      <c r="U1804" s="122">
        <f t="shared" si="89"/>
        <v>-12744784993.265852</v>
      </c>
      <c r="V1804" s="3">
        <f t="shared" si="90"/>
        <v>0.88661517758519615</v>
      </c>
    </row>
    <row r="1805" spans="13:22" x14ac:dyDescent="0.25">
      <c r="M1805" s="3">
        <v>1801</v>
      </c>
      <c r="N1805" s="122">
        <f>(_xlfn.GAMMA.INV(T1805,IF($O$2="Railway",$D$31,$D$32),IF($O$2="Railway",$F$31,$F$32))*'CBA Result'!$G$124)</f>
        <v>3313740717.7012157</v>
      </c>
      <c r="O1805" s="122">
        <f>'CBA Result'!$G$123+'CBA Result'!$G$127+'CBA Result'!$G$128+'CBA Result'!$G$129+'CBA Result'!$G$130</f>
        <v>728759586.14829445</v>
      </c>
      <c r="P1805" s="122">
        <f>'CBA Result'!$G$125+'CBA Result'!$G$126</f>
        <v>5415872827.8395329</v>
      </c>
      <c r="Q1805" s="122">
        <f>'CBA Result'!$G$110</f>
        <v>-7384971586.1375494</v>
      </c>
      <c r="R1805" s="3">
        <v>3.7268746327264068E-2</v>
      </c>
      <c r="S1805" s="122">
        <f t="shared" si="88"/>
        <v>1184944263.8347466</v>
      </c>
      <c r="T1805" s="3">
        <v>0.879523421451193</v>
      </c>
      <c r="U1805" s="122">
        <f t="shared" si="89"/>
        <v>-15901938278.825607</v>
      </c>
      <c r="V1805" s="3">
        <f t="shared" si="90"/>
        <v>0.32873002498348991</v>
      </c>
    </row>
    <row r="1806" spans="13:22" x14ac:dyDescent="0.25">
      <c r="M1806" s="3">
        <v>1802</v>
      </c>
      <c r="N1806" s="122">
        <f>(_xlfn.GAMMA.INV(T1806,IF($O$2="Railway",$D$31,$D$32),IF($O$2="Railway",$F$31,$F$32))*'CBA Result'!$G$124)</f>
        <v>2367108785.4115815</v>
      </c>
      <c r="O1806" s="122">
        <f>'CBA Result'!$G$123+'CBA Result'!$G$127+'CBA Result'!$G$128+'CBA Result'!$G$129+'CBA Result'!$G$130</f>
        <v>728759586.14829445</v>
      </c>
      <c r="P1806" s="122">
        <f>'CBA Result'!$G$125+'CBA Result'!$G$126</f>
        <v>5415872827.8395329</v>
      </c>
      <c r="Q1806" s="122">
        <f>'CBA Result'!$G$110</f>
        <v>-7384971586.1375494</v>
      </c>
      <c r="R1806" s="3">
        <v>0.63382948879446444</v>
      </c>
      <c r="S1806" s="122">
        <f t="shared" si="88"/>
        <v>5166769181.6082115</v>
      </c>
      <c r="T1806" s="3">
        <v>0.31943771559379308</v>
      </c>
      <c r="U1806" s="122">
        <f t="shared" si="89"/>
        <v>-11359252582.378653</v>
      </c>
      <c r="V1806" s="3">
        <f t="shared" si="90"/>
        <v>0.72739271296649632</v>
      </c>
    </row>
    <row r="1807" spans="13:22" x14ac:dyDescent="0.25">
      <c r="M1807" s="3">
        <v>1803</v>
      </c>
      <c r="N1807" s="122">
        <f>(_xlfn.GAMMA.INV(T1807,IF($O$2="Railway",$D$31,$D$32),IF($O$2="Railway",$F$31,$F$32))*'CBA Result'!$G$124)</f>
        <v>2560140249.717073</v>
      </c>
      <c r="O1807" s="122">
        <f>'CBA Result'!$G$123+'CBA Result'!$G$127+'CBA Result'!$G$128+'CBA Result'!$G$129+'CBA Result'!$G$130</f>
        <v>728759586.14829445</v>
      </c>
      <c r="P1807" s="122">
        <f>'CBA Result'!$G$125+'CBA Result'!$G$126</f>
        <v>5415872827.8395329</v>
      </c>
      <c r="Q1807" s="122">
        <f>'CBA Result'!$G$110</f>
        <v>-7384971586.1375494</v>
      </c>
      <c r="R1807" s="3">
        <v>0.55389052263734928</v>
      </c>
      <c r="S1807" s="122">
        <f t="shared" si="88"/>
        <v>4625550931.7392263</v>
      </c>
      <c r="T1807" s="3">
        <v>0.45897536873663192</v>
      </c>
      <c r="U1807" s="122">
        <f t="shared" si="89"/>
        <v>-12285569603.761862</v>
      </c>
      <c r="V1807" s="3">
        <f t="shared" si="90"/>
        <v>0.64420706754867718</v>
      </c>
    </row>
    <row r="1808" spans="13:22" x14ac:dyDescent="0.25">
      <c r="M1808" s="3">
        <v>1804</v>
      </c>
      <c r="N1808" s="122">
        <f>(_xlfn.GAMMA.INV(T1808,IF($O$2="Railway",$D$31,$D$32),IF($O$2="Railway",$F$31,$F$32))*'CBA Result'!$G$124)</f>
        <v>2186384163.225738</v>
      </c>
      <c r="O1808" s="122">
        <f>'CBA Result'!$G$123+'CBA Result'!$G$127+'CBA Result'!$G$128+'CBA Result'!$G$129+'CBA Result'!$G$130</f>
        <v>728759586.14829445</v>
      </c>
      <c r="P1808" s="122">
        <f>'CBA Result'!$G$125+'CBA Result'!$G$126</f>
        <v>5415872827.8395329</v>
      </c>
      <c r="Q1808" s="122">
        <f>'CBA Result'!$G$110</f>
        <v>-7384971586.1375494</v>
      </c>
      <c r="R1808" s="3">
        <v>0.45105668917076824</v>
      </c>
      <c r="S1808" s="122">
        <f t="shared" si="88"/>
        <v>3981033168.7272782</v>
      </c>
      <c r="T1808" s="3">
        <v>0.20302034030872551</v>
      </c>
      <c r="U1808" s="122">
        <f t="shared" si="89"/>
        <v>-10491993483.888592</v>
      </c>
      <c r="V1808" s="3">
        <f t="shared" si="90"/>
        <v>0.65727994672232848</v>
      </c>
    </row>
    <row r="1809" spans="13:22" x14ac:dyDescent="0.25">
      <c r="M1809" s="3">
        <v>1805</v>
      </c>
      <c r="N1809" s="122">
        <f>(_xlfn.GAMMA.INV(T1809,IF($O$2="Railway",$D$31,$D$32),IF($O$2="Railway",$F$31,$F$32))*'CBA Result'!$G$124)</f>
        <v>2595480685.7235608</v>
      </c>
      <c r="O1809" s="122">
        <f>'CBA Result'!$G$123+'CBA Result'!$G$127+'CBA Result'!$G$128+'CBA Result'!$G$129+'CBA Result'!$G$130</f>
        <v>728759586.14829445</v>
      </c>
      <c r="P1809" s="122">
        <f>'CBA Result'!$G$125+'CBA Result'!$G$126</f>
        <v>5415872827.8395329</v>
      </c>
      <c r="Q1809" s="122">
        <f>'CBA Result'!$G$110</f>
        <v>-7384971586.1375494</v>
      </c>
      <c r="R1809" s="3">
        <v>0.61711335993385219</v>
      </c>
      <c r="S1809" s="122">
        <f t="shared" si="88"/>
        <v>5049563917.0365562</v>
      </c>
      <c r="T1809" s="3">
        <v>0.48485038559633076</v>
      </c>
      <c r="U1809" s="122">
        <f t="shared" si="89"/>
        <v>-12455160854.254089</v>
      </c>
      <c r="V1809" s="3">
        <f t="shared" si="90"/>
        <v>0.67231602119761613</v>
      </c>
    </row>
    <row r="1810" spans="13:22" x14ac:dyDescent="0.25">
      <c r="M1810" s="3">
        <v>1806</v>
      </c>
      <c r="N1810" s="122">
        <f>(_xlfn.GAMMA.INV(T1810,IF($O$2="Railway",$D$31,$D$32),IF($O$2="Railway",$F$31,$F$32))*'CBA Result'!$G$124)</f>
        <v>3441750377.4404454</v>
      </c>
      <c r="O1810" s="122">
        <f>'CBA Result'!$G$123+'CBA Result'!$G$127+'CBA Result'!$G$128+'CBA Result'!$G$129+'CBA Result'!$G$130</f>
        <v>728759586.14829445</v>
      </c>
      <c r="P1810" s="122">
        <f>'CBA Result'!$G$125+'CBA Result'!$G$126</f>
        <v>5415872827.8395329</v>
      </c>
      <c r="Q1810" s="122">
        <f>'CBA Result'!$G$110</f>
        <v>-7384971586.1375494</v>
      </c>
      <c r="R1810" s="3">
        <v>1.3248727903218516E-2</v>
      </c>
      <c r="S1810" s="122">
        <f t="shared" si="88"/>
        <v>854818020.50791967</v>
      </c>
      <c r="T1810" s="3">
        <v>0.91460148551223253</v>
      </c>
      <c r="U1810" s="122">
        <f t="shared" si="89"/>
        <v>-16516229462.620705</v>
      </c>
      <c r="V1810" s="3">
        <f t="shared" si="90"/>
        <v>0.30426605512292682</v>
      </c>
    </row>
    <row r="1811" spans="13:22" x14ac:dyDescent="0.25">
      <c r="M1811" s="3">
        <v>1807</v>
      </c>
      <c r="N1811" s="122">
        <f>(_xlfn.GAMMA.INV(T1811,IF($O$2="Railway",$D$31,$D$32),IF($O$2="Railway",$F$31,$F$32))*'CBA Result'!$G$124)</f>
        <v>2966541481.9850655</v>
      </c>
      <c r="O1811" s="122">
        <f>'CBA Result'!$G$123+'CBA Result'!$G$127+'CBA Result'!$G$128+'CBA Result'!$G$129+'CBA Result'!$G$130</f>
        <v>728759586.14829445</v>
      </c>
      <c r="P1811" s="122">
        <f>'CBA Result'!$G$125+'CBA Result'!$G$126</f>
        <v>5415872827.8395329</v>
      </c>
      <c r="Q1811" s="122">
        <f>'CBA Result'!$G$110</f>
        <v>-7384971586.1375494</v>
      </c>
      <c r="R1811" s="3">
        <v>8.9791420655578102E-2</v>
      </c>
      <c r="S1811" s="122">
        <f t="shared" si="88"/>
        <v>1678203740.4719729</v>
      </c>
      <c r="T1811" s="3">
        <v>0.72963875003961909</v>
      </c>
      <c r="U1811" s="122">
        <f t="shared" si="89"/>
        <v>-14235802848.458042</v>
      </c>
      <c r="V1811" s="3">
        <f t="shared" si="90"/>
        <v>0.3774641209777197</v>
      </c>
    </row>
    <row r="1812" spans="13:22" x14ac:dyDescent="0.25">
      <c r="M1812" s="3">
        <v>1808</v>
      </c>
      <c r="N1812" s="122">
        <f>(_xlfn.GAMMA.INV(T1812,IF($O$2="Railway",$D$31,$D$32),IF($O$2="Railway",$F$31,$F$32))*'CBA Result'!$G$124)</f>
        <v>3369444507.7913446</v>
      </c>
      <c r="O1812" s="122">
        <f>'CBA Result'!$G$123+'CBA Result'!$G$127+'CBA Result'!$G$128+'CBA Result'!$G$129+'CBA Result'!$G$130</f>
        <v>728759586.14829445</v>
      </c>
      <c r="P1812" s="122">
        <f>'CBA Result'!$G$125+'CBA Result'!$G$126</f>
        <v>5415872827.8395329</v>
      </c>
      <c r="Q1812" s="122">
        <f>'CBA Result'!$G$110</f>
        <v>-7384971586.1375494</v>
      </c>
      <c r="R1812" s="3">
        <v>0.91348283163193655</v>
      </c>
      <c r="S1812" s="122">
        <f t="shared" si="88"/>
        <v>7955576176.0064392</v>
      </c>
      <c r="T1812" s="3">
        <v>0.89597591649719432</v>
      </c>
      <c r="U1812" s="122">
        <f t="shared" si="89"/>
        <v>-16169248942.927408</v>
      </c>
      <c r="V1812" s="3">
        <f t="shared" si="90"/>
        <v>0.7454755822297191</v>
      </c>
    </row>
    <row r="1813" spans="13:22" x14ac:dyDescent="0.25">
      <c r="M1813" s="3">
        <v>1809</v>
      </c>
      <c r="N1813" s="122">
        <f>(_xlfn.GAMMA.INV(T1813,IF($O$2="Railway",$D$31,$D$32),IF($O$2="Railway",$F$31,$F$32))*'CBA Result'!$G$124)</f>
        <v>3318083148.7914829</v>
      </c>
      <c r="O1813" s="122">
        <f>'CBA Result'!$G$123+'CBA Result'!$G$127+'CBA Result'!$G$128+'CBA Result'!$G$129+'CBA Result'!$G$130</f>
        <v>728759586.14829445</v>
      </c>
      <c r="P1813" s="122">
        <f>'CBA Result'!$G$125+'CBA Result'!$G$126</f>
        <v>5415872827.8395329</v>
      </c>
      <c r="Q1813" s="122">
        <f>'CBA Result'!$G$110</f>
        <v>-7384971586.1375494</v>
      </c>
      <c r="R1813" s="3">
        <v>0.21863965255216278</v>
      </c>
      <c r="S1813" s="122">
        <f t="shared" si="88"/>
        <v>2576494784.461225</v>
      </c>
      <c r="T1813" s="3">
        <v>0.88087508042375562</v>
      </c>
      <c r="U1813" s="122">
        <f t="shared" si="89"/>
        <v>-15922776683.836784</v>
      </c>
      <c r="V1813" s="3">
        <f t="shared" si="90"/>
        <v>0.41596623823308121</v>
      </c>
    </row>
    <row r="1814" spans="13:22" x14ac:dyDescent="0.25">
      <c r="M1814" s="3">
        <v>1810</v>
      </c>
      <c r="N1814" s="122">
        <f>(_xlfn.GAMMA.INV(T1814,IF($O$2="Railway",$D$31,$D$32),IF($O$2="Railway",$F$31,$F$32))*'CBA Result'!$G$124)</f>
        <v>2915405486.3907127</v>
      </c>
      <c r="O1814" s="122">
        <f>'CBA Result'!$G$123+'CBA Result'!$G$127+'CBA Result'!$G$128+'CBA Result'!$G$129+'CBA Result'!$G$130</f>
        <v>728759586.14829445</v>
      </c>
      <c r="P1814" s="122">
        <f>'CBA Result'!$G$125+'CBA Result'!$G$126</f>
        <v>5415872827.8395329</v>
      </c>
      <c r="Q1814" s="122">
        <f>'CBA Result'!$G$110</f>
        <v>-7384971586.1375494</v>
      </c>
      <c r="R1814" s="3">
        <v>0.83089186510454827</v>
      </c>
      <c r="S1814" s="122">
        <f t="shared" si="88"/>
        <v>6852891828.5231848</v>
      </c>
      <c r="T1814" s="3">
        <v>0.70038741489498435</v>
      </c>
      <c r="U1814" s="122">
        <f t="shared" si="89"/>
        <v>-13990412060.511362</v>
      </c>
      <c r="V1814" s="3">
        <f t="shared" si="90"/>
        <v>0.75030362620202296</v>
      </c>
    </row>
    <row r="1815" spans="13:22" x14ac:dyDescent="0.25">
      <c r="M1815" s="3">
        <v>1811</v>
      </c>
      <c r="N1815" s="122">
        <f>(_xlfn.GAMMA.INV(T1815,IF($O$2="Railway",$D$31,$D$32),IF($O$2="Railway",$F$31,$F$32))*'CBA Result'!$G$124)</f>
        <v>2251129052.9462004</v>
      </c>
      <c r="O1815" s="122">
        <f>'CBA Result'!$G$123+'CBA Result'!$G$127+'CBA Result'!$G$128+'CBA Result'!$G$129+'CBA Result'!$G$130</f>
        <v>728759586.14829445</v>
      </c>
      <c r="P1815" s="122">
        <f>'CBA Result'!$G$125+'CBA Result'!$G$126</f>
        <v>5415872827.8395329</v>
      </c>
      <c r="Q1815" s="122">
        <f>'CBA Result'!$G$110</f>
        <v>-7384971586.1375494</v>
      </c>
      <c r="R1815" s="3">
        <v>0.47129322288194597</v>
      </c>
      <c r="S1815" s="122">
        <f t="shared" si="88"/>
        <v>4104761714.2800694</v>
      </c>
      <c r="T1815" s="3">
        <v>0.24224784414543243</v>
      </c>
      <c r="U1815" s="122">
        <f t="shared" si="89"/>
        <v>-10802690465.913906</v>
      </c>
      <c r="V1815" s="3">
        <f t="shared" si="90"/>
        <v>0.6558227670901986</v>
      </c>
    </row>
    <row r="1816" spans="13:22" x14ac:dyDescent="0.25">
      <c r="M1816" s="3">
        <v>1812</v>
      </c>
      <c r="N1816" s="122">
        <f>(_xlfn.GAMMA.INV(T1816,IF($O$2="Railway",$D$31,$D$32),IF($O$2="Railway",$F$31,$F$32))*'CBA Result'!$G$124)</f>
        <v>2185616843.2224345</v>
      </c>
      <c r="O1816" s="122">
        <f>'CBA Result'!$G$123+'CBA Result'!$G$127+'CBA Result'!$G$128+'CBA Result'!$G$129+'CBA Result'!$G$130</f>
        <v>728759586.14829445</v>
      </c>
      <c r="P1816" s="122">
        <f>'CBA Result'!$G$125+'CBA Result'!$G$126</f>
        <v>5415872827.8395329</v>
      </c>
      <c r="Q1816" s="122">
        <f>'CBA Result'!$G$110</f>
        <v>-7384971586.1375494</v>
      </c>
      <c r="R1816" s="3">
        <v>0.30357593700315089</v>
      </c>
      <c r="S1816" s="122">
        <f t="shared" si="88"/>
        <v>3096859847.0390272</v>
      </c>
      <c r="T1816" s="3">
        <v>0.20257496309440615</v>
      </c>
      <c r="U1816" s="122">
        <f t="shared" si="89"/>
        <v>-10488311278.07585</v>
      </c>
      <c r="V1816" s="3">
        <f t="shared" si="90"/>
        <v>0.57313671543819367</v>
      </c>
    </row>
    <row r="1817" spans="13:22" x14ac:dyDescent="0.25">
      <c r="M1817" s="3">
        <v>1813</v>
      </c>
      <c r="N1817" s="122">
        <f>(_xlfn.GAMMA.INV(T1817,IF($O$2="Railway",$D$31,$D$32),IF($O$2="Railway",$F$31,$F$32))*'CBA Result'!$G$124)</f>
        <v>3488168741.3864527</v>
      </c>
      <c r="O1817" s="122">
        <f>'CBA Result'!$G$123+'CBA Result'!$G$127+'CBA Result'!$G$128+'CBA Result'!$G$129+'CBA Result'!$G$130</f>
        <v>728759586.14829445</v>
      </c>
      <c r="P1817" s="122">
        <f>'CBA Result'!$G$125+'CBA Result'!$G$126</f>
        <v>5415872827.8395329</v>
      </c>
      <c r="Q1817" s="122">
        <f>'CBA Result'!$G$110</f>
        <v>-7384971586.1375494</v>
      </c>
      <c r="R1817" s="3">
        <v>0.1580770426253435</v>
      </c>
      <c r="S1817" s="122">
        <f t="shared" si="88"/>
        <v>2181131995.1910591</v>
      </c>
      <c r="T1817" s="3">
        <v>0.92505410811079702</v>
      </c>
      <c r="U1817" s="122">
        <f t="shared" si="89"/>
        <v>-16738981337.723816</v>
      </c>
      <c r="V1817" s="3">
        <f t="shared" si="90"/>
        <v>0.38222519003034033</v>
      </c>
    </row>
    <row r="1818" spans="13:22" x14ac:dyDescent="0.25">
      <c r="M1818" s="3">
        <v>1814</v>
      </c>
      <c r="N1818" s="122">
        <f>(_xlfn.GAMMA.INV(T1818,IF($O$2="Railway",$D$31,$D$32),IF($O$2="Railway",$F$31,$F$32))*'CBA Result'!$G$124)</f>
        <v>1991781422.8668289</v>
      </c>
      <c r="O1818" s="122">
        <f>'CBA Result'!$G$123+'CBA Result'!$G$127+'CBA Result'!$G$128+'CBA Result'!$G$129+'CBA Result'!$G$130</f>
        <v>728759586.14829445</v>
      </c>
      <c r="P1818" s="122">
        <f>'CBA Result'!$G$125+'CBA Result'!$G$126</f>
        <v>5415872827.8395329</v>
      </c>
      <c r="Q1818" s="122">
        <f>'CBA Result'!$G$110</f>
        <v>-7384971586.1375494</v>
      </c>
      <c r="R1818" s="3">
        <v>0.61582409689974227</v>
      </c>
      <c r="S1818" s="122">
        <f t="shared" si="88"/>
        <v>5040623961.1295204</v>
      </c>
      <c r="T1818" s="3">
        <v>0.10680749445996285</v>
      </c>
      <c r="U1818" s="122">
        <f t="shared" si="89"/>
        <v>-9558136242.2681808</v>
      </c>
      <c r="V1818" s="3">
        <f t="shared" si="90"/>
        <v>0.81199564155855675</v>
      </c>
    </row>
    <row r="1819" spans="13:22" x14ac:dyDescent="0.25">
      <c r="M1819" s="3">
        <v>1815</v>
      </c>
      <c r="N1819" s="122">
        <f>(_xlfn.GAMMA.INV(T1819,IF($O$2="Railway",$D$31,$D$32),IF($O$2="Railway",$F$31,$F$32))*'CBA Result'!$G$124)</f>
        <v>2675903037.4164319</v>
      </c>
      <c r="O1819" s="122">
        <f>'CBA Result'!$G$123+'CBA Result'!$G$127+'CBA Result'!$G$128+'CBA Result'!$G$129+'CBA Result'!$G$130</f>
        <v>728759586.14829445</v>
      </c>
      <c r="P1819" s="122">
        <f>'CBA Result'!$G$125+'CBA Result'!$G$126</f>
        <v>5415872827.8395329</v>
      </c>
      <c r="Q1819" s="122">
        <f>'CBA Result'!$G$110</f>
        <v>-7384971586.1375494</v>
      </c>
      <c r="R1819" s="3">
        <v>0.56170185113029092</v>
      </c>
      <c r="S1819" s="122">
        <f t="shared" si="88"/>
        <v>4676513558.4032946</v>
      </c>
      <c r="T1819" s="3">
        <v>0.54293593198882362</v>
      </c>
      <c r="U1819" s="122">
        <f t="shared" si="89"/>
        <v>-12841090648.346491</v>
      </c>
      <c r="V1819" s="3">
        <f t="shared" si="90"/>
        <v>0.62932163655496121</v>
      </c>
    </row>
    <row r="1820" spans="13:22" x14ac:dyDescent="0.25">
      <c r="M1820" s="3">
        <v>1816</v>
      </c>
      <c r="N1820" s="122">
        <f>(_xlfn.GAMMA.INV(T1820,IF($O$2="Railway",$D$31,$D$32),IF($O$2="Railway",$F$31,$F$32))*'CBA Result'!$G$124)</f>
        <v>2039444566.1302383</v>
      </c>
      <c r="O1820" s="122">
        <f>'CBA Result'!$G$123+'CBA Result'!$G$127+'CBA Result'!$G$128+'CBA Result'!$G$129+'CBA Result'!$G$130</f>
        <v>728759586.14829445</v>
      </c>
      <c r="P1820" s="122">
        <f>'CBA Result'!$G$125+'CBA Result'!$G$126</f>
        <v>5415872827.8395329</v>
      </c>
      <c r="Q1820" s="122">
        <f>'CBA Result'!$G$110</f>
        <v>-7384971586.1375494</v>
      </c>
      <c r="R1820" s="3">
        <v>0.12124729695348158</v>
      </c>
      <c r="S1820" s="122">
        <f t="shared" si="88"/>
        <v>1920923163.2640917</v>
      </c>
      <c r="T1820" s="3">
        <v>0.12711691875957853</v>
      </c>
      <c r="U1820" s="122">
        <f t="shared" si="89"/>
        <v>-9786861549.0795555</v>
      </c>
      <c r="V1820" s="3">
        <f t="shared" si="90"/>
        <v>0.47912472165130732</v>
      </c>
    </row>
    <row r="1821" spans="13:22" x14ac:dyDescent="0.25">
      <c r="M1821" s="3">
        <v>1817</v>
      </c>
      <c r="N1821" s="122">
        <f>(_xlfn.GAMMA.INV(T1821,IF($O$2="Railway",$D$31,$D$32),IF($O$2="Railway",$F$31,$F$32))*'CBA Result'!$G$124)</f>
        <v>2933615358.368803</v>
      </c>
      <c r="O1821" s="122">
        <f>'CBA Result'!$G$123+'CBA Result'!$G$127+'CBA Result'!$G$128+'CBA Result'!$G$129+'CBA Result'!$G$130</f>
        <v>728759586.14829445</v>
      </c>
      <c r="P1821" s="122">
        <f>'CBA Result'!$G$125+'CBA Result'!$G$126</f>
        <v>5415872827.8395329</v>
      </c>
      <c r="Q1821" s="122">
        <f>'CBA Result'!$G$110</f>
        <v>-7384971586.1375494</v>
      </c>
      <c r="R1821" s="3">
        <v>0.23679004254094604</v>
      </c>
      <c r="S1821" s="122">
        <f t="shared" si="88"/>
        <v>2690028825.7843356</v>
      </c>
      <c r="T1821" s="3">
        <v>0.7110064292318532</v>
      </c>
      <c r="U1821" s="122">
        <f t="shared" si="89"/>
        <v>-14077797370.627533</v>
      </c>
      <c r="V1821" s="3">
        <f t="shared" si="90"/>
        <v>0.45123563033769309</v>
      </c>
    </row>
    <row r="1822" spans="13:22" x14ac:dyDescent="0.25">
      <c r="M1822" s="3">
        <v>1818</v>
      </c>
      <c r="N1822" s="122">
        <f>(_xlfn.GAMMA.INV(T1822,IF($O$2="Railway",$D$31,$D$32),IF($O$2="Railway",$F$31,$F$32))*'CBA Result'!$G$124)</f>
        <v>2216480309.1079783</v>
      </c>
      <c r="O1822" s="122">
        <f>'CBA Result'!$G$123+'CBA Result'!$G$127+'CBA Result'!$G$128+'CBA Result'!$G$129+'CBA Result'!$G$130</f>
        <v>728759586.14829445</v>
      </c>
      <c r="P1822" s="122">
        <f>'CBA Result'!$G$125+'CBA Result'!$G$126</f>
        <v>5415872827.8395329</v>
      </c>
      <c r="Q1822" s="122">
        <f>'CBA Result'!$G$110</f>
        <v>-7384971586.1375494</v>
      </c>
      <c r="R1822" s="3">
        <v>0.24372827072078451</v>
      </c>
      <c r="S1822" s="122">
        <f t="shared" si="88"/>
        <v>2733004503.8508401</v>
      </c>
      <c r="T1822" s="3">
        <v>0.22085901381355599</v>
      </c>
      <c r="U1822" s="122">
        <f t="shared" si="89"/>
        <v>-10636418499.307999</v>
      </c>
      <c r="V1822" s="3">
        <f t="shared" si="90"/>
        <v>0.53384928389913744</v>
      </c>
    </row>
    <row r="1823" spans="13:22" x14ac:dyDescent="0.25">
      <c r="M1823" s="3">
        <v>1819</v>
      </c>
      <c r="N1823" s="122">
        <f>(_xlfn.GAMMA.INV(T1823,IF($O$2="Railway",$D$31,$D$32),IF($O$2="Railway",$F$31,$F$32))*'CBA Result'!$G$124)</f>
        <v>2080573893.2951076</v>
      </c>
      <c r="O1823" s="122">
        <f>'CBA Result'!$G$123+'CBA Result'!$G$127+'CBA Result'!$G$128+'CBA Result'!$G$129+'CBA Result'!$G$130</f>
        <v>728759586.14829445</v>
      </c>
      <c r="P1823" s="122">
        <f>'CBA Result'!$G$125+'CBA Result'!$G$126</f>
        <v>5415872827.8395329</v>
      </c>
      <c r="Q1823" s="122">
        <f>'CBA Result'!$G$110</f>
        <v>-7384971586.1375494</v>
      </c>
      <c r="R1823" s="3">
        <v>0.45280955660969735</v>
      </c>
      <c r="S1823" s="122">
        <f t="shared" si="88"/>
        <v>3991705742.0471716</v>
      </c>
      <c r="T1823" s="3">
        <v>0.14638146784409145</v>
      </c>
      <c r="U1823" s="122">
        <f t="shared" si="89"/>
        <v>-9984232459.4020424</v>
      </c>
      <c r="V1823" s="3">
        <f t="shared" si="90"/>
        <v>0.68117797228229693</v>
      </c>
    </row>
    <row r="1824" spans="13:22" x14ac:dyDescent="0.25">
      <c r="M1824" s="3">
        <v>1820</v>
      </c>
      <c r="N1824" s="122">
        <f>(_xlfn.GAMMA.INV(T1824,IF($O$2="Railway",$D$31,$D$32),IF($O$2="Railway",$F$31,$F$32))*'CBA Result'!$G$124)</f>
        <v>2646669379.3438692</v>
      </c>
      <c r="O1824" s="122">
        <f>'CBA Result'!$G$123+'CBA Result'!$G$127+'CBA Result'!$G$128+'CBA Result'!$G$129+'CBA Result'!$G$130</f>
        <v>728759586.14829445</v>
      </c>
      <c r="P1824" s="122">
        <f>'CBA Result'!$G$125+'CBA Result'!$G$126</f>
        <v>5415872827.8395329</v>
      </c>
      <c r="Q1824" s="122">
        <f>'CBA Result'!$G$110</f>
        <v>-7384971586.1375494</v>
      </c>
      <c r="R1824" s="3">
        <v>5.0138667388781033E-2</v>
      </c>
      <c r="S1824" s="122">
        <f t="shared" si="88"/>
        <v>1322568283.5330763</v>
      </c>
      <c r="T1824" s="3">
        <v>0.52199888982412346</v>
      </c>
      <c r="U1824" s="122">
        <f t="shared" si="89"/>
        <v>-12700804528.840837</v>
      </c>
      <c r="V1824" s="3">
        <f t="shared" si="90"/>
        <v>0.36989761068734528</v>
      </c>
    </row>
    <row r="1825" spans="13:22" x14ac:dyDescent="0.25">
      <c r="M1825" s="3">
        <v>1821</v>
      </c>
      <c r="N1825" s="122">
        <f>(_xlfn.GAMMA.INV(T1825,IF($O$2="Railway",$D$31,$D$32),IF($O$2="Railway",$F$31,$F$32))*'CBA Result'!$G$124)</f>
        <v>2758106349.9827175</v>
      </c>
      <c r="O1825" s="122">
        <f>'CBA Result'!$G$123+'CBA Result'!$G$127+'CBA Result'!$G$128+'CBA Result'!$G$129+'CBA Result'!$G$130</f>
        <v>728759586.14829445</v>
      </c>
      <c r="P1825" s="122">
        <f>'CBA Result'!$G$125+'CBA Result'!$G$126</f>
        <v>5415872827.8395329</v>
      </c>
      <c r="Q1825" s="122">
        <f>'CBA Result'!$G$110</f>
        <v>-7384971586.1375494</v>
      </c>
      <c r="R1825" s="3">
        <v>0.6382328723485301</v>
      </c>
      <c r="S1825" s="122">
        <f t="shared" si="88"/>
        <v>5198061391.7250366</v>
      </c>
      <c r="T1825" s="3">
        <v>0.6002103624769497</v>
      </c>
      <c r="U1825" s="122">
        <f t="shared" si="89"/>
        <v>-13235566895.616344</v>
      </c>
      <c r="V1825" s="3">
        <f t="shared" si="90"/>
        <v>0.65618098539719671</v>
      </c>
    </row>
    <row r="1826" spans="13:22" x14ac:dyDescent="0.25">
      <c r="M1826" s="3">
        <v>1822</v>
      </c>
      <c r="N1826" s="122">
        <f>(_xlfn.GAMMA.INV(T1826,IF($O$2="Railway",$D$31,$D$32),IF($O$2="Railway",$F$31,$F$32))*'CBA Result'!$G$124)</f>
        <v>1542949747.8315639</v>
      </c>
      <c r="O1826" s="122">
        <f>'CBA Result'!$G$123+'CBA Result'!$G$127+'CBA Result'!$G$128+'CBA Result'!$G$129+'CBA Result'!$G$130</f>
        <v>728759586.14829445</v>
      </c>
      <c r="P1826" s="122">
        <f>'CBA Result'!$G$125+'CBA Result'!$G$126</f>
        <v>5415872827.8395329</v>
      </c>
      <c r="Q1826" s="122">
        <f>'CBA Result'!$G$110</f>
        <v>-7384971586.1375494</v>
      </c>
      <c r="R1826" s="3">
        <v>0.88313336418700439</v>
      </c>
      <c r="S1826" s="122">
        <f t="shared" si="88"/>
        <v>7492730173.6510229</v>
      </c>
      <c r="T1826" s="3">
        <v>1.0322947677736782E-2</v>
      </c>
      <c r="U1826" s="122">
        <f t="shared" si="89"/>
        <v>-7404288309.668334</v>
      </c>
      <c r="V1826" s="3">
        <f t="shared" si="90"/>
        <v>1.31875463235011</v>
      </c>
    </row>
    <row r="1827" spans="13:22" x14ac:dyDescent="0.25">
      <c r="M1827" s="3">
        <v>1823</v>
      </c>
      <c r="N1827" s="122">
        <f>(_xlfn.GAMMA.INV(T1827,IF($O$2="Railway",$D$31,$D$32),IF($O$2="Railway",$F$31,$F$32))*'CBA Result'!$G$124)</f>
        <v>1934647478.8606756</v>
      </c>
      <c r="O1827" s="122">
        <f>'CBA Result'!$G$123+'CBA Result'!$G$127+'CBA Result'!$G$128+'CBA Result'!$G$129+'CBA Result'!$G$130</f>
        <v>728759586.14829445</v>
      </c>
      <c r="P1827" s="122">
        <f>'CBA Result'!$G$125+'CBA Result'!$G$126</f>
        <v>5415872827.8395329</v>
      </c>
      <c r="Q1827" s="122">
        <f>'CBA Result'!$G$110</f>
        <v>-7384971586.1375494</v>
      </c>
      <c r="R1827" s="3">
        <v>0.26152364251037197</v>
      </c>
      <c r="S1827" s="122">
        <f t="shared" si="88"/>
        <v>2842331518.6754708</v>
      </c>
      <c r="T1827" s="3">
        <v>8.5330979634967719E-2</v>
      </c>
      <c r="U1827" s="122">
        <f t="shared" si="89"/>
        <v>-9283962573.1097813</v>
      </c>
      <c r="V1827" s="3">
        <f t="shared" si="90"/>
        <v>0.59303756777643102</v>
      </c>
    </row>
    <row r="1828" spans="13:22" x14ac:dyDescent="0.25">
      <c r="M1828" s="3">
        <v>1824</v>
      </c>
      <c r="N1828" s="122">
        <f>(_xlfn.GAMMA.INV(T1828,IF($O$2="Railway",$D$31,$D$32),IF($O$2="Railway",$F$31,$F$32))*'CBA Result'!$G$124)</f>
        <v>2363369580.0015326</v>
      </c>
      <c r="O1828" s="122">
        <f>'CBA Result'!$G$123+'CBA Result'!$G$127+'CBA Result'!$G$128+'CBA Result'!$G$129+'CBA Result'!$G$130</f>
        <v>728759586.14829445</v>
      </c>
      <c r="P1828" s="122">
        <f>'CBA Result'!$G$125+'CBA Result'!$G$126</f>
        <v>5415872827.8395329</v>
      </c>
      <c r="Q1828" s="122">
        <f>'CBA Result'!$G$110</f>
        <v>-7384971586.1375494</v>
      </c>
      <c r="R1828" s="3">
        <v>0.41343109384919641</v>
      </c>
      <c r="S1828" s="122">
        <f t="shared" si="88"/>
        <v>3753604498.9328146</v>
      </c>
      <c r="T1828" s="3">
        <v>0.31683728813970613</v>
      </c>
      <c r="U1828" s="122">
        <f t="shared" si="89"/>
        <v>-11341308929.356909</v>
      </c>
      <c r="V1828" s="3">
        <f t="shared" si="90"/>
        <v>0.60361054510758472</v>
      </c>
    </row>
    <row r="1829" spans="13:22" x14ac:dyDescent="0.25">
      <c r="M1829" s="3">
        <v>1825</v>
      </c>
      <c r="N1829" s="122">
        <f>(_xlfn.GAMMA.INV(T1829,IF($O$2="Railway",$D$31,$D$32),IF($O$2="Railway",$F$31,$F$32))*'CBA Result'!$G$124)</f>
        <v>1903013162.2337034</v>
      </c>
      <c r="O1829" s="122">
        <f>'CBA Result'!$G$123+'CBA Result'!$G$127+'CBA Result'!$G$128+'CBA Result'!$G$129+'CBA Result'!$G$130</f>
        <v>728759586.14829445</v>
      </c>
      <c r="P1829" s="122">
        <f>'CBA Result'!$G$125+'CBA Result'!$G$126</f>
        <v>5415872827.8395329</v>
      </c>
      <c r="Q1829" s="122">
        <f>'CBA Result'!$G$110</f>
        <v>-7384971586.1375494</v>
      </c>
      <c r="R1829" s="3">
        <v>9.144307806615426E-2</v>
      </c>
      <c r="S1829" s="122">
        <f t="shared" si="88"/>
        <v>1691595351.4215114</v>
      </c>
      <c r="T1829" s="3">
        <v>7.4769171183698413E-2</v>
      </c>
      <c r="U1829" s="122">
        <f t="shared" si="89"/>
        <v>-9132156202.8021164</v>
      </c>
      <c r="V1829" s="3">
        <f t="shared" si="90"/>
        <v>0.47342248684674543</v>
      </c>
    </row>
    <row r="1830" spans="13:22" x14ac:dyDescent="0.25">
      <c r="M1830" s="3">
        <v>1826</v>
      </c>
      <c r="N1830" s="122">
        <f>(_xlfn.GAMMA.INV(T1830,IF($O$2="Railway",$D$31,$D$32),IF($O$2="Railway",$F$31,$F$32))*'CBA Result'!$G$124)</f>
        <v>2305633334.2474351</v>
      </c>
      <c r="O1830" s="122">
        <f>'CBA Result'!$G$123+'CBA Result'!$G$127+'CBA Result'!$G$128+'CBA Result'!$G$129+'CBA Result'!$G$130</f>
        <v>728759586.14829445</v>
      </c>
      <c r="P1830" s="122">
        <f>'CBA Result'!$G$125+'CBA Result'!$G$126</f>
        <v>5415872827.8395329</v>
      </c>
      <c r="Q1830" s="122">
        <f>'CBA Result'!$G$110</f>
        <v>-7384971586.1375494</v>
      </c>
      <c r="R1830" s="3">
        <v>0.13127167103874759</v>
      </c>
      <c r="S1830" s="122">
        <f t="shared" si="88"/>
        <v>1993822971.3053656</v>
      </c>
      <c r="T1830" s="3">
        <v>0.27755610464916258</v>
      </c>
      <c r="U1830" s="122">
        <f t="shared" si="89"/>
        <v>-11064244941.963932</v>
      </c>
      <c r="V1830" s="3">
        <f t="shared" si="90"/>
        <v>0.45445630660528147</v>
      </c>
    </row>
    <row r="1831" spans="13:22" x14ac:dyDescent="0.25">
      <c r="M1831" s="3">
        <v>1827</v>
      </c>
      <c r="N1831" s="122">
        <f>(_xlfn.GAMMA.INV(T1831,IF($O$2="Railway",$D$31,$D$32),IF($O$2="Railway",$F$31,$F$32))*'CBA Result'!$G$124)</f>
        <v>3251531840.3707395</v>
      </c>
      <c r="O1831" s="122">
        <f>'CBA Result'!$G$123+'CBA Result'!$G$127+'CBA Result'!$G$128+'CBA Result'!$G$129+'CBA Result'!$G$130</f>
        <v>728759586.14829445</v>
      </c>
      <c r="P1831" s="122">
        <f>'CBA Result'!$G$125+'CBA Result'!$G$126</f>
        <v>5415872827.8395329</v>
      </c>
      <c r="Q1831" s="122">
        <f>'CBA Result'!$G$110</f>
        <v>-7384971586.1375494</v>
      </c>
      <c r="R1831" s="3">
        <v>0.25044723212689091</v>
      </c>
      <c r="S1831" s="122">
        <f t="shared" si="88"/>
        <v>2774426000.4609914</v>
      </c>
      <c r="T1831" s="3">
        <v>0.85882412755557092</v>
      </c>
      <c r="U1831" s="122">
        <f t="shared" si="89"/>
        <v>-15603411081.926958</v>
      </c>
      <c r="V1831" s="3">
        <f t="shared" si="90"/>
        <v>0.43290004932343584</v>
      </c>
    </row>
    <row r="1832" spans="13:22" x14ac:dyDescent="0.25">
      <c r="M1832" s="3">
        <v>1828</v>
      </c>
      <c r="N1832" s="122">
        <f>(_xlfn.GAMMA.INV(T1832,IF($O$2="Railway",$D$31,$D$32),IF($O$2="Railway",$F$31,$F$32))*'CBA Result'!$G$124)</f>
        <v>2815499647.3292232</v>
      </c>
      <c r="O1832" s="122">
        <f>'CBA Result'!$G$123+'CBA Result'!$G$127+'CBA Result'!$G$128+'CBA Result'!$G$129+'CBA Result'!$G$130</f>
        <v>728759586.14829445</v>
      </c>
      <c r="P1832" s="122">
        <f>'CBA Result'!$G$125+'CBA Result'!$G$126</f>
        <v>5415872827.8395329</v>
      </c>
      <c r="Q1832" s="122">
        <f>'CBA Result'!$G$110</f>
        <v>-7384971586.1375494</v>
      </c>
      <c r="R1832" s="3">
        <v>0.26119140881554093</v>
      </c>
      <c r="S1832" s="122">
        <f t="shared" si="88"/>
        <v>2840301065.900485</v>
      </c>
      <c r="T1832" s="3">
        <v>0.63839069878725652</v>
      </c>
      <c r="U1832" s="122">
        <f t="shared" si="89"/>
        <v>-13510985146.400776</v>
      </c>
      <c r="V1832" s="3">
        <f t="shared" si="90"/>
        <v>0.47254587509326074</v>
      </c>
    </row>
    <row r="1833" spans="13:22" x14ac:dyDescent="0.25">
      <c r="M1833" s="3">
        <v>1829</v>
      </c>
      <c r="N1833" s="122">
        <f>(_xlfn.GAMMA.INV(T1833,IF($O$2="Railway",$D$31,$D$32),IF($O$2="Railway",$F$31,$F$32))*'CBA Result'!$G$124)</f>
        <v>2386003593.7419429</v>
      </c>
      <c r="O1833" s="122">
        <f>'CBA Result'!$G$123+'CBA Result'!$G$127+'CBA Result'!$G$128+'CBA Result'!$G$129+'CBA Result'!$G$130</f>
        <v>728759586.14829445</v>
      </c>
      <c r="P1833" s="122">
        <f>'CBA Result'!$G$125+'CBA Result'!$G$126</f>
        <v>5415872827.8395329</v>
      </c>
      <c r="Q1833" s="122">
        <f>'CBA Result'!$G$110</f>
        <v>-7384971586.1375494</v>
      </c>
      <c r="R1833" s="3">
        <v>0.63534669489111539</v>
      </c>
      <c r="S1833" s="122">
        <f t="shared" si="88"/>
        <v>5177530656.0309601</v>
      </c>
      <c r="T1833" s="3">
        <v>0.33266922187295578</v>
      </c>
      <c r="U1833" s="122">
        <f t="shared" si="89"/>
        <v>-11449924756.654278</v>
      </c>
      <c r="V1833" s="3">
        <f t="shared" si="90"/>
        <v>0.72422256147159569</v>
      </c>
    </row>
    <row r="1834" spans="13:22" x14ac:dyDescent="0.25">
      <c r="M1834" s="3">
        <v>1830</v>
      </c>
      <c r="N1834" s="122">
        <f>(_xlfn.GAMMA.INV(T1834,IF($O$2="Railway",$D$31,$D$32),IF($O$2="Railway",$F$31,$F$32))*'CBA Result'!$G$124)</f>
        <v>2096815846.1022234</v>
      </c>
      <c r="O1834" s="122">
        <f>'CBA Result'!$G$123+'CBA Result'!$G$127+'CBA Result'!$G$128+'CBA Result'!$G$129+'CBA Result'!$G$130</f>
        <v>728759586.14829445</v>
      </c>
      <c r="P1834" s="122">
        <f>'CBA Result'!$G$125+'CBA Result'!$G$126</f>
        <v>5415872827.8395329</v>
      </c>
      <c r="Q1834" s="122">
        <f>'CBA Result'!$G$110</f>
        <v>-7384971586.1375494</v>
      </c>
      <c r="R1834" s="3">
        <v>0.37431530584823136</v>
      </c>
      <c r="S1834" s="122">
        <f t="shared" si="88"/>
        <v>3519489874.5961647</v>
      </c>
      <c r="T1834" s="3">
        <v>0.15442531453752528</v>
      </c>
      <c r="U1834" s="122">
        <f t="shared" si="89"/>
        <v>-10062174143.15741</v>
      </c>
      <c r="V1834" s="3">
        <f t="shared" si="90"/>
        <v>0.63058591677838571</v>
      </c>
    </row>
    <row r="1835" spans="13:22" x14ac:dyDescent="0.25">
      <c r="M1835" s="3">
        <v>1831</v>
      </c>
      <c r="N1835" s="122">
        <f>(_xlfn.GAMMA.INV(T1835,IF($O$2="Railway",$D$31,$D$32),IF($O$2="Railway",$F$31,$F$32))*'CBA Result'!$G$124)</f>
        <v>1657614560.6241217</v>
      </c>
      <c r="O1835" s="122">
        <f>'CBA Result'!$G$123+'CBA Result'!$G$127+'CBA Result'!$G$128+'CBA Result'!$G$129+'CBA Result'!$G$130</f>
        <v>728759586.14829445</v>
      </c>
      <c r="P1835" s="122">
        <f>'CBA Result'!$G$125+'CBA Result'!$G$126</f>
        <v>5415872827.8395329</v>
      </c>
      <c r="Q1835" s="122">
        <f>'CBA Result'!$G$110</f>
        <v>-7384971586.1375494</v>
      </c>
      <c r="R1835" s="3">
        <v>0.9833794066223438</v>
      </c>
      <c r="S1835" s="122">
        <f t="shared" si="88"/>
        <v>9842751371.5757351</v>
      </c>
      <c r="T1835" s="3">
        <v>2.1573914183163234E-2</v>
      </c>
      <c r="U1835" s="122">
        <f t="shared" si="89"/>
        <v>-7954540405.7482157</v>
      </c>
      <c r="V1835" s="3">
        <f t="shared" si="90"/>
        <v>1.5373767552316384</v>
      </c>
    </row>
    <row r="1836" spans="13:22" x14ac:dyDescent="0.25">
      <c r="M1836" s="3">
        <v>1832</v>
      </c>
      <c r="N1836" s="122">
        <f>(_xlfn.GAMMA.INV(T1836,IF($O$2="Railway",$D$31,$D$32),IF($O$2="Railway",$F$31,$F$32))*'CBA Result'!$G$124)</f>
        <v>4094005423.0086813</v>
      </c>
      <c r="O1836" s="122">
        <f>'CBA Result'!$G$123+'CBA Result'!$G$127+'CBA Result'!$G$128+'CBA Result'!$G$129+'CBA Result'!$G$130</f>
        <v>728759586.14829445</v>
      </c>
      <c r="P1836" s="122">
        <f>'CBA Result'!$G$125+'CBA Result'!$G$126</f>
        <v>5415872827.8395329</v>
      </c>
      <c r="Q1836" s="122">
        <f>'CBA Result'!$G$110</f>
        <v>-7384971586.1375494</v>
      </c>
      <c r="R1836" s="3">
        <v>4.5915379669617673E-2</v>
      </c>
      <c r="S1836" s="122">
        <f t="shared" si="88"/>
        <v>1279159523.547406</v>
      </c>
      <c r="T1836" s="3">
        <v>0.98944427924152434</v>
      </c>
      <c r="U1836" s="122">
        <f t="shared" si="89"/>
        <v>-19646262968.644058</v>
      </c>
      <c r="V1836" s="3">
        <f t="shared" si="90"/>
        <v>0.31058957840700852</v>
      </c>
    </row>
    <row r="1837" spans="13:22" x14ac:dyDescent="0.25">
      <c r="M1837" s="3">
        <v>1833</v>
      </c>
      <c r="N1837" s="122">
        <f>(_xlfn.GAMMA.INV(T1837,IF($O$2="Railway",$D$31,$D$32),IF($O$2="Railway",$F$31,$F$32))*'CBA Result'!$G$124)</f>
        <v>3057563683.9771895</v>
      </c>
      <c r="O1837" s="122">
        <f>'CBA Result'!$G$123+'CBA Result'!$G$127+'CBA Result'!$G$128+'CBA Result'!$G$129+'CBA Result'!$G$130</f>
        <v>728759586.14829445</v>
      </c>
      <c r="P1837" s="122">
        <f>'CBA Result'!$G$125+'CBA Result'!$G$126</f>
        <v>5415872827.8395329</v>
      </c>
      <c r="Q1837" s="122">
        <f>'CBA Result'!$G$110</f>
        <v>-7384971586.1375494</v>
      </c>
      <c r="R1837" s="3">
        <v>0.93064427928151194</v>
      </c>
      <c r="S1837" s="122">
        <f t="shared" si="88"/>
        <v>8267560590.7038469</v>
      </c>
      <c r="T1837" s="3">
        <v>0.7771999156683449</v>
      </c>
      <c r="U1837" s="122">
        <f t="shared" si="89"/>
        <v>-14672599074.049782</v>
      </c>
      <c r="V1837" s="3">
        <f t="shared" si="90"/>
        <v>0.82152342608120754</v>
      </c>
    </row>
    <row r="1838" spans="13:22" x14ac:dyDescent="0.25">
      <c r="M1838" s="3">
        <v>1834</v>
      </c>
      <c r="N1838" s="122">
        <f>(_xlfn.GAMMA.INV(T1838,IF($O$2="Railway",$D$31,$D$32),IF($O$2="Railway",$F$31,$F$32))*'CBA Result'!$G$124)</f>
        <v>3125735865.7351594</v>
      </c>
      <c r="O1838" s="122">
        <f>'CBA Result'!$G$123+'CBA Result'!$G$127+'CBA Result'!$G$128+'CBA Result'!$G$129+'CBA Result'!$G$130</f>
        <v>728759586.14829445</v>
      </c>
      <c r="P1838" s="122">
        <f>'CBA Result'!$G$125+'CBA Result'!$G$126</f>
        <v>5415872827.8395329</v>
      </c>
      <c r="Q1838" s="122">
        <f>'CBA Result'!$G$110</f>
        <v>-7384971586.1375494</v>
      </c>
      <c r="R1838" s="3">
        <v>0.2302243921979521</v>
      </c>
      <c r="S1838" s="122">
        <f t="shared" si="88"/>
        <v>2649154993.2801003</v>
      </c>
      <c r="T1838" s="3">
        <v>0.80893300963747872</v>
      </c>
      <c r="U1838" s="122">
        <f t="shared" si="89"/>
        <v>-14999742903.033525</v>
      </c>
      <c r="V1838" s="3">
        <f t="shared" si="90"/>
        <v>0.43358412788850303</v>
      </c>
    </row>
    <row r="1839" spans="13:22" x14ac:dyDescent="0.25">
      <c r="M1839" s="3">
        <v>1835</v>
      </c>
      <c r="N1839" s="122">
        <f>(_xlfn.GAMMA.INV(T1839,IF($O$2="Railway",$D$31,$D$32),IF($O$2="Railway",$F$31,$F$32))*'CBA Result'!$G$124)</f>
        <v>2099260743.5583358</v>
      </c>
      <c r="O1839" s="122">
        <f>'CBA Result'!$G$123+'CBA Result'!$G$127+'CBA Result'!$G$128+'CBA Result'!$G$129+'CBA Result'!$G$130</f>
        <v>728759586.14829445</v>
      </c>
      <c r="P1839" s="122">
        <f>'CBA Result'!$G$125+'CBA Result'!$G$126</f>
        <v>5415872827.8395329</v>
      </c>
      <c r="Q1839" s="122">
        <f>'CBA Result'!$G$110</f>
        <v>-7384971586.1375494</v>
      </c>
      <c r="R1839" s="3">
        <v>0.10878003634582578</v>
      </c>
      <c r="S1839" s="122">
        <f t="shared" si="88"/>
        <v>1827551413.6268873</v>
      </c>
      <c r="T1839" s="3">
        <v>0.1556572315256044</v>
      </c>
      <c r="U1839" s="122">
        <f t="shared" si="89"/>
        <v>-10073906687.057867</v>
      </c>
      <c r="V1839" s="3">
        <f t="shared" si="90"/>
        <v>0.46214163858740281</v>
      </c>
    </row>
    <row r="1840" spans="13:22" x14ac:dyDescent="0.25">
      <c r="M1840" s="3">
        <v>1836</v>
      </c>
      <c r="N1840" s="122">
        <f>(_xlfn.GAMMA.INV(T1840,IF($O$2="Railway",$D$31,$D$32),IF($O$2="Railway",$F$31,$F$32))*'CBA Result'!$G$124)</f>
        <v>1547182546.0091982</v>
      </c>
      <c r="O1840" s="122">
        <f>'CBA Result'!$G$123+'CBA Result'!$G$127+'CBA Result'!$G$128+'CBA Result'!$G$129+'CBA Result'!$G$130</f>
        <v>728759586.14829445</v>
      </c>
      <c r="P1840" s="122">
        <f>'CBA Result'!$G$125+'CBA Result'!$G$126</f>
        <v>5415872827.8395329</v>
      </c>
      <c r="Q1840" s="122">
        <f>'CBA Result'!$G$110</f>
        <v>-7384971586.1375494</v>
      </c>
      <c r="R1840" s="3">
        <v>0.32470870602978741</v>
      </c>
      <c r="S1840" s="122">
        <f t="shared" si="88"/>
        <v>3223469539.3100333</v>
      </c>
      <c r="T1840" s="3">
        <v>1.0629563186468904E-2</v>
      </c>
      <c r="U1840" s="122">
        <f t="shared" si="89"/>
        <v>-7424600609.6041479</v>
      </c>
      <c r="V1840" s="3">
        <f t="shared" si="90"/>
        <v>0.74070134686486977</v>
      </c>
    </row>
    <row r="1841" spans="13:22" x14ac:dyDescent="0.25">
      <c r="M1841" s="3">
        <v>1837</v>
      </c>
      <c r="N1841" s="122">
        <f>(_xlfn.GAMMA.INV(T1841,IF($O$2="Railway",$D$31,$D$32),IF($O$2="Railway",$F$31,$F$32))*'CBA Result'!$G$124)</f>
        <v>3081169793.0679502</v>
      </c>
      <c r="O1841" s="122">
        <f>'CBA Result'!$G$123+'CBA Result'!$G$127+'CBA Result'!$G$128+'CBA Result'!$G$129+'CBA Result'!$G$130</f>
        <v>728759586.14829445</v>
      </c>
      <c r="P1841" s="122">
        <f>'CBA Result'!$G$125+'CBA Result'!$G$126</f>
        <v>5415872827.8395329</v>
      </c>
      <c r="Q1841" s="122">
        <f>'CBA Result'!$G$110</f>
        <v>-7384971586.1375494</v>
      </c>
      <c r="R1841" s="3">
        <v>0.53199464384118889</v>
      </c>
      <c r="S1841" s="122">
        <f t="shared" si="88"/>
        <v>4484488697.6745481</v>
      </c>
      <c r="T1841" s="3">
        <v>0.78856710715310629</v>
      </c>
      <c r="U1841" s="122">
        <f t="shared" si="89"/>
        <v>-14785879780.581615</v>
      </c>
      <c r="V1841" s="3">
        <f t="shared" si="90"/>
        <v>0.56096885677265562</v>
      </c>
    </row>
    <row r="1842" spans="13:22" x14ac:dyDescent="0.25">
      <c r="M1842" s="3">
        <v>1838</v>
      </c>
      <c r="N1842" s="122">
        <f>(_xlfn.GAMMA.INV(T1842,IF($O$2="Railway",$D$31,$D$32),IF($O$2="Railway",$F$31,$F$32))*'CBA Result'!$G$124)</f>
        <v>2434943274.7868342</v>
      </c>
      <c r="O1842" s="122">
        <f>'CBA Result'!$G$123+'CBA Result'!$G$127+'CBA Result'!$G$128+'CBA Result'!$G$129+'CBA Result'!$G$130</f>
        <v>728759586.14829445</v>
      </c>
      <c r="P1842" s="122">
        <f>'CBA Result'!$G$125+'CBA Result'!$G$126</f>
        <v>5415872827.8395329</v>
      </c>
      <c r="Q1842" s="122">
        <f>'CBA Result'!$G$110</f>
        <v>-7384971586.1375494</v>
      </c>
      <c r="R1842" s="3">
        <v>0.17913910514110354</v>
      </c>
      <c r="S1842" s="122">
        <f t="shared" si="88"/>
        <v>2322201842.9373546</v>
      </c>
      <c r="T1842" s="3">
        <v>0.36754850709620546</v>
      </c>
      <c r="U1842" s="122">
        <f t="shared" si="89"/>
        <v>-11684775897.3015</v>
      </c>
      <c r="V1842" s="3">
        <f t="shared" si="90"/>
        <v>0.46949164897029871</v>
      </c>
    </row>
    <row r="1843" spans="13:22" x14ac:dyDescent="0.25">
      <c r="M1843" s="3">
        <v>1839</v>
      </c>
      <c r="N1843" s="122">
        <f>(_xlfn.GAMMA.INV(T1843,IF($O$2="Railway",$D$31,$D$32),IF($O$2="Railway",$F$31,$F$32))*'CBA Result'!$G$124)</f>
        <v>2347873189.8748927</v>
      </c>
      <c r="O1843" s="122">
        <f>'CBA Result'!$G$123+'CBA Result'!$G$127+'CBA Result'!$G$128+'CBA Result'!$G$129+'CBA Result'!$G$130</f>
        <v>728759586.14829445</v>
      </c>
      <c r="P1843" s="122">
        <f>'CBA Result'!$G$125+'CBA Result'!$G$126</f>
        <v>5415872827.8395329</v>
      </c>
      <c r="Q1843" s="122">
        <f>'CBA Result'!$G$110</f>
        <v>-7384971586.1375494</v>
      </c>
      <c r="R1843" s="3">
        <v>0.34778000406396725</v>
      </c>
      <c r="S1843" s="122">
        <f t="shared" si="88"/>
        <v>3361211403.9603758</v>
      </c>
      <c r="T1843" s="3">
        <v>0.30612850012660919</v>
      </c>
      <c r="U1843" s="122">
        <f t="shared" si="89"/>
        <v>-11266945042.640577</v>
      </c>
      <c r="V1843" s="3">
        <f t="shared" si="90"/>
        <v>0.57139217024837441</v>
      </c>
    </row>
    <row r="1844" spans="13:22" x14ac:dyDescent="0.25">
      <c r="M1844" s="3">
        <v>1840</v>
      </c>
      <c r="N1844" s="122">
        <f>(_xlfn.GAMMA.INV(T1844,IF($O$2="Railway",$D$31,$D$32),IF($O$2="Railway",$F$31,$F$32))*'CBA Result'!$G$124)</f>
        <v>1449688106.0534804</v>
      </c>
      <c r="O1844" s="122">
        <f>'CBA Result'!$G$123+'CBA Result'!$G$127+'CBA Result'!$G$128+'CBA Result'!$G$129+'CBA Result'!$G$130</f>
        <v>728759586.14829445</v>
      </c>
      <c r="P1844" s="122">
        <f>'CBA Result'!$G$125+'CBA Result'!$G$126</f>
        <v>5415872827.8395329</v>
      </c>
      <c r="Q1844" s="122">
        <f>'CBA Result'!$G$110</f>
        <v>-7384971586.1375494</v>
      </c>
      <c r="R1844" s="3">
        <v>0.26051079337464311</v>
      </c>
      <c r="S1844" s="122">
        <f t="shared" si="88"/>
        <v>2836140299.3051105</v>
      </c>
      <c r="T1844" s="3">
        <v>5.1830909452468266E-3</v>
      </c>
      <c r="U1844" s="122">
        <f t="shared" si="89"/>
        <v>-6956745487.921607</v>
      </c>
      <c r="V1844" s="3">
        <f t="shared" si="90"/>
        <v>0.72082383928135352</v>
      </c>
    </row>
    <row r="1845" spans="13:22" x14ac:dyDescent="0.25">
      <c r="M1845" s="3">
        <v>1841</v>
      </c>
      <c r="N1845" s="122">
        <f>(_xlfn.GAMMA.INV(T1845,IF($O$2="Railway",$D$31,$D$32),IF($O$2="Railway",$F$31,$F$32))*'CBA Result'!$G$124)</f>
        <v>2564375852.79741</v>
      </c>
      <c r="O1845" s="122">
        <f>'CBA Result'!$G$123+'CBA Result'!$G$127+'CBA Result'!$G$128+'CBA Result'!$G$129+'CBA Result'!$G$130</f>
        <v>728759586.14829445</v>
      </c>
      <c r="P1845" s="122">
        <f>'CBA Result'!$G$125+'CBA Result'!$G$126</f>
        <v>5415872827.8395329</v>
      </c>
      <c r="Q1845" s="122">
        <f>'CBA Result'!$G$110</f>
        <v>-7384971586.1375494</v>
      </c>
      <c r="R1845" s="3">
        <v>0.30715987085449592</v>
      </c>
      <c r="S1845" s="122">
        <f t="shared" si="88"/>
        <v>3118375451.6674113</v>
      </c>
      <c r="T1845" s="3">
        <v>0.46208206427851373</v>
      </c>
      <c r="U1845" s="122">
        <f t="shared" si="89"/>
        <v>-12305895363.830336</v>
      </c>
      <c r="V1845" s="3">
        <f t="shared" si="90"/>
        <v>0.52101132839613773</v>
      </c>
    </row>
    <row r="1846" spans="13:22" x14ac:dyDescent="0.25">
      <c r="M1846" s="3">
        <v>1842</v>
      </c>
      <c r="N1846" s="122">
        <f>(_xlfn.GAMMA.INV(T1846,IF($O$2="Railway",$D$31,$D$32),IF($O$2="Railway",$F$31,$F$32))*'CBA Result'!$G$124)</f>
        <v>2993711795.3877993</v>
      </c>
      <c r="O1846" s="122">
        <f>'CBA Result'!$G$123+'CBA Result'!$G$127+'CBA Result'!$G$128+'CBA Result'!$G$129+'CBA Result'!$G$130</f>
        <v>728759586.14829445</v>
      </c>
      <c r="P1846" s="122">
        <f>'CBA Result'!$G$125+'CBA Result'!$G$126</f>
        <v>5415872827.8395329</v>
      </c>
      <c r="Q1846" s="122">
        <f>'CBA Result'!$G$110</f>
        <v>-7384971586.1375494</v>
      </c>
      <c r="R1846" s="3">
        <v>0.32566589254234546</v>
      </c>
      <c r="S1846" s="122">
        <f t="shared" si="88"/>
        <v>3229191693.6255465</v>
      </c>
      <c r="T1846" s="3">
        <v>0.74445002152116069</v>
      </c>
      <c r="U1846" s="122">
        <f t="shared" si="89"/>
        <v>-14366187414.890368</v>
      </c>
      <c r="V1846" s="3">
        <f t="shared" si="90"/>
        <v>0.48389060189736433</v>
      </c>
    </row>
    <row r="1847" spans="13:22" x14ac:dyDescent="0.25">
      <c r="M1847" s="3">
        <v>1843</v>
      </c>
      <c r="N1847" s="122">
        <f>(_xlfn.GAMMA.INV(T1847,IF($O$2="Railway",$D$31,$D$32),IF($O$2="Railway",$F$31,$F$32))*'CBA Result'!$G$124)</f>
        <v>2888268351.681097</v>
      </c>
      <c r="O1847" s="122">
        <f>'CBA Result'!$G$123+'CBA Result'!$G$127+'CBA Result'!$G$128+'CBA Result'!$G$129+'CBA Result'!$G$130</f>
        <v>728759586.14829445</v>
      </c>
      <c r="P1847" s="122">
        <f>'CBA Result'!$G$125+'CBA Result'!$G$126</f>
        <v>5415872827.8395329</v>
      </c>
      <c r="Q1847" s="122">
        <f>'CBA Result'!$G$110</f>
        <v>-7384971586.1375494</v>
      </c>
      <c r="R1847" s="3">
        <v>0.1658414316068183</v>
      </c>
      <c r="S1847" s="122">
        <f t="shared" si="88"/>
        <v>2233676319.085885</v>
      </c>
      <c r="T1847" s="3">
        <v>0.68415882629817193</v>
      </c>
      <c r="U1847" s="122">
        <f t="shared" si="89"/>
        <v>-13860186711.584291</v>
      </c>
      <c r="V1847" s="3">
        <f t="shared" si="90"/>
        <v>0.42212304773825882</v>
      </c>
    </row>
    <row r="1848" spans="13:22" x14ac:dyDescent="0.25">
      <c r="M1848" s="3">
        <v>1844</v>
      </c>
      <c r="N1848" s="122">
        <f>(_xlfn.GAMMA.INV(T1848,IF($O$2="Railway",$D$31,$D$32),IF($O$2="Railway",$F$31,$F$32))*'CBA Result'!$G$124)</f>
        <v>1964277956.5201588</v>
      </c>
      <c r="O1848" s="122">
        <f>'CBA Result'!$G$123+'CBA Result'!$G$127+'CBA Result'!$G$128+'CBA Result'!$G$129+'CBA Result'!$G$130</f>
        <v>728759586.14829445</v>
      </c>
      <c r="P1848" s="122">
        <f>'CBA Result'!$G$125+'CBA Result'!$G$126</f>
        <v>5415872827.8395329</v>
      </c>
      <c r="Q1848" s="122">
        <f>'CBA Result'!$G$110</f>
        <v>-7384971586.1375494</v>
      </c>
      <c r="R1848" s="3">
        <v>0.20774313556750013</v>
      </c>
      <c r="S1848" s="122">
        <f t="shared" si="88"/>
        <v>2507444770.6700263</v>
      </c>
      <c r="T1848" s="3">
        <v>9.6079868391511836E-2</v>
      </c>
      <c r="U1848" s="122">
        <f t="shared" si="89"/>
        <v>-9426152945.5780563</v>
      </c>
      <c r="V1848" s="3">
        <f t="shared" si="90"/>
        <v>0.55170782220100734</v>
      </c>
    </row>
    <row r="1849" spans="13:22" x14ac:dyDescent="0.25">
      <c r="M1849" s="3">
        <v>1845</v>
      </c>
      <c r="N1849" s="122">
        <f>(_xlfn.GAMMA.INV(T1849,IF($O$2="Railway",$D$31,$D$32),IF($O$2="Railway",$F$31,$F$32))*'CBA Result'!$G$124)</f>
        <v>3196918397.0252724</v>
      </c>
      <c r="O1849" s="122">
        <f>'CBA Result'!$G$123+'CBA Result'!$G$127+'CBA Result'!$G$128+'CBA Result'!$G$129+'CBA Result'!$G$130</f>
        <v>728759586.14829445</v>
      </c>
      <c r="P1849" s="122">
        <f>'CBA Result'!$G$125+'CBA Result'!$G$126</f>
        <v>5415872827.8395329</v>
      </c>
      <c r="Q1849" s="122">
        <f>'CBA Result'!$G$110</f>
        <v>-7384971586.1375494</v>
      </c>
      <c r="R1849" s="3">
        <v>0.9212157867125248</v>
      </c>
      <c r="S1849" s="122">
        <f t="shared" si="88"/>
        <v>8090445892.6589499</v>
      </c>
      <c r="T1849" s="3">
        <v>0.83851979951472722</v>
      </c>
      <c r="U1849" s="122">
        <f t="shared" si="89"/>
        <v>-15341332760.399069</v>
      </c>
      <c r="V1849" s="3">
        <f t="shared" si="90"/>
        <v>0.78325162901426726</v>
      </c>
    </row>
    <row r="1850" spans="13:22" x14ac:dyDescent="0.25">
      <c r="M1850" s="3">
        <v>1846</v>
      </c>
      <c r="N1850" s="122">
        <f>(_xlfn.GAMMA.INV(T1850,IF($O$2="Railway",$D$31,$D$32),IF($O$2="Railway",$F$31,$F$32))*'CBA Result'!$G$124)</f>
        <v>2254127223.7183189</v>
      </c>
      <c r="O1850" s="122">
        <f>'CBA Result'!$G$123+'CBA Result'!$G$127+'CBA Result'!$G$128+'CBA Result'!$G$129+'CBA Result'!$G$130</f>
        <v>728759586.14829445</v>
      </c>
      <c r="P1850" s="122">
        <f>'CBA Result'!$G$125+'CBA Result'!$G$126</f>
        <v>5415872827.8395329</v>
      </c>
      <c r="Q1850" s="122">
        <f>'CBA Result'!$G$110</f>
        <v>-7384971586.1375494</v>
      </c>
      <c r="R1850" s="3">
        <v>0.24678055960815426</v>
      </c>
      <c r="S1850" s="122">
        <f t="shared" si="88"/>
        <v>2751844371.9054379</v>
      </c>
      <c r="T1850" s="3">
        <v>0.24413917469214264</v>
      </c>
      <c r="U1850" s="122">
        <f t="shared" si="89"/>
        <v>-10817078051.011595</v>
      </c>
      <c r="V1850" s="3">
        <f t="shared" si="90"/>
        <v>0.53015529283675167</v>
      </c>
    </row>
    <row r="1851" spans="13:22" x14ac:dyDescent="0.25">
      <c r="M1851" s="3">
        <v>1847</v>
      </c>
      <c r="N1851" s="122">
        <f>(_xlfn.GAMMA.INV(T1851,IF($O$2="Railway",$D$31,$D$32),IF($O$2="Railway",$F$31,$F$32))*'CBA Result'!$G$124)</f>
        <v>3580990924.7892532</v>
      </c>
      <c r="O1851" s="122">
        <f>'CBA Result'!$G$123+'CBA Result'!$G$127+'CBA Result'!$G$128+'CBA Result'!$G$129+'CBA Result'!$G$130</f>
        <v>728759586.14829445</v>
      </c>
      <c r="P1851" s="122">
        <f>'CBA Result'!$G$125+'CBA Result'!$G$126</f>
        <v>5415872827.8395329</v>
      </c>
      <c r="Q1851" s="122">
        <f>'CBA Result'!$G$110</f>
        <v>-7384971586.1375494</v>
      </c>
      <c r="R1851" s="3">
        <v>0.99384558560888459</v>
      </c>
      <c r="S1851" s="122">
        <f t="shared" si="88"/>
        <v>10612253810.705276</v>
      </c>
      <c r="T1851" s="3">
        <v>0.94278825161974011</v>
      </c>
      <c r="U1851" s="122">
        <f t="shared" si="89"/>
        <v>-17184415292.013733</v>
      </c>
      <c r="V1851" s="3">
        <f t="shared" si="90"/>
        <v>0.86834518766417734</v>
      </c>
    </row>
    <row r="1852" spans="13:22" x14ac:dyDescent="0.25">
      <c r="M1852" s="3">
        <v>1848</v>
      </c>
      <c r="N1852" s="122">
        <f>(_xlfn.GAMMA.INV(T1852,IF($O$2="Railway",$D$31,$D$32),IF($O$2="Railway",$F$31,$F$32))*'CBA Result'!$G$124)</f>
        <v>2914197858.3984809</v>
      </c>
      <c r="O1852" s="122">
        <f>'CBA Result'!$G$123+'CBA Result'!$G$127+'CBA Result'!$G$128+'CBA Result'!$G$129+'CBA Result'!$G$130</f>
        <v>728759586.14829445</v>
      </c>
      <c r="P1852" s="122">
        <f>'CBA Result'!$G$125+'CBA Result'!$G$126</f>
        <v>5415872827.8395329</v>
      </c>
      <c r="Q1852" s="122">
        <f>'CBA Result'!$G$110</f>
        <v>-7384971586.1375494</v>
      </c>
      <c r="R1852" s="3">
        <v>0.6289923049470556</v>
      </c>
      <c r="S1852" s="122">
        <f t="shared" si="88"/>
        <v>5132599824.9306669</v>
      </c>
      <c r="T1852" s="3">
        <v>0.69967541799161881</v>
      </c>
      <c r="U1852" s="122">
        <f t="shared" si="89"/>
        <v>-13984616910.12628</v>
      </c>
      <c r="V1852" s="3">
        <f t="shared" si="90"/>
        <v>0.62751502782482727</v>
      </c>
    </row>
    <row r="1853" spans="13:22" x14ac:dyDescent="0.25">
      <c r="M1853" s="3">
        <v>1849</v>
      </c>
      <c r="N1853" s="122">
        <f>(_xlfn.GAMMA.INV(T1853,IF($O$2="Railway",$D$31,$D$32),IF($O$2="Railway",$F$31,$F$32))*'CBA Result'!$G$124)</f>
        <v>1923810965.9560838</v>
      </c>
      <c r="O1853" s="122">
        <f>'CBA Result'!$G$123+'CBA Result'!$G$127+'CBA Result'!$G$128+'CBA Result'!$G$129+'CBA Result'!$G$130</f>
        <v>728759586.14829445</v>
      </c>
      <c r="P1853" s="122">
        <f>'CBA Result'!$G$125+'CBA Result'!$G$126</f>
        <v>5415872827.8395329</v>
      </c>
      <c r="Q1853" s="122">
        <f>'CBA Result'!$G$110</f>
        <v>-7384971586.1375494</v>
      </c>
      <c r="R1853" s="3">
        <v>0.82246155339325022</v>
      </c>
      <c r="S1853" s="122">
        <f t="shared" si="88"/>
        <v>6761963877.1254005</v>
      </c>
      <c r="T1853" s="3">
        <v>8.1607490556184104E-2</v>
      </c>
      <c r="U1853" s="122">
        <f t="shared" si="89"/>
        <v>-9231960448.0050583</v>
      </c>
      <c r="V1853" s="3">
        <f t="shared" si="90"/>
        <v>1.0197762958640244</v>
      </c>
    </row>
    <row r="1854" spans="13:22" x14ac:dyDescent="0.25">
      <c r="M1854" s="3">
        <v>1850</v>
      </c>
      <c r="N1854" s="122">
        <f>(_xlfn.GAMMA.INV(T1854,IF($O$2="Railway",$D$31,$D$32),IF($O$2="Railway",$F$31,$F$32))*'CBA Result'!$G$124)</f>
        <v>2770013928.9734006</v>
      </c>
      <c r="O1854" s="122">
        <f>'CBA Result'!$G$123+'CBA Result'!$G$127+'CBA Result'!$G$128+'CBA Result'!$G$129+'CBA Result'!$G$130</f>
        <v>728759586.14829445</v>
      </c>
      <c r="P1854" s="122">
        <f>'CBA Result'!$G$125+'CBA Result'!$G$126</f>
        <v>5415872827.8395329</v>
      </c>
      <c r="Q1854" s="122">
        <f>'CBA Result'!$G$110</f>
        <v>-7384971586.1375494</v>
      </c>
      <c r="R1854" s="3">
        <v>0.96542550296274399</v>
      </c>
      <c r="S1854" s="122">
        <f t="shared" si="88"/>
        <v>9119104667.1389809</v>
      </c>
      <c r="T1854" s="3">
        <v>0.60826808039885394</v>
      </c>
      <c r="U1854" s="122">
        <f t="shared" si="89"/>
        <v>-13292708839.507307</v>
      </c>
      <c r="V1854" s="3">
        <f t="shared" si="90"/>
        <v>0.94923302199767101</v>
      </c>
    </row>
    <row r="1855" spans="13:22" x14ac:dyDescent="0.25">
      <c r="M1855" s="3">
        <v>1851</v>
      </c>
      <c r="N1855" s="122">
        <f>(_xlfn.GAMMA.INV(T1855,IF($O$2="Railway",$D$31,$D$32),IF($O$2="Railway",$F$31,$F$32))*'CBA Result'!$G$124)</f>
        <v>2873182169.8760834</v>
      </c>
      <c r="O1855" s="122">
        <f>'CBA Result'!$G$123+'CBA Result'!$G$127+'CBA Result'!$G$128+'CBA Result'!$G$129+'CBA Result'!$G$130</f>
        <v>728759586.14829445</v>
      </c>
      <c r="P1855" s="122">
        <f>'CBA Result'!$G$125+'CBA Result'!$G$126</f>
        <v>5415872827.8395329</v>
      </c>
      <c r="Q1855" s="122">
        <f>'CBA Result'!$G$110</f>
        <v>-7384971586.1375494</v>
      </c>
      <c r="R1855" s="3">
        <v>0.7350942181695953</v>
      </c>
      <c r="S1855" s="122">
        <f t="shared" si="88"/>
        <v>5943186882.4828663</v>
      </c>
      <c r="T1855" s="3">
        <v>0.67493351253014733</v>
      </c>
      <c r="U1855" s="122">
        <f t="shared" si="89"/>
        <v>-13787791327.526333</v>
      </c>
      <c r="V1855" s="3">
        <f t="shared" si="90"/>
        <v>0.69228844647881216</v>
      </c>
    </row>
    <row r="1856" spans="13:22" x14ac:dyDescent="0.25">
      <c r="M1856" s="3">
        <v>1852</v>
      </c>
      <c r="N1856" s="122">
        <f>(_xlfn.GAMMA.INV(T1856,IF($O$2="Railway",$D$31,$D$32),IF($O$2="Railway",$F$31,$F$32))*'CBA Result'!$G$124)</f>
        <v>2307088940.4147029</v>
      </c>
      <c r="O1856" s="122">
        <f>'CBA Result'!$G$123+'CBA Result'!$G$127+'CBA Result'!$G$128+'CBA Result'!$G$129+'CBA Result'!$G$130</f>
        <v>728759586.14829445</v>
      </c>
      <c r="P1856" s="122">
        <f>'CBA Result'!$G$125+'CBA Result'!$G$126</f>
        <v>5415872827.8395329</v>
      </c>
      <c r="Q1856" s="122">
        <f>'CBA Result'!$G$110</f>
        <v>-7384971586.1375494</v>
      </c>
      <c r="R1856" s="3">
        <v>4.4134361441510173E-3</v>
      </c>
      <c r="S1856" s="122">
        <f t="shared" si="88"/>
        <v>661168575.19929552</v>
      </c>
      <c r="T1856" s="3">
        <v>0.27852438932646906</v>
      </c>
      <c r="U1856" s="122">
        <f t="shared" si="89"/>
        <v>-11071230086.971363</v>
      </c>
      <c r="V1856" s="3">
        <f t="shared" si="90"/>
        <v>0.33393011189542043</v>
      </c>
    </row>
    <row r="1857" spans="13:22" x14ac:dyDescent="0.25">
      <c r="M1857" s="3">
        <v>1853</v>
      </c>
      <c r="N1857" s="122">
        <f>(_xlfn.GAMMA.INV(T1857,IF($O$2="Railway",$D$31,$D$32),IF($O$2="Railway",$F$31,$F$32))*'CBA Result'!$G$124)</f>
        <v>1845825064.2720344</v>
      </c>
      <c r="O1857" s="122">
        <f>'CBA Result'!$G$123+'CBA Result'!$G$127+'CBA Result'!$G$128+'CBA Result'!$G$129+'CBA Result'!$G$130</f>
        <v>728759586.14829445</v>
      </c>
      <c r="P1857" s="122">
        <f>'CBA Result'!$G$125+'CBA Result'!$G$126</f>
        <v>5415872827.8395329</v>
      </c>
      <c r="Q1857" s="122">
        <f>'CBA Result'!$G$110</f>
        <v>-7384971586.1375494</v>
      </c>
      <c r="R1857" s="3">
        <v>0.83290593478175001</v>
      </c>
      <c r="S1857" s="122">
        <f t="shared" si="88"/>
        <v>6875029295.2697382</v>
      </c>
      <c r="T1857" s="3">
        <v>5.8003885692596624E-2</v>
      </c>
      <c r="U1857" s="122">
        <f t="shared" si="89"/>
        <v>-8857722660.3067474</v>
      </c>
      <c r="V1857" s="3">
        <f t="shared" si="90"/>
        <v>1.0668220611642882</v>
      </c>
    </row>
    <row r="1858" spans="13:22" x14ac:dyDescent="0.25">
      <c r="M1858" s="3">
        <v>1854</v>
      </c>
      <c r="N1858" s="122">
        <f>(_xlfn.GAMMA.INV(T1858,IF($O$2="Railway",$D$31,$D$32),IF($O$2="Railway",$F$31,$F$32))*'CBA Result'!$G$124)</f>
        <v>2550888156.1525121</v>
      </c>
      <c r="O1858" s="122">
        <f>'CBA Result'!$G$123+'CBA Result'!$G$127+'CBA Result'!$G$128+'CBA Result'!$G$129+'CBA Result'!$G$130</f>
        <v>728759586.14829445</v>
      </c>
      <c r="P1858" s="122">
        <f>'CBA Result'!$G$125+'CBA Result'!$G$126</f>
        <v>5415872827.8395329</v>
      </c>
      <c r="Q1858" s="122">
        <f>'CBA Result'!$G$110</f>
        <v>-7384971586.1375494</v>
      </c>
      <c r="R1858" s="3">
        <v>0.52866522385447012</v>
      </c>
      <c r="S1858" s="122">
        <f t="shared" si="88"/>
        <v>4463254530.5990925</v>
      </c>
      <c r="T1858" s="3">
        <v>0.45218623628880072</v>
      </c>
      <c r="U1858" s="122">
        <f t="shared" si="89"/>
        <v>-12241170770.736801</v>
      </c>
      <c r="V1858" s="3">
        <f t="shared" si="90"/>
        <v>0.6325295527622028</v>
      </c>
    </row>
    <row r="1859" spans="13:22" x14ac:dyDescent="0.25">
      <c r="M1859" s="3">
        <v>1855</v>
      </c>
      <c r="N1859" s="122">
        <f>(_xlfn.GAMMA.INV(T1859,IF($O$2="Railway",$D$31,$D$32),IF($O$2="Railway",$F$31,$F$32))*'CBA Result'!$G$124)</f>
        <v>2476809000.028748</v>
      </c>
      <c r="O1859" s="122">
        <f>'CBA Result'!$G$123+'CBA Result'!$G$127+'CBA Result'!$G$128+'CBA Result'!$G$129+'CBA Result'!$G$130</f>
        <v>728759586.14829445</v>
      </c>
      <c r="P1859" s="122">
        <f>'CBA Result'!$G$125+'CBA Result'!$G$126</f>
        <v>5415872827.8395329</v>
      </c>
      <c r="Q1859" s="122">
        <f>'CBA Result'!$G$110</f>
        <v>-7384971586.1375494</v>
      </c>
      <c r="R1859" s="3">
        <v>0.3229166418167011</v>
      </c>
      <c r="S1859" s="122">
        <f t="shared" si="88"/>
        <v>3212754017.0180254</v>
      </c>
      <c r="T1859" s="3">
        <v>0.39790545869164817</v>
      </c>
      <c r="U1859" s="122">
        <f t="shared" si="89"/>
        <v>-11885680625.676573</v>
      </c>
      <c r="V1859" s="3">
        <f t="shared" si="90"/>
        <v>0.54000463291345724</v>
      </c>
    </row>
    <row r="1860" spans="13:22" x14ac:dyDescent="0.25">
      <c r="M1860" s="3">
        <v>1856</v>
      </c>
      <c r="N1860" s="122">
        <f>(_xlfn.GAMMA.INV(T1860,IF($O$2="Railway",$D$31,$D$32),IF($O$2="Railway",$F$31,$F$32))*'CBA Result'!$G$124)</f>
        <v>2684748353.9276495</v>
      </c>
      <c r="O1860" s="122">
        <f>'CBA Result'!$G$123+'CBA Result'!$G$127+'CBA Result'!$G$128+'CBA Result'!$G$129+'CBA Result'!$G$130</f>
        <v>728759586.14829445</v>
      </c>
      <c r="P1860" s="122">
        <f>'CBA Result'!$G$125+'CBA Result'!$G$126</f>
        <v>5415872827.8395329</v>
      </c>
      <c r="Q1860" s="122">
        <f>'CBA Result'!$G$110</f>
        <v>-7384971586.1375494</v>
      </c>
      <c r="R1860" s="3">
        <v>6.800605239938684E-2</v>
      </c>
      <c r="S1860" s="122">
        <f t="shared" si="88"/>
        <v>1492364544.3312621</v>
      </c>
      <c r="T1860" s="3">
        <v>0.54922024638414579</v>
      </c>
      <c r="U1860" s="122">
        <f t="shared" si="89"/>
        <v>-12883537444.641294</v>
      </c>
      <c r="V1860" s="3">
        <f t="shared" si="90"/>
        <v>0.38078613932602234</v>
      </c>
    </row>
    <row r="1861" spans="13:22" x14ac:dyDescent="0.25">
      <c r="M1861" s="3">
        <v>1857</v>
      </c>
      <c r="N1861" s="122">
        <f>(_xlfn.GAMMA.INV(T1861,IF($O$2="Railway",$D$31,$D$32),IF($O$2="Railway",$F$31,$F$32))*'CBA Result'!$G$124)</f>
        <v>3641642571.2282329</v>
      </c>
      <c r="O1861" s="122">
        <f>'CBA Result'!$G$123+'CBA Result'!$G$127+'CBA Result'!$G$128+'CBA Result'!$G$129+'CBA Result'!$G$130</f>
        <v>728759586.14829445</v>
      </c>
      <c r="P1861" s="122">
        <f>'CBA Result'!$G$125+'CBA Result'!$G$126</f>
        <v>5415872827.8395329</v>
      </c>
      <c r="Q1861" s="122">
        <f>'CBA Result'!$G$110</f>
        <v>-7384971586.1375494</v>
      </c>
      <c r="R1861" s="3">
        <v>0.30138428964934494</v>
      </c>
      <c r="S1861" s="122">
        <f t="shared" si="88"/>
        <v>3083692123.9598083</v>
      </c>
      <c r="T1861" s="3">
        <v>0.95234137884522962</v>
      </c>
      <c r="U1861" s="122">
        <f t="shared" si="89"/>
        <v>-17475469668.4258</v>
      </c>
      <c r="V1861" s="3">
        <f t="shared" si="90"/>
        <v>0.42654614855955425</v>
      </c>
    </row>
    <row r="1862" spans="13:22" x14ac:dyDescent="0.25">
      <c r="M1862" s="3">
        <v>1858</v>
      </c>
      <c r="N1862" s="122">
        <f>(_xlfn.GAMMA.INV(T1862,IF($O$2="Railway",$D$31,$D$32),IF($O$2="Railway",$F$31,$F$32))*'CBA Result'!$G$124)</f>
        <v>3009447942.9887524</v>
      </c>
      <c r="O1862" s="122">
        <f>'CBA Result'!$G$123+'CBA Result'!$G$127+'CBA Result'!$G$128+'CBA Result'!$G$129+'CBA Result'!$G$130</f>
        <v>728759586.14829445</v>
      </c>
      <c r="P1862" s="122">
        <f>'CBA Result'!$G$125+'CBA Result'!$G$126</f>
        <v>5415872827.8395329</v>
      </c>
      <c r="Q1862" s="122">
        <f>'CBA Result'!$G$110</f>
        <v>-7384971586.1375494</v>
      </c>
      <c r="R1862" s="3">
        <v>0.37669722532242689</v>
      </c>
      <c r="S1862" s="122">
        <f t="shared" ref="S1862:S1925" si="91">_xlfn.BETA.INV(R1862,IF($O$2="Railway",$I$30,$J$30),IF($O$2="Railway",$I$31,$J$31),IF($O$2="Railway",$I$27,$J$27),IF($O$2="Railway",$I$29,$J$29))*P1862</f>
        <v>3533707342.6735625</v>
      </c>
      <c r="T1862" s="3">
        <v>0.75279096425993475</v>
      </c>
      <c r="U1862" s="122">
        <f t="shared" ref="U1862:U1925" si="92">_xlfn.GAMMA.INV(T1862,IF($O$2="Railway",$D$31,$D$32),IF($O$2="Railway",$F$31,$F$32))*Q1862</f>
        <v>-14441701846.831331</v>
      </c>
      <c r="V1862" s="3">
        <f t="shared" ref="V1862:V1925" si="93">(N1862+O1862+S1862)/-U1862</f>
        <v>0.50353586779013504</v>
      </c>
    </row>
    <row r="1863" spans="13:22" x14ac:dyDescent="0.25">
      <c r="M1863" s="3">
        <v>1859</v>
      </c>
      <c r="N1863" s="122">
        <f>(_xlfn.GAMMA.INV(T1863,IF($O$2="Railway",$D$31,$D$32),IF($O$2="Railway",$F$31,$F$32))*'CBA Result'!$G$124)</f>
        <v>2054515973.4736059</v>
      </c>
      <c r="O1863" s="122">
        <f>'CBA Result'!$G$123+'CBA Result'!$G$127+'CBA Result'!$G$128+'CBA Result'!$G$129+'CBA Result'!$G$130</f>
        <v>728759586.14829445</v>
      </c>
      <c r="P1863" s="122">
        <f>'CBA Result'!$G$125+'CBA Result'!$G$126</f>
        <v>5415872827.8395329</v>
      </c>
      <c r="Q1863" s="122">
        <f>'CBA Result'!$G$110</f>
        <v>-7384971586.1375494</v>
      </c>
      <c r="R1863" s="3">
        <v>0.3985727369984301</v>
      </c>
      <c r="S1863" s="122">
        <f t="shared" si="91"/>
        <v>3664479764.1205778</v>
      </c>
      <c r="T1863" s="3">
        <v>0.13399069213275228</v>
      </c>
      <c r="U1863" s="122">
        <f t="shared" si="92"/>
        <v>-9859186033.6323261</v>
      </c>
      <c r="V1863" s="3">
        <f t="shared" si="93"/>
        <v>0.65398454819165164</v>
      </c>
    </row>
    <row r="1864" spans="13:22" x14ac:dyDescent="0.25">
      <c r="M1864" s="3">
        <v>1860</v>
      </c>
      <c r="N1864" s="122">
        <f>(_xlfn.GAMMA.INV(T1864,IF($O$2="Railway",$D$31,$D$32),IF($O$2="Railway",$F$31,$F$32))*'CBA Result'!$G$124)</f>
        <v>2691961313.9300046</v>
      </c>
      <c r="O1864" s="122">
        <f>'CBA Result'!$G$123+'CBA Result'!$G$127+'CBA Result'!$G$128+'CBA Result'!$G$129+'CBA Result'!$G$130</f>
        <v>728759586.14829445</v>
      </c>
      <c r="P1864" s="122">
        <f>'CBA Result'!$G$125+'CBA Result'!$G$126</f>
        <v>5415872827.8395329</v>
      </c>
      <c r="Q1864" s="122">
        <f>'CBA Result'!$G$110</f>
        <v>-7384971586.1375494</v>
      </c>
      <c r="R1864" s="3">
        <v>0.68122574430739591</v>
      </c>
      <c r="S1864" s="122">
        <f t="shared" si="91"/>
        <v>5514028359.4607267</v>
      </c>
      <c r="T1864" s="3">
        <v>0.55432560468062453</v>
      </c>
      <c r="U1864" s="122">
        <f t="shared" si="92"/>
        <v>-12918150908.559093</v>
      </c>
      <c r="V1864" s="3">
        <f t="shared" si="93"/>
        <v>0.69164304727383152</v>
      </c>
    </row>
    <row r="1865" spans="13:22" x14ac:dyDescent="0.25">
      <c r="M1865" s="3">
        <v>1861</v>
      </c>
      <c r="N1865" s="122">
        <f>(_xlfn.GAMMA.INV(T1865,IF($O$2="Railway",$D$31,$D$32),IF($O$2="Railway",$F$31,$F$32))*'CBA Result'!$G$124)</f>
        <v>1375006691.5041385</v>
      </c>
      <c r="O1865" s="122">
        <f>'CBA Result'!$G$123+'CBA Result'!$G$127+'CBA Result'!$G$128+'CBA Result'!$G$129+'CBA Result'!$G$130</f>
        <v>728759586.14829445</v>
      </c>
      <c r="P1865" s="122">
        <f>'CBA Result'!$G$125+'CBA Result'!$G$126</f>
        <v>5415872827.8395329</v>
      </c>
      <c r="Q1865" s="122">
        <f>'CBA Result'!$G$110</f>
        <v>-7384971586.1375494</v>
      </c>
      <c r="R1865" s="3">
        <v>0.94241577435439083</v>
      </c>
      <c r="S1865" s="122">
        <f t="shared" si="91"/>
        <v>8513385473.2314749</v>
      </c>
      <c r="T1865" s="3">
        <v>2.7945578839327911E-3</v>
      </c>
      <c r="U1865" s="122">
        <f t="shared" si="92"/>
        <v>-6598365232.5216417</v>
      </c>
      <c r="V1865" s="3">
        <f t="shared" si="93"/>
        <v>1.6090579070335032</v>
      </c>
    </row>
    <row r="1866" spans="13:22" x14ac:dyDescent="0.25">
      <c r="M1866" s="3">
        <v>1862</v>
      </c>
      <c r="N1866" s="122">
        <f>(_xlfn.GAMMA.INV(T1866,IF($O$2="Railway",$D$31,$D$32),IF($O$2="Railway",$F$31,$F$32))*'CBA Result'!$G$124)</f>
        <v>3517999127.1624823</v>
      </c>
      <c r="O1866" s="122">
        <f>'CBA Result'!$G$123+'CBA Result'!$G$127+'CBA Result'!$G$128+'CBA Result'!$G$129+'CBA Result'!$G$130</f>
        <v>728759586.14829445</v>
      </c>
      <c r="P1866" s="122">
        <f>'CBA Result'!$G$125+'CBA Result'!$G$126</f>
        <v>5415872827.8395329</v>
      </c>
      <c r="Q1866" s="122">
        <f>'CBA Result'!$G$110</f>
        <v>-7384971586.1375494</v>
      </c>
      <c r="R1866" s="3">
        <v>0.1004577100180617</v>
      </c>
      <c r="S1866" s="122">
        <f t="shared" si="91"/>
        <v>1763276430.3207321</v>
      </c>
      <c r="T1866" s="3">
        <v>0.93119482548333399</v>
      </c>
      <c r="U1866" s="122">
        <f t="shared" si="92"/>
        <v>-16882131026.807835</v>
      </c>
      <c r="V1866" s="3">
        <f t="shared" si="93"/>
        <v>0.35599979256694109</v>
      </c>
    </row>
    <row r="1867" spans="13:22" x14ac:dyDescent="0.25">
      <c r="M1867" s="3">
        <v>1863</v>
      </c>
      <c r="N1867" s="122">
        <f>(_xlfn.GAMMA.INV(T1867,IF($O$2="Railway",$D$31,$D$32),IF($O$2="Railway",$F$31,$F$32))*'CBA Result'!$G$124)</f>
        <v>3392165347.7848892</v>
      </c>
      <c r="O1867" s="122">
        <f>'CBA Result'!$G$123+'CBA Result'!$G$127+'CBA Result'!$G$128+'CBA Result'!$G$129+'CBA Result'!$G$130</f>
        <v>728759586.14829445</v>
      </c>
      <c r="P1867" s="122">
        <f>'CBA Result'!$G$125+'CBA Result'!$G$126</f>
        <v>5415872827.8395329</v>
      </c>
      <c r="Q1867" s="122">
        <f>'CBA Result'!$G$110</f>
        <v>-7384971586.1375494</v>
      </c>
      <c r="R1867" s="3">
        <v>0.51462432910387756</v>
      </c>
      <c r="S1867" s="122">
        <f t="shared" si="91"/>
        <v>4374278308.6531506</v>
      </c>
      <c r="T1867" s="3">
        <v>0.90215015981837365</v>
      </c>
      <c r="U1867" s="122">
        <f t="shared" si="92"/>
        <v>-16278281430.982498</v>
      </c>
      <c r="V1867" s="3">
        <f t="shared" si="93"/>
        <v>0.52187347163180198</v>
      </c>
    </row>
    <row r="1868" spans="13:22" x14ac:dyDescent="0.25">
      <c r="M1868" s="3">
        <v>1864</v>
      </c>
      <c r="N1868" s="122">
        <f>(_xlfn.GAMMA.INV(T1868,IF($O$2="Railway",$D$31,$D$32),IF($O$2="Railway",$F$31,$F$32))*'CBA Result'!$G$124)</f>
        <v>2104825475.3089631</v>
      </c>
      <c r="O1868" s="122">
        <f>'CBA Result'!$G$123+'CBA Result'!$G$127+'CBA Result'!$G$128+'CBA Result'!$G$129+'CBA Result'!$G$130</f>
        <v>728759586.14829445</v>
      </c>
      <c r="P1868" s="122">
        <f>'CBA Result'!$G$125+'CBA Result'!$G$126</f>
        <v>5415872827.8395329</v>
      </c>
      <c r="Q1868" s="122">
        <f>'CBA Result'!$G$110</f>
        <v>-7384971586.1375494</v>
      </c>
      <c r="R1868" s="3">
        <v>0.83471992688808139</v>
      </c>
      <c r="S1868" s="122">
        <f t="shared" si="91"/>
        <v>6895110271.8128738</v>
      </c>
      <c r="T1868" s="3">
        <v>0.15848156306035865</v>
      </c>
      <c r="U1868" s="122">
        <f t="shared" si="92"/>
        <v>-10100610653.473827</v>
      </c>
      <c r="V1868" s="3">
        <f t="shared" si="93"/>
        <v>0.96317892719923948</v>
      </c>
    </row>
    <row r="1869" spans="13:22" x14ac:dyDescent="0.25">
      <c r="M1869" s="3">
        <v>1865</v>
      </c>
      <c r="N1869" s="122">
        <f>(_xlfn.GAMMA.INV(T1869,IF($O$2="Railway",$D$31,$D$32),IF($O$2="Railway",$F$31,$F$32))*'CBA Result'!$G$124)</f>
        <v>1772008056.0189607</v>
      </c>
      <c r="O1869" s="122">
        <f>'CBA Result'!$G$123+'CBA Result'!$G$127+'CBA Result'!$G$128+'CBA Result'!$G$129+'CBA Result'!$G$130</f>
        <v>728759586.14829445</v>
      </c>
      <c r="P1869" s="122">
        <f>'CBA Result'!$G$125+'CBA Result'!$G$126</f>
        <v>5415872827.8395329</v>
      </c>
      <c r="Q1869" s="122">
        <f>'CBA Result'!$G$110</f>
        <v>-7384971586.1375494</v>
      </c>
      <c r="R1869" s="3">
        <v>0.14893023517677628</v>
      </c>
      <c r="S1869" s="122">
        <f t="shared" si="91"/>
        <v>2118319451.9220905</v>
      </c>
      <c r="T1869" s="3">
        <v>4.0536564281212217E-2</v>
      </c>
      <c r="U1869" s="122">
        <f t="shared" si="92"/>
        <v>-8503490507.2304373</v>
      </c>
      <c r="V1869" s="3">
        <f t="shared" si="93"/>
        <v>0.54319894755709786</v>
      </c>
    </row>
    <row r="1870" spans="13:22" x14ac:dyDescent="0.25">
      <c r="M1870" s="3">
        <v>1866</v>
      </c>
      <c r="N1870" s="122">
        <f>(_xlfn.GAMMA.INV(T1870,IF($O$2="Railway",$D$31,$D$32),IF($O$2="Railway",$F$31,$F$32))*'CBA Result'!$G$124)</f>
        <v>2969491348.5366483</v>
      </c>
      <c r="O1870" s="122">
        <f>'CBA Result'!$G$123+'CBA Result'!$G$127+'CBA Result'!$G$128+'CBA Result'!$G$129+'CBA Result'!$G$130</f>
        <v>728759586.14829445</v>
      </c>
      <c r="P1870" s="122">
        <f>'CBA Result'!$G$125+'CBA Result'!$G$126</f>
        <v>5415872827.8395329</v>
      </c>
      <c r="Q1870" s="122">
        <f>'CBA Result'!$G$110</f>
        <v>-7384971586.1375494</v>
      </c>
      <c r="R1870" s="3">
        <v>0.51294864074342827</v>
      </c>
      <c r="S1870" s="122">
        <f t="shared" si="91"/>
        <v>4363718804.2497196</v>
      </c>
      <c r="T1870" s="3">
        <v>0.73127170266169206</v>
      </c>
      <c r="U1870" s="122">
        <f t="shared" si="92"/>
        <v>-14249958631.855175</v>
      </c>
      <c r="V1870" s="3">
        <f t="shared" si="93"/>
        <v>0.56575390478064069</v>
      </c>
    </row>
    <row r="1871" spans="13:22" x14ac:dyDescent="0.25">
      <c r="M1871" s="3">
        <v>1867</v>
      </c>
      <c r="N1871" s="122">
        <f>(_xlfn.GAMMA.INV(T1871,IF($O$2="Railway",$D$31,$D$32),IF($O$2="Railway",$F$31,$F$32))*'CBA Result'!$G$124)</f>
        <v>2789625589.7590213</v>
      </c>
      <c r="O1871" s="122">
        <f>'CBA Result'!$G$123+'CBA Result'!$G$127+'CBA Result'!$G$128+'CBA Result'!$G$129+'CBA Result'!$G$130</f>
        <v>728759586.14829445</v>
      </c>
      <c r="P1871" s="122">
        <f>'CBA Result'!$G$125+'CBA Result'!$G$126</f>
        <v>5415872827.8395329</v>
      </c>
      <c r="Q1871" s="122">
        <f>'CBA Result'!$G$110</f>
        <v>-7384971586.1375494</v>
      </c>
      <c r="R1871" s="3">
        <v>0.30165492121215332</v>
      </c>
      <c r="S1871" s="122">
        <f t="shared" si="91"/>
        <v>3085318564.3983736</v>
      </c>
      <c r="T1871" s="3">
        <v>0.62138750843769397</v>
      </c>
      <c r="U1871" s="122">
        <f t="shared" si="92"/>
        <v>-13386821036.54563</v>
      </c>
      <c r="V1871" s="3">
        <f t="shared" si="93"/>
        <v>0.49329887374140363</v>
      </c>
    </row>
    <row r="1872" spans="13:22" x14ac:dyDescent="0.25">
      <c r="M1872" s="3">
        <v>1868</v>
      </c>
      <c r="N1872" s="122">
        <f>(_xlfn.GAMMA.INV(T1872,IF($O$2="Railway",$D$31,$D$32),IF($O$2="Railway",$F$31,$F$32))*'CBA Result'!$G$124)</f>
        <v>2388519991.2295852</v>
      </c>
      <c r="O1872" s="122">
        <f>'CBA Result'!$G$123+'CBA Result'!$G$127+'CBA Result'!$G$128+'CBA Result'!$G$129+'CBA Result'!$G$130</f>
        <v>728759586.14829445</v>
      </c>
      <c r="P1872" s="122">
        <f>'CBA Result'!$G$125+'CBA Result'!$G$126</f>
        <v>5415872827.8395329</v>
      </c>
      <c r="Q1872" s="122">
        <f>'CBA Result'!$G$110</f>
        <v>-7384971586.1375494</v>
      </c>
      <c r="R1872" s="3">
        <v>0.80687775904374059</v>
      </c>
      <c r="S1872" s="122">
        <f t="shared" si="91"/>
        <v>6600631907.4547243</v>
      </c>
      <c r="T1872" s="3">
        <v>0.33444230504936678</v>
      </c>
      <c r="U1872" s="122">
        <f t="shared" si="92"/>
        <v>-11462000414.028353</v>
      </c>
      <c r="V1872" s="3">
        <f t="shared" si="93"/>
        <v>0.847837300105036</v>
      </c>
    </row>
    <row r="1873" spans="13:22" x14ac:dyDescent="0.25">
      <c r="M1873" s="3">
        <v>1869</v>
      </c>
      <c r="N1873" s="122">
        <f>(_xlfn.GAMMA.INV(T1873,IF($O$2="Railway",$D$31,$D$32),IF($O$2="Railway",$F$31,$F$32))*'CBA Result'!$G$124)</f>
        <v>3251874806.0520782</v>
      </c>
      <c r="O1873" s="122">
        <f>'CBA Result'!$G$123+'CBA Result'!$G$127+'CBA Result'!$G$128+'CBA Result'!$G$129+'CBA Result'!$G$130</f>
        <v>728759586.14829445</v>
      </c>
      <c r="P1873" s="122">
        <f>'CBA Result'!$G$125+'CBA Result'!$G$126</f>
        <v>5415872827.8395329</v>
      </c>
      <c r="Q1873" s="122">
        <f>'CBA Result'!$G$110</f>
        <v>-7384971586.1375494</v>
      </c>
      <c r="R1873" s="3">
        <v>0.90326160991496329</v>
      </c>
      <c r="S1873" s="122">
        <f t="shared" si="91"/>
        <v>7789159637.3572245</v>
      </c>
      <c r="T1873" s="3">
        <v>0.85894523189532013</v>
      </c>
      <c r="U1873" s="122">
        <f t="shared" si="92"/>
        <v>-15605056901.428547</v>
      </c>
      <c r="V1873" s="3">
        <f t="shared" si="93"/>
        <v>0.75422948496138753</v>
      </c>
    </row>
    <row r="1874" spans="13:22" x14ac:dyDescent="0.25">
      <c r="M1874" s="3">
        <v>1870</v>
      </c>
      <c r="N1874" s="122">
        <f>(_xlfn.GAMMA.INV(T1874,IF($O$2="Railway",$D$31,$D$32),IF($O$2="Railway",$F$31,$F$32))*'CBA Result'!$G$124)</f>
        <v>2726598970.7965384</v>
      </c>
      <c r="O1874" s="122">
        <f>'CBA Result'!$G$123+'CBA Result'!$G$127+'CBA Result'!$G$128+'CBA Result'!$G$129+'CBA Result'!$G$130</f>
        <v>728759586.14829445</v>
      </c>
      <c r="P1874" s="122">
        <f>'CBA Result'!$G$125+'CBA Result'!$G$126</f>
        <v>5415872827.8395329</v>
      </c>
      <c r="Q1874" s="122">
        <f>'CBA Result'!$G$110</f>
        <v>-7384971586.1375494</v>
      </c>
      <c r="R1874" s="3">
        <v>0.57187306629525159</v>
      </c>
      <c r="S1874" s="122">
        <f t="shared" si="91"/>
        <v>4743419820.8718834</v>
      </c>
      <c r="T1874" s="3">
        <v>0.57857771573767069</v>
      </c>
      <c r="U1874" s="122">
        <f t="shared" si="92"/>
        <v>-13084369671.141357</v>
      </c>
      <c r="V1874" s="3">
        <f t="shared" si="93"/>
        <v>0.62660858596037605</v>
      </c>
    </row>
    <row r="1875" spans="13:22" x14ac:dyDescent="0.25">
      <c r="M1875" s="3">
        <v>1871</v>
      </c>
      <c r="N1875" s="122">
        <f>(_xlfn.GAMMA.INV(T1875,IF($O$2="Railway",$D$31,$D$32),IF($O$2="Railway",$F$31,$F$32))*'CBA Result'!$G$124)</f>
        <v>2972849843.7473774</v>
      </c>
      <c r="O1875" s="122">
        <f>'CBA Result'!$G$123+'CBA Result'!$G$127+'CBA Result'!$G$128+'CBA Result'!$G$129+'CBA Result'!$G$130</f>
        <v>728759586.14829445</v>
      </c>
      <c r="P1875" s="122">
        <f>'CBA Result'!$G$125+'CBA Result'!$G$126</f>
        <v>5415872827.8395329</v>
      </c>
      <c r="Q1875" s="122">
        <f>'CBA Result'!$G$110</f>
        <v>-7384971586.1375494</v>
      </c>
      <c r="R1875" s="3">
        <v>0.18864371152598469</v>
      </c>
      <c r="S1875" s="122">
        <f t="shared" si="91"/>
        <v>2384471128.0405574</v>
      </c>
      <c r="T1875" s="3">
        <v>0.73312351034996159</v>
      </c>
      <c r="U1875" s="122">
        <f t="shared" si="92"/>
        <v>-14266075337.445766</v>
      </c>
      <c r="V1875" s="3">
        <f t="shared" si="93"/>
        <v>0.42661211398214138</v>
      </c>
    </row>
    <row r="1876" spans="13:22" x14ac:dyDescent="0.25">
      <c r="M1876" s="3">
        <v>1872</v>
      </c>
      <c r="N1876" s="122">
        <f>(_xlfn.GAMMA.INV(T1876,IF($O$2="Railway",$D$31,$D$32),IF($O$2="Railway",$F$31,$F$32))*'CBA Result'!$G$124)</f>
        <v>2113744798.9394088</v>
      </c>
      <c r="O1876" s="122">
        <f>'CBA Result'!$G$123+'CBA Result'!$G$127+'CBA Result'!$G$128+'CBA Result'!$G$129+'CBA Result'!$G$130</f>
        <v>728759586.14829445</v>
      </c>
      <c r="P1876" s="122">
        <f>'CBA Result'!$G$125+'CBA Result'!$G$126</f>
        <v>5415872827.8395329</v>
      </c>
      <c r="Q1876" s="122">
        <f>'CBA Result'!$G$110</f>
        <v>-7384971586.1375494</v>
      </c>
      <c r="R1876" s="3">
        <v>0.31658681155625146</v>
      </c>
      <c r="S1876" s="122">
        <f t="shared" si="91"/>
        <v>3174877794.4666548</v>
      </c>
      <c r="T1876" s="3">
        <v>0.16306733622927494</v>
      </c>
      <c r="U1876" s="122">
        <f t="shared" si="92"/>
        <v>-10143412594.223921</v>
      </c>
      <c r="V1876" s="3">
        <f t="shared" si="93"/>
        <v>0.59323054481495741</v>
      </c>
    </row>
    <row r="1877" spans="13:22" x14ac:dyDescent="0.25">
      <c r="M1877" s="3">
        <v>1873</v>
      </c>
      <c r="N1877" s="122">
        <f>(_xlfn.GAMMA.INV(T1877,IF($O$2="Railway",$D$31,$D$32),IF($O$2="Railway",$F$31,$F$32))*'CBA Result'!$G$124)</f>
        <v>2964035402.6703773</v>
      </c>
      <c r="O1877" s="122">
        <f>'CBA Result'!$G$123+'CBA Result'!$G$127+'CBA Result'!$G$128+'CBA Result'!$G$129+'CBA Result'!$G$130</f>
        <v>728759586.14829445</v>
      </c>
      <c r="P1877" s="122">
        <f>'CBA Result'!$G$125+'CBA Result'!$G$126</f>
        <v>5415872827.8395329</v>
      </c>
      <c r="Q1877" s="122">
        <f>'CBA Result'!$G$110</f>
        <v>-7384971586.1375494</v>
      </c>
      <c r="R1877" s="3">
        <v>0.49042568545950926</v>
      </c>
      <c r="S1877" s="122">
        <f t="shared" si="91"/>
        <v>4222907748.3190775</v>
      </c>
      <c r="T1877" s="3">
        <v>0.72824673164953146</v>
      </c>
      <c r="U1877" s="122">
        <f t="shared" si="92"/>
        <v>-14223776705.805681</v>
      </c>
      <c r="V1877" s="3">
        <f t="shared" si="93"/>
        <v>0.55651202214857731</v>
      </c>
    </row>
    <row r="1878" spans="13:22" x14ac:dyDescent="0.25">
      <c r="M1878" s="3">
        <v>1874</v>
      </c>
      <c r="N1878" s="122">
        <f>(_xlfn.GAMMA.INV(T1878,IF($O$2="Railway",$D$31,$D$32),IF($O$2="Railway",$F$31,$F$32))*'CBA Result'!$G$124)</f>
        <v>2542163891.5868235</v>
      </c>
      <c r="O1878" s="122">
        <f>'CBA Result'!$G$123+'CBA Result'!$G$127+'CBA Result'!$G$128+'CBA Result'!$G$129+'CBA Result'!$G$130</f>
        <v>728759586.14829445</v>
      </c>
      <c r="P1878" s="122">
        <f>'CBA Result'!$G$125+'CBA Result'!$G$126</f>
        <v>5415872827.8395329</v>
      </c>
      <c r="Q1878" s="122">
        <f>'CBA Result'!$G$110</f>
        <v>-7384971586.1375494</v>
      </c>
      <c r="R1878" s="3">
        <v>0.15073759121882335</v>
      </c>
      <c r="S1878" s="122">
        <f t="shared" si="91"/>
        <v>2130814087.3906403</v>
      </c>
      <c r="T1878" s="3">
        <v>0.44578210878408597</v>
      </c>
      <c r="U1878" s="122">
        <f t="shared" si="92"/>
        <v>-12199304877.032248</v>
      </c>
      <c r="V1878" s="3">
        <f t="shared" si="93"/>
        <v>0.4427906032003236</v>
      </c>
    </row>
    <row r="1879" spans="13:22" x14ac:dyDescent="0.25">
      <c r="M1879" s="3">
        <v>1875</v>
      </c>
      <c r="N1879" s="122">
        <f>(_xlfn.GAMMA.INV(T1879,IF($O$2="Railway",$D$31,$D$32),IF($O$2="Railway",$F$31,$F$32))*'CBA Result'!$G$124)</f>
        <v>4029557463.2705202</v>
      </c>
      <c r="O1879" s="122">
        <f>'CBA Result'!$G$123+'CBA Result'!$G$127+'CBA Result'!$G$128+'CBA Result'!$G$129+'CBA Result'!$G$130</f>
        <v>728759586.14829445</v>
      </c>
      <c r="P1879" s="122">
        <f>'CBA Result'!$G$125+'CBA Result'!$G$126</f>
        <v>5415872827.8395329</v>
      </c>
      <c r="Q1879" s="122">
        <f>'CBA Result'!$G$110</f>
        <v>-7384971586.1375494</v>
      </c>
      <c r="R1879" s="3">
        <v>0.52533410348024101</v>
      </c>
      <c r="S1879" s="122">
        <f t="shared" si="91"/>
        <v>4442062902.7674379</v>
      </c>
      <c r="T1879" s="3">
        <v>0.98672151472795899</v>
      </c>
      <c r="U1879" s="122">
        <f t="shared" si="92"/>
        <v>-19336990890.572895</v>
      </c>
      <c r="V1879" s="3">
        <f t="shared" si="93"/>
        <v>0.47579170948834604</v>
      </c>
    </row>
    <row r="1880" spans="13:22" x14ac:dyDescent="0.25">
      <c r="M1880" s="3">
        <v>1876</v>
      </c>
      <c r="N1880" s="122">
        <f>(_xlfn.GAMMA.INV(T1880,IF($O$2="Railway",$D$31,$D$32),IF($O$2="Railway",$F$31,$F$32))*'CBA Result'!$G$124)</f>
        <v>2040365777.7306297</v>
      </c>
      <c r="O1880" s="122">
        <f>'CBA Result'!$G$123+'CBA Result'!$G$127+'CBA Result'!$G$128+'CBA Result'!$G$129+'CBA Result'!$G$130</f>
        <v>728759586.14829445</v>
      </c>
      <c r="P1880" s="122">
        <f>'CBA Result'!$G$125+'CBA Result'!$G$126</f>
        <v>5415872827.8395329</v>
      </c>
      <c r="Q1880" s="122">
        <f>'CBA Result'!$G$110</f>
        <v>-7384971586.1375494</v>
      </c>
      <c r="R1880" s="3">
        <v>6.1040335006376956E-2</v>
      </c>
      <c r="S1880" s="122">
        <f t="shared" si="91"/>
        <v>1428475766.3449371</v>
      </c>
      <c r="T1880" s="3">
        <v>0.12753086645378842</v>
      </c>
      <c r="U1880" s="122">
        <f t="shared" si="92"/>
        <v>-9791282247.9993324</v>
      </c>
      <c r="V1880" s="3">
        <f t="shared" si="93"/>
        <v>0.42870801023855315</v>
      </c>
    </row>
    <row r="1881" spans="13:22" x14ac:dyDescent="0.25">
      <c r="M1881" s="3">
        <v>1877</v>
      </c>
      <c r="N1881" s="122">
        <f>(_xlfn.GAMMA.INV(T1881,IF($O$2="Railway",$D$31,$D$32),IF($O$2="Railway",$F$31,$F$32))*'CBA Result'!$G$124)</f>
        <v>2616303456.6928763</v>
      </c>
      <c r="O1881" s="122">
        <f>'CBA Result'!$G$123+'CBA Result'!$G$127+'CBA Result'!$G$128+'CBA Result'!$G$129+'CBA Result'!$G$130</f>
        <v>728759586.14829445</v>
      </c>
      <c r="P1881" s="122">
        <f>'CBA Result'!$G$125+'CBA Result'!$G$126</f>
        <v>5415872827.8395329</v>
      </c>
      <c r="Q1881" s="122">
        <f>'CBA Result'!$G$110</f>
        <v>-7384971586.1375494</v>
      </c>
      <c r="R1881" s="3">
        <v>0.82174009982213381</v>
      </c>
      <c r="S1881" s="122">
        <f t="shared" si="91"/>
        <v>6754307447.6974316</v>
      </c>
      <c r="T1881" s="3">
        <v>0.50002271393274189</v>
      </c>
      <c r="U1881" s="122">
        <f t="shared" si="92"/>
        <v>-12555084911.975142</v>
      </c>
      <c r="V1881" s="3">
        <f t="shared" si="93"/>
        <v>0.80440479386210617</v>
      </c>
    </row>
    <row r="1882" spans="13:22" x14ac:dyDescent="0.25">
      <c r="M1882" s="3">
        <v>1878</v>
      </c>
      <c r="N1882" s="122">
        <f>(_xlfn.GAMMA.INV(T1882,IF($O$2="Railway",$D$31,$D$32),IF($O$2="Railway",$F$31,$F$32))*'CBA Result'!$G$124)</f>
        <v>2925787623.1635904</v>
      </c>
      <c r="O1882" s="122">
        <f>'CBA Result'!$G$123+'CBA Result'!$G$127+'CBA Result'!$G$128+'CBA Result'!$G$129+'CBA Result'!$G$130</f>
        <v>728759586.14829445</v>
      </c>
      <c r="P1882" s="122">
        <f>'CBA Result'!$G$125+'CBA Result'!$G$126</f>
        <v>5415872827.8395329</v>
      </c>
      <c r="Q1882" s="122">
        <f>'CBA Result'!$G$110</f>
        <v>-7384971586.1375494</v>
      </c>
      <c r="R1882" s="3">
        <v>0.40357221791063069</v>
      </c>
      <c r="S1882" s="122">
        <f t="shared" si="91"/>
        <v>3694435010.7203565</v>
      </c>
      <c r="T1882" s="3">
        <v>0.7064687754811666</v>
      </c>
      <c r="U1882" s="122">
        <f t="shared" si="92"/>
        <v>-14040233731.012835</v>
      </c>
      <c r="V1882" s="3">
        <f t="shared" si="93"/>
        <v>0.52342306836384134</v>
      </c>
    </row>
    <row r="1883" spans="13:22" x14ac:dyDescent="0.25">
      <c r="M1883" s="3">
        <v>1879</v>
      </c>
      <c r="N1883" s="122">
        <f>(_xlfn.GAMMA.INV(T1883,IF($O$2="Railway",$D$31,$D$32),IF($O$2="Railway",$F$31,$F$32))*'CBA Result'!$G$124)</f>
        <v>2266040653.7426319</v>
      </c>
      <c r="O1883" s="122">
        <f>'CBA Result'!$G$123+'CBA Result'!$G$127+'CBA Result'!$G$128+'CBA Result'!$G$129+'CBA Result'!$G$130</f>
        <v>728759586.14829445</v>
      </c>
      <c r="P1883" s="122">
        <f>'CBA Result'!$G$125+'CBA Result'!$G$126</f>
        <v>5415872827.8395329</v>
      </c>
      <c r="Q1883" s="122">
        <f>'CBA Result'!$G$110</f>
        <v>-7384971586.1375494</v>
      </c>
      <c r="R1883" s="3">
        <v>0.16331575907705786</v>
      </c>
      <c r="S1883" s="122">
        <f t="shared" si="91"/>
        <v>2216657816.2003918</v>
      </c>
      <c r="T1883" s="3">
        <v>0.25171547797598792</v>
      </c>
      <c r="U1883" s="122">
        <f t="shared" si="92"/>
        <v>-10874248072.770918</v>
      </c>
      <c r="V1883" s="3">
        <f t="shared" si="93"/>
        <v>0.47924767038750865</v>
      </c>
    </row>
    <row r="1884" spans="13:22" x14ac:dyDescent="0.25">
      <c r="M1884" s="3">
        <v>1880</v>
      </c>
      <c r="N1884" s="122">
        <f>(_xlfn.GAMMA.INV(T1884,IF($O$2="Railway",$D$31,$D$32),IF($O$2="Railway",$F$31,$F$32))*'CBA Result'!$G$124)</f>
        <v>2726532125.55408</v>
      </c>
      <c r="O1884" s="122">
        <f>'CBA Result'!$G$123+'CBA Result'!$G$127+'CBA Result'!$G$128+'CBA Result'!$G$129+'CBA Result'!$G$130</f>
        <v>728759586.14829445</v>
      </c>
      <c r="P1884" s="122">
        <f>'CBA Result'!$G$125+'CBA Result'!$G$126</f>
        <v>5415872827.8395329</v>
      </c>
      <c r="Q1884" s="122">
        <f>'CBA Result'!$G$110</f>
        <v>-7384971586.1375494</v>
      </c>
      <c r="R1884" s="3">
        <v>9.993511345272954E-2</v>
      </c>
      <c r="S1884" s="122">
        <f t="shared" si="91"/>
        <v>1759182276.679642</v>
      </c>
      <c r="T1884" s="3">
        <v>0.57853136527086702</v>
      </c>
      <c r="U1884" s="122">
        <f t="shared" si="92"/>
        <v>-13084048895.012396</v>
      </c>
      <c r="V1884" s="3">
        <f t="shared" si="93"/>
        <v>0.39853672439039567</v>
      </c>
    </row>
    <row r="1885" spans="13:22" x14ac:dyDescent="0.25">
      <c r="M1885" s="3">
        <v>1881</v>
      </c>
      <c r="N1885" s="122">
        <f>(_xlfn.GAMMA.INV(T1885,IF($O$2="Railway",$D$31,$D$32),IF($O$2="Railway",$F$31,$F$32))*'CBA Result'!$G$124)</f>
        <v>3456539351.2668304</v>
      </c>
      <c r="O1885" s="122">
        <f>'CBA Result'!$G$123+'CBA Result'!$G$127+'CBA Result'!$G$128+'CBA Result'!$G$129+'CBA Result'!$G$130</f>
        <v>728759586.14829445</v>
      </c>
      <c r="P1885" s="122">
        <f>'CBA Result'!$G$125+'CBA Result'!$G$126</f>
        <v>5415872827.8395329</v>
      </c>
      <c r="Q1885" s="122">
        <f>'CBA Result'!$G$110</f>
        <v>-7384971586.1375494</v>
      </c>
      <c r="R1885" s="3">
        <v>0.46022858455463189</v>
      </c>
      <c r="S1885" s="122">
        <f t="shared" si="91"/>
        <v>4036967913.5175648</v>
      </c>
      <c r="T1885" s="3">
        <v>0.91805409968592688</v>
      </c>
      <c r="U1885" s="122">
        <f t="shared" si="92"/>
        <v>-16587198608.679148</v>
      </c>
      <c r="V1885" s="3">
        <f t="shared" si="93"/>
        <v>0.49569954788088449</v>
      </c>
    </row>
    <row r="1886" spans="13:22" x14ac:dyDescent="0.25">
      <c r="M1886" s="3">
        <v>1882</v>
      </c>
      <c r="N1886" s="122">
        <f>(_xlfn.GAMMA.INV(T1886,IF($O$2="Railway",$D$31,$D$32),IF($O$2="Railway",$F$31,$F$32))*'CBA Result'!$G$124)</f>
        <v>3142965907.6187282</v>
      </c>
      <c r="O1886" s="122">
        <f>'CBA Result'!$G$123+'CBA Result'!$G$127+'CBA Result'!$G$128+'CBA Result'!$G$129+'CBA Result'!$G$130</f>
        <v>728759586.14829445</v>
      </c>
      <c r="P1886" s="122">
        <f>'CBA Result'!$G$125+'CBA Result'!$G$126</f>
        <v>5415872827.8395329</v>
      </c>
      <c r="Q1886" s="122">
        <f>'CBA Result'!$G$110</f>
        <v>-7384971586.1375494</v>
      </c>
      <c r="R1886" s="3">
        <v>0.13613311580003873</v>
      </c>
      <c r="S1886" s="122">
        <f t="shared" si="91"/>
        <v>2028563268.6558256</v>
      </c>
      <c r="T1886" s="3">
        <v>0.81642459154458435</v>
      </c>
      <c r="U1886" s="122">
        <f t="shared" si="92"/>
        <v>-15082426216.51985</v>
      </c>
      <c r="V1886" s="3">
        <f t="shared" si="93"/>
        <v>0.39120289253994395</v>
      </c>
    </row>
    <row r="1887" spans="13:22" x14ac:dyDescent="0.25">
      <c r="M1887" s="3">
        <v>1883</v>
      </c>
      <c r="N1887" s="122">
        <f>(_xlfn.GAMMA.INV(T1887,IF($O$2="Railway",$D$31,$D$32),IF($O$2="Railway",$F$31,$F$32))*'CBA Result'!$G$124)</f>
        <v>3226156797.6330519</v>
      </c>
      <c r="O1887" s="122">
        <f>'CBA Result'!$G$123+'CBA Result'!$G$127+'CBA Result'!$G$128+'CBA Result'!$G$129+'CBA Result'!$G$130</f>
        <v>728759586.14829445</v>
      </c>
      <c r="P1887" s="122">
        <f>'CBA Result'!$G$125+'CBA Result'!$G$126</f>
        <v>5415872827.8395329</v>
      </c>
      <c r="Q1887" s="122">
        <f>'CBA Result'!$G$110</f>
        <v>-7384971586.1375494</v>
      </c>
      <c r="R1887" s="3">
        <v>0.14452659226686859</v>
      </c>
      <c r="S1887" s="122">
        <f t="shared" si="91"/>
        <v>2087694541.8758454</v>
      </c>
      <c r="T1887" s="3">
        <v>0.84964378385165606</v>
      </c>
      <c r="U1887" s="122">
        <f t="shared" si="92"/>
        <v>-15481641638.324505</v>
      </c>
      <c r="V1887" s="3">
        <f t="shared" si="93"/>
        <v>0.39030815121691137</v>
      </c>
    </row>
    <row r="1888" spans="13:22" x14ac:dyDescent="0.25">
      <c r="M1888" s="3">
        <v>1884</v>
      </c>
      <c r="N1888" s="122">
        <f>(_xlfn.GAMMA.INV(T1888,IF($O$2="Railway",$D$31,$D$32),IF($O$2="Railway",$F$31,$F$32))*'CBA Result'!$G$124)</f>
        <v>3073781042.4380155</v>
      </c>
      <c r="O1888" s="122">
        <f>'CBA Result'!$G$123+'CBA Result'!$G$127+'CBA Result'!$G$128+'CBA Result'!$G$129+'CBA Result'!$G$130</f>
        <v>728759586.14829445</v>
      </c>
      <c r="P1888" s="122">
        <f>'CBA Result'!$G$125+'CBA Result'!$G$126</f>
        <v>5415872827.8395329</v>
      </c>
      <c r="Q1888" s="122">
        <f>'CBA Result'!$G$110</f>
        <v>-7384971586.1375494</v>
      </c>
      <c r="R1888" s="3">
        <v>0.83001808494874629</v>
      </c>
      <c r="S1888" s="122">
        <f t="shared" si="91"/>
        <v>6843338729.9189091</v>
      </c>
      <c r="T1888" s="3">
        <v>0.78505233176229883</v>
      </c>
      <c r="U1888" s="122">
        <f t="shared" si="92"/>
        <v>-14750422734.758076</v>
      </c>
      <c r="V1888" s="3">
        <f t="shared" si="93"/>
        <v>0.72173384789977157</v>
      </c>
    </row>
    <row r="1889" spans="13:22" x14ac:dyDescent="0.25">
      <c r="M1889" s="3">
        <v>1885</v>
      </c>
      <c r="N1889" s="122">
        <f>(_xlfn.GAMMA.INV(T1889,IF($O$2="Railway",$D$31,$D$32),IF($O$2="Railway",$F$31,$F$32))*'CBA Result'!$G$124)</f>
        <v>2360662693.4531913</v>
      </c>
      <c r="O1889" s="122">
        <f>'CBA Result'!$G$123+'CBA Result'!$G$127+'CBA Result'!$G$128+'CBA Result'!$G$129+'CBA Result'!$G$130</f>
        <v>728759586.14829445</v>
      </c>
      <c r="P1889" s="122">
        <f>'CBA Result'!$G$125+'CBA Result'!$G$126</f>
        <v>5415872827.8395329</v>
      </c>
      <c r="Q1889" s="122">
        <f>'CBA Result'!$G$110</f>
        <v>-7384971586.1375494</v>
      </c>
      <c r="R1889" s="3">
        <v>0.47706983127153135</v>
      </c>
      <c r="S1889" s="122">
        <f t="shared" si="91"/>
        <v>4140304301.5023513</v>
      </c>
      <c r="T1889" s="3">
        <v>0.31495868552180617</v>
      </c>
      <c r="U1889" s="122">
        <f t="shared" si="92"/>
        <v>-11328319155.41667</v>
      </c>
      <c r="V1889" s="3">
        <f t="shared" si="93"/>
        <v>0.63819940821908439</v>
      </c>
    </row>
    <row r="1890" spans="13:22" x14ac:dyDescent="0.25">
      <c r="M1890" s="3">
        <v>1886</v>
      </c>
      <c r="N1890" s="122">
        <f>(_xlfn.GAMMA.INV(T1890,IF($O$2="Railway",$D$31,$D$32),IF($O$2="Railway",$F$31,$F$32))*'CBA Result'!$G$124)</f>
        <v>2257363665.6322899</v>
      </c>
      <c r="O1890" s="122">
        <f>'CBA Result'!$G$123+'CBA Result'!$G$127+'CBA Result'!$G$128+'CBA Result'!$G$129+'CBA Result'!$G$130</f>
        <v>728759586.14829445</v>
      </c>
      <c r="P1890" s="122">
        <f>'CBA Result'!$G$125+'CBA Result'!$G$126</f>
        <v>5415872827.8395329</v>
      </c>
      <c r="Q1890" s="122">
        <f>'CBA Result'!$G$110</f>
        <v>-7384971586.1375494</v>
      </c>
      <c r="R1890" s="3">
        <v>0.27519729644051283</v>
      </c>
      <c r="S1890" s="122">
        <f t="shared" si="91"/>
        <v>2925594076.2769461</v>
      </c>
      <c r="T1890" s="3">
        <v>0.24618779748162534</v>
      </c>
      <c r="U1890" s="122">
        <f t="shared" si="92"/>
        <v>-10832609048.739948</v>
      </c>
      <c r="V1890" s="3">
        <f t="shared" si="93"/>
        <v>0.54573347025250418</v>
      </c>
    </row>
    <row r="1891" spans="13:22" x14ac:dyDescent="0.25">
      <c r="M1891" s="3">
        <v>1887</v>
      </c>
      <c r="N1891" s="122">
        <f>(_xlfn.GAMMA.INV(T1891,IF($O$2="Railway",$D$31,$D$32),IF($O$2="Railway",$F$31,$F$32))*'CBA Result'!$G$124)</f>
        <v>2488859308.4505563</v>
      </c>
      <c r="O1891" s="122">
        <f>'CBA Result'!$G$123+'CBA Result'!$G$127+'CBA Result'!$G$128+'CBA Result'!$G$129+'CBA Result'!$G$130</f>
        <v>728759586.14829445</v>
      </c>
      <c r="P1891" s="122">
        <f>'CBA Result'!$G$125+'CBA Result'!$G$126</f>
        <v>5415872827.8395329</v>
      </c>
      <c r="Q1891" s="122">
        <f>'CBA Result'!$G$110</f>
        <v>-7384971586.1375494</v>
      </c>
      <c r="R1891" s="3">
        <v>0.55520266528599582</v>
      </c>
      <c r="S1891" s="122">
        <f t="shared" si="91"/>
        <v>4634086963.3068056</v>
      </c>
      <c r="T1891" s="3">
        <v>0.4067032271956198</v>
      </c>
      <c r="U1891" s="122">
        <f t="shared" si="92"/>
        <v>-11943507497.809568</v>
      </c>
      <c r="V1891" s="3">
        <f t="shared" si="93"/>
        <v>0.65740368642508529</v>
      </c>
    </row>
    <row r="1892" spans="13:22" x14ac:dyDescent="0.25">
      <c r="M1892" s="3">
        <v>1888</v>
      </c>
      <c r="N1892" s="122">
        <f>(_xlfn.GAMMA.INV(T1892,IF($O$2="Railway",$D$31,$D$32),IF($O$2="Railway",$F$31,$F$32))*'CBA Result'!$G$124)</f>
        <v>2817552785.1239758</v>
      </c>
      <c r="O1892" s="122">
        <f>'CBA Result'!$G$123+'CBA Result'!$G$127+'CBA Result'!$G$128+'CBA Result'!$G$129+'CBA Result'!$G$130</f>
        <v>728759586.14829445</v>
      </c>
      <c r="P1892" s="122">
        <f>'CBA Result'!$G$125+'CBA Result'!$G$126</f>
        <v>5415872827.8395329</v>
      </c>
      <c r="Q1892" s="122">
        <f>'CBA Result'!$G$110</f>
        <v>-7384971586.1375494</v>
      </c>
      <c r="R1892" s="3">
        <v>0.34768229984544474</v>
      </c>
      <c r="S1892" s="122">
        <f t="shared" si="91"/>
        <v>3360628624.4043045</v>
      </c>
      <c r="T1892" s="3">
        <v>0.63972438774127527</v>
      </c>
      <c r="U1892" s="122">
        <f t="shared" si="92"/>
        <v>-13520837718.847281</v>
      </c>
      <c r="V1892" s="3">
        <f t="shared" si="93"/>
        <v>0.51083676465169692</v>
      </c>
    </row>
    <row r="1893" spans="13:22" x14ac:dyDescent="0.25">
      <c r="M1893" s="3">
        <v>1889</v>
      </c>
      <c r="N1893" s="122">
        <f>(_xlfn.GAMMA.INV(T1893,IF($O$2="Railway",$D$31,$D$32),IF($O$2="Railway",$F$31,$F$32))*'CBA Result'!$G$124)</f>
        <v>3102358314.3429565</v>
      </c>
      <c r="O1893" s="122">
        <f>'CBA Result'!$G$123+'CBA Result'!$G$127+'CBA Result'!$G$128+'CBA Result'!$G$129+'CBA Result'!$G$130</f>
        <v>728759586.14829445</v>
      </c>
      <c r="P1893" s="122">
        <f>'CBA Result'!$G$125+'CBA Result'!$G$126</f>
        <v>5415872827.8395329</v>
      </c>
      <c r="Q1893" s="122">
        <f>'CBA Result'!$G$110</f>
        <v>-7384971586.1375494</v>
      </c>
      <c r="R1893" s="3">
        <v>0.19878332879125615</v>
      </c>
      <c r="S1893" s="122">
        <f t="shared" si="91"/>
        <v>2450088112.1506605</v>
      </c>
      <c r="T1893" s="3">
        <v>0.79842812920220585</v>
      </c>
      <c r="U1893" s="122">
        <f t="shared" si="92"/>
        <v>-14887558996.37991</v>
      </c>
      <c r="V1893" s="3">
        <f t="shared" si="93"/>
        <v>0.42190973108279622</v>
      </c>
    </row>
    <row r="1894" spans="13:22" x14ac:dyDescent="0.25">
      <c r="M1894" s="3">
        <v>1890</v>
      </c>
      <c r="N1894" s="122">
        <f>(_xlfn.GAMMA.INV(T1894,IF($O$2="Railway",$D$31,$D$32),IF($O$2="Railway",$F$31,$F$32))*'CBA Result'!$G$124)</f>
        <v>2493765204.331521</v>
      </c>
      <c r="O1894" s="122">
        <f>'CBA Result'!$G$123+'CBA Result'!$G$127+'CBA Result'!$G$128+'CBA Result'!$G$129+'CBA Result'!$G$130</f>
        <v>728759586.14829445</v>
      </c>
      <c r="P1894" s="122">
        <f>'CBA Result'!$G$125+'CBA Result'!$G$126</f>
        <v>5415872827.8395329</v>
      </c>
      <c r="Q1894" s="122">
        <f>'CBA Result'!$G$110</f>
        <v>-7384971586.1375494</v>
      </c>
      <c r="R1894" s="3">
        <v>0.72841036268101378</v>
      </c>
      <c r="S1894" s="122">
        <f t="shared" si="91"/>
        <v>5887502052.71737</v>
      </c>
      <c r="T1894" s="3">
        <v>0.41029054134578657</v>
      </c>
      <c r="U1894" s="122">
        <f t="shared" si="92"/>
        <v>-11967049850.741625</v>
      </c>
      <c r="V1894" s="3">
        <f t="shared" si="93"/>
        <v>0.76125920396601476</v>
      </c>
    </row>
    <row r="1895" spans="13:22" x14ac:dyDescent="0.25">
      <c r="M1895" s="3">
        <v>1891</v>
      </c>
      <c r="N1895" s="122">
        <f>(_xlfn.GAMMA.INV(T1895,IF($O$2="Railway",$D$31,$D$32),IF($O$2="Railway",$F$31,$F$32))*'CBA Result'!$G$124)</f>
        <v>2036210818.153394</v>
      </c>
      <c r="O1895" s="122">
        <f>'CBA Result'!$G$123+'CBA Result'!$G$127+'CBA Result'!$G$128+'CBA Result'!$G$129+'CBA Result'!$G$130</f>
        <v>728759586.14829445</v>
      </c>
      <c r="P1895" s="122">
        <f>'CBA Result'!$G$125+'CBA Result'!$G$126</f>
        <v>5415872827.8395329</v>
      </c>
      <c r="Q1895" s="122">
        <f>'CBA Result'!$G$110</f>
        <v>-7384971586.1375494</v>
      </c>
      <c r="R1895" s="3">
        <v>0.93095813856567045</v>
      </c>
      <c r="S1895" s="122">
        <f t="shared" si="91"/>
        <v>8273729788.8843269</v>
      </c>
      <c r="T1895" s="3">
        <v>0.12567023460368509</v>
      </c>
      <c r="U1895" s="122">
        <f t="shared" si="92"/>
        <v>-9771343478.9836178</v>
      </c>
      <c r="V1895" s="3">
        <f t="shared" si="93"/>
        <v>1.1297013780068474</v>
      </c>
    </row>
    <row r="1896" spans="13:22" x14ac:dyDescent="0.25">
      <c r="M1896" s="3">
        <v>1892</v>
      </c>
      <c r="N1896" s="122">
        <f>(_xlfn.GAMMA.INV(T1896,IF($O$2="Railway",$D$31,$D$32),IF($O$2="Railway",$F$31,$F$32))*'CBA Result'!$G$124)</f>
        <v>3149132402.6444607</v>
      </c>
      <c r="O1896" s="122">
        <f>'CBA Result'!$G$123+'CBA Result'!$G$127+'CBA Result'!$G$128+'CBA Result'!$G$129+'CBA Result'!$G$130</f>
        <v>728759586.14829445</v>
      </c>
      <c r="P1896" s="122">
        <f>'CBA Result'!$G$125+'CBA Result'!$G$126</f>
        <v>5415872827.8395329</v>
      </c>
      <c r="Q1896" s="122">
        <f>'CBA Result'!$G$110</f>
        <v>-7384971586.1375494</v>
      </c>
      <c r="R1896" s="3">
        <v>0.49158088222875151</v>
      </c>
      <c r="S1896" s="122">
        <f t="shared" si="91"/>
        <v>4230082032.5113201</v>
      </c>
      <c r="T1896" s="3">
        <v>0.81905425007340948</v>
      </c>
      <c r="U1896" s="122">
        <f t="shared" si="92"/>
        <v>-15112017917.153542</v>
      </c>
      <c r="V1896" s="3">
        <f t="shared" si="93"/>
        <v>0.53652490790794871</v>
      </c>
    </row>
    <row r="1897" spans="13:22" x14ac:dyDescent="0.25">
      <c r="M1897" s="3">
        <v>1893</v>
      </c>
      <c r="N1897" s="122">
        <f>(_xlfn.GAMMA.INV(T1897,IF($O$2="Railway",$D$31,$D$32),IF($O$2="Railway",$F$31,$F$32))*'CBA Result'!$G$124)</f>
        <v>1893609943.4084339</v>
      </c>
      <c r="O1897" s="122">
        <f>'CBA Result'!$G$123+'CBA Result'!$G$127+'CBA Result'!$G$128+'CBA Result'!$G$129+'CBA Result'!$G$130</f>
        <v>728759586.14829445</v>
      </c>
      <c r="P1897" s="122">
        <f>'CBA Result'!$G$125+'CBA Result'!$G$126</f>
        <v>5415872827.8395329</v>
      </c>
      <c r="Q1897" s="122">
        <f>'CBA Result'!$G$110</f>
        <v>-7384971586.1375494</v>
      </c>
      <c r="R1897" s="3">
        <v>0.99294245059516051</v>
      </c>
      <c r="S1897" s="122">
        <f t="shared" si="91"/>
        <v>10518320045.309151</v>
      </c>
      <c r="T1897" s="3">
        <v>7.1809021454063093E-2</v>
      </c>
      <c r="U1897" s="122">
        <f t="shared" si="92"/>
        <v>-9087032151.7310791</v>
      </c>
      <c r="V1897" s="3">
        <f t="shared" si="93"/>
        <v>1.4460925586537712</v>
      </c>
    </row>
    <row r="1898" spans="13:22" x14ac:dyDescent="0.25">
      <c r="M1898" s="3">
        <v>1894</v>
      </c>
      <c r="N1898" s="122">
        <f>(_xlfn.GAMMA.INV(T1898,IF($O$2="Railway",$D$31,$D$32),IF($O$2="Railway",$F$31,$F$32))*'CBA Result'!$G$124)</f>
        <v>2907959892.8661294</v>
      </c>
      <c r="O1898" s="122">
        <f>'CBA Result'!$G$123+'CBA Result'!$G$127+'CBA Result'!$G$128+'CBA Result'!$G$129+'CBA Result'!$G$130</f>
        <v>728759586.14829445</v>
      </c>
      <c r="P1898" s="122">
        <f>'CBA Result'!$G$125+'CBA Result'!$G$126</f>
        <v>5415872827.8395329</v>
      </c>
      <c r="Q1898" s="122">
        <f>'CBA Result'!$G$110</f>
        <v>-7384971586.1375494</v>
      </c>
      <c r="R1898" s="3">
        <v>0.88509924411022234</v>
      </c>
      <c r="S1898" s="122">
        <f t="shared" si="91"/>
        <v>7520128404.8964577</v>
      </c>
      <c r="T1898" s="3">
        <v>0.69598237705842425</v>
      </c>
      <c r="U1898" s="122">
        <f t="shared" si="92"/>
        <v>-13954682237.702749</v>
      </c>
      <c r="V1898" s="3">
        <f t="shared" si="93"/>
        <v>0.79950569234513402</v>
      </c>
    </row>
    <row r="1899" spans="13:22" x14ac:dyDescent="0.25">
      <c r="M1899" s="3">
        <v>1895</v>
      </c>
      <c r="N1899" s="122">
        <f>(_xlfn.GAMMA.INV(T1899,IF($O$2="Railway",$D$31,$D$32),IF($O$2="Railway",$F$31,$F$32))*'CBA Result'!$G$124)</f>
        <v>1864982052.3829467</v>
      </c>
      <c r="O1899" s="122">
        <f>'CBA Result'!$G$123+'CBA Result'!$G$127+'CBA Result'!$G$128+'CBA Result'!$G$129+'CBA Result'!$G$130</f>
        <v>728759586.14829445</v>
      </c>
      <c r="P1899" s="122">
        <f>'CBA Result'!$G$125+'CBA Result'!$G$126</f>
        <v>5415872827.8395329</v>
      </c>
      <c r="Q1899" s="122">
        <f>'CBA Result'!$G$110</f>
        <v>-7384971586.1375494</v>
      </c>
      <c r="R1899" s="3">
        <v>0.32157747870743103</v>
      </c>
      <c r="S1899" s="122">
        <f t="shared" si="91"/>
        <v>3204744460.4915309</v>
      </c>
      <c r="T1899" s="3">
        <v>6.3293178298690078E-2</v>
      </c>
      <c r="U1899" s="122">
        <f t="shared" si="92"/>
        <v>-8949652979.6949368</v>
      </c>
      <c r="V1899" s="3">
        <f t="shared" si="93"/>
        <v>0.64790066298418902</v>
      </c>
    </row>
    <row r="1900" spans="13:22" x14ac:dyDescent="0.25">
      <c r="M1900" s="3">
        <v>1896</v>
      </c>
      <c r="N1900" s="122">
        <f>(_xlfn.GAMMA.INV(T1900,IF($O$2="Railway",$D$31,$D$32),IF($O$2="Railway",$F$31,$F$32))*'CBA Result'!$G$124)</f>
        <v>2840072006.5459218</v>
      </c>
      <c r="O1900" s="122">
        <f>'CBA Result'!$G$123+'CBA Result'!$G$127+'CBA Result'!$G$128+'CBA Result'!$G$129+'CBA Result'!$G$130</f>
        <v>728759586.14829445</v>
      </c>
      <c r="P1900" s="122">
        <f>'CBA Result'!$G$125+'CBA Result'!$G$126</f>
        <v>5415872827.8395329</v>
      </c>
      <c r="Q1900" s="122">
        <f>'CBA Result'!$G$110</f>
        <v>-7384971586.1375494</v>
      </c>
      <c r="R1900" s="3">
        <v>0.48010639368139285</v>
      </c>
      <c r="S1900" s="122">
        <f t="shared" si="91"/>
        <v>4159031223.1641674</v>
      </c>
      <c r="T1900" s="3">
        <v>0.65419642841608583</v>
      </c>
      <c r="U1900" s="122">
        <f t="shared" si="92"/>
        <v>-13628902682.175917</v>
      </c>
      <c r="V1900" s="3">
        <f t="shared" si="93"/>
        <v>0.56702017734450461</v>
      </c>
    </row>
    <row r="1901" spans="13:22" x14ac:dyDescent="0.25">
      <c r="M1901" s="3">
        <v>1897</v>
      </c>
      <c r="N1901" s="122">
        <f>(_xlfn.GAMMA.INV(T1901,IF($O$2="Railway",$D$31,$D$32),IF($O$2="Railway",$F$31,$F$32))*'CBA Result'!$G$124)</f>
        <v>3300158340.4169312</v>
      </c>
      <c r="O1901" s="122">
        <f>'CBA Result'!$G$123+'CBA Result'!$G$127+'CBA Result'!$G$128+'CBA Result'!$G$129+'CBA Result'!$G$130</f>
        <v>728759586.14829445</v>
      </c>
      <c r="P1901" s="122">
        <f>'CBA Result'!$G$125+'CBA Result'!$G$126</f>
        <v>5415872827.8395329</v>
      </c>
      <c r="Q1901" s="122">
        <f>'CBA Result'!$G$110</f>
        <v>-7384971586.1375494</v>
      </c>
      <c r="R1901" s="3">
        <v>0.55216514536233474</v>
      </c>
      <c r="S1901" s="122">
        <f t="shared" si="91"/>
        <v>4614341481.2891245</v>
      </c>
      <c r="T1901" s="3">
        <v>0.87521835252051328</v>
      </c>
      <c r="U1901" s="122">
        <f t="shared" si="92"/>
        <v>-15836759333.442022</v>
      </c>
      <c r="V1901" s="3">
        <f t="shared" si="93"/>
        <v>0.54577197429543756</v>
      </c>
    </row>
    <row r="1902" spans="13:22" x14ac:dyDescent="0.25">
      <c r="M1902" s="3">
        <v>1898</v>
      </c>
      <c r="N1902" s="122">
        <f>(_xlfn.GAMMA.INV(T1902,IF($O$2="Railway",$D$31,$D$32),IF($O$2="Railway",$F$31,$F$32))*'CBA Result'!$G$124)</f>
        <v>2983394325.2983956</v>
      </c>
      <c r="O1902" s="122">
        <f>'CBA Result'!$G$123+'CBA Result'!$G$127+'CBA Result'!$G$128+'CBA Result'!$G$129+'CBA Result'!$G$130</f>
        <v>728759586.14829445</v>
      </c>
      <c r="P1902" s="122">
        <f>'CBA Result'!$G$125+'CBA Result'!$G$126</f>
        <v>5415872827.8395329</v>
      </c>
      <c r="Q1902" s="122">
        <f>'CBA Result'!$G$110</f>
        <v>-7384971586.1375494</v>
      </c>
      <c r="R1902" s="3">
        <v>0.61579322475290577</v>
      </c>
      <c r="S1902" s="122">
        <f t="shared" si="91"/>
        <v>5040410057.5601387</v>
      </c>
      <c r="T1902" s="3">
        <v>0.73888647704445731</v>
      </c>
      <c r="U1902" s="122">
        <f t="shared" si="92"/>
        <v>-14316676066.075745</v>
      </c>
      <c r="V1902" s="3">
        <f t="shared" si="93"/>
        <v>0.61135447422370437</v>
      </c>
    </row>
    <row r="1903" spans="13:22" x14ac:dyDescent="0.25">
      <c r="M1903" s="3">
        <v>1899</v>
      </c>
      <c r="N1903" s="122">
        <f>(_xlfn.GAMMA.INV(T1903,IF($O$2="Railway",$D$31,$D$32),IF($O$2="Railway",$F$31,$F$32))*'CBA Result'!$G$124)</f>
        <v>2591117636.0111003</v>
      </c>
      <c r="O1903" s="122">
        <f>'CBA Result'!$G$123+'CBA Result'!$G$127+'CBA Result'!$G$128+'CBA Result'!$G$129+'CBA Result'!$G$130</f>
        <v>728759586.14829445</v>
      </c>
      <c r="P1903" s="122">
        <f>'CBA Result'!$G$125+'CBA Result'!$G$126</f>
        <v>5415872827.8395329</v>
      </c>
      <c r="Q1903" s="122">
        <f>'CBA Result'!$G$110</f>
        <v>-7384971586.1375494</v>
      </c>
      <c r="R1903" s="3">
        <v>0.18285014535460198</v>
      </c>
      <c r="S1903" s="122">
        <f t="shared" si="91"/>
        <v>2346607858.7904291</v>
      </c>
      <c r="T1903" s="3">
        <v>0.48166304777427871</v>
      </c>
      <c r="U1903" s="122">
        <f t="shared" si="92"/>
        <v>-12434223504.851831</v>
      </c>
      <c r="V1903" s="3">
        <f t="shared" si="93"/>
        <v>0.45571684301305682</v>
      </c>
    </row>
    <row r="1904" spans="13:22" x14ac:dyDescent="0.25">
      <c r="M1904" s="3">
        <v>1900</v>
      </c>
      <c r="N1904" s="122">
        <f>(_xlfn.GAMMA.INV(T1904,IF($O$2="Railway",$D$31,$D$32),IF($O$2="Railway",$F$31,$F$32))*'CBA Result'!$G$124)</f>
        <v>2076951584.6715264</v>
      </c>
      <c r="O1904" s="122">
        <f>'CBA Result'!$G$123+'CBA Result'!$G$127+'CBA Result'!$G$128+'CBA Result'!$G$129+'CBA Result'!$G$130</f>
        <v>728759586.14829445</v>
      </c>
      <c r="P1904" s="122">
        <f>'CBA Result'!$G$125+'CBA Result'!$G$126</f>
        <v>5415872827.8395329</v>
      </c>
      <c r="Q1904" s="122">
        <f>'CBA Result'!$G$110</f>
        <v>-7384971586.1375494</v>
      </c>
      <c r="R1904" s="3">
        <v>0.93471436103143413</v>
      </c>
      <c r="S1904" s="122">
        <f t="shared" si="91"/>
        <v>8349087144.3059959</v>
      </c>
      <c r="T1904" s="3">
        <v>0.14462091714810754</v>
      </c>
      <c r="U1904" s="122">
        <f t="shared" si="92"/>
        <v>-9966849769.2442551</v>
      </c>
      <c r="V1904" s="3">
        <f t="shared" si="93"/>
        <v>1.1191899720960317</v>
      </c>
    </row>
    <row r="1905" spans="13:22" x14ac:dyDescent="0.25">
      <c r="M1905" s="3">
        <v>1901</v>
      </c>
      <c r="N1905" s="122">
        <f>(_xlfn.GAMMA.INV(T1905,IF($O$2="Railway",$D$31,$D$32),IF($O$2="Railway",$F$31,$F$32))*'CBA Result'!$G$124)</f>
        <v>3171837047.858675</v>
      </c>
      <c r="O1905" s="122">
        <f>'CBA Result'!$G$123+'CBA Result'!$G$127+'CBA Result'!$G$128+'CBA Result'!$G$129+'CBA Result'!$G$130</f>
        <v>728759586.14829445</v>
      </c>
      <c r="P1905" s="122">
        <f>'CBA Result'!$G$125+'CBA Result'!$G$126</f>
        <v>5415872827.8395329</v>
      </c>
      <c r="Q1905" s="122">
        <f>'CBA Result'!$G$110</f>
        <v>-7384971586.1375494</v>
      </c>
      <c r="R1905" s="3">
        <v>0.33115229628854326</v>
      </c>
      <c r="S1905" s="122">
        <f t="shared" si="91"/>
        <v>3261974372.6368861</v>
      </c>
      <c r="T1905" s="3">
        <v>0.82850365670070814</v>
      </c>
      <c r="U1905" s="122">
        <f t="shared" si="92"/>
        <v>-15220972689.900377</v>
      </c>
      <c r="V1905" s="3">
        <f t="shared" si="93"/>
        <v>0.47057248919423267</v>
      </c>
    </row>
    <row r="1906" spans="13:22" x14ac:dyDescent="0.25">
      <c r="M1906" s="3">
        <v>1902</v>
      </c>
      <c r="N1906" s="122">
        <f>(_xlfn.GAMMA.INV(T1906,IF($O$2="Railway",$D$31,$D$32),IF($O$2="Railway",$F$31,$F$32))*'CBA Result'!$G$124)</f>
        <v>3405145747.9874535</v>
      </c>
      <c r="O1906" s="122">
        <f>'CBA Result'!$G$123+'CBA Result'!$G$127+'CBA Result'!$G$128+'CBA Result'!$G$129+'CBA Result'!$G$130</f>
        <v>728759586.14829445</v>
      </c>
      <c r="P1906" s="122">
        <f>'CBA Result'!$G$125+'CBA Result'!$G$126</f>
        <v>5415872827.8395329</v>
      </c>
      <c r="Q1906" s="122">
        <f>'CBA Result'!$G$110</f>
        <v>-7384971586.1375494</v>
      </c>
      <c r="R1906" s="3">
        <v>0.29017956656192734</v>
      </c>
      <c r="S1906" s="122">
        <f t="shared" si="91"/>
        <v>3016232691.4175653</v>
      </c>
      <c r="T1906" s="3">
        <v>0.90554311532686582</v>
      </c>
      <c r="U1906" s="122">
        <f t="shared" si="92"/>
        <v>-16340571616.135794</v>
      </c>
      <c r="V1906" s="3">
        <f t="shared" si="93"/>
        <v>0.43756963914853381</v>
      </c>
    </row>
    <row r="1907" spans="13:22" x14ac:dyDescent="0.25">
      <c r="M1907" s="3">
        <v>1903</v>
      </c>
      <c r="N1907" s="122">
        <f>(_xlfn.GAMMA.INV(T1907,IF($O$2="Railway",$D$31,$D$32),IF($O$2="Railway",$F$31,$F$32))*'CBA Result'!$G$124)</f>
        <v>2641979825.3521733</v>
      </c>
      <c r="O1907" s="122">
        <f>'CBA Result'!$G$123+'CBA Result'!$G$127+'CBA Result'!$G$128+'CBA Result'!$G$129+'CBA Result'!$G$130</f>
        <v>728759586.14829445</v>
      </c>
      <c r="P1907" s="122">
        <f>'CBA Result'!$G$125+'CBA Result'!$G$126</f>
        <v>5415872827.8395329</v>
      </c>
      <c r="Q1907" s="122">
        <f>'CBA Result'!$G$110</f>
        <v>-7384971586.1375494</v>
      </c>
      <c r="R1907" s="3">
        <v>0.63502255706793886</v>
      </c>
      <c r="S1907" s="122">
        <f t="shared" si="91"/>
        <v>5175229771.0160265</v>
      </c>
      <c r="T1907" s="3">
        <v>0.51861870501069784</v>
      </c>
      <c r="U1907" s="122">
        <f t="shared" si="92"/>
        <v>-12678300354.711336</v>
      </c>
      <c r="V1907" s="3">
        <f t="shared" si="93"/>
        <v>0.67406268532995894</v>
      </c>
    </row>
    <row r="1908" spans="13:22" x14ac:dyDescent="0.25">
      <c r="M1908" s="3">
        <v>1904</v>
      </c>
      <c r="N1908" s="122">
        <f>(_xlfn.GAMMA.INV(T1908,IF($O$2="Railway",$D$31,$D$32),IF($O$2="Railway",$F$31,$F$32))*'CBA Result'!$G$124)</f>
        <v>2390367304.7721004</v>
      </c>
      <c r="O1908" s="122">
        <f>'CBA Result'!$G$123+'CBA Result'!$G$127+'CBA Result'!$G$128+'CBA Result'!$G$129+'CBA Result'!$G$130</f>
        <v>728759586.14829445</v>
      </c>
      <c r="P1908" s="122">
        <f>'CBA Result'!$G$125+'CBA Result'!$G$126</f>
        <v>5415872827.8395329</v>
      </c>
      <c r="Q1908" s="122">
        <f>'CBA Result'!$G$110</f>
        <v>-7384971586.1375494</v>
      </c>
      <c r="R1908" s="3">
        <v>0.21070962364637713</v>
      </c>
      <c r="S1908" s="122">
        <f t="shared" si="91"/>
        <v>2526316183.7761431</v>
      </c>
      <c r="T1908" s="3">
        <v>0.33574549967939615</v>
      </c>
      <c r="U1908" s="122">
        <f t="shared" si="92"/>
        <v>-11470865279.579782</v>
      </c>
      <c r="V1908" s="3">
        <f t="shared" si="93"/>
        <v>0.49215494534195681</v>
      </c>
    </row>
    <row r="1909" spans="13:22" x14ac:dyDescent="0.25">
      <c r="M1909" s="3">
        <v>1905</v>
      </c>
      <c r="N1909" s="122">
        <f>(_xlfn.GAMMA.INV(T1909,IF($O$2="Railway",$D$31,$D$32),IF($O$2="Railway",$F$31,$F$32))*'CBA Result'!$G$124)</f>
        <v>2142008240.7620001</v>
      </c>
      <c r="O1909" s="122">
        <f>'CBA Result'!$G$123+'CBA Result'!$G$127+'CBA Result'!$G$128+'CBA Result'!$G$129+'CBA Result'!$G$130</f>
        <v>728759586.14829445</v>
      </c>
      <c r="P1909" s="122">
        <f>'CBA Result'!$G$125+'CBA Result'!$G$126</f>
        <v>5415872827.8395329</v>
      </c>
      <c r="Q1909" s="122">
        <f>'CBA Result'!$G$110</f>
        <v>-7384971586.1375494</v>
      </c>
      <c r="R1909" s="3">
        <v>0.27163405748206459</v>
      </c>
      <c r="S1909" s="122">
        <f t="shared" si="91"/>
        <v>2903950993.341702</v>
      </c>
      <c r="T1909" s="3">
        <v>0.17807001150756463</v>
      </c>
      <c r="U1909" s="122">
        <f t="shared" si="92"/>
        <v>-10279042851.898941</v>
      </c>
      <c r="V1909" s="3">
        <f t="shared" si="93"/>
        <v>0.5617953834276681</v>
      </c>
    </row>
    <row r="1910" spans="13:22" x14ac:dyDescent="0.25">
      <c r="M1910" s="3">
        <v>1906</v>
      </c>
      <c r="N1910" s="122">
        <f>(_xlfn.GAMMA.INV(T1910,IF($O$2="Railway",$D$31,$D$32),IF($O$2="Railway",$F$31,$F$32))*'CBA Result'!$G$124)</f>
        <v>2765074305.7559299</v>
      </c>
      <c r="O1910" s="122">
        <f>'CBA Result'!$G$123+'CBA Result'!$G$127+'CBA Result'!$G$128+'CBA Result'!$G$129+'CBA Result'!$G$130</f>
        <v>728759586.14829445</v>
      </c>
      <c r="P1910" s="122">
        <f>'CBA Result'!$G$125+'CBA Result'!$G$126</f>
        <v>5415872827.8395329</v>
      </c>
      <c r="Q1910" s="122">
        <f>'CBA Result'!$G$110</f>
        <v>-7384971586.1375494</v>
      </c>
      <c r="R1910" s="3">
        <v>0.47314917488585906</v>
      </c>
      <c r="S1910" s="122">
        <f t="shared" si="91"/>
        <v>4116169532.5109386</v>
      </c>
      <c r="T1910" s="3">
        <v>0.60493371219488967</v>
      </c>
      <c r="U1910" s="122">
        <f t="shared" si="92"/>
        <v>-13269004636.24684</v>
      </c>
      <c r="V1910" s="3">
        <f t="shared" si="93"/>
        <v>0.57351727827624499</v>
      </c>
    </row>
    <row r="1911" spans="13:22" x14ac:dyDescent="0.25">
      <c r="M1911" s="3">
        <v>1907</v>
      </c>
      <c r="N1911" s="122">
        <f>(_xlfn.GAMMA.INV(T1911,IF($O$2="Railway",$D$31,$D$32),IF($O$2="Railway",$F$31,$F$32))*'CBA Result'!$G$124)</f>
        <v>2181689586.3856182</v>
      </c>
      <c r="O1911" s="122">
        <f>'CBA Result'!$G$123+'CBA Result'!$G$127+'CBA Result'!$G$128+'CBA Result'!$G$129+'CBA Result'!$G$130</f>
        <v>728759586.14829445</v>
      </c>
      <c r="P1911" s="122">
        <f>'CBA Result'!$G$125+'CBA Result'!$G$126</f>
        <v>5415872827.8395329</v>
      </c>
      <c r="Q1911" s="122">
        <f>'CBA Result'!$G$110</f>
        <v>-7384971586.1375494</v>
      </c>
      <c r="R1911" s="3">
        <v>0.38465946015000985</v>
      </c>
      <c r="S1911" s="122">
        <f t="shared" si="91"/>
        <v>3581258975.2683949</v>
      </c>
      <c r="T1911" s="3">
        <v>0.20030296793705127</v>
      </c>
      <c r="U1911" s="122">
        <f t="shared" si="92"/>
        <v>-10469465206.175732</v>
      </c>
      <c r="V1911" s="3">
        <f t="shared" si="93"/>
        <v>0.62006110340506948</v>
      </c>
    </row>
    <row r="1912" spans="13:22" x14ac:dyDescent="0.25">
      <c r="M1912" s="3">
        <v>1908</v>
      </c>
      <c r="N1912" s="122">
        <f>(_xlfn.GAMMA.INV(T1912,IF($O$2="Railway",$D$31,$D$32),IF($O$2="Railway",$F$31,$F$32))*'CBA Result'!$G$124)</f>
        <v>3019137914.6978312</v>
      </c>
      <c r="O1912" s="122">
        <f>'CBA Result'!$G$123+'CBA Result'!$G$127+'CBA Result'!$G$128+'CBA Result'!$G$129+'CBA Result'!$G$130</f>
        <v>728759586.14829445</v>
      </c>
      <c r="P1912" s="122">
        <f>'CBA Result'!$G$125+'CBA Result'!$G$126</f>
        <v>5415872827.8395329</v>
      </c>
      <c r="Q1912" s="122">
        <f>'CBA Result'!$G$110</f>
        <v>-7384971586.1375494</v>
      </c>
      <c r="R1912" s="3">
        <v>0.75254143700840415</v>
      </c>
      <c r="S1912" s="122">
        <f t="shared" si="91"/>
        <v>6092372846.4342632</v>
      </c>
      <c r="T1912" s="3">
        <v>0.75783975360886435</v>
      </c>
      <c r="U1912" s="122">
        <f t="shared" si="92"/>
        <v>-14488201964.121204</v>
      </c>
      <c r="V1912" s="3">
        <f t="shared" si="93"/>
        <v>0.67919196403038673</v>
      </c>
    </row>
    <row r="1913" spans="13:22" x14ac:dyDescent="0.25">
      <c r="M1913" s="3">
        <v>1909</v>
      </c>
      <c r="N1913" s="122">
        <f>(_xlfn.GAMMA.INV(T1913,IF($O$2="Railway",$D$31,$D$32),IF($O$2="Railway",$F$31,$F$32))*'CBA Result'!$G$124)</f>
        <v>2545486981.9729538</v>
      </c>
      <c r="O1913" s="122">
        <f>'CBA Result'!$G$123+'CBA Result'!$G$127+'CBA Result'!$G$128+'CBA Result'!$G$129+'CBA Result'!$G$130</f>
        <v>728759586.14829445</v>
      </c>
      <c r="P1913" s="122">
        <f>'CBA Result'!$G$125+'CBA Result'!$G$126</f>
        <v>5415872827.8395329</v>
      </c>
      <c r="Q1913" s="122">
        <f>'CBA Result'!$G$110</f>
        <v>-7384971586.1375494</v>
      </c>
      <c r="R1913" s="3">
        <v>0.15786798380259592</v>
      </c>
      <c r="S1913" s="122">
        <f t="shared" si="91"/>
        <v>2179707741.8674054</v>
      </c>
      <c r="T1913" s="3">
        <v>0.44822161003705352</v>
      </c>
      <c r="U1913" s="122">
        <f t="shared" si="92"/>
        <v>-12215251682.385162</v>
      </c>
      <c r="V1913" s="3">
        <f t="shared" si="93"/>
        <v>0.44648726459344706</v>
      </c>
    </row>
    <row r="1914" spans="13:22" x14ac:dyDescent="0.25">
      <c r="M1914" s="3">
        <v>1910</v>
      </c>
      <c r="N1914" s="122">
        <f>(_xlfn.GAMMA.INV(T1914,IF($O$2="Railway",$D$31,$D$32),IF($O$2="Railway",$F$31,$F$32))*'CBA Result'!$G$124)</f>
        <v>2443368809.3177862</v>
      </c>
      <c r="O1914" s="122">
        <f>'CBA Result'!$G$123+'CBA Result'!$G$127+'CBA Result'!$G$128+'CBA Result'!$G$129+'CBA Result'!$G$130</f>
        <v>728759586.14829445</v>
      </c>
      <c r="P1914" s="122">
        <f>'CBA Result'!$G$125+'CBA Result'!$G$126</f>
        <v>5415872827.8395329</v>
      </c>
      <c r="Q1914" s="122">
        <f>'CBA Result'!$G$110</f>
        <v>-7384971586.1375494</v>
      </c>
      <c r="R1914" s="3">
        <v>0.19642531110330541</v>
      </c>
      <c r="S1914" s="122">
        <f t="shared" si="91"/>
        <v>2434898544.8000507</v>
      </c>
      <c r="T1914" s="3">
        <v>0.37362632529730389</v>
      </c>
      <c r="U1914" s="122">
        <f t="shared" si="92"/>
        <v>-11725208248.98237</v>
      </c>
      <c r="V1914" s="3">
        <f t="shared" si="93"/>
        <v>0.47820275949066959</v>
      </c>
    </row>
    <row r="1915" spans="13:22" x14ac:dyDescent="0.25">
      <c r="M1915" s="3">
        <v>1911</v>
      </c>
      <c r="N1915" s="122">
        <f>(_xlfn.GAMMA.INV(T1915,IF($O$2="Railway",$D$31,$D$32),IF($O$2="Railway",$F$31,$F$32))*'CBA Result'!$G$124)</f>
        <v>2133360860.2268629</v>
      </c>
      <c r="O1915" s="122">
        <f>'CBA Result'!$G$123+'CBA Result'!$G$127+'CBA Result'!$G$128+'CBA Result'!$G$129+'CBA Result'!$G$130</f>
        <v>728759586.14829445</v>
      </c>
      <c r="P1915" s="122">
        <f>'CBA Result'!$G$125+'CBA Result'!$G$126</f>
        <v>5415872827.8395329</v>
      </c>
      <c r="Q1915" s="122">
        <f>'CBA Result'!$G$110</f>
        <v>-7384971586.1375494</v>
      </c>
      <c r="R1915" s="3">
        <v>0.36460350845296441</v>
      </c>
      <c r="S1915" s="122">
        <f t="shared" si="91"/>
        <v>3461546886.7995343</v>
      </c>
      <c r="T1915" s="3">
        <v>0.17340461994600642</v>
      </c>
      <c r="U1915" s="122">
        <f t="shared" si="92"/>
        <v>-10237545908.336422</v>
      </c>
      <c r="V1915" s="3">
        <f t="shared" si="93"/>
        <v>0.61769367285819321</v>
      </c>
    </row>
    <row r="1916" spans="13:22" x14ac:dyDescent="0.25">
      <c r="M1916" s="3">
        <v>1912</v>
      </c>
      <c r="N1916" s="122">
        <f>(_xlfn.GAMMA.INV(T1916,IF($O$2="Railway",$D$31,$D$32),IF($O$2="Railway",$F$31,$F$32))*'CBA Result'!$G$124)</f>
        <v>2585510299.5041814</v>
      </c>
      <c r="O1916" s="122">
        <f>'CBA Result'!$G$123+'CBA Result'!$G$127+'CBA Result'!$G$128+'CBA Result'!$G$129+'CBA Result'!$G$130</f>
        <v>728759586.14829445</v>
      </c>
      <c r="P1916" s="122">
        <f>'CBA Result'!$G$125+'CBA Result'!$G$126</f>
        <v>5415872827.8395329</v>
      </c>
      <c r="Q1916" s="122">
        <f>'CBA Result'!$G$110</f>
        <v>-7384971586.1375494</v>
      </c>
      <c r="R1916" s="3">
        <v>0.12831931140811681</v>
      </c>
      <c r="S1916" s="122">
        <f t="shared" si="91"/>
        <v>1972535983.3356559</v>
      </c>
      <c r="T1916" s="3">
        <v>0.4775632043391923</v>
      </c>
      <c r="U1916" s="122">
        <f t="shared" si="92"/>
        <v>-12407315087.254368</v>
      </c>
      <c r="V1916" s="3">
        <f t="shared" si="93"/>
        <v>0.4261039420542399</v>
      </c>
    </row>
    <row r="1917" spans="13:22" x14ac:dyDescent="0.25">
      <c r="M1917" s="3">
        <v>1913</v>
      </c>
      <c r="N1917" s="122">
        <f>(_xlfn.GAMMA.INV(T1917,IF($O$2="Railway",$D$31,$D$32),IF($O$2="Railway",$F$31,$F$32))*'CBA Result'!$G$124)</f>
        <v>2499893535.603086</v>
      </c>
      <c r="O1917" s="122">
        <f>'CBA Result'!$G$123+'CBA Result'!$G$127+'CBA Result'!$G$128+'CBA Result'!$G$129+'CBA Result'!$G$130</f>
        <v>728759586.14829445</v>
      </c>
      <c r="P1917" s="122">
        <f>'CBA Result'!$G$125+'CBA Result'!$G$126</f>
        <v>5415872827.8395329</v>
      </c>
      <c r="Q1917" s="122">
        <f>'CBA Result'!$G$110</f>
        <v>-7384971586.1375494</v>
      </c>
      <c r="R1917" s="3">
        <v>0.42769201130767009</v>
      </c>
      <c r="S1917" s="122">
        <f t="shared" si="91"/>
        <v>3839468630.7390814</v>
      </c>
      <c r="T1917" s="3">
        <v>0.41477560198912045</v>
      </c>
      <c r="U1917" s="122">
        <f t="shared" si="92"/>
        <v>-11996458411.620287</v>
      </c>
      <c r="V1917" s="3">
        <f t="shared" si="93"/>
        <v>0.58918403331803104</v>
      </c>
    </row>
    <row r="1918" spans="13:22" x14ac:dyDescent="0.25">
      <c r="M1918" s="3">
        <v>1914</v>
      </c>
      <c r="N1918" s="122">
        <f>(_xlfn.GAMMA.INV(T1918,IF($O$2="Railway",$D$31,$D$32),IF($O$2="Railway",$F$31,$F$32))*'CBA Result'!$G$124)</f>
        <v>2350038634.4140072</v>
      </c>
      <c r="O1918" s="122">
        <f>'CBA Result'!$G$123+'CBA Result'!$G$127+'CBA Result'!$G$128+'CBA Result'!$G$129+'CBA Result'!$G$130</f>
        <v>728759586.14829445</v>
      </c>
      <c r="P1918" s="122">
        <f>'CBA Result'!$G$125+'CBA Result'!$G$126</f>
        <v>5415872827.8395329</v>
      </c>
      <c r="Q1918" s="122">
        <f>'CBA Result'!$G$110</f>
        <v>-7384971586.1375494</v>
      </c>
      <c r="R1918" s="3">
        <v>9.5213915001108651E-2</v>
      </c>
      <c r="S1918" s="122">
        <f t="shared" si="91"/>
        <v>1721860418.1803594</v>
      </c>
      <c r="T1918" s="3">
        <v>0.30761813086274925</v>
      </c>
      <c r="U1918" s="122">
        <f t="shared" si="92"/>
        <v>-11277336551.313322</v>
      </c>
      <c r="V1918" s="3">
        <f t="shared" si="93"/>
        <v>0.42569081953873156</v>
      </c>
    </row>
    <row r="1919" spans="13:22" x14ac:dyDescent="0.25">
      <c r="M1919" s="3">
        <v>1915</v>
      </c>
      <c r="N1919" s="122">
        <f>(_xlfn.GAMMA.INV(T1919,IF($O$2="Railway",$D$31,$D$32),IF($O$2="Railway",$F$31,$F$32))*'CBA Result'!$G$124)</f>
        <v>2362388441.3550816</v>
      </c>
      <c r="O1919" s="122">
        <f>'CBA Result'!$G$123+'CBA Result'!$G$127+'CBA Result'!$G$128+'CBA Result'!$G$129+'CBA Result'!$G$130</f>
        <v>728759586.14829445</v>
      </c>
      <c r="P1919" s="122">
        <f>'CBA Result'!$G$125+'CBA Result'!$G$126</f>
        <v>5415872827.8395329</v>
      </c>
      <c r="Q1919" s="122">
        <f>'CBA Result'!$G$110</f>
        <v>-7384971586.1375494</v>
      </c>
      <c r="R1919" s="3">
        <v>0.72069594297598449</v>
      </c>
      <c r="S1919" s="122">
        <f t="shared" si="91"/>
        <v>5824167178.711915</v>
      </c>
      <c r="T1919" s="3">
        <v>0.31615598779556886</v>
      </c>
      <c r="U1919" s="122">
        <f t="shared" si="92"/>
        <v>-11336600653.264126</v>
      </c>
      <c r="V1919" s="3">
        <f t="shared" si="93"/>
        <v>0.78641874040507198</v>
      </c>
    </row>
    <row r="1920" spans="13:22" x14ac:dyDescent="0.25">
      <c r="M1920" s="3">
        <v>1916</v>
      </c>
      <c r="N1920" s="122">
        <f>(_xlfn.GAMMA.INV(T1920,IF($O$2="Railway",$D$31,$D$32),IF($O$2="Railway",$F$31,$F$32))*'CBA Result'!$G$124)</f>
        <v>2531053990.9346099</v>
      </c>
      <c r="O1920" s="122">
        <f>'CBA Result'!$G$123+'CBA Result'!$G$127+'CBA Result'!$G$128+'CBA Result'!$G$129+'CBA Result'!$G$130</f>
        <v>728759586.14829445</v>
      </c>
      <c r="P1920" s="122">
        <f>'CBA Result'!$G$125+'CBA Result'!$G$126</f>
        <v>5415872827.8395329</v>
      </c>
      <c r="Q1920" s="122">
        <f>'CBA Result'!$G$110</f>
        <v>-7384971586.1375494</v>
      </c>
      <c r="R1920" s="3">
        <v>0.75042872382680847</v>
      </c>
      <c r="S1920" s="122">
        <f t="shared" si="91"/>
        <v>6073996880.5863886</v>
      </c>
      <c r="T1920" s="3">
        <v>0.43762619371781142</v>
      </c>
      <c r="U1920" s="122">
        <f t="shared" si="92"/>
        <v>-12145990822.160162</v>
      </c>
      <c r="V1920" s="3">
        <f t="shared" si="93"/>
        <v>0.76846842668775184</v>
      </c>
    </row>
    <row r="1921" spans="13:22" x14ac:dyDescent="0.25">
      <c r="M1921" s="3">
        <v>1917</v>
      </c>
      <c r="N1921" s="122">
        <f>(_xlfn.GAMMA.INV(T1921,IF($O$2="Railway",$D$31,$D$32),IF($O$2="Railway",$F$31,$F$32))*'CBA Result'!$G$124)</f>
        <v>3050837905.399116</v>
      </c>
      <c r="O1921" s="122">
        <f>'CBA Result'!$G$123+'CBA Result'!$G$127+'CBA Result'!$G$128+'CBA Result'!$G$129+'CBA Result'!$G$130</f>
        <v>728759586.14829445</v>
      </c>
      <c r="P1921" s="122">
        <f>'CBA Result'!$G$125+'CBA Result'!$G$126</f>
        <v>5415872827.8395329</v>
      </c>
      <c r="Q1921" s="122">
        <f>'CBA Result'!$G$110</f>
        <v>-7384971586.1375494</v>
      </c>
      <c r="R1921" s="3">
        <v>0.22122039653893633</v>
      </c>
      <c r="S1921" s="122">
        <f t="shared" si="91"/>
        <v>2592744873.655798</v>
      </c>
      <c r="T1921" s="3">
        <v>0.77388775424257961</v>
      </c>
      <c r="U1921" s="122">
        <f t="shared" si="92"/>
        <v>-14640323490.37051</v>
      </c>
      <c r="V1921" s="3">
        <f t="shared" si="93"/>
        <v>0.43525966959640866</v>
      </c>
    </row>
    <row r="1922" spans="13:22" x14ac:dyDescent="0.25">
      <c r="M1922" s="3">
        <v>1918</v>
      </c>
      <c r="N1922" s="122">
        <f>(_xlfn.GAMMA.INV(T1922,IF($O$2="Railway",$D$31,$D$32),IF($O$2="Railway",$F$31,$F$32))*'CBA Result'!$G$124)</f>
        <v>2846393692.6680379</v>
      </c>
      <c r="O1922" s="122">
        <f>'CBA Result'!$G$123+'CBA Result'!$G$127+'CBA Result'!$G$128+'CBA Result'!$G$129+'CBA Result'!$G$130</f>
        <v>728759586.14829445</v>
      </c>
      <c r="P1922" s="122">
        <f>'CBA Result'!$G$125+'CBA Result'!$G$126</f>
        <v>5415872827.8395329</v>
      </c>
      <c r="Q1922" s="122">
        <f>'CBA Result'!$G$110</f>
        <v>-7384971586.1375494</v>
      </c>
      <c r="R1922" s="3">
        <v>0.28842790074536107</v>
      </c>
      <c r="S1922" s="122">
        <f t="shared" si="91"/>
        <v>3005663287.9002275</v>
      </c>
      <c r="T1922" s="3">
        <v>0.6582064580455701</v>
      </c>
      <c r="U1922" s="122">
        <f t="shared" si="92"/>
        <v>-13659239111.93791</v>
      </c>
      <c r="V1922" s="3">
        <f t="shared" si="93"/>
        <v>0.48178500374629613</v>
      </c>
    </row>
    <row r="1923" spans="13:22" x14ac:dyDescent="0.25">
      <c r="M1923" s="3">
        <v>1919</v>
      </c>
      <c r="N1923" s="122">
        <f>(_xlfn.GAMMA.INV(T1923,IF($O$2="Railway",$D$31,$D$32),IF($O$2="Railway",$F$31,$F$32))*'CBA Result'!$G$124)</f>
        <v>2946926359.9502268</v>
      </c>
      <c r="O1923" s="122">
        <f>'CBA Result'!$G$123+'CBA Result'!$G$127+'CBA Result'!$G$128+'CBA Result'!$G$129+'CBA Result'!$G$130</f>
        <v>728759586.14829445</v>
      </c>
      <c r="P1923" s="122">
        <f>'CBA Result'!$G$125+'CBA Result'!$G$126</f>
        <v>5415872827.8395329</v>
      </c>
      <c r="Q1923" s="122">
        <f>'CBA Result'!$G$110</f>
        <v>-7384971586.1375494</v>
      </c>
      <c r="R1923" s="3">
        <v>0.68482822140705268</v>
      </c>
      <c r="S1923" s="122">
        <f t="shared" si="91"/>
        <v>5541459296.6166668</v>
      </c>
      <c r="T1923" s="3">
        <v>0.7186279389037743</v>
      </c>
      <c r="U1923" s="122">
        <f t="shared" si="92"/>
        <v>-14141674041.619461</v>
      </c>
      <c r="V1923" s="3">
        <f t="shared" si="93"/>
        <v>0.65177186347166494</v>
      </c>
    </row>
    <row r="1924" spans="13:22" x14ac:dyDescent="0.25">
      <c r="M1924" s="3">
        <v>1920</v>
      </c>
      <c r="N1924" s="122">
        <f>(_xlfn.GAMMA.INV(T1924,IF($O$2="Railway",$D$31,$D$32),IF($O$2="Railway",$F$31,$F$32))*'CBA Result'!$G$124)</f>
        <v>2574100148.1196656</v>
      </c>
      <c r="O1924" s="122">
        <f>'CBA Result'!$G$123+'CBA Result'!$G$127+'CBA Result'!$G$128+'CBA Result'!$G$129+'CBA Result'!$G$130</f>
        <v>728759586.14829445</v>
      </c>
      <c r="P1924" s="122">
        <f>'CBA Result'!$G$125+'CBA Result'!$G$126</f>
        <v>5415872827.8395329</v>
      </c>
      <c r="Q1924" s="122">
        <f>'CBA Result'!$G$110</f>
        <v>-7384971586.1375494</v>
      </c>
      <c r="R1924" s="3">
        <v>6.9778240030975436E-2</v>
      </c>
      <c r="S1924" s="122">
        <f t="shared" si="91"/>
        <v>1508221518.7787514</v>
      </c>
      <c r="T1924" s="3">
        <v>0.46921002830984848</v>
      </c>
      <c r="U1924" s="122">
        <f t="shared" si="92"/>
        <v>-12352560192.853788</v>
      </c>
      <c r="V1924" s="3">
        <f t="shared" si="93"/>
        <v>0.38948049456419737</v>
      </c>
    </row>
    <row r="1925" spans="13:22" x14ac:dyDescent="0.25">
      <c r="M1925" s="3">
        <v>1921</v>
      </c>
      <c r="N1925" s="122">
        <f>(_xlfn.GAMMA.INV(T1925,IF($O$2="Railway",$D$31,$D$32),IF($O$2="Railway",$F$31,$F$32))*'CBA Result'!$G$124)</f>
        <v>2436584011.0269899</v>
      </c>
      <c r="O1925" s="122">
        <f>'CBA Result'!$G$123+'CBA Result'!$G$127+'CBA Result'!$G$128+'CBA Result'!$G$129+'CBA Result'!$G$130</f>
        <v>728759586.14829445</v>
      </c>
      <c r="P1925" s="122">
        <f>'CBA Result'!$G$125+'CBA Result'!$G$126</f>
        <v>5415872827.8395329</v>
      </c>
      <c r="Q1925" s="122">
        <f>'CBA Result'!$G$110</f>
        <v>-7384971586.1375494</v>
      </c>
      <c r="R1925" s="3">
        <v>0.84091992381005853</v>
      </c>
      <c r="S1925" s="122">
        <f t="shared" si="91"/>
        <v>6964802803.9749117</v>
      </c>
      <c r="T1925" s="3">
        <v>0.36873062416548386</v>
      </c>
      <c r="U1925" s="122">
        <f t="shared" si="92"/>
        <v>-11692649442.230173</v>
      </c>
      <c r="V1925" s="3">
        <f t="shared" si="93"/>
        <v>0.86636877734171114</v>
      </c>
    </row>
    <row r="1926" spans="13:22" x14ac:dyDescent="0.25">
      <c r="M1926" s="3">
        <v>1922</v>
      </c>
      <c r="N1926" s="122">
        <f>(_xlfn.GAMMA.INV(T1926,IF($O$2="Railway",$D$31,$D$32),IF($O$2="Railway",$F$31,$F$32))*'CBA Result'!$G$124)</f>
        <v>2143897703.3592412</v>
      </c>
      <c r="O1926" s="122">
        <f>'CBA Result'!$G$123+'CBA Result'!$G$127+'CBA Result'!$G$128+'CBA Result'!$G$129+'CBA Result'!$G$130</f>
        <v>728759586.14829445</v>
      </c>
      <c r="P1926" s="122">
        <f>'CBA Result'!$G$125+'CBA Result'!$G$126</f>
        <v>5415872827.8395329</v>
      </c>
      <c r="Q1926" s="122">
        <f>'CBA Result'!$G$110</f>
        <v>-7384971586.1375494</v>
      </c>
      <c r="R1926" s="3">
        <v>0.39405669275796484</v>
      </c>
      <c r="S1926" s="122">
        <f t="shared" ref="S1926:S1989" si="94">_xlfn.BETA.INV(R1926,IF($O$2="Railway",$I$30,$J$30),IF($O$2="Railway",$I$31,$J$31),IF($O$2="Railway",$I$27,$J$27),IF($O$2="Railway",$I$29,$J$29))*P1926</f>
        <v>3637446266.841557</v>
      </c>
      <c r="T1926" s="3">
        <v>0.17909812089525423</v>
      </c>
      <c r="U1926" s="122">
        <f t="shared" ref="U1926:U1989" si="95">_xlfn.GAMMA.INV(T1926,IF($O$2="Railway",$D$31,$D$32),IF($O$2="Railway",$F$31,$F$32))*Q1926</f>
        <v>-10288109981.816795</v>
      </c>
      <c r="V1926" s="3">
        <f t="shared" ref="V1926:V1989" si="96">(N1926+O1926+S1926)/-U1926</f>
        <v>0.6327793509065367</v>
      </c>
    </row>
    <row r="1927" spans="13:22" x14ac:dyDescent="0.25">
      <c r="M1927" s="3">
        <v>1923</v>
      </c>
      <c r="N1927" s="122">
        <f>(_xlfn.GAMMA.INV(T1927,IF($O$2="Railway",$D$31,$D$32),IF($O$2="Railway",$F$31,$F$32))*'CBA Result'!$G$124)</f>
        <v>2736254691.0804667</v>
      </c>
      <c r="O1927" s="122">
        <f>'CBA Result'!$G$123+'CBA Result'!$G$127+'CBA Result'!$G$128+'CBA Result'!$G$129+'CBA Result'!$G$130</f>
        <v>728759586.14829445</v>
      </c>
      <c r="P1927" s="122">
        <f>'CBA Result'!$G$125+'CBA Result'!$G$126</f>
        <v>5415872827.8395329</v>
      </c>
      <c r="Q1927" s="122">
        <f>'CBA Result'!$G$110</f>
        <v>-7384971586.1375494</v>
      </c>
      <c r="R1927" s="3">
        <v>0.89879013683355846</v>
      </c>
      <c r="S1927" s="122">
        <f t="shared" si="94"/>
        <v>7720027567.5296202</v>
      </c>
      <c r="T1927" s="3">
        <v>0.58525334106331772</v>
      </c>
      <c r="U1927" s="122">
        <f t="shared" si="95"/>
        <v>-13130705423.112667</v>
      </c>
      <c r="V1927" s="3">
        <f t="shared" si="96"/>
        <v>0.85182337767401828</v>
      </c>
    </row>
    <row r="1928" spans="13:22" x14ac:dyDescent="0.25">
      <c r="M1928" s="3">
        <v>1924</v>
      </c>
      <c r="N1928" s="122">
        <f>(_xlfn.GAMMA.INV(T1928,IF($O$2="Railway",$D$31,$D$32),IF($O$2="Railway",$F$31,$F$32))*'CBA Result'!$G$124)</f>
        <v>2211030334.6221676</v>
      </c>
      <c r="O1928" s="122">
        <f>'CBA Result'!$G$123+'CBA Result'!$G$127+'CBA Result'!$G$128+'CBA Result'!$G$129+'CBA Result'!$G$130</f>
        <v>728759586.14829445</v>
      </c>
      <c r="P1928" s="122">
        <f>'CBA Result'!$G$125+'CBA Result'!$G$126</f>
        <v>5415872827.8395329</v>
      </c>
      <c r="Q1928" s="122">
        <f>'CBA Result'!$G$110</f>
        <v>-7384971586.1375494</v>
      </c>
      <c r="R1928" s="3">
        <v>0.37432842425433388</v>
      </c>
      <c r="S1928" s="122">
        <f t="shared" si="94"/>
        <v>3519568168.9646273</v>
      </c>
      <c r="T1928" s="3">
        <v>0.21757612762415668</v>
      </c>
      <c r="U1928" s="122">
        <f t="shared" si="95"/>
        <v>-10610265228.645756</v>
      </c>
      <c r="V1928" s="3">
        <f t="shared" si="96"/>
        <v>0.60878384757960768</v>
      </c>
    </row>
    <row r="1929" spans="13:22" x14ac:dyDescent="0.25">
      <c r="M1929" s="3">
        <v>1925</v>
      </c>
      <c r="N1929" s="122">
        <f>(_xlfn.GAMMA.INV(T1929,IF($O$2="Railway",$D$31,$D$32),IF($O$2="Railway",$F$31,$F$32))*'CBA Result'!$G$124)</f>
        <v>2251377073.0804181</v>
      </c>
      <c r="O1929" s="122">
        <f>'CBA Result'!$G$123+'CBA Result'!$G$127+'CBA Result'!$G$128+'CBA Result'!$G$129+'CBA Result'!$G$130</f>
        <v>728759586.14829445</v>
      </c>
      <c r="P1929" s="122">
        <f>'CBA Result'!$G$125+'CBA Result'!$G$126</f>
        <v>5415872827.8395329</v>
      </c>
      <c r="Q1929" s="122">
        <f>'CBA Result'!$G$110</f>
        <v>-7384971586.1375494</v>
      </c>
      <c r="R1929" s="3">
        <v>0.1958887636854969</v>
      </c>
      <c r="S1929" s="122">
        <f t="shared" si="94"/>
        <v>2431436525.1587157</v>
      </c>
      <c r="T1929" s="3">
        <v>0.2424040647975072</v>
      </c>
      <c r="U1929" s="122">
        <f t="shared" si="95"/>
        <v>-10803880661.88946</v>
      </c>
      <c r="V1929" s="3">
        <f t="shared" si="96"/>
        <v>0.50089161050035269</v>
      </c>
    </row>
    <row r="1930" spans="13:22" x14ac:dyDescent="0.25">
      <c r="M1930" s="3">
        <v>1926</v>
      </c>
      <c r="N1930" s="122">
        <f>(_xlfn.GAMMA.INV(T1930,IF($O$2="Railway",$D$31,$D$32),IF($O$2="Railway",$F$31,$F$32))*'CBA Result'!$G$124)</f>
        <v>2767410130.289104</v>
      </c>
      <c r="O1930" s="122">
        <f>'CBA Result'!$G$123+'CBA Result'!$G$127+'CBA Result'!$G$128+'CBA Result'!$G$129+'CBA Result'!$G$130</f>
        <v>728759586.14829445</v>
      </c>
      <c r="P1930" s="122">
        <f>'CBA Result'!$G$125+'CBA Result'!$G$126</f>
        <v>5415872827.8395329</v>
      </c>
      <c r="Q1930" s="122">
        <f>'CBA Result'!$G$110</f>
        <v>-7384971586.1375494</v>
      </c>
      <c r="R1930" s="3">
        <v>0.73124817127149622</v>
      </c>
      <c r="S1930" s="122">
        <f t="shared" si="94"/>
        <v>5911050278.5117531</v>
      </c>
      <c r="T1930" s="3">
        <v>0.60651191873229815</v>
      </c>
      <c r="U1930" s="122">
        <f t="shared" si="95"/>
        <v>-13280213762.343607</v>
      </c>
      <c r="V1930" s="3">
        <f t="shared" si="96"/>
        <v>0.70836359740108779</v>
      </c>
    </row>
    <row r="1931" spans="13:22" x14ac:dyDescent="0.25">
      <c r="M1931" s="3">
        <v>1927</v>
      </c>
      <c r="N1931" s="122">
        <f>(_xlfn.GAMMA.INV(T1931,IF($O$2="Railway",$D$31,$D$32),IF($O$2="Railway",$F$31,$F$32))*'CBA Result'!$G$124)</f>
        <v>2962145554.0512733</v>
      </c>
      <c r="O1931" s="122">
        <f>'CBA Result'!$G$123+'CBA Result'!$G$127+'CBA Result'!$G$128+'CBA Result'!$G$129+'CBA Result'!$G$130</f>
        <v>728759586.14829445</v>
      </c>
      <c r="P1931" s="122">
        <f>'CBA Result'!$G$125+'CBA Result'!$G$126</f>
        <v>5415872827.8395329</v>
      </c>
      <c r="Q1931" s="122">
        <f>'CBA Result'!$G$110</f>
        <v>-7384971586.1375494</v>
      </c>
      <c r="R1931" s="3">
        <v>0.81767012446682896</v>
      </c>
      <c r="S1931" s="122">
        <f t="shared" si="94"/>
        <v>6711467975.9327345</v>
      </c>
      <c r="T1931" s="3">
        <v>0.72719413273441291</v>
      </c>
      <c r="U1931" s="122">
        <f t="shared" si="95"/>
        <v>-14214707723.45085</v>
      </c>
      <c r="V1931" s="3">
        <f t="shared" si="96"/>
        <v>0.73180351777271413</v>
      </c>
    </row>
    <row r="1932" spans="13:22" x14ac:dyDescent="0.25">
      <c r="M1932" s="3">
        <v>1928</v>
      </c>
      <c r="N1932" s="122">
        <f>(_xlfn.GAMMA.INV(T1932,IF($O$2="Railway",$D$31,$D$32),IF($O$2="Railway",$F$31,$F$32))*'CBA Result'!$G$124)</f>
        <v>2719101145.8303814</v>
      </c>
      <c r="O1932" s="122">
        <f>'CBA Result'!$G$123+'CBA Result'!$G$127+'CBA Result'!$G$128+'CBA Result'!$G$129+'CBA Result'!$G$130</f>
        <v>728759586.14829445</v>
      </c>
      <c r="P1932" s="122">
        <f>'CBA Result'!$G$125+'CBA Result'!$G$126</f>
        <v>5415872827.8395329</v>
      </c>
      <c r="Q1932" s="122">
        <f>'CBA Result'!$G$110</f>
        <v>-7384971586.1375494</v>
      </c>
      <c r="R1932" s="3">
        <v>8.6902441050493273E-2</v>
      </c>
      <c r="S1932" s="122">
        <f t="shared" si="94"/>
        <v>1654571698.6395829</v>
      </c>
      <c r="T1932" s="3">
        <v>0.57336735317604981</v>
      </c>
      <c r="U1932" s="122">
        <f t="shared" si="95"/>
        <v>-13048389200.732079</v>
      </c>
      <c r="V1932" s="3">
        <f t="shared" si="96"/>
        <v>0.39103925795928796</v>
      </c>
    </row>
    <row r="1933" spans="13:22" x14ac:dyDescent="0.25">
      <c r="M1933" s="3">
        <v>1929</v>
      </c>
      <c r="N1933" s="122">
        <f>(_xlfn.GAMMA.INV(T1933,IF($O$2="Railway",$D$31,$D$32),IF($O$2="Railway",$F$31,$F$32))*'CBA Result'!$G$124)</f>
        <v>2496969153.2377114</v>
      </c>
      <c r="O1933" s="122">
        <f>'CBA Result'!$G$123+'CBA Result'!$G$127+'CBA Result'!$G$128+'CBA Result'!$G$129+'CBA Result'!$G$130</f>
        <v>728759586.14829445</v>
      </c>
      <c r="P1933" s="122">
        <f>'CBA Result'!$G$125+'CBA Result'!$G$126</f>
        <v>5415872827.8395329</v>
      </c>
      <c r="Q1933" s="122">
        <f>'CBA Result'!$G$110</f>
        <v>-7384971586.1375494</v>
      </c>
      <c r="R1933" s="3">
        <v>0.7932418111506413</v>
      </c>
      <c r="S1933" s="122">
        <f t="shared" si="94"/>
        <v>6465836769.1431961</v>
      </c>
      <c r="T1933" s="3">
        <v>0.41263486915548264</v>
      </c>
      <c r="U1933" s="122">
        <f t="shared" si="95"/>
        <v>-11982424921.423103</v>
      </c>
      <c r="V1933" s="3">
        <f t="shared" si="96"/>
        <v>0.80881504136962068</v>
      </c>
    </row>
    <row r="1934" spans="13:22" x14ac:dyDescent="0.25">
      <c r="M1934" s="3">
        <v>1930</v>
      </c>
      <c r="N1934" s="122">
        <f>(_xlfn.GAMMA.INV(T1934,IF($O$2="Railway",$D$31,$D$32),IF($O$2="Railway",$F$31,$F$32))*'CBA Result'!$G$124)</f>
        <v>2939780711.9956393</v>
      </c>
      <c r="O1934" s="122">
        <f>'CBA Result'!$G$123+'CBA Result'!$G$127+'CBA Result'!$G$128+'CBA Result'!$G$129+'CBA Result'!$G$130</f>
        <v>728759586.14829445</v>
      </c>
      <c r="P1934" s="122">
        <f>'CBA Result'!$G$125+'CBA Result'!$G$126</f>
        <v>5415872827.8395329</v>
      </c>
      <c r="Q1934" s="122">
        <f>'CBA Result'!$G$110</f>
        <v>-7384971586.1375494</v>
      </c>
      <c r="R1934" s="3">
        <v>0.82993961366695412</v>
      </c>
      <c r="S1934" s="122">
        <f t="shared" si="94"/>
        <v>6842482291.9147291</v>
      </c>
      <c r="T1934" s="3">
        <v>0.71455144160795547</v>
      </c>
      <c r="U1934" s="122">
        <f t="shared" si="95"/>
        <v>-14107383593.930214</v>
      </c>
      <c r="V1934" s="3">
        <f t="shared" si="96"/>
        <v>0.74507243104817056</v>
      </c>
    </row>
    <row r="1935" spans="13:22" x14ac:dyDescent="0.25">
      <c r="M1935" s="3">
        <v>1931</v>
      </c>
      <c r="N1935" s="122">
        <f>(_xlfn.GAMMA.INV(T1935,IF($O$2="Railway",$D$31,$D$32),IF($O$2="Railway",$F$31,$F$32))*'CBA Result'!$G$124)</f>
        <v>2661267136.0271831</v>
      </c>
      <c r="O1935" s="122">
        <f>'CBA Result'!$G$123+'CBA Result'!$G$127+'CBA Result'!$G$128+'CBA Result'!$G$129+'CBA Result'!$G$130</f>
        <v>728759586.14829445</v>
      </c>
      <c r="P1935" s="122">
        <f>'CBA Result'!$G$125+'CBA Result'!$G$126</f>
        <v>5415872827.8395329</v>
      </c>
      <c r="Q1935" s="122">
        <f>'CBA Result'!$G$110</f>
        <v>-7384971586.1375494</v>
      </c>
      <c r="R1935" s="3">
        <v>0.1754972415689805</v>
      </c>
      <c r="S1935" s="122">
        <f t="shared" si="94"/>
        <v>2298128643.6519804</v>
      </c>
      <c r="T1935" s="3">
        <v>0.53248414782372777</v>
      </c>
      <c r="U1935" s="122">
        <f t="shared" si="95"/>
        <v>-12770856064.420362</v>
      </c>
      <c r="V1935" s="3">
        <f t="shared" si="96"/>
        <v>0.44540125870454939</v>
      </c>
    </row>
    <row r="1936" spans="13:22" x14ac:dyDescent="0.25">
      <c r="M1936" s="3">
        <v>1932</v>
      </c>
      <c r="N1936" s="122">
        <f>(_xlfn.GAMMA.INV(T1936,IF($O$2="Railway",$D$31,$D$32),IF($O$2="Railway",$F$31,$F$32))*'CBA Result'!$G$124)</f>
        <v>2128772845.5815084</v>
      </c>
      <c r="O1936" s="122">
        <f>'CBA Result'!$G$123+'CBA Result'!$G$127+'CBA Result'!$G$128+'CBA Result'!$G$129+'CBA Result'!$G$130</f>
        <v>728759586.14829445</v>
      </c>
      <c r="P1936" s="122">
        <f>'CBA Result'!$G$125+'CBA Result'!$G$126</f>
        <v>5415872827.8395329</v>
      </c>
      <c r="Q1936" s="122">
        <f>'CBA Result'!$G$110</f>
        <v>-7384971586.1375494</v>
      </c>
      <c r="R1936" s="3">
        <v>0.27127216619379746</v>
      </c>
      <c r="S1936" s="122">
        <f t="shared" si="94"/>
        <v>2901750823.3732257</v>
      </c>
      <c r="T1936" s="3">
        <v>0.17095607971760707</v>
      </c>
      <c r="U1936" s="122">
        <f t="shared" si="95"/>
        <v>-10215528999.975714</v>
      </c>
      <c r="V1936" s="3">
        <f t="shared" si="96"/>
        <v>0.56377728995891663</v>
      </c>
    </row>
    <row r="1937" spans="13:22" x14ac:dyDescent="0.25">
      <c r="M1937" s="3">
        <v>1933</v>
      </c>
      <c r="N1937" s="122">
        <f>(_xlfn.GAMMA.INV(T1937,IF($O$2="Railway",$D$31,$D$32),IF($O$2="Railway",$F$31,$F$32))*'CBA Result'!$G$124)</f>
        <v>3683739969.1740909</v>
      </c>
      <c r="O1937" s="122">
        <f>'CBA Result'!$G$123+'CBA Result'!$G$127+'CBA Result'!$G$128+'CBA Result'!$G$129+'CBA Result'!$G$130</f>
        <v>728759586.14829445</v>
      </c>
      <c r="P1937" s="122">
        <f>'CBA Result'!$G$125+'CBA Result'!$G$126</f>
        <v>5415872827.8395329</v>
      </c>
      <c r="Q1937" s="122">
        <f>'CBA Result'!$G$110</f>
        <v>-7384971586.1375494</v>
      </c>
      <c r="R1937" s="3">
        <v>9.4412173339013639E-2</v>
      </c>
      <c r="S1937" s="122">
        <f t="shared" si="94"/>
        <v>1715460551.0065327</v>
      </c>
      <c r="T1937" s="3">
        <v>0.95813644775767592</v>
      </c>
      <c r="U1937" s="122">
        <f t="shared" si="95"/>
        <v>-17677486144.928703</v>
      </c>
      <c r="V1937" s="3">
        <f t="shared" si="96"/>
        <v>0.34665336779725892</v>
      </c>
    </row>
    <row r="1938" spans="13:22" x14ac:dyDescent="0.25">
      <c r="M1938" s="3">
        <v>1934</v>
      </c>
      <c r="N1938" s="122">
        <f>(_xlfn.GAMMA.INV(T1938,IF($O$2="Railway",$D$31,$D$32),IF($O$2="Railway",$F$31,$F$32))*'CBA Result'!$G$124)</f>
        <v>4166031133.5076442</v>
      </c>
      <c r="O1938" s="122">
        <f>'CBA Result'!$G$123+'CBA Result'!$G$127+'CBA Result'!$G$128+'CBA Result'!$G$129+'CBA Result'!$G$130</f>
        <v>728759586.14829445</v>
      </c>
      <c r="P1938" s="122">
        <f>'CBA Result'!$G$125+'CBA Result'!$G$126</f>
        <v>5415872827.8395329</v>
      </c>
      <c r="Q1938" s="122">
        <f>'CBA Result'!$G$110</f>
        <v>-7384971586.1375494</v>
      </c>
      <c r="R1938" s="3">
        <v>0.77169938615340128</v>
      </c>
      <c r="S1938" s="122">
        <f t="shared" si="94"/>
        <v>6263292973.9795542</v>
      </c>
      <c r="T1938" s="3">
        <v>0.99187615235627447</v>
      </c>
      <c r="U1938" s="122">
        <f t="shared" si="95"/>
        <v>-19991899064.046722</v>
      </c>
      <c r="V1938" s="3">
        <f t="shared" si="96"/>
        <v>0.55813025355365598</v>
      </c>
    </row>
    <row r="1939" spans="13:22" x14ac:dyDescent="0.25">
      <c r="M1939" s="3">
        <v>1935</v>
      </c>
      <c r="N1939" s="122">
        <f>(_xlfn.GAMMA.INV(T1939,IF($O$2="Railway",$D$31,$D$32),IF($O$2="Railway",$F$31,$F$32))*'CBA Result'!$G$124)</f>
        <v>2905161337.801929</v>
      </c>
      <c r="O1939" s="122">
        <f>'CBA Result'!$G$123+'CBA Result'!$G$127+'CBA Result'!$G$128+'CBA Result'!$G$129+'CBA Result'!$G$130</f>
        <v>728759586.14829445</v>
      </c>
      <c r="P1939" s="122">
        <f>'CBA Result'!$G$125+'CBA Result'!$G$126</f>
        <v>5415872827.8395329</v>
      </c>
      <c r="Q1939" s="122">
        <f>'CBA Result'!$G$110</f>
        <v>-7384971586.1375494</v>
      </c>
      <c r="R1939" s="3">
        <v>0.28259670555714766</v>
      </c>
      <c r="S1939" s="122">
        <f t="shared" si="94"/>
        <v>2970427686.373179</v>
      </c>
      <c r="T1939" s="3">
        <v>0.69431729389613839</v>
      </c>
      <c r="U1939" s="122">
        <f t="shared" si="95"/>
        <v>-13941252566.013866</v>
      </c>
      <c r="V1939" s="3">
        <f t="shared" si="96"/>
        <v>0.47372706139931453</v>
      </c>
    </row>
    <row r="1940" spans="13:22" x14ac:dyDescent="0.25">
      <c r="M1940" s="3">
        <v>1936</v>
      </c>
      <c r="N1940" s="122">
        <f>(_xlfn.GAMMA.INV(T1940,IF($O$2="Railway",$D$31,$D$32),IF($O$2="Railway",$F$31,$F$32))*'CBA Result'!$G$124)</f>
        <v>2748991116.7043614</v>
      </c>
      <c r="O1940" s="122">
        <f>'CBA Result'!$G$123+'CBA Result'!$G$127+'CBA Result'!$G$128+'CBA Result'!$G$129+'CBA Result'!$G$130</f>
        <v>728759586.14829445</v>
      </c>
      <c r="P1940" s="122">
        <f>'CBA Result'!$G$125+'CBA Result'!$G$126</f>
        <v>5415872827.8395329</v>
      </c>
      <c r="Q1940" s="122">
        <f>'CBA Result'!$G$110</f>
        <v>-7384971586.1375494</v>
      </c>
      <c r="R1940" s="3">
        <v>0.9269905223546886</v>
      </c>
      <c r="S1940" s="122">
        <f t="shared" si="94"/>
        <v>8197098128.4351482</v>
      </c>
      <c r="T1940" s="3">
        <v>0.59399728481374514</v>
      </c>
      <c r="U1940" s="122">
        <f t="shared" si="95"/>
        <v>-13191824826.052715</v>
      </c>
      <c r="V1940" s="3">
        <f t="shared" si="96"/>
        <v>0.88500635698489449</v>
      </c>
    </row>
    <row r="1941" spans="13:22" x14ac:dyDescent="0.25">
      <c r="M1941" s="3">
        <v>1937</v>
      </c>
      <c r="N1941" s="122">
        <f>(_xlfn.GAMMA.INV(T1941,IF($O$2="Railway",$D$31,$D$32),IF($O$2="Railway",$F$31,$F$32))*'CBA Result'!$G$124)</f>
        <v>2499808521.9304047</v>
      </c>
      <c r="O1941" s="122">
        <f>'CBA Result'!$G$123+'CBA Result'!$G$127+'CBA Result'!$G$128+'CBA Result'!$G$129+'CBA Result'!$G$130</f>
        <v>728759586.14829445</v>
      </c>
      <c r="P1941" s="122">
        <f>'CBA Result'!$G$125+'CBA Result'!$G$126</f>
        <v>5415872827.8395329</v>
      </c>
      <c r="Q1941" s="122">
        <f>'CBA Result'!$G$110</f>
        <v>-7384971586.1375494</v>
      </c>
      <c r="R1941" s="3">
        <v>0.5115215249624312</v>
      </c>
      <c r="S1941" s="122">
        <f t="shared" si="94"/>
        <v>4354735267.1010704</v>
      </c>
      <c r="T1941" s="3">
        <v>0.41471335715495194</v>
      </c>
      <c r="U1941" s="122">
        <f t="shared" si="95"/>
        <v>-11996050449.051395</v>
      </c>
      <c r="V1941" s="3">
        <f t="shared" si="96"/>
        <v>0.63215000698662704</v>
      </c>
    </row>
    <row r="1942" spans="13:22" x14ac:dyDescent="0.25">
      <c r="M1942" s="3">
        <v>1938</v>
      </c>
      <c r="N1942" s="122">
        <f>(_xlfn.GAMMA.INV(T1942,IF($O$2="Railway",$D$31,$D$32),IF($O$2="Railway",$F$31,$F$32))*'CBA Result'!$G$124)</f>
        <v>1985345036.4930441</v>
      </c>
      <c r="O1942" s="122">
        <f>'CBA Result'!$G$123+'CBA Result'!$G$127+'CBA Result'!$G$128+'CBA Result'!$G$129+'CBA Result'!$G$130</f>
        <v>728759586.14829445</v>
      </c>
      <c r="P1942" s="122">
        <f>'CBA Result'!$G$125+'CBA Result'!$G$126</f>
        <v>5415872827.8395329</v>
      </c>
      <c r="Q1942" s="122">
        <f>'CBA Result'!$G$110</f>
        <v>-7384971586.1375494</v>
      </c>
      <c r="R1942" s="3">
        <v>0.53986223931044097</v>
      </c>
      <c r="S1942" s="122">
        <f t="shared" si="94"/>
        <v>4534885090.3346596</v>
      </c>
      <c r="T1942" s="3">
        <v>0.1042319872821782</v>
      </c>
      <c r="U1942" s="122">
        <f t="shared" si="95"/>
        <v>-9527249390.3464642</v>
      </c>
      <c r="V1942" s="3">
        <f t="shared" si="96"/>
        <v>0.76086910460442814</v>
      </c>
    </row>
    <row r="1943" spans="13:22" x14ac:dyDescent="0.25">
      <c r="M1943" s="3">
        <v>1939</v>
      </c>
      <c r="N1943" s="122">
        <f>(_xlfn.GAMMA.INV(T1943,IF($O$2="Railway",$D$31,$D$32),IF($O$2="Railway",$F$31,$F$32))*'CBA Result'!$G$124)</f>
        <v>2851665346.7466888</v>
      </c>
      <c r="O1943" s="122">
        <f>'CBA Result'!$G$123+'CBA Result'!$G$127+'CBA Result'!$G$128+'CBA Result'!$G$129+'CBA Result'!$G$130</f>
        <v>728759586.14829445</v>
      </c>
      <c r="P1943" s="122">
        <f>'CBA Result'!$G$125+'CBA Result'!$G$126</f>
        <v>5415872827.8395329</v>
      </c>
      <c r="Q1943" s="122">
        <f>'CBA Result'!$G$110</f>
        <v>-7384971586.1375494</v>
      </c>
      <c r="R1943" s="3">
        <v>0.19650784084621409</v>
      </c>
      <c r="S1943" s="122">
        <f t="shared" si="94"/>
        <v>2435430868.7570624</v>
      </c>
      <c r="T1943" s="3">
        <v>0.66153236433989482</v>
      </c>
      <c r="U1943" s="122">
        <f t="shared" si="95"/>
        <v>-13684536660.819218</v>
      </c>
      <c r="V1943" s="3">
        <f t="shared" si="96"/>
        <v>0.43960975448122408</v>
      </c>
    </row>
    <row r="1944" spans="13:22" x14ac:dyDescent="0.25">
      <c r="M1944" s="3">
        <v>1940</v>
      </c>
      <c r="N1944" s="122">
        <f>(_xlfn.GAMMA.INV(T1944,IF($O$2="Railway",$D$31,$D$32),IF($O$2="Railway",$F$31,$F$32))*'CBA Result'!$G$124)</f>
        <v>2235903871.0409718</v>
      </c>
      <c r="O1944" s="122">
        <f>'CBA Result'!$G$123+'CBA Result'!$G$127+'CBA Result'!$G$128+'CBA Result'!$G$129+'CBA Result'!$G$130</f>
        <v>728759586.14829445</v>
      </c>
      <c r="P1944" s="122">
        <f>'CBA Result'!$G$125+'CBA Result'!$G$126</f>
        <v>5415872827.8395329</v>
      </c>
      <c r="Q1944" s="122">
        <f>'CBA Result'!$G$110</f>
        <v>-7384971586.1375494</v>
      </c>
      <c r="R1944" s="3">
        <v>0.96294087484288193</v>
      </c>
      <c r="S1944" s="122">
        <f t="shared" si="94"/>
        <v>9042115712.4837627</v>
      </c>
      <c r="T1944" s="3">
        <v>0.2327413403870745</v>
      </c>
      <c r="U1944" s="122">
        <f t="shared" si="95"/>
        <v>-10729628049.881308</v>
      </c>
      <c r="V1944" s="3">
        <f t="shared" si="96"/>
        <v>1.119030325548503</v>
      </c>
    </row>
    <row r="1945" spans="13:22" x14ac:dyDescent="0.25">
      <c r="M1945" s="3">
        <v>1941</v>
      </c>
      <c r="N1945" s="122">
        <f>(_xlfn.GAMMA.INV(T1945,IF($O$2="Railway",$D$31,$D$32),IF($O$2="Railway",$F$31,$F$32))*'CBA Result'!$G$124)</f>
        <v>2550290167.3487868</v>
      </c>
      <c r="O1945" s="122">
        <f>'CBA Result'!$G$123+'CBA Result'!$G$127+'CBA Result'!$G$128+'CBA Result'!$G$129+'CBA Result'!$G$130</f>
        <v>728759586.14829445</v>
      </c>
      <c r="P1945" s="122">
        <f>'CBA Result'!$G$125+'CBA Result'!$G$126</f>
        <v>5415872827.8395329</v>
      </c>
      <c r="Q1945" s="122">
        <f>'CBA Result'!$G$110</f>
        <v>-7384971586.1375494</v>
      </c>
      <c r="R1945" s="3">
        <v>0.47639213045263162</v>
      </c>
      <c r="S1945" s="122">
        <f t="shared" si="94"/>
        <v>4136128965.5573688</v>
      </c>
      <c r="T1945" s="3">
        <v>0.45174732892751557</v>
      </c>
      <c r="U1945" s="122">
        <f t="shared" si="95"/>
        <v>-12238301149.405996</v>
      </c>
      <c r="V1945" s="3">
        <f t="shared" si="96"/>
        <v>0.60589935061488143</v>
      </c>
    </row>
    <row r="1946" spans="13:22" x14ac:dyDescent="0.25">
      <c r="M1946" s="3">
        <v>1942</v>
      </c>
      <c r="N1946" s="122">
        <f>(_xlfn.GAMMA.INV(T1946,IF($O$2="Railway",$D$31,$D$32),IF($O$2="Railway",$F$31,$F$32))*'CBA Result'!$G$124)</f>
        <v>2418239839.9056382</v>
      </c>
      <c r="O1946" s="122">
        <f>'CBA Result'!$G$123+'CBA Result'!$G$127+'CBA Result'!$G$128+'CBA Result'!$G$129+'CBA Result'!$G$130</f>
        <v>728759586.14829445</v>
      </c>
      <c r="P1946" s="122">
        <f>'CBA Result'!$G$125+'CBA Result'!$G$126</f>
        <v>5415872827.8395329</v>
      </c>
      <c r="Q1946" s="122">
        <f>'CBA Result'!$G$110</f>
        <v>-7384971586.1375494</v>
      </c>
      <c r="R1946" s="3">
        <v>0.59755769147790494</v>
      </c>
      <c r="S1946" s="122">
        <f t="shared" si="94"/>
        <v>4915389159.645462</v>
      </c>
      <c r="T1946" s="3">
        <v>0.35555694454544651</v>
      </c>
      <c r="U1946" s="122">
        <f t="shared" si="95"/>
        <v>-11604619659.033884</v>
      </c>
      <c r="V1946" s="3">
        <f t="shared" si="96"/>
        <v>0.69475681431946301</v>
      </c>
    </row>
    <row r="1947" spans="13:22" x14ac:dyDescent="0.25">
      <c r="M1947" s="3">
        <v>1943</v>
      </c>
      <c r="N1947" s="122">
        <f>(_xlfn.GAMMA.INV(T1947,IF($O$2="Railway",$D$31,$D$32),IF($O$2="Railway",$F$31,$F$32))*'CBA Result'!$G$124)</f>
        <v>1946619553.0159864</v>
      </c>
      <c r="O1947" s="122">
        <f>'CBA Result'!$G$123+'CBA Result'!$G$127+'CBA Result'!$G$128+'CBA Result'!$G$129+'CBA Result'!$G$130</f>
        <v>728759586.14829445</v>
      </c>
      <c r="P1947" s="122">
        <f>'CBA Result'!$G$125+'CBA Result'!$G$126</f>
        <v>5415872827.8395329</v>
      </c>
      <c r="Q1947" s="122">
        <f>'CBA Result'!$G$110</f>
        <v>-7384971586.1375494</v>
      </c>
      <c r="R1947" s="3">
        <v>8.5262238999211926E-2</v>
      </c>
      <c r="S1947" s="122">
        <f t="shared" si="94"/>
        <v>1641032241.9164689</v>
      </c>
      <c r="T1947" s="3">
        <v>8.9573575687984075E-2</v>
      </c>
      <c r="U1947" s="122">
        <f t="shared" si="95"/>
        <v>-9341414015.6050606</v>
      </c>
      <c r="V1947" s="3">
        <f t="shared" si="96"/>
        <v>0.46207259135181022</v>
      </c>
    </row>
    <row r="1948" spans="13:22" x14ac:dyDescent="0.25">
      <c r="M1948" s="3">
        <v>1944</v>
      </c>
      <c r="N1948" s="122">
        <f>(_xlfn.GAMMA.INV(T1948,IF($O$2="Railway",$D$31,$D$32),IF($O$2="Railway",$F$31,$F$32))*'CBA Result'!$G$124)</f>
        <v>2416988386.582418</v>
      </c>
      <c r="O1948" s="122">
        <f>'CBA Result'!$G$123+'CBA Result'!$G$127+'CBA Result'!$G$128+'CBA Result'!$G$129+'CBA Result'!$G$130</f>
        <v>728759586.14829445</v>
      </c>
      <c r="P1948" s="122">
        <f>'CBA Result'!$G$125+'CBA Result'!$G$126</f>
        <v>5415872827.8395329</v>
      </c>
      <c r="Q1948" s="122">
        <f>'CBA Result'!$G$110</f>
        <v>-7384971586.1375494</v>
      </c>
      <c r="R1948" s="3">
        <v>0.74109381755435921</v>
      </c>
      <c r="S1948" s="122">
        <f t="shared" si="94"/>
        <v>5993843802.6473532</v>
      </c>
      <c r="T1948" s="3">
        <v>0.35466184961269021</v>
      </c>
      <c r="U1948" s="122">
        <f t="shared" si="95"/>
        <v>-11598614200.188425</v>
      </c>
      <c r="V1948" s="3">
        <f t="shared" si="96"/>
        <v>0.78798998032278611</v>
      </c>
    </row>
    <row r="1949" spans="13:22" x14ac:dyDescent="0.25">
      <c r="M1949" s="3">
        <v>1945</v>
      </c>
      <c r="N1949" s="122">
        <f>(_xlfn.GAMMA.INV(T1949,IF($O$2="Railway",$D$31,$D$32),IF($O$2="Railway",$F$31,$F$32))*'CBA Result'!$G$124)</f>
        <v>1534971204.1128368</v>
      </c>
      <c r="O1949" s="122">
        <f>'CBA Result'!$G$123+'CBA Result'!$G$127+'CBA Result'!$G$128+'CBA Result'!$G$129+'CBA Result'!$G$130</f>
        <v>728759586.14829445</v>
      </c>
      <c r="P1949" s="122">
        <f>'CBA Result'!$G$125+'CBA Result'!$G$126</f>
        <v>5415872827.8395329</v>
      </c>
      <c r="Q1949" s="122">
        <f>'CBA Result'!$G$110</f>
        <v>-7384971586.1375494</v>
      </c>
      <c r="R1949" s="3">
        <v>0.56208631311473567</v>
      </c>
      <c r="S1949" s="122">
        <f t="shared" si="94"/>
        <v>4679031100.2022419</v>
      </c>
      <c r="T1949" s="3">
        <v>9.7644110957569863E-3</v>
      </c>
      <c r="U1949" s="122">
        <f t="shared" si="95"/>
        <v>-7366000972.0102072</v>
      </c>
      <c r="V1949" s="3">
        <f t="shared" si="96"/>
        <v>0.94254153873247037</v>
      </c>
    </row>
    <row r="1950" spans="13:22" x14ac:dyDescent="0.25">
      <c r="M1950" s="3">
        <v>1946</v>
      </c>
      <c r="N1950" s="122">
        <f>(_xlfn.GAMMA.INV(T1950,IF($O$2="Railway",$D$31,$D$32),IF($O$2="Railway",$F$31,$F$32))*'CBA Result'!$G$124)</f>
        <v>2789710215.4164205</v>
      </c>
      <c r="O1950" s="122">
        <f>'CBA Result'!$G$123+'CBA Result'!$G$127+'CBA Result'!$G$128+'CBA Result'!$G$129+'CBA Result'!$G$130</f>
        <v>728759586.14829445</v>
      </c>
      <c r="P1950" s="122">
        <f>'CBA Result'!$G$125+'CBA Result'!$G$126</f>
        <v>5415872827.8395329</v>
      </c>
      <c r="Q1950" s="122">
        <f>'CBA Result'!$G$110</f>
        <v>-7384971586.1375494</v>
      </c>
      <c r="R1950" s="3">
        <v>0.65597817459093521</v>
      </c>
      <c r="S1950" s="122">
        <f t="shared" si="94"/>
        <v>5326076338.0307636</v>
      </c>
      <c r="T1950" s="3">
        <v>0.62144369745607286</v>
      </c>
      <c r="U1950" s="122">
        <f t="shared" si="95"/>
        <v>-13387227137.111546</v>
      </c>
      <c r="V1950" s="3">
        <f t="shared" si="96"/>
        <v>0.66067050696980967</v>
      </c>
    </row>
    <row r="1951" spans="13:22" x14ac:dyDescent="0.25">
      <c r="M1951" s="3">
        <v>1947</v>
      </c>
      <c r="N1951" s="122">
        <f>(_xlfn.GAMMA.INV(T1951,IF($O$2="Railway",$D$31,$D$32),IF($O$2="Railway",$F$31,$F$32))*'CBA Result'!$G$124)</f>
        <v>1958250316.202673</v>
      </c>
      <c r="O1951" s="122">
        <f>'CBA Result'!$G$123+'CBA Result'!$G$127+'CBA Result'!$G$128+'CBA Result'!$G$129+'CBA Result'!$G$130</f>
        <v>728759586.14829445</v>
      </c>
      <c r="P1951" s="122">
        <f>'CBA Result'!$G$125+'CBA Result'!$G$126</f>
        <v>5415872827.8395329</v>
      </c>
      <c r="Q1951" s="122">
        <f>'CBA Result'!$G$110</f>
        <v>-7384971586.1375494</v>
      </c>
      <c r="R1951" s="3">
        <v>0.56169388019832278</v>
      </c>
      <c r="S1951" s="122">
        <f t="shared" si="94"/>
        <v>4676461372.3035612</v>
      </c>
      <c r="T1951" s="3">
        <v>9.3825550623440446E-2</v>
      </c>
      <c r="U1951" s="122">
        <f t="shared" si="95"/>
        <v>-9397227579.2138119</v>
      </c>
      <c r="V1951" s="3">
        <f t="shared" si="96"/>
        <v>0.78357911549808068</v>
      </c>
    </row>
    <row r="1952" spans="13:22" x14ac:dyDescent="0.25">
      <c r="M1952" s="3">
        <v>1948</v>
      </c>
      <c r="N1952" s="122">
        <f>(_xlfn.GAMMA.INV(T1952,IF($O$2="Railway",$D$31,$D$32),IF($O$2="Railway",$F$31,$F$32))*'CBA Result'!$G$124)</f>
        <v>2478824090.9408431</v>
      </c>
      <c r="O1952" s="122">
        <f>'CBA Result'!$G$123+'CBA Result'!$G$127+'CBA Result'!$G$128+'CBA Result'!$G$129+'CBA Result'!$G$130</f>
        <v>728759586.14829445</v>
      </c>
      <c r="P1952" s="122">
        <f>'CBA Result'!$G$125+'CBA Result'!$G$126</f>
        <v>5415872827.8395329</v>
      </c>
      <c r="Q1952" s="122">
        <f>'CBA Result'!$G$110</f>
        <v>-7384971586.1375494</v>
      </c>
      <c r="R1952" s="3">
        <v>0.83103330326214941</v>
      </c>
      <c r="S1952" s="122">
        <f t="shared" si="94"/>
        <v>6854441063.400836</v>
      </c>
      <c r="T1952" s="3">
        <v>0.39937516202809253</v>
      </c>
      <c r="U1952" s="122">
        <f t="shared" si="95"/>
        <v>-11895350619.20962</v>
      </c>
      <c r="V1952" s="3">
        <f t="shared" si="96"/>
        <v>0.84587878597213972</v>
      </c>
    </row>
    <row r="1953" spans="13:22" x14ac:dyDescent="0.25">
      <c r="M1953" s="3">
        <v>1949</v>
      </c>
      <c r="N1953" s="122">
        <f>(_xlfn.GAMMA.INV(T1953,IF($O$2="Railway",$D$31,$D$32),IF($O$2="Railway",$F$31,$F$32))*'CBA Result'!$G$124)</f>
        <v>1818329420.0911756</v>
      </c>
      <c r="O1953" s="122">
        <f>'CBA Result'!$G$123+'CBA Result'!$G$127+'CBA Result'!$G$128+'CBA Result'!$G$129+'CBA Result'!$G$130</f>
        <v>728759586.14829445</v>
      </c>
      <c r="P1953" s="122">
        <f>'CBA Result'!$G$125+'CBA Result'!$G$126</f>
        <v>5415872827.8395329</v>
      </c>
      <c r="Q1953" s="122">
        <f>'CBA Result'!$G$110</f>
        <v>-7384971586.1375494</v>
      </c>
      <c r="R1953" s="3">
        <v>0.5620366950200516</v>
      </c>
      <c r="S1953" s="122">
        <f t="shared" si="94"/>
        <v>4678706140.4498081</v>
      </c>
      <c r="T1953" s="3">
        <v>5.0968917097799604E-2</v>
      </c>
      <c r="U1953" s="122">
        <f t="shared" si="95"/>
        <v>-8725776900.5298977</v>
      </c>
      <c r="V1953" s="3">
        <f t="shared" si="96"/>
        <v>0.82809762718669444</v>
      </c>
    </row>
    <row r="1954" spans="13:22" x14ac:dyDescent="0.25">
      <c r="M1954" s="3">
        <v>1950</v>
      </c>
      <c r="N1954" s="122">
        <f>(_xlfn.GAMMA.INV(T1954,IF($O$2="Railway",$D$31,$D$32),IF($O$2="Railway",$F$31,$F$32))*'CBA Result'!$G$124)</f>
        <v>2667230851.9578085</v>
      </c>
      <c r="O1954" s="122">
        <f>'CBA Result'!$G$123+'CBA Result'!$G$127+'CBA Result'!$G$128+'CBA Result'!$G$129+'CBA Result'!$G$130</f>
        <v>728759586.14829445</v>
      </c>
      <c r="P1954" s="122">
        <f>'CBA Result'!$G$125+'CBA Result'!$G$126</f>
        <v>5415872827.8395329</v>
      </c>
      <c r="Q1954" s="122">
        <f>'CBA Result'!$G$110</f>
        <v>-7384971586.1375494</v>
      </c>
      <c r="R1954" s="3">
        <v>0.84200158885279452</v>
      </c>
      <c r="S1954" s="122">
        <f t="shared" si="94"/>
        <v>6977134938.100152</v>
      </c>
      <c r="T1954" s="3">
        <v>0.53675068549680338</v>
      </c>
      <c r="U1954" s="122">
        <f t="shared" si="95"/>
        <v>-12799474671.221636</v>
      </c>
      <c r="V1954" s="3">
        <f t="shared" si="96"/>
        <v>0.81043368127671755</v>
      </c>
    </row>
    <row r="1955" spans="13:22" x14ac:dyDescent="0.25">
      <c r="M1955" s="3">
        <v>1951</v>
      </c>
      <c r="N1955" s="122">
        <f>(_xlfn.GAMMA.INV(T1955,IF($O$2="Railway",$D$31,$D$32),IF($O$2="Railway",$F$31,$F$32))*'CBA Result'!$G$124)</f>
        <v>1988979863.0240924</v>
      </c>
      <c r="O1955" s="122">
        <f>'CBA Result'!$G$123+'CBA Result'!$G$127+'CBA Result'!$G$128+'CBA Result'!$G$129+'CBA Result'!$G$130</f>
        <v>728759586.14829445</v>
      </c>
      <c r="P1955" s="122">
        <f>'CBA Result'!$G$125+'CBA Result'!$G$126</f>
        <v>5415872827.8395329</v>
      </c>
      <c r="Q1955" s="122">
        <f>'CBA Result'!$G$110</f>
        <v>-7384971586.1375494</v>
      </c>
      <c r="R1955" s="3">
        <v>0.15287853883829716</v>
      </c>
      <c r="S1955" s="122">
        <f t="shared" si="94"/>
        <v>2145560724.8951068</v>
      </c>
      <c r="T1955" s="3">
        <v>0.10568156774188309</v>
      </c>
      <c r="U1955" s="122">
        <f t="shared" si="95"/>
        <v>-9544692151.2849445</v>
      </c>
      <c r="V1955" s="3">
        <f t="shared" si="96"/>
        <v>0.50952928569967304</v>
      </c>
    </row>
    <row r="1956" spans="13:22" x14ac:dyDescent="0.25">
      <c r="M1956" s="3">
        <v>1952</v>
      </c>
      <c r="N1956" s="122">
        <f>(_xlfn.GAMMA.INV(T1956,IF($O$2="Railway",$D$31,$D$32),IF($O$2="Railway",$F$31,$F$32))*'CBA Result'!$G$124)</f>
        <v>2707369881.8940377</v>
      </c>
      <c r="O1956" s="122">
        <f>'CBA Result'!$G$123+'CBA Result'!$G$127+'CBA Result'!$G$128+'CBA Result'!$G$129+'CBA Result'!$G$130</f>
        <v>728759586.14829445</v>
      </c>
      <c r="P1956" s="122">
        <f>'CBA Result'!$G$125+'CBA Result'!$G$126</f>
        <v>5415872827.8395329</v>
      </c>
      <c r="Q1956" s="122">
        <f>'CBA Result'!$G$110</f>
        <v>-7384971586.1375494</v>
      </c>
      <c r="R1956" s="3">
        <v>0.85395128793558539</v>
      </c>
      <c r="S1956" s="122">
        <f t="shared" si="94"/>
        <v>7117062251.8995523</v>
      </c>
      <c r="T1956" s="3">
        <v>0.56517038069405734</v>
      </c>
      <c r="U1956" s="122">
        <f t="shared" si="95"/>
        <v>-12992093355.359554</v>
      </c>
      <c r="V1956" s="3">
        <f t="shared" si="96"/>
        <v>0.81227800873124401</v>
      </c>
    </row>
    <row r="1957" spans="13:22" x14ac:dyDescent="0.25">
      <c r="M1957" s="3">
        <v>1953</v>
      </c>
      <c r="N1957" s="122">
        <f>(_xlfn.GAMMA.INV(T1957,IF($O$2="Railway",$D$31,$D$32),IF($O$2="Railway",$F$31,$F$32))*'CBA Result'!$G$124)</f>
        <v>2320500279.1824274</v>
      </c>
      <c r="O1957" s="122">
        <f>'CBA Result'!$G$123+'CBA Result'!$G$127+'CBA Result'!$G$128+'CBA Result'!$G$129+'CBA Result'!$G$130</f>
        <v>728759586.14829445</v>
      </c>
      <c r="P1957" s="122">
        <f>'CBA Result'!$G$125+'CBA Result'!$G$126</f>
        <v>5415872827.8395329</v>
      </c>
      <c r="Q1957" s="122">
        <f>'CBA Result'!$G$110</f>
        <v>-7384971586.1375494</v>
      </c>
      <c r="R1957" s="3">
        <v>0.68710825832216438</v>
      </c>
      <c r="S1957" s="122">
        <f t="shared" si="94"/>
        <v>5558904932.1354551</v>
      </c>
      <c r="T1957" s="3">
        <v>0.2875027058587043</v>
      </c>
      <c r="U1957" s="122">
        <f t="shared" si="95"/>
        <v>-11135588254.821238</v>
      </c>
      <c r="V1957" s="3">
        <f t="shared" si="96"/>
        <v>0.7730318866395951</v>
      </c>
    </row>
    <row r="1958" spans="13:22" x14ac:dyDescent="0.25">
      <c r="M1958" s="3">
        <v>1954</v>
      </c>
      <c r="N1958" s="122">
        <f>(_xlfn.GAMMA.INV(T1958,IF($O$2="Railway",$D$31,$D$32),IF($O$2="Railway",$F$31,$F$32))*'CBA Result'!$G$124)</f>
        <v>2538579396.1081057</v>
      </c>
      <c r="O1958" s="122">
        <f>'CBA Result'!$G$123+'CBA Result'!$G$127+'CBA Result'!$G$128+'CBA Result'!$G$129+'CBA Result'!$G$130</f>
        <v>728759586.14829445</v>
      </c>
      <c r="P1958" s="122">
        <f>'CBA Result'!$G$125+'CBA Result'!$G$126</f>
        <v>5415872827.8395329</v>
      </c>
      <c r="Q1958" s="122">
        <f>'CBA Result'!$G$110</f>
        <v>-7384971586.1375494</v>
      </c>
      <c r="R1958" s="3">
        <v>0.77885650123065542</v>
      </c>
      <c r="S1958" s="122">
        <f t="shared" si="94"/>
        <v>6329281385.7926092</v>
      </c>
      <c r="T1958" s="3">
        <v>0.44315062012979445</v>
      </c>
      <c r="U1958" s="122">
        <f t="shared" si="95"/>
        <v>-12182103644.129862</v>
      </c>
      <c r="V1958" s="3">
        <f t="shared" si="96"/>
        <v>0.78776380897672726</v>
      </c>
    </row>
    <row r="1959" spans="13:22" x14ac:dyDescent="0.25">
      <c r="M1959" s="3">
        <v>1955</v>
      </c>
      <c r="N1959" s="122">
        <f>(_xlfn.GAMMA.INV(T1959,IF($O$2="Railway",$D$31,$D$32),IF($O$2="Railway",$F$31,$F$32))*'CBA Result'!$G$124)</f>
        <v>2477009320.9729385</v>
      </c>
      <c r="O1959" s="122">
        <f>'CBA Result'!$G$123+'CBA Result'!$G$127+'CBA Result'!$G$128+'CBA Result'!$G$129+'CBA Result'!$G$130</f>
        <v>728759586.14829445</v>
      </c>
      <c r="P1959" s="122">
        <f>'CBA Result'!$G$125+'CBA Result'!$G$126</f>
        <v>5415872827.8395329</v>
      </c>
      <c r="Q1959" s="122">
        <f>'CBA Result'!$G$110</f>
        <v>-7384971586.1375494</v>
      </c>
      <c r="R1959" s="3">
        <v>0.15176635713754549</v>
      </c>
      <c r="S1959" s="122">
        <f t="shared" si="94"/>
        <v>2137907374.4073217</v>
      </c>
      <c r="T1959" s="3">
        <v>0.3980515338593662</v>
      </c>
      <c r="U1959" s="122">
        <f t="shared" si="95"/>
        <v>-11886641923.364548</v>
      </c>
      <c r="V1959" s="3">
        <f t="shared" si="96"/>
        <v>0.44955306267154821</v>
      </c>
    </row>
    <row r="1960" spans="13:22" x14ac:dyDescent="0.25">
      <c r="M1960" s="3">
        <v>1956</v>
      </c>
      <c r="N1960" s="122">
        <f>(_xlfn.GAMMA.INV(T1960,IF($O$2="Railway",$D$31,$D$32),IF($O$2="Railway",$F$31,$F$32))*'CBA Result'!$G$124)</f>
        <v>2768187414.48526</v>
      </c>
      <c r="O1960" s="122">
        <f>'CBA Result'!$G$123+'CBA Result'!$G$127+'CBA Result'!$G$128+'CBA Result'!$G$129+'CBA Result'!$G$130</f>
        <v>728759586.14829445</v>
      </c>
      <c r="P1960" s="122">
        <f>'CBA Result'!$G$125+'CBA Result'!$G$126</f>
        <v>5415872827.8395329</v>
      </c>
      <c r="Q1960" s="122">
        <f>'CBA Result'!$G$110</f>
        <v>-7384971586.1375494</v>
      </c>
      <c r="R1960" s="3">
        <v>0.82255711462882597</v>
      </c>
      <c r="S1960" s="122">
        <f t="shared" si="94"/>
        <v>6762979458.2967615</v>
      </c>
      <c r="T1960" s="3">
        <v>0.60703651053033558</v>
      </c>
      <c r="U1960" s="122">
        <f t="shared" si="95"/>
        <v>-13283943784.202698</v>
      </c>
      <c r="V1960" s="3">
        <f t="shared" si="96"/>
        <v>0.77235545600030686</v>
      </c>
    </row>
    <row r="1961" spans="13:22" x14ac:dyDescent="0.25">
      <c r="M1961" s="3">
        <v>1957</v>
      </c>
      <c r="N1961" s="122">
        <f>(_xlfn.GAMMA.INV(T1961,IF($O$2="Railway",$D$31,$D$32),IF($O$2="Railway",$F$31,$F$32))*'CBA Result'!$G$124)</f>
        <v>2441800331.513382</v>
      </c>
      <c r="O1961" s="122">
        <f>'CBA Result'!$G$123+'CBA Result'!$G$127+'CBA Result'!$G$128+'CBA Result'!$G$129+'CBA Result'!$G$130</f>
        <v>728759586.14829445</v>
      </c>
      <c r="P1961" s="122">
        <f>'CBA Result'!$G$125+'CBA Result'!$G$126</f>
        <v>5415872827.8395329</v>
      </c>
      <c r="Q1961" s="122">
        <f>'CBA Result'!$G$110</f>
        <v>-7384971586.1375494</v>
      </c>
      <c r="R1961" s="3">
        <v>0.55152485796791073</v>
      </c>
      <c r="S1961" s="122">
        <f t="shared" si="94"/>
        <v>4610185911.887207</v>
      </c>
      <c r="T1961" s="3">
        <v>0.37249352622260035</v>
      </c>
      <c r="U1961" s="122">
        <f t="shared" si="95"/>
        <v>-11717681456.948185</v>
      </c>
      <c r="V1961" s="3">
        <f t="shared" si="96"/>
        <v>0.66401752412676884</v>
      </c>
    </row>
    <row r="1962" spans="13:22" x14ac:dyDescent="0.25">
      <c r="M1962" s="3">
        <v>1958</v>
      </c>
      <c r="N1962" s="122">
        <f>(_xlfn.GAMMA.INV(T1962,IF($O$2="Railway",$D$31,$D$32),IF($O$2="Railway",$F$31,$F$32))*'CBA Result'!$G$124)</f>
        <v>2663050629.1836696</v>
      </c>
      <c r="O1962" s="122">
        <f>'CBA Result'!$G$123+'CBA Result'!$G$127+'CBA Result'!$G$128+'CBA Result'!$G$129+'CBA Result'!$G$130</f>
        <v>728759586.14829445</v>
      </c>
      <c r="P1962" s="122">
        <f>'CBA Result'!$G$125+'CBA Result'!$G$126</f>
        <v>5415872827.8395329</v>
      </c>
      <c r="Q1962" s="122">
        <f>'CBA Result'!$G$110</f>
        <v>-7384971586.1375494</v>
      </c>
      <c r="R1962" s="3">
        <v>0.22073754592301742</v>
      </c>
      <c r="S1962" s="122">
        <f t="shared" si="94"/>
        <v>2589707395.691185</v>
      </c>
      <c r="T1962" s="3">
        <v>0.53376116846489929</v>
      </c>
      <c r="U1962" s="122">
        <f t="shared" si="95"/>
        <v>-12779414669.486734</v>
      </c>
      <c r="V1962" s="3">
        <f t="shared" si="96"/>
        <v>0.46805880908655012</v>
      </c>
    </row>
    <row r="1963" spans="13:22" x14ac:dyDescent="0.25">
      <c r="M1963" s="3">
        <v>1959</v>
      </c>
      <c r="N1963" s="122">
        <f>(_xlfn.GAMMA.INV(T1963,IF($O$2="Railway",$D$31,$D$32),IF($O$2="Railway",$F$31,$F$32))*'CBA Result'!$G$124)</f>
        <v>3237808081.2433138</v>
      </c>
      <c r="O1963" s="122">
        <f>'CBA Result'!$G$123+'CBA Result'!$G$127+'CBA Result'!$G$128+'CBA Result'!$G$129+'CBA Result'!$G$130</f>
        <v>728759586.14829445</v>
      </c>
      <c r="P1963" s="122">
        <f>'CBA Result'!$G$125+'CBA Result'!$G$126</f>
        <v>5415872827.8395329</v>
      </c>
      <c r="Q1963" s="122">
        <f>'CBA Result'!$G$110</f>
        <v>-7384971586.1375494</v>
      </c>
      <c r="R1963" s="3">
        <v>0.23435837343343224</v>
      </c>
      <c r="S1963" s="122">
        <f t="shared" si="94"/>
        <v>2674914945.6982079</v>
      </c>
      <c r="T1963" s="3">
        <v>0.85391320148571892</v>
      </c>
      <c r="U1963" s="122">
        <f t="shared" si="95"/>
        <v>-15537553675.090015</v>
      </c>
      <c r="V1963" s="3">
        <f t="shared" si="96"/>
        <v>0.42744712275636526</v>
      </c>
    </row>
    <row r="1964" spans="13:22" x14ac:dyDescent="0.25">
      <c r="M1964" s="3">
        <v>1960</v>
      </c>
      <c r="N1964" s="122">
        <f>(_xlfn.GAMMA.INV(T1964,IF($O$2="Railway",$D$31,$D$32),IF($O$2="Railway",$F$31,$F$32))*'CBA Result'!$G$124)</f>
        <v>2997260445.337357</v>
      </c>
      <c r="O1964" s="122">
        <f>'CBA Result'!$G$123+'CBA Result'!$G$127+'CBA Result'!$G$128+'CBA Result'!$G$129+'CBA Result'!$G$130</f>
        <v>728759586.14829445</v>
      </c>
      <c r="P1964" s="122">
        <f>'CBA Result'!$G$125+'CBA Result'!$G$126</f>
        <v>5415872827.8395329</v>
      </c>
      <c r="Q1964" s="122">
        <f>'CBA Result'!$G$110</f>
        <v>-7384971586.1375494</v>
      </c>
      <c r="R1964" s="3">
        <v>0.32762069671563576</v>
      </c>
      <c r="S1964" s="122">
        <f t="shared" si="94"/>
        <v>3240875088.4687357</v>
      </c>
      <c r="T1964" s="3">
        <v>0.74634626858471897</v>
      </c>
      <c r="U1964" s="122">
        <f t="shared" si="95"/>
        <v>-14383216632.707438</v>
      </c>
      <c r="V1964" s="3">
        <f t="shared" si="96"/>
        <v>0.48437670778813596</v>
      </c>
    </row>
    <row r="1965" spans="13:22" x14ac:dyDescent="0.25">
      <c r="M1965" s="3">
        <v>1961</v>
      </c>
      <c r="N1965" s="122">
        <f>(_xlfn.GAMMA.INV(T1965,IF($O$2="Railway",$D$31,$D$32),IF($O$2="Railway",$F$31,$F$32))*'CBA Result'!$G$124)</f>
        <v>2103639290.7071478</v>
      </c>
      <c r="O1965" s="122">
        <f>'CBA Result'!$G$123+'CBA Result'!$G$127+'CBA Result'!$G$128+'CBA Result'!$G$129+'CBA Result'!$G$130</f>
        <v>728759586.14829445</v>
      </c>
      <c r="P1965" s="122">
        <f>'CBA Result'!$G$125+'CBA Result'!$G$126</f>
        <v>5415872827.8395329</v>
      </c>
      <c r="Q1965" s="122">
        <f>'CBA Result'!$G$110</f>
        <v>-7384971586.1375494</v>
      </c>
      <c r="R1965" s="3">
        <v>0.17216866695981847</v>
      </c>
      <c r="S1965" s="122">
        <f t="shared" si="94"/>
        <v>2276016006.4060135</v>
      </c>
      <c r="T1965" s="3">
        <v>0.15787715152584181</v>
      </c>
      <c r="U1965" s="122">
        <f t="shared" si="95"/>
        <v>-10094918405.367451</v>
      </c>
      <c r="V1965" s="3">
        <f t="shared" si="96"/>
        <v>0.50603825391449619</v>
      </c>
    </row>
    <row r="1966" spans="13:22" x14ac:dyDescent="0.25">
      <c r="M1966" s="3">
        <v>1962</v>
      </c>
      <c r="N1966" s="122">
        <f>(_xlfn.GAMMA.INV(T1966,IF($O$2="Railway",$D$31,$D$32),IF($O$2="Railway",$F$31,$F$32))*'CBA Result'!$G$124)</f>
        <v>2120850046.5653565</v>
      </c>
      <c r="O1966" s="122">
        <f>'CBA Result'!$G$123+'CBA Result'!$G$127+'CBA Result'!$G$128+'CBA Result'!$G$129+'CBA Result'!$G$130</f>
        <v>728759586.14829445</v>
      </c>
      <c r="P1966" s="122">
        <f>'CBA Result'!$G$125+'CBA Result'!$G$126</f>
        <v>5415872827.8395329</v>
      </c>
      <c r="Q1966" s="122">
        <f>'CBA Result'!$G$110</f>
        <v>-7384971586.1375494</v>
      </c>
      <c r="R1966" s="3">
        <v>0.7926349318933148</v>
      </c>
      <c r="S1966" s="122">
        <f t="shared" si="94"/>
        <v>6459963578.5449686</v>
      </c>
      <c r="T1966" s="3">
        <v>0.16677190072289083</v>
      </c>
      <c r="U1966" s="122">
        <f t="shared" si="95"/>
        <v>-10177509169.312019</v>
      </c>
      <c r="V1966" s="3">
        <f t="shared" si="96"/>
        <v>0.91472019886059497</v>
      </c>
    </row>
    <row r="1967" spans="13:22" x14ac:dyDescent="0.25">
      <c r="M1967" s="3">
        <v>1963</v>
      </c>
      <c r="N1967" s="122">
        <f>(_xlfn.GAMMA.INV(T1967,IF($O$2="Railway",$D$31,$D$32),IF($O$2="Railway",$F$31,$F$32))*'CBA Result'!$G$124)</f>
        <v>2423980084.8003473</v>
      </c>
      <c r="O1967" s="122">
        <f>'CBA Result'!$G$123+'CBA Result'!$G$127+'CBA Result'!$G$128+'CBA Result'!$G$129+'CBA Result'!$G$130</f>
        <v>728759586.14829445</v>
      </c>
      <c r="P1967" s="122">
        <f>'CBA Result'!$G$125+'CBA Result'!$G$126</f>
        <v>5415872827.8395329</v>
      </c>
      <c r="Q1967" s="122">
        <f>'CBA Result'!$G$110</f>
        <v>-7384971586.1375494</v>
      </c>
      <c r="R1967" s="3">
        <v>0.16856685534209837</v>
      </c>
      <c r="S1967" s="122">
        <f t="shared" si="94"/>
        <v>2251964462.5885544</v>
      </c>
      <c r="T1967" s="3">
        <v>0.35966876866604447</v>
      </c>
      <c r="U1967" s="122">
        <f t="shared" si="95"/>
        <v>-11632165875.771181</v>
      </c>
      <c r="V1967" s="3">
        <f t="shared" si="96"/>
        <v>0.4646343760274893</v>
      </c>
    </row>
    <row r="1968" spans="13:22" x14ac:dyDescent="0.25">
      <c r="M1968" s="3">
        <v>1964</v>
      </c>
      <c r="N1968" s="122">
        <f>(_xlfn.GAMMA.INV(T1968,IF($O$2="Railway",$D$31,$D$32),IF($O$2="Railway",$F$31,$F$32))*'CBA Result'!$G$124)</f>
        <v>1909966235.9667511</v>
      </c>
      <c r="O1968" s="122">
        <f>'CBA Result'!$G$123+'CBA Result'!$G$127+'CBA Result'!$G$128+'CBA Result'!$G$129+'CBA Result'!$G$130</f>
        <v>728759586.14829445</v>
      </c>
      <c r="P1968" s="122">
        <f>'CBA Result'!$G$125+'CBA Result'!$G$126</f>
        <v>5415872827.8395329</v>
      </c>
      <c r="Q1968" s="122">
        <f>'CBA Result'!$G$110</f>
        <v>-7384971586.1375494</v>
      </c>
      <c r="R1968" s="3">
        <v>2.1394852555582378E-2</v>
      </c>
      <c r="S1968" s="122">
        <f t="shared" si="94"/>
        <v>983879055.54272449</v>
      </c>
      <c r="T1968" s="3">
        <v>7.7010538472243928E-2</v>
      </c>
      <c r="U1968" s="122">
        <f t="shared" si="95"/>
        <v>-9165522527.680954</v>
      </c>
      <c r="V1968" s="3">
        <f t="shared" si="96"/>
        <v>0.39524259164898434</v>
      </c>
    </row>
    <row r="1969" spans="13:22" x14ac:dyDescent="0.25">
      <c r="M1969" s="3">
        <v>1965</v>
      </c>
      <c r="N1969" s="122">
        <f>(_xlfn.GAMMA.INV(T1969,IF($O$2="Railway",$D$31,$D$32),IF($O$2="Railway",$F$31,$F$32))*'CBA Result'!$G$124)</f>
        <v>2709347611.020925</v>
      </c>
      <c r="O1969" s="122">
        <f>'CBA Result'!$G$123+'CBA Result'!$G$127+'CBA Result'!$G$128+'CBA Result'!$G$129+'CBA Result'!$G$130</f>
        <v>728759586.14829445</v>
      </c>
      <c r="P1969" s="122">
        <f>'CBA Result'!$G$125+'CBA Result'!$G$126</f>
        <v>5415872827.8395329</v>
      </c>
      <c r="Q1969" s="122">
        <f>'CBA Result'!$G$110</f>
        <v>-7384971586.1375494</v>
      </c>
      <c r="R1969" s="3">
        <v>0.98926636248277755</v>
      </c>
      <c r="S1969" s="122">
        <f t="shared" si="94"/>
        <v>10207713206.984999</v>
      </c>
      <c r="T1969" s="3">
        <v>0.56655599823136527</v>
      </c>
      <c r="U1969" s="122">
        <f t="shared" si="95"/>
        <v>-13001584057.616371</v>
      </c>
      <c r="V1969" s="3">
        <f t="shared" si="96"/>
        <v>1.0495506042712119</v>
      </c>
    </row>
    <row r="1970" spans="13:22" x14ac:dyDescent="0.25">
      <c r="M1970" s="3">
        <v>1966</v>
      </c>
      <c r="N1970" s="122">
        <f>(_xlfn.GAMMA.INV(T1970,IF($O$2="Railway",$D$31,$D$32),IF($O$2="Railway",$F$31,$F$32))*'CBA Result'!$G$124)</f>
        <v>2343340979.5434127</v>
      </c>
      <c r="O1970" s="122">
        <f>'CBA Result'!$G$123+'CBA Result'!$G$127+'CBA Result'!$G$128+'CBA Result'!$G$129+'CBA Result'!$G$130</f>
        <v>728759586.14829445</v>
      </c>
      <c r="P1970" s="122">
        <f>'CBA Result'!$G$125+'CBA Result'!$G$126</f>
        <v>5415872827.8395329</v>
      </c>
      <c r="Q1970" s="122">
        <f>'CBA Result'!$G$110</f>
        <v>-7384971586.1375494</v>
      </c>
      <c r="R1970" s="3">
        <v>0.6782488763793052</v>
      </c>
      <c r="S1970" s="122">
        <f t="shared" si="94"/>
        <v>5491482014.6224785</v>
      </c>
      <c r="T1970" s="3">
        <v>0.30301814333357668</v>
      </c>
      <c r="U1970" s="122">
        <f t="shared" si="95"/>
        <v>-11245195927.336273</v>
      </c>
      <c r="V1970" s="3">
        <f t="shared" si="96"/>
        <v>0.76153253670722842</v>
      </c>
    </row>
    <row r="1971" spans="13:22" x14ac:dyDescent="0.25">
      <c r="M1971" s="3">
        <v>1967</v>
      </c>
      <c r="N1971" s="122">
        <f>(_xlfn.GAMMA.INV(T1971,IF($O$2="Railway",$D$31,$D$32),IF($O$2="Railway",$F$31,$F$32))*'CBA Result'!$G$124)</f>
        <v>2253389643.5101938</v>
      </c>
      <c r="O1971" s="122">
        <f>'CBA Result'!$G$123+'CBA Result'!$G$127+'CBA Result'!$G$128+'CBA Result'!$G$129+'CBA Result'!$G$130</f>
        <v>728759586.14829445</v>
      </c>
      <c r="P1971" s="122">
        <f>'CBA Result'!$G$125+'CBA Result'!$G$126</f>
        <v>5415872827.8395329</v>
      </c>
      <c r="Q1971" s="122">
        <f>'CBA Result'!$G$110</f>
        <v>-7384971586.1375494</v>
      </c>
      <c r="R1971" s="3">
        <v>0.36345268445920487</v>
      </c>
      <c r="S1971" s="122">
        <f t="shared" si="94"/>
        <v>3454682769.5693827</v>
      </c>
      <c r="T1971" s="3">
        <v>0.24367330902779993</v>
      </c>
      <c r="U1971" s="122">
        <f t="shared" si="95"/>
        <v>-10813538560.162888</v>
      </c>
      <c r="V1971" s="3">
        <f t="shared" si="96"/>
        <v>0.59525676663707305</v>
      </c>
    </row>
    <row r="1972" spans="13:22" x14ac:dyDescent="0.25">
      <c r="M1972" s="3">
        <v>1968</v>
      </c>
      <c r="N1972" s="122">
        <f>(_xlfn.GAMMA.INV(T1972,IF($O$2="Railway",$D$31,$D$32),IF($O$2="Railway",$F$31,$F$32))*'CBA Result'!$G$124)</f>
        <v>2619813748.5443225</v>
      </c>
      <c r="O1972" s="122">
        <f>'CBA Result'!$G$123+'CBA Result'!$G$127+'CBA Result'!$G$128+'CBA Result'!$G$129+'CBA Result'!$G$130</f>
        <v>728759586.14829445</v>
      </c>
      <c r="P1972" s="122">
        <f>'CBA Result'!$G$125+'CBA Result'!$G$126</f>
        <v>5415872827.8395329</v>
      </c>
      <c r="Q1972" s="122">
        <f>'CBA Result'!$G$110</f>
        <v>-7384971586.1375494</v>
      </c>
      <c r="R1972" s="3">
        <v>0.34614810019274123</v>
      </c>
      <c r="S1972" s="122">
        <f t="shared" si="94"/>
        <v>3351477200.4921284</v>
      </c>
      <c r="T1972" s="3">
        <v>0.5025731020201194</v>
      </c>
      <c r="U1972" s="122">
        <f t="shared" si="95"/>
        <v>-12571930057.42185</v>
      </c>
      <c r="V1972" s="3">
        <f t="shared" si="96"/>
        <v>0.53293730593333721</v>
      </c>
    </row>
    <row r="1973" spans="13:22" x14ac:dyDescent="0.25">
      <c r="M1973" s="3">
        <v>1969</v>
      </c>
      <c r="N1973" s="122">
        <f>(_xlfn.GAMMA.INV(T1973,IF($O$2="Railway",$D$31,$D$32),IF($O$2="Railway",$F$31,$F$32))*'CBA Result'!$G$124)</f>
        <v>2525385286.7630839</v>
      </c>
      <c r="O1973" s="122">
        <f>'CBA Result'!$G$123+'CBA Result'!$G$127+'CBA Result'!$G$128+'CBA Result'!$G$129+'CBA Result'!$G$130</f>
        <v>728759586.14829445</v>
      </c>
      <c r="P1973" s="122">
        <f>'CBA Result'!$G$125+'CBA Result'!$G$126</f>
        <v>5415872827.8395329</v>
      </c>
      <c r="Q1973" s="122">
        <f>'CBA Result'!$G$110</f>
        <v>-7384971586.1375494</v>
      </c>
      <c r="R1973" s="3">
        <v>0.53445847947299452</v>
      </c>
      <c r="S1973" s="122">
        <f t="shared" si="94"/>
        <v>4500237444.3363285</v>
      </c>
      <c r="T1973" s="3">
        <v>0.43346548780942273</v>
      </c>
      <c r="U1973" s="122">
        <f t="shared" si="95"/>
        <v>-12118787914.167089</v>
      </c>
      <c r="V1973" s="3">
        <f t="shared" si="96"/>
        <v>0.63986451220775054</v>
      </c>
    </row>
    <row r="1974" spans="13:22" x14ac:dyDescent="0.25">
      <c r="M1974" s="3">
        <v>1970</v>
      </c>
      <c r="N1974" s="122">
        <f>(_xlfn.GAMMA.INV(T1974,IF($O$2="Railway",$D$31,$D$32),IF($O$2="Railway",$F$31,$F$32))*'CBA Result'!$G$124)</f>
        <v>2524973675.4118686</v>
      </c>
      <c r="O1974" s="122">
        <f>'CBA Result'!$G$123+'CBA Result'!$G$127+'CBA Result'!$G$128+'CBA Result'!$G$129+'CBA Result'!$G$130</f>
        <v>728759586.14829445</v>
      </c>
      <c r="P1974" s="122">
        <f>'CBA Result'!$G$125+'CBA Result'!$G$126</f>
        <v>5415872827.8395329</v>
      </c>
      <c r="Q1974" s="122">
        <f>'CBA Result'!$G$110</f>
        <v>-7384971586.1375494</v>
      </c>
      <c r="R1974" s="3">
        <v>0.70224548298223288</v>
      </c>
      <c r="S1974" s="122">
        <f t="shared" si="94"/>
        <v>5676462563.9837179</v>
      </c>
      <c r="T1974" s="3">
        <v>0.43316341206879061</v>
      </c>
      <c r="U1974" s="122">
        <f t="shared" si="95"/>
        <v>-12116812678.667543</v>
      </c>
      <c r="V1974" s="3">
        <f t="shared" si="96"/>
        <v>0.73700865585436393</v>
      </c>
    </row>
    <row r="1975" spans="13:22" x14ac:dyDescent="0.25">
      <c r="M1975" s="3">
        <v>1971</v>
      </c>
      <c r="N1975" s="122">
        <f>(_xlfn.GAMMA.INV(T1975,IF($O$2="Railway",$D$31,$D$32),IF($O$2="Railway",$F$31,$F$32))*'CBA Result'!$G$124)</f>
        <v>3330166599.8803635</v>
      </c>
      <c r="O1975" s="122">
        <f>'CBA Result'!$G$123+'CBA Result'!$G$127+'CBA Result'!$G$128+'CBA Result'!$G$129+'CBA Result'!$G$130</f>
        <v>728759586.14829445</v>
      </c>
      <c r="P1975" s="122">
        <f>'CBA Result'!$G$125+'CBA Result'!$G$126</f>
        <v>5415872827.8395329</v>
      </c>
      <c r="Q1975" s="122">
        <f>'CBA Result'!$G$110</f>
        <v>-7384971586.1375494</v>
      </c>
      <c r="R1975" s="3">
        <v>0.86759293058750719</v>
      </c>
      <c r="S1975" s="122">
        <f t="shared" si="94"/>
        <v>7286006156.3521147</v>
      </c>
      <c r="T1975" s="3">
        <v>0.88457389467239944</v>
      </c>
      <c r="U1975" s="122">
        <f t="shared" si="95"/>
        <v>-15980762600.593687</v>
      </c>
      <c r="V1975" s="3">
        <f t="shared" si="96"/>
        <v>0.7099118249813251</v>
      </c>
    </row>
    <row r="1976" spans="13:22" x14ac:dyDescent="0.25">
      <c r="M1976" s="3">
        <v>1972</v>
      </c>
      <c r="N1976" s="122">
        <f>(_xlfn.GAMMA.INV(T1976,IF($O$2="Railway",$D$31,$D$32),IF($O$2="Railway",$F$31,$F$32))*'CBA Result'!$G$124)</f>
        <v>2788033982.3205943</v>
      </c>
      <c r="O1976" s="122">
        <f>'CBA Result'!$G$123+'CBA Result'!$G$127+'CBA Result'!$G$128+'CBA Result'!$G$129+'CBA Result'!$G$130</f>
        <v>728759586.14829445</v>
      </c>
      <c r="P1976" s="122">
        <f>'CBA Result'!$G$125+'CBA Result'!$G$126</f>
        <v>5415872827.8395329</v>
      </c>
      <c r="Q1976" s="122">
        <f>'CBA Result'!$G$110</f>
        <v>-7384971586.1375494</v>
      </c>
      <c r="R1976" s="3">
        <v>0.65767536285331396</v>
      </c>
      <c r="S1976" s="122">
        <f t="shared" si="94"/>
        <v>5338488146.3929758</v>
      </c>
      <c r="T1976" s="3">
        <v>0.62033003873431458</v>
      </c>
      <c r="U1976" s="122">
        <f t="shared" si="95"/>
        <v>-13379183250.307619</v>
      </c>
      <c r="V1976" s="3">
        <f t="shared" si="96"/>
        <v>0.66187012683739577</v>
      </c>
    </row>
    <row r="1977" spans="13:22" x14ac:dyDescent="0.25">
      <c r="M1977" s="3">
        <v>1973</v>
      </c>
      <c r="N1977" s="122">
        <f>(_xlfn.GAMMA.INV(T1977,IF($O$2="Railway",$D$31,$D$32),IF($O$2="Railway",$F$31,$F$32))*'CBA Result'!$G$124)</f>
        <v>1990767790.9555743</v>
      </c>
      <c r="O1977" s="122">
        <f>'CBA Result'!$G$123+'CBA Result'!$G$127+'CBA Result'!$G$128+'CBA Result'!$G$129+'CBA Result'!$G$130</f>
        <v>728759586.14829445</v>
      </c>
      <c r="P1977" s="122">
        <f>'CBA Result'!$G$125+'CBA Result'!$G$126</f>
        <v>5415872827.8395329</v>
      </c>
      <c r="Q1977" s="122">
        <f>'CBA Result'!$G$110</f>
        <v>-7384971586.1375494</v>
      </c>
      <c r="R1977" s="3">
        <v>0.99983612106725317</v>
      </c>
      <c r="S1977" s="122">
        <f t="shared" si="94"/>
        <v>12181620143.240255</v>
      </c>
      <c r="T1977" s="3">
        <v>0.1063992530391672</v>
      </c>
      <c r="U1977" s="122">
        <f t="shared" si="95"/>
        <v>-9553272037.8951225</v>
      </c>
      <c r="V1977" s="3">
        <f t="shared" si="96"/>
        <v>1.5597951635037184</v>
      </c>
    </row>
    <row r="1978" spans="13:22" x14ac:dyDescent="0.25">
      <c r="M1978" s="3">
        <v>1974</v>
      </c>
      <c r="N1978" s="122">
        <f>(_xlfn.GAMMA.INV(T1978,IF($O$2="Railway",$D$31,$D$32),IF($O$2="Railway",$F$31,$F$32))*'CBA Result'!$G$124)</f>
        <v>1620070636.6156018</v>
      </c>
      <c r="O1978" s="122">
        <f>'CBA Result'!$G$123+'CBA Result'!$G$127+'CBA Result'!$G$128+'CBA Result'!$G$129+'CBA Result'!$G$130</f>
        <v>728759586.14829445</v>
      </c>
      <c r="P1978" s="122">
        <f>'CBA Result'!$G$125+'CBA Result'!$G$126</f>
        <v>5415872827.8395329</v>
      </c>
      <c r="Q1978" s="122">
        <f>'CBA Result'!$G$110</f>
        <v>-7384971586.1375494</v>
      </c>
      <c r="R1978" s="3">
        <v>0.11029768275204466</v>
      </c>
      <c r="S1978" s="122">
        <f t="shared" si="94"/>
        <v>1839095078.5010672</v>
      </c>
      <c r="T1978" s="3">
        <v>1.715827190459418E-2</v>
      </c>
      <c r="U1978" s="122">
        <f t="shared" si="95"/>
        <v>-7774375084.0803928</v>
      </c>
      <c r="V1978" s="3">
        <f t="shared" si="96"/>
        <v>0.53868320681370108</v>
      </c>
    </row>
    <row r="1979" spans="13:22" x14ac:dyDescent="0.25">
      <c r="M1979" s="3">
        <v>1975</v>
      </c>
      <c r="N1979" s="122">
        <f>(_xlfn.GAMMA.INV(T1979,IF($O$2="Railway",$D$31,$D$32),IF($O$2="Railway",$F$31,$F$32))*'CBA Result'!$G$124)</f>
        <v>3219270083.3439689</v>
      </c>
      <c r="O1979" s="122">
        <f>'CBA Result'!$G$123+'CBA Result'!$G$127+'CBA Result'!$G$128+'CBA Result'!$G$129+'CBA Result'!$G$130</f>
        <v>728759586.14829445</v>
      </c>
      <c r="P1979" s="122">
        <f>'CBA Result'!$G$125+'CBA Result'!$G$126</f>
        <v>5415872827.8395329</v>
      </c>
      <c r="Q1979" s="122">
        <f>'CBA Result'!$G$110</f>
        <v>-7384971586.1375494</v>
      </c>
      <c r="R1979" s="3">
        <v>0.60116320633032938</v>
      </c>
      <c r="S1979" s="122">
        <f t="shared" si="94"/>
        <v>4939904047.3532362</v>
      </c>
      <c r="T1979" s="3">
        <v>0.84707669426919829</v>
      </c>
      <c r="U1979" s="122">
        <f t="shared" si="95"/>
        <v>-15448593758.33078</v>
      </c>
      <c r="V1979" s="3">
        <f t="shared" si="96"/>
        <v>0.57532315600263673</v>
      </c>
    </row>
    <row r="1980" spans="13:22" x14ac:dyDescent="0.25">
      <c r="M1980" s="3">
        <v>1976</v>
      </c>
      <c r="N1980" s="122">
        <f>(_xlfn.GAMMA.INV(T1980,IF($O$2="Railway",$D$31,$D$32),IF($O$2="Railway",$F$31,$F$32))*'CBA Result'!$G$124)</f>
        <v>2019321632.4226508</v>
      </c>
      <c r="O1980" s="122">
        <f>'CBA Result'!$G$123+'CBA Result'!$G$127+'CBA Result'!$G$128+'CBA Result'!$G$129+'CBA Result'!$G$130</f>
        <v>728759586.14829445</v>
      </c>
      <c r="P1980" s="122">
        <f>'CBA Result'!$G$125+'CBA Result'!$G$126</f>
        <v>5415872827.8395329</v>
      </c>
      <c r="Q1980" s="122">
        <f>'CBA Result'!$G$110</f>
        <v>-7384971586.1375494</v>
      </c>
      <c r="R1980" s="3">
        <v>0.48148564617187828</v>
      </c>
      <c r="S1980" s="122">
        <f t="shared" si="94"/>
        <v>4167547444.2955713</v>
      </c>
      <c r="T1980" s="3">
        <v>0.11827687853562863</v>
      </c>
      <c r="U1980" s="122">
        <f t="shared" si="95"/>
        <v>-9690295861.8193474</v>
      </c>
      <c r="V1980" s="3">
        <f t="shared" si="96"/>
        <v>0.71366537838279287</v>
      </c>
    </row>
    <row r="1981" spans="13:22" x14ac:dyDescent="0.25">
      <c r="M1981" s="3">
        <v>1977</v>
      </c>
      <c r="N1981" s="122">
        <f>(_xlfn.GAMMA.INV(T1981,IF($O$2="Railway",$D$31,$D$32),IF($O$2="Railway",$F$31,$F$32))*'CBA Result'!$G$124)</f>
        <v>2831662354.8152514</v>
      </c>
      <c r="O1981" s="122">
        <f>'CBA Result'!$G$123+'CBA Result'!$G$127+'CBA Result'!$G$128+'CBA Result'!$G$129+'CBA Result'!$G$130</f>
        <v>728759586.14829445</v>
      </c>
      <c r="P1981" s="122">
        <f>'CBA Result'!$G$125+'CBA Result'!$G$126</f>
        <v>5415872827.8395329</v>
      </c>
      <c r="Q1981" s="122">
        <f>'CBA Result'!$G$110</f>
        <v>-7384971586.1375494</v>
      </c>
      <c r="R1981" s="3">
        <v>0.98207725877319774</v>
      </c>
      <c r="S1981" s="122">
        <f t="shared" si="94"/>
        <v>9775108130.9320164</v>
      </c>
      <c r="T1981" s="3">
        <v>0.64882582798743904</v>
      </c>
      <c r="U1981" s="122">
        <f t="shared" si="95"/>
        <v>-13588546548.682072</v>
      </c>
      <c r="V1981" s="3">
        <f t="shared" si="96"/>
        <v>0.98138016631285341</v>
      </c>
    </row>
    <row r="1982" spans="13:22" x14ac:dyDescent="0.25">
      <c r="M1982" s="3">
        <v>1978</v>
      </c>
      <c r="N1982" s="122">
        <f>(_xlfn.GAMMA.INV(T1982,IF($O$2="Railway",$D$31,$D$32),IF($O$2="Railway",$F$31,$F$32))*'CBA Result'!$G$124)</f>
        <v>2372057267.1157665</v>
      </c>
      <c r="O1982" s="122">
        <f>'CBA Result'!$G$123+'CBA Result'!$G$127+'CBA Result'!$G$128+'CBA Result'!$G$129+'CBA Result'!$G$130</f>
        <v>728759586.14829445</v>
      </c>
      <c r="P1982" s="122">
        <f>'CBA Result'!$G$125+'CBA Result'!$G$126</f>
        <v>5415872827.8395329</v>
      </c>
      <c r="Q1982" s="122">
        <f>'CBA Result'!$G$110</f>
        <v>-7384971586.1375494</v>
      </c>
      <c r="R1982" s="3">
        <v>0.57963131671038126</v>
      </c>
      <c r="S1982" s="122">
        <f t="shared" si="94"/>
        <v>4794892468.4727726</v>
      </c>
      <c r="T1982" s="3">
        <v>0.32288854062337047</v>
      </c>
      <c r="U1982" s="122">
        <f t="shared" si="95"/>
        <v>-11382999295.636423</v>
      </c>
      <c r="V1982" s="3">
        <f t="shared" si="96"/>
        <v>0.69364049989562837</v>
      </c>
    </row>
    <row r="1983" spans="13:22" x14ac:dyDescent="0.25">
      <c r="M1983" s="3">
        <v>1979</v>
      </c>
      <c r="N1983" s="122">
        <f>(_xlfn.GAMMA.INV(T1983,IF($O$2="Railway",$D$31,$D$32),IF($O$2="Railway",$F$31,$F$32))*'CBA Result'!$G$124)</f>
        <v>2762250388.0551825</v>
      </c>
      <c r="O1983" s="122">
        <f>'CBA Result'!$G$123+'CBA Result'!$G$127+'CBA Result'!$G$128+'CBA Result'!$G$129+'CBA Result'!$G$130</f>
        <v>728759586.14829445</v>
      </c>
      <c r="P1983" s="122">
        <f>'CBA Result'!$G$125+'CBA Result'!$G$126</f>
        <v>5415872827.8395329</v>
      </c>
      <c r="Q1983" s="122">
        <f>'CBA Result'!$G$110</f>
        <v>-7384971586.1375494</v>
      </c>
      <c r="R1983" s="3">
        <v>0.69978699314844217</v>
      </c>
      <c r="S1983" s="122">
        <f t="shared" si="94"/>
        <v>5657157681.1974554</v>
      </c>
      <c r="T1983" s="3">
        <v>0.6030222397230165</v>
      </c>
      <c r="U1983" s="122">
        <f t="shared" si="95"/>
        <v>-13255453254.649033</v>
      </c>
      <c r="V1983" s="3">
        <f t="shared" si="96"/>
        <v>0.69014370762406274</v>
      </c>
    </row>
    <row r="1984" spans="13:22" x14ac:dyDescent="0.25">
      <c r="M1984" s="3">
        <v>1980</v>
      </c>
      <c r="N1984" s="122">
        <f>(_xlfn.GAMMA.INV(T1984,IF($O$2="Railway",$D$31,$D$32),IF($O$2="Railway",$F$31,$F$32))*'CBA Result'!$G$124)</f>
        <v>2342476235.1924624</v>
      </c>
      <c r="O1984" s="122">
        <f>'CBA Result'!$G$123+'CBA Result'!$G$127+'CBA Result'!$G$128+'CBA Result'!$G$129+'CBA Result'!$G$130</f>
        <v>728759586.14829445</v>
      </c>
      <c r="P1984" s="122">
        <f>'CBA Result'!$G$125+'CBA Result'!$G$126</f>
        <v>5415872827.8395329</v>
      </c>
      <c r="Q1984" s="122">
        <f>'CBA Result'!$G$110</f>
        <v>-7384971586.1375494</v>
      </c>
      <c r="R1984" s="3">
        <v>0.92687811911305795</v>
      </c>
      <c r="S1984" s="122">
        <f t="shared" si="94"/>
        <v>8194968727.497386</v>
      </c>
      <c r="T1984" s="3">
        <v>0.30242583932590916</v>
      </c>
      <c r="U1984" s="122">
        <f t="shared" si="95"/>
        <v>-11241046202.75996</v>
      </c>
      <c r="V1984" s="3">
        <f t="shared" si="96"/>
        <v>1.0022380787005398</v>
      </c>
    </row>
    <row r="1985" spans="13:22" x14ac:dyDescent="0.25">
      <c r="M1985" s="3">
        <v>1981</v>
      </c>
      <c r="N1985" s="122">
        <f>(_xlfn.GAMMA.INV(T1985,IF($O$2="Railway",$D$31,$D$32),IF($O$2="Railway",$F$31,$F$32))*'CBA Result'!$G$124)</f>
        <v>2865036771.3149395</v>
      </c>
      <c r="O1985" s="122">
        <f>'CBA Result'!$G$123+'CBA Result'!$G$127+'CBA Result'!$G$128+'CBA Result'!$G$129+'CBA Result'!$G$130</f>
        <v>728759586.14829445</v>
      </c>
      <c r="P1985" s="122">
        <f>'CBA Result'!$G$125+'CBA Result'!$G$126</f>
        <v>5415872827.8395329</v>
      </c>
      <c r="Q1985" s="122">
        <f>'CBA Result'!$G$110</f>
        <v>-7384971586.1375494</v>
      </c>
      <c r="R1985" s="3">
        <v>0.16841474968755543</v>
      </c>
      <c r="S1985" s="122">
        <f t="shared" si="94"/>
        <v>2250945848.3039479</v>
      </c>
      <c r="T1985" s="3">
        <v>0.66989360953500032</v>
      </c>
      <c r="U1985" s="122">
        <f t="shared" si="95"/>
        <v>-13748703288.898617</v>
      </c>
      <c r="V1985" s="3">
        <f t="shared" si="96"/>
        <v>0.42511225116673479</v>
      </c>
    </row>
    <row r="1986" spans="13:22" x14ac:dyDescent="0.25">
      <c r="M1986" s="3">
        <v>1982</v>
      </c>
      <c r="N1986" s="122">
        <f>(_xlfn.GAMMA.INV(T1986,IF($O$2="Railway",$D$31,$D$32),IF($O$2="Railway",$F$31,$F$32))*'CBA Result'!$G$124)</f>
        <v>3383868576.3198686</v>
      </c>
      <c r="O1986" s="122">
        <f>'CBA Result'!$G$123+'CBA Result'!$G$127+'CBA Result'!$G$128+'CBA Result'!$G$129+'CBA Result'!$G$130</f>
        <v>728759586.14829445</v>
      </c>
      <c r="P1986" s="122">
        <f>'CBA Result'!$G$125+'CBA Result'!$G$126</f>
        <v>5415872827.8395329</v>
      </c>
      <c r="Q1986" s="122">
        <f>'CBA Result'!$G$110</f>
        <v>-7384971586.1375494</v>
      </c>
      <c r="R1986" s="3">
        <v>0.39665566176120826</v>
      </c>
      <c r="S1986" s="122">
        <f t="shared" si="94"/>
        <v>3653001194.7586689</v>
      </c>
      <c r="T1986" s="3">
        <v>0.8999305860609087</v>
      </c>
      <c r="U1986" s="122">
        <f t="shared" si="95"/>
        <v>-16238466985.921808</v>
      </c>
      <c r="V1986" s="3">
        <f t="shared" si="96"/>
        <v>0.47822429075105211</v>
      </c>
    </row>
    <row r="1987" spans="13:22" x14ac:dyDescent="0.25">
      <c r="M1987" s="3">
        <v>1983</v>
      </c>
      <c r="N1987" s="122">
        <f>(_xlfn.GAMMA.INV(T1987,IF($O$2="Railway",$D$31,$D$32),IF($O$2="Railway",$F$31,$F$32))*'CBA Result'!$G$124)</f>
        <v>3588038666.6726027</v>
      </c>
      <c r="O1987" s="122">
        <f>'CBA Result'!$G$123+'CBA Result'!$G$127+'CBA Result'!$G$128+'CBA Result'!$G$129+'CBA Result'!$G$130</f>
        <v>728759586.14829445</v>
      </c>
      <c r="P1987" s="122">
        <f>'CBA Result'!$G$125+'CBA Result'!$G$126</f>
        <v>5415872827.8395329</v>
      </c>
      <c r="Q1987" s="122">
        <f>'CBA Result'!$G$110</f>
        <v>-7384971586.1375494</v>
      </c>
      <c r="R1987" s="3">
        <v>0.29196412785200432</v>
      </c>
      <c r="S1987" s="122">
        <f t="shared" si="94"/>
        <v>3026993735.6230025</v>
      </c>
      <c r="T1987" s="3">
        <v>0.94397594380098071</v>
      </c>
      <c r="U1987" s="122">
        <f t="shared" si="95"/>
        <v>-17218235909.250156</v>
      </c>
      <c r="V1987" s="3">
        <f t="shared" si="96"/>
        <v>0.42651245035495144</v>
      </c>
    </row>
    <row r="1988" spans="13:22" x14ac:dyDescent="0.25">
      <c r="M1988" s="3">
        <v>1984</v>
      </c>
      <c r="N1988" s="122">
        <f>(_xlfn.GAMMA.INV(T1988,IF($O$2="Railway",$D$31,$D$32),IF($O$2="Railway",$F$31,$F$32))*'CBA Result'!$G$124)</f>
        <v>2871000820.1964002</v>
      </c>
      <c r="O1988" s="122">
        <f>'CBA Result'!$G$123+'CBA Result'!$G$127+'CBA Result'!$G$128+'CBA Result'!$G$129+'CBA Result'!$G$130</f>
        <v>728759586.14829445</v>
      </c>
      <c r="P1988" s="122">
        <f>'CBA Result'!$G$125+'CBA Result'!$G$126</f>
        <v>5415872827.8395329</v>
      </c>
      <c r="Q1988" s="122">
        <f>'CBA Result'!$G$110</f>
        <v>-7384971586.1375494</v>
      </c>
      <c r="R1988" s="3">
        <v>0.23457505901650932</v>
      </c>
      <c r="S1988" s="122">
        <f t="shared" si="94"/>
        <v>2676262878.0052338</v>
      </c>
      <c r="T1988" s="3">
        <v>0.67358783276486023</v>
      </c>
      <c r="U1988" s="122">
        <f t="shared" si="95"/>
        <v>-13777323493.46027</v>
      </c>
      <c r="V1988" s="3">
        <f t="shared" si="96"/>
        <v>0.45553283896752439</v>
      </c>
    </row>
    <row r="1989" spans="13:22" x14ac:dyDescent="0.25">
      <c r="M1989" s="3">
        <v>1985</v>
      </c>
      <c r="N1989" s="122">
        <f>(_xlfn.GAMMA.INV(T1989,IF($O$2="Railway",$D$31,$D$32),IF($O$2="Railway",$F$31,$F$32))*'CBA Result'!$G$124)</f>
        <v>2785325010.9965496</v>
      </c>
      <c r="O1989" s="122">
        <f>'CBA Result'!$G$123+'CBA Result'!$G$127+'CBA Result'!$G$128+'CBA Result'!$G$129+'CBA Result'!$G$130</f>
        <v>728759586.14829445</v>
      </c>
      <c r="P1989" s="122">
        <f>'CBA Result'!$G$125+'CBA Result'!$G$126</f>
        <v>5415872827.8395329</v>
      </c>
      <c r="Q1989" s="122">
        <f>'CBA Result'!$G$110</f>
        <v>-7384971586.1375494</v>
      </c>
      <c r="R1989" s="3">
        <v>0.57959369616728429</v>
      </c>
      <c r="S1989" s="122">
        <f t="shared" si="94"/>
        <v>4794641922.0771561</v>
      </c>
      <c r="T1989" s="3">
        <v>0.61852719742027651</v>
      </c>
      <c r="U1989" s="122">
        <f t="shared" si="95"/>
        <v>-13366183471.971327</v>
      </c>
      <c r="V1989" s="3">
        <f t="shared" si="96"/>
        <v>0.62162295891308594</v>
      </c>
    </row>
    <row r="1990" spans="13:22" x14ac:dyDescent="0.25">
      <c r="M1990" s="3">
        <v>1986</v>
      </c>
      <c r="N1990" s="122">
        <f>(_xlfn.GAMMA.INV(T1990,IF($O$2="Railway",$D$31,$D$32),IF($O$2="Railway",$F$31,$F$32))*'CBA Result'!$G$124)</f>
        <v>3626553537.7408371</v>
      </c>
      <c r="O1990" s="122">
        <f>'CBA Result'!$G$123+'CBA Result'!$G$127+'CBA Result'!$G$128+'CBA Result'!$G$129+'CBA Result'!$G$130</f>
        <v>728759586.14829445</v>
      </c>
      <c r="P1990" s="122">
        <f>'CBA Result'!$G$125+'CBA Result'!$G$126</f>
        <v>5415872827.8395329</v>
      </c>
      <c r="Q1990" s="122">
        <f>'CBA Result'!$G$110</f>
        <v>-7384971586.1375494</v>
      </c>
      <c r="R1990" s="3">
        <v>0.67080025216446859</v>
      </c>
      <c r="S1990" s="122">
        <f t="shared" ref="S1990:S2004" si="97">_xlfn.BETA.INV(R1990,IF($O$2="Railway",$I$30,$J$30),IF($O$2="Railway",$I$31,$J$31),IF($O$2="Railway",$I$27,$J$27),IF($O$2="Railway",$I$29,$J$29))*P1990</f>
        <v>5435532719.1440096</v>
      </c>
      <c r="T1990" s="3">
        <v>0.95010255168409874</v>
      </c>
      <c r="U1990" s="122">
        <f t="shared" ref="U1990:U2004" si="98">_xlfn.GAMMA.INV(T1990,IF($O$2="Railway",$D$31,$D$32),IF($O$2="Railway",$F$31,$F$32))*Q1990</f>
        <v>-17403060599.749435</v>
      </c>
      <c r="V1990" s="3">
        <f t="shared" ref="V1990:V2004" si="99">(N1990+O1990+S1990)/-U1990</f>
        <v>0.56259333161053915</v>
      </c>
    </row>
    <row r="1991" spans="13:22" x14ac:dyDescent="0.25">
      <c r="M1991" s="3">
        <v>1987</v>
      </c>
      <c r="N1991" s="122">
        <f>(_xlfn.GAMMA.INV(T1991,IF($O$2="Railway",$D$31,$D$32),IF($O$2="Railway",$F$31,$F$32))*'CBA Result'!$G$124)</f>
        <v>2278840538.5094123</v>
      </c>
      <c r="O1991" s="122">
        <f>'CBA Result'!$G$123+'CBA Result'!$G$127+'CBA Result'!$G$128+'CBA Result'!$G$129+'CBA Result'!$G$130</f>
        <v>728759586.14829445</v>
      </c>
      <c r="P1991" s="122">
        <f>'CBA Result'!$G$125+'CBA Result'!$G$126</f>
        <v>5415872827.8395329</v>
      </c>
      <c r="Q1991" s="122">
        <f>'CBA Result'!$G$110</f>
        <v>-7384971586.1375494</v>
      </c>
      <c r="R1991" s="3">
        <v>0.92650772375050472</v>
      </c>
      <c r="S1991" s="122">
        <f t="shared" si="97"/>
        <v>8187967487.9900293</v>
      </c>
      <c r="T1991" s="3">
        <v>0.25996113827902601</v>
      </c>
      <c r="U1991" s="122">
        <f t="shared" si="98"/>
        <v>-10935672002.666864</v>
      </c>
      <c r="V1991" s="3">
        <f t="shared" si="99"/>
        <v>1.0237658563568377</v>
      </c>
    </row>
    <row r="1992" spans="13:22" x14ac:dyDescent="0.25">
      <c r="M1992" s="3">
        <v>1988</v>
      </c>
      <c r="N1992" s="122">
        <f>(_xlfn.GAMMA.INV(T1992,IF($O$2="Railway",$D$31,$D$32),IF($O$2="Railway",$F$31,$F$32))*'CBA Result'!$G$124)</f>
        <v>2115566659.1800971</v>
      </c>
      <c r="O1992" s="122">
        <f>'CBA Result'!$G$123+'CBA Result'!$G$127+'CBA Result'!$G$128+'CBA Result'!$G$129+'CBA Result'!$G$130</f>
        <v>728759586.14829445</v>
      </c>
      <c r="P1992" s="122">
        <f>'CBA Result'!$G$125+'CBA Result'!$G$126</f>
        <v>5415872827.8395329</v>
      </c>
      <c r="Q1992" s="122">
        <f>'CBA Result'!$G$110</f>
        <v>-7384971586.1375494</v>
      </c>
      <c r="R1992" s="3">
        <v>0.69319295881240006</v>
      </c>
      <c r="S1992" s="122">
        <f t="shared" si="97"/>
        <v>5605790326.9883003</v>
      </c>
      <c r="T1992" s="3">
        <v>0.16401289033630317</v>
      </c>
      <c r="U1992" s="122">
        <f t="shared" si="98"/>
        <v>-10152155314.78299</v>
      </c>
      <c r="V1992" s="3">
        <f t="shared" si="99"/>
        <v>0.83234705442420831</v>
      </c>
    </row>
    <row r="1993" spans="13:22" x14ac:dyDescent="0.25">
      <c r="M1993" s="3">
        <v>1989</v>
      </c>
      <c r="N1993" s="122">
        <f>(_xlfn.GAMMA.INV(T1993,IF($O$2="Railway",$D$31,$D$32),IF($O$2="Railway",$F$31,$F$32))*'CBA Result'!$G$124)</f>
        <v>3592892479.2862024</v>
      </c>
      <c r="O1993" s="122">
        <f>'CBA Result'!$G$123+'CBA Result'!$G$127+'CBA Result'!$G$128+'CBA Result'!$G$129+'CBA Result'!$G$130</f>
        <v>728759586.14829445</v>
      </c>
      <c r="P1993" s="122">
        <f>'CBA Result'!$G$125+'CBA Result'!$G$126</f>
        <v>5415872827.8395329</v>
      </c>
      <c r="Q1993" s="122">
        <f>'CBA Result'!$G$110</f>
        <v>-7384971586.1375494</v>
      </c>
      <c r="R1993" s="3">
        <v>0.36674801234790011</v>
      </c>
      <c r="S1993" s="122">
        <f t="shared" si="97"/>
        <v>3474338702.6592402</v>
      </c>
      <c r="T1993" s="3">
        <v>0.94478167836183413</v>
      </c>
      <c r="U1993" s="122">
        <f t="shared" si="98"/>
        <v>-17241528325.638123</v>
      </c>
      <c r="V1993" s="3">
        <f t="shared" si="99"/>
        <v>0.4521635565509069</v>
      </c>
    </row>
    <row r="1994" spans="13:22" x14ac:dyDescent="0.25">
      <c r="M1994" s="3">
        <v>1990</v>
      </c>
      <c r="N1994" s="122">
        <f>(_xlfn.GAMMA.INV(T1994,IF($O$2="Railway",$D$31,$D$32),IF($O$2="Railway",$F$31,$F$32))*'CBA Result'!$G$124)</f>
        <v>2190205356.8282809</v>
      </c>
      <c r="O1994" s="122">
        <f>'CBA Result'!$G$123+'CBA Result'!$G$127+'CBA Result'!$G$128+'CBA Result'!$G$129+'CBA Result'!$G$130</f>
        <v>728759586.14829445</v>
      </c>
      <c r="P1994" s="122">
        <f>'CBA Result'!$G$125+'CBA Result'!$G$126</f>
        <v>5415872827.8395329</v>
      </c>
      <c r="Q1994" s="122">
        <f>'CBA Result'!$G$110</f>
        <v>-7384971586.1375494</v>
      </c>
      <c r="R1994" s="3">
        <v>0.45758320222917004</v>
      </c>
      <c r="S1994" s="122">
        <f t="shared" si="97"/>
        <v>4020811758.0420299</v>
      </c>
      <c r="T1994" s="3">
        <v>0.20524538890439614</v>
      </c>
      <c r="U1994" s="122">
        <f t="shared" si="98"/>
        <v>-10510330580.842041</v>
      </c>
      <c r="V1994" s="3">
        <f t="shared" si="99"/>
        <v>0.66028148664212816</v>
      </c>
    </row>
    <row r="1995" spans="13:22" x14ac:dyDescent="0.25">
      <c r="M1995" s="3">
        <v>1991</v>
      </c>
      <c r="N1995" s="122">
        <f>(_xlfn.GAMMA.INV(T1995,IF($O$2="Railway",$D$31,$D$32),IF($O$2="Railway",$F$31,$F$32))*'CBA Result'!$G$124)</f>
        <v>2629314624.6039176</v>
      </c>
      <c r="O1995" s="122">
        <f>'CBA Result'!$G$123+'CBA Result'!$G$127+'CBA Result'!$G$128+'CBA Result'!$G$129+'CBA Result'!$G$130</f>
        <v>728759586.14829445</v>
      </c>
      <c r="P1995" s="122">
        <f>'CBA Result'!$G$125+'CBA Result'!$G$126</f>
        <v>5415872827.8395329</v>
      </c>
      <c r="Q1995" s="122">
        <f>'CBA Result'!$G$110</f>
        <v>-7384971586.1375494</v>
      </c>
      <c r="R1995" s="3">
        <v>0.75238964927361474</v>
      </c>
      <c r="S1995" s="122">
        <f t="shared" si="97"/>
        <v>6091049647.1775846</v>
      </c>
      <c r="T1995" s="3">
        <v>0.50946368185372803</v>
      </c>
      <c r="U1995" s="122">
        <f t="shared" si="98"/>
        <v>-12617522744.830194</v>
      </c>
      <c r="V1995" s="3">
        <f t="shared" si="99"/>
        <v>0.74888898946517901</v>
      </c>
    </row>
    <row r="1996" spans="13:22" x14ac:dyDescent="0.25">
      <c r="M1996" s="3">
        <v>1992</v>
      </c>
      <c r="N1996" s="122">
        <f>(_xlfn.GAMMA.INV(T1996,IF($O$2="Railway",$D$31,$D$32),IF($O$2="Railway",$F$31,$F$32))*'CBA Result'!$G$124)</f>
        <v>2726956376.7961607</v>
      </c>
      <c r="O1996" s="122">
        <f>'CBA Result'!$G$123+'CBA Result'!$G$127+'CBA Result'!$G$128+'CBA Result'!$G$129+'CBA Result'!$G$130</f>
        <v>728759586.14829445</v>
      </c>
      <c r="P1996" s="122">
        <f>'CBA Result'!$G$125+'CBA Result'!$G$126</f>
        <v>5415872827.8395329</v>
      </c>
      <c r="Q1996" s="122">
        <f>'CBA Result'!$G$110</f>
        <v>-7384971586.1375494</v>
      </c>
      <c r="R1996" s="3">
        <v>0.76539805409733375</v>
      </c>
      <c r="S1996" s="122">
        <f t="shared" si="97"/>
        <v>6206188915.1378918</v>
      </c>
      <c r="T1996" s="3">
        <v>0.57882550961493984</v>
      </c>
      <c r="U1996" s="122">
        <f t="shared" si="98"/>
        <v>-13086084786.665066</v>
      </c>
      <c r="V1996" s="3">
        <f t="shared" si="99"/>
        <v>0.73833427152542885</v>
      </c>
    </row>
    <row r="1997" spans="13:22" x14ac:dyDescent="0.25">
      <c r="M1997" s="3">
        <v>1993</v>
      </c>
      <c r="N1997" s="122">
        <f>(_xlfn.GAMMA.INV(T1997,IF($O$2="Railway",$D$31,$D$32),IF($O$2="Railway",$F$31,$F$32))*'CBA Result'!$G$124)</f>
        <v>3645299668.3609614</v>
      </c>
      <c r="O1997" s="122">
        <f>'CBA Result'!$G$123+'CBA Result'!$G$127+'CBA Result'!$G$128+'CBA Result'!$G$129+'CBA Result'!$G$130</f>
        <v>728759586.14829445</v>
      </c>
      <c r="P1997" s="122">
        <f>'CBA Result'!$G$125+'CBA Result'!$G$126</f>
        <v>5415872827.8395329</v>
      </c>
      <c r="Q1997" s="122">
        <f>'CBA Result'!$G$110</f>
        <v>-7384971586.1375494</v>
      </c>
      <c r="R1997" s="3">
        <v>0.33498227830708682</v>
      </c>
      <c r="S1997" s="122">
        <f t="shared" si="97"/>
        <v>3284845715.189311</v>
      </c>
      <c r="T1997" s="3">
        <v>0.9528708207977622</v>
      </c>
      <c r="U1997" s="122">
        <f t="shared" si="98"/>
        <v>-17493019301.254246</v>
      </c>
      <c r="V1997" s="3">
        <f t="shared" si="99"/>
        <v>0.4378263602069784</v>
      </c>
    </row>
    <row r="1998" spans="13:22" x14ac:dyDescent="0.25">
      <c r="M1998" s="3">
        <v>1994</v>
      </c>
      <c r="N1998" s="122">
        <f>(_xlfn.GAMMA.INV(T1998,IF($O$2="Railway",$D$31,$D$32),IF($O$2="Railway",$F$31,$F$32))*'CBA Result'!$G$124)</f>
        <v>3171306879.5239716</v>
      </c>
      <c r="O1998" s="122">
        <f>'CBA Result'!$G$123+'CBA Result'!$G$127+'CBA Result'!$G$128+'CBA Result'!$G$129+'CBA Result'!$G$130</f>
        <v>728759586.14829445</v>
      </c>
      <c r="P1998" s="122">
        <f>'CBA Result'!$G$125+'CBA Result'!$G$126</f>
        <v>5415872827.8395329</v>
      </c>
      <c r="Q1998" s="122">
        <f>'CBA Result'!$G$110</f>
        <v>-7384971586.1375494</v>
      </c>
      <c r="R1998" s="3">
        <v>0.14139233179395805</v>
      </c>
      <c r="S1998" s="122">
        <f t="shared" si="97"/>
        <v>2065734281.2773273</v>
      </c>
      <c r="T1998" s="3">
        <v>0.82828716672626634</v>
      </c>
      <c r="U1998" s="122">
        <f t="shared" si="98"/>
        <v>-15218428524.603796</v>
      </c>
      <c r="V1998" s="3">
        <f t="shared" si="99"/>
        <v>0.39201161521405575</v>
      </c>
    </row>
    <row r="1999" spans="13:22" x14ac:dyDescent="0.25">
      <c r="M1999" s="3">
        <v>1995</v>
      </c>
      <c r="N1999" s="122">
        <f>(_xlfn.GAMMA.INV(T1999,IF($O$2="Railway",$D$31,$D$32),IF($O$2="Railway",$F$31,$F$32))*'CBA Result'!$G$124)</f>
        <v>2331366926.5949874</v>
      </c>
      <c r="O1999" s="122">
        <f>'CBA Result'!$G$123+'CBA Result'!$G$127+'CBA Result'!$G$128+'CBA Result'!$G$129+'CBA Result'!$G$130</f>
        <v>728759586.14829445</v>
      </c>
      <c r="P1999" s="122">
        <f>'CBA Result'!$G$125+'CBA Result'!$G$126</f>
        <v>5415872827.8395329</v>
      </c>
      <c r="Q1999" s="122">
        <f>'CBA Result'!$G$110</f>
        <v>-7384971586.1375494</v>
      </c>
      <c r="R1999" s="3">
        <v>0.51131768353121787</v>
      </c>
      <c r="S1999" s="122">
        <f t="shared" si="97"/>
        <v>4353452820.1407814</v>
      </c>
      <c r="T1999" s="3">
        <v>0.29485023316591918</v>
      </c>
      <c r="U1999" s="122">
        <f t="shared" si="98"/>
        <v>-11187734989.032887</v>
      </c>
      <c r="V1999" s="3">
        <f t="shared" si="99"/>
        <v>0.66265239033204193</v>
      </c>
    </row>
    <row r="2000" spans="13:22" x14ac:dyDescent="0.25">
      <c r="M2000" s="3">
        <v>1996</v>
      </c>
      <c r="N2000" s="122">
        <f>(_xlfn.GAMMA.INV(T2000,IF($O$2="Railway",$D$31,$D$32),IF($O$2="Railway",$F$31,$F$32))*'CBA Result'!$G$124)</f>
        <v>2883076357.6189098</v>
      </c>
      <c r="O2000" s="122">
        <f>'CBA Result'!$G$123+'CBA Result'!$G$127+'CBA Result'!$G$128+'CBA Result'!$G$129+'CBA Result'!$G$130</f>
        <v>728759586.14829445</v>
      </c>
      <c r="P2000" s="122">
        <f>'CBA Result'!$G$125+'CBA Result'!$G$126</f>
        <v>5415872827.8395329</v>
      </c>
      <c r="Q2000" s="122">
        <f>'CBA Result'!$G$110</f>
        <v>-7384971586.1375494</v>
      </c>
      <c r="R2000" s="3">
        <v>0.13742174626310866</v>
      </c>
      <c r="S2000" s="122">
        <f t="shared" si="97"/>
        <v>2037709546.8826478</v>
      </c>
      <c r="T2000" s="3">
        <v>0.68100003430311284</v>
      </c>
      <c r="U2000" s="122">
        <f t="shared" si="98"/>
        <v>-13835271434.212135</v>
      </c>
      <c r="V2000" s="3">
        <f t="shared" si="99"/>
        <v>0.40834366839233405</v>
      </c>
    </row>
    <row r="2001" spans="13:22" x14ac:dyDescent="0.25">
      <c r="M2001" s="3">
        <v>1997</v>
      </c>
      <c r="N2001" s="122">
        <f>(_xlfn.GAMMA.INV(T2001,IF($O$2="Railway",$D$31,$D$32),IF($O$2="Railway",$F$31,$F$32))*'CBA Result'!$G$124)</f>
        <v>2794121172.5548124</v>
      </c>
      <c r="O2001" s="122">
        <f>'CBA Result'!$G$123+'CBA Result'!$G$127+'CBA Result'!$G$128+'CBA Result'!$G$129+'CBA Result'!$G$130</f>
        <v>728759586.14829445</v>
      </c>
      <c r="P2001" s="122">
        <f>'CBA Result'!$G$125+'CBA Result'!$G$126</f>
        <v>5415872827.8395329</v>
      </c>
      <c r="Q2001" s="122">
        <f>'CBA Result'!$G$110</f>
        <v>-7384971586.1375494</v>
      </c>
      <c r="R2001" s="3">
        <v>0.3105623955274438</v>
      </c>
      <c r="S2001" s="122">
        <f t="shared" si="97"/>
        <v>3138783556.8857541</v>
      </c>
      <c r="T2001" s="3">
        <v>0.62436730479456004</v>
      </c>
      <c r="U2001" s="122">
        <f t="shared" si="98"/>
        <v>-13408394384.081284</v>
      </c>
      <c r="V2001" s="3">
        <f t="shared" si="99"/>
        <v>0.49682789189865445</v>
      </c>
    </row>
    <row r="2002" spans="13:22" x14ac:dyDescent="0.25">
      <c r="M2002" s="3">
        <v>1998</v>
      </c>
      <c r="N2002" s="122">
        <f>(_xlfn.GAMMA.INV(T2002,IF($O$2="Railway",$D$31,$D$32),IF($O$2="Railway",$F$31,$F$32))*'CBA Result'!$G$124)</f>
        <v>3189549496.116776</v>
      </c>
      <c r="O2002" s="122">
        <f>'CBA Result'!$G$123+'CBA Result'!$G$127+'CBA Result'!$G$128+'CBA Result'!$G$129+'CBA Result'!$G$130</f>
        <v>728759586.14829445</v>
      </c>
      <c r="P2002" s="122">
        <f>'CBA Result'!$G$125+'CBA Result'!$G$126</f>
        <v>5415872827.8395329</v>
      </c>
      <c r="Q2002" s="122">
        <f>'CBA Result'!$G$110</f>
        <v>-7384971586.1375494</v>
      </c>
      <c r="R2002" s="3">
        <v>0.75384236463938481</v>
      </c>
      <c r="S2002" s="122">
        <f t="shared" si="97"/>
        <v>6103732674.2996941</v>
      </c>
      <c r="T2002" s="3">
        <v>0.83562275829923871</v>
      </c>
      <c r="U2002" s="122">
        <f t="shared" si="98"/>
        <v>-15305970969.175108</v>
      </c>
      <c r="V2002" s="3">
        <f t="shared" si="99"/>
        <v>0.65477987490949008</v>
      </c>
    </row>
    <row r="2003" spans="13:22" x14ac:dyDescent="0.25">
      <c r="M2003" s="3">
        <v>1999</v>
      </c>
      <c r="N2003" s="122">
        <f>(_xlfn.GAMMA.INV(T2003,IF($O$2="Railway",$D$31,$D$32),IF($O$2="Railway",$F$31,$F$32))*'CBA Result'!$G$124)</f>
        <v>3079310221.749289</v>
      </c>
      <c r="O2003" s="122">
        <f>'CBA Result'!$G$123+'CBA Result'!$G$127+'CBA Result'!$G$128+'CBA Result'!$G$129+'CBA Result'!$G$130</f>
        <v>728759586.14829445</v>
      </c>
      <c r="P2003" s="122">
        <f>'CBA Result'!$G$125+'CBA Result'!$G$126</f>
        <v>5415872827.8395329</v>
      </c>
      <c r="Q2003" s="122">
        <f>'CBA Result'!$G$110</f>
        <v>-7384971586.1375494</v>
      </c>
      <c r="R2003" s="3">
        <v>0.75389409424167841</v>
      </c>
      <c r="S2003" s="122">
        <f t="shared" si="97"/>
        <v>6104185091.3789301</v>
      </c>
      <c r="T2003" s="3">
        <v>0.78768622828982326</v>
      </c>
      <c r="U2003" s="122">
        <f t="shared" si="98"/>
        <v>-14776956092.564486</v>
      </c>
      <c r="V2003" s="3">
        <f t="shared" si="99"/>
        <v>0.67079138878027744</v>
      </c>
    </row>
    <row r="2004" spans="13:22" x14ac:dyDescent="0.25">
      <c r="M2004" s="3">
        <v>2000</v>
      </c>
      <c r="N2004" s="122">
        <f>(_xlfn.GAMMA.INV(T2004,IF($O$2="Railway",$D$31,$D$32),IF($O$2="Railway",$F$31,$F$32))*'CBA Result'!$G$124)</f>
        <v>2816588150.2212868</v>
      </c>
      <c r="O2004" s="122">
        <f>'CBA Result'!$G$123+'CBA Result'!$G$127+'CBA Result'!$G$128+'CBA Result'!$G$129+'CBA Result'!$G$130</f>
        <v>728759586.14829445</v>
      </c>
      <c r="P2004" s="122">
        <f>'CBA Result'!$G$125+'CBA Result'!$G$126</f>
        <v>5415872827.8395329</v>
      </c>
      <c r="Q2004" s="122">
        <f>'CBA Result'!$G$110</f>
        <v>-7384971586.1375494</v>
      </c>
      <c r="R2004" s="3">
        <v>0.81838964211586995</v>
      </c>
      <c r="S2004" s="122">
        <f t="shared" si="97"/>
        <v>6718998355.493227</v>
      </c>
      <c r="T2004" s="3">
        <v>0.63909806562544935</v>
      </c>
      <c r="U2004" s="122">
        <f t="shared" si="98"/>
        <v>-13516208640.717474</v>
      </c>
      <c r="V2004" s="3">
        <f t="shared" si="99"/>
        <v>0.75941015448234095</v>
      </c>
    </row>
  </sheetData>
  <mergeCells count="2">
    <mergeCell ref="R3:S3"/>
    <mergeCell ref="T3:U3"/>
  </mergeCells>
  <dataValidations count="1">
    <dataValidation type="list" allowBlank="1" showInputMessage="1" showErrorMessage="1" sqref="O2" xr:uid="{FC9A8840-5191-48A4-AEC7-295554583C59}">
      <formula1>"Railway, Road"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BC0D-8CDA-4C94-985A-0C96A2D31995}">
  <sheetPr>
    <tabColor theme="7" tint="0.79998168889431442"/>
  </sheetPr>
  <dimension ref="B2:AB2004"/>
  <sheetViews>
    <sheetView topLeftCell="A68" zoomScale="55" zoomScaleNormal="55" workbookViewId="0">
      <selection activeCell="J43" sqref="J43"/>
    </sheetView>
  </sheetViews>
  <sheetFormatPr defaultRowHeight="12.6" x14ac:dyDescent="0.25"/>
  <cols>
    <col min="2" max="2" width="34.21875" bestFit="1" customWidth="1"/>
    <col min="3" max="3" width="19.109375" bestFit="1" customWidth="1"/>
    <col min="4" max="4" width="17.88671875" bestFit="1" customWidth="1"/>
    <col min="5" max="6" width="18.88671875" bestFit="1" customWidth="1"/>
    <col min="14" max="14" width="26.6640625" bestFit="1" customWidth="1"/>
    <col min="15" max="15" width="28.6640625" bestFit="1" customWidth="1"/>
    <col min="16" max="16" width="17.33203125" bestFit="1" customWidth="1"/>
    <col min="17" max="17" width="18.88671875" bestFit="1" customWidth="1"/>
    <col min="19" max="19" width="16.33203125" bestFit="1" customWidth="1"/>
    <col min="21" max="21" width="18" bestFit="1" customWidth="1"/>
    <col min="27" max="27" width="15.44140625" bestFit="1" customWidth="1"/>
  </cols>
  <sheetData>
    <row r="2" spans="13:28" x14ac:dyDescent="0.25">
      <c r="N2" s="20" t="s">
        <v>306</v>
      </c>
      <c r="O2" s="20" t="s">
        <v>37</v>
      </c>
    </row>
    <row r="3" spans="13:28" x14ac:dyDescent="0.25">
      <c r="R3" s="164" t="s">
        <v>280</v>
      </c>
      <c r="S3" s="164"/>
      <c r="T3" s="164" t="s">
        <v>286</v>
      </c>
      <c r="U3" s="164"/>
    </row>
    <row r="4" spans="13:28" x14ac:dyDescent="0.25">
      <c r="M4" s="3" t="s">
        <v>279</v>
      </c>
      <c r="N4" s="3" t="s">
        <v>316</v>
      </c>
      <c r="O4" s="3" t="s">
        <v>317</v>
      </c>
      <c r="P4" s="3" t="s">
        <v>280</v>
      </c>
      <c r="Q4" s="3" t="s">
        <v>286</v>
      </c>
      <c r="R4" s="3" t="s">
        <v>292</v>
      </c>
      <c r="S4" s="3" t="s">
        <v>293</v>
      </c>
      <c r="T4" s="3" t="s">
        <v>292</v>
      </c>
      <c r="U4" s="3" t="s">
        <v>294</v>
      </c>
      <c r="V4" s="83" t="s">
        <v>261</v>
      </c>
      <c r="X4" s="3" t="s">
        <v>301</v>
      </c>
      <c r="Y4" s="3" t="s">
        <v>298</v>
      </c>
      <c r="Z4" s="3" t="s">
        <v>299</v>
      </c>
      <c r="AA4" s="3" t="s">
        <v>300</v>
      </c>
      <c r="AB4" s="3" t="s">
        <v>302</v>
      </c>
    </row>
    <row r="5" spans="13:28" x14ac:dyDescent="0.25">
      <c r="M5" s="3">
        <v>1</v>
      </c>
      <c r="N5" s="122">
        <f>('CBA Result'!$G$163*_xlfn.GAMMA.INV(T5,IF($O$2="Railway",$D$31,$D$32),IF($O$2="Railway",$F$31,$F$32)))</f>
        <v>334289280.65215862</v>
      </c>
      <c r="O5" s="122">
        <f>'CBA Result'!$G$162+'CBA Result'!$G$166+'CBA Result'!$G$167+'CBA Result'!$G$168+'CBA Result'!$G$169</f>
        <v>36081859.323037572</v>
      </c>
      <c r="P5" s="122">
        <f>'CBA Result'!$G$164+'CBA Result'!$G$165</f>
        <v>3215028601.0041852</v>
      </c>
      <c r="Q5" s="122">
        <f>'CBA Result'!$G$149</f>
        <v>-2742713597.7746048</v>
      </c>
      <c r="R5" s="122">
        <v>0.97578078296897242</v>
      </c>
      <c r="S5" s="122">
        <f>_xlfn.BETA.INV(R5,IF($O$2="Railway",$I$30,$J$30),IF($O$2="Railway",$I$31,$J$31),IF($O$2="Railway",$I$27,$J$27),IF($O$2="Railway",$I$29,$J$29))*P5</f>
        <v>7108616794.590539</v>
      </c>
      <c r="T5" s="122">
        <v>0.31273669484253808</v>
      </c>
      <c r="U5" s="122">
        <f>_xlfn.GAMMA.INV(T5,IF($O$2="Railway",$D$31,$D$32),IF($O$2="Railway",$F$31,$F$32))*Q5</f>
        <v>-1579901340.764293</v>
      </c>
      <c r="V5" s="3">
        <f>(N5+O5+S5)/-U5</f>
        <v>4.733832260024351</v>
      </c>
      <c r="X5" s="3">
        <v>1</v>
      </c>
      <c r="Y5" s="123">
        <f>E37</f>
        <v>0.50358084207028087</v>
      </c>
      <c r="Z5" s="3">
        <f>(($F$37-$E$37)/MAX($X$5:$X$1004))+Y5</f>
        <v>0.75428076197578497</v>
      </c>
      <c r="AA5" s="3" t="str">
        <f>TEXT(Y5,"0.00000") &amp; " - " &amp; TEXT(Z5,"0.00000")</f>
        <v>0.50358 - 0.75428</v>
      </c>
      <c r="AB5" s="3">
        <f>COUNTIFS($V$5:$V$2004, "&gt;=" &amp; Y5, $V$5:$V$2004, "&lt;" &amp; Z5)</f>
        <v>31</v>
      </c>
    </row>
    <row r="6" spans="13:28" x14ac:dyDescent="0.25">
      <c r="M6" s="3">
        <v>2</v>
      </c>
      <c r="N6" s="122">
        <f>('CBA Result'!$G$163*_xlfn.GAMMA.INV(T6,IF($O$2="Railway",$D$31,$D$32),IF($O$2="Railway",$F$31,$F$32)))</f>
        <v>449499067.46881771</v>
      </c>
      <c r="O6" s="122">
        <f>'CBA Result'!$G$162+'CBA Result'!$G$166+'CBA Result'!$G$167+'CBA Result'!$G$168+'CBA Result'!$G$169</f>
        <v>36081859.323037572</v>
      </c>
      <c r="P6" s="122">
        <f>'CBA Result'!$G$164+'CBA Result'!$G$165</f>
        <v>3215028601.0041852</v>
      </c>
      <c r="Q6" s="122">
        <f>'CBA Result'!$G$149</f>
        <v>-2742713597.7746048</v>
      </c>
      <c r="R6" s="122">
        <v>0.60693101451880305</v>
      </c>
      <c r="S6" s="122">
        <f t="shared" ref="S6:S69" si="0">_xlfn.BETA.INV(R6,IF($O$2="Railway",$I$30,$J$30),IF($O$2="Railway",$I$31,$J$31),IF($O$2="Railway",$I$27,$J$27),IF($O$2="Railway",$I$29,$J$29))*P6</f>
        <v>4329888834.0170412</v>
      </c>
      <c r="T6" s="122">
        <v>0.62802157851482121</v>
      </c>
      <c r="U6" s="122">
        <f t="shared" ref="U6:U69" si="1">_xlfn.GAMMA.INV(T6,IF($O$2="Railway",$D$31,$D$32),IF($O$2="Railway",$F$31,$F$32))*Q6</f>
        <v>-2124400094.3758614</v>
      </c>
      <c r="V6" s="3">
        <f t="shared" ref="V6:V69" si="2">(N6+O6+S6)/-U6</f>
        <v>2.2667433378285828</v>
      </c>
      <c r="X6" s="3">
        <v>2</v>
      </c>
      <c r="Y6" s="3">
        <f>Z5</f>
        <v>0.75428076197578497</v>
      </c>
      <c r="Z6" s="3">
        <f>(($F$37-$E$37)/MAX($X$5:$X$1004))+Y6</f>
        <v>1.004980681881289</v>
      </c>
      <c r="AA6" s="3" t="str">
        <f t="shared" ref="AA6:AA53" si="3">TEXT(Y6,"0.00000") &amp; " - " &amp; TEXT(Z6,"0.00000")</f>
        <v>0.75428 - 1.00498</v>
      </c>
      <c r="AB6" s="3">
        <f t="shared" ref="AB6:AB54" si="4">COUNTIFS($V$5:$V$2004, "&gt;=" &amp; Y6, $V$5:$V$2004, "&lt;" &amp; Z6)</f>
        <v>97</v>
      </c>
    </row>
    <row r="7" spans="13:28" x14ac:dyDescent="0.25">
      <c r="M7" s="3">
        <v>3</v>
      </c>
      <c r="N7" s="122">
        <f>('CBA Result'!$G$163*_xlfn.GAMMA.INV(T7,IF($O$2="Railway",$D$31,$D$32),IF($O$2="Railway",$F$31,$F$32)))</f>
        <v>292940312.27490556</v>
      </c>
      <c r="O7" s="122">
        <f>'CBA Result'!$G$162+'CBA Result'!$G$166+'CBA Result'!$G$167+'CBA Result'!$G$168+'CBA Result'!$G$169</f>
        <v>36081859.323037572</v>
      </c>
      <c r="P7" s="122">
        <f>'CBA Result'!$G$164+'CBA Result'!$G$165</f>
        <v>3215028601.0041852</v>
      </c>
      <c r="Q7" s="122">
        <f>'CBA Result'!$G$149</f>
        <v>-2742713597.7746048</v>
      </c>
      <c r="R7" s="122">
        <v>0.71210877761611235</v>
      </c>
      <c r="S7" s="122">
        <f t="shared" si="0"/>
        <v>4839862589.9216805</v>
      </c>
      <c r="T7" s="122">
        <v>0.20413077566451021</v>
      </c>
      <c r="U7" s="122">
        <f t="shared" si="1"/>
        <v>-1384479906.8164361</v>
      </c>
      <c r="V7" s="3">
        <f t="shared" si="2"/>
        <v>3.733448738454642</v>
      </c>
      <c r="X7" s="3">
        <v>3</v>
      </c>
      <c r="Y7" s="3">
        <f t="shared" ref="Y7:Y54" si="5">Z6</f>
        <v>1.004980681881289</v>
      </c>
      <c r="Z7" s="3">
        <f t="shared" ref="Z7:Z54" si="6">(($F$37-$E$37)/MAX($X$5:$X$1004))+Y7</f>
        <v>1.255680601786793</v>
      </c>
      <c r="AA7" s="3" t="str">
        <f t="shared" si="3"/>
        <v>1.00498 - 1.25568</v>
      </c>
      <c r="AB7" s="3">
        <f t="shared" si="4"/>
        <v>137</v>
      </c>
    </row>
    <row r="8" spans="13:28" x14ac:dyDescent="0.25">
      <c r="M8" s="3">
        <v>4</v>
      </c>
      <c r="N8" s="122">
        <f>('CBA Result'!$G$163*_xlfn.GAMMA.INV(T8,IF($O$2="Railway",$D$31,$D$32),IF($O$2="Railway",$F$31,$F$32)))</f>
        <v>1211702307.0340738</v>
      </c>
      <c r="O8" s="122">
        <f>'CBA Result'!$G$162+'CBA Result'!$G$166+'CBA Result'!$G$167+'CBA Result'!$G$168+'CBA Result'!$G$169</f>
        <v>36081859.323037572</v>
      </c>
      <c r="P8" s="122">
        <f>'CBA Result'!$G$164+'CBA Result'!$G$165</f>
        <v>3215028601.0041852</v>
      </c>
      <c r="Q8" s="122">
        <f>'CBA Result'!$G$149</f>
        <v>-2742713597.7746048</v>
      </c>
      <c r="R8" s="122">
        <v>0.34517348654503432</v>
      </c>
      <c r="S8" s="122">
        <f t="shared" si="0"/>
        <v>3200013990.4051881</v>
      </c>
      <c r="T8" s="122">
        <v>0.99991555595220982</v>
      </c>
      <c r="U8" s="122">
        <f t="shared" si="1"/>
        <v>-5726687065.0342493</v>
      </c>
      <c r="V8" s="3">
        <f t="shared" si="2"/>
        <v>0.77667910019380448</v>
      </c>
      <c r="X8" s="3">
        <v>4</v>
      </c>
      <c r="Y8" s="3">
        <f t="shared" si="5"/>
        <v>1.255680601786793</v>
      </c>
      <c r="Z8" s="3">
        <f t="shared" si="6"/>
        <v>1.506380521692297</v>
      </c>
      <c r="AA8" s="3" t="str">
        <f t="shared" si="3"/>
        <v>1.25568 - 1.50638</v>
      </c>
      <c r="AB8" s="3">
        <f t="shared" si="4"/>
        <v>180</v>
      </c>
    </row>
    <row r="9" spans="13:28" x14ac:dyDescent="0.25">
      <c r="M9" s="3">
        <v>5</v>
      </c>
      <c r="N9" s="122">
        <f>('CBA Result'!$G$163*_xlfn.GAMMA.INV(T9,IF($O$2="Railway",$D$31,$D$32),IF($O$2="Railway",$F$31,$F$32)))</f>
        <v>449789199.96777958</v>
      </c>
      <c r="O9" s="122">
        <f>'CBA Result'!$G$162+'CBA Result'!$G$166+'CBA Result'!$G$167+'CBA Result'!$G$168+'CBA Result'!$G$169</f>
        <v>36081859.323037572</v>
      </c>
      <c r="P9" s="122">
        <f>'CBA Result'!$G$164+'CBA Result'!$G$165</f>
        <v>3215028601.0041852</v>
      </c>
      <c r="Q9" s="122">
        <f>'CBA Result'!$G$149</f>
        <v>-2742713597.7746048</v>
      </c>
      <c r="R9" s="122">
        <v>0.9367549263097894</v>
      </c>
      <c r="S9" s="122">
        <f t="shared" si="0"/>
        <v>6472225855.9086037</v>
      </c>
      <c r="T9" s="122">
        <v>0.62872639633348371</v>
      </c>
      <c r="U9" s="122">
        <f t="shared" si="1"/>
        <v>-2125771304.1353095</v>
      </c>
      <c r="V9" s="3">
        <f t="shared" si="2"/>
        <v>3.273210482079461</v>
      </c>
      <c r="X9" s="3">
        <v>5</v>
      </c>
      <c r="Y9" s="3">
        <f t="shared" si="5"/>
        <v>1.506380521692297</v>
      </c>
      <c r="Z9" s="3">
        <f t="shared" si="6"/>
        <v>1.757080441597801</v>
      </c>
      <c r="AA9" s="3" t="str">
        <f t="shared" si="3"/>
        <v>1.50638 - 1.75708</v>
      </c>
      <c r="AB9" s="3">
        <f t="shared" si="4"/>
        <v>201</v>
      </c>
    </row>
    <row r="10" spans="13:28" x14ac:dyDescent="0.25">
      <c r="M10" s="3">
        <v>6</v>
      </c>
      <c r="N10" s="122">
        <f>('CBA Result'!$G$163*_xlfn.GAMMA.INV(T10,IF($O$2="Railway",$D$31,$D$32),IF($O$2="Railway",$F$31,$F$32)))</f>
        <v>492148488.77014935</v>
      </c>
      <c r="O10" s="122">
        <f>'CBA Result'!$G$162+'CBA Result'!$G$166+'CBA Result'!$G$167+'CBA Result'!$G$168+'CBA Result'!$G$169</f>
        <v>36081859.323037572</v>
      </c>
      <c r="P10" s="122">
        <f>'CBA Result'!$G$164+'CBA Result'!$G$165</f>
        <v>3215028601.0041852</v>
      </c>
      <c r="Q10" s="122">
        <f>'CBA Result'!$G$149</f>
        <v>-2742713597.7746048</v>
      </c>
      <c r="R10" s="122">
        <v>2.0434689489996827E-2</v>
      </c>
      <c r="S10" s="122">
        <f t="shared" si="0"/>
        <v>1313589302.0957744</v>
      </c>
      <c r="T10" s="122">
        <v>0.72325052319286642</v>
      </c>
      <c r="U10" s="122">
        <f t="shared" si="1"/>
        <v>-2325967664.1326332</v>
      </c>
      <c r="V10" s="3">
        <f t="shared" si="2"/>
        <v>0.79185092664466872</v>
      </c>
      <c r="X10" s="3">
        <v>6</v>
      </c>
      <c r="Y10" s="3">
        <f t="shared" si="5"/>
        <v>1.757080441597801</v>
      </c>
      <c r="Z10" s="3">
        <f t="shared" si="6"/>
        <v>2.007780361503305</v>
      </c>
      <c r="AA10" s="3" t="str">
        <f t="shared" si="3"/>
        <v>1.75708 - 2.00778</v>
      </c>
      <c r="AB10" s="3">
        <f t="shared" si="4"/>
        <v>191</v>
      </c>
    </row>
    <row r="11" spans="13:28" x14ac:dyDescent="0.25">
      <c r="M11" s="3">
        <v>7</v>
      </c>
      <c r="N11" s="122">
        <f>('CBA Result'!$G$163*_xlfn.GAMMA.INV(T11,IF($O$2="Railway",$D$31,$D$32),IF($O$2="Railway",$F$31,$F$32)))</f>
        <v>336724621.78771204</v>
      </c>
      <c r="O11" s="122">
        <f>'CBA Result'!$G$162+'CBA Result'!$G$166+'CBA Result'!$G$167+'CBA Result'!$G$168+'CBA Result'!$G$169</f>
        <v>36081859.323037572</v>
      </c>
      <c r="P11" s="122">
        <f>'CBA Result'!$G$164+'CBA Result'!$G$165</f>
        <v>3215028601.0041852</v>
      </c>
      <c r="Q11" s="122">
        <f>'CBA Result'!$G$149</f>
        <v>-2742713597.7746048</v>
      </c>
      <c r="R11" s="122">
        <v>0.80275070287922889</v>
      </c>
      <c r="S11" s="122">
        <f t="shared" si="0"/>
        <v>5353888227.650774</v>
      </c>
      <c r="T11" s="122">
        <v>0.31951197440609747</v>
      </c>
      <c r="U11" s="122">
        <f t="shared" si="1"/>
        <v>-1591411128.6874151</v>
      </c>
      <c r="V11" s="3">
        <f t="shared" si="2"/>
        <v>3.598501107306483</v>
      </c>
      <c r="X11" s="3">
        <v>7</v>
      </c>
      <c r="Y11" s="3">
        <f t="shared" si="5"/>
        <v>2.007780361503305</v>
      </c>
      <c r="Z11" s="3">
        <f t="shared" si="6"/>
        <v>2.2584802814088092</v>
      </c>
      <c r="AA11" s="3" t="str">
        <f t="shared" si="3"/>
        <v>2.00778 - 2.25848</v>
      </c>
      <c r="AB11" s="3">
        <f t="shared" si="4"/>
        <v>175</v>
      </c>
    </row>
    <row r="12" spans="13:28" x14ac:dyDescent="0.25">
      <c r="M12" s="3">
        <v>8</v>
      </c>
      <c r="N12" s="122">
        <f>('CBA Result'!$G$163*_xlfn.GAMMA.INV(T12,IF($O$2="Railway",$D$31,$D$32),IF($O$2="Railway",$F$31,$F$32)))</f>
        <v>223259760.1445497</v>
      </c>
      <c r="O12" s="122">
        <f>'CBA Result'!$G$162+'CBA Result'!$G$166+'CBA Result'!$G$167+'CBA Result'!$G$168+'CBA Result'!$G$169</f>
        <v>36081859.323037572</v>
      </c>
      <c r="P12" s="122">
        <f>'CBA Result'!$G$164+'CBA Result'!$G$165</f>
        <v>3215028601.0041852</v>
      </c>
      <c r="Q12" s="122">
        <f>'CBA Result'!$G$149</f>
        <v>-2742713597.7746048</v>
      </c>
      <c r="R12" s="122">
        <v>0.19794529956217277</v>
      </c>
      <c r="S12" s="122">
        <f t="shared" si="0"/>
        <v>2533797425.7710614</v>
      </c>
      <c r="T12" s="122">
        <v>6.9187454195566822E-2</v>
      </c>
      <c r="U12" s="122">
        <f t="shared" si="1"/>
        <v>-1055159153.48215</v>
      </c>
      <c r="V12" s="3">
        <f t="shared" si="2"/>
        <v>2.6471258255410661</v>
      </c>
      <c r="X12" s="3">
        <v>8</v>
      </c>
      <c r="Y12" s="3">
        <f t="shared" si="5"/>
        <v>2.2584802814088092</v>
      </c>
      <c r="Z12" s="3">
        <f t="shared" si="6"/>
        <v>2.5091802013143134</v>
      </c>
      <c r="AA12" s="3" t="str">
        <f t="shared" si="3"/>
        <v>2.25848 - 2.50918</v>
      </c>
      <c r="AB12" s="3">
        <f t="shared" si="4"/>
        <v>169</v>
      </c>
    </row>
    <row r="13" spans="13:28" x14ac:dyDescent="0.25">
      <c r="M13" s="3">
        <v>9</v>
      </c>
      <c r="N13" s="122">
        <f>('CBA Result'!$G$163*_xlfn.GAMMA.INV(T13,IF($O$2="Railway",$D$31,$D$32),IF($O$2="Railway",$F$31,$F$32)))</f>
        <v>473599146.91223079</v>
      </c>
      <c r="O13" s="122">
        <f>'CBA Result'!$G$162+'CBA Result'!$G$166+'CBA Result'!$G$167+'CBA Result'!$G$168+'CBA Result'!$G$169</f>
        <v>36081859.323037572</v>
      </c>
      <c r="P13" s="122">
        <f>'CBA Result'!$G$164+'CBA Result'!$G$165</f>
        <v>3215028601.0041852</v>
      </c>
      <c r="Q13" s="122">
        <f>'CBA Result'!$G$149</f>
        <v>-2742713597.7746048</v>
      </c>
      <c r="R13" s="122">
        <v>4.4111018966692561E-2</v>
      </c>
      <c r="S13" s="122">
        <f t="shared" si="0"/>
        <v>1575469506.2775421</v>
      </c>
      <c r="T13" s="122">
        <v>0.6839678821939652</v>
      </c>
      <c r="U13" s="122">
        <f t="shared" si="1"/>
        <v>-2238300688.9474044</v>
      </c>
      <c r="V13" s="3">
        <f t="shared" si="2"/>
        <v>0.93157747875839902</v>
      </c>
      <c r="X13" s="3">
        <v>9</v>
      </c>
      <c r="Y13" s="3">
        <f t="shared" si="5"/>
        <v>2.5091802013143134</v>
      </c>
      <c r="Z13" s="3">
        <f t="shared" si="6"/>
        <v>2.7598801212198176</v>
      </c>
      <c r="AA13" s="3" t="str">
        <f t="shared" si="3"/>
        <v>2.50918 - 2.75988</v>
      </c>
      <c r="AB13" s="3">
        <f t="shared" si="4"/>
        <v>148</v>
      </c>
    </row>
    <row r="14" spans="13:28" x14ac:dyDescent="0.25">
      <c r="M14" s="3">
        <v>10</v>
      </c>
      <c r="N14" s="122">
        <f>('CBA Result'!$G$163*_xlfn.GAMMA.INV(T14,IF($O$2="Railway",$D$31,$D$32),IF($O$2="Railway",$F$31,$F$32)))</f>
        <v>241604231.87663385</v>
      </c>
      <c r="O14" s="122">
        <f>'CBA Result'!$G$162+'CBA Result'!$G$166+'CBA Result'!$G$167+'CBA Result'!$G$168+'CBA Result'!$G$169</f>
        <v>36081859.323037572</v>
      </c>
      <c r="P14" s="122">
        <f>'CBA Result'!$G$164+'CBA Result'!$G$165</f>
        <v>3215028601.0041852</v>
      </c>
      <c r="Q14" s="122">
        <f>'CBA Result'!$G$149</f>
        <v>-2742713597.7746048</v>
      </c>
      <c r="R14" s="122">
        <v>0.35763829713514794</v>
      </c>
      <c r="S14" s="122">
        <f t="shared" si="0"/>
        <v>3253380948.8507299</v>
      </c>
      <c r="T14" s="122">
        <v>9.7310667648589089E-2</v>
      </c>
      <c r="U14" s="122">
        <f t="shared" si="1"/>
        <v>-1141857881.6872277</v>
      </c>
      <c r="V14" s="3">
        <f t="shared" si="2"/>
        <v>3.0923874999512542</v>
      </c>
      <c r="X14" s="3">
        <v>10</v>
      </c>
      <c r="Y14" s="3">
        <f t="shared" si="5"/>
        <v>2.7598801212198176</v>
      </c>
      <c r="Z14" s="3">
        <f t="shared" si="6"/>
        <v>3.0105800411253218</v>
      </c>
      <c r="AA14" s="3" t="str">
        <f t="shared" si="3"/>
        <v>2.75988 - 3.01058</v>
      </c>
      <c r="AB14" s="3">
        <f t="shared" si="4"/>
        <v>113</v>
      </c>
    </row>
    <row r="15" spans="13:28" x14ac:dyDescent="0.25">
      <c r="M15" s="3">
        <v>11</v>
      </c>
      <c r="N15" s="122">
        <f>('CBA Result'!$G$163*_xlfn.GAMMA.INV(T15,IF($O$2="Railway",$D$31,$D$32),IF($O$2="Railway",$F$31,$F$32)))</f>
        <v>311928828.50478935</v>
      </c>
      <c r="O15" s="122">
        <f>'CBA Result'!$G$162+'CBA Result'!$G$166+'CBA Result'!$G$167+'CBA Result'!$G$168+'CBA Result'!$G$169</f>
        <v>36081859.323037572</v>
      </c>
      <c r="P15" s="122">
        <f>'CBA Result'!$G$164+'CBA Result'!$G$165</f>
        <v>3215028601.0041852</v>
      </c>
      <c r="Q15" s="122">
        <f>'CBA Result'!$G$149</f>
        <v>-2742713597.7746048</v>
      </c>
      <c r="R15" s="122">
        <v>0.57220822416747275</v>
      </c>
      <c r="S15" s="122">
        <f t="shared" si="0"/>
        <v>4173182932.569253</v>
      </c>
      <c r="T15" s="122">
        <v>0.25221254507164415</v>
      </c>
      <c r="U15" s="122">
        <f t="shared" si="1"/>
        <v>-1474222486.0346255</v>
      </c>
      <c r="V15" s="3">
        <f t="shared" si="2"/>
        <v>3.0668326275216566</v>
      </c>
      <c r="X15" s="3">
        <v>11</v>
      </c>
      <c r="Y15" s="3">
        <f t="shared" si="5"/>
        <v>3.0105800411253218</v>
      </c>
      <c r="Z15" s="3">
        <f t="shared" si="6"/>
        <v>3.2612799610308261</v>
      </c>
      <c r="AA15" s="3" t="str">
        <f t="shared" si="3"/>
        <v>3.01058 - 3.26128</v>
      </c>
      <c r="AB15" s="3">
        <f t="shared" si="4"/>
        <v>95</v>
      </c>
    </row>
    <row r="16" spans="13:28" x14ac:dyDescent="0.25">
      <c r="M16" s="3">
        <v>12</v>
      </c>
      <c r="N16" s="122">
        <f>('CBA Result'!$G$163*_xlfn.GAMMA.INV(T16,IF($O$2="Railway",$D$31,$D$32),IF($O$2="Railway",$F$31,$F$32)))</f>
        <v>590168247.73687994</v>
      </c>
      <c r="O16" s="122">
        <f>'CBA Result'!$G$162+'CBA Result'!$G$166+'CBA Result'!$G$167+'CBA Result'!$G$168+'CBA Result'!$G$169</f>
        <v>36081859.323037572</v>
      </c>
      <c r="P16" s="122">
        <f>'CBA Result'!$G$164+'CBA Result'!$G$165</f>
        <v>3215028601.0041852</v>
      </c>
      <c r="Q16" s="122">
        <f>'CBA Result'!$G$149</f>
        <v>-2742713597.7746048</v>
      </c>
      <c r="R16" s="122">
        <v>0.41192877086965707</v>
      </c>
      <c r="S16" s="122">
        <f t="shared" si="0"/>
        <v>3483943568.7349658</v>
      </c>
      <c r="T16" s="122">
        <v>0.87511988660798767</v>
      </c>
      <c r="U16" s="122">
        <f t="shared" si="1"/>
        <v>-2789223764.6896539</v>
      </c>
      <c r="V16" s="3">
        <f t="shared" si="2"/>
        <v>1.4735976825624848</v>
      </c>
      <c r="X16" s="3">
        <v>12</v>
      </c>
      <c r="Y16" s="3">
        <f t="shared" si="5"/>
        <v>3.2612799610308261</v>
      </c>
      <c r="Z16" s="3">
        <f t="shared" si="6"/>
        <v>3.5119798809363303</v>
      </c>
      <c r="AA16" s="3" t="str">
        <f t="shared" si="3"/>
        <v>3.26128 - 3.51198</v>
      </c>
      <c r="AB16" s="3">
        <f t="shared" si="4"/>
        <v>90</v>
      </c>
    </row>
    <row r="17" spans="2:28" x14ac:dyDescent="0.25">
      <c r="M17" s="3">
        <v>13</v>
      </c>
      <c r="N17" s="122">
        <f>('CBA Result'!$G$163*_xlfn.GAMMA.INV(T17,IF($O$2="Railway",$D$31,$D$32),IF($O$2="Railway",$F$31,$F$32)))</f>
        <v>261358311.81163502</v>
      </c>
      <c r="O17" s="122">
        <f>'CBA Result'!$G$162+'CBA Result'!$G$166+'CBA Result'!$G$167+'CBA Result'!$G$168+'CBA Result'!$G$169</f>
        <v>36081859.323037572</v>
      </c>
      <c r="P17" s="122">
        <f>'CBA Result'!$G$164+'CBA Result'!$G$165</f>
        <v>3215028601.0041852</v>
      </c>
      <c r="Q17" s="122">
        <f>'CBA Result'!$G$149</f>
        <v>-2742713597.7746048</v>
      </c>
      <c r="R17" s="122">
        <v>0.11515555294869995</v>
      </c>
      <c r="S17" s="122">
        <f t="shared" si="0"/>
        <v>2089281513.0708044</v>
      </c>
      <c r="T17" s="122">
        <v>0.13379408242681901</v>
      </c>
      <c r="U17" s="122">
        <f t="shared" si="1"/>
        <v>-1235218629.9409177</v>
      </c>
      <c r="V17" s="3">
        <f t="shared" si="2"/>
        <v>1.9322261066606785</v>
      </c>
      <c r="X17" s="3">
        <v>13</v>
      </c>
      <c r="Y17" s="3">
        <f t="shared" si="5"/>
        <v>3.5119798809363303</v>
      </c>
      <c r="Z17" s="3">
        <f t="shared" si="6"/>
        <v>3.7626798008418345</v>
      </c>
      <c r="AA17" s="3" t="str">
        <f t="shared" si="3"/>
        <v>3.51198 - 3.76268</v>
      </c>
      <c r="AB17" s="3">
        <f t="shared" si="4"/>
        <v>58</v>
      </c>
    </row>
    <row r="18" spans="2:28" x14ac:dyDescent="0.25">
      <c r="M18" s="3">
        <v>14</v>
      </c>
      <c r="N18" s="122">
        <f>('CBA Result'!$G$163*_xlfn.GAMMA.INV(T18,IF($O$2="Railway",$D$31,$D$32),IF($O$2="Railway",$F$31,$F$32)))</f>
        <v>419816596.44103205</v>
      </c>
      <c r="O18" s="122">
        <f>'CBA Result'!$G$162+'CBA Result'!$G$166+'CBA Result'!$G$167+'CBA Result'!$G$168+'CBA Result'!$G$169</f>
        <v>36081859.323037572</v>
      </c>
      <c r="P18" s="122">
        <f>'CBA Result'!$G$164+'CBA Result'!$G$165</f>
        <v>3215028601.0041852</v>
      </c>
      <c r="Q18" s="122">
        <f>'CBA Result'!$G$149</f>
        <v>-2742713597.7746048</v>
      </c>
      <c r="R18" s="122">
        <v>0.69166548497167957</v>
      </c>
      <c r="S18" s="122">
        <f t="shared" si="0"/>
        <v>4735320256.1998577</v>
      </c>
      <c r="T18" s="122">
        <v>0.55232086202471564</v>
      </c>
      <c r="U18" s="122">
        <f t="shared" si="1"/>
        <v>-1984116278.865808</v>
      </c>
      <c r="V18" s="3">
        <f t="shared" si="2"/>
        <v>2.6163883474266005</v>
      </c>
      <c r="X18" s="3">
        <v>14</v>
      </c>
      <c r="Y18" s="3">
        <f t="shared" si="5"/>
        <v>3.7626798008418345</v>
      </c>
      <c r="Z18" s="3">
        <f t="shared" si="6"/>
        <v>4.0133797207473387</v>
      </c>
      <c r="AA18" s="3" t="str">
        <f t="shared" si="3"/>
        <v>3.76268 - 4.01338</v>
      </c>
      <c r="AB18" s="3">
        <f t="shared" si="4"/>
        <v>61</v>
      </c>
    </row>
    <row r="19" spans="2:28" x14ac:dyDescent="0.25">
      <c r="M19" s="3">
        <v>15</v>
      </c>
      <c r="N19" s="122">
        <f>('CBA Result'!$G$163*_xlfn.GAMMA.INV(T19,IF($O$2="Railway",$D$31,$D$32),IF($O$2="Railway",$F$31,$F$32)))</f>
        <v>253675058.20587638</v>
      </c>
      <c r="O19" s="122">
        <f>'CBA Result'!$G$162+'CBA Result'!$G$166+'CBA Result'!$G$167+'CBA Result'!$G$168+'CBA Result'!$G$169</f>
        <v>36081859.323037572</v>
      </c>
      <c r="P19" s="122">
        <f>'CBA Result'!$G$164+'CBA Result'!$G$165</f>
        <v>3215028601.0041852</v>
      </c>
      <c r="Q19" s="122">
        <f>'CBA Result'!$G$149</f>
        <v>-2742713597.7746048</v>
      </c>
      <c r="R19" s="122">
        <v>5.3800907258712782E-2</v>
      </c>
      <c r="S19" s="122">
        <f t="shared" si="0"/>
        <v>1661218812.2768099</v>
      </c>
      <c r="T19" s="122">
        <v>0.11886266414100288</v>
      </c>
      <c r="U19" s="122">
        <f t="shared" si="1"/>
        <v>-1198906419.6017504</v>
      </c>
      <c r="V19" s="3">
        <f t="shared" si="2"/>
        <v>1.6272960907606067</v>
      </c>
      <c r="X19" s="3">
        <v>15</v>
      </c>
      <c r="Y19" s="3">
        <f t="shared" si="5"/>
        <v>4.0133797207473387</v>
      </c>
      <c r="Z19" s="3">
        <f t="shared" si="6"/>
        <v>4.2640796406528425</v>
      </c>
      <c r="AA19" s="3" t="str">
        <f t="shared" si="3"/>
        <v>4.01338 - 4.26408</v>
      </c>
      <c r="AB19" s="3">
        <f t="shared" si="4"/>
        <v>44</v>
      </c>
    </row>
    <row r="20" spans="2:28" x14ac:dyDescent="0.25">
      <c r="M20" s="3">
        <v>16</v>
      </c>
      <c r="N20" s="122">
        <f>('CBA Result'!$G$163*_xlfn.GAMMA.INV(T20,IF($O$2="Railway",$D$31,$D$32),IF($O$2="Railway",$F$31,$F$32)))</f>
        <v>432069354.21856695</v>
      </c>
      <c r="O20" s="122">
        <f>'CBA Result'!$G$162+'CBA Result'!$G$166+'CBA Result'!$G$167+'CBA Result'!$G$168+'CBA Result'!$G$169</f>
        <v>36081859.323037572</v>
      </c>
      <c r="P20" s="122">
        <f>'CBA Result'!$G$164+'CBA Result'!$G$165</f>
        <v>3215028601.0041852</v>
      </c>
      <c r="Q20" s="122">
        <f>'CBA Result'!$G$149</f>
        <v>-2742713597.7746048</v>
      </c>
      <c r="R20" s="122">
        <v>0.18257218473552439</v>
      </c>
      <c r="S20" s="122">
        <f t="shared" si="0"/>
        <v>2457325116.2591338</v>
      </c>
      <c r="T20" s="122">
        <v>0.58438985788692333</v>
      </c>
      <c r="U20" s="122">
        <f t="shared" si="1"/>
        <v>-2042024652.1257048</v>
      </c>
      <c r="V20" s="3">
        <f t="shared" si="2"/>
        <v>1.4326351676290385</v>
      </c>
      <c r="X20" s="3">
        <v>16</v>
      </c>
      <c r="Y20" s="3">
        <f t="shared" si="5"/>
        <v>4.2640796406528425</v>
      </c>
      <c r="Z20" s="3">
        <f t="shared" si="6"/>
        <v>4.5147795605583463</v>
      </c>
      <c r="AA20" s="3" t="str">
        <f t="shared" si="3"/>
        <v>4.26408 - 4.51478</v>
      </c>
      <c r="AB20" s="3">
        <f t="shared" si="4"/>
        <v>43</v>
      </c>
    </row>
    <row r="21" spans="2:28" x14ac:dyDescent="0.25">
      <c r="M21" s="3">
        <v>17</v>
      </c>
      <c r="N21" s="122">
        <f>('CBA Result'!$G$163*_xlfn.GAMMA.INV(T21,IF($O$2="Railway",$D$31,$D$32),IF($O$2="Railway",$F$31,$F$32)))</f>
        <v>453216683.3660273</v>
      </c>
      <c r="O21" s="122">
        <f>'CBA Result'!$G$162+'CBA Result'!$G$166+'CBA Result'!$G$167+'CBA Result'!$G$168+'CBA Result'!$G$169</f>
        <v>36081859.323037572</v>
      </c>
      <c r="P21" s="122">
        <f>'CBA Result'!$G$164+'CBA Result'!$G$165</f>
        <v>3215028601.0041852</v>
      </c>
      <c r="Q21" s="122">
        <f>'CBA Result'!$G$149</f>
        <v>-2742713597.7746048</v>
      </c>
      <c r="R21" s="122">
        <v>0.95160822687592672</v>
      </c>
      <c r="S21" s="122">
        <f t="shared" si="0"/>
        <v>6671581540.4817495</v>
      </c>
      <c r="T21" s="122">
        <v>0.63699699132668353</v>
      </c>
      <c r="U21" s="122">
        <f t="shared" si="1"/>
        <v>-2141970105.3824649</v>
      </c>
      <c r="V21" s="3">
        <f t="shared" si="2"/>
        <v>3.343127929365842</v>
      </c>
      <c r="X21" s="3">
        <v>17</v>
      </c>
      <c r="Y21" s="3">
        <f t="shared" si="5"/>
        <v>4.5147795605583463</v>
      </c>
      <c r="Z21" s="3">
        <f t="shared" si="6"/>
        <v>4.7654794804638501</v>
      </c>
      <c r="AA21" s="3" t="str">
        <f t="shared" si="3"/>
        <v>4.51478 - 4.76548</v>
      </c>
      <c r="AB21" s="3">
        <f t="shared" si="4"/>
        <v>35</v>
      </c>
    </row>
    <row r="22" spans="2:28" x14ac:dyDescent="0.25">
      <c r="M22" s="3">
        <v>18</v>
      </c>
      <c r="N22" s="122">
        <f>('CBA Result'!$G$163*_xlfn.GAMMA.INV(T22,IF($O$2="Railway",$D$31,$D$32),IF($O$2="Railway",$F$31,$F$32)))</f>
        <v>307274790.71270972</v>
      </c>
      <c r="O22" s="122">
        <f>'CBA Result'!$G$162+'CBA Result'!$G$166+'CBA Result'!$G$167+'CBA Result'!$G$168+'CBA Result'!$G$169</f>
        <v>36081859.323037572</v>
      </c>
      <c r="P22" s="122">
        <f>'CBA Result'!$G$164+'CBA Result'!$G$165</f>
        <v>3215028601.0041852</v>
      </c>
      <c r="Q22" s="122">
        <f>'CBA Result'!$G$149</f>
        <v>-2742713597.7746048</v>
      </c>
      <c r="R22" s="122">
        <v>0.93566989378172483</v>
      </c>
      <c r="S22" s="122">
        <f t="shared" si="0"/>
        <v>6458895072.368329</v>
      </c>
      <c r="T22" s="122">
        <v>0.24009825241932947</v>
      </c>
      <c r="U22" s="122">
        <f t="shared" si="1"/>
        <v>-1452226804.5298834</v>
      </c>
      <c r="V22" s="3">
        <f t="shared" si="2"/>
        <v>4.6840147153227276</v>
      </c>
      <c r="X22" s="3">
        <v>18</v>
      </c>
      <c r="Y22" s="3">
        <f t="shared" si="5"/>
        <v>4.7654794804638501</v>
      </c>
      <c r="Z22" s="3">
        <f t="shared" si="6"/>
        <v>5.0161794003693538</v>
      </c>
      <c r="AA22" s="3" t="str">
        <f t="shared" si="3"/>
        <v>4.76548 - 5.01618</v>
      </c>
      <c r="AB22" s="3">
        <f t="shared" si="4"/>
        <v>26</v>
      </c>
    </row>
    <row r="23" spans="2:28" x14ac:dyDescent="0.25">
      <c r="M23" s="3">
        <v>19</v>
      </c>
      <c r="N23" s="122">
        <f>('CBA Result'!$G$163*_xlfn.GAMMA.INV(T23,IF($O$2="Railway",$D$31,$D$32),IF($O$2="Railway",$F$31,$F$32)))</f>
        <v>548486196.12647271</v>
      </c>
      <c r="O23" s="122">
        <f>'CBA Result'!$G$162+'CBA Result'!$G$166+'CBA Result'!$G$167+'CBA Result'!$G$168+'CBA Result'!$G$169</f>
        <v>36081859.323037572</v>
      </c>
      <c r="P23" s="122">
        <f>'CBA Result'!$G$164+'CBA Result'!$G$165</f>
        <v>3215028601.0041852</v>
      </c>
      <c r="Q23" s="122">
        <f>'CBA Result'!$G$149</f>
        <v>-2742713597.7746048</v>
      </c>
      <c r="R23" s="122">
        <v>0.26086720832843613</v>
      </c>
      <c r="S23" s="122">
        <f t="shared" si="0"/>
        <v>2829644910.6759057</v>
      </c>
      <c r="T23" s="122">
        <v>0.82160269383293194</v>
      </c>
      <c r="U23" s="122">
        <f t="shared" si="1"/>
        <v>-2592228129.3626208</v>
      </c>
      <c r="V23" s="3">
        <f t="shared" si="2"/>
        <v>1.3170958710971574</v>
      </c>
      <c r="X23" s="3">
        <v>19</v>
      </c>
      <c r="Y23" s="3">
        <f t="shared" si="5"/>
        <v>5.0161794003693538</v>
      </c>
      <c r="Z23" s="3">
        <f t="shared" si="6"/>
        <v>5.2668793202748576</v>
      </c>
      <c r="AA23" s="3" t="str">
        <f t="shared" si="3"/>
        <v>5.01618 - 5.26688</v>
      </c>
      <c r="AB23" s="3">
        <f t="shared" si="4"/>
        <v>19</v>
      </c>
    </row>
    <row r="24" spans="2:28" x14ac:dyDescent="0.25">
      <c r="M24" s="3">
        <v>20</v>
      </c>
      <c r="N24" s="122">
        <f>('CBA Result'!$G$163*_xlfn.GAMMA.INV(T24,IF($O$2="Railway",$D$31,$D$32),IF($O$2="Railway",$F$31,$F$32)))</f>
        <v>529136893.0868631</v>
      </c>
      <c r="O24" s="122">
        <f>'CBA Result'!$G$162+'CBA Result'!$G$166+'CBA Result'!$G$167+'CBA Result'!$G$168+'CBA Result'!$G$169</f>
        <v>36081859.323037572</v>
      </c>
      <c r="P24" s="122">
        <f>'CBA Result'!$G$164+'CBA Result'!$G$165</f>
        <v>3215028601.0041852</v>
      </c>
      <c r="Q24" s="122">
        <f>'CBA Result'!$G$149</f>
        <v>-2742713597.7746048</v>
      </c>
      <c r="R24" s="122">
        <v>0.70024034381515488</v>
      </c>
      <c r="S24" s="122">
        <f t="shared" si="0"/>
        <v>4778780047.2749329</v>
      </c>
      <c r="T24" s="122">
        <v>0.79134913997571699</v>
      </c>
      <c r="U24" s="122">
        <f t="shared" si="1"/>
        <v>-2500780417.5021167</v>
      </c>
      <c r="V24" s="3">
        <f t="shared" si="2"/>
        <v>2.1369324400831009</v>
      </c>
      <c r="X24" s="3">
        <v>20</v>
      </c>
      <c r="Y24" s="3">
        <f t="shared" si="5"/>
        <v>5.2668793202748576</v>
      </c>
      <c r="Z24" s="3">
        <f t="shared" si="6"/>
        <v>5.5175792401803614</v>
      </c>
      <c r="AA24" s="3" t="str">
        <f t="shared" si="3"/>
        <v>5.26688 - 5.51758</v>
      </c>
      <c r="AB24" s="3">
        <f t="shared" si="4"/>
        <v>12</v>
      </c>
    </row>
    <row r="25" spans="2:28" x14ac:dyDescent="0.25">
      <c r="M25" s="3">
        <v>21</v>
      </c>
      <c r="N25" s="122">
        <f>('CBA Result'!$G$163*_xlfn.GAMMA.INV(T25,IF($O$2="Railway",$D$31,$D$32),IF($O$2="Railway",$F$31,$F$32)))</f>
        <v>744844587.80897319</v>
      </c>
      <c r="O25" s="122">
        <f>'CBA Result'!$G$162+'CBA Result'!$G$166+'CBA Result'!$G$167+'CBA Result'!$G$168+'CBA Result'!$G$169</f>
        <v>36081859.323037572</v>
      </c>
      <c r="P25" s="122">
        <f>'CBA Result'!$G$164+'CBA Result'!$G$165</f>
        <v>3215028601.0041852</v>
      </c>
      <c r="Q25" s="122">
        <f>'CBA Result'!$G$149</f>
        <v>-2742713597.7746048</v>
      </c>
      <c r="R25" s="122">
        <v>4.5470786747977887E-2</v>
      </c>
      <c r="S25" s="122">
        <f t="shared" si="0"/>
        <v>1588017161.0508015</v>
      </c>
      <c r="T25" s="122">
        <v>0.97263434035695506</v>
      </c>
      <c r="U25" s="122">
        <f t="shared" si="1"/>
        <v>-3520247375.7000651</v>
      </c>
      <c r="V25" s="3">
        <f t="shared" si="2"/>
        <v>0.67294805033742966</v>
      </c>
      <c r="X25" s="3">
        <v>21</v>
      </c>
      <c r="Y25" s="3">
        <f t="shared" si="5"/>
        <v>5.5175792401803614</v>
      </c>
      <c r="Z25" s="3">
        <f t="shared" si="6"/>
        <v>5.7682791600858652</v>
      </c>
      <c r="AA25" s="3" t="str">
        <f t="shared" si="3"/>
        <v>5.51758 - 5.76828</v>
      </c>
      <c r="AB25" s="3">
        <f t="shared" si="4"/>
        <v>14</v>
      </c>
    </row>
    <row r="26" spans="2:28" x14ac:dyDescent="0.25">
      <c r="B26" s="20" t="s">
        <v>282</v>
      </c>
      <c r="I26" s="83" t="s">
        <v>281</v>
      </c>
      <c r="J26" s="83" t="s">
        <v>37</v>
      </c>
      <c r="M26" s="3">
        <v>22</v>
      </c>
      <c r="N26" s="122">
        <f>('CBA Result'!$G$163*_xlfn.GAMMA.INV(T26,IF($O$2="Railway",$D$31,$D$32),IF($O$2="Railway",$F$31,$F$32)))</f>
        <v>484608558.49097174</v>
      </c>
      <c r="O26" s="122">
        <f>'CBA Result'!$G$162+'CBA Result'!$G$166+'CBA Result'!$G$167+'CBA Result'!$G$168+'CBA Result'!$G$169</f>
        <v>36081859.323037572</v>
      </c>
      <c r="P26" s="122">
        <f>'CBA Result'!$G$164+'CBA Result'!$G$165</f>
        <v>3215028601.0041852</v>
      </c>
      <c r="Q26" s="122">
        <f>'CBA Result'!$G$149</f>
        <v>-2742713597.7746048</v>
      </c>
      <c r="R26" s="122">
        <v>0.64444024053964066</v>
      </c>
      <c r="S26" s="122">
        <f t="shared" si="0"/>
        <v>4504635812.4679852</v>
      </c>
      <c r="T26" s="122">
        <v>0.70769181530099445</v>
      </c>
      <c r="U26" s="122">
        <f t="shared" si="1"/>
        <v>-2290332821.3578291</v>
      </c>
      <c r="V26" s="3">
        <f t="shared" si="2"/>
        <v>2.1941467123990819</v>
      </c>
      <c r="X26" s="3">
        <v>22</v>
      </c>
      <c r="Y26" s="3">
        <f t="shared" si="5"/>
        <v>5.7682791600858652</v>
      </c>
      <c r="Z26" s="3">
        <f t="shared" si="6"/>
        <v>6.0189790799913689</v>
      </c>
      <c r="AA26" s="3" t="str">
        <f t="shared" si="3"/>
        <v>5.76828 - 6.01898</v>
      </c>
      <c r="AB26" s="3">
        <f t="shared" si="4"/>
        <v>13</v>
      </c>
    </row>
    <row r="27" spans="2:28" x14ac:dyDescent="0.25">
      <c r="B27" s="83" t="s">
        <v>281</v>
      </c>
      <c r="C27" s="113">
        <v>-0.92300000000000004</v>
      </c>
      <c r="D27" s="114">
        <v>-0.37</v>
      </c>
      <c r="E27" s="115">
        <v>1.4419999999999999</v>
      </c>
      <c r="H27" s="3" t="s">
        <v>287</v>
      </c>
      <c r="I27" s="118">
        <f>1+C27</f>
        <v>7.6999999999999957E-2</v>
      </c>
      <c r="J27" s="118">
        <f>1+C28</f>
        <v>0.21499999999999997</v>
      </c>
      <c r="M27" s="3">
        <v>23</v>
      </c>
      <c r="N27" s="122">
        <f>('CBA Result'!$G$163*_xlfn.GAMMA.INV(T27,IF($O$2="Railway",$D$31,$D$32),IF($O$2="Railway",$F$31,$F$32)))</f>
        <v>231854009.36202186</v>
      </c>
      <c r="O27" s="122">
        <f>'CBA Result'!$G$162+'CBA Result'!$G$166+'CBA Result'!$G$167+'CBA Result'!$G$168+'CBA Result'!$G$169</f>
        <v>36081859.323037572</v>
      </c>
      <c r="P27" s="122">
        <f>'CBA Result'!$G$164+'CBA Result'!$G$165</f>
        <v>3215028601.0041852</v>
      </c>
      <c r="Q27" s="122">
        <f>'CBA Result'!$G$149</f>
        <v>-2742713597.7746048</v>
      </c>
      <c r="R27" s="122">
        <v>0.92117475225493328</v>
      </c>
      <c r="S27" s="122">
        <f t="shared" si="0"/>
        <v>6293010550.4084291</v>
      </c>
      <c r="T27" s="122">
        <v>8.1658963560238274E-2</v>
      </c>
      <c r="U27" s="122">
        <f t="shared" si="1"/>
        <v>-1095776865.8869798</v>
      </c>
      <c r="V27" s="3">
        <f t="shared" si="2"/>
        <v>5.9874839699072417</v>
      </c>
      <c r="X27" s="3">
        <v>23</v>
      </c>
      <c r="Y27" s="3">
        <f t="shared" si="5"/>
        <v>6.0189790799913689</v>
      </c>
      <c r="Z27" s="3">
        <f t="shared" si="6"/>
        <v>6.2696789998968727</v>
      </c>
      <c r="AA27" s="3" t="str">
        <f t="shared" si="3"/>
        <v>6.01898 - 6.26968</v>
      </c>
      <c r="AB27" s="3">
        <f t="shared" si="4"/>
        <v>5</v>
      </c>
    </row>
    <row r="28" spans="2:28" x14ac:dyDescent="0.25">
      <c r="B28" s="83" t="s">
        <v>37</v>
      </c>
      <c r="C28" s="113">
        <v>-0.78500000000000003</v>
      </c>
      <c r="D28" s="114">
        <v>9.6000000000000002E-2</v>
      </c>
      <c r="E28" s="112">
        <v>1.7934000000000001</v>
      </c>
      <c r="H28" s="3" t="s">
        <v>288</v>
      </c>
      <c r="I28" s="118">
        <f>1+D27</f>
        <v>0.63</v>
      </c>
      <c r="J28" s="118">
        <f>1+D28</f>
        <v>1.0960000000000001</v>
      </c>
      <c r="M28" s="3">
        <v>24</v>
      </c>
      <c r="N28" s="122">
        <f>('CBA Result'!$G$163*_xlfn.GAMMA.INV(T28,IF($O$2="Railway",$D$31,$D$32),IF($O$2="Railway",$F$31,$F$32)))</f>
        <v>260453940.13916484</v>
      </c>
      <c r="O28" s="122">
        <f>'CBA Result'!$G$162+'CBA Result'!$G$166+'CBA Result'!$G$167+'CBA Result'!$G$168+'CBA Result'!$G$169</f>
        <v>36081859.323037572</v>
      </c>
      <c r="P28" s="122">
        <f>'CBA Result'!$G$164+'CBA Result'!$G$165</f>
        <v>3215028601.0041852</v>
      </c>
      <c r="Q28" s="122">
        <f>'CBA Result'!$G$149</f>
        <v>-2742713597.7746048</v>
      </c>
      <c r="R28" s="122">
        <v>0.60102754745711273</v>
      </c>
      <c r="S28" s="122">
        <f t="shared" si="0"/>
        <v>4302938053.5598278</v>
      </c>
      <c r="T28" s="122">
        <v>0.13198892680612173</v>
      </c>
      <c r="U28" s="122">
        <f t="shared" si="1"/>
        <v>-1230944433.6068401</v>
      </c>
      <c r="V28" s="3">
        <f t="shared" si="2"/>
        <v>3.736540600411121</v>
      </c>
      <c r="X28" s="3">
        <v>24</v>
      </c>
      <c r="Y28" s="3">
        <f t="shared" si="5"/>
        <v>6.2696789998968727</v>
      </c>
      <c r="Z28" s="3">
        <f t="shared" si="6"/>
        <v>6.5203789198023765</v>
      </c>
      <c r="AA28" s="3" t="str">
        <f t="shared" si="3"/>
        <v>6.26968 - 6.52038</v>
      </c>
      <c r="AB28" s="3">
        <f t="shared" si="4"/>
        <v>7</v>
      </c>
    </row>
    <row r="29" spans="2:28" x14ac:dyDescent="0.25">
      <c r="H29" s="3" t="s">
        <v>289</v>
      </c>
      <c r="I29" s="118">
        <f>1+E27</f>
        <v>2.4420000000000002</v>
      </c>
      <c r="J29" s="118">
        <f>1+E28</f>
        <v>2.7934000000000001</v>
      </c>
      <c r="M29" s="3">
        <v>25</v>
      </c>
      <c r="N29" s="122">
        <f>('CBA Result'!$G$163*_xlfn.GAMMA.INV(T29,IF($O$2="Railway",$D$31,$D$32),IF($O$2="Railway",$F$31,$F$32)))</f>
        <v>331285194.64919448</v>
      </c>
      <c r="O29" s="122">
        <f>'CBA Result'!$G$162+'CBA Result'!$G$166+'CBA Result'!$G$167+'CBA Result'!$G$168+'CBA Result'!$G$169</f>
        <v>36081859.323037572</v>
      </c>
      <c r="P29" s="122">
        <f>'CBA Result'!$G$164+'CBA Result'!$G$165</f>
        <v>3215028601.0041852</v>
      </c>
      <c r="Q29" s="122">
        <f>'CBA Result'!$G$149</f>
        <v>-2742713597.7746048</v>
      </c>
      <c r="R29" s="122">
        <v>0.52686044124574694</v>
      </c>
      <c r="S29" s="122">
        <f t="shared" si="0"/>
        <v>3973984810.7476087</v>
      </c>
      <c r="T29" s="122">
        <v>0.30442006947053413</v>
      </c>
      <c r="U29" s="122">
        <f t="shared" si="1"/>
        <v>-1565703579.1890635</v>
      </c>
      <c r="V29" s="3">
        <f t="shared" si="2"/>
        <v>2.772780188040695</v>
      </c>
      <c r="X29" s="3">
        <v>25</v>
      </c>
      <c r="Y29" s="3">
        <f t="shared" si="5"/>
        <v>6.5203789198023765</v>
      </c>
      <c r="Z29" s="3">
        <f t="shared" si="6"/>
        <v>6.7710788397078803</v>
      </c>
      <c r="AA29" s="3" t="str">
        <f t="shared" si="3"/>
        <v>6.52038 - 6.77108</v>
      </c>
      <c r="AB29" s="3">
        <f t="shared" si="4"/>
        <v>5</v>
      </c>
    </row>
    <row r="30" spans="2:28" x14ac:dyDescent="0.25">
      <c r="B30" s="20" t="s">
        <v>283</v>
      </c>
      <c r="H30" s="119" t="s">
        <v>290</v>
      </c>
      <c r="I30" s="121">
        <f>((4 * (I28-I27))/(I29-I27) )+1</f>
        <v>1.9353065539112051</v>
      </c>
      <c r="J30" s="121">
        <f>((4 * (J28-J27))/(J29-J27) )+1</f>
        <v>2.3667390629847969</v>
      </c>
      <c r="M30" s="3">
        <v>26</v>
      </c>
      <c r="N30" s="122">
        <f>('CBA Result'!$G$163*_xlfn.GAMMA.INV(T30,IF($O$2="Railway",$D$31,$D$32),IF($O$2="Railway",$F$31,$F$32)))</f>
        <v>277855776.58994508</v>
      </c>
      <c r="O30" s="122">
        <f>'CBA Result'!$G$162+'CBA Result'!$G$166+'CBA Result'!$G$167+'CBA Result'!$G$168+'CBA Result'!$G$169</f>
        <v>36081859.323037572</v>
      </c>
      <c r="P30" s="122">
        <f>'CBA Result'!$G$164+'CBA Result'!$G$165</f>
        <v>3215028601.0041852</v>
      </c>
      <c r="Q30" s="122">
        <f>'CBA Result'!$G$149</f>
        <v>-2742713597.7746048</v>
      </c>
      <c r="R30" s="122">
        <v>0.48415840901222684</v>
      </c>
      <c r="S30" s="122">
        <f t="shared" si="0"/>
        <v>3790337765.2105713</v>
      </c>
      <c r="T30" s="122">
        <v>0.16884664880657918</v>
      </c>
      <c r="U30" s="122">
        <f t="shared" si="1"/>
        <v>-1313188125.9164255</v>
      </c>
      <c r="V30" s="3">
        <f t="shared" si="2"/>
        <v>3.1254283526660216</v>
      </c>
      <c r="X30" s="3">
        <v>26</v>
      </c>
      <c r="Y30" s="3">
        <f t="shared" si="5"/>
        <v>6.7710788397078803</v>
      </c>
      <c r="Z30" s="3">
        <f t="shared" si="6"/>
        <v>7.021778759613384</v>
      </c>
      <c r="AA30" s="3" t="str">
        <f t="shared" si="3"/>
        <v>6.77108 - 7.02178</v>
      </c>
      <c r="AB30" s="3">
        <f t="shared" si="4"/>
        <v>3</v>
      </c>
    </row>
    <row r="31" spans="2:28" x14ac:dyDescent="0.25">
      <c r="B31" s="83" t="s">
        <v>281</v>
      </c>
      <c r="C31" s="116" t="s">
        <v>284</v>
      </c>
      <c r="D31" s="120">
        <v>23</v>
      </c>
      <c r="E31" s="116" t="s">
        <v>285</v>
      </c>
      <c r="F31" s="83">
        <v>7.4999999999999997E-2</v>
      </c>
      <c r="H31" s="119" t="s">
        <v>291</v>
      </c>
      <c r="I31" s="121">
        <f>((4 * (I29 - I28))/(I29-I27)) + 1</f>
        <v>4.0646934460887945</v>
      </c>
      <c r="J31" s="121">
        <f>((4 * (J29 - J28))/(J29-J27)) + 1</f>
        <v>3.6332609370152031</v>
      </c>
      <c r="M31" s="3">
        <v>27</v>
      </c>
      <c r="N31" s="122">
        <f>('CBA Result'!$G$163*_xlfn.GAMMA.INV(T31,IF($O$2="Railway",$D$31,$D$32),IF($O$2="Railway",$F$31,$F$32)))</f>
        <v>457623289.54403812</v>
      </c>
      <c r="O31" s="122">
        <f>'CBA Result'!$G$162+'CBA Result'!$G$166+'CBA Result'!$G$167+'CBA Result'!$G$168+'CBA Result'!$G$169</f>
        <v>36081859.323037572</v>
      </c>
      <c r="P31" s="122">
        <f>'CBA Result'!$G$164+'CBA Result'!$G$165</f>
        <v>3215028601.0041852</v>
      </c>
      <c r="Q31" s="122">
        <f>'CBA Result'!$G$149</f>
        <v>-2742713597.7746048</v>
      </c>
      <c r="R31" s="122">
        <v>0.10864386401634996</v>
      </c>
      <c r="S31" s="122">
        <f t="shared" si="0"/>
        <v>2049696575.7877829</v>
      </c>
      <c r="T31" s="122">
        <v>0.64747679273346015</v>
      </c>
      <c r="U31" s="122">
        <f t="shared" si="1"/>
        <v>-2162796387.9221787</v>
      </c>
      <c r="V31" s="3">
        <f t="shared" si="2"/>
        <v>1.1759783486129878</v>
      </c>
      <c r="X31" s="3">
        <v>27</v>
      </c>
      <c r="Y31" s="3">
        <f t="shared" si="5"/>
        <v>7.021778759613384</v>
      </c>
      <c r="Z31" s="3">
        <f t="shared" si="6"/>
        <v>7.2724786795188878</v>
      </c>
      <c r="AA31" s="3" t="str">
        <f t="shared" si="3"/>
        <v>7.02178 - 7.27248</v>
      </c>
      <c r="AB31" s="3">
        <f t="shared" si="4"/>
        <v>1</v>
      </c>
    </row>
    <row r="32" spans="2:28" x14ac:dyDescent="0.25">
      <c r="B32" s="83" t="s">
        <v>37</v>
      </c>
      <c r="C32" s="116" t="s">
        <v>284</v>
      </c>
      <c r="D32" s="120">
        <v>8</v>
      </c>
      <c r="E32" s="117" t="s">
        <v>285</v>
      </c>
      <c r="F32" s="83">
        <v>0.09</v>
      </c>
      <c r="M32" s="3">
        <v>28</v>
      </c>
      <c r="N32" s="122">
        <f>('CBA Result'!$G$163*_xlfn.GAMMA.INV(T32,IF($O$2="Railway",$D$31,$D$32),IF($O$2="Railway",$F$31,$F$32)))</f>
        <v>667039704.35763478</v>
      </c>
      <c r="O32" s="122">
        <f>'CBA Result'!$G$162+'CBA Result'!$G$166+'CBA Result'!$G$167+'CBA Result'!$G$168+'CBA Result'!$G$169</f>
        <v>36081859.323037572</v>
      </c>
      <c r="P32" s="122">
        <f>'CBA Result'!$G$164+'CBA Result'!$G$165</f>
        <v>3215028601.0041852</v>
      </c>
      <c r="Q32" s="122">
        <f>'CBA Result'!$G$149</f>
        <v>-2742713597.7746048</v>
      </c>
      <c r="R32" s="122">
        <v>0.30333683596274208</v>
      </c>
      <c r="S32" s="122">
        <f t="shared" si="0"/>
        <v>3018736370.1622248</v>
      </c>
      <c r="T32" s="122">
        <v>0.93918745960487293</v>
      </c>
      <c r="U32" s="122">
        <f t="shared" si="1"/>
        <v>-3152529812.5075841</v>
      </c>
      <c r="V32" s="3">
        <f t="shared" si="2"/>
        <v>1.1805940483342989</v>
      </c>
      <c r="X32" s="3">
        <v>28</v>
      </c>
      <c r="Y32" s="3">
        <f t="shared" si="5"/>
        <v>7.2724786795188878</v>
      </c>
      <c r="Z32" s="3">
        <f t="shared" si="6"/>
        <v>7.5231785994243916</v>
      </c>
      <c r="AA32" s="3" t="str">
        <f t="shared" si="3"/>
        <v>7.27248 - 7.52318</v>
      </c>
      <c r="AB32" s="3">
        <f t="shared" si="4"/>
        <v>3</v>
      </c>
    </row>
    <row r="33" spans="2:28" x14ac:dyDescent="0.25">
      <c r="M33" s="3">
        <v>29</v>
      </c>
      <c r="N33" s="122">
        <f>('CBA Result'!$G$163*_xlfn.GAMMA.INV(T33,IF($O$2="Railway",$D$31,$D$32),IF($O$2="Railway",$F$31,$F$32)))</f>
        <v>561399065.74209857</v>
      </c>
      <c r="O33" s="122">
        <f>'CBA Result'!$G$162+'CBA Result'!$G$166+'CBA Result'!$G$167+'CBA Result'!$G$168+'CBA Result'!$G$169</f>
        <v>36081859.323037572</v>
      </c>
      <c r="P33" s="122">
        <f>'CBA Result'!$G$164+'CBA Result'!$G$165</f>
        <v>3215028601.0041852</v>
      </c>
      <c r="Q33" s="122">
        <f>'CBA Result'!$G$149</f>
        <v>-2742713597.7746048</v>
      </c>
      <c r="R33" s="122">
        <v>0.54876829887159373</v>
      </c>
      <c r="S33" s="122">
        <f t="shared" si="0"/>
        <v>4069564330.3064752</v>
      </c>
      <c r="T33" s="122">
        <v>0.83982684072846259</v>
      </c>
      <c r="U33" s="122">
        <f t="shared" si="1"/>
        <v>-2653256290.2986875</v>
      </c>
      <c r="V33" s="3">
        <f t="shared" si="2"/>
        <v>1.7589877285643687</v>
      </c>
      <c r="X33" s="3">
        <v>29</v>
      </c>
      <c r="Y33" s="3">
        <f t="shared" si="5"/>
        <v>7.5231785994243916</v>
      </c>
      <c r="Z33" s="3">
        <f t="shared" si="6"/>
        <v>7.7738785193298954</v>
      </c>
      <c r="AA33" s="3" t="str">
        <f t="shared" si="3"/>
        <v>7.52318 - 7.77388</v>
      </c>
      <c r="AB33" s="3">
        <f t="shared" si="4"/>
        <v>3</v>
      </c>
    </row>
    <row r="34" spans="2:28" x14ac:dyDescent="0.25">
      <c r="C34" s="83" t="s">
        <v>296</v>
      </c>
      <c r="D34" s="83" t="s">
        <v>297</v>
      </c>
      <c r="E34" s="83" t="s">
        <v>298</v>
      </c>
      <c r="F34" s="83" t="s">
        <v>299</v>
      </c>
      <c r="M34" s="3">
        <v>30</v>
      </c>
      <c r="N34" s="122">
        <f>('CBA Result'!$G$163*_xlfn.GAMMA.INV(T34,IF($O$2="Railway",$D$31,$D$32),IF($O$2="Railway",$F$31,$F$32)))</f>
        <v>497823679.59306145</v>
      </c>
      <c r="O34" s="122">
        <f>'CBA Result'!$G$162+'CBA Result'!$G$166+'CBA Result'!$G$167+'CBA Result'!$G$168+'CBA Result'!$G$169</f>
        <v>36081859.323037572</v>
      </c>
      <c r="P34" s="122">
        <f>'CBA Result'!$G$164+'CBA Result'!$G$165</f>
        <v>3215028601.0041852</v>
      </c>
      <c r="Q34" s="122">
        <f>'CBA Result'!$G$149</f>
        <v>-2742713597.7746048</v>
      </c>
      <c r="R34" s="122">
        <v>0.68455494853387822</v>
      </c>
      <c r="S34" s="122">
        <f t="shared" si="0"/>
        <v>4699682913.1929741</v>
      </c>
      <c r="T34" s="122">
        <v>0.73458765758039346</v>
      </c>
      <c r="U34" s="122">
        <f t="shared" si="1"/>
        <v>-2352789468.2081928</v>
      </c>
      <c r="V34" s="3">
        <f t="shared" si="2"/>
        <v>2.2244185137800714</v>
      </c>
      <c r="X34" s="3">
        <v>30</v>
      </c>
      <c r="Y34" s="3">
        <f t="shared" si="5"/>
        <v>7.7738785193298954</v>
      </c>
      <c r="Z34" s="3">
        <f t="shared" si="6"/>
        <v>8.0245784392354</v>
      </c>
      <c r="AA34" s="3" t="str">
        <f t="shared" si="3"/>
        <v>7.77388 - 8.02458</v>
      </c>
      <c r="AB34" s="3">
        <f t="shared" si="4"/>
        <v>4</v>
      </c>
    </row>
    <row r="35" spans="2:28" x14ac:dyDescent="0.25">
      <c r="B35" s="83" t="s">
        <v>280</v>
      </c>
      <c r="C35" s="72">
        <f>AVERAGE($S$5:$S$2004)</f>
        <v>3979012210.1241627</v>
      </c>
      <c r="D35" s="72">
        <f>_xlfn.STDEV.P($S$5:$S$2004)</f>
        <v>1529347288.241693</v>
      </c>
      <c r="E35" s="72">
        <f>MIN($S$5:$S$2004)</f>
        <v>725010196.24910069</v>
      </c>
      <c r="F35" s="72">
        <f>MAX($S$5:$S$2004)</f>
        <v>8533680670.0513897</v>
      </c>
      <c r="M35" s="3">
        <v>31</v>
      </c>
      <c r="N35" s="122">
        <f>('CBA Result'!$G$163*_xlfn.GAMMA.INV(T35,IF($O$2="Railway",$D$31,$D$32),IF($O$2="Railway",$F$31,$F$32)))</f>
        <v>370705322.40590066</v>
      </c>
      <c r="O35" s="122">
        <f>'CBA Result'!$G$162+'CBA Result'!$G$166+'CBA Result'!$G$167+'CBA Result'!$G$168+'CBA Result'!$G$169</f>
        <v>36081859.323037572</v>
      </c>
      <c r="P35" s="122">
        <f>'CBA Result'!$G$164+'CBA Result'!$G$165</f>
        <v>3215028601.0041852</v>
      </c>
      <c r="Q35" s="122">
        <f>'CBA Result'!$G$149</f>
        <v>-2742713597.7746048</v>
      </c>
      <c r="R35" s="122">
        <v>0.15208361561171946</v>
      </c>
      <c r="S35" s="122">
        <f t="shared" si="0"/>
        <v>2298668735.2500858</v>
      </c>
      <c r="T35" s="122">
        <v>0.41583006087705676</v>
      </c>
      <c r="U35" s="122">
        <f t="shared" si="1"/>
        <v>-1752009022.7091765</v>
      </c>
      <c r="V35" s="3">
        <f t="shared" si="2"/>
        <v>1.5442020457152144</v>
      </c>
      <c r="X35" s="3">
        <v>31</v>
      </c>
      <c r="Y35" s="3">
        <f t="shared" si="5"/>
        <v>8.0245784392354</v>
      </c>
      <c r="Z35" s="3">
        <f t="shared" si="6"/>
        <v>8.2752783591409038</v>
      </c>
      <c r="AA35" s="3" t="str">
        <f t="shared" si="3"/>
        <v>8.02458 - 8.27528</v>
      </c>
      <c r="AB35" s="3">
        <f t="shared" si="4"/>
        <v>2</v>
      </c>
    </row>
    <row r="36" spans="2:28" x14ac:dyDescent="0.25">
      <c r="B36" s="83" t="s">
        <v>295</v>
      </c>
      <c r="C36" s="72">
        <f>AVERAGE($U$5:$U$2004)</f>
        <v>-1993575845.7827797</v>
      </c>
      <c r="D36" s="72">
        <f>_xlfn.STDEV.P($U$5:$U$2004)</f>
        <v>725286838.80868924</v>
      </c>
      <c r="E36" s="72">
        <f>MIN($U$5:$U$2004)</f>
        <v>-6529948140.3529358</v>
      </c>
      <c r="F36" s="72">
        <f>MAX($U$5:$U$2004)</f>
        <v>-421999445.54873604</v>
      </c>
      <c r="M36" s="3">
        <v>32</v>
      </c>
      <c r="N36" s="122">
        <f>('CBA Result'!$G$163*_xlfn.GAMMA.INV(T36,IF($O$2="Railway",$D$31,$D$32),IF($O$2="Railway",$F$31,$F$32)))</f>
        <v>406428592.50711524</v>
      </c>
      <c r="O36" s="122">
        <f>'CBA Result'!$G$162+'CBA Result'!$G$166+'CBA Result'!$G$167+'CBA Result'!$G$168+'CBA Result'!$G$169</f>
        <v>36081859.323037572</v>
      </c>
      <c r="P36" s="122">
        <f>'CBA Result'!$G$164+'CBA Result'!$G$165</f>
        <v>3215028601.0041852</v>
      </c>
      <c r="Q36" s="122">
        <f>'CBA Result'!$G$149</f>
        <v>-2742713597.7746048</v>
      </c>
      <c r="R36" s="122">
        <v>0.49122320855406854</v>
      </c>
      <c r="S36" s="122">
        <f t="shared" si="0"/>
        <v>3820527947.1248584</v>
      </c>
      <c r="T36" s="122">
        <v>0.51616069879723969</v>
      </c>
      <c r="U36" s="122">
        <f t="shared" si="1"/>
        <v>-1920842561.7903209</v>
      </c>
      <c r="V36" s="3">
        <f t="shared" si="2"/>
        <v>2.2193585688676367</v>
      </c>
      <c r="X36" s="3">
        <v>32</v>
      </c>
      <c r="Y36" s="3">
        <f t="shared" si="5"/>
        <v>8.2752783591409038</v>
      </c>
      <c r="Z36" s="3">
        <f t="shared" si="6"/>
        <v>8.5259782790464076</v>
      </c>
      <c r="AA36" s="3" t="str">
        <f t="shared" si="3"/>
        <v>8.27528 - 8.52598</v>
      </c>
      <c r="AB36" s="3">
        <f t="shared" si="4"/>
        <v>2</v>
      </c>
    </row>
    <row r="37" spans="2:28" x14ac:dyDescent="0.25">
      <c r="B37" s="83" t="s">
        <v>261</v>
      </c>
      <c r="C37" s="123">
        <f>AVERAGE($V$5:$V$2004)</f>
        <v>2.5473099472945493</v>
      </c>
      <c r="D37" s="123">
        <f>_xlfn.STDEV.P($V$5:$V$2004)</f>
        <v>1.4219717163997185</v>
      </c>
      <c r="E37" s="123">
        <f>MIN($V$5:$V$2004)</f>
        <v>0.50358084207028087</v>
      </c>
      <c r="F37" s="123">
        <f>MAX($V$5:$V$2004)</f>
        <v>13.038576837345484</v>
      </c>
      <c r="M37" s="3">
        <v>33</v>
      </c>
      <c r="N37" s="122">
        <f>('CBA Result'!$G$163*_xlfn.GAMMA.INV(T37,IF($O$2="Railway",$D$31,$D$32),IF($O$2="Railway",$F$31,$F$32)))</f>
        <v>306725670.74026906</v>
      </c>
      <c r="O37" s="122">
        <f>'CBA Result'!$G$162+'CBA Result'!$G$166+'CBA Result'!$G$167+'CBA Result'!$G$168+'CBA Result'!$G$169</f>
        <v>36081859.323037572</v>
      </c>
      <c r="P37" s="122">
        <f>'CBA Result'!$G$164+'CBA Result'!$G$165</f>
        <v>3215028601.0041852</v>
      </c>
      <c r="Q37" s="122">
        <f>'CBA Result'!$G$149</f>
        <v>-2742713597.7746048</v>
      </c>
      <c r="R37" s="122">
        <v>0.60383518040650752</v>
      </c>
      <c r="S37" s="122">
        <f t="shared" si="0"/>
        <v>4315738609.7260265</v>
      </c>
      <c r="T37" s="122">
        <v>0.23868200894479974</v>
      </c>
      <c r="U37" s="122">
        <f t="shared" si="1"/>
        <v>-1449631581.0784853</v>
      </c>
      <c r="V37" s="3">
        <f t="shared" si="2"/>
        <v>3.2136069609655618</v>
      </c>
      <c r="X37" s="3">
        <v>33</v>
      </c>
      <c r="Y37" s="3">
        <f t="shared" si="5"/>
        <v>8.5259782790464076</v>
      </c>
      <c r="Z37" s="3">
        <f t="shared" si="6"/>
        <v>8.7766781989519114</v>
      </c>
      <c r="AA37" s="3" t="str">
        <f t="shared" si="3"/>
        <v>8.52598 - 8.77668</v>
      </c>
      <c r="AB37" s="3">
        <f t="shared" si="4"/>
        <v>0</v>
      </c>
    </row>
    <row r="38" spans="2:28" x14ac:dyDescent="0.25">
      <c r="M38" s="3">
        <v>34</v>
      </c>
      <c r="N38" s="122">
        <f>('CBA Result'!$G$163*_xlfn.GAMMA.INV(T38,IF($O$2="Railway",$D$31,$D$32),IF($O$2="Railway",$F$31,$F$32)))</f>
        <v>330881583.59864742</v>
      </c>
      <c r="O38" s="122">
        <f>'CBA Result'!$G$162+'CBA Result'!$G$166+'CBA Result'!$G$167+'CBA Result'!$G$168+'CBA Result'!$G$169</f>
        <v>36081859.323037572</v>
      </c>
      <c r="P38" s="122">
        <f>'CBA Result'!$G$164+'CBA Result'!$G$165</f>
        <v>3215028601.0041852</v>
      </c>
      <c r="Q38" s="122">
        <f>'CBA Result'!$G$149</f>
        <v>-2742713597.7746048</v>
      </c>
      <c r="R38" s="122">
        <v>0.64820524949545189</v>
      </c>
      <c r="S38" s="122">
        <f t="shared" si="0"/>
        <v>4522549553.0177479</v>
      </c>
      <c r="T38" s="122">
        <v>0.30330636436566472</v>
      </c>
      <c r="U38" s="122">
        <f t="shared" si="1"/>
        <v>-1563796052.7536883</v>
      </c>
      <c r="V38" s="3">
        <f t="shared" si="2"/>
        <v>3.1266948060966708</v>
      </c>
      <c r="X38" s="3">
        <v>34</v>
      </c>
      <c r="Y38" s="3">
        <f t="shared" si="5"/>
        <v>8.7766781989519114</v>
      </c>
      <c r="Z38" s="3">
        <f t="shared" si="6"/>
        <v>9.0273781188574151</v>
      </c>
      <c r="AA38" s="3" t="str">
        <f t="shared" si="3"/>
        <v>8.77668 - 9.02738</v>
      </c>
      <c r="AB38" s="3">
        <f t="shared" si="4"/>
        <v>1</v>
      </c>
    </row>
    <row r="39" spans="2:28" x14ac:dyDescent="0.25">
      <c r="M39" s="3">
        <v>35</v>
      </c>
      <c r="N39" s="122">
        <f>('CBA Result'!$G$163*_xlfn.GAMMA.INV(T39,IF($O$2="Railway",$D$31,$D$32),IF($O$2="Railway",$F$31,$F$32)))</f>
        <v>579066370.92923105</v>
      </c>
      <c r="O39" s="122">
        <f>'CBA Result'!$G$162+'CBA Result'!$G$166+'CBA Result'!$G$167+'CBA Result'!$G$168+'CBA Result'!$G$169</f>
        <v>36081859.323037572</v>
      </c>
      <c r="P39" s="122">
        <f>'CBA Result'!$G$164+'CBA Result'!$G$165</f>
        <v>3215028601.0041852</v>
      </c>
      <c r="Q39" s="122">
        <f>'CBA Result'!$G$149</f>
        <v>-2742713597.7746048</v>
      </c>
      <c r="R39" s="122">
        <v>0.53869042457835792</v>
      </c>
      <c r="S39" s="122">
        <f t="shared" si="0"/>
        <v>4025459395.8701515</v>
      </c>
      <c r="T39" s="122">
        <v>0.86233649435669735</v>
      </c>
      <c r="U39" s="122">
        <f t="shared" si="1"/>
        <v>-2736754627.7218566</v>
      </c>
      <c r="V39" s="3">
        <f t="shared" si="2"/>
        <v>1.6956608309402508</v>
      </c>
      <c r="X39" s="3">
        <v>35</v>
      </c>
      <c r="Y39" s="3">
        <f t="shared" si="5"/>
        <v>9.0273781188574151</v>
      </c>
      <c r="Z39" s="3">
        <f t="shared" si="6"/>
        <v>9.2780780387629189</v>
      </c>
      <c r="AA39" s="3" t="str">
        <f t="shared" si="3"/>
        <v>9.02738 - 9.27808</v>
      </c>
      <c r="AB39" s="3">
        <f t="shared" si="4"/>
        <v>3</v>
      </c>
    </row>
    <row r="40" spans="2:28" x14ac:dyDescent="0.25">
      <c r="M40" s="3">
        <v>36</v>
      </c>
      <c r="N40" s="122">
        <f>('CBA Result'!$G$163*_xlfn.GAMMA.INV(T40,IF($O$2="Railway",$D$31,$D$32),IF($O$2="Railway",$F$31,$F$32)))</f>
        <v>441346735.56570119</v>
      </c>
      <c r="O40" s="122">
        <f>'CBA Result'!$G$162+'CBA Result'!$G$166+'CBA Result'!$G$167+'CBA Result'!$G$168+'CBA Result'!$G$169</f>
        <v>36081859.323037572</v>
      </c>
      <c r="P40" s="122">
        <f>'CBA Result'!$G$164+'CBA Result'!$G$165</f>
        <v>3215028601.0041852</v>
      </c>
      <c r="Q40" s="122">
        <f>'CBA Result'!$G$149</f>
        <v>-2742713597.7746048</v>
      </c>
      <c r="R40" s="122">
        <v>0.66192446586165288</v>
      </c>
      <c r="S40" s="122">
        <f t="shared" si="0"/>
        <v>4588477524.3148994</v>
      </c>
      <c r="T40" s="122">
        <v>0.60792327225750487</v>
      </c>
      <c r="U40" s="122">
        <f t="shared" si="1"/>
        <v>-2085870949.5616388</v>
      </c>
      <c r="V40" s="3">
        <f t="shared" si="2"/>
        <v>2.4286766735345133</v>
      </c>
      <c r="X40" s="3">
        <v>36</v>
      </c>
      <c r="Y40" s="3">
        <f t="shared" si="5"/>
        <v>9.2780780387629189</v>
      </c>
      <c r="Z40" s="3">
        <f t="shared" si="6"/>
        <v>9.5287779586684227</v>
      </c>
      <c r="AA40" s="3" t="str">
        <f t="shared" si="3"/>
        <v>9.27808 - 9.52878</v>
      </c>
      <c r="AB40" s="3">
        <f t="shared" si="4"/>
        <v>1</v>
      </c>
    </row>
    <row r="41" spans="2:28" x14ac:dyDescent="0.25">
      <c r="M41" s="3">
        <v>37</v>
      </c>
      <c r="N41" s="122">
        <f>('CBA Result'!$G$163*_xlfn.GAMMA.INV(T41,IF($O$2="Railway",$D$31,$D$32),IF($O$2="Railway",$F$31,$F$32)))</f>
        <v>209447163.16251445</v>
      </c>
      <c r="O41" s="122">
        <f>'CBA Result'!$G$162+'CBA Result'!$G$166+'CBA Result'!$G$167+'CBA Result'!$G$168+'CBA Result'!$G$169</f>
        <v>36081859.323037572</v>
      </c>
      <c r="P41" s="122">
        <f>'CBA Result'!$G$164+'CBA Result'!$G$165</f>
        <v>3215028601.0041852</v>
      </c>
      <c r="Q41" s="122">
        <f>'CBA Result'!$G$149</f>
        <v>-2742713597.7746048</v>
      </c>
      <c r="R41" s="122">
        <v>0.92155922507284105</v>
      </c>
      <c r="S41" s="122">
        <f t="shared" si="0"/>
        <v>6297151220.0440359</v>
      </c>
      <c r="T41" s="122">
        <v>5.1739372640613901E-2</v>
      </c>
      <c r="U41" s="122">
        <f t="shared" si="1"/>
        <v>-989878745.89988732</v>
      </c>
      <c r="V41" s="3">
        <f t="shared" si="2"/>
        <v>6.6095774554505793</v>
      </c>
      <c r="X41" s="3">
        <v>37</v>
      </c>
      <c r="Y41" s="3">
        <f t="shared" si="5"/>
        <v>9.5287779586684227</v>
      </c>
      <c r="Z41" s="3">
        <f t="shared" si="6"/>
        <v>9.7794778785739265</v>
      </c>
      <c r="AA41" s="3" t="str">
        <f t="shared" si="3"/>
        <v>9.52878 - 9.77948</v>
      </c>
      <c r="AB41" s="3">
        <f t="shared" si="4"/>
        <v>1</v>
      </c>
    </row>
    <row r="42" spans="2:28" x14ac:dyDescent="0.25">
      <c r="M42" s="3">
        <v>38</v>
      </c>
      <c r="N42" s="122">
        <f>('CBA Result'!$G$163*_xlfn.GAMMA.INV(T42,IF($O$2="Railway",$D$31,$D$32),IF($O$2="Railway",$F$31,$F$32)))</f>
        <v>423540423.12947297</v>
      </c>
      <c r="O42" s="122">
        <f>'CBA Result'!$G$162+'CBA Result'!$G$166+'CBA Result'!$G$167+'CBA Result'!$G$168+'CBA Result'!$G$169</f>
        <v>36081859.323037572</v>
      </c>
      <c r="P42" s="122">
        <f>'CBA Result'!$G$164+'CBA Result'!$G$165</f>
        <v>3215028601.0041852</v>
      </c>
      <c r="Q42" s="122">
        <f>'CBA Result'!$G$149</f>
        <v>-2742713597.7746048</v>
      </c>
      <c r="R42" s="122">
        <v>0.68371016671316553</v>
      </c>
      <c r="S42" s="122">
        <f t="shared" si="0"/>
        <v>4695472190.6205444</v>
      </c>
      <c r="T42" s="122">
        <v>0.56217882526048724</v>
      </c>
      <c r="U42" s="122">
        <f t="shared" si="1"/>
        <v>-2001715643.0044491</v>
      </c>
      <c r="V42" s="3">
        <f t="shared" si="2"/>
        <v>2.5753380561764421</v>
      </c>
      <c r="X42" s="3">
        <v>38</v>
      </c>
      <c r="Y42" s="3">
        <f t="shared" si="5"/>
        <v>9.7794778785739265</v>
      </c>
      <c r="Z42" s="3">
        <f t="shared" si="6"/>
        <v>10.03017779847943</v>
      </c>
      <c r="AA42" s="3" t="str">
        <f t="shared" si="3"/>
        <v>9.77948 - 10.03018</v>
      </c>
      <c r="AB42" s="3">
        <f t="shared" si="4"/>
        <v>1</v>
      </c>
    </row>
    <row r="43" spans="2:28" x14ac:dyDescent="0.25">
      <c r="M43" s="3">
        <v>39</v>
      </c>
      <c r="N43" s="122">
        <f>('CBA Result'!$G$163*_xlfn.GAMMA.INV(T43,IF($O$2="Railway",$D$31,$D$32),IF($O$2="Railway",$F$31,$F$32)))</f>
        <v>322579965.14698511</v>
      </c>
      <c r="O43" s="122">
        <f>'CBA Result'!$G$162+'CBA Result'!$G$166+'CBA Result'!$G$167+'CBA Result'!$G$168+'CBA Result'!$G$169</f>
        <v>36081859.323037572</v>
      </c>
      <c r="P43" s="122">
        <f>'CBA Result'!$G$164+'CBA Result'!$G$165</f>
        <v>3215028601.0041852</v>
      </c>
      <c r="Q43" s="122">
        <f>'CBA Result'!$G$149</f>
        <v>-2742713597.7746048</v>
      </c>
      <c r="R43" s="122">
        <v>0.70357555249412007</v>
      </c>
      <c r="S43" s="122">
        <f t="shared" si="0"/>
        <v>4795833020.5979176</v>
      </c>
      <c r="T43" s="122">
        <v>0.28061524598080889</v>
      </c>
      <c r="U43" s="122">
        <f t="shared" si="1"/>
        <v>-1524561357.2925966</v>
      </c>
      <c r="V43" s="3">
        <f t="shared" si="2"/>
        <v>3.3809691032846243</v>
      </c>
      <c r="X43" s="3">
        <v>39</v>
      </c>
      <c r="Y43" s="3">
        <f t="shared" si="5"/>
        <v>10.03017779847943</v>
      </c>
      <c r="Z43" s="3">
        <f t="shared" si="6"/>
        <v>10.280877718384934</v>
      </c>
      <c r="AA43" s="3" t="str">
        <f t="shared" si="3"/>
        <v>10.03018 - 10.28088</v>
      </c>
      <c r="AB43" s="3">
        <f t="shared" si="4"/>
        <v>1</v>
      </c>
    </row>
    <row r="44" spans="2:28" x14ac:dyDescent="0.25">
      <c r="M44" s="3">
        <v>40</v>
      </c>
      <c r="N44" s="122">
        <f>('CBA Result'!$G$163*_xlfn.GAMMA.INV(T44,IF($O$2="Railway",$D$31,$D$32),IF($O$2="Railway",$F$31,$F$32)))</f>
        <v>443047852.6690715</v>
      </c>
      <c r="O44" s="122">
        <f>'CBA Result'!$G$162+'CBA Result'!$G$166+'CBA Result'!$G$167+'CBA Result'!$G$168+'CBA Result'!$G$169</f>
        <v>36081859.323037572</v>
      </c>
      <c r="P44" s="122">
        <f>'CBA Result'!$G$164+'CBA Result'!$G$165</f>
        <v>3215028601.0041852</v>
      </c>
      <c r="Q44" s="122">
        <f>'CBA Result'!$G$149</f>
        <v>-2742713597.7746048</v>
      </c>
      <c r="R44" s="122">
        <v>0.22842840565317835</v>
      </c>
      <c r="S44" s="122">
        <f t="shared" si="0"/>
        <v>2680067755.3633108</v>
      </c>
      <c r="T44" s="122">
        <v>0.61216326289686651</v>
      </c>
      <c r="U44" s="122">
        <f t="shared" si="1"/>
        <v>-2093910684.4498429</v>
      </c>
      <c r="V44" s="3">
        <f t="shared" si="2"/>
        <v>1.508754643078519</v>
      </c>
      <c r="X44" s="3">
        <v>40</v>
      </c>
      <c r="Y44" s="3">
        <f t="shared" si="5"/>
        <v>10.280877718384934</v>
      </c>
      <c r="Z44" s="3">
        <f t="shared" si="6"/>
        <v>10.531577638290438</v>
      </c>
      <c r="AA44" s="3" t="str">
        <f t="shared" si="3"/>
        <v>10.28088 - 10.53158</v>
      </c>
      <c r="AB44" s="3">
        <f t="shared" si="4"/>
        <v>0</v>
      </c>
    </row>
    <row r="45" spans="2:28" x14ac:dyDescent="0.25">
      <c r="M45" s="3">
        <v>41</v>
      </c>
      <c r="N45" s="122">
        <f>('CBA Result'!$G$163*_xlfn.GAMMA.INV(T45,IF($O$2="Railway",$D$31,$D$32),IF($O$2="Railway",$F$31,$F$32)))</f>
        <v>596731820.75270057</v>
      </c>
      <c r="O45" s="122">
        <f>'CBA Result'!$G$162+'CBA Result'!$G$166+'CBA Result'!$G$167+'CBA Result'!$G$168+'CBA Result'!$G$169</f>
        <v>36081859.323037572</v>
      </c>
      <c r="P45" s="122">
        <f>'CBA Result'!$G$164+'CBA Result'!$G$165</f>
        <v>3215028601.0041852</v>
      </c>
      <c r="Q45" s="122">
        <f>'CBA Result'!$G$149</f>
        <v>-2742713597.7746048</v>
      </c>
      <c r="R45" s="122">
        <v>0.12700116828704999</v>
      </c>
      <c r="S45" s="122">
        <f t="shared" si="0"/>
        <v>2159010495.2643929</v>
      </c>
      <c r="T45" s="122">
        <v>0.88220733352247327</v>
      </c>
      <c r="U45" s="122">
        <f t="shared" si="1"/>
        <v>-2820244196.4177341</v>
      </c>
      <c r="V45" s="3">
        <f t="shared" si="2"/>
        <v>0.98992285096669919</v>
      </c>
      <c r="X45" s="3">
        <v>41</v>
      </c>
      <c r="Y45" s="3">
        <f t="shared" si="5"/>
        <v>10.531577638290438</v>
      </c>
      <c r="Z45" s="3">
        <f t="shared" si="6"/>
        <v>10.782277558195942</v>
      </c>
      <c r="AA45" s="3" t="str">
        <f t="shared" si="3"/>
        <v>10.53158 - 10.78228</v>
      </c>
      <c r="AB45" s="3">
        <f t="shared" si="4"/>
        <v>1</v>
      </c>
    </row>
    <row r="46" spans="2:28" x14ac:dyDescent="0.25">
      <c r="M46" s="3">
        <v>42</v>
      </c>
      <c r="N46" s="122">
        <f>('CBA Result'!$G$163*_xlfn.GAMMA.INV(T46,IF($O$2="Railway",$D$31,$D$32),IF($O$2="Railway",$F$31,$F$32)))</f>
        <v>587026797.83667481</v>
      </c>
      <c r="O46" s="122">
        <f>'CBA Result'!$G$162+'CBA Result'!$G$166+'CBA Result'!$G$167+'CBA Result'!$G$168+'CBA Result'!$G$169</f>
        <v>36081859.323037572</v>
      </c>
      <c r="P46" s="122">
        <f>'CBA Result'!$G$164+'CBA Result'!$G$165</f>
        <v>3215028601.0041852</v>
      </c>
      <c r="Q46" s="122">
        <f>'CBA Result'!$G$149</f>
        <v>-2742713597.7746048</v>
      </c>
      <c r="R46" s="122">
        <v>1.1487942469635581E-2</v>
      </c>
      <c r="S46" s="122">
        <f t="shared" si="0"/>
        <v>1172445617.5915756</v>
      </c>
      <c r="T46" s="122">
        <v>0.87160551291931709</v>
      </c>
      <c r="U46" s="122">
        <f t="shared" si="1"/>
        <v>-2774376800.7080526</v>
      </c>
      <c r="V46" s="3">
        <f t="shared" si="2"/>
        <v>0.64719192947873627</v>
      </c>
      <c r="X46" s="3">
        <v>42</v>
      </c>
      <c r="Y46" s="3">
        <f t="shared" si="5"/>
        <v>10.782277558195942</v>
      </c>
      <c r="Z46" s="3">
        <f t="shared" si="6"/>
        <v>11.032977478101445</v>
      </c>
      <c r="AA46" s="3" t="str">
        <f t="shared" si="3"/>
        <v>10.78228 - 11.03298</v>
      </c>
      <c r="AB46" s="3">
        <f t="shared" si="4"/>
        <v>1</v>
      </c>
    </row>
    <row r="47" spans="2:28" x14ac:dyDescent="0.25">
      <c r="M47" s="3">
        <v>43</v>
      </c>
      <c r="N47" s="122">
        <f>('CBA Result'!$G$163*_xlfn.GAMMA.INV(T47,IF($O$2="Railway",$D$31,$D$32),IF($O$2="Railway",$F$31,$F$32)))</f>
        <v>334830427.36788553</v>
      </c>
      <c r="O47" s="122">
        <f>'CBA Result'!$G$162+'CBA Result'!$G$166+'CBA Result'!$G$167+'CBA Result'!$G$168+'CBA Result'!$G$169</f>
        <v>36081859.323037572</v>
      </c>
      <c r="P47" s="122">
        <f>'CBA Result'!$G$164+'CBA Result'!$G$165</f>
        <v>3215028601.0041852</v>
      </c>
      <c r="Q47" s="122">
        <f>'CBA Result'!$G$149</f>
        <v>-2742713597.7746048</v>
      </c>
      <c r="R47" s="122">
        <v>0.25129023199739586</v>
      </c>
      <c r="S47" s="122">
        <f t="shared" si="0"/>
        <v>2786030258.9198465</v>
      </c>
      <c r="T47" s="122">
        <v>0.31423973243207715</v>
      </c>
      <c r="U47" s="122">
        <f t="shared" si="1"/>
        <v>-1582458881.4071138</v>
      </c>
      <c r="V47" s="3">
        <f t="shared" si="2"/>
        <v>1.9949602373261248</v>
      </c>
      <c r="X47" s="3">
        <v>43</v>
      </c>
      <c r="Y47" s="3">
        <f t="shared" si="5"/>
        <v>11.032977478101445</v>
      </c>
      <c r="Z47" s="3">
        <f t="shared" si="6"/>
        <v>11.283677398006949</v>
      </c>
      <c r="AA47" s="3" t="str">
        <f t="shared" si="3"/>
        <v>11.03298 - 11.28368</v>
      </c>
      <c r="AB47" s="3">
        <f t="shared" si="4"/>
        <v>0</v>
      </c>
    </row>
    <row r="48" spans="2:28" x14ac:dyDescent="0.25">
      <c r="M48" s="3">
        <v>44</v>
      </c>
      <c r="N48" s="122">
        <f>('CBA Result'!$G$163*_xlfn.GAMMA.INV(T48,IF($O$2="Railway",$D$31,$D$32),IF($O$2="Railway",$F$31,$F$32)))</f>
        <v>473504829.78617024</v>
      </c>
      <c r="O48" s="122">
        <f>'CBA Result'!$G$162+'CBA Result'!$G$166+'CBA Result'!$G$167+'CBA Result'!$G$168+'CBA Result'!$G$169</f>
        <v>36081859.323037572</v>
      </c>
      <c r="P48" s="122">
        <f>'CBA Result'!$G$164+'CBA Result'!$G$165</f>
        <v>3215028601.0041852</v>
      </c>
      <c r="Q48" s="122">
        <f>'CBA Result'!$G$149</f>
        <v>-2742713597.7746048</v>
      </c>
      <c r="R48" s="122">
        <v>0.93560937904654429</v>
      </c>
      <c r="S48" s="122">
        <f t="shared" si="0"/>
        <v>6458155800.4626637</v>
      </c>
      <c r="T48" s="122">
        <v>0.68375954568596731</v>
      </c>
      <c r="U48" s="122">
        <f t="shared" si="1"/>
        <v>-2237854932.0459886</v>
      </c>
      <c r="V48" s="3">
        <f t="shared" si="2"/>
        <v>3.1135809519169864</v>
      </c>
      <c r="X48" s="3">
        <v>44</v>
      </c>
      <c r="Y48" s="3">
        <f t="shared" si="5"/>
        <v>11.283677398006949</v>
      </c>
      <c r="Z48" s="3">
        <f t="shared" si="6"/>
        <v>11.534377317912453</v>
      </c>
      <c r="AA48" s="3" t="str">
        <f t="shared" si="3"/>
        <v>11.28368 - 11.53438</v>
      </c>
      <c r="AB48" s="3">
        <f t="shared" si="4"/>
        <v>0</v>
      </c>
    </row>
    <row r="49" spans="13:28" x14ac:dyDescent="0.25">
      <c r="M49" s="3">
        <v>45</v>
      </c>
      <c r="N49" s="122">
        <f>('CBA Result'!$G$163*_xlfn.GAMMA.INV(T49,IF($O$2="Railway",$D$31,$D$32),IF($O$2="Railway",$F$31,$F$32)))</f>
        <v>327082342.70360845</v>
      </c>
      <c r="O49" s="122">
        <f>'CBA Result'!$G$162+'CBA Result'!$G$166+'CBA Result'!$G$167+'CBA Result'!$G$168+'CBA Result'!$G$169</f>
        <v>36081859.323037572</v>
      </c>
      <c r="P49" s="122">
        <f>'CBA Result'!$G$164+'CBA Result'!$G$165</f>
        <v>3215028601.0041852</v>
      </c>
      <c r="Q49" s="122">
        <f>'CBA Result'!$G$149</f>
        <v>-2742713597.7746048</v>
      </c>
      <c r="R49" s="122">
        <v>0.45990978387291181</v>
      </c>
      <c r="S49" s="122">
        <f t="shared" si="0"/>
        <v>3687132433.9699631</v>
      </c>
      <c r="T49" s="122">
        <v>0.2928686608718255</v>
      </c>
      <c r="U49" s="122">
        <f t="shared" si="1"/>
        <v>-1545840269.7496729</v>
      </c>
      <c r="V49" s="3">
        <f t="shared" si="2"/>
        <v>2.6201262285996068</v>
      </c>
      <c r="X49" s="3">
        <v>45</v>
      </c>
      <c r="Y49" s="3">
        <f t="shared" si="5"/>
        <v>11.534377317912453</v>
      </c>
      <c r="Z49" s="3">
        <f t="shared" si="6"/>
        <v>11.785077237817957</v>
      </c>
      <c r="AA49" s="3" t="str">
        <f t="shared" si="3"/>
        <v>11.53438 - 11.78508</v>
      </c>
      <c r="AB49" s="3">
        <f t="shared" si="4"/>
        <v>1</v>
      </c>
    </row>
    <row r="50" spans="13:28" x14ac:dyDescent="0.25">
      <c r="M50" s="3">
        <v>46</v>
      </c>
      <c r="N50" s="122">
        <f>('CBA Result'!$G$163*_xlfn.GAMMA.INV(T50,IF($O$2="Railway",$D$31,$D$32),IF($O$2="Railway",$F$31,$F$32)))</f>
        <v>327246316.69956201</v>
      </c>
      <c r="O50" s="122">
        <f>'CBA Result'!$G$162+'CBA Result'!$G$166+'CBA Result'!$G$167+'CBA Result'!$G$168+'CBA Result'!$G$169</f>
        <v>36081859.323037572</v>
      </c>
      <c r="P50" s="122">
        <f>'CBA Result'!$G$164+'CBA Result'!$G$165</f>
        <v>3215028601.0041852</v>
      </c>
      <c r="Q50" s="122">
        <f>'CBA Result'!$G$149</f>
        <v>-2742713597.7746048</v>
      </c>
      <c r="R50" s="122">
        <v>0.57941267384811179</v>
      </c>
      <c r="S50" s="122">
        <f t="shared" si="0"/>
        <v>4205356752.5646081</v>
      </c>
      <c r="T50" s="122">
        <v>0.29331737490089216</v>
      </c>
      <c r="U50" s="122">
        <f t="shared" si="1"/>
        <v>-1546615235.4786131</v>
      </c>
      <c r="V50" s="3">
        <f t="shared" si="2"/>
        <v>2.9539893464022353</v>
      </c>
      <c r="X50" s="3">
        <v>46</v>
      </c>
      <c r="Y50" s="3">
        <f t="shared" si="5"/>
        <v>11.785077237817957</v>
      </c>
      <c r="Z50" s="3">
        <f t="shared" si="6"/>
        <v>12.03577715772346</v>
      </c>
      <c r="AA50" s="3" t="str">
        <f t="shared" si="3"/>
        <v>11.78508 - 12.03578</v>
      </c>
      <c r="AB50" s="3">
        <f t="shared" si="4"/>
        <v>1</v>
      </c>
    </row>
    <row r="51" spans="13:28" x14ac:dyDescent="0.25">
      <c r="M51" s="3">
        <v>47</v>
      </c>
      <c r="N51" s="122">
        <f>('CBA Result'!$G$163*_xlfn.GAMMA.INV(T51,IF($O$2="Railway",$D$31,$D$32),IF($O$2="Railway",$F$31,$F$32)))</f>
        <v>400520622.09094995</v>
      </c>
      <c r="O51" s="122">
        <f>'CBA Result'!$G$162+'CBA Result'!$G$166+'CBA Result'!$G$167+'CBA Result'!$G$168+'CBA Result'!$G$169</f>
        <v>36081859.323037572</v>
      </c>
      <c r="P51" s="122">
        <f>'CBA Result'!$G$164+'CBA Result'!$G$165</f>
        <v>3215028601.0041852</v>
      </c>
      <c r="Q51" s="122">
        <f>'CBA Result'!$G$149</f>
        <v>-2742713597.7746048</v>
      </c>
      <c r="R51" s="122">
        <v>0.96418280208321228</v>
      </c>
      <c r="S51" s="122">
        <f t="shared" si="0"/>
        <v>6874311017.2586937</v>
      </c>
      <c r="T51" s="122">
        <v>0.49988910463839809</v>
      </c>
      <c r="U51" s="122">
        <f t="shared" si="1"/>
        <v>-1892920606.400409</v>
      </c>
      <c r="V51" s="3">
        <f t="shared" si="2"/>
        <v>3.8622399026946854</v>
      </c>
      <c r="X51" s="3">
        <v>47</v>
      </c>
      <c r="Y51" s="3">
        <f t="shared" si="5"/>
        <v>12.03577715772346</v>
      </c>
      <c r="Z51" s="3">
        <f t="shared" si="6"/>
        <v>12.286477077628964</v>
      </c>
      <c r="AA51" s="3" t="str">
        <f t="shared" si="3"/>
        <v>12.03578 - 12.28648</v>
      </c>
      <c r="AB51" s="3">
        <f t="shared" si="4"/>
        <v>0</v>
      </c>
    </row>
    <row r="52" spans="13:28" x14ac:dyDescent="0.25">
      <c r="M52" s="3">
        <v>48</v>
      </c>
      <c r="N52" s="122">
        <f>('CBA Result'!$G$163*_xlfn.GAMMA.INV(T52,IF($O$2="Railway",$D$31,$D$32),IF($O$2="Railway",$F$31,$F$32)))</f>
        <v>130349507.52990328</v>
      </c>
      <c r="O52" s="122">
        <f>'CBA Result'!$G$162+'CBA Result'!$G$166+'CBA Result'!$G$167+'CBA Result'!$G$168+'CBA Result'!$G$169</f>
        <v>36081859.323037572</v>
      </c>
      <c r="P52" s="122">
        <f>'CBA Result'!$G$164+'CBA Result'!$G$165</f>
        <v>3215028601.0041852</v>
      </c>
      <c r="Q52" s="122">
        <f>'CBA Result'!$G$149</f>
        <v>-2742713597.7746048</v>
      </c>
      <c r="R52" s="122">
        <v>0.50106326555053393</v>
      </c>
      <c r="S52" s="122">
        <f t="shared" si="0"/>
        <v>3862691145.0190258</v>
      </c>
      <c r="T52" s="122">
        <v>4.2042046090295937E-3</v>
      </c>
      <c r="U52" s="122">
        <f t="shared" si="1"/>
        <v>-616051347.24241328</v>
      </c>
      <c r="V52" s="3">
        <f t="shared" si="2"/>
        <v>6.5402381309727522</v>
      </c>
      <c r="X52" s="3">
        <v>48</v>
      </c>
      <c r="Y52" s="3">
        <f t="shared" si="5"/>
        <v>12.286477077628964</v>
      </c>
      <c r="Z52" s="3">
        <f t="shared" si="6"/>
        <v>12.537176997534468</v>
      </c>
      <c r="AA52" s="3" t="str">
        <f t="shared" si="3"/>
        <v>12.28648 - 12.53718</v>
      </c>
      <c r="AB52" s="3">
        <f t="shared" si="4"/>
        <v>0</v>
      </c>
    </row>
    <row r="53" spans="13:28" x14ac:dyDescent="0.25">
      <c r="M53" s="3">
        <v>49</v>
      </c>
      <c r="N53" s="122">
        <f>('CBA Result'!$G$163*_xlfn.GAMMA.INV(T53,IF($O$2="Railway",$D$31,$D$32),IF($O$2="Railway",$F$31,$F$32)))</f>
        <v>244892924.8518984</v>
      </c>
      <c r="O53" s="122">
        <f>'CBA Result'!$G$162+'CBA Result'!$G$166+'CBA Result'!$G$167+'CBA Result'!$G$168+'CBA Result'!$G$169</f>
        <v>36081859.323037572</v>
      </c>
      <c r="P53" s="122">
        <f>'CBA Result'!$G$164+'CBA Result'!$G$165</f>
        <v>3215028601.0041852</v>
      </c>
      <c r="Q53" s="122">
        <f>'CBA Result'!$G$149</f>
        <v>-2742713597.7746048</v>
      </c>
      <c r="R53" s="122">
        <v>0.39647794910412804</v>
      </c>
      <c r="S53" s="122">
        <f t="shared" si="0"/>
        <v>3418525602.8044682</v>
      </c>
      <c r="T53" s="122">
        <v>0.10294670235785108</v>
      </c>
      <c r="U53" s="122">
        <f t="shared" si="1"/>
        <v>-1157400738.5531318</v>
      </c>
      <c r="V53" s="3">
        <f t="shared" si="2"/>
        <v>3.1963867515793658</v>
      </c>
      <c r="X53" s="3">
        <v>49</v>
      </c>
      <c r="Y53" s="3">
        <f t="shared" si="5"/>
        <v>12.537176997534468</v>
      </c>
      <c r="Z53" s="3">
        <f t="shared" si="6"/>
        <v>12.787876917439972</v>
      </c>
      <c r="AA53" s="3" t="str">
        <f t="shared" si="3"/>
        <v>12.53718 - 12.78788</v>
      </c>
      <c r="AB53" s="3">
        <f t="shared" si="4"/>
        <v>0</v>
      </c>
    </row>
    <row r="54" spans="13:28" x14ac:dyDescent="0.25">
      <c r="M54" s="3">
        <v>50</v>
      </c>
      <c r="N54" s="122">
        <f>('CBA Result'!$G$163*_xlfn.GAMMA.INV(T54,IF($O$2="Railway",$D$31,$D$32),IF($O$2="Railway",$F$31,$F$32)))</f>
        <v>296239405.57122397</v>
      </c>
      <c r="O54" s="122">
        <f>'CBA Result'!$G$162+'CBA Result'!$G$166+'CBA Result'!$G$167+'CBA Result'!$G$168+'CBA Result'!$G$169</f>
        <v>36081859.323037572</v>
      </c>
      <c r="P54" s="122">
        <f>'CBA Result'!$G$164+'CBA Result'!$G$165</f>
        <v>3215028601.0041852</v>
      </c>
      <c r="Q54" s="122">
        <f>'CBA Result'!$G$149</f>
        <v>-2742713597.7746048</v>
      </c>
      <c r="R54" s="122">
        <v>0.71168374223867892</v>
      </c>
      <c r="S54" s="122">
        <f t="shared" si="0"/>
        <v>4837655550.6146383</v>
      </c>
      <c r="T54" s="122">
        <v>0.21221431146666958</v>
      </c>
      <c r="U54" s="122">
        <f t="shared" si="1"/>
        <v>-1400071917.1614625</v>
      </c>
      <c r="V54" s="3">
        <f t="shared" si="2"/>
        <v>3.6926508932417041</v>
      </c>
      <c r="X54" s="3">
        <v>50</v>
      </c>
      <c r="Y54" s="3">
        <f t="shared" si="5"/>
        <v>12.787876917439972</v>
      </c>
      <c r="Z54" s="3">
        <f t="shared" si="6"/>
        <v>13.038576837345476</v>
      </c>
      <c r="AA54" s="3" t="str">
        <f>TEXT(Y54,"0.00000") &amp; " - " &amp; TEXT(Z54,"0.00000")</f>
        <v>12.78788 - 13.03858</v>
      </c>
      <c r="AB54" s="3">
        <f t="shared" si="4"/>
        <v>0</v>
      </c>
    </row>
    <row r="55" spans="13:28" x14ac:dyDescent="0.25">
      <c r="M55" s="3">
        <v>51</v>
      </c>
      <c r="N55" s="122">
        <f>('CBA Result'!$G$163*_xlfn.GAMMA.INV(T55,IF($O$2="Railway",$D$31,$D$32),IF($O$2="Railway",$F$31,$F$32)))</f>
        <v>487803448.59103698</v>
      </c>
      <c r="O55" s="122">
        <f>'CBA Result'!$G$162+'CBA Result'!$G$166+'CBA Result'!$G$167+'CBA Result'!$G$168+'CBA Result'!$G$169</f>
        <v>36081859.323037572</v>
      </c>
      <c r="P55" s="122">
        <f>'CBA Result'!$G$164+'CBA Result'!$G$165</f>
        <v>3215028601.0041852</v>
      </c>
      <c r="Q55" s="122">
        <f>'CBA Result'!$G$149</f>
        <v>-2742713597.7746048</v>
      </c>
      <c r="R55" s="122">
        <v>0.31661674789377159</v>
      </c>
      <c r="S55" s="122">
        <f t="shared" si="0"/>
        <v>3076707084.9058809</v>
      </c>
      <c r="T55" s="122">
        <v>0.71435341106101613</v>
      </c>
      <c r="U55" s="122">
        <f t="shared" si="1"/>
        <v>-2305432351.7491131</v>
      </c>
      <c r="V55" s="3">
        <f t="shared" si="2"/>
        <v>1.5617861830073716</v>
      </c>
      <c r="AB55" s="102"/>
    </row>
    <row r="56" spans="13:28" x14ac:dyDescent="0.25">
      <c r="M56" s="3">
        <v>52</v>
      </c>
      <c r="N56" s="122">
        <f>('CBA Result'!$G$163*_xlfn.GAMMA.INV(T56,IF($O$2="Railway",$D$31,$D$32),IF($O$2="Railway",$F$31,$F$32)))</f>
        <v>455353025.8468172</v>
      </c>
      <c r="O56" s="122">
        <f>'CBA Result'!$G$162+'CBA Result'!$G$166+'CBA Result'!$G$167+'CBA Result'!$G$168+'CBA Result'!$G$169</f>
        <v>36081859.323037572</v>
      </c>
      <c r="P56" s="122">
        <f>'CBA Result'!$G$164+'CBA Result'!$G$165</f>
        <v>3215028601.0041852</v>
      </c>
      <c r="Q56" s="122">
        <f>'CBA Result'!$G$149</f>
        <v>-2742713597.7746048</v>
      </c>
      <c r="R56" s="122">
        <v>0.86140294710433352</v>
      </c>
      <c r="S56" s="122">
        <f t="shared" si="0"/>
        <v>5758059960.2803288</v>
      </c>
      <c r="T56" s="122">
        <v>0.64209941905219847</v>
      </c>
      <c r="U56" s="122">
        <f t="shared" si="1"/>
        <v>-2152066780.7623849</v>
      </c>
      <c r="V56" s="3">
        <f t="shared" si="2"/>
        <v>2.9039502404457247</v>
      </c>
    </row>
    <row r="57" spans="13:28" x14ac:dyDescent="0.25">
      <c r="M57" s="3">
        <v>53</v>
      </c>
      <c r="N57" s="122">
        <f>('CBA Result'!$G$163*_xlfn.GAMMA.INV(T57,IF($O$2="Railway",$D$31,$D$32),IF($O$2="Railway",$F$31,$F$32)))</f>
        <v>891392020.40019774</v>
      </c>
      <c r="O57" s="122">
        <f>'CBA Result'!$G$162+'CBA Result'!$G$166+'CBA Result'!$G$167+'CBA Result'!$G$168+'CBA Result'!$G$169</f>
        <v>36081859.323037572</v>
      </c>
      <c r="P57" s="122">
        <f>'CBA Result'!$G$164+'CBA Result'!$G$165</f>
        <v>3215028601.0041852</v>
      </c>
      <c r="Q57" s="122">
        <f>'CBA Result'!$G$149</f>
        <v>-2742713597.7746048</v>
      </c>
      <c r="R57" s="122">
        <v>0.31231040214301053</v>
      </c>
      <c r="S57" s="122">
        <f t="shared" si="0"/>
        <v>3057958311.6068087</v>
      </c>
      <c r="T57" s="122">
        <v>0.99478791756929197</v>
      </c>
      <c r="U57" s="122">
        <f t="shared" si="1"/>
        <v>-4212852549.2334561</v>
      </c>
      <c r="V57" s="3">
        <f t="shared" si="2"/>
        <v>0.94601748927937379</v>
      </c>
    </row>
    <row r="58" spans="13:28" x14ac:dyDescent="0.25">
      <c r="M58" s="3">
        <v>54</v>
      </c>
      <c r="N58" s="122">
        <f>('CBA Result'!$G$163*_xlfn.GAMMA.INV(T58,IF($O$2="Railway",$D$31,$D$32),IF($O$2="Railway",$F$31,$F$32)))</f>
        <v>235303762.95713583</v>
      </c>
      <c r="O58" s="122">
        <f>'CBA Result'!$G$162+'CBA Result'!$G$166+'CBA Result'!$G$167+'CBA Result'!$G$168+'CBA Result'!$G$169</f>
        <v>36081859.323037572</v>
      </c>
      <c r="P58" s="122">
        <f>'CBA Result'!$G$164+'CBA Result'!$G$165</f>
        <v>3215028601.0041852</v>
      </c>
      <c r="Q58" s="122">
        <f>'CBA Result'!$G$149</f>
        <v>-2742713597.7746048</v>
      </c>
      <c r="R58" s="122">
        <v>0.24870438876030865</v>
      </c>
      <c r="S58" s="122">
        <f t="shared" si="0"/>
        <v>2774180812.2513571</v>
      </c>
      <c r="T58" s="122">
        <v>8.7014816169416087E-2</v>
      </c>
      <c r="U58" s="122">
        <f t="shared" si="1"/>
        <v>-1112080919.4288526</v>
      </c>
      <c r="V58" s="3">
        <f t="shared" si="2"/>
        <v>2.7386194487499038</v>
      </c>
    </row>
    <row r="59" spans="13:28" x14ac:dyDescent="0.25">
      <c r="M59" s="3">
        <v>55</v>
      </c>
      <c r="N59" s="122">
        <f>('CBA Result'!$G$163*_xlfn.GAMMA.INV(T59,IF($O$2="Railway",$D$31,$D$32),IF($O$2="Railway",$F$31,$F$32)))</f>
        <v>317806135.57275397</v>
      </c>
      <c r="O59" s="122">
        <f>'CBA Result'!$G$162+'CBA Result'!$G$166+'CBA Result'!$G$167+'CBA Result'!$G$168+'CBA Result'!$G$169</f>
        <v>36081859.323037572</v>
      </c>
      <c r="P59" s="122">
        <f>'CBA Result'!$G$164+'CBA Result'!$G$165</f>
        <v>3215028601.0041852</v>
      </c>
      <c r="Q59" s="122">
        <f>'CBA Result'!$G$149</f>
        <v>-2742713597.7746048</v>
      </c>
      <c r="R59" s="122">
        <v>0.14886085768235724</v>
      </c>
      <c r="S59" s="122">
        <f t="shared" si="0"/>
        <v>2281248588.0694804</v>
      </c>
      <c r="T59" s="122">
        <v>0.26777642203519059</v>
      </c>
      <c r="U59" s="122">
        <f t="shared" si="1"/>
        <v>-1501999521.8362095</v>
      </c>
      <c r="V59" s="3">
        <f t="shared" si="2"/>
        <v>1.7544190558355111</v>
      </c>
    </row>
    <row r="60" spans="13:28" x14ac:dyDescent="0.25">
      <c r="M60" s="3">
        <v>56</v>
      </c>
      <c r="N60" s="122">
        <f>('CBA Result'!$G$163*_xlfn.GAMMA.INV(T60,IF($O$2="Railway",$D$31,$D$32),IF($O$2="Railway",$F$31,$F$32)))</f>
        <v>385069147.69067907</v>
      </c>
      <c r="O60" s="122">
        <f>'CBA Result'!$G$162+'CBA Result'!$G$166+'CBA Result'!$G$167+'CBA Result'!$G$168+'CBA Result'!$G$169</f>
        <v>36081859.323037572</v>
      </c>
      <c r="P60" s="122">
        <f>'CBA Result'!$G$164+'CBA Result'!$G$165</f>
        <v>3215028601.0041852</v>
      </c>
      <c r="Q60" s="122">
        <f>'CBA Result'!$G$149</f>
        <v>-2742713597.7746048</v>
      </c>
      <c r="R60" s="122">
        <v>3.3704855932787714E-2</v>
      </c>
      <c r="S60" s="122">
        <f t="shared" si="0"/>
        <v>1472332444.1863828</v>
      </c>
      <c r="T60" s="122">
        <v>0.45663284486177236</v>
      </c>
      <c r="U60" s="122">
        <f t="shared" si="1"/>
        <v>-1819894618.0284557</v>
      </c>
      <c r="V60" s="3">
        <f t="shared" si="2"/>
        <v>1.0404357661386816</v>
      </c>
    </row>
    <row r="61" spans="13:28" x14ac:dyDescent="0.25">
      <c r="M61" s="3">
        <v>57</v>
      </c>
      <c r="N61" s="122">
        <f>('CBA Result'!$G$163*_xlfn.GAMMA.INV(T61,IF($O$2="Railway",$D$31,$D$32),IF($O$2="Railway",$F$31,$F$32)))</f>
        <v>422445446.49899668</v>
      </c>
      <c r="O61" s="122">
        <f>'CBA Result'!$G$162+'CBA Result'!$G$166+'CBA Result'!$G$167+'CBA Result'!$G$168+'CBA Result'!$G$169</f>
        <v>36081859.323037572</v>
      </c>
      <c r="P61" s="122">
        <f>'CBA Result'!$G$164+'CBA Result'!$G$165</f>
        <v>3215028601.0041852</v>
      </c>
      <c r="Q61" s="122">
        <f>'CBA Result'!$G$149</f>
        <v>-2742713597.7746048</v>
      </c>
      <c r="R61" s="122">
        <v>0.85465464576513694</v>
      </c>
      <c r="S61" s="122">
        <f t="shared" si="0"/>
        <v>5707158350.1493902</v>
      </c>
      <c r="T61" s="122">
        <v>0.55928986186574436</v>
      </c>
      <c r="U61" s="122">
        <f t="shared" si="1"/>
        <v>-1996540619.0155847</v>
      </c>
      <c r="V61" s="3">
        <f t="shared" si="2"/>
        <v>3.0881844312346023</v>
      </c>
    </row>
    <row r="62" spans="13:28" x14ac:dyDescent="0.25">
      <c r="M62" s="3">
        <v>58</v>
      </c>
      <c r="N62" s="122">
        <f>('CBA Result'!$G$163*_xlfn.GAMMA.INV(T62,IF($O$2="Railway",$D$31,$D$32),IF($O$2="Railway",$F$31,$F$32)))</f>
        <v>428198907.53429025</v>
      </c>
      <c r="O62" s="122">
        <f>'CBA Result'!$G$162+'CBA Result'!$G$166+'CBA Result'!$G$167+'CBA Result'!$G$168+'CBA Result'!$G$169</f>
        <v>36081859.323037572</v>
      </c>
      <c r="P62" s="122">
        <f>'CBA Result'!$G$164+'CBA Result'!$G$165</f>
        <v>3215028601.0041852</v>
      </c>
      <c r="Q62" s="122">
        <f>'CBA Result'!$G$149</f>
        <v>-2742713597.7746048</v>
      </c>
      <c r="R62" s="122">
        <v>0.92267205776159111</v>
      </c>
      <c r="S62" s="122">
        <f t="shared" si="0"/>
        <v>6309207989.3255653</v>
      </c>
      <c r="T62" s="122">
        <v>0.57437588174666154</v>
      </c>
      <c r="U62" s="122">
        <f t="shared" si="1"/>
        <v>-2023732339.8687396</v>
      </c>
      <c r="V62" s="3">
        <f t="shared" si="2"/>
        <v>3.3470279753607262</v>
      </c>
    </row>
    <row r="63" spans="13:28" x14ac:dyDescent="0.25">
      <c r="M63" s="3">
        <v>59</v>
      </c>
      <c r="N63" s="122">
        <f>('CBA Result'!$G$163*_xlfn.GAMMA.INV(T63,IF($O$2="Railway",$D$31,$D$32),IF($O$2="Railway",$F$31,$F$32)))</f>
        <v>440676952.36580503</v>
      </c>
      <c r="O63" s="122">
        <f>'CBA Result'!$G$162+'CBA Result'!$G$166+'CBA Result'!$G$167+'CBA Result'!$G$168+'CBA Result'!$G$169</f>
        <v>36081859.323037572</v>
      </c>
      <c r="P63" s="122">
        <f>'CBA Result'!$G$164+'CBA Result'!$G$165</f>
        <v>3215028601.0041852</v>
      </c>
      <c r="Q63" s="122">
        <f>'CBA Result'!$G$149</f>
        <v>-2742713597.7746048</v>
      </c>
      <c r="R63" s="122">
        <v>0.51154239217416897</v>
      </c>
      <c r="S63" s="122">
        <f t="shared" si="0"/>
        <v>3907756993.8826423</v>
      </c>
      <c r="T63" s="122">
        <v>0.60624731705720769</v>
      </c>
      <c r="U63" s="122">
        <f t="shared" si="1"/>
        <v>-2082705453.5772238</v>
      </c>
      <c r="V63" s="3">
        <f t="shared" si="2"/>
        <v>2.1052020572763688</v>
      </c>
    </row>
    <row r="64" spans="13:28" x14ac:dyDescent="0.25">
      <c r="M64" s="3">
        <v>60</v>
      </c>
      <c r="N64" s="122">
        <f>('CBA Result'!$G$163*_xlfn.GAMMA.INV(T64,IF($O$2="Railway",$D$31,$D$32),IF($O$2="Railway",$F$31,$F$32)))</f>
        <v>549611542.04924154</v>
      </c>
      <c r="O64" s="122">
        <f>'CBA Result'!$G$162+'CBA Result'!$G$166+'CBA Result'!$G$167+'CBA Result'!$G$168+'CBA Result'!$G$169</f>
        <v>36081859.323037572</v>
      </c>
      <c r="P64" s="122">
        <f>'CBA Result'!$G$164+'CBA Result'!$G$165</f>
        <v>3215028601.0041852</v>
      </c>
      <c r="Q64" s="122">
        <f>'CBA Result'!$G$149</f>
        <v>-2742713597.7746048</v>
      </c>
      <c r="R64" s="122">
        <v>0.89388303451424778</v>
      </c>
      <c r="S64" s="122">
        <f t="shared" si="0"/>
        <v>6026107497.0130587</v>
      </c>
      <c r="T64" s="122">
        <v>0.82325236930620771</v>
      </c>
      <c r="U64" s="122">
        <f t="shared" si="1"/>
        <v>-2597546683.1874328</v>
      </c>
      <c r="V64" s="3">
        <f t="shared" si="2"/>
        <v>2.5454021447160442</v>
      </c>
    </row>
    <row r="65" spans="13:22" x14ac:dyDescent="0.25">
      <c r="M65" s="3">
        <v>61</v>
      </c>
      <c r="N65" s="122">
        <f>('CBA Result'!$G$163*_xlfn.GAMMA.INV(T65,IF($O$2="Railway",$D$31,$D$32),IF($O$2="Railway",$F$31,$F$32)))</f>
        <v>622905282.23582184</v>
      </c>
      <c r="O65" s="122">
        <f>'CBA Result'!$G$162+'CBA Result'!$G$166+'CBA Result'!$G$167+'CBA Result'!$G$168+'CBA Result'!$G$169</f>
        <v>36081859.323037572</v>
      </c>
      <c r="P65" s="122">
        <f>'CBA Result'!$G$164+'CBA Result'!$G$165</f>
        <v>3215028601.0041852</v>
      </c>
      <c r="Q65" s="122">
        <f>'CBA Result'!$G$149</f>
        <v>-2742713597.7746048</v>
      </c>
      <c r="R65" s="122">
        <v>0.92108836029525631</v>
      </c>
      <c r="S65" s="122">
        <f t="shared" si="0"/>
        <v>6292081866.1564589</v>
      </c>
      <c r="T65" s="122">
        <v>0.90722735940768273</v>
      </c>
      <c r="U65" s="122">
        <f t="shared" si="1"/>
        <v>-2943943905.8698411</v>
      </c>
      <c r="V65" s="3">
        <f t="shared" si="2"/>
        <v>2.3611417982033527</v>
      </c>
    </row>
    <row r="66" spans="13:22" x14ac:dyDescent="0.25">
      <c r="M66" s="3">
        <v>62</v>
      </c>
      <c r="N66" s="122">
        <f>('CBA Result'!$G$163*_xlfn.GAMMA.INV(T66,IF($O$2="Railway",$D$31,$D$32),IF($O$2="Railway",$F$31,$F$32)))</f>
        <v>383965120.04006463</v>
      </c>
      <c r="O66" s="122">
        <f>'CBA Result'!$G$162+'CBA Result'!$G$166+'CBA Result'!$G$167+'CBA Result'!$G$168+'CBA Result'!$G$169</f>
        <v>36081859.323037572</v>
      </c>
      <c r="P66" s="122">
        <f>'CBA Result'!$G$164+'CBA Result'!$G$165</f>
        <v>3215028601.0041852</v>
      </c>
      <c r="Q66" s="122">
        <f>'CBA Result'!$G$149</f>
        <v>-2742713597.7746048</v>
      </c>
      <c r="R66" s="122">
        <v>0.34135479446984551</v>
      </c>
      <c r="S66" s="122">
        <f t="shared" si="0"/>
        <v>3183615676.2264972</v>
      </c>
      <c r="T66" s="122">
        <v>0.45351161287486286</v>
      </c>
      <c r="U66" s="122">
        <f t="shared" si="1"/>
        <v>-1814676817.5592222</v>
      </c>
      <c r="V66" s="3">
        <f t="shared" si="2"/>
        <v>1.9858426694603397</v>
      </c>
    </row>
    <row r="67" spans="13:22" x14ac:dyDescent="0.25">
      <c r="M67" s="3">
        <v>63</v>
      </c>
      <c r="N67" s="122">
        <f>('CBA Result'!$G$163*_xlfn.GAMMA.INV(T67,IF($O$2="Railway",$D$31,$D$32),IF($O$2="Railway",$F$31,$F$32)))</f>
        <v>347675312.86604154</v>
      </c>
      <c r="O67" s="122">
        <f>'CBA Result'!$G$162+'CBA Result'!$G$166+'CBA Result'!$G$167+'CBA Result'!$G$168+'CBA Result'!$G$169</f>
        <v>36081859.323037572</v>
      </c>
      <c r="P67" s="122">
        <f>'CBA Result'!$G$164+'CBA Result'!$G$165</f>
        <v>3215028601.0041852</v>
      </c>
      <c r="Q67" s="122">
        <f>'CBA Result'!$G$149</f>
        <v>-2742713597.7746048</v>
      </c>
      <c r="R67" s="122">
        <v>0.53536481475270203</v>
      </c>
      <c r="S67" s="122">
        <f t="shared" si="0"/>
        <v>4010957819.9233446</v>
      </c>
      <c r="T67" s="122">
        <v>0.35027897282114717</v>
      </c>
      <c r="U67" s="122">
        <f t="shared" si="1"/>
        <v>-1643165739.1948059</v>
      </c>
      <c r="V67" s="3">
        <f t="shared" si="2"/>
        <v>2.6745415190228767</v>
      </c>
    </row>
    <row r="68" spans="13:22" x14ac:dyDescent="0.25">
      <c r="M68" s="3">
        <v>64</v>
      </c>
      <c r="N68" s="122">
        <f>('CBA Result'!$G$163*_xlfn.GAMMA.INV(T68,IF($O$2="Railway",$D$31,$D$32),IF($O$2="Railway",$F$31,$F$32)))</f>
        <v>322209162.00311601</v>
      </c>
      <c r="O68" s="122">
        <f>'CBA Result'!$G$162+'CBA Result'!$G$166+'CBA Result'!$G$167+'CBA Result'!$G$168+'CBA Result'!$G$169</f>
        <v>36081859.323037572</v>
      </c>
      <c r="P68" s="122">
        <f>'CBA Result'!$G$164+'CBA Result'!$G$165</f>
        <v>3215028601.0041852</v>
      </c>
      <c r="Q68" s="122">
        <f>'CBA Result'!$G$149</f>
        <v>-2742713597.7746048</v>
      </c>
      <c r="R68" s="122">
        <v>0.34309386131023978</v>
      </c>
      <c r="S68" s="122">
        <f t="shared" si="0"/>
        <v>3191086676.8400583</v>
      </c>
      <c r="T68" s="122">
        <v>0.27961212918567291</v>
      </c>
      <c r="U68" s="122">
        <f t="shared" si="1"/>
        <v>-1522808885.9509625</v>
      </c>
      <c r="V68" s="3">
        <f t="shared" si="2"/>
        <v>2.3308096839411987</v>
      </c>
    </row>
    <row r="69" spans="13:22" x14ac:dyDescent="0.25">
      <c r="M69" s="3">
        <v>65</v>
      </c>
      <c r="N69" s="122">
        <f>('CBA Result'!$G$163*_xlfn.GAMMA.INV(T69,IF($O$2="Railway",$D$31,$D$32),IF($O$2="Railway",$F$31,$F$32)))</f>
        <v>191460469.97340664</v>
      </c>
      <c r="O69" s="122">
        <f>'CBA Result'!$G$162+'CBA Result'!$G$166+'CBA Result'!$G$167+'CBA Result'!$G$168+'CBA Result'!$G$169</f>
        <v>36081859.323037572</v>
      </c>
      <c r="P69" s="122">
        <f>'CBA Result'!$G$164+'CBA Result'!$G$165</f>
        <v>3215028601.0041852</v>
      </c>
      <c r="Q69" s="122">
        <f>'CBA Result'!$G$149</f>
        <v>-2742713597.7746048</v>
      </c>
      <c r="R69" s="122">
        <v>0.5718957487533104</v>
      </c>
      <c r="S69" s="122">
        <f t="shared" si="0"/>
        <v>4171791154.4524446</v>
      </c>
      <c r="T69" s="122">
        <v>3.3670346363937287E-2</v>
      </c>
      <c r="U69" s="122">
        <f t="shared" si="1"/>
        <v>-904870932.81671333</v>
      </c>
      <c r="V69" s="3">
        <f t="shared" si="2"/>
        <v>4.8618353449087959</v>
      </c>
    </row>
    <row r="70" spans="13:22" x14ac:dyDescent="0.25">
      <c r="M70" s="3">
        <v>66</v>
      </c>
      <c r="N70" s="122">
        <f>('CBA Result'!$G$163*_xlfn.GAMMA.INV(T70,IF($O$2="Railway",$D$31,$D$32),IF($O$2="Railway",$F$31,$F$32)))</f>
        <v>375192978.6074394</v>
      </c>
      <c r="O70" s="122">
        <f>'CBA Result'!$G$162+'CBA Result'!$G$166+'CBA Result'!$G$167+'CBA Result'!$G$168+'CBA Result'!$G$169</f>
        <v>36081859.323037572</v>
      </c>
      <c r="P70" s="122">
        <f>'CBA Result'!$G$164+'CBA Result'!$G$165</f>
        <v>3215028601.0041852</v>
      </c>
      <c r="Q70" s="122">
        <f>'CBA Result'!$G$149</f>
        <v>-2742713597.7746048</v>
      </c>
      <c r="R70" s="122">
        <v>0.93000208679128304</v>
      </c>
      <c r="S70" s="122">
        <f t="shared" ref="S70:S133" si="7">_xlfn.BETA.INV(R70,IF($O$2="Railway",$I$30,$J$30),IF($O$2="Railway",$I$31,$J$31),IF($O$2="Railway",$I$27,$J$27),IF($O$2="Railway",$I$29,$J$29))*P70</f>
        <v>6391478335.7371464</v>
      </c>
      <c r="T70" s="122">
        <v>0.42861430743624573</v>
      </c>
      <c r="U70" s="122">
        <f t="shared" ref="U70:U133" si="8">_xlfn.GAMMA.INV(T70,IF($O$2="Railway",$D$31,$D$32),IF($O$2="Railway",$F$31,$F$32))*Q70</f>
        <v>-1773218359.831409</v>
      </c>
      <c r="V70" s="3">
        <f t="shared" ref="V70:V133" si="9">(N70+O70+S70)/-U70</f>
        <v>3.8363877386845937</v>
      </c>
    </row>
    <row r="71" spans="13:22" x14ac:dyDescent="0.25">
      <c r="M71" s="3">
        <v>67</v>
      </c>
      <c r="N71" s="122">
        <f>('CBA Result'!$G$163*_xlfn.GAMMA.INV(T71,IF($O$2="Railway",$D$31,$D$32),IF($O$2="Railway",$F$31,$F$32)))</f>
        <v>559642718.17689979</v>
      </c>
      <c r="O71" s="122">
        <f>'CBA Result'!$G$162+'CBA Result'!$G$166+'CBA Result'!$G$167+'CBA Result'!$G$168+'CBA Result'!$G$169</f>
        <v>36081859.323037572</v>
      </c>
      <c r="P71" s="122">
        <f>'CBA Result'!$G$164+'CBA Result'!$G$165</f>
        <v>3215028601.0041852</v>
      </c>
      <c r="Q71" s="122">
        <f>'CBA Result'!$G$149</f>
        <v>-2742713597.7746048</v>
      </c>
      <c r="R71" s="122">
        <v>0.46086824170417651</v>
      </c>
      <c r="S71" s="122">
        <f t="shared" si="7"/>
        <v>3691201669.1767406</v>
      </c>
      <c r="T71" s="122">
        <v>0.83743794021157469</v>
      </c>
      <c r="U71" s="122">
        <f t="shared" si="8"/>
        <v>-2644955527.9538932</v>
      </c>
      <c r="V71" s="3">
        <f t="shared" si="9"/>
        <v>1.6207933182124217</v>
      </c>
    </row>
    <row r="72" spans="13:22" x14ac:dyDescent="0.25">
      <c r="M72" s="3">
        <v>68</v>
      </c>
      <c r="N72" s="122">
        <f>('CBA Result'!$G$163*_xlfn.GAMMA.INV(T72,IF($O$2="Railway",$D$31,$D$32),IF($O$2="Railway",$F$31,$F$32)))</f>
        <v>219546014.92950451</v>
      </c>
      <c r="O72" s="122">
        <f>'CBA Result'!$G$162+'CBA Result'!$G$166+'CBA Result'!$G$167+'CBA Result'!$G$168+'CBA Result'!$G$169</f>
        <v>36081859.323037572</v>
      </c>
      <c r="P72" s="122">
        <f>'CBA Result'!$G$164+'CBA Result'!$G$165</f>
        <v>3215028601.0041852</v>
      </c>
      <c r="Q72" s="122">
        <f>'CBA Result'!$G$149</f>
        <v>-2742713597.7746048</v>
      </c>
      <c r="R72" s="122">
        <v>0.8073340482148974</v>
      </c>
      <c r="S72" s="122">
        <f t="shared" si="7"/>
        <v>5382840911.6599674</v>
      </c>
      <c r="T72" s="122">
        <v>6.4183065016506613E-2</v>
      </c>
      <c r="U72" s="122">
        <f t="shared" si="8"/>
        <v>-1037607435.9007177</v>
      </c>
      <c r="V72" s="3">
        <f t="shared" si="9"/>
        <v>5.4341059930993207</v>
      </c>
    </row>
    <row r="73" spans="13:22" x14ac:dyDescent="0.25">
      <c r="M73" s="3">
        <v>69</v>
      </c>
      <c r="N73" s="122">
        <f>('CBA Result'!$G$163*_xlfn.GAMMA.INV(T73,IF($O$2="Railway",$D$31,$D$32),IF($O$2="Railway",$F$31,$F$32)))</f>
        <v>357964933.70528811</v>
      </c>
      <c r="O73" s="122">
        <f>'CBA Result'!$G$162+'CBA Result'!$G$166+'CBA Result'!$G$167+'CBA Result'!$G$168+'CBA Result'!$G$169</f>
        <v>36081859.323037572</v>
      </c>
      <c r="P73" s="122">
        <f>'CBA Result'!$G$164+'CBA Result'!$G$165</f>
        <v>3215028601.0041852</v>
      </c>
      <c r="Q73" s="122">
        <f>'CBA Result'!$G$149</f>
        <v>-2742713597.7746048</v>
      </c>
      <c r="R73" s="122">
        <v>0.585433040874906</v>
      </c>
      <c r="S73" s="122">
        <f t="shared" si="7"/>
        <v>4232371955.2906761</v>
      </c>
      <c r="T73" s="122">
        <v>0.37949814413145211</v>
      </c>
      <c r="U73" s="122">
        <f t="shared" si="8"/>
        <v>-1691796032.4790154</v>
      </c>
      <c r="V73" s="3">
        <f t="shared" si="9"/>
        <v>2.7346196938054277</v>
      </c>
    </row>
    <row r="74" spans="13:22" x14ac:dyDescent="0.25">
      <c r="M74" s="3">
        <v>70</v>
      </c>
      <c r="N74" s="122">
        <f>('CBA Result'!$G$163*_xlfn.GAMMA.INV(T74,IF($O$2="Railway",$D$31,$D$32),IF($O$2="Railway",$F$31,$F$32)))</f>
        <v>442854116.25040382</v>
      </c>
      <c r="O74" s="122">
        <f>'CBA Result'!$G$162+'CBA Result'!$G$166+'CBA Result'!$G$167+'CBA Result'!$G$168+'CBA Result'!$G$169</f>
        <v>36081859.323037572</v>
      </c>
      <c r="P74" s="122">
        <f>'CBA Result'!$G$164+'CBA Result'!$G$165</f>
        <v>3215028601.0041852</v>
      </c>
      <c r="Q74" s="122">
        <f>'CBA Result'!$G$149</f>
        <v>-2742713597.7746048</v>
      </c>
      <c r="R74" s="122">
        <v>0.50633564949231569</v>
      </c>
      <c r="S74" s="122">
        <f t="shared" si="7"/>
        <v>3885342656.5658693</v>
      </c>
      <c r="T74" s="122">
        <v>0.61168158874741552</v>
      </c>
      <c r="U74" s="122">
        <f t="shared" si="8"/>
        <v>-2092995057.0417166</v>
      </c>
      <c r="V74" s="3">
        <f t="shared" si="9"/>
        <v>2.0851834396149385</v>
      </c>
    </row>
    <row r="75" spans="13:22" x14ac:dyDescent="0.25">
      <c r="M75" s="3">
        <v>71</v>
      </c>
      <c r="N75" s="122">
        <f>('CBA Result'!$G$163*_xlfn.GAMMA.INV(T75,IF($O$2="Railway",$D$31,$D$32),IF($O$2="Railway",$F$31,$F$32)))</f>
        <v>652685668.49375618</v>
      </c>
      <c r="O75" s="122">
        <f>'CBA Result'!$G$162+'CBA Result'!$G$166+'CBA Result'!$G$167+'CBA Result'!$G$168+'CBA Result'!$G$169</f>
        <v>36081859.323037572</v>
      </c>
      <c r="P75" s="122">
        <f>'CBA Result'!$G$164+'CBA Result'!$G$165</f>
        <v>3215028601.0041852</v>
      </c>
      <c r="Q75" s="122">
        <f>'CBA Result'!$G$149</f>
        <v>-2742713597.7746048</v>
      </c>
      <c r="R75" s="122">
        <v>0.93865949487569977</v>
      </c>
      <c r="S75" s="122">
        <f t="shared" si="7"/>
        <v>6495981515.7449703</v>
      </c>
      <c r="T75" s="122">
        <v>0.93005127323191672</v>
      </c>
      <c r="U75" s="122">
        <f t="shared" si="8"/>
        <v>-3084690483.4615602</v>
      </c>
      <c r="V75" s="3">
        <f t="shared" si="9"/>
        <v>2.3291636817640202</v>
      </c>
    </row>
    <row r="76" spans="13:22" x14ac:dyDescent="0.25">
      <c r="M76" s="3">
        <v>72</v>
      </c>
      <c r="N76" s="122">
        <f>('CBA Result'!$G$163*_xlfn.GAMMA.INV(T76,IF($O$2="Railway",$D$31,$D$32),IF($O$2="Railway",$F$31,$F$32)))</f>
        <v>556796565.89015126</v>
      </c>
      <c r="O76" s="122">
        <f>'CBA Result'!$G$162+'CBA Result'!$G$166+'CBA Result'!$G$167+'CBA Result'!$G$168+'CBA Result'!$G$169</f>
        <v>36081859.323037572</v>
      </c>
      <c r="P76" s="122">
        <f>'CBA Result'!$G$164+'CBA Result'!$G$165</f>
        <v>3215028601.0041852</v>
      </c>
      <c r="Q76" s="122">
        <f>'CBA Result'!$G$149</f>
        <v>-2742713597.7746048</v>
      </c>
      <c r="R76" s="122">
        <v>0.60215531851910209</v>
      </c>
      <c r="S76" s="122">
        <f t="shared" si="7"/>
        <v>4308076127.2237425</v>
      </c>
      <c r="T76" s="122">
        <v>0.83350718535442814</v>
      </c>
      <c r="U76" s="122">
        <f t="shared" si="8"/>
        <v>-2631504184.838491</v>
      </c>
      <c r="V76" s="3">
        <f t="shared" si="9"/>
        <v>1.8624156407099648</v>
      </c>
    </row>
    <row r="77" spans="13:22" x14ac:dyDescent="0.25">
      <c r="M77" s="3">
        <v>73</v>
      </c>
      <c r="N77" s="122">
        <f>('CBA Result'!$G$163*_xlfn.GAMMA.INV(T77,IF($O$2="Railway",$D$31,$D$32),IF($O$2="Railway",$F$31,$F$32)))</f>
        <v>248956125.82938895</v>
      </c>
      <c r="O77" s="122">
        <f>'CBA Result'!$G$162+'CBA Result'!$G$166+'CBA Result'!$G$167+'CBA Result'!$G$168+'CBA Result'!$G$169</f>
        <v>36081859.323037572</v>
      </c>
      <c r="P77" s="122">
        <f>'CBA Result'!$G$164+'CBA Result'!$G$165</f>
        <v>3215028601.0041852</v>
      </c>
      <c r="Q77" s="122">
        <f>'CBA Result'!$G$149</f>
        <v>-2742713597.7746048</v>
      </c>
      <c r="R77" s="122">
        <v>0.43608666145664132</v>
      </c>
      <c r="S77" s="122">
        <f t="shared" si="7"/>
        <v>3586165151.5008512</v>
      </c>
      <c r="T77" s="122">
        <v>0.11015522203553252</v>
      </c>
      <c r="U77" s="122">
        <f t="shared" si="8"/>
        <v>-1176604036.5458419</v>
      </c>
      <c r="V77" s="3">
        <f t="shared" si="9"/>
        <v>3.2901494610013189</v>
      </c>
    </row>
    <row r="78" spans="13:22" x14ac:dyDescent="0.25">
      <c r="M78" s="3">
        <v>74</v>
      </c>
      <c r="N78" s="122">
        <f>('CBA Result'!$G$163*_xlfn.GAMMA.INV(T78,IF($O$2="Railway",$D$31,$D$32),IF($O$2="Railway",$F$31,$F$32)))</f>
        <v>495125675.99754524</v>
      </c>
      <c r="O78" s="122">
        <f>'CBA Result'!$G$162+'CBA Result'!$G$166+'CBA Result'!$G$167+'CBA Result'!$G$168+'CBA Result'!$G$169</f>
        <v>36081859.323037572</v>
      </c>
      <c r="P78" s="122">
        <f>'CBA Result'!$G$164+'CBA Result'!$G$165</f>
        <v>3215028601.0041852</v>
      </c>
      <c r="Q78" s="122">
        <f>'CBA Result'!$G$149</f>
        <v>-2742713597.7746048</v>
      </c>
      <c r="R78" s="122">
        <v>0.73065529487564718</v>
      </c>
      <c r="S78" s="122">
        <f t="shared" si="7"/>
        <v>4937687289.89746</v>
      </c>
      <c r="T78" s="122">
        <v>0.72923809875784873</v>
      </c>
      <c r="U78" s="122">
        <f t="shared" si="8"/>
        <v>-2340038298.0551233</v>
      </c>
      <c r="V78" s="3">
        <f t="shared" si="9"/>
        <v>2.337096290160467</v>
      </c>
    </row>
    <row r="79" spans="13:22" x14ac:dyDescent="0.25">
      <c r="M79" s="3">
        <v>75</v>
      </c>
      <c r="N79" s="122">
        <f>('CBA Result'!$G$163*_xlfn.GAMMA.INV(T79,IF($O$2="Railway",$D$31,$D$32),IF($O$2="Railway",$F$31,$F$32)))</f>
        <v>493971073.39780831</v>
      </c>
      <c r="O79" s="122">
        <f>'CBA Result'!$G$162+'CBA Result'!$G$166+'CBA Result'!$G$167+'CBA Result'!$G$168+'CBA Result'!$G$169</f>
        <v>36081859.323037572</v>
      </c>
      <c r="P79" s="122">
        <f>'CBA Result'!$G$164+'CBA Result'!$G$165</f>
        <v>3215028601.0041852</v>
      </c>
      <c r="Q79" s="122">
        <f>'CBA Result'!$G$149</f>
        <v>-2742713597.7746048</v>
      </c>
      <c r="R79" s="122">
        <v>4.1124624669256482E-2</v>
      </c>
      <c r="S79" s="122">
        <f t="shared" si="7"/>
        <v>1547230277.6651223</v>
      </c>
      <c r="T79" s="122">
        <v>0.72692652658037682</v>
      </c>
      <c r="U79" s="122">
        <f t="shared" si="8"/>
        <v>-2334581472.7814693</v>
      </c>
      <c r="V79" s="3">
        <f t="shared" si="9"/>
        <v>0.88978827023374318</v>
      </c>
    </row>
    <row r="80" spans="13:22" x14ac:dyDescent="0.25">
      <c r="M80" s="3">
        <v>76</v>
      </c>
      <c r="N80" s="122">
        <f>('CBA Result'!$G$163*_xlfn.GAMMA.INV(T80,IF($O$2="Railway",$D$31,$D$32),IF($O$2="Railway",$F$31,$F$32)))</f>
        <v>495283953.92130965</v>
      </c>
      <c r="O80" s="122">
        <f>'CBA Result'!$G$162+'CBA Result'!$G$166+'CBA Result'!$G$167+'CBA Result'!$G$168+'CBA Result'!$G$169</f>
        <v>36081859.323037572</v>
      </c>
      <c r="P80" s="122">
        <f>'CBA Result'!$G$164+'CBA Result'!$G$165</f>
        <v>3215028601.0041852</v>
      </c>
      <c r="Q80" s="122">
        <f>'CBA Result'!$G$149</f>
        <v>-2742713597.7746048</v>
      </c>
      <c r="R80" s="122">
        <v>0.49996800368256755</v>
      </c>
      <c r="S80" s="122">
        <f t="shared" si="7"/>
        <v>3857991082.7513819</v>
      </c>
      <c r="T80" s="122">
        <v>0.72955394050615974</v>
      </c>
      <c r="U80" s="122">
        <f t="shared" si="8"/>
        <v>-2340786343.2915154</v>
      </c>
      <c r="V80" s="3">
        <f t="shared" si="9"/>
        <v>1.8751634076195098</v>
      </c>
    </row>
    <row r="81" spans="13:22" x14ac:dyDescent="0.25">
      <c r="M81" s="3">
        <v>77</v>
      </c>
      <c r="N81" s="122">
        <f>('CBA Result'!$G$163*_xlfn.GAMMA.INV(T81,IF($O$2="Railway",$D$31,$D$32),IF($O$2="Railway",$F$31,$F$32)))</f>
        <v>517287184.97703719</v>
      </c>
      <c r="O81" s="122">
        <f>'CBA Result'!$G$162+'CBA Result'!$G$166+'CBA Result'!$G$167+'CBA Result'!$G$168+'CBA Result'!$G$169</f>
        <v>36081859.323037572</v>
      </c>
      <c r="P81" s="122">
        <f>'CBA Result'!$G$164+'CBA Result'!$G$165</f>
        <v>3215028601.0041852</v>
      </c>
      <c r="Q81" s="122">
        <f>'CBA Result'!$G$149</f>
        <v>-2742713597.7746048</v>
      </c>
      <c r="R81" s="122">
        <v>0.67569070220399596</v>
      </c>
      <c r="S81" s="122">
        <f t="shared" si="7"/>
        <v>4655737063.9060984</v>
      </c>
      <c r="T81" s="122">
        <v>0.77101888408061758</v>
      </c>
      <c r="U81" s="122">
        <f t="shared" si="8"/>
        <v>-2444776917.4979992</v>
      </c>
      <c r="V81" s="3">
        <f t="shared" si="9"/>
        <v>2.1307081521111573</v>
      </c>
    </row>
    <row r="82" spans="13:22" x14ac:dyDescent="0.25">
      <c r="M82" s="3">
        <v>78</v>
      </c>
      <c r="N82" s="122">
        <f>('CBA Result'!$G$163*_xlfn.GAMMA.INV(T82,IF($O$2="Railway",$D$31,$D$32),IF($O$2="Railway",$F$31,$F$32)))</f>
        <v>418399753.19286281</v>
      </c>
      <c r="O82" s="122">
        <f>'CBA Result'!$G$162+'CBA Result'!$G$166+'CBA Result'!$G$167+'CBA Result'!$G$168+'CBA Result'!$G$169</f>
        <v>36081859.323037572</v>
      </c>
      <c r="P82" s="122">
        <f>'CBA Result'!$G$164+'CBA Result'!$G$165</f>
        <v>3215028601.0041852</v>
      </c>
      <c r="Q82" s="122">
        <f>'CBA Result'!$G$149</f>
        <v>-2742713597.7746048</v>
      </c>
      <c r="R82" s="122">
        <v>0.98179944514723883</v>
      </c>
      <c r="S82" s="122">
        <f t="shared" si="7"/>
        <v>7261450163.5985308</v>
      </c>
      <c r="T82" s="122">
        <v>0.54854590627332767</v>
      </c>
      <c r="U82" s="122">
        <f t="shared" si="8"/>
        <v>-1977420064.9068427</v>
      </c>
      <c r="V82" s="3">
        <f t="shared" si="9"/>
        <v>3.9020195622814886</v>
      </c>
    </row>
    <row r="83" spans="13:22" x14ac:dyDescent="0.25">
      <c r="M83" s="3">
        <v>79</v>
      </c>
      <c r="N83" s="122">
        <f>('CBA Result'!$G$163*_xlfn.GAMMA.INV(T83,IF($O$2="Railway",$D$31,$D$32),IF($O$2="Railway",$F$31,$F$32)))</f>
        <v>977422515.62174344</v>
      </c>
      <c r="O83" s="122">
        <f>'CBA Result'!$G$162+'CBA Result'!$G$166+'CBA Result'!$G$167+'CBA Result'!$G$168+'CBA Result'!$G$169</f>
        <v>36081859.323037572</v>
      </c>
      <c r="P83" s="122">
        <f>'CBA Result'!$G$164+'CBA Result'!$G$165</f>
        <v>3215028601.0041852</v>
      </c>
      <c r="Q83" s="122">
        <f>'CBA Result'!$G$149</f>
        <v>-2742713597.7746048</v>
      </c>
      <c r="R83" s="122">
        <v>0.23031129738631706</v>
      </c>
      <c r="S83" s="122">
        <f t="shared" si="7"/>
        <v>2688903288.7342634</v>
      </c>
      <c r="T83" s="122">
        <v>0.9981752780301103</v>
      </c>
      <c r="U83" s="122">
        <f t="shared" si="8"/>
        <v>-4619445588.8965073</v>
      </c>
      <c r="V83" s="3">
        <f t="shared" si="9"/>
        <v>0.80148312009092748</v>
      </c>
    </row>
    <row r="84" spans="13:22" x14ac:dyDescent="0.25">
      <c r="M84" s="3">
        <v>80</v>
      </c>
      <c r="N84" s="122">
        <f>('CBA Result'!$G$163*_xlfn.GAMMA.INV(T84,IF($O$2="Railway",$D$31,$D$32),IF($O$2="Railway",$F$31,$F$32)))</f>
        <v>508460790.78701001</v>
      </c>
      <c r="O84" s="122">
        <f>'CBA Result'!$G$162+'CBA Result'!$G$166+'CBA Result'!$G$167+'CBA Result'!$G$168+'CBA Result'!$G$169</f>
        <v>36081859.323037572</v>
      </c>
      <c r="P84" s="122">
        <f>'CBA Result'!$G$164+'CBA Result'!$G$165</f>
        <v>3215028601.0041852</v>
      </c>
      <c r="Q84" s="122">
        <f>'CBA Result'!$G$149</f>
        <v>-2742713597.7746048</v>
      </c>
      <c r="R84" s="122">
        <v>0.79380412079851137</v>
      </c>
      <c r="S84" s="122">
        <f t="shared" si="7"/>
        <v>5298392414.5495987</v>
      </c>
      <c r="T84" s="122">
        <v>0.75496807645403563</v>
      </c>
      <c r="U84" s="122">
        <f t="shared" si="8"/>
        <v>-2403062053.0915389</v>
      </c>
      <c r="V84" s="3">
        <f t="shared" si="9"/>
        <v>2.4314540929738837</v>
      </c>
    </row>
    <row r="85" spans="13:22" x14ac:dyDescent="0.25">
      <c r="M85" s="3">
        <v>81</v>
      </c>
      <c r="N85" s="122">
        <f>('CBA Result'!$G$163*_xlfn.GAMMA.INV(T85,IF($O$2="Railway",$D$31,$D$32),IF($O$2="Railway",$F$31,$F$32)))</f>
        <v>184198359.34671712</v>
      </c>
      <c r="O85" s="122">
        <f>'CBA Result'!$G$162+'CBA Result'!$G$166+'CBA Result'!$G$167+'CBA Result'!$G$168+'CBA Result'!$G$169</f>
        <v>36081859.323037572</v>
      </c>
      <c r="P85" s="122">
        <f>'CBA Result'!$G$164+'CBA Result'!$G$165</f>
        <v>3215028601.0041852</v>
      </c>
      <c r="Q85" s="122">
        <f>'CBA Result'!$G$149</f>
        <v>-2742713597.7746048</v>
      </c>
      <c r="R85" s="122">
        <v>0.78566130795137479</v>
      </c>
      <c r="S85" s="122">
        <f t="shared" si="7"/>
        <v>5248980029.3032112</v>
      </c>
      <c r="T85" s="122">
        <v>2.7782552452779274E-2</v>
      </c>
      <c r="U85" s="122">
        <f t="shared" si="8"/>
        <v>-870549107.43989551</v>
      </c>
      <c r="V85" s="3">
        <f t="shared" si="9"/>
        <v>6.2825407564392624</v>
      </c>
    </row>
    <row r="86" spans="13:22" x14ac:dyDescent="0.25">
      <c r="M86" s="3">
        <v>82</v>
      </c>
      <c r="N86" s="122">
        <f>('CBA Result'!$G$163*_xlfn.GAMMA.INV(T86,IF($O$2="Railway",$D$31,$D$32),IF($O$2="Railway",$F$31,$F$32)))</f>
        <v>394816343.81074554</v>
      </c>
      <c r="O86" s="122">
        <f>'CBA Result'!$G$162+'CBA Result'!$G$166+'CBA Result'!$G$167+'CBA Result'!$G$168+'CBA Result'!$G$169</f>
        <v>36081859.323037572</v>
      </c>
      <c r="P86" s="122">
        <f>'CBA Result'!$G$164+'CBA Result'!$G$165</f>
        <v>3215028601.0041852</v>
      </c>
      <c r="Q86" s="122">
        <f>'CBA Result'!$G$149</f>
        <v>-2742713597.7746048</v>
      </c>
      <c r="R86" s="122">
        <v>0.52344318972081338</v>
      </c>
      <c r="S86" s="122">
        <f t="shared" si="7"/>
        <v>3959170955.7254343</v>
      </c>
      <c r="T86" s="122">
        <v>0.48402533596740671</v>
      </c>
      <c r="U86" s="122">
        <f t="shared" si="8"/>
        <v>-1865961330.6336064</v>
      </c>
      <c r="V86" s="3">
        <f t="shared" si="9"/>
        <v>2.352711756019362</v>
      </c>
    </row>
    <row r="87" spans="13:22" x14ac:dyDescent="0.25">
      <c r="M87" s="3">
        <v>83</v>
      </c>
      <c r="N87" s="122">
        <f>('CBA Result'!$G$163*_xlfn.GAMMA.INV(T87,IF($O$2="Railway",$D$31,$D$32),IF($O$2="Railway",$F$31,$F$32)))</f>
        <v>266007419.30626538</v>
      </c>
      <c r="O87" s="122">
        <f>'CBA Result'!$G$162+'CBA Result'!$G$166+'CBA Result'!$G$167+'CBA Result'!$G$168+'CBA Result'!$G$169</f>
        <v>36081859.323037572</v>
      </c>
      <c r="P87" s="122">
        <f>'CBA Result'!$G$164+'CBA Result'!$G$165</f>
        <v>3215028601.0041852</v>
      </c>
      <c r="Q87" s="122">
        <f>'CBA Result'!$G$149</f>
        <v>-2742713597.7746048</v>
      </c>
      <c r="R87" s="122">
        <v>0.18382504683317358</v>
      </c>
      <c r="S87" s="122">
        <f t="shared" si="7"/>
        <v>2463636034.6223283</v>
      </c>
      <c r="T87" s="122">
        <v>0.14326985159564121</v>
      </c>
      <c r="U87" s="122">
        <f t="shared" si="8"/>
        <v>-1257191010.1195295</v>
      </c>
      <c r="V87" s="3">
        <f t="shared" si="9"/>
        <v>2.1999245070871734</v>
      </c>
    </row>
    <row r="88" spans="13:22" x14ac:dyDescent="0.25">
      <c r="M88" s="3">
        <v>84</v>
      </c>
      <c r="N88" s="122">
        <f>('CBA Result'!$G$163*_xlfn.GAMMA.INV(T88,IF($O$2="Railway",$D$31,$D$32),IF($O$2="Railway",$F$31,$F$32)))</f>
        <v>434958564.13357681</v>
      </c>
      <c r="O88" s="122">
        <f>'CBA Result'!$G$162+'CBA Result'!$G$166+'CBA Result'!$G$167+'CBA Result'!$G$168+'CBA Result'!$G$169</f>
        <v>36081859.323037572</v>
      </c>
      <c r="P88" s="122">
        <f>'CBA Result'!$G$164+'CBA Result'!$G$165</f>
        <v>3215028601.0041852</v>
      </c>
      <c r="Q88" s="122">
        <f>'CBA Result'!$G$149</f>
        <v>-2742713597.7746048</v>
      </c>
      <c r="R88" s="122">
        <v>0.93596616150205214</v>
      </c>
      <c r="S88" s="122">
        <f t="shared" si="7"/>
        <v>6462520779.5985279</v>
      </c>
      <c r="T88" s="122">
        <v>0.59179134320464677</v>
      </c>
      <c r="U88" s="122">
        <f t="shared" si="8"/>
        <v>-2055679492.0582578</v>
      </c>
      <c r="V88" s="3">
        <f t="shared" si="9"/>
        <v>3.3728804659684011</v>
      </c>
    </row>
    <row r="89" spans="13:22" x14ac:dyDescent="0.25">
      <c r="M89" s="3">
        <v>85</v>
      </c>
      <c r="N89" s="122">
        <f>('CBA Result'!$G$163*_xlfn.GAMMA.INV(T89,IF($O$2="Railway",$D$31,$D$32),IF($O$2="Railway",$F$31,$F$32)))</f>
        <v>509263930.53065312</v>
      </c>
      <c r="O89" s="122">
        <f>'CBA Result'!$G$162+'CBA Result'!$G$166+'CBA Result'!$G$167+'CBA Result'!$G$168+'CBA Result'!$G$169</f>
        <v>36081859.323037572</v>
      </c>
      <c r="P89" s="122">
        <f>'CBA Result'!$G$164+'CBA Result'!$G$165</f>
        <v>3215028601.0041852</v>
      </c>
      <c r="Q89" s="122">
        <f>'CBA Result'!$G$149</f>
        <v>-2742713597.7746048</v>
      </c>
      <c r="R89" s="122">
        <v>0.76134156009035048</v>
      </c>
      <c r="S89" s="122">
        <f t="shared" si="7"/>
        <v>5106934383.7223806</v>
      </c>
      <c r="T89" s="122">
        <v>0.7564608172440711</v>
      </c>
      <c r="U89" s="122">
        <f t="shared" si="8"/>
        <v>-2406857812.1279259</v>
      </c>
      <c r="V89" s="3">
        <f t="shared" si="9"/>
        <v>2.3484063516734448</v>
      </c>
    </row>
    <row r="90" spans="13:22" x14ac:dyDescent="0.25">
      <c r="M90" s="3">
        <v>86</v>
      </c>
      <c r="N90" s="122">
        <f>('CBA Result'!$G$163*_xlfn.GAMMA.INV(T90,IF($O$2="Railway",$D$31,$D$32),IF($O$2="Railway",$F$31,$F$32)))</f>
        <v>278906769.90561938</v>
      </c>
      <c r="O90" s="122">
        <f>'CBA Result'!$G$162+'CBA Result'!$G$166+'CBA Result'!$G$167+'CBA Result'!$G$168+'CBA Result'!$G$169</f>
        <v>36081859.323037572</v>
      </c>
      <c r="P90" s="122">
        <f>'CBA Result'!$G$164+'CBA Result'!$G$165</f>
        <v>3215028601.0041852</v>
      </c>
      <c r="Q90" s="122">
        <f>'CBA Result'!$G$149</f>
        <v>-2742713597.7746048</v>
      </c>
      <c r="R90" s="122">
        <v>0.88014372523326767</v>
      </c>
      <c r="S90" s="122">
        <f t="shared" si="7"/>
        <v>5907499196.5269594</v>
      </c>
      <c r="T90" s="122">
        <v>0.17121011469088743</v>
      </c>
      <c r="U90" s="122">
        <f t="shared" si="8"/>
        <v>-1318155278.1545372</v>
      </c>
      <c r="V90" s="3">
        <f t="shared" si="9"/>
        <v>4.7206030494884592</v>
      </c>
    </row>
    <row r="91" spans="13:22" x14ac:dyDescent="0.25">
      <c r="M91" s="3">
        <v>87</v>
      </c>
      <c r="N91" s="122">
        <f>('CBA Result'!$G$163*_xlfn.GAMMA.INV(T91,IF($O$2="Railway",$D$31,$D$32),IF($O$2="Railway",$F$31,$F$32)))</f>
        <v>748686100.88237894</v>
      </c>
      <c r="O91" s="122">
        <f>'CBA Result'!$G$162+'CBA Result'!$G$166+'CBA Result'!$G$167+'CBA Result'!$G$168+'CBA Result'!$G$169</f>
        <v>36081859.323037572</v>
      </c>
      <c r="P91" s="122">
        <f>'CBA Result'!$G$164+'CBA Result'!$G$165</f>
        <v>3215028601.0041852</v>
      </c>
      <c r="Q91" s="122">
        <f>'CBA Result'!$G$149</f>
        <v>-2742713597.7746048</v>
      </c>
      <c r="R91" s="122">
        <v>0.3060525314752458</v>
      </c>
      <c r="S91" s="122">
        <f t="shared" si="7"/>
        <v>3030628962.3787184</v>
      </c>
      <c r="T91" s="122">
        <v>0.97373489374576105</v>
      </c>
      <c r="U91" s="122">
        <f t="shared" si="8"/>
        <v>-3538402943.3670778</v>
      </c>
      <c r="V91" s="3">
        <f t="shared" si="9"/>
        <v>1.0782822034828727</v>
      </c>
    </row>
    <row r="92" spans="13:22" x14ac:dyDescent="0.25">
      <c r="M92" s="3">
        <v>88</v>
      </c>
      <c r="N92" s="122">
        <f>('CBA Result'!$G$163*_xlfn.GAMMA.INV(T92,IF($O$2="Railway",$D$31,$D$32),IF($O$2="Railway",$F$31,$F$32)))</f>
        <v>496707364.43330097</v>
      </c>
      <c r="O92" s="122">
        <f>'CBA Result'!$G$162+'CBA Result'!$G$166+'CBA Result'!$G$167+'CBA Result'!$G$168+'CBA Result'!$G$169</f>
        <v>36081859.323037572</v>
      </c>
      <c r="P92" s="122">
        <f>'CBA Result'!$G$164+'CBA Result'!$G$165</f>
        <v>3215028601.0041852</v>
      </c>
      <c r="Q92" s="122">
        <f>'CBA Result'!$G$149</f>
        <v>-2742713597.7746048</v>
      </c>
      <c r="R92" s="122">
        <v>0.5482450390431638</v>
      </c>
      <c r="S92" s="122">
        <f t="shared" si="7"/>
        <v>4067268187.9972267</v>
      </c>
      <c r="T92" s="122">
        <v>0.73238308021939169</v>
      </c>
      <c r="U92" s="122">
        <f t="shared" si="8"/>
        <v>-2347513595.1255131</v>
      </c>
      <c r="V92" s="3">
        <f t="shared" si="9"/>
        <v>1.9595445246005556</v>
      </c>
    </row>
    <row r="93" spans="13:22" x14ac:dyDescent="0.25">
      <c r="M93" s="3">
        <v>89</v>
      </c>
      <c r="N93" s="122">
        <f>('CBA Result'!$G$163*_xlfn.GAMMA.INV(T93,IF($O$2="Railway",$D$31,$D$32),IF($O$2="Railway",$F$31,$F$32)))</f>
        <v>255899837.56170005</v>
      </c>
      <c r="O93" s="122">
        <f>'CBA Result'!$G$162+'CBA Result'!$G$166+'CBA Result'!$G$167+'CBA Result'!$G$168+'CBA Result'!$G$169</f>
        <v>36081859.323037572</v>
      </c>
      <c r="P93" s="122">
        <f>'CBA Result'!$G$164+'CBA Result'!$G$165</f>
        <v>3215028601.0041852</v>
      </c>
      <c r="Q93" s="122">
        <f>'CBA Result'!$G$149</f>
        <v>-2742713597.7746048</v>
      </c>
      <c r="R93" s="122">
        <v>0.63476003082710641</v>
      </c>
      <c r="S93" s="122">
        <f t="shared" si="7"/>
        <v>4458910606.4365692</v>
      </c>
      <c r="T93" s="122">
        <v>0.12309115789794556</v>
      </c>
      <c r="U93" s="122">
        <f t="shared" si="8"/>
        <v>-1209421060.9336929</v>
      </c>
      <c r="V93" s="3">
        <f t="shared" si="9"/>
        <v>3.9282367876523834</v>
      </c>
    </row>
    <row r="94" spans="13:22" x14ac:dyDescent="0.25">
      <c r="M94" s="3">
        <v>90</v>
      </c>
      <c r="N94" s="122">
        <f>('CBA Result'!$G$163*_xlfn.GAMMA.INV(T94,IF($O$2="Railway",$D$31,$D$32),IF($O$2="Railway",$F$31,$F$32)))</f>
        <v>549495337.57112944</v>
      </c>
      <c r="O94" s="122">
        <f>'CBA Result'!$G$162+'CBA Result'!$G$166+'CBA Result'!$G$167+'CBA Result'!$G$168+'CBA Result'!$G$169</f>
        <v>36081859.323037572</v>
      </c>
      <c r="P94" s="122">
        <f>'CBA Result'!$G$164+'CBA Result'!$G$165</f>
        <v>3215028601.0041852</v>
      </c>
      <c r="Q94" s="122">
        <f>'CBA Result'!$G$149</f>
        <v>-2742713597.7746048</v>
      </c>
      <c r="R94" s="122">
        <v>0.21445556986674308</v>
      </c>
      <c r="S94" s="122">
        <f t="shared" si="7"/>
        <v>2613814580.8215399</v>
      </c>
      <c r="T94" s="122">
        <v>0.82308257157836728</v>
      </c>
      <c r="U94" s="122">
        <f t="shared" si="8"/>
        <v>-2596997483.373385</v>
      </c>
      <c r="V94" s="3">
        <f t="shared" si="9"/>
        <v>1.2319579815533122</v>
      </c>
    </row>
    <row r="95" spans="13:22" x14ac:dyDescent="0.25">
      <c r="M95" s="3">
        <v>91</v>
      </c>
      <c r="N95" s="122">
        <f>('CBA Result'!$G$163*_xlfn.GAMMA.INV(T95,IF($O$2="Railway",$D$31,$D$32),IF($O$2="Railway",$F$31,$F$32)))</f>
        <v>230989923.96390116</v>
      </c>
      <c r="O95" s="122">
        <f>'CBA Result'!$G$162+'CBA Result'!$G$166+'CBA Result'!$G$167+'CBA Result'!$G$168+'CBA Result'!$G$169</f>
        <v>36081859.323037572</v>
      </c>
      <c r="P95" s="122">
        <f>'CBA Result'!$G$164+'CBA Result'!$G$165</f>
        <v>3215028601.0041852</v>
      </c>
      <c r="Q95" s="122">
        <f>'CBA Result'!$G$149</f>
        <v>-2742713597.7746048</v>
      </c>
      <c r="R95" s="122">
        <v>0.16938182300189353</v>
      </c>
      <c r="S95" s="122">
        <f t="shared" si="7"/>
        <v>2389946286.6475816</v>
      </c>
      <c r="T95" s="122">
        <v>8.034878179583993E-2</v>
      </c>
      <c r="U95" s="122">
        <f t="shared" si="8"/>
        <v>-1091693068.5352893</v>
      </c>
      <c r="V95" s="3">
        <f t="shared" si="9"/>
        <v>2.4338508199006958</v>
      </c>
    </row>
    <row r="96" spans="13:22" x14ac:dyDescent="0.25">
      <c r="M96" s="3">
        <v>92</v>
      </c>
      <c r="N96" s="122">
        <f>('CBA Result'!$G$163*_xlfn.GAMMA.INV(T96,IF($O$2="Railway",$D$31,$D$32),IF($O$2="Railway",$F$31,$F$32)))</f>
        <v>358161588.74387884</v>
      </c>
      <c r="O96" s="122">
        <f>'CBA Result'!$G$162+'CBA Result'!$G$166+'CBA Result'!$G$167+'CBA Result'!$G$168+'CBA Result'!$G$169</f>
        <v>36081859.323037572</v>
      </c>
      <c r="P96" s="122">
        <f>'CBA Result'!$G$164+'CBA Result'!$G$165</f>
        <v>3215028601.0041852</v>
      </c>
      <c r="Q96" s="122">
        <f>'CBA Result'!$G$149</f>
        <v>-2742713597.7746048</v>
      </c>
      <c r="R96" s="122">
        <v>0.30576761188829915</v>
      </c>
      <c r="S96" s="122">
        <f t="shared" si="7"/>
        <v>3029382190.4870496</v>
      </c>
      <c r="T96" s="122">
        <v>0.38005832455121313</v>
      </c>
      <c r="U96" s="122">
        <f t="shared" si="8"/>
        <v>-1692725453.7231886</v>
      </c>
      <c r="V96" s="3">
        <f t="shared" si="9"/>
        <v>2.022552228433514</v>
      </c>
    </row>
    <row r="97" spans="13:22" x14ac:dyDescent="0.25">
      <c r="M97" s="3">
        <v>93</v>
      </c>
      <c r="N97" s="122">
        <f>('CBA Result'!$G$163*_xlfn.GAMMA.INV(T97,IF($O$2="Railway",$D$31,$D$32),IF($O$2="Railway",$F$31,$F$32)))</f>
        <v>516452359.12292987</v>
      </c>
      <c r="O97" s="122">
        <f>'CBA Result'!$G$162+'CBA Result'!$G$166+'CBA Result'!$G$167+'CBA Result'!$G$168+'CBA Result'!$G$169</f>
        <v>36081859.323037572</v>
      </c>
      <c r="P97" s="122">
        <f>'CBA Result'!$G$164+'CBA Result'!$G$165</f>
        <v>3215028601.0041852</v>
      </c>
      <c r="Q97" s="122">
        <f>'CBA Result'!$G$149</f>
        <v>-2742713597.7746048</v>
      </c>
      <c r="R97" s="122">
        <v>0.18937759492755235</v>
      </c>
      <c r="S97" s="122">
        <f t="shared" si="7"/>
        <v>2491432362.2049704</v>
      </c>
      <c r="T97" s="122">
        <v>0.76953406952026426</v>
      </c>
      <c r="U97" s="122">
        <f t="shared" si="8"/>
        <v>-2440831405.1452379</v>
      </c>
      <c r="V97" s="3">
        <f t="shared" si="9"/>
        <v>1.2471023497298093</v>
      </c>
    </row>
    <row r="98" spans="13:22" x14ac:dyDescent="0.25">
      <c r="M98" s="3">
        <v>94</v>
      </c>
      <c r="N98" s="122">
        <f>('CBA Result'!$G$163*_xlfn.GAMMA.INV(T98,IF($O$2="Railway",$D$31,$D$32),IF($O$2="Railway",$F$31,$F$32)))</f>
        <v>347119890.78085876</v>
      </c>
      <c r="O98" s="122">
        <f>'CBA Result'!$G$162+'CBA Result'!$G$166+'CBA Result'!$G$167+'CBA Result'!$G$168+'CBA Result'!$G$169</f>
        <v>36081859.323037572</v>
      </c>
      <c r="P98" s="122">
        <f>'CBA Result'!$G$164+'CBA Result'!$G$165</f>
        <v>3215028601.0041852</v>
      </c>
      <c r="Q98" s="122">
        <f>'CBA Result'!$G$149</f>
        <v>-2742713597.7746048</v>
      </c>
      <c r="R98" s="122">
        <v>4.3268437334459064E-2</v>
      </c>
      <c r="S98" s="122">
        <f t="shared" si="7"/>
        <v>1567599477.6927817</v>
      </c>
      <c r="T98" s="122">
        <v>0.34870860499016854</v>
      </c>
      <c r="U98" s="122">
        <f t="shared" si="8"/>
        <v>-1640540731.012197</v>
      </c>
      <c r="V98" s="3">
        <f t="shared" si="9"/>
        <v>1.189120873940785</v>
      </c>
    </row>
    <row r="99" spans="13:22" x14ac:dyDescent="0.25">
      <c r="M99" s="3">
        <v>95</v>
      </c>
      <c r="N99" s="122">
        <f>('CBA Result'!$G$163*_xlfn.GAMMA.INV(T99,IF($O$2="Railway",$D$31,$D$32),IF($O$2="Railway",$F$31,$F$32)))</f>
        <v>354537005.15650326</v>
      </c>
      <c r="O99" s="122">
        <f>'CBA Result'!$G$162+'CBA Result'!$G$166+'CBA Result'!$G$167+'CBA Result'!$G$168+'CBA Result'!$G$169</f>
        <v>36081859.323037572</v>
      </c>
      <c r="P99" s="122">
        <f>'CBA Result'!$G$164+'CBA Result'!$G$165</f>
        <v>3215028601.0041852</v>
      </c>
      <c r="Q99" s="122">
        <f>'CBA Result'!$G$149</f>
        <v>-2742713597.7746048</v>
      </c>
      <c r="R99" s="122">
        <v>0.22819891698675943</v>
      </c>
      <c r="S99" s="122">
        <f t="shared" si="7"/>
        <v>2678989439.0570927</v>
      </c>
      <c r="T99" s="122">
        <v>0.36974181482956503</v>
      </c>
      <c r="U99" s="122">
        <f t="shared" si="8"/>
        <v>-1675595127.3835726</v>
      </c>
      <c r="V99" s="3">
        <f t="shared" si="9"/>
        <v>1.8319510801692296</v>
      </c>
    </row>
    <row r="100" spans="13:22" x14ac:dyDescent="0.25">
      <c r="M100" s="3">
        <v>96</v>
      </c>
      <c r="N100" s="122">
        <f>('CBA Result'!$G$163*_xlfn.GAMMA.INV(T100,IF($O$2="Railway",$D$31,$D$32),IF($O$2="Railway",$F$31,$F$32)))</f>
        <v>431753565.51731855</v>
      </c>
      <c r="O100" s="122">
        <f>'CBA Result'!$G$162+'CBA Result'!$G$166+'CBA Result'!$G$167+'CBA Result'!$G$168+'CBA Result'!$G$169</f>
        <v>36081859.323037572</v>
      </c>
      <c r="P100" s="122">
        <f>'CBA Result'!$G$164+'CBA Result'!$G$165</f>
        <v>3215028601.0041852</v>
      </c>
      <c r="Q100" s="122">
        <f>'CBA Result'!$G$149</f>
        <v>-2742713597.7746048</v>
      </c>
      <c r="R100" s="122">
        <v>0.7182218421598261</v>
      </c>
      <c r="S100" s="122">
        <f t="shared" si="7"/>
        <v>4871772801.9172478</v>
      </c>
      <c r="T100" s="122">
        <v>0.58357701415880636</v>
      </c>
      <c r="U100" s="122">
        <f t="shared" si="8"/>
        <v>-2040532187.3014445</v>
      </c>
      <c r="V100" s="3">
        <f t="shared" si="9"/>
        <v>2.6167723596750068</v>
      </c>
    </row>
    <row r="101" spans="13:22" x14ac:dyDescent="0.25">
      <c r="M101" s="3">
        <v>97</v>
      </c>
      <c r="N101" s="122">
        <f>('CBA Result'!$G$163*_xlfn.GAMMA.INV(T101,IF($O$2="Railway",$D$31,$D$32),IF($O$2="Railway",$F$31,$F$32)))</f>
        <v>300630090.93883371</v>
      </c>
      <c r="O101" s="122">
        <f>'CBA Result'!$G$162+'CBA Result'!$G$166+'CBA Result'!$G$167+'CBA Result'!$G$168+'CBA Result'!$G$169</f>
        <v>36081859.323037572</v>
      </c>
      <c r="P101" s="122">
        <f>'CBA Result'!$G$164+'CBA Result'!$G$165</f>
        <v>3215028601.0041852</v>
      </c>
      <c r="Q101" s="122">
        <f>'CBA Result'!$G$149</f>
        <v>-2742713597.7746048</v>
      </c>
      <c r="R101" s="122">
        <v>0.38740111872797378</v>
      </c>
      <c r="S101" s="122">
        <f t="shared" si="7"/>
        <v>3380044160.8178716</v>
      </c>
      <c r="T101" s="122">
        <v>0.22315841697071537</v>
      </c>
      <c r="U101" s="122">
        <f t="shared" si="8"/>
        <v>-1420822955.5603843</v>
      </c>
      <c r="V101" s="3">
        <f t="shared" si="9"/>
        <v>2.6159178358811239</v>
      </c>
    </row>
    <row r="102" spans="13:22" x14ac:dyDescent="0.25">
      <c r="M102" s="3">
        <v>98</v>
      </c>
      <c r="N102" s="122">
        <f>('CBA Result'!$G$163*_xlfn.GAMMA.INV(T102,IF($O$2="Railway",$D$31,$D$32),IF($O$2="Railway",$F$31,$F$32)))</f>
        <v>622661539.11135268</v>
      </c>
      <c r="O102" s="122">
        <f>'CBA Result'!$G$162+'CBA Result'!$G$166+'CBA Result'!$G$167+'CBA Result'!$G$168+'CBA Result'!$G$169</f>
        <v>36081859.323037572</v>
      </c>
      <c r="P102" s="122">
        <f>'CBA Result'!$G$164+'CBA Result'!$G$165</f>
        <v>3215028601.0041852</v>
      </c>
      <c r="Q102" s="122">
        <f>'CBA Result'!$G$149</f>
        <v>-2742713597.7746048</v>
      </c>
      <c r="R102" s="122">
        <v>0.74847571384211031</v>
      </c>
      <c r="S102" s="122">
        <f t="shared" si="7"/>
        <v>5034747627.5813942</v>
      </c>
      <c r="T102" s="122">
        <v>0.90701697444615381</v>
      </c>
      <c r="U102" s="122">
        <f t="shared" si="8"/>
        <v>-2942791939.2605629</v>
      </c>
      <c r="V102" s="3">
        <f t="shared" si="9"/>
        <v>1.9347242834457372</v>
      </c>
    </row>
    <row r="103" spans="13:22" x14ac:dyDescent="0.25">
      <c r="M103" s="3">
        <v>99</v>
      </c>
      <c r="N103" s="122">
        <f>('CBA Result'!$G$163*_xlfn.GAMMA.INV(T103,IF($O$2="Railway",$D$31,$D$32),IF($O$2="Railway",$F$31,$F$32)))</f>
        <v>436634047.22735602</v>
      </c>
      <c r="O103" s="122">
        <f>'CBA Result'!$G$162+'CBA Result'!$G$166+'CBA Result'!$G$167+'CBA Result'!$G$168+'CBA Result'!$G$169</f>
        <v>36081859.323037572</v>
      </c>
      <c r="P103" s="122">
        <f>'CBA Result'!$G$164+'CBA Result'!$G$165</f>
        <v>3215028601.0041852</v>
      </c>
      <c r="Q103" s="122">
        <f>'CBA Result'!$G$149</f>
        <v>-2742713597.7746048</v>
      </c>
      <c r="R103" s="122">
        <v>0.10966854196461373</v>
      </c>
      <c r="S103" s="122">
        <f t="shared" si="7"/>
        <v>2055989811.2948711</v>
      </c>
      <c r="T103" s="122">
        <v>0.59605387782968977</v>
      </c>
      <c r="U103" s="122">
        <f t="shared" si="8"/>
        <v>-2063598076.7676613</v>
      </c>
      <c r="V103" s="3">
        <f t="shared" si="9"/>
        <v>1.2253867389749313</v>
      </c>
    </row>
    <row r="104" spans="13:22" x14ac:dyDescent="0.25">
      <c r="M104" s="3">
        <v>100</v>
      </c>
      <c r="N104" s="122">
        <f>('CBA Result'!$G$163*_xlfn.GAMMA.INV(T104,IF($O$2="Railway",$D$31,$D$32),IF($O$2="Railway",$F$31,$F$32)))</f>
        <v>463486636.20787728</v>
      </c>
      <c r="O104" s="122">
        <f>'CBA Result'!$G$162+'CBA Result'!$G$166+'CBA Result'!$G$167+'CBA Result'!$G$168+'CBA Result'!$G$169</f>
        <v>36081859.323037572</v>
      </c>
      <c r="P104" s="122">
        <f>'CBA Result'!$G$164+'CBA Result'!$G$165</f>
        <v>3215028601.0041852</v>
      </c>
      <c r="Q104" s="122">
        <f>'CBA Result'!$G$149</f>
        <v>-2742713597.7746048</v>
      </c>
      <c r="R104" s="122">
        <v>0.76546779726276482</v>
      </c>
      <c r="S104" s="122">
        <f t="shared" si="7"/>
        <v>5130495689.898737</v>
      </c>
      <c r="T104" s="122">
        <v>0.66114709389657222</v>
      </c>
      <c r="U104" s="122">
        <f t="shared" si="8"/>
        <v>-2190507444.7574244</v>
      </c>
      <c r="V104" s="3">
        <f t="shared" si="9"/>
        <v>2.5702100209265084</v>
      </c>
    </row>
    <row r="105" spans="13:22" x14ac:dyDescent="0.25">
      <c r="M105" s="3">
        <v>101</v>
      </c>
      <c r="N105" s="122">
        <f>('CBA Result'!$G$163*_xlfn.GAMMA.INV(T105,IF($O$2="Railway",$D$31,$D$32),IF($O$2="Railway",$F$31,$F$32)))</f>
        <v>118842481.52088138</v>
      </c>
      <c r="O105" s="122">
        <f>'CBA Result'!$G$162+'CBA Result'!$G$166+'CBA Result'!$G$167+'CBA Result'!$G$168+'CBA Result'!$G$169</f>
        <v>36081859.323037572</v>
      </c>
      <c r="P105" s="122">
        <f>'CBA Result'!$G$164+'CBA Result'!$G$165</f>
        <v>3215028601.0041852</v>
      </c>
      <c r="Q105" s="122">
        <f>'CBA Result'!$G$149</f>
        <v>-2742713597.7746048</v>
      </c>
      <c r="R105" s="122">
        <v>0.79463146977333021</v>
      </c>
      <c r="S105" s="122">
        <f t="shared" si="7"/>
        <v>5303470072.3319635</v>
      </c>
      <c r="T105" s="122">
        <v>2.426313037326322E-3</v>
      </c>
      <c r="U105" s="122">
        <f t="shared" si="8"/>
        <v>-561667414.30745244</v>
      </c>
      <c r="V105" s="3">
        <f t="shared" si="9"/>
        <v>9.7181967017014781</v>
      </c>
    </row>
    <row r="106" spans="13:22" x14ac:dyDescent="0.25">
      <c r="M106" s="3">
        <v>102</v>
      </c>
      <c r="N106" s="122">
        <f>('CBA Result'!$G$163*_xlfn.GAMMA.INV(T106,IF($O$2="Railway",$D$31,$D$32),IF($O$2="Railway",$F$31,$F$32)))</f>
        <v>354113136.62580258</v>
      </c>
      <c r="O106" s="122">
        <f>'CBA Result'!$G$162+'CBA Result'!$G$166+'CBA Result'!$G$167+'CBA Result'!$G$168+'CBA Result'!$G$169</f>
        <v>36081859.323037572</v>
      </c>
      <c r="P106" s="122">
        <f>'CBA Result'!$G$164+'CBA Result'!$G$165</f>
        <v>3215028601.0041852</v>
      </c>
      <c r="Q106" s="122">
        <f>'CBA Result'!$G$149</f>
        <v>-2742713597.7746048</v>
      </c>
      <c r="R106" s="122">
        <v>0.68488406570729821</v>
      </c>
      <c r="S106" s="122">
        <f t="shared" si="7"/>
        <v>4701324677.2497101</v>
      </c>
      <c r="T106" s="122">
        <v>0.36853668942134077</v>
      </c>
      <c r="U106" s="122">
        <f t="shared" si="8"/>
        <v>-1673591861.0549147</v>
      </c>
      <c r="V106" s="3">
        <f t="shared" si="9"/>
        <v>3.0422708138585319</v>
      </c>
    </row>
    <row r="107" spans="13:22" x14ac:dyDescent="0.25">
      <c r="M107" s="3">
        <v>103</v>
      </c>
      <c r="N107" s="122">
        <f>('CBA Result'!$G$163*_xlfn.GAMMA.INV(T107,IF($O$2="Railway",$D$31,$D$32),IF($O$2="Railway",$F$31,$F$32)))</f>
        <v>560474019.52662539</v>
      </c>
      <c r="O107" s="122">
        <f>'CBA Result'!$G$162+'CBA Result'!$G$166+'CBA Result'!$G$167+'CBA Result'!$G$168+'CBA Result'!$G$169</f>
        <v>36081859.323037572</v>
      </c>
      <c r="P107" s="122">
        <f>'CBA Result'!$G$164+'CBA Result'!$G$165</f>
        <v>3215028601.0041852</v>
      </c>
      <c r="Q107" s="122">
        <f>'CBA Result'!$G$149</f>
        <v>-2742713597.7746048</v>
      </c>
      <c r="R107" s="122">
        <v>0.37251000771129517</v>
      </c>
      <c r="S107" s="122">
        <f t="shared" si="7"/>
        <v>3316782968.9597468</v>
      </c>
      <c r="T107" s="122">
        <v>0.83857211888149807</v>
      </c>
      <c r="U107" s="122">
        <f t="shared" si="8"/>
        <v>-2648884382.9696698</v>
      </c>
      <c r="V107" s="3">
        <f t="shared" si="9"/>
        <v>1.4773535881630884</v>
      </c>
    </row>
    <row r="108" spans="13:22" x14ac:dyDescent="0.25">
      <c r="M108" s="3">
        <v>104</v>
      </c>
      <c r="N108" s="122">
        <f>('CBA Result'!$G$163*_xlfn.GAMMA.INV(T108,IF($O$2="Railway",$D$31,$D$32),IF($O$2="Railway",$F$31,$F$32)))</f>
        <v>845395933.2392354</v>
      </c>
      <c r="O108" s="122">
        <f>'CBA Result'!$G$162+'CBA Result'!$G$166+'CBA Result'!$G$167+'CBA Result'!$G$168+'CBA Result'!$G$169</f>
        <v>36081859.323037572</v>
      </c>
      <c r="P108" s="122">
        <f>'CBA Result'!$G$164+'CBA Result'!$G$165</f>
        <v>3215028601.0041852</v>
      </c>
      <c r="Q108" s="122">
        <f>'CBA Result'!$G$149</f>
        <v>-2742713597.7746048</v>
      </c>
      <c r="R108" s="122">
        <v>0.91856594907003608</v>
      </c>
      <c r="S108" s="122">
        <f t="shared" si="7"/>
        <v>6265241352.2675467</v>
      </c>
      <c r="T108" s="122">
        <v>0.99105959326654691</v>
      </c>
      <c r="U108" s="122">
        <f t="shared" si="8"/>
        <v>-3995468134.0534458</v>
      </c>
      <c r="V108" s="3">
        <f t="shared" si="9"/>
        <v>1.7887063305343887</v>
      </c>
    </row>
    <row r="109" spans="13:22" x14ac:dyDescent="0.25">
      <c r="M109" s="3">
        <v>105</v>
      </c>
      <c r="N109" s="122">
        <f>('CBA Result'!$G$163*_xlfn.GAMMA.INV(T109,IF($O$2="Railway",$D$31,$D$32),IF($O$2="Railway",$F$31,$F$32)))</f>
        <v>303260260.71962684</v>
      </c>
      <c r="O109" s="122">
        <f>'CBA Result'!$G$162+'CBA Result'!$G$166+'CBA Result'!$G$167+'CBA Result'!$G$168+'CBA Result'!$G$169</f>
        <v>36081859.323037572</v>
      </c>
      <c r="P109" s="122">
        <f>'CBA Result'!$G$164+'CBA Result'!$G$165</f>
        <v>3215028601.0041852</v>
      </c>
      <c r="Q109" s="122">
        <f>'CBA Result'!$G$149</f>
        <v>-2742713597.7746048</v>
      </c>
      <c r="R109" s="122">
        <v>0.16782642885535781</v>
      </c>
      <c r="S109" s="122">
        <f t="shared" si="7"/>
        <v>2381881650.4242878</v>
      </c>
      <c r="T109" s="122">
        <v>0.22981124658914531</v>
      </c>
      <c r="U109" s="122">
        <f t="shared" si="8"/>
        <v>-1433253532.9184318</v>
      </c>
      <c r="V109" s="3">
        <f t="shared" si="9"/>
        <v>1.8986339178427971</v>
      </c>
    </row>
    <row r="110" spans="13:22" x14ac:dyDescent="0.25">
      <c r="M110" s="3">
        <v>106</v>
      </c>
      <c r="N110" s="122">
        <f>('CBA Result'!$G$163*_xlfn.GAMMA.INV(T110,IF($O$2="Railway",$D$31,$D$32),IF($O$2="Railway",$F$31,$F$32)))</f>
        <v>406147072.6280629</v>
      </c>
      <c r="O110" s="122">
        <f>'CBA Result'!$G$162+'CBA Result'!$G$166+'CBA Result'!$G$167+'CBA Result'!$G$168+'CBA Result'!$G$169</f>
        <v>36081859.323037572</v>
      </c>
      <c r="P110" s="122">
        <f>'CBA Result'!$G$164+'CBA Result'!$G$165</f>
        <v>3215028601.0041852</v>
      </c>
      <c r="Q110" s="122">
        <f>'CBA Result'!$G$149</f>
        <v>-2742713597.7746048</v>
      </c>
      <c r="R110" s="122">
        <v>0.30889583159406453</v>
      </c>
      <c r="S110" s="122">
        <f t="shared" si="7"/>
        <v>3043058934.6204472</v>
      </c>
      <c r="T110" s="122">
        <v>0.51538933924717001</v>
      </c>
      <c r="U110" s="122">
        <f t="shared" si="8"/>
        <v>-1919512056.565927</v>
      </c>
      <c r="V110" s="3">
        <f t="shared" si="9"/>
        <v>1.815715538045042</v>
      </c>
    </row>
    <row r="111" spans="13:22" x14ac:dyDescent="0.25">
      <c r="M111" s="3">
        <v>107</v>
      </c>
      <c r="N111" s="122">
        <f>('CBA Result'!$G$163*_xlfn.GAMMA.INV(T111,IF($O$2="Railway",$D$31,$D$32),IF($O$2="Railway",$F$31,$F$32)))</f>
        <v>735204336.69705617</v>
      </c>
      <c r="O111" s="122">
        <f>'CBA Result'!$G$162+'CBA Result'!$G$166+'CBA Result'!$G$167+'CBA Result'!$G$168+'CBA Result'!$G$169</f>
        <v>36081859.323037572</v>
      </c>
      <c r="P111" s="122">
        <f>'CBA Result'!$G$164+'CBA Result'!$G$165</f>
        <v>3215028601.0041852</v>
      </c>
      <c r="Q111" s="122">
        <f>'CBA Result'!$G$149</f>
        <v>-2742713597.7746048</v>
      </c>
      <c r="R111" s="122">
        <v>0.44171532865050167</v>
      </c>
      <c r="S111" s="122">
        <f t="shared" si="7"/>
        <v>3609996264.4917569</v>
      </c>
      <c r="T111" s="122">
        <v>0.96968451689497426</v>
      </c>
      <c r="U111" s="122">
        <f t="shared" si="8"/>
        <v>-3474686101.2634192</v>
      </c>
      <c r="V111" s="3">
        <f t="shared" si="9"/>
        <v>1.2609146071982693</v>
      </c>
    </row>
    <row r="112" spans="13:22" x14ac:dyDescent="0.25">
      <c r="M112" s="3">
        <v>108</v>
      </c>
      <c r="N112" s="122">
        <f>('CBA Result'!$G$163*_xlfn.GAMMA.INV(T112,IF($O$2="Railway",$D$31,$D$32),IF($O$2="Railway",$F$31,$F$32)))</f>
        <v>421950962.59010535</v>
      </c>
      <c r="O112" s="122">
        <f>'CBA Result'!$G$162+'CBA Result'!$G$166+'CBA Result'!$G$167+'CBA Result'!$G$168+'CBA Result'!$G$169</f>
        <v>36081859.323037572</v>
      </c>
      <c r="P112" s="122">
        <f>'CBA Result'!$G$164+'CBA Result'!$G$165</f>
        <v>3215028601.0041852</v>
      </c>
      <c r="Q112" s="122">
        <f>'CBA Result'!$G$149</f>
        <v>-2742713597.7746048</v>
      </c>
      <c r="R112" s="122">
        <v>0.27500674133278846</v>
      </c>
      <c r="S112" s="122">
        <f t="shared" si="7"/>
        <v>2893321037.1760845</v>
      </c>
      <c r="T112" s="122">
        <v>0.55798254437078521</v>
      </c>
      <c r="U112" s="122">
        <f t="shared" si="8"/>
        <v>-1994203613.805248</v>
      </c>
      <c r="V112" s="3">
        <f t="shared" si="9"/>
        <v>1.6805474806528546</v>
      </c>
    </row>
    <row r="113" spans="13:22" x14ac:dyDescent="0.25">
      <c r="M113" s="3">
        <v>109</v>
      </c>
      <c r="N113" s="122">
        <f>('CBA Result'!$G$163*_xlfn.GAMMA.INV(T113,IF($O$2="Railway",$D$31,$D$32),IF($O$2="Railway",$F$31,$F$32)))</f>
        <v>318159617.9866879</v>
      </c>
      <c r="O113" s="122">
        <f>'CBA Result'!$G$162+'CBA Result'!$G$166+'CBA Result'!$G$167+'CBA Result'!$G$168+'CBA Result'!$G$169</f>
        <v>36081859.323037572</v>
      </c>
      <c r="P113" s="122">
        <f>'CBA Result'!$G$164+'CBA Result'!$G$165</f>
        <v>3215028601.0041852</v>
      </c>
      <c r="Q113" s="122">
        <f>'CBA Result'!$G$149</f>
        <v>-2742713597.7746048</v>
      </c>
      <c r="R113" s="122">
        <v>0.34248820254562329</v>
      </c>
      <c r="S113" s="122">
        <f t="shared" si="7"/>
        <v>3188485365.9381714</v>
      </c>
      <c r="T113" s="122">
        <v>0.26872129151875424</v>
      </c>
      <c r="U113" s="122">
        <f t="shared" si="8"/>
        <v>-1503670132.8071067</v>
      </c>
      <c r="V113" s="3">
        <f t="shared" si="9"/>
        <v>2.3560532100442826</v>
      </c>
    </row>
    <row r="114" spans="13:22" x14ac:dyDescent="0.25">
      <c r="M114" s="3">
        <v>110</v>
      </c>
      <c r="N114" s="122">
        <f>('CBA Result'!$G$163*_xlfn.GAMMA.INV(T114,IF($O$2="Railway",$D$31,$D$32),IF($O$2="Railway",$F$31,$F$32)))</f>
        <v>532781816.17113882</v>
      </c>
      <c r="O114" s="122">
        <f>'CBA Result'!$G$162+'CBA Result'!$G$166+'CBA Result'!$G$167+'CBA Result'!$G$168+'CBA Result'!$G$169</f>
        <v>36081859.323037572</v>
      </c>
      <c r="P114" s="122">
        <f>'CBA Result'!$G$164+'CBA Result'!$G$165</f>
        <v>3215028601.0041852</v>
      </c>
      <c r="Q114" s="122">
        <f>'CBA Result'!$G$149</f>
        <v>-2742713597.7746048</v>
      </c>
      <c r="R114" s="122">
        <v>0.98645032686898992</v>
      </c>
      <c r="S114" s="122">
        <f t="shared" si="7"/>
        <v>7405113141.5107784</v>
      </c>
      <c r="T114" s="122">
        <v>0.79732460273950634</v>
      </c>
      <c r="U114" s="122">
        <f t="shared" si="8"/>
        <v>-2518006871.3584757</v>
      </c>
      <c r="V114" s="3">
        <f t="shared" si="9"/>
        <v>3.1667811981398448</v>
      </c>
    </row>
    <row r="115" spans="13:22" x14ac:dyDescent="0.25">
      <c r="M115" s="3">
        <v>111</v>
      </c>
      <c r="N115" s="122">
        <f>('CBA Result'!$G$163*_xlfn.GAMMA.INV(T115,IF($O$2="Railway",$D$31,$D$32),IF($O$2="Railway",$F$31,$F$32)))</f>
        <v>342598901.22470719</v>
      </c>
      <c r="O115" s="122">
        <f>'CBA Result'!$G$162+'CBA Result'!$G$166+'CBA Result'!$G$167+'CBA Result'!$G$168+'CBA Result'!$G$169</f>
        <v>36081859.323037572</v>
      </c>
      <c r="P115" s="122">
        <f>'CBA Result'!$G$164+'CBA Result'!$G$165</f>
        <v>3215028601.0041852</v>
      </c>
      <c r="Q115" s="122">
        <f>'CBA Result'!$G$149</f>
        <v>-2742713597.7746048</v>
      </c>
      <c r="R115" s="122">
        <v>0.13564474157852191</v>
      </c>
      <c r="S115" s="122">
        <f t="shared" si="7"/>
        <v>2208254385.5771675</v>
      </c>
      <c r="T115" s="122">
        <v>0.3359617507042657</v>
      </c>
      <c r="U115" s="122">
        <f t="shared" si="8"/>
        <v>-1619173855.4503763</v>
      </c>
      <c r="V115" s="3">
        <f t="shared" si="9"/>
        <v>1.597688313343814</v>
      </c>
    </row>
    <row r="116" spans="13:22" x14ac:dyDescent="0.25">
      <c r="M116" s="3">
        <v>112</v>
      </c>
      <c r="N116" s="122">
        <f>('CBA Result'!$G$163*_xlfn.GAMMA.INV(T116,IF($O$2="Railway",$D$31,$D$32),IF($O$2="Railway",$F$31,$F$32)))</f>
        <v>559867324.56356037</v>
      </c>
      <c r="O116" s="122">
        <f>'CBA Result'!$G$162+'CBA Result'!$G$166+'CBA Result'!$G$167+'CBA Result'!$G$168+'CBA Result'!$G$169</f>
        <v>36081859.323037572</v>
      </c>
      <c r="P116" s="122">
        <f>'CBA Result'!$G$164+'CBA Result'!$G$165</f>
        <v>3215028601.0041852</v>
      </c>
      <c r="Q116" s="122">
        <f>'CBA Result'!$G$149</f>
        <v>-2742713597.7746048</v>
      </c>
      <c r="R116" s="122">
        <v>0.3363971687237951</v>
      </c>
      <c r="S116" s="122">
        <f t="shared" si="7"/>
        <v>3162288492.482018</v>
      </c>
      <c r="T116" s="122">
        <v>0.83774499802914237</v>
      </c>
      <c r="U116" s="122">
        <f t="shared" si="8"/>
        <v>-2646017051.4665141</v>
      </c>
      <c r="V116" s="3">
        <f t="shared" si="9"/>
        <v>1.4203376634650449</v>
      </c>
    </row>
    <row r="117" spans="13:22" x14ac:dyDescent="0.25">
      <c r="M117" s="3">
        <v>113</v>
      </c>
      <c r="N117" s="122">
        <f>('CBA Result'!$G$163*_xlfn.GAMMA.INV(T117,IF($O$2="Railway",$D$31,$D$32),IF($O$2="Railway",$F$31,$F$32)))</f>
        <v>388174883.39631224</v>
      </c>
      <c r="O117" s="122">
        <f>'CBA Result'!$G$162+'CBA Result'!$G$166+'CBA Result'!$G$167+'CBA Result'!$G$168+'CBA Result'!$G$169</f>
        <v>36081859.323037572</v>
      </c>
      <c r="P117" s="122">
        <f>'CBA Result'!$G$164+'CBA Result'!$G$165</f>
        <v>3215028601.0041852</v>
      </c>
      <c r="Q117" s="122">
        <f>'CBA Result'!$G$149</f>
        <v>-2742713597.7746048</v>
      </c>
      <c r="R117" s="122">
        <v>0.25227288044709217</v>
      </c>
      <c r="S117" s="122">
        <f t="shared" si="7"/>
        <v>2790524784.9820962</v>
      </c>
      <c r="T117" s="122">
        <v>0.46539472816398542</v>
      </c>
      <c r="U117" s="122">
        <f t="shared" si="8"/>
        <v>-1834572791.3632901</v>
      </c>
      <c r="V117" s="3">
        <f t="shared" si="9"/>
        <v>1.7523325009701625</v>
      </c>
    </row>
    <row r="118" spans="13:22" x14ac:dyDescent="0.25">
      <c r="M118" s="3">
        <v>114</v>
      </c>
      <c r="N118" s="122">
        <f>('CBA Result'!$G$163*_xlfn.GAMMA.INV(T118,IF($O$2="Railway",$D$31,$D$32),IF($O$2="Railway",$F$31,$F$32)))</f>
        <v>491096011.6055969</v>
      </c>
      <c r="O118" s="122">
        <f>'CBA Result'!$G$162+'CBA Result'!$G$166+'CBA Result'!$G$167+'CBA Result'!$G$168+'CBA Result'!$G$169</f>
        <v>36081859.323037572</v>
      </c>
      <c r="P118" s="122">
        <f>'CBA Result'!$G$164+'CBA Result'!$G$165</f>
        <v>3215028601.0041852</v>
      </c>
      <c r="Q118" s="122">
        <f>'CBA Result'!$G$149</f>
        <v>-2742713597.7746048</v>
      </c>
      <c r="R118" s="122">
        <v>0.83259191066444427</v>
      </c>
      <c r="S118" s="122">
        <f t="shared" si="7"/>
        <v>5549582746.8015223</v>
      </c>
      <c r="T118" s="122">
        <v>0.72111266962139786</v>
      </c>
      <c r="U118" s="122">
        <f t="shared" si="8"/>
        <v>-2320993499.001893</v>
      </c>
      <c r="V118" s="3">
        <f t="shared" si="9"/>
        <v>2.6181721837408736</v>
      </c>
    </row>
    <row r="119" spans="13:22" x14ac:dyDescent="0.25">
      <c r="M119" s="3">
        <v>115</v>
      </c>
      <c r="N119" s="122">
        <f>('CBA Result'!$G$163*_xlfn.GAMMA.INV(T119,IF($O$2="Railway",$D$31,$D$32),IF($O$2="Railway",$F$31,$F$32)))</f>
        <v>694728534.10654104</v>
      </c>
      <c r="O119" s="122">
        <f>'CBA Result'!$G$162+'CBA Result'!$G$166+'CBA Result'!$G$167+'CBA Result'!$G$168+'CBA Result'!$G$169</f>
        <v>36081859.323037572</v>
      </c>
      <c r="P119" s="122">
        <f>'CBA Result'!$G$164+'CBA Result'!$G$165</f>
        <v>3215028601.0041852</v>
      </c>
      <c r="Q119" s="122">
        <f>'CBA Result'!$G$149</f>
        <v>-2742713597.7746048</v>
      </c>
      <c r="R119" s="122">
        <v>0.43253417844404229</v>
      </c>
      <c r="S119" s="122">
        <f t="shared" si="7"/>
        <v>3571129251.5719895</v>
      </c>
      <c r="T119" s="122">
        <v>0.95388704536390279</v>
      </c>
      <c r="U119" s="122">
        <f t="shared" si="8"/>
        <v>-3283391379.947464</v>
      </c>
      <c r="V119" s="3">
        <f t="shared" si="9"/>
        <v>1.3102122614058886</v>
      </c>
    </row>
    <row r="120" spans="13:22" x14ac:dyDescent="0.25">
      <c r="M120" s="3">
        <v>116</v>
      </c>
      <c r="N120" s="122">
        <f>('CBA Result'!$G$163*_xlfn.GAMMA.INV(T120,IF($O$2="Railway",$D$31,$D$32),IF($O$2="Railway",$F$31,$F$32)))</f>
        <v>224084466.43962386</v>
      </c>
      <c r="O120" s="122">
        <f>'CBA Result'!$G$162+'CBA Result'!$G$166+'CBA Result'!$G$167+'CBA Result'!$G$168+'CBA Result'!$G$169</f>
        <v>36081859.323037572</v>
      </c>
      <c r="P120" s="122">
        <f>'CBA Result'!$G$164+'CBA Result'!$G$165</f>
        <v>3215028601.0041852</v>
      </c>
      <c r="Q120" s="122">
        <f>'CBA Result'!$G$149</f>
        <v>-2742713597.7746048</v>
      </c>
      <c r="R120" s="122">
        <v>0.64082085788967569</v>
      </c>
      <c r="S120" s="122">
        <f t="shared" si="7"/>
        <v>4487484236.4745255</v>
      </c>
      <c r="T120" s="122">
        <v>7.0330243659814995E-2</v>
      </c>
      <c r="U120" s="122">
        <f t="shared" si="8"/>
        <v>-1059056839.2792612</v>
      </c>
      <c r="V120" s="3">
        <f t="shared" si="9"/>
        <v>4.4829043977169247</v>
      </c>
    </row>
    <row r="121" spans="13:22" x14ac:dyDescent="0.25">
      <c r="M121" s="3">
        <v>117</v>
      </c>
      <c r="N121" s="122">
        <f>('CBA Result'!$G$163*_xlfn.GAMMA.INV(T121,IF($O$2="Railway",$D$31,$D$32),IF($O$2="Railway",$F$31,$F$32)))</f>
        <v>257547881.4270139</v>
      </c>
      <c r="O121" s="122">
        <f>'CBA Result'!$G$162+'CBA Result'!$G$166+'CBA Result'!$G$167+'CBA Result'!$G$168+'CBA Result'!$G$169</f>
        <v>36081859.323037572</v>
      </c>
      <c r="P121" s="122">
        <f>'CBA Result'!$G$164+'CBA Result'!$G$165</f>
        <v>3215028601.0041852</v>
      </c>
      <c r="Q121" s="122">
        <f>'CBA Result'!$G$149</f>
        <v>-2742713597.7746048</v>
      </c>
      <c r="R121" s="122">
        <v>3.3479372787251216E-2</v>
      </c>
      <c r="S121" s="122">
        <f t="shared" si="7"/>
        <v>1469933802.5334365</v>
      </c>
      <c r="T121" s="122">
        <v>0.12627377876773993</v>
      </c>
      <c r="U121" s="122">
        <f t="shared" si="8"/>
        <v>-1217209963.7288055</v>
      </c>
      <c r="V121" s="3">
        <f t="shared" si="9"/>
        <v>1.448857301398504</v>
      </c>
    </row>
    <row r="122" spans="13:22" x14ac:dyDescent="0.25">
      <c r="M122" s="3">
        <v>118</v>
      </c>
      <c r="N122" s="122">
        <f>('CBA Result'!$G$163*_xlfn.GAMMA.INV(T122,IF($O$2="Railway",$D$31,$D$32),IF($O$2="Railway",$F$31,$F$32)))</f>
        <v>327211111.34008878</v>
      </c>
      <c r="O122" s="122">
        <f>'CBA Result'!$G$162+'CBA Result'!$G$166+'CBA Result'!$G$167+'CBA Result'!$G$168+'CBA Result'!$G$169</f>
        <v>36081859.323037572</v>
      </c>
      <c r="P122" s="122">
        <f>'CBA Result'!$G$164+'CBA Result'!$G$165</f>
        <v>3215028601.0041852</v>
      </c>
      <c r="Q122" s="122">
        <f>'CBA Result'!$G$149</f>
        <v>-2742713597.7746048</v>
      </c>
      <c r="R122" s="122">
        <v>0.685821114739256</v>
      </c>
      <c r="S122" s="122">
        <f t="shared" si="7"/>
        <v>4706003100.6129742</v>
      </c>
      <c r="T122" s="122">
        <v>0.29322102166038422</v>
      </c>
      <c r="U122" s="122">
        <f t="shared" si="8"/>
        <v>-1546448849.6629348</v>
      </c>
      <c r="V122" s="3">
        <f t="shared" si="9"/>
        <v>3.278023759001798</v>
      </c>
    </row>
    <row r="123" spans="13:22" x14ac:dyDescent="0.25">
      <c r="M123" s="3">
        <v>119</v>
      </c>
      <c r="N123" s="122">
        <f>('CBA Result'!$G$163*_xlfn.GAMMA.INV(T123,IF($O$2="Railway",$D$31,$D$32),IF($O$2="Railway",$F$31,$F$32)))</f>
        <v>440349727.72953975</v>
      </c>
      <c r="O123" s="122">
        <f>'CBA Result'!$G$162+'CBA Result'!$G$166+'CBA Result'!$G$167+'CBA Result'!$G$168+'CBA Result'!$G$169</f>
        <v>36081859.323037572</v>
      </c>
      <c r="P123" s="122">
        <f>'CBA Result'!$G$164+'CBA Result'!$G$165</f>
        <v>3215028601.0041852</v>
      </c>
      <c r="Q123" s="122">
        <f>'CBA Result'!$G$149</f>
        <v>-2742713597.7746048</v>
      </c>
      <c r="R123" s="122">
        <v>0.94550184462242171</v>
      </c>
      <c r="S123" s="122">
        <f t="shared" si="7"/>
        <v>6585435122.182354</v>
      </c>
      <c r="T123" s="122">
        <v>0.60542719006002776</v>
      </c>
      <c r="U123" s="122">
        <f t="shared" si="8"/>
        <v>-2081158940.8067334</v>
      </c>
      <c r="V123" s="3">
        <f t="shared" si="9"/>
        <v>3.3932375710321736</v>
      </c>
    </row>
    <row r="124" spans="13:22" x14ac:dyDescent="0.25">
      <c r="M124" s="3">
        <v>120</v>
      </c>
      <c r="N124" s="122">
        <f>('CBA Result'!$G$163*_xlfn.GAMMA.INV(T124,IF($O$2="Railway",$D$31,$D$32),IF($O$2="Railway",$F$31,$F$32)))</f>
        <v>296825628.58358365</v>
      </c>
      <c r="O124" s="122">
        <f>'CBA Result'!$G$162+'CBA Result'!$G$166+'CBA Result'!$G$167+'CBA Result'!$G$168+'CBA Result'!$G$169</f>
        <v>36081859.323037572</v>
      </c>
      <c r="P124" s="122">
        <f>'CBA Result'!$G$164+'CBA Result'!$G$165</f>
        <v>3215028601.0041852</v>
      </c>
      <c r="Q124" s="122">
        <f>'CBA Result'!$G$149</f>
        <v>-2742713597.7746048</v>
      </c>
      <c r="R124" s="122">
        <v>0.61735447533164989</v>
      </c>
      <c r="S124" s="122">
        <f t="shared" si="7"/>
        <v>4377817908.2504959</v>
      </c>
      <c r="T124" s="122">
        <v>0.21366344772762269</v>
      </c>
      <c r="U124" s="122">
        <f t="shared" si="8"/>
        <v>-1402842495.1513014</v>
      </c>
      <c r="V124" s="3">
        <f t="shared" si="9"/>
        <v>3.3579859552579698</v>
      </c>
    </row>
    <row r="125" spans="13:22" x14ac:dyDescent="0.25">
      <c r="M125" s="3">
        <v>121</v>
      </c>
      <c r="N125" s="122">
        <f>('CBA Result'!$G$163*_xlfn.GAMMA.INV(T125,IF($O$2="Railway",$D$31,$D$32),IF($O$2="Railway",$F$31,$F$32)))</f>
        <v>633088290.17410195</v>
      </c>
      <c r="O125" s="122">
        <f>'CBA Result'!$G$162+'CBA Result'!$G$166+'CBA Result'!$G$167+'CBA Result'!$G$168+'CBA Result'!$G$169</f>
        <v>36081859.323037572</v>
      </c>
      <c r="P125" s="122">
        <f>'CBA Result'!$G$164+'CBA Result'!$G$165</f>
        <v>3215028601.0041852</v>
      </c>
      <c r="Q125" s="122">
        <f>'CBA Result'!$G$149</f>
        <v>-2742713597.7746048</v>
      </c>
      <c r="R125" s="122">
        <v>0.3716986184283827</v>
      </c>
      <c r="S125" s="122">
        <f t="shared" si="7"/>
        <v>3313330216.6132035</v>
      </c>
      <c r="T125" s="122">
        <v>0.91566144365272906</v>
      </c>
      <c r="U125" s="122">
        <f t="shared" si="8"/>
        <v>-2992070330.5739665</v>
      </c>
      <c r="V125" s="3">
        <f t="shared" si="9"/>
        <v>1.3310183004108673</v>
      </c>
    </row>
    <row r="126" spans="13:22" x14ac:dyDescent="0.25">
      <c r="M126" s="3">
        <v>122</v>
      </c>
      <c r="N126" s="122">
        <f>('CBA Result'!$G$163*_xlfn.GAMMA.INV(T126,IF($O$2="Railway",$D$31,$D$32),IF($O$2="Railway",$F$31,$F$32)))</f>
        <v>404047716.64108217</v>
      </c>
      <c r="O126" s="122">
        <f>'CBA Result'!$G$162+'CBA Result'!$G$166+'CBA Result'!$G$167+'CBA Result'!$G$168+'CBA Result'!$G$169</f>
        <v>36081859.323037572</v>
      </c>
      <c r="P126" s="122">
        <f>'CBA Result'!$G$164+'CBA Result'!$G$165</f>
        <v>3215028601.0041852</v>
      </c>
      <c r="Q126" s="122">
        <f>'CBA Result'!$G$149</f>
        <v>-2742713597.7746048</v>
      </c>
      <c r="R126" s="122">
        <v>0.50692162106759087</v>
      </c>
      <c r="S126" s="122">
        <f t="shared" si="7"/>
        <v>3887862908.6673326</v>
      </c>
      <c r="T126" s="122">
        <v>0.50962421208731246</v>
      </c>
      <c r="U126" s="122">
        <f t="shared" si="8"/>
        <v>-1909590184.9100313</v>
      </c>
      <c r="V126" s="3">
        <f t="shared" si="9"/>
        <v>2.266450947869405</v>
      </c>
    </row>
    <row r="127" spans="13:22" x14ac:dyDescent="0.25">
      <c r="M127" s="3">
        <v>123</v>
      </c>
      <c r="N127" s="122">
        <f>('CBA Result'!$G$163*_xlfn.GAMMA.INV(T127,IF($O$2="Railway",$D$31,$D$32),IF($O$2="Railway",$F$31,$F$32)))</f>
        <v>497327383.90469342</v>
      </c>
      <c r="O127" s="122">
        <f>'CBA Result'!$G$162+'CBA Result'!$G$166+'CBA Result'!$G$167+'CBA Result'!$G$168+'CBA Result'!$G$169</f>
        <v>36081859.323037572</v>
      </c>
      <c r="P127" s="122">
        <f>'CBA Result'!$G$164+'CBA Result'!$G$165</f>
        <v>3215028601.0041852</v>
      </c>
      <c r="Q127" s="122">
        <f>'CBA Result'!$G$149</f>
        <v>-2742713597.7746048</v>
      </c>
      <c r="R127" s="122">
        <v>0.50896934413251349</v>
      </c>
      <c r="S127" s="122">
        <f t="shared" si="7"/>
        <v>3896674615.5831175</v>
      </c>
      <c r="T127" s="122">
        <v>0.73360907839857359</v>
      </c>
      <c r="U127" s="122">
        <f t="shared" si="8"/>
        <v>-2350443900.2559733</v>
      </c>
      <c r="V127" s="3">
        <f t="shared" si="9"/>
        <v>1.8847860433207504</v>
      </c>
    </row>
    <row r="128" spans="13:22" x14ac:dyDescent="0.25">
      <c r="M128" s="3">
        <v>124</v>
      </c>
      <c r="N128" s="122">
        <f>('CBA Result'!$G$163*_xlfn.GAMMA.INV(T128,IF($O$2="Railway",$D$31,$D$32),IF($O$2="Railway",$F$31,$F$32)))</f>
        <v>433617241.61253905</v>
      </c>
      <c r="O128" s="122">
        <f>'CBA Result'!$G$162+'CBA Result'!$G$166+'CBA Result'!$G$167+'CBA Result'!$G$168+'CBA Result'!$G$169</f>
        <v>36081859.323037572</v>
      </c>
      <c r="P128" s="122">
        <f>'CBA Result'!$G$164+'CBA Result'!$G$165</f>
        <v>3215028601.0041852</v>
      </c>
      <c r="Q128" s="122">
        <f>'CBA Result'!$G$149</f>
        <v>-2742713597.7746048</v>
      </c>
      <c r="R128" s="122">
        <v>0.18286430385565666</v>
      </c>
      <c r="S128" s="122">
        <f t="shared" si="7"/>
        <v>2458797893.1371231</v>
      </c>
      <c r="T128" s="122">
        <v>0.58836316459246285</v>
      </c>
      <c r="U128" s="122">
        <f t="shared" si="8"/>
        <v>-2049340200.3967044</v>
      </c>
      <c r="V128" s="3">
        <f t="shared" si="9"/>
        <v>1.4289950460669296</v>
      </c>
    </row>
    <row r="129" spans="13:22" x14ac:dyDescent="0.25">
      <c r="M129" s="3">
        <v>125</v>
      </c>
      <c r="N129" s="122">
        <f>('CBA Result'!$G$163*_xlfn.GAMMA.INV(T129,IF($O$2="Railway",$D$31,$D$32),IF($O$2="Railway",$F$31,$F$32)))</f>
        <v>224338703.62739959</v>
      </c>
      <c r="O129" s="122">
        <f>'CBA Result'!$G$162+'CBA Result'!$G$166+'CBA Result'!$G$167+'CBA Result'!$G$168+'CBA Result'!$G$169</f>
        <v>36081859.323037572</v>
      </c>
      <c r="P129" s="122">
        <f>'CBA Result'!$G$164+'CBA Result'!$G$165</f>
        <v>3215028601.0041852</v>
      </c>
      <c r="Q129" s="122">
        <f>'CBA Result'!$G$149</f>
        <v>-2742713597.7746048</v>
      </c>
      <c r="R129" s="122">
        <v>0.42187903861352638</v>
      </c>
      <c r="S129" s="122">
        <f t="shared" si="7"/>
        <v>3526044367.90938</v>
      </c>
      <c r="T129" s="122">
        <v>7.0684847623843416E-2</v>
      </c>
      <c r="U129" s="122">
        <f t="shared" si="8"/>
        <v>-1060258402.4076254</v>
      </c>
      <c r="V129" s="3">
        <f t="shared" si="9"/>
        <v>3.5712661387653668</v>
      </c>
    </row>
    <row r="130" spans="13:22" x14ac:dyDescent="0.25">
      <c r="M130" s="3">
        <v>126</v>
      </c>
      <c r="N130" s="122">
        <f>('CBA Result'!$G$163*_xlfn.GAMMA.INV(T130,IF($O$2="Railway",$D$31,$D$32),IF($O$2="Railway",$F$31,$F$32)))</f>
        <v>355563719.07072538</v>
      </c>
      <c r="O130" s="122">
        <f>'CBA Result'!$G$162+'CBA Result'!$G$166+'CBA Result'!$G$167+'CBA Result'!$G$168+'CBA Result'!$G$169</f>
        <v>36081859.323037572</v>
      </c>
      <c r="P130" s="122">
        <f>'CBA Result'!$G$164+'CBA Result'!$G$165</f>
        <v>3215028601.0041852</v>
      </c>
      <c r="Q130" s="122">
        <f>'CBA Result'!$G$149</f>
        <v>-2742713597.7746048</v>
      </c>
      <c r="R130" s="122">
        <v>0.65572961517840445</v>
      </c>
      <c r="S130" s="122">
        <f t="shared" si="7"/>
        <v>4558577956.6240425</v>
      </c>
      <c r="T130" s="122">
        <v>0.372662167462115</v>
      </c>
      <c r="U130" s="122">
        <f t="shared" si="8"/>
        <v>-1680447531.5243707</v>
      </c>
      <c r="V130" s="3">
        <f t="shared" si="9"/>
        <v>2.9457769089210117</v>
      </c>
    </row>
    <row r="131" spans="13:22" x14ac:dyDescent="0.25">
      <c r="M131" s="3">
        <v>127</v>
      </c>
      <c r="N131" s="122">
        <f>('CBA Result'!$G$163*_xlfn.GAMMA.INV(T131,IF($O$2="Railway",$D$31,$D$32),IF($O$2="Railway",$F$31,$F$32)))</f>
        <v>285552712.68352979</v>
      </c>
      <c r="O131" s="122">
        <f>'CBA Result'!$G$162+'CBA Result'!$G$166+'CBA Result'!$G$167+'CBA Result'!$G$168+'CBA Result'!$G$169</f>
        <v>36081859.323037572</v>
      </c>
      <c r="P131" s="122">
        <f>'CBA Result'!$G$164+'CBA Result'!$G$165</f>
        <v>3215028601.0041852</v>
      </c>
      <c r="Q131" s="122">
        <f>'CBA Result'!$G$149</f>
        <v>-2742713597.7746048</v>
      </c>
      <c r="R131" s="122">
        <v>0.87664319678112912</v>
      </c>
      <c r="S131" s="122">
        <f t="shared" si="7"/>
        <v>5878592268.5148964</v>
      </c>
      <c r="T131" s="122">
        <v>0.18649285488662226</v>
      </c>
      <c r="U131" s="122">
        <f t="shared" si="8"/>
        <v>-1349565001.7477655</v>
      </c>
      <c r="V131" s="3">
        <f t="shared" si="9"/>
        <v>4.5942409831996294</v>
      </c>
    </row>
    <row r="132" spans="13:22" x14ac:dyDescent="0.25">
      <c r="M132" s="3">
        <v>128</v>
      </c>
      <c r="N132" s="122">
        <f>('CBA Result'!$G$163*_xlfn.GAMMA.INV(T132,IF($O$2="Railway",$D$31,$D$32),IF($O$2="Railway",$F$31,$F$32)))</f>
        <v>467720608.35331744</v>
      </c>
      <c r="O132" s="122">
        <f>'CBA Result'!$G$162+'CBA Result'!$G$166+'CBA Result'!$G$167+'CBA Result'!$G$168+'CBA Result'!$G$169</f>
        <v>36081859.323037572</v>
      </c>
      <c r="P132" s="122">
        <f>'CBA Result'!$G$164+'CBA Result'!$G$165</f>
        <v>3215028601.0041852</v>
      </c>
      <c r="Q132" s="122">
        <f>'CBA Result'!$G$149</f>
        <v>-2742713597.7746048</v>
      </c>
      <c r="R132" s="122">
        <v>0.24670997579004583</v>
      </c>
      <c r="S132" s="122">
        <f t="shared" si="7"/>
        <v>2765019293.5951204</v>
      </c>
      <c r="T132" s="122">
        <v>0.67081985141491474</v>
      </c>
      <c r="U132" s="122">
        <f t="shared" si="8"/>
        <v>-2210517832.9346633</v>
      </c>
      <c r="V132" s="3">
        <f t="shared" si="9"/>
        <v>1.4787583762361316</v>
      </c>
    </row>
    <row r="133" spans="13:22" x14ac:dyDescent="0.25">
      <c r="M133" s="3">
        <v>129</v>
      </c>
      <c r="N133" s="122">
        <f>('CBA Result'!$G$163*_xlfn.GAMMA.INV(T133,IF($O$2="Railway",$D$31,$D$32),IF($O$2="Railway",$F$31,$F$32)))</f>
        <v>285773284.91293919</v>
      </c>
      <c r="O133" s="122">
        <f>'CBA Result'!$G$162+'CBA Result'!$G$166+'CBA Result'!$G$167+'CBA Result'!$G$168+'CBA Result'!$G$169</f>
        <v>36081859.323037572</v>
      </c>
      <c r="P133" s="122">
        <f>'CBA Result'!$G$164+'CBA Result'!$G$165</f>
        <v>3215028601.0041852</v>
      </c>
      <c r="Q133" s="122">
        <f>'CBA Result'!$G$149</f>
        <v>-2742713597.7746048</v>
      </c>
      <c r="R133" s="122">
        <v>0.81632577825462005</v>
      </c>
      <c r="S133" s="122">
        <f t="shared" si="7"/>
        <v>5440743474.4333639</v>
      </c>
      <c r="T133" s="122">
        <v>0.18700980734194506</v>
      </c>
      <c r="U133" s="122">
        <f t="shared" si="8"/>
        <v>-1350607459.2274053</v>
      </c>
      <c r="V133" s="3">
        <f t="shared" si="9"/>
        <v>4.2666716959831907</v>
      </c>
    </row>
    <row r="134" spans="13:22" x14ac:dyDescent="0.25">
      <c r="M134" s="3">
        <v>130</v>
      </c>
      <c r="N134" s="122">
        <f>('CBA Result'!$G$163*_xlfn.GAMMA.INV(T134,IF($O$2="Railway",$D$31,$D$32),IF($O$2="Railway",$F$31,$F$32)))</f>
        <v>347439714.1474582</v>
      </c>
      <c r="O134" s="122">
        <f>'CBA Result'!$G$162+'CBA Result'!$G$166+'CBA Result'!$G$167+'CBA Result'!$G$168+'CBA Result'!$G$169</f>
        <v>36081859.323037572</v>
      </c>
      <c r="P134" s="122">
        <f>'CBA Result'!$G$164+'CBA Result'!$G$165</f>
        <v>3215028601.0041852</v>
      </c>
      <c r="Q134" s="122">
        <f>'CBA Result'!$G$149</f>
        <v>-2742713597.7746048</v>
      </c>
      <c r="R134" s="122">
        <v>0.4133165290577947</v>
      </c>
      <c r="S134" s="122">
        <f t="shared" ref="S134:S197" si="10">_xlfn.BETA.INV(R134,IF($O$2="Railway",$I$30,$J$30),IF($O$2="Railway",$I$31,$J$31),IF($O$2="Railway",$I$27,$J$27),IF($O$2="Railway",$I$29,$J$29))*P134</f>
        <v>3489815999.7468991</v>
      </c>
      <c r="T134" s="122">
        <v>0.34961274800919129</v>
      </c>
      <c r="U134" s="122">
        <f t="shared" ref="U134:U197" si="11">_xlfn.GAMMA.INV(T134,IF($O$2="Railway",$D$31,$D$32),IF($O$2="Railway",$F$31,$F$32))*Q134</f>
        <v>-1642052264.2707939</v>
      </c>
      <c r="V134" s="3">
        <f t="shared" ref="V134:V197" si="12">(N134+O134+S134)/-U134</f>
        <v>2.3588393971963342</v>
      </c>
    </row>
    <row r="135" spans="13:22" x14ac:dyDescent="0.25">
      <c r="M135" s="3">
        <v>131</v>
      </c>
      <c r="N135" s="122">
        <f>('CBA Result'!$G$163*_xlfn.GAMMA.INV(T135,IF($O$2="Railway",$D$31,$D$32),IF($O$2="Railway",$F$31,$F$32)))</f>
        <v>181800227.50608996</v>
      </c>
      <c r="O135" s="122">
        <f>'CBA Result'!$G$162+'CBA Result'!$G$166+'CBA Result'!$G$167+'CBA Result'!$G$168+'CBA Result'!$G$169</f>
        <v>36081859.323037572</v>
      </c>
      <c r="P135" s="122">
        <f>'CBA Result'!$G$164+'CBA Result'!$G$165</f>
        <v>3215028601.0041852</v>
      </c>
      <c r="Q135" s="122">
        <f>'CBA Result'!$G$149</f>
        <v>-2742713597.7746048</v>
      </c>
      <c r="R135" s="122">
        <v>0.23904181823605097</v>
      </c>
      <c r="S135" s="122">
        <f t="shared" si="10"/>
        <v>2729607028.7801075</v>
      </c>
      <c r="T135" s="122">
        <v>2.6005833417720892E-2</v>
      </c>
      <c r="U135" s="122">
        <f t="shared" si="11"/>
        <v>-859215176.23233533</v>
      </c>
      <c r="V135" s="3">
        <f t="shared" si="12"/>
        <v>3.4304434990708561</v>
      </c>
    </row>
    <row r="136" spans="13:22" x14ac:dyDescent="0.25">
      <c r="M136" s="3">
        <v>132</v>
      </c>
      <c r="N136" s="122">
        <f>('CBA Result'!$G$163*_xlfn.GAMMA.INV(T136,IF($O$2="Railway",$D$31,$D$32),IF($O$2="Railway",$F$31,$F$32)))</f>
        <v>602082289.99147522</v>
      </c>
      <c r="O136" s="122">
        <f>'CBA Result'!$G$162+'CBA Result'!$G$166+'CBA Result'!$G$167+'CBA Result'!$G$168+'CBA Result'!$G$169</f>
        <v>36081859.323037572</v>
      </c>
      <c r="P136" s="122">
        <f>'CBA Result'!$G$164+'CBA Result'!$G$165</f>
        <v>3215028601.0041852</v>
      </c>
      <c r="Q136" s="122">
        <f>'CBA Result'!$G$149</f>
        <v>-2742713597.7746048</v>
      </c>
      <c r="R136" s="122">
        <v>0.51578766907847162</v>
      </c>
      <c r="S136" s="122">
        <f t="shared" si="10"/>
        <v>3926067299.2217932</v>
      </c>
      <c r="T136" s="122">
        <v>0.88773528211952935</v>
      </c>
      <c r="U136" s="122">
        <f t="shared" si="11"/>
        <v>-2845531317.5230441</v>
      </c>
      <c r="V136" s="3">
        <f t="shared" si="12"/>
        <v>1.6039997242094468</v>
      </c>
    </row>
    <row r="137" spans="13:22" x14ac:dyDescent="0.25">
      <c r="M137" s="3">
        <v>133</v>
      </c>
      <c r="N137" s="122">
        <f>('CBA Result'!$G$163*_xlfn.GAMMA.INV(T137,IF($O$2="Railway",$D$31,$D$32),IF($O$2="Railway",$F$31,$F$32)))</f>
        <v>348051945.14535201</v>
      </c>
      <c r="O137" s="122">
        <f>'CBA Result'!$G$162+'CBA Result'!$G$166+'CBA Result'!$G$167+'CBA Result'!$G$168+'CBA Result'!$G$169</f>
        <v>36081859.323037572</v>
      </c>
      <c r="P137" s="122">
        <f>'CBA Result'!$G$164+'CBA Result'!$G$165</f>
        <v>3215028601.0041852</v>
      </c>
      <c r="Q137" s="122">
        <f>'CBA Result'!$G$149</f>
        <v>-2742713597.7746048</v>
      </c>
      <c r="R137" s="122">
        <v>0.35346353352590365</v>
      </c>
      <c r="S137" s="122">
        <f t="shared" si="10"/>
        <v>3235532620.5307732</v>
      </c>
      <c r="T137" s="122">
        <v>0.35134433268694942</v>
      </c>
      <c r="U137" s="122">
        <f t="shared" si="11"/>
        <v>-1644945759.9059005</v>
      </c>
      <c r="V137" s="3">
        <f t="shared" si="12"/>
        <v>2.2004776772738248</v>
      </c>
    </row>
    <row r="138" spans="13:22" x14ac:dyDescent="0.25">
      <c r="M138" s="3">
        <v>134</v>
      </c>
      <c r="N138" s="122">
        <f>('CBA Result'!$G$163*_xlfn.GAMMA.INV(T138,IF($O$2="Railway",$D$31,$D$32),IF($O$2="Railway",$F$31,$F$32)))</f>
        <v>506329322.35867923</v>
      </c>
      <c r="O138" s="122">
        <f>'CBA Result'!$G$162+'CBA Result'!$G$166+'CBA Result'!$G$167+'CBA Result'!$G$168+'CBA Result'!$G$169</f>
        <v>36081859.323037572</v>
      </c>
      <c r="P138" s="122">
        <f>'CBA Result'!$G$164+'CBA Result'!$G$165</f>
        <v>3215028601.0041852</v>
      </c>
      <c r="Q138" s="122">
        <f>'CBA Result'!$G$149</f>
        <v>-2742713597.7746048</v>
      </c>
      <c r="R138" s="122">
        <v>0.54520573290964192</v>
      </c>
      <c r="S138" s="122">
        <f t="shared" si="10"/>
        <v>4053944818.4412742</v>
      </c>
      <c r="T138" s="122">
        <v>0.75097512137983868</v>
      </c>
      <c r="U138" s="122">
        <f t="shared" si="11"/>
        <v>-2392988413.2154799</v>
      </c>
      <c r="V138" s="3">
        <f t="shared" si="12"/>
        <v>1.9207598226298246</v>
      </c>
    </row>
    <row r="139" spans="13:22" x14ac:dyDescent="0.25">
      <c r="M139" s="3">
        <v>135</v>
      </c>
      <c r="N139" s="122">
        <f>('CBA Result'!$G$163*_xlfn.GAMMA.INV(T139,IF($O$2="Railway",$D$31,$D$32),IF($O$2="Railway",$F$31,$F$32)))</f>
        <v>471286280.29632354</v>
      </c>
      <c r="O139" s="122">
        <f>'CBA Result'!$G$162+'CBA Result'!$G$166+'CBA Result'!$G$167+'CBA Result'!$G$168+'CBA Result'!$G$169</f>
        <v>36081859.323037572</v>
      </c>
      <c r="P139" s="122">
        <f>'CBA Result'!$G$164+'CBA Result'!$G$165</f>
        <v>3215028601.0041852</v>
      </c>
      <c r="Q139" s="122">
        <f>'CBA Result'!$G$149</f>
        <v>-2742713597.7746048</v>
      </c>
      <c r="R139" s="122">
        <v>0.19243271093118908</v>
      </c>
      <c r="S139" s="122">
        <f t="shared" si="10"/>
        <v>2506610088.4887624</v>
      </c>
      <c r="T139" s="122">
        <v>0.67883432522657294</v>
      </c>
      <c r="U139" s="122">
        <f t="shared" si="11"/>
        <v>-2227369733.9961953</v>
      </c>
      <c r="V139" s="3">
        <f t="shared" si="12"/>
        <v>1.3531557792610607</v>
      </c>
    </row>
    <row r="140" spans="13:22" x14ac:dyDescent="0.25">
      <c r="M140" s="3">
        <v>136</v>
      </c>
      <c r="N140" s="122">
        <f>('CBA Result'!$G$163*_xlfn.GAMMA.INV(T140,IF($O$2="Railway",$D$31,$D$32),IF($O$2="Railway",$F$31,$F$32)))</f>
        <v>257611605.34065372</v>
      </c>
      <c r="O140" s="122">
        <f>'CBA Result'!$G$162+'CBA Result'!$G$166+'CBA Result'!$G$167+'CBA Result'!$G$168+'CBA Result'!$G$169</f>
        <v>36081859.323037572</v>
      </c>
      <c r="P140" s="122">
        <f>'CBA Result'!$G$164+'CBA Result'!$G$165</f>
        <v>3215028601.0041852</v>
      </c>
      <c r="Q140" s="122">
        <f>'CBA Result'!$G$149</f>
        <v>-2742713597.7746048</v>
      </c>
      <c r="R140" s="122">
        <v>0.1680030057081433</v>
      </c>
      <c r="S140" s="122">
        <f t="shared" si="10"/>
        <v>2382798527.633791</v>
      </c>
      <c r="T140" s="122">
        <v>0.12639769325504213</v>
      </c>
      <c r="U140" s="122">
        <f t="shared" si="11"/>
        <v>-1217511132.5141218</v>
      </c>
      <c r="V140" s="3">
        <f t="shared" si="12"/>
        <v>2.1983306113765151</v>
      </c>
    </row>
    <row r="141" spans="13:22" x14ac:dyDescent="0.25">
      <c r="M141" s="3">
        <v>137</v>
      </c>
      <c r="N141" s="122">
        <f>('CBA Result'!$G$163*_xlfn.GAMMA.INV(T141,IF($O$2="Railway",$D$31,$D$32),IF($O$2="Railway",$F$31,$F$32)))</f>
        <v>278261143.13321865</v>
      </c>
      <c r="O141" s="122">
        <f>'CBA Result'!$G$162+'CBA Result'!$G$166+'CBA Result'!$G$167+'CBA Result'!$G$168+'CBA Result'!$G$169</f>
        <v>36081859.323037572</v>
      </c>
      <c r="P141" s="122">
        <f>'CBA Result'!$G$164+'CBA Result'!$G$165</f>
        <v>3215028601.0041852</v>
      </c>
      <c r="Q141" s="122">
        <f>'CBA Result'!$G$149</f>
        <v>-2742713597.7746048</v>
      </c>
      <c r="R141" s="122">
        <v>0.73895580766788194</v>
      </c>
      <c r="S141" s="122">
        <f t="shared" si="10"/>
        <v>4982497716.2743406</v>
      </c>
      <c r="T141" s="122">
        <v>0.16975646804720146</v>
      </c>
      <c r="U141" s="122">
        <f t="shared" si="11"/>
        <v>-1315103949.0740495</v>
      </c>
      <c r="V141" s="3">
        <f t="shared" si="12"/>
        <v>4.0276973713447104</v>
      </c>
    </row>
    <row r="142" spans="13:22" x14ac:dyDescent="0.25">
      <c r="M142" s="3">
        <v>138</v>
      </c>
      <c r="N142" s="122">
        <f>('CBA Result'!$G$163*_xlfn.GAMMA.INV(T142,IF($O$2="Railway",$D$31,$D$32),IF($O$2="Railway",$F$31,$F$32)))</f>
        <v>361113709.16400731</v>
      </c>
      <c r="O142" s="122">
        <f>'CBA Result'!$G$162+'CBA Result'!$G$166+'CBA Result'!$G$167+'CBA Result'!$G$168+'CBA Result'!$G$169</f>
        <v>36081859.323037572</v>
      </c>
      <c r="P142" s="122">
        <f>'CBA Result'!$G$164+'CBA Result'!$G$165</f>
        <v>3215028601.0041852</v>
      </c>
      <c r="Q142" s="122">
        <f>'CBA Result'!$G$149</f>
        <v>-2742713597.7746048</v>
      </c>
      <c r="R142" s="122">
        <v>0.49618260844734485</v>
      </c>
      <c r="S142" s="122">
        <f t="shared" si="10"/>
        <v>3841760790.6841006</v>
      </c>
      <c r="T142" s="122">
        <v>0.38847217736252826</v>
      </c>
      <c r="U142" s="122">
        <f t="shared" si="11"/>
        <v>-1706677618.1502371</v>
      </c>
      <c r="V142" s="3">
        <f t="shared" si="12"/>
        <v>2.4837475537796583</v>
      </c>
    </row>
    <row r="143" spans="13:22" x14ac:dyDescent="0.25">
      <c r="M143" s="3">
        <v>139</v>
      </c>
      <c r="N143" s="122">
        <f>('CBA Result'!$G$163*_xlfn.GAMMA.INV(T143,IF($O$2="Railway",$D$31,$D$32),IF($O$2="Railway",$F$31,$F$32)))</f>
        <v>129244991.82169111</v>
      </c>
      <c r="O143" s="122">
        <f>'CBA Result'!$G$162+'CBA Result'!$G$166+'CBA Result'!$G$167+'CBA Result'!$G$168+'CBA Result'!$G$169</f>
        <v>36081859.323037572</v>
      </c>
      <c r="P143" s="122">
        <f>'CBA Result'!$G$164+'CBA Result'!$G$165</f>
        <v>3215028601.0041852</v>
      </c>
      <c r="Q143" s="122">
        <f>'CBA Result'!$G$149</f>
        <v>-2742713597.7746048</v>
      </c>
      <c r="R143" s="122">
        <v>0.70801560613092862</v>
      </c>
      <c r="S143" s="122">
        <f t="shared" si="10"/>
        <v>4818669794.7486429</v>
      </c>
      <c r="T143" s="122">
        <v>3.9995539420158988E-3</v>
      </c>
      <c r="U143" s="122">
        <f t="shared" si="11"/>
        <v>-610831240.13968086</v>
      </c>
      <c r="V143" s="3">
        <f t="shared" si="12"/>
        <v>8.1593676262426662</v>
      </c>
    </row>
    <row r="144" spans="13:22" x14ac:dyDescent="0.25">
      <c r="M144" s="3">
        <v>140</v>
      </c>
      <c r="N144" s="122">
        <f>('CBA Result'!$G$163*_xlfn.GAMMA.INV(T144,IF($O$2="Railway",$D$31,$D$32),IF($O$2="Railway",$F$31,$F$32)))</f>
        <v>318421875.05384529</v>
      </c>
      <c r="O144" s="122">
        <f>'CBA Result'!$G$162+'CBA Result'!$G$166+'CBA Result'!$G$167+'CBA Result'!$G$168+'CBA Result'!$G$169</f>
        <v>36081859.323037572</v>
      </c>
      <c r="P144" s="122">
        <f>'CBA Result'!$G$164+'CBA Result'!$G$165</f>
        <v>3215028601.0041852</v>
      </c>
      <c r="Q144" s="122">
        <f>'CBA Result'!$G$149</f>
        <v>-2742713597.7746048</v>
      </c>
      <c r="R144" s="122">
        <v>0.19183532580709495</v>
      </c>
      <c r="S144" s="122">
        <f t="shared" si="10"/>
        <v>2503648613.9192085</v>
      </c>
      <c r="T144" s="122">
        <v>0.26942292975511228</v>
      </c>
      <c r="U144" s="122">
        <f t="shared" si="11"/>
        <v>-1504909599.0897782</v>
      </c>
      <c r="V144" s="3">
        <f t="shared" si="12"/>
        <v>1.8992186308232746</v>
      </c>
    </row>
    <row r="145" spans="13:22" x14ac:dyDescent="0.25">
      <c r="M145" s="3">
        <v>141</v>
      </c>
      <c r="N145" s="122">
        <f>('CBA Result'!$G$163*_xlfn.GAMMA.INV(T145,IF($O$2="Railway",$D$31,$D$32),IF($O$2="Railway",$F$31,$F$32)))</f>
        <v>239494850.98361665</v>
      </c>
      <c r="O145" s="122">
        <f>'CBA Result'!$G$162+'CBA Result'!$G$166+'CBA Result'!$G$167+'CBA Result'!$G$168+'CBA Result'!$G$169</f>
        <v>36081859.323037572</v>
      </c>
      <c r="P145" s="122">
        <f>'CBA Result'!$G$164+'CBA Result'!$G$165</f>
        <v>3215028601.0041852</v>
      </c>
      <c r="Q145" s="122">
        <f>'CBA Result'!$G$149</f>
        <v>-2742713597.7746048</v>
      </c>
      <c r="R145" s="122">
        <v>0.56970444136273501</v>
      </c>
      <c r="S145" s="122">
        <f t="shared" si="10"/>
        <v>4162039368.5549517</v>
      </c>
      <c r="T145" s="122">
        <v>9.3789951884664768E-2</v>
      </c>
      <c r="U145" s="122">
        <f t="shared" si="11"/>
        <v>-1131888630.819958</v>
      </c>
      <c r="V145" s="3">
        <f t="shared" si="12"/>
        <v>3.9205412600062308</v>
      </c>
    </row>
    <row r="146" spans="13:22" x14ac:dyDescent="0.25">
      <c r="M146" s="3">
        <v>142</v>
      </c>
      <c r="N146" s="122">
        <f>('CBA Result'!$G$163*_xlfn.GAMMA.INV(T146,IF($O$2="Railway",$D$31,$D$32),IF($O$2="Railway",$F$31,$F$32)))</f>
        <v>277919846.81688976</v>
      </c>
      <c r="O146" s="122">
        <f>'CBA Result'!$G$162+'CBA Result'!$G$166+'CBA Result'!$G$167+'CBA Result'!$G$168+'CBA Result'!$G$169</f>
        <v>36081859.323037572</v>
      </c>
      <c r="P146" s="122">
        <f>'CBA Result'!$G$164+'CBA Result'!$G$165</f>
        <v>3215028601.0041852</v>
      </c>
      <c r="Q146" s="122">
        <f>'CBA Result'!$G$149</f>
        <v>-2742713597.7746048</v>
      </c>
      <c r="R146" s="122">
        <v>0.61520440207562033</v>
      </c>
      <c r="S146" s="122">
        <f t="shared" si="10"/>
        <v>4367894343.9535666</v>
      </c>
      <c r="T146" s="122">
        <v>0.16899030233486312</v>
      </c>
      <c r="U146" s="122">
        <f t="shared" si="11"/>
        <v>-1313490931.4304266</v>
      </c>
      <c r="V146" s="3">
        <f t="shared" si="12"/>
        <v>3.5644677386503036</v>
      </c>
    </row>
    <row r="147" spans="13:22" x14ac:dyDescent="0.25">
      <c r="M147" s="3">
        <v>143</v>
      </c>
      <c r="N147" s="122">
        <f>('CBA Result'!$G$163*_xlfn.GAMMA.INV(T147,IF($O$2="Railway",$D$31,$D$32),IF($O$2="Railway",$F$31,$F$32)))</f>
        <v>388972027.79255521</v>
      </c>
      <c r="O147" s="122">
        <f>'CBA Result'!$G$162+'CBA Result'!$G$166+'CBA Result'!$G$167+'CBA Result'!$G$168+'CBA Result'!$G$169</f>
        <v>36081859.323037572</v>
      </c>
      <c r="P147" s="122">
        <f>'CBA Result'!$G$164+'CBA Result'!$G$165</f>
        <v>3215028601.0041852</v>
      </c>
      <c r="Q147" s="122">
        <f>'CBA Result'!$G$149</f>
        <v>-2742713597.7746048</v>
      </c>
      <c r="R147" s="122">
        <v>0.73029141390573105</v>
      </c>
      <c r="S147" s="122">
        <f t="shared" si="10"/>
        <v>4935738081.9786825</v>
      </c>
      <c r="T147" s="122">
        <v>0.46763890360579385</v>
      </c>
      <c r="U147" s="122">
        <f t="shared" si="11"/>
        <v>-1838340215.4875398</v>
      </c>
      <c r="V147" s="3">
        <f t="shared" si="12"/>
        <v>2.9161043880403601</v>
      </c>
    </row>
    <row r="148" spans="13:22" x14ac:dyDescent="0.25">
      <c r="M148" s="3">
        <v>144</v>
      </c>
      <c r="N148" s="122">
        <f>('CBA Result'!$G$163*_xlfn.GAMMA.INV(T148,IF($O$2="Railway",$D$31,$D$32),IF($O$2="Railway",$F$31,$F$32)))</f>
        <v>559767894.3014586</v>
      </c>
      <c r="O148" s="122">
        <f>'CBA Result'!$G$162+'CBA Result'!$G$166+'CBA Result'!$G$167+'CBA Result'!$G$168+'CBA Result'!$G$169</f>
        <v>36081859.323037572</v>
      </c>
      <c r="P148" s="122">
        <f>'CBA Result'!$G$164+'CBA Result'!$G$165</f>
        <v>3215028601.0041852</v>
      </c>
      <c r="Q148" s="122">
        <f>'CBA Result'!$G$149</f>
        <v>-2742713597.7746048</v>
      </c>
      <c r="R148" s="122">
        <v>0.21275804966180867</v>
      </c>
      <c r="S148" s="122">
        <f t="shared" si="10"/>
        <v>2605678565.3027902</v>
      </c>
      <c r="T148" s="122">
        <v>0.8376091241111957</v>
      </c>
      <c r="U148" s="122">
        <f t="shared" si="11"/>
        <v>-2645547129.1163249</v>
      </c>
      <c r="V148" s="3">
        <f t="shared" si="12"/>
        <v>1.2101573559933789</v>
      </c>
    </row>
    <row r="149" spans="13:22" x14ac:dyDescent="0.25">
      <c r="M149" s="3">
        <v>145</v>
      </c>
      <c r="N149" s="122">
        <f>('CBA Result'!$G$163*_xlfn.GAMMA.INV(T149,IF($O$2="Railway",$D$31,$D$32),IF($O$2="Railway",$F$31,$F$32)))</f>
        <v>352559984.26636767</v>
      </c>
      <c r="O149" s="122">
        <f>'CBA Result'!$G$162+'CBA Result'!$G$166+'CBA Result'!$G$167+'CBA Result'!$G$168+'CBA Result'!$G$169</f>
        <v>36081859.323037572</v>
      </c>
      <c r="P149" s="122">
        <f>'CBA Result'!$G$164+'CBA Result'!$G$165</f>
        <v>3215028601.0041852</v>
      </c>
      <c r="Q149" s="122">
        <f>'CBA Result'!$G$149</f>
        <v>-2742713597.7746048</v>
      </c>
      <c r="R149" s="122">
        <v>0.59643591865155321</v>
      </c>
      <c r="S149" s="122">
        <f t="shared" si="10"/>
        <v>4282068620.2745008</v>
      </c>
      <c r="T149" s="122">
        <v>0.36412363451024743</v>
      </c>
      <c r="U149" s="122">
        <f t="shared" si="11"/>
        <v>-1666251429.766495</v>
      </c>
      <c r="V149" s="3">
        <f t="shared" si="12"/>
        <v>2.8031246547938142</v>
      </c>
    </row>
    <row r="150" spans="13:22" x14ac:dyDescent="0.25">
      <c r="M150" s="3">
        <v>146</v>
      </c>
      <c r="N150" s="122">
        <f>('CBA Result'!$G$163*_xlfn.GAMMA.INV(T150,IF($O$2="Railway",$D$31,$D$32),IF($O$2="Railway",$F$31,$F$32)))</f>
        <v>239760037.1501832</v>
      </c>
      <c r="O150" s="122">
        <f>'CBA Result'!$G$162+'CBA Result'!$G$166+'CBA Result'!$G$167+'CBA Result'!$G$168+'CBA Result'!$G$169</f>
        <v>36081859.323037572</v>
      </c>
      <c r="P150" s="122">
        <f>'CBA Result'!$G$164+'CBA Result'!$G$165</f>
        <v>3215028601.0041852</v>
      </c>
      <c r="Q150" s="122">
        <f>'CBA Result'!$G$149</f>
        <v>-2742713597.7746048</v>
      </c>
      <c r="R150" s="122">
        <v>0.72860643196146846</v>
      </c>
      <c r="S150" s="122">
        <f t="shared" si="10"/>
        <v>4926728339.0789671</v>
      </c>
      <c r="T150" s="122">
        <v>9.4228502849011964E-2</v>
      </c>
      <c r="U150" s="122">
        <f t="shared" si="11"/>
        <v>-1133141940.4663017</v>
      </c>
      <c r="V150" s="3">
        <f t="shared" si="12"/>
        <v>4.5912785060371757</v>
      </c>
    </row>
    <row r="151" spans="13:22" x14ac:dyDescent="0.25">
      <c r="M151" s="3">
        <v>147</v>
      </c>
      <c r="N151" s="122">
        <f>('CBA Result'!$G$163*_xlfn.GAMMA.INV(T151,IF($O$2="Railway",$D$31,$D$32),IF($O$2="Railway",$F$31,$F$32)))</f>
        <v>328822401.2687881</v>
      </c>
      <c r="O151" s="122">
        <f>'CBA Result'!$G$162+'CBA Result'!$G$166+'CBA Result'!$G$167+'CBA Result'!$G$168+'CBA Result'!$G$169</f>
        <v>36081859.323037572</v>
      </c>
      <c r="P151" s="122">
        <f>'CBA Result'!$G$164+'CBA Result'!$G$165</f>
        <v>3215028601.0041852</v>
      </c>
      <c r="Q151" s="122">
        <f>'CBA Result'!$G$149</f>
        <v>-2742713597.7746048</v>
      </c>
      <c r="R151" s="122">
        <v>0.69605128088938351</v>
      </c>
      <c r="S151" s="122">
        <f t="shared" si="10"/>
        <v>4757480898.0373325</v>
      </c>
      <c r="T151" s="122">
        <v>0.2976386390877529</v>
      </c>
      <c r="U151" s="122">
        <f t="shared" si="11"/>
        <v>-1554064047.8342485</v>
      </c>
      <c r="V151" s="3">
        <f t="shared" si="12"/>
        <v>3.2961222967404336</v>
      </c>
    </row>
    <row r="152" spans="13:22" x14ac:dyDescent="0.25">
      <c r="M152" s="3">
        <v>148</v>
      </c>
      <c r="N152" s="122">
        <f>('CBA Result'!$G$163*_xlfn.GAMMA.INV(T152,IF($O$2="Railway",$D$31,$D$32),IF($O$2="Railway",$F$31,$F$32)))</f>
        <v>898226811.75678229</v>
      </c>
      <c r="O152" s="122">
        <f>'CBA Result'!$G$162+'CBA Result'!$G$166+'CBA Result'!$G$167+'CBA Result'!$G$168+'CBA Result'!$G$169</f>
        <v>36081859.323037572</v>
      </c>
      <c r="P152" s="122">
        <f>'CBA Result'!$G$164+'CBA Result'!$G$165</f>
        <v>3215028601.0041852</v>
      </c>
      <c r="Q152" s="122">
        <f>'CBA Result'!$G$149</f>
        <v>-2742713597.7746048</v>
      </c>
      <c r="R152" s="122">
        <v>0.41933317588050834</v>
      </c>
      <c r="S152" s="122">
        <f t="shared" si="10"/>
        <v>3515273179.7304626</v>
      </c>
      <c r="T152" s="122">
        <v>0.99519598548815735</v>
      </c>
      <c r="U152" s="122">
        <f t="shared" si="11"/>
        <v>-4245154799.5689912</v>
      </c>
      <c r="V152" s="3">
        <f t="shared" si="12"/>
        <v>1.0481553820515679</v>
      </c>
    </row>
    <row r="153" spans="13:22" x14ac:dyDescent="0.25">
      <c r="M153" s="3">
        <v>149</v>
      </c>
      <c r="N153" s="122">
        <f>('CBA Result'!$G$163*_xlfn.GAMMA.INV(T153,IF($O$2="Railway",$D$31,$D$32),IF($O$2="Railway",$F$31,$F$32)))</f>
        <v>203540907.26280856</v>
      </c>
      <c r="O153" s="122">
        <f>'CBA Result'!$G$162+'CBA Result'!$G$166+'CBA Result'!$G$167+'CBA Result'!$G$168+'CBA Result'!$G$169</f>
        <v>36081859.323037572</v>
      </c>
      <c r="P153" s="122">
        <f>'CBA Result'!$G$164+'CBA Result'!$G$165</f>
        <v>3215028601.0041852</v>
      </c>
      <c r="Q153" s="122">
        <f>'CBA Result'!$G$149</f>
        <v>-2742713597.7746048</v>
      </c>
      <c r="R153" s="122">
        <v>0.5003681068845266</v>
      </c>
      <c r="S153" s="122">
        <f t="shared" si="10"/>
        <v>3859707820.4516878</v>
      </c>
      <c r="T153" s="122">
        <v>4.5239266891487162E-2</v>
      </c>
      <c r="U153" s="122">
        <f t="shared" si="11"/>
        <v>-961964893.57223237</v>
      </c>
      <c r="V153" s="3">
        <f t="shared" si="12"/>
        <v>4.2614139189786577</v>
      </c>
    </row>
    <row r="154" spans="13:22" x14ac:dyDescent="0.25">
      <c r="M154" s="3">
        <v>150</v>
      </c>
      <c r="N154" s="122">
        <f>('CBA Result'!$G$163*_xlfn.GAMMA.INV(T154,IF($O$2="Railway",$D$31,$D$32),IF($O$2="Railway",$F$31,$F$32)))</f>
        <v>550844924.01400506</v>
      </c>
      <c r="O154" s="122">
        <f>'CBA Result'!$G$162+'CBA Result'!$G$166+'CBA Result'!$G$167+'CBA Result'!$G$168+'CBA Result'!$G$169</f>
        <v>36081859.323037572</v>
      </c>
      <c r="P154" s="122">
        <f>'CBA Result'!$G$164+'CBA Result'!$G$165</f>
        <v>3215028601.0041852</v>
      </c>
      <c r="Q154" s="122">
        <f>'CBA Result'!$G$149</f>
        <v>-2742713597.7746048</v>
      </c>
      <c r="R154" s="122">
        <v>0.29766557919819636</v>
      </c>
      <c r="S154" s="122">
        <f t="shared" si="10"/>
        <v>2993833531.2458797</v>
      </c>
      <c r="T154" s="122">
        <v>0.82504680000360686</v>
      </c>
      <c r="U154" s="122">
        <f t="shared" si="11"/>
        <v>-2603375831.5705419</v>
      </c>
      <c r="V154" s="3">
        <f t="shared" si="12"/>
        <v>1.3754296522076694</v>
      </c>
    </row>
    <row r="155" spans="13:22" x14ac:dyDescent="0.25">
      <c r="M155" s="3">
        <v>151</v>
      </c>
      <c r="N155" s="122">
        <f>('CBA Result'!$G$163*_xlfn.GAMMA.INV(T155,IF($O$2="Railway",$D$31,$D$32),IF($O$2="Railway",$F$31,$F$32)))</f>
        <v>470344431.3599785</v>
      </c>
      <c r="O155" s="122">
        <f>'CBA Result'!$G$162+'CBA Result'!$G$166+'CBA Result'!$G$167+'CBA Result'!$G$168+'CBA Result'!$G$169</f>
        <v>36081859.323037572</v>
      </c>
      <c r="P155" s="122">
        <f>'CBA Result'!$G$164+'CBA Result'!$G$165</f>
        <v>3215028601.0041852</v>
      </c>
      <c r="Q155" s="122">
        <f>'CBA Result'!$G$149</f>
        <v>-2742713597.7746048</v>
      </c>
      <c r="R155" s="122">
        <v>0.2876381011947251</v>
      </c>
      <c r="S155" s="122">
        <f t="shared" si="10"/>
        <v>2949564270.458847</v>
      </c>
      <c r="T155" s="122">
        <v>0.67672913187382933</v>
      </c>
      <c r="U155" s="122">
        <f t="shared" si="11"/>
        <v>-2222918414.485064</v>
      </c>
      <c r="V155" s="3">
        <f t="shared" si="12"/>
        <v>1.5547086832435271</v>
      </c>
    </row>
    <row r="156" spans="13:22" x14ac:dyDescent="0.25">
      <c r="M156" s="3">
        <v>152</v>
      </c>
      <c r="N156" s="122">
        <f>('CBA Result'!$G$163*_xlfn.GAMMA.INV(T156,IF($O$2="Railway",$D$31,$D$32),IF($O$2="Railway",$F$31,$F$32)))</f>
        <v>549877234.04260242</v>
      </c>
      <c r="O156" s="122">
        <f>'CBA Result'!$G$162+'CBA Result'!$G$166+'CBA Result'!$G$167+'CBA Result'!$G$168+'CBA Result'!$G$169</f>
        <v>36081859.323037572</v>
      </c>
      <c r="P156" s="122">
        <f>'CBA Result'!$G$164+'CBA Result'!$G$165</f>
        <v>3215028601.0041852</v>
      </c>
      <c r="Q156" s="122">
        <f>'CBA Result'!$G$149</f>
        <v>-2742713597.7746048</v>
      </c>
      <c r="R156" s="122">
        <v>0.26261842276830649</v>
      </c>
      <c r="S156" s="122">
        <f t="shared" si="10"/>
        <v>2837576006.5955744</v>
      </c>
      <c r="T156" s="122">
        <v>0.82364012292109401</v>
      </c>
      <c r="U156" s="122">
        <f t="shared" si="11"/>
        <v>-2598802383.4471664</v>
      </c>
      <c r="V156" s="3">
        <f t="shared" si="12"/>
        <v>1.3173510697724105</v>
      </c>
    </row>
    <row r="157" spans="13:22" x14ac:dyDescent="0.25">
      <c r="M157" s="3">
        <v>153</v>
      </c>
      <c r="N157" s="122">
        <f>('CBA Result'!$G$163*_xlfn.GAMMA.INV(T157,IF($O$2="Railway",$D$31,$D$32),IF($O$2="Railway",$F$31,$F$32)))</f>
        <v>305236244.17249763</v>
      </c>
      <c r="O157" s="122">
        <f>'CBA Result'!$G$162+'CBA Result'!$G$166+'CBA Result'!$G$167+'CBA Result'!$G$168+'CBA Result'!$G$169</f>
        <v>36081859.323037572</v>
      </c>
      <c r="P157" s="122">
        <f>'CBA Result'!$G$164+'CBA Result'!$G$165</f>
        <v>3215028601.0041852</v>
      </c>
      <c r="Q157" s="122">
        <f>'CBA Result'!$G$149</f>
        <v>-2742713597.7746048</v>
      </c>
      <c r="R157" s="122">
        <v>0.7666576245239638</v>
      </c>
      <c r="S157" s="122">
        <f t="shared" si="10"/>
        <v>5137328558.3059406</v>
      </c>
      <c r="T157" s="122">
        <v>0.2348550576432874</v>
      </c>
      <c r="U157" s="122">
        <f t="shared" si="11"/>
        <v>-1442592327.4512038</v>
      </c>
      <c r="V157" s="3">
        <f t="shared" si="12"/>
        <v>3.7977788717906464</v>
      </c>
    </row>
    <row r="158" spans="13:22" x14ac:dyDescent="0.25">
      <c r="M158" s="3">
        <v>154</v>
      </c>
      <c r="N158" s="122">
        <f>('CBA Result'!$G$163*_xlfn.GAMMA.INV(T158,IF($O$2="Railway",$D$31,$D$32),IF($O$2="Railway",$F$31,$F$32)))</f>
        <v>386394922.02675283</v>
      </c>
      <c r="O158" s="122">
        <f>'CBA Result'!$G$162+'CBA Result'!$G$166+'CBA Result'!$G$167+'CBA Result'!$G$168+'CBA Result'!$G$169</f>
        <v>36081859.323037572</v>
      </c>
      <c r="P158" s="122">
        <f>'CBA Result'!$G$164+'CBA Result'!$G$165</f>
        <v>3215028601.0041852</v>
      </c>
      <c r="Q158" s="122">
        <f>'CBA Result'!$G$149</f>
        <v>-2742713597.7746048</v>
      </c>
      <c r="R158" s="122">
        <v>0.32821353297680789</v>
      </c>
      <c r="S158" s="122">
        <f t="shared" si="10"/>
        <v>3126981581.0676961</v>
      </c>
      <c r="T158" s="122">
        <v>0.46037656429408835</v>
      </c>
      <c r="U158" s="122">
        <f t="shared" si="11"/>
        <v>-1826160426.6329899</v>
      </c>
      <c r="V158" s="3">
        <f t="shared" si="12"/>
        <v>1.9436728069734008</v>
      </c>
    </row>
    <row r="159" spans="13:22" x14ac:dyDescent="0.25">
      <c r="M159" s="3">
        <v>155</v>
      </c>
      <c r="N159" s="122">
        <f>('CBA Result'!$G$163*_xlfn.GAMMA.INV(T159,IF($O$2="Railway",$D$31,$D$32),IF($O$2="Railway",$F$31,$F$32)))</f>
        <v>433543381.30918199</v>
      </c>
      <c r="O159" s="122">
        <f>'CBA Result'!$G$162+'CBA Result'!$G$166+'CBA Result'!$G$167+'CBA Result'!$G$168+'CBA Result'!$G$169</f>
        <v>36081859.323037572</v>
      </c>
      <c r="P159" s="122">
        <f>'CBA Result'!$G$164+'CBA Result'!$G$165</f>
        <v>3215028601.0041852</v>
      </c>
      <c r="Q159" s="122">
        <f>'CBA Result'!$G$149</f>
        <v>-2742713597.7746048</v>
      </c>
      <c r="R159" s="122">
        <v>0.62675969184714408</v>
      </c>
      <c r="S159" s="122">
        <f t="shared" si="10"/>
        <v>4421464799.8221941</v>
      </c>
      <c r="T159" s="122">
        <v>0.5881739874434091</v>
      </c>
      <c r="U159" s="122">
        <f t="shared" si="11"/>
        <v>-2048991125.5113974</v>
      </c>
      <c r="V159" s="3">
        <f t="shared" si="12"/>
        <v>2.3870723399222489</v>
      </c>
    </row>
    <row r="160" spans="13:22" x14ac:dyDescent="0.25">
      <c r="M160" s="3">
        <v>156</v>
      </c>
      <c r="N160" s="122">
        <f>('CBA Result'!$G$163*_xlfn.GAMMA.INV(T160,IF($O$2="Railway",$D$31,$D$32),IF($O$2="Railway",$F$31,$F$32)))</f>
        <v>361338144.99369979</v>
      </c>
      <c r="O160" s="122">
        <f>'CBA Result'!$G$162+'CBA Result'!$G$166+'CBA Result'!$G$167+'CBA Result'!$G$168+'CBA Result'!$G$169</f>
        <v>36081859.323037572</v>
      </c>
      <c r="P160" s="122">
        <f>'CBA Result'!$G$164+'CBA Result'!$G$165</f>
        <v>3215028601.0041852</v>
      </c>
      <c r="Q160" s="122">
        <f>'CBA Result'!$G$149</f>
        <v>-2742713597.7746048</v>
      </c>
      <c r="R160" s="122">
        <v>0.95820563656941926</v>
      </c>
      <c r="S160" s="122">
        <f t="shared" si="10"/>
        <v>6772977902.7221699</v>
      </c>
      <c r="T160" s="122">
        <v>0.3891121348428882</v>
      </c>
      <c r="U160" s="122">
        <f t="shared" si="11"/>
        <v>-1707738335.5850136</v>
      </c>
      <c r="V160" s="3">
        <f t="shared" si="12"/>
        <v>4.1987684867322317</v>
      </c>
    </row>
    <row r="161" spans="13:22" x14ac:dyDescent="0.25">
      <c r="M161" s="3">
        <v>157</v>
      </c>
      <c r="N161" s="122">
        <f>('CBA Result'!$G$163*_xlfn.GAMMA.INV(T161,IF($O$2="Railway",$D$31,$D$32),IF($O$2="Railway",$F$31,$F$32)))</f>
        <v>376485826.7590313</v>
      </c>
      <c r="O161" s="122">
        <f>'CBA Result'!$G$162+'CBA Result'!$G$166+'CBA Result'!$G$167+'CBA Result'!$G$168+'CBA Result'!$G$169</f>
        <v>36081859.323037572</v>
      </c>
      <c r="P161" s="122">
        <f>'CBA Result'!$G$164+'CBA Result'!$G$165</f>
        <v>3215028601.0041852</v>
      </c>
      <c r="Q161" s="122">
        <f>'CBA Result'!$G$149</f>
        <v>-2742713597.7746048</v>
      </c>
      <c r="R161" s="122">
        <v>0.44249058322806478</v>
      </c>
      <c r="S161" s="122">
        <f t="shared" si="10"/>
        <v>3613279504.398747</v>
      </c>
      <c r="T161" s="122">
        <v>0.43229268133916487</v>
      </c>
      <c r="U161" s="122">
        <f t="shared" si="11"/>
        <v>-1779328554.343539</v>
      </c>
      <c r="V161" s="3">
        <f t="shared" si="12"/>
        <v>2.2625653821230909</v>
      </c>
    </row>
    <row r="162" spans="13:22" x14ac:dyDescent="0.25">
      <c r="M162" s="3">
        <v>158</v>
      </c>
      <c r="N162" s="122">
        <f>('CBA Result'!$G$163*_xlfn.GAMMA.INV(T162,IF($O$2="Railway",$D$31,$D$32),IF($O$2="Railway",$F$31,$F$32)))</f>
        <v>634423226.63149333</v>
      </c>
      <c r="O162" s="122">
        <f>'CBA Result'!$G$162+'CBA Result'!$G$166+'CBA Result'!$G$167+'CBA Result'!$G$168+'CBA Result'!$G$169</f>
        <v>36081859.323037572</v>
      </c>
      <c r="P162" s="122">
        <f>'CBA Result'!$G$164+'CBA Result'!$G$165</f>
        <v>3215028601.0041852</v>
      </c>
      <c r="Q162" s="122">
        <f>'CBA Result'!$G$149</f>
        <v>-2742713597.7746048</v>
      </c>
      <c r="R162" s="122">
        <v>0.32043017569268917</v>
      </c>
      <c r="S162" s="122">
        <f t="shared" si="10"/>
        <v>3093272575.1747522</v>
      </c>
      <c r="T162" s="122">
        <v>0.91671680732355676</v>
      </c>
      <c r="U162" s="122">
        <f t="shared" si="11"/>
        <v>-2998379440.739728</v>
      </c>
      <c r="V162" s="3">
        <f t="shared" si="12"/>
        <v>1.2552706338597106</v>
      </c>
    </row>
    <row r="163" spans="13:22" x14ac:dyDescent="0.25">
      <c r="M163" s="3">
        <v>159</v>
      </c>
      <c r="N163" s="122">
        <f>('CBA Result'!$G$163*_xlfn.GAMMA.INV(T163,IF($O$2="Railway",$D$31,$D$32),IF($O$2="Railway",$F$31,$F$32)))</f>
        <v>292234771.70456737</v>
      </c>
      <c r="O163" s="122">
        <f>'CBA Result'!$G$162+'CBA Result'!$G$166+'CBA Result'!$G$167+'CBA Result'!$G$168+'CBA Result'!$G$169</f>
        <v>36081859.323037572</v>
      </c>
      <c r="P163" s="122">
        <f>'CBA Result'!$G$164+'CBA Result'!$G$165</f>
        <v>3215028601.0041852</v>
      </c>
      <c r="Q163" s="122">
        <f>'CBA Result'!$G$149</f>
        <v>-2742713597.7746048</v>
      </c>
      <c r="R163" s="122">
        <v>0.42354241572038209</v>
      </c>
      <c r="S163" s="122">
        <f t="shared" si="10"/>
        <v>3533081901.4274559</v>
      </c>
      <c r="T163" s="122">
        <v>0.20241817659036332</v>
      </c>
      <c r="U163" s="122">
        <f t="shared" si="11"/>
        <v>-1381145416.1296084</v>
      </c>
      <c r="V163" s="3">
        <f t="shared" si="12"/>
        <v>2.7957943366136493</v>
      </c>
    </row>
    <row r="164" spans="13:22" x14ac:dyDescent="0.25">
      <c r="M164" s="3">
        <v>160</v>
      </c>
      <c r="N164" s="122">
        <f>('CBA Result'!$G$163*_xlfn.GAMMA.INV(T164,IF($O$2="Railway",$D$31,$D$32),IF($O$2="Railway",$F$31,$F$32)))</f>
        <v>353529355.7826494</v>
      </c>
      <c r="O164" s="122">
        <f>'CBA Result'!$G$162+'CBA Result'!$G$166+'CBA Result'!$G$167+'CBA Result'!$G$168+'CBA Result'!$G$169</f>
        <v>36081859.323037572</v>
      </c>
      <c r="P164" s="122">
        <f>'CBA Result'!$G$164+'CBA Result'!$G$165</f>
        <v>3215028601.0041852</v>
      </c>
      <c r="Q164" s="122">
        <f>'CBA Result'!$G$149</f>
        <v>-2742713597.7746048</v>
      </c>
      <c r="R164" s="122">
        <v>0.20144989557319892</v>
      </c>
      <c r="S164" s="122">
        <f t="shared" si="10"/>
        <v>2550953791.6108832</v>
      </c>
      <c r="T164" s="122">
        <v>0.36687743001786233</v>
      </c>
      <c r="U164" s="122">
        <f t="shared" si="11"/>
        <v>-1670832825.1234875</v>
      </c>
      <c r="V164" s="3">
        <f t="shared" si="12"/>
        <v>1.7599396914525185</v>
      </c>
    </row>
    <row r="165" spans="13:22" x14ac:dyDescent="0.25">
      <c r="M165" s="3">
        <v>161</v>
      </c>
      <c r="N165" s="122">
        <f>('CBA Result'!$G$163*_xlfn.GAMMA.INV(T165,IF($O$2="Railway",$D$31,$D$32),IF($O$2="Railway",$F$31,$F$32)))</f>
        <v>533012231.6520741</v>
      </c>
      <c r="O165" s="122">
        <f>'CBA Result'!$G$162+'CBA Result'!$G$166+'CBA Result'!$G$167+'CBA Result'!$G$168+'CBA Result'!$G$169</f>
        <v>36081859.323037572</v>
      </c>
      <c r="P165" s="122">
        <f>'CBA Result'!$G$164+'CBA Result'!$G$165</f>
        <v>3215028601.0041852</v>
      </c>
      <c r="Q165" s="122">
        <f>'CBA Result'!$G$149</f>
        <v>-2742713597.7746048</v>
      </c>
      <c r="R165" s="122">
        <v>0.89226163545887738</v>
      </c>
      <c r="S165" s="122">
        <f t="shared" si="10"/>
        <v>6011648088.4520416</v>
      </c>
      <c r="T165" s="122">
        <v>0.79769798564053884</v>
      </c>
      <c r="U165" s="122">
        <f t="shared" si="11"/>
        <v>-2519095849.5229936</v>
      </c>
      <c r="V165" s="3">
        <f t="shared" si="12"/>
        <v>2.612342908934274</v>
      </c>
    </row>
    <row r="166" spans="13:22" x14ac:dyDescent="0.25">
      <c r="M166" s="3">
        <v>162</v>
      </c>
      <c r="N166" s="122">
        <f>('CBA Result'!$G$163*_xlfn.GAMMA.INV(T166,IF($O$2="Railway",$D$31,$D$32),IF($O$2="Railway",$F$31,$F$32)))</f>
        <v>313323225.88743216</v>
      </c>
      <c r="O166" s="122">
        <f>'CBA Result'!$G$162+'CBA Result'!$G$166+'CBA Result'!$G$167+'CBA Result'!$G$168+'CBA Result'!$G$169</f>
        <v>36081859.323037572</v>
      </c>
      <c r="P166" s="122">
        <f>'CBA Result'!$G$164+'CBA Result'!$G$165</f>
        <v>3215028601.0041852</v>
      </c>
      <c r="Q166" s="122">
        <f>'CBA Result'!$G$149</f>
        <v>-2742713597.7746048</v>
      </c>
      <c r="R166" s="122">
        <v>0.30756286873422589</v>
      </c>
      <c r="S166" s="122">
        <f t="shared" si="10"/>
        <v>3037234345.7725883</v>
      </c>
      <c r="T166" s="122">
        <v>0.25587929441761237</v>
      </c>
      <c r="U166" s="122">
        <f t="shared" si="11"/>
        <v>-1480812617.4624052</v>
      </c>
      <c r="V166" s="3">
        <f t="shared" si="12"/>
        <v>2.287014164416409</v>
      </c>
    </row>
    <row r="167" spans="13:22" x14ac:dyDescent="0.25">
      <c r="M167" s="3">
        <v>163</v>
      </c>
      <c r="N167" s="122">
        <f>('CBA Result'!$G$163*_xlfn.GAMMA.INV(T167,IF($O$2="Railway",$D$31,$D$32),IF($O$2="Railway",$F$31,$F$32)))</f>
        <v>569420997.75996315</v>
      </c>
      <c r="O167" s="122">
        <f>'CBA Result'!$G$162+'CBA Result'!$G$166+'CBA Result'!$G$167+'CBA Result'!$G$168+'CBA Result'!$G$169</f>
        <v>36081859.323037572</v>
      </c>
      <c r="P167" s="122">
        <f>'CBA Result'!$G$164+'CBA Result'!$G$165</f>
        <v>3215028601.0041852</v>
      </c>
      <c r="Q167" s="122">
        <f>'CBA Result'!$G$149</f>
        <v>-2742713597.7746048</v>
      </c>
      <c r="R167" s="122">
        <v>0.94301980634648697</v>
      </c>
      <c r="S167" s="122">
        <f t="shared" si="10"/>
        <v>6552197187.2375946</v>
      </c>
      <c r="T167" s="122">
        <v>0.85038629009688216</v>
      </c>
      <c r="U167" s="122">
        <f t="shared" si="11"/>
        <v>-2691169145.6729875</v>
      </c>
      <c r="V167" s="3">
        <f t="shared" si="12"/>
        <v>2.6596990589867406</v>
      </c>
    </row>
    <row r="168" spans="13:22" x14ac:dyDescent="0.25">
      <c r="M168" s="3">
        <v>164</v>
      </c>
      <c r="N168" s="122">
        <f>('CBA Result'!$G$163*_xlfn.GAMMA.INV(T168,IF($O$2="Railway",$D$31,$D$32),IF($O$2="Railway",$F$31,$F$32)))</f>
        <v>366774629.6830008</v>
      </c>
      <c r="O168" s="122">
        <f>'CBA Result'!$G$162+'CBA Result'!$G$166+'CBA Result'!$G$167+'CBA Result'!$G$168+'CBA Result'!$G$169</f>
        <v>36081859.323037572</v>
      </c>
      <c r="P168" s="122">
        <f>'CBA Result'!$G$164+'CBA Result'!$G$165</f>
        <v>3215028601.0041852</v>
      </c>
      <c r="Q168" s="122">
        <f>'CBA Result'!$G$149</f>
        <v>-2742713597.7746048</v>
      </c>
      <c r="R168" s="122">
        <v>0.30839779576311432</v>
      </c>
      <c r="S168" s="122">
        <f t="shared" si="10"/>
        <v>3040883239.3607669</v>
      </c>
      <c r="T168" s="122">
        <v>0.40461962288232689</v>
      </c>
      <c r="U168" s="122">
        <f t="shared" si="11"/>
        <v>-1733431978.6264982</v>
      </c>
      <c r="V168" s="3">
        <f t="shared" si="12"/>
        <v>1.9866598579169434</v>
      </c>
    </row>
    <row r="169" spans="13:22" x14ac:dyDescent="0.25">
      <c r="M169" s="3">
        <v>165</v>
      </c>
      <c r="N169" s="122">
        <f>('CBA Result'!$G$163*_xlfn.GAMMA.INV(T169,IF($O$2="Railway",$D$31,$D$32),IF($O$2="Railway",$F$31,$F$32)))</f>
        <v>336055176.70820129</v>
      </c>
      <c r="O169" s="122">
        <f>'CBA Result'!$G$162+'CBA Result'!$G$166+'CBA Result'!$G$167+'CBA Result'!$G$168+'CBA Result'!$G$169</f>
        <v>36081859.323037572</v>
      </c>
      <c r="P169" s="122">
        <f>'CBA Result'!$G$164+'CBA Result'!$G$165</f>
        <v>3215028601.0041852</v>
      </c>
      <c r="Q169" s="122">
        <f>'CBA Result'!$G$149</f>
        <v>-2742713597.7746048</v>
      </c>
      <c r="R169" s="122">
        <v>0.79114764692250705</v>
      </c>
      <c r="S169" s="122">
        <f t="shared" si="10"/>
        <v>5282161319.1038342</v>
      </c>
      <c r="T169" s="122">
        <v>0.31764672722439702</v>
      </c>
      <c r="U169" s="122">
        <f t="shared" si="11"/>
        <v>-1588247230.7107172</v>
      </c>
      <c r="V169" s="3">
        <f t="shared" si="12"/>
        <v>3.5600870228527692</v>
      </c>
    </row>
    <row r="170" spans="13:22" x14ac:dyDescent="0.25">
      <c r="M170" s="3">
        <v>166</v>
      </c>
      <c r="N170" s="122">
        <f>('CBA Result'!$G$163*_xlfn.GAMMA.INV(T170,IF($O$2="Railway",$D$31,$D$32),IF($O$2="Railway",$F$31,$F$32)))</f>
        <v>183925268.50835681</v>
      </c>
      <c r="O170" s="122">
        <f>'CBA Result'!$G$162+'CBA Result'!$G$166+'CBA Result'!$G$167+'CBA Result'!$G$168+'CBA Result'!$G$169</f>
        <v>36081859.323037572</v>
      </c>
      <c r="P170" s="122">
        <f>'CBA Result'!$G$164+'CBA Result'!$G$165</f>
        <v>3215028601.0041852</v>
      </c>
      <c r="Q170" s="122">
        <f>'CBA Result'!$G$149</f>
        <v>-2742713597.7746048</v>
      </c>
      <c r="R170" s="122">
        <v>0.38599412525089261</v>
      </c>
      <c r="S170" s="122">
        <f t="shared" si="10"/>
        <v>3374074508.7592144</v>
      </c>
      <c r="T170" s="122">
        <v>2.7576108673056265E-2</v>
      </c>
      <c r="U170" s="122">
        <f t="shared" si="11"/>
        <v>-869258439.1276058</v>
      </c>
      <c r="V170" s="3">
        <f t="shared" si="12"/>
        <v>4.134652566844971</v>
      </c>
    </row>
    <row r="171" spans="13:22" x14ac:dyDescent="0.25">
      <c r="M171" s="3">
        <v>167</v>
      </c>
      <c r="N171" s="122">
        <f>('CBA Result'!$G$163*_xlfn.GAMMA.INV(T171,IF($O$2="Railway",$D$31,$D$32),IF($O$2="Railway",$F$31,$F$32)))</f>
        <v>260049285.09029651</v>
      </c>
      <c r="O171" s="122">
        <f>'CBA Result'!$G$162+'CBA Result'!$G$166+'CBA Result'!$G$167+'CBA Result'!$G$168+'CBA Result'!$G$169</f>
        <v>36081859.323037572</v>
      </c>
      <c r="P171" s="122">
        <f>'CBA Result'!$G$164+'CBA Result'!$G$165</f>
        <v>3215028601.0041852</v>
      </c>
      <c r="Q171" s="122">
        <f>'CBA Result'!$G$149</f>
        <v>-2742713597.7746048</v>
      </c>
      <c r="R171" s="122">
        <v>0.56239522367165351</v>
      </c>
      <c r="S171" s="122">
        <f t="shared" si="10"/>
        <v>4129615199.7359362</v>
      </c>
      <c r="T171" s="122">
        <v>0.13118529038131588</v>
      </c>
      <c r="U171" s="122">
        <f t="shared" si="11"/>
        <v>-1229031973.0786209</v>
      </c>
      <c r="V171" s="3">
        <f t="shared" si="12"/>
        <v>3.6010017974252944</v>
      </c>
    </row>
    <row r="172" spans="13:22" x14ac:dyDescent="0.25">
      <c r="M172" s="3">
        <v>168</v>
      </c>
      <c r="N172" s="122">
        <f>('CBA Result'!$G$163*_xlfn.GAMMA.INV(T172,IF($O$2="Railway",$D$31,$D$32),IF($O$2="Railway",$F$31,$F$32)))</f>
        <v>393222149.21338183</v>
      </c>
      <c r="O172" s="122">
        <f>'CBA Result'!$G$162+'CBA Result'!$G$166+'CBA Result'!$G$167+'CBA Result'!$G$168+'CBA Result'!$G$169</f>
        <v>36081859.323037572</v>
      </c>
      <c r="P172" s="122">
        <f>'CBA Result'!$G$164+'CBA Result'!$G$165</f>
        <v>3215028601.0041852</v>
      </c>
      <c r="Q172" s="122">
        <f>'CBA Result'!$G$149</f>
        <v>-2742713597.7746048</v>
      </c>
      <c r="R172" s="122">
        <v>0.45072142619174593</v>
      </c>
      <c r="S172" s="122">
        <f t="shared" si="10"/>
        <v>3648154472.6622014</v>
      </c>
      <c r="T172" s="122">
        <v>0.47956787673755819</v>
      </c>
      <c r="U172" s="122">
        <f t="shared" si="11"/>
        <v>-1858426927.5654001</v>
      </c>
      <c r="V172" s="3">
        <f t="shared" si="12"/>
        <v>2.1940375597873114</v>
      </c>
    </row>
    <row r="173" spans="13:22" x14ac:dyDescent="0.25">
      <c r="M173" s="3">
        <v>169</v>
      </c>
      <c r="N173" s="122">
        <f>('CBA Result'!$G$163*_xlfn.GAMMA.INV(T173,IF($O$2="Railway",$D$31,$D$32),IF($O$2="Railway",$F$31,$F$32)))</f>
        <v>338124702.15746593</v>
      </c>
      <c r="O173" s="122">
        <f>'CBA Result'!$G$162+'CBA Result'!$G$166+'CBA Result'!$G$167+'CBA Result'!$G$168+'CBA Result'!$G$169</f>
        <v>36081859.323037572</v>
      </c>
      <c r="P173" s="122">
        <f>'CBA Result'!$G$164+'CBA Result'!$G$165</f>
        <v>3215028601.0041852</v>
      </c>
      <c r="Q173" s="122">
        <f>'CBA Result'!$G$149</f>
        <v>-2742713597.7746048</v>
      </c>
      <c r="R173" s="122">
        <v>0.19904203384391828</v>
      </c>
      <c r="S173" s="122">
        <f t="shared" si="10"/>
        <v>2539176812.4150834</v>
      </c>
      <c r="T173" s="122">
        <v>0.32341953511605726</v>
      </c>
      <c r="U173" s="122">
        <f t="shared" si="11"/>
        <v>-1598028118.7656989</v>
      </c>
      <c r="V173" s="3">
        <f t="shared" si="12"/>
        <v>1.8231114582300689</v>
      </c>
    </row>
    <row r="174" spans="13:22" x14ac:dyDescent="0.25">
      <c r="M174" s="3">
        <v>170</v>
      </c>
      <c r="N174" s="122">
        <f>('CBA Result'!$G$163*_xlfn.GAMMA.INV(T174,IF($O$2="Railway",$D$31,$D$32),IF($O$2="Railway",$F$31,$F$32)))</f>
        <v>375511923.40083796</v>
      </c>
      <c r="O174" s="122">
        <f>'CBA Result'!$G$162+'CBA Result'!$G$166+'CBA Result'!$G$167+'CBA Result'!$G$168+'CBA Result'!$G$169</f>
        <v>36081859.323037572</v>
      </c>
      <c r="P174" s="122">
        <f>'CBA Result'!$G$164+'CBA Result'!$G$165</f>
        <v>3215028601.0041852</v>
      </c>
      <c r="Q174" s="122">
        <f>'CBA Result'!$G$149</f>
        <v>-2742713597.7746048</v>
      </c>
      <c r="R174" s="122">
        <v>0.72288831692151423</v>
      </c>
      <c r="S174" s="122">
        <f t="shared" si="10"/>
        <v>4896348374.6078749</v>
      </c>
      <c r="T174" s="122">
        <v>0.42952198784841844</v>
      </c>
      <c r="U174" s="122">
        <f t="shared" si="11"/>
        <v>-1774725740.8211229</v>
      </c>
      <c r="V174" s="3">
        <f t="shared" si="12"/>
        <v>2.9908520709661279</v>
      </c>
    </row>
    <row r="175" spans="13:22" x14ac:dyDescent="0.25">
      <c r="M175" s="3">
        <v>171</v>
      </c>
      <c r="N175" s="122">
        <f>('CBA Result'!$G$163*_xlfn.GAMMA.INV(T175,IF($O$2="Railway",$D$31,$D$32),IF($O$2="Railway",$F$31,$F$32)))</f>
        <v>550256884.64777708</v>
      </c>
      <c r="O175" s="122">
        <f>'CBA Result'!$G$162+'CBA Result'!$G$166+'CBA Result'!$G$167+'CBA Result'!$G$168+'CBA Result'!$G$169</f>
        <v>36081859.323037572</v>
      </c>
      <c r="P175" s="122">
        <f>'CBA Result'!$G$164+'CBA Result'!$G$165</f>
        <v>3215028601.0041852</v>
      </c>
      <c r="Q175" s="122">
        <f>'CBA Result'!$G$149</f>
        <v>-2742713597.7746048</v>
      </c>
      <c r="R175" s="122">
        <v>0.28121205691453299</v>
      </c>
      <c r="S175" s="122">
        <f t="shared" si="10"/>
        <v>2921021728.6138616</v>
      </c>
      <c r="T175" s="122">
        <v>0.82419304290958562</v>
      </c>
      <c r="U175" s="122">
        <f t="shared" si="11"/>
        <v>-2600596669.2195592</v>
      </c>
      <c r="V175" s="3">
        <f t="shared" si="12"/>
        <v>1.3486752921348766</v>
      </c>
    </row>
    <row r="176" spans="13:22" x14ac:dyDescent="0.25">
      <c r="M176" s="3">
        <v>172</v>
      </c>
      <c r="N176" s="122">
        <f>('CBA Result'!$G$163*_xlfn.GAMMA.INV(T176,IF($O$2="Railway",$D$31,$D$32),IF($O$2="Railway",$F$31,$F$32)))</f>
        <v>309505043.18916887</v>
      </c>
      <c r="O176" s="122">
        <f>'CBA Result'!$G$162+'CBA Result'!$G$166+'CBA Result'!$G$167+'CBA Result'!$G$168+'CBA Result'!$G$169</f>
        <v>36081859.323037572</v>
      </c>
      <c r="P176" s="122">
        <f>'CBA Result'!$G$164+'CBA Result'!$G$165</f>
        <v>3215028601.0041852</v>
      </c>
      <c r="Q176" s="122">
        <f>'CBA Result'!$G$149</f>
        <v>-2742713597.7746048</v>
      </c>
      <c r="R176" s="122">
        <v>0.64235783594443396</v>
      </c>
      <c r="S176" s="122">
        <f t="shared" si="10"/>
        <v>4494759501.0305262</v>
      </c>
      <c r="T176" s="122">
        <v>0.2458791385593595</v>
      </c>
      <c r="U176" s="122">
        <f t="shared" si="11"/>
        <v>-1462767312.6518505</v>
      </c>
      <c r="V176" s="3">
        <f t="shared" si="12"/>
        <v>3.309033748346256</v>
      </c>
    </row>
    <row r="177" spans="13:22" x14ac:dyDescent="0.25">
      <c r="M177" s="3">
        <v>173</v>
      </c>
      <c r="N177" s="122">
        <f>('CBA Result'!$G$163*_xlfn.GAMMA.INV(T177,IF($O$2="Railway",$D$31,$D$32),IF($O$2="Railway",$F$31,$F$32)))</f>
        <v>432839754.22655779</v>
      </c>
      <c r="O177" s="122">
        <f>'CBA Result'!$G$162+'CBA Result'!$G$166+'CBA Result'!$G$167+'CBA Result'!$G$168+'CBA Result'!$G$169</f>
        <v>36081859.323037572</v>
      </c>
      <c r="P177" s="122">
        <f>'CBA Result'!$G$164+'CBA Result'!$G$165</f>
        <v>3215028601.0041852</v>
      </c>
      <c r="Q177" s="122">
        <f>'CBA Result'!$G$149</f>
        <v>-2742713597.7746048</v>
      </c>
      <c r="R177" s="122">
        <v>0.76580127813018817</v>
      </c>
      <c r="S177" s="122">
        <f t="shared" si="10"/>
        <v>5132409010.3406525</v>
      </c>
      <c r="T177" s="122">
        <v>0.58636970124480858</v>
      </c>
      <c r="U177" s="122">
        <f t="shared" si="11"/>
        <v>-2045665678.2548554</v>
      </c>
      <c r="V177" s="3">
        <f t="shared" si="12"/>
        <v>2.7381456723019899</v>
      </c>
    </row>
    <row r="178" spans="13:22" x14ac:dyDescent="0.25">
      <c r="M178" s="3">
        <v>174</v>
      </c>
      <c r="N178" s="122">
        <f>('CBA Result'!$G$163*_xlfn.GAMMA.INV(T178,IF($O$2="Railway",$D$31,$D$32),IF($O$2="Railway",$F$31,$F$32)))</f>
        <v>384374035.52130336</v>
      </c>
      <c r="O178" s="122">
        <f>'CBA Result'!$G$162+'CBA Result'!$G$166+'CBA Result'!$G$167+'CBA Result'!$G$168+'CBA Result'!$G$169</f>
        <v>36081859.323037572</v>
      </c>
      <c r="P178" s="122">
        <f>'CBA Result'!$G$164+'CBA Result'!$G$165</f>
        <v>3215028601.0041852</v>
      </c>
      <c r="Q178" s="122">
        <f>'CBA Result'!$G$149</f>
        <v>-2742713597.7746048</v>
      </c>
      <c r="R178" s="122">
        <v>0.71316727559723092</v>
      </c>
      <c r="S178" s="122">
        <f t="shared" si="10"/>
        <v>4845365450.0262613</v>
      </c>
      <c r="T178" s="122">
        <v>0.45466804840036001</v>
      </c>
      <c r="U178" s="122">
        <f t="shared" si="11"/>
        <v>-1816609413.5306156</v>
      </c>
      <c r="V178" s="3">
        <f t="shared" si="12"/>
        <v>2.8987086082728024</v>
      </c>
    </row>
    <row r="179" spans="13:22" x14ac:dyDescent="0.25">
      <c r="M179" s="3">
        <v>175</v>
      </c>
      <c r="N179" s="122">
        <f>('CBA Result'!$G$163*_xlfn.GAMMA.INV(T179,IF($O$2="Railway",$D$31,$D$32),IF($O$2="Railway",$F$31,$F$32)))</f>
        <v>707614154.00780225</v>
      </c>
      <c r="O179" s="122">
        <f>'CBA Result'!$G$162+'CBA Result'!$G$166+'CBA Result'!$G$167+'CBA Result'!$G$168+'CBA Result'!$G$169</f>
        <v>36081859.323037572</v>
      </c>
      <c r="P179" s="122">
        <f>'CBA Result'!$G$164+'CBA Result'!$G$165</f>
        <v>3215028601.0041852</v>
      </c>
      <c r="Q179" s="122">
        <f>'CBA Result'!$G$149</f>
        <v>-2742713597.7746048</v>
      </c>
      <c r="R179" s="122">
        <v>0.41353639587480329</v>
      </c>
      <c r="S179" s="122">
        <f t="shared" si="10"/>
        <v>3490746357.8810673</v>
      </c>
      <c r="T179" s="122">
        <v>0.95957559168006901</v>
      </c>
      <c r="U179" s="122">
        <f t="shared" si="11"/>
        <v>-3344290754.6413383</v>
      </c>
      <c r="V179" s="3">
        <f t="shared" si="12"/>
        <v>1.2661705222056969</v>
      </c>
    </row>
    <row r="180" spans="13:22" x14ac:dyDescent="0.25">
      <c r="M180" s="3">
        <v>176</v>
      </c>
      <c r="N180" s="122">
        <f>('CBA Result'!$G$163*_xlfn.GAMMA.INV(T180,IF($O$2="Railway",$D$31,$D$32),IF($O$2="Railway",$F$31,$F$32)))</f>
        <v>545318868.62855685</v>
      </c>
      <c r="O180" s="122">
        <f>'CBA Result'!$G$162+'CBA Result'!$G$166+'CBA Result'!$G$167+'CBA Result'!$G$168+'CBA Result'!$G$169</f>
        <v>36081859.323037572</v>
      </c>
      <c r="P180" s="122">
        <f>'CBA Result'!$G$164+'CBA Result'!$G$165</f>
        <v>3215028601.0041852</v>
      </c>
      <c r="Q180" s="122">
        <f>'CBA Result'!$G$149</f>
        <v>-2742713597.7746048</v>
      </c>
      <c r="R180" s="122">
        <v>0.64127846641770447</v>
      </c>
      <c r="S180" s="122">
        <f t="shared" si="10"/>
        <v>4489649065.9186506</v>
      </c>
      <c r="T180" s="122">
        <v>0.81689565590487601</v>
      </c>
      <c r="U180" s="122">
        <f t="shared" si="11"/>
        <v>-2577258863.9681859</v>
      </c>
      <c r="V180" s="3">
        <f t="shared" si="12"/>
        <v>1.9676136785353366</v>
      </c>
    </row>
    <row r="181" spans="13:22" x14ac:dyDescent="0.25">
      <c r="M181" s="3">
        <v>177</v>
      </c>
      <c r="N181" s="122">
        <f>('CBA Result'!$G$163*_xlfn.GAMMA.INV(T181,IF($O$2="Railway",$D$31,$D$32),IF($O$2="Railway",$F$31,$F$32)))</f>
        <v>422683063.23665982</v>
      </c>
      <c r="O181" s="122">
        <f>'CBA Result'!$G$162+'CBA Result'!$G$166+'CBA Result'!$G$167+'CBA Result'!$G$168+'CBA Result'!$G$169</f>
        <v>36081859.323037572</v>
      </c>
      <c r="P181" s="122">
        <f>'CBA Result'!$G$164+'CBA Result'!$G$165</f>
        <v>3215028601.0041852</v>
      </c>
      <c r="Q181" s="122">
        <f>'CBA Result'!$G$149</f>
        <v>-2742713597.7746048</v>
      </c>
      <c r="R181" s="122">
        <v>0.25861062201412055</v>
      </c>
      <c r="S181" s="122">
        <f t="shared" si="10"/>
        <v>2819405389.4984288</v>
      </c>
      <c r="T181" s="122">
        <v>0.5599174820738182</v>
      </c>
      <c r="U181" s="122">
        <f t="shared" si="11"/>
        <v>-1997663631.4008148</v>
      </c>
      <c r="V181" s="3">
        <f t="shared" si="12"/>
        <v>1.6410021489750937</v>
      </c>
    </row>
    <row r="182" spans="13:22" x14ac:dyDescent="0.25">
      <c r="M182" s="3">
        <v>178</v>
      </c>
      <c r="N182" s="122">
        <f>('CBA Result'!$G$163*_xlfn.GAMMA.INV(T182,IF($O$2="Railway",$D$31,$D$32),IF($O$2="Railway",$F$31,$F$32)))</f>
        <v>468424891.45328915</v>
      </c>
      <c r="O182" s="122">
        <f>'CBA Result'!$G$162+'CBA Result'!$G$166+'CBA Result'!$G$167+'CBA Result'!$G$168+'CBA Result'!$G$169</f>
        <v>36081859.323037572</v>
      </c>
      <c r="P182" s="122">
        <f>'CBA Result'!$G$164+'CBA Result'!$G$165</f>
        <v>3215028601.0041852</v>
      </c>
      <c r="Q182" s="122">
        <f>'CBA Result'!$G$149</f>
        <v>-2742713597.7746048</v>
      </c>
      <c r="R182" s="122">
        <v>0.8500029669333069</v>
      </c>
      <c r="S182" s="122">
        <f t="shared" si="10"/>
        <v>5672859237.7320099</v>
      </c>
      <c r="T182" s="122">
        <v>0.67241243552710872</v>
      </c>
      <c r="U182" s="122">
        <f t="shared" si="11"/>
        <v>-2213846380.6277037</v>
      </c>
      <c r="V182" s="3">
        <f t="shared" si="12"/>
        <v>2.7903318146026175</v>
      </c>
    </row>
    <row r="183" spans="13:22" x14ac:dyDescent="0.25">
      <c r="M183" s="3">
        <v>179</v>
      </c>
      <c r="N183" s="122">
        <f>('CBA Result'!$G$163*_xlfn.GAMMA.INV(T183,IF($O$2="Railway",$D$31,$D$32),IF($O$2="Railway",$F$31,$F$32)))</f>
        <v>293363583.23544192</v>
      </c>
      <c r="O183" s="122">
        <f>'CBA Result'!$G$162+'CBA Result'!$G$166+'CBA Result'!$G$167+'CBA Result'!$G$168+'CBA Result'!$G$169</f>
        <v>36081859.323037572</v>
      </c>
      <c r="P183" s="122">
        <f>'CBA Result'!$G$164+'CBA Result'!$G$165</f>
        <v>3215028601.0041852</v>
      </c>
      <c r="Q183" s="122">
        <f>'CBA Result'!$G$149</f>
        <v>-2742713597.7746048</v>
      </c>
      <c r="R183" s="122">
        <v>0.60528445412807919</v>
      </c>
      <c r="S183" s="122">
        <f t="shared" si="10"/>
        <v>4322358140.5148182</v>
      </c>
      <c r="T183" s="122">
        <v>0.20516096748196611</v>
      </c>
      <c r="U183" s="122">
        <f t="shared" si="11"/>
        <v>-1386480348.9387603</v>
      </c>
      <c r="V183" s="3">
        <f t="shared" si="12"/>
        <v>3.3551168515542833</v>
      </c>
    </row>
    <row r="184" spans="13:22" x14ac:dyDescent="0.25">
      <c r="M184" s="3">
        <v>180</v>
      </c>
      <c r="N184" s="122">
        <f>('CBA Result'!$G$163*_xlfn.GAMMA.INV(T184,IF($O$2="Railway",$D$31,$D$32),IF($O$2="Railway",$F$31,$F$32)))</f>
        <v>329811049.18966055</v>
      </c>
      <c r="O184" s="122">
        <f>'CBA Result'!$G$162+'CBA Result'!$G$166+'CBA Result'!$G$167+'CBA Result'!$G$168+'CBA Result'!$G$169</f>
        <v>36081859.323037572</v>
      </c>
      <c r="P184" s="122">
        <f>'CBA Result'!$G$164+'CBA Result'!$G$165</f>
        <v>3215028601.0041852</v>
      </c>
      <c r="Q184" s="122">
        <f>'CBA Result'!$G$149</f>
        <v>-2742713597.7746048</v>
      </c>
      <c r="R184" s="122">
        <v>0.50716567157048154</v>
      </c>
      <c r="S184" s="122">
        <f t="shared" si="10"/>
        <v>3888912732.4855475</v>
      </c>
      <c r="T184" s="122">
        <v>0.30035678482204853</v>
      </c>
      <c r="U184" s="122">
        <f t="shared" si="11"/>
        <v>-1558736546.3740849</v>
      </c>
      <c r="V184" s="3">
        <f t="shared" si="12"/>
        <v>2.7296502740605688</v>
      </c>
    </row>
    <row r="185" spans="13:22" x14ac:dyDescent="0.25">
      <c r="M185" s="3">
        <v>181</v>
      </c>
      <c r="N185" s="122">
        <f>('CBA Result'!$G$163*_xlfn.GAMMA.INV(T185,IF($O$2="Railway",$D$31,$D$32),IF($O$2="Railway",$F$31,$F$32)))</f>
        <v>235729962.58261806</v>
      </c>
      <c r="O185" s="122">
        <f>'CBA Result'!$G$162+'CBA Result'!$G$166+'CBA Result'!$G$167+'CBA Result'!$G$168+'CBA Result'!$G$169</f>
        <v>36081859.323037572</v>
      </c>
      <c r="P185" s="122">
        <f>'CBA Result'!$G$164+'CBA Result'!$G$165</f>
        <v>3215028601.0041852</v>
      </c>
      <c r="Q185" s="122">
        <f>'CBA Result'!$G$149</f>
        <v>-2742713597.7746048</v>
      </c>
      <c r="R185" s="122">
        <v>8.2997951765939826E-2</v>
      </c>
      <c r="S185" s="122">
        <f t="shared" si="10"/>
        <v>1882856907.7862659</v>
      </c>
      <c r="T185" s="122">
        <v>8.7690370708180532E-2</v>
      </c>
      <c r="U185" s="122">
        <f t="shared" si="11"/>
        <v>-1114095202.86151</v>
      </c>
      <c r="V185" s="3">
        <f t="shared" si="12"/>
        <v>1.9340077258727428</v>
      </c>
    </row>
    <row r="186" spans="13:22" x14ac:dyDescent="0.25">
      <c r="M186" s="3">
        <v>182</v>
      </c>
      <c r="N186" s="122">
        <f>('CBA Result'!$G$163*_xlfn.GAMMA.INV(T186,IF($O$2="Railway",$D$31,$D$32),IF($O$2="Railway",$F$31,$F$32)))</f>
        <v>389236119.48536748</v>
      </c>
      <c r="O186" s="122">
        <f>'CBA Result'!$G$162+'CBA Result'!$G$166+'CBA Result'!$G$167+'CBA Result'!$G$168+'CBA Result'!$G$169</f>
        <v>36081859.323037572</v>
      </c>
      <c r="P186" s="122">
        <f>'CBA Result'!$G$164+'CBA Result'!$G$165</f>
        <v>3215028601.0041852</v>
      </c>
      <c r="Q186" s="122">
        <f>'CBA Result'!$G$149</f>
        <v>-2742713597.7746048</v>
      </c>
      <c r="R186" s="122">
        <v>0.93573090563209305</v>
      </c>
      <c r="S186" s="122">
        <f t="shared" si="10"/>
        <v>6459640864.0826721</v>
      </c>
      <c r="T186" s="122">
        <v>0.4683819422310036</v>
      </c>
      <c r="U186" s="122">
        <f t="shared" si="11"/>
        <v>-1839588352.4865627</v>
      </c>
      <c r="V186" s="3">
        <f t="shared" si="12"/>
        <v>3.7426627721276402</v>
      </c>
    </row>
    <row r="187" spans="13:22" x14ac:dyDescent="0.25">
      <c r="M187" s="3">
        <v>183</v>
      </c>
      <c r="N187" s="122">
        <f>('CBA Result'!$G$163*_xlfn.GAMMA.INV(T187,IF($O$2="Railway",$D$31,$D$32),IF($O$2="Railway",$F$31,$F$32)))</f>
        <v>372203090.12038362</v>
      </c>
      <c r="O187" s="122">
        <f>'CBA Result'!$G$162+'CBA Result'!$G$166+'CBA Result'!$G$167+'CBA Result'!$G$168+'CBA Result'!$G$169</f>
        <v>36081859.323037572</v>
      </c>
      <c r="P187" s="122">
        <f>'CBA Result'!$G$164+'CBA Result'!$G$165</f>
        <v>3215028601.0041852</v>
      </c>
      <c r="Q187" s="122">
        <f>'CBA Result'!$G$149</f>
        <v>-2742713597.7746048</v>
      </c>
      <c r="R187" s="122">
        <v>0.72757515531391903</v>
      </c>
      <c r="S187" s="122">
        <f t="shared" si="10"/>
        <v>4921227085.2588797</v>
      </c>
      <c r="T187" s="122">
        <v>0.42009916272471159</v>
      </c>
      <c r="U187" s="122">
        <f t="shared" si="11"/>
        <v>-1759087697.8484111</v>
      </c>
      <c r="V187" s="3">
        <f t="shared" si="12"/>
        <v>3.0297022946729575</v>
      </c>
    </row>
    <row r="188" spans="13:22" x14ac:dyDescent="0.25">
      <c r="M188" s="3">
        <v>184</v>
      </c>
      <c r="N188" s="122">
        <f>('CBA Result'!$G$163*_xlfn.GAMMA.INV(T188,IF($O$2="Railway",$D$31,$D$32),IF($O$2="Railway",$F$31,$F$32)))</f>
        <v>448856525.27076268</v>
      </c>
      <c r="O188" s="122">
        <f>'CBA Result'!$G$162+'CBA Result'!$G$166+'CBA Result'!$G$167+'CBA Result'!$G$168+'CBA Result'!$G$169</f>
        <v>36081859.323037572</v>
      </c>
      <c r="P188" s="122">
        <f>'CBA Result'!$G$164+'CBA Result'!$G$165</f>
        <v>3215028601.0041852</v>
      </c>
      <c r="Q188" s="122">
        <f>'CBA Result'!$G$149</f>
        <v>-2742713597.7746048</v>
      </c>
      <c r="R188" s="122">
        <v>0.72252399967662206</v>
      </c>
      <c r="S188" s="122">
        <f t="shared" si="10"/>
        <v>4894422812.0617428</v>
      </c>
      <c r="T188" s="122">
        <v>0.6264580524956429</v>
      </c>
      <c r="U188" s="122">
        <f t="shared" si="11"/>
        <v>-2121363343.4569435</v>
      </c>
      <c r="V188" s="3">
        <f t="shared" si="12"/>
        <v>2.5358037854512054</v>
      </c>
    </row>
    <row r="189" spans="13:22" x14ac:dyDescent="0.25">
      <c r="M189" s="3">
        <v>185</v>
      </c>
      <c r="N189" s="122">
        <f>('CBA Result'!$G$163*_xlfn.GAMMA.INV(T189,IF($O$2="Railway",$D$31,$D$32),IF($O$2="Railway",$F$31,$F$32)))</f>
        <v>560091426.16470695</v>
      </c>
      <c r="O189" s="122">
        <f>'CBA Result'!$G$162+'CBA Result'!$G$166+'CBA Result'!$G$167+'CBA Result'!$G$168+'CBA Result'!$G$169</f>
        <v>36081859.323037572</v>
      </c>
      <c r="P189" s="122">
        <f>'CBA Result'!$G$164+'CBA Result'!$G$165</f>
        <v>3215028601.0041852</v>
      </c>
      <c r="Q189" s="122">
        <f>'CBA Result'!$G$149</f>
        <v>-2742713597.7746048</v>
      </c>
      <c r="R189" s="122">
        <v>0.28167648829105696</v>
      </c>
      <c r="S189" s="122">
        <f t="shared" si="10"/>
        <v>2923089375.2183352</v>
      </c>
      <c r="T189" s="122">
        <v>0.83805090947058281</v>
      </c>
      <c r="U189" s="122">
        <f t="shared" si="11"/>
        <v>-2647076189.2869916</v>
      </c>
      <c r="V189" s="3">
        <f t="shared" si="12"/>
        <v>1.3294905053919197</v>
      </c>
    </row>
    <row r="190" spans="13:22" x14ac:dyDescent="0.25">
      <c r="M190" s="3">
        <v>186</v>
      </c>
      <c r="N190" s="122">
        <f>('CBA Result'!$G$163*_xlfn.GAMMA.INV(T190,IF($O$2="Railway",$D$31,$D$32),IF($O$2="Railway",$F$31,$F$32)))</f>
        <v>283518690.88169992</v>
      </c>
      <c r="O190" s="122">
        <f>'CBA Result'!$G$162+'CBA Result'!$G$166+'CBA Result'!$G$167+'CBA Result'!$G$168+'CBA Result'!$G$169</f>
        <v>36081859.323037572</v>
      </c>
      <c r="P190" s="122">
        <f>'CBA Result'!$G$164+'CBA Result'!$G$165</f>
        <v>3215028601.0041852</v>
      </c>
      <c r="Q190" s="122">
        <f>'CBA Result'!$G$149</f>
        <v>-2742713597.7746048</v>
      </c>
      <c r="R190" s="122">
        <v>0.87494396520656226</v>
      </c>
      <c r="S190" s="122">
        <f t="shared" si="10"/>
        <v>5864735108.3478737</v>
      </c>
      <c r="T190" s="122">
        <v>0.18175475484733505</v>
      </c>
      <c r="U190" s="122">
        <f t="shared" si="11"/>
        <v>-1339951909.2621627</v>
      </c>
      <c r="V190" s="3">
        <f t="shared" si="12"/>
        <v>4.6153415027842177</v>
      </c>
    </row>
    <row r="191" spans="13:22" x14ac:dyDescent="0.25">
      <c r="M191" s="3">
        <v>187</v>
      </c>
      <c r="N191" s="122">
        <f>('CBA Result'!$G$163*_xlfn.GAMMA.INV(T191,IF($O$2="Railway",$D$31,$D$32),IF($O$2="Railway",$F$31,$F$32)))</f>
        <v>485857654.26210433</v>
      </c>
      <c r="O191" s="122">
        <f>'CBA Result'!$G$162+'CBA Result'!$G$166+'CBA Result'!$G$167+'CBA Result'!$G$168+'CBA Result'!$G$169</f>
        <v>36081859.323037572</v>
      </c>
      <c r="P191" s="122">
        <f>'CBA Result'!$G$164+'CBA Result'!$G$165</f>
        <v>3215028601.0041852</v>
      </c>
      <c r="Q191" s="122">
        <f>'CBA Result'!$G$149</f>
        <v>-2742713597.7746048</v>
      </c>
      <c r="R191" s="122">
        <v>0.1896271698593448</v>
      </c>
      <c r="S191" s="122">
        <f t="shared" si="10"/>
        <v>2492675278.710269</v>
      </c>
      <c r="T191" s="122">
        <v>0.71030830901299313</v>
      </c>
      <c r="U191" s="122">
        <f t="shared" si="11"/>
        <v>-2296236235.5495896</v>
      </c>
      <c r="V191" s="3">
        <f t="shared" si="12"/>
        <v>1.312850457467797</v>
      </c>
    </row>
    <row r="192" spans="13:22" x14ac:dyDescent="0.25">
      <c r="M192" s="3">
        <v>188</v>
      </c>
      <c r="N192" s="122">
        <f>('CBA Result'!$G$163*_xlfn.GAMMA.INV(T192,IF($O$2="Railway",$D$31,$D$32),IF($O$2="Railway",$F$31,$F$32)))</f>
        <v>456052256.75734985</v>
      </c>
      <c r="O192" s="122">
        <f>'CBA Result'!$G$162+'CBA Result'!$G$166+'CBA Result'!$G$167+'CBA Result'!$G$168+'CBA Result'!$G$169</f>
        <v>36081859.323037572</v>
      </c>
      <c r="P192" s="122">
        <f>'CBA Result'!$G$164+'CBA Result'!$G$165</f>
        <v>3215028601.0041852</v>
      </c>
      <c r="Q192" s="122">
        <f>'CBA Result'!$G$149</f>
        <v>-2742713597.7746048</v>
      </c>
      <c r="R192" s="122">
        <v>0.51651491494886081</v>
      </c>
      <c r="S192" s="122">
        <f t="shared" si="10"/>
        <v>3929207257.5137396</v>
      </c>
      <c r="T192" s="122">
        <v>0.64376058116891344</v>
      </c>
      <c r="U192" s="122">
        <f t="shared" si="11"/>
        <v>-2155371451.0494461</v>
      </c>
      <c r="V192" s="3">
        <f t="shared" si="12"/>
        <v>2.0513129518540225</v>
      </c>
    </row>
    <row r="193" spans="13:22" x14ac:dyDescent="0.25">
      <c r="M193" s="3">
        <v>189</v>
      </c>
      <c r="N193" s="122">
        <f>('CBA Result'!$G$163*_xlfn.GAMMA.INV(T193,IF($O$2="Railway",$D$31,$D$32),IF($O$2="Railway",$F$31,$F$32)))</f>
        <v>213481249.30544126</v>
      </c>
      <c r="O193" s="122">
        <f>'CBA Result'!$G$162+'CBA Result'!$G$166+'CBA Result'!$G$167+'CBA Result'!$G$168+'CBA Result'!$G$169</f>
        <v>36081859.323037572</v>
      </c>
      <c r="P193" s="122">
        <f>'CBA Result'!$G$164+'CBA Result'!$G$165</f>
        <v>3215028601.0041852</v>
      </c>
      <c r="Q193" s="122">
        <f>'CBA Result'!$G$149</f>
        <v>-2742713597.7746048</v>
      </c>
      <c r="R193" s="122">
        <v>1.1763892705532353E-2</v>
      </c>
      <c r="S193" s="122">
        <f t="shared" si="10"/>
        <v>1177538051.6149099</v>
      </c>
      <c r="T193" s="122">
        <v>5.6507070443652885E-2</v>
      </c>
      <c r="U193" s="122">
        <f t="shared" si="11"/>
        <v>-1008944442.8122587</v>
      </c>
      <c r="V193" s="3">
        <f t="shared" si="12"/>
        <v>1.4144496958282362</v>
      </c>
    </row>
    <row r="194" spans="13:22" x14ac:dyDescent="0.25">
      <c r="M194" s="3">
        <v>190</v>
      </c>
      <c r="N194" s="122">
        <f>('CBA Result'!$G$163*_xlfn.GAMMA.INV(T194,IF($O$2="Railway",$D$31,$D$32),IF($O$2="Railway",$F$31,$F$32)))</f>
        <v>305389455.26875663</v>
      </c>
      <c r="O194" s="122">
        <f>'CBA Result'!$G$162+'CBA Result'!$G$166+'CBA Result'!$G$167+'CBA Result'!$G$168+'CBA Result'!$G$169</f>
        <v>36081859.323037572</v>
      </c>
      <c r="P194" s="122">
        <f>'CBA Result'!$G$164+'CBA Result'!$G$165</f>
        <v>3215028601.0041852</v>
      </c>
      <c r="Q194" s="122">
        <f>'CBA Result'!$G$149</f>
        <v>-2742713597.7746048</v>
      </c>
      <c r="R194" s="122">
        <v>0.86778955516367451</v>
      </c>
      <c r="S194" s="122">
        <f t="shared" si="10"/>
        <v>5807575270.0821285</v>
      </c>
      <c r="T194" s="122">
        <v>0.23524773572594415</v>
      </c>
      <c r="U194" s="122">
        <f t="shared" si="11"/>
        <v>-1443316426.0999172</v>
      </c>
      <c r="V194" s="3">
        <f t="shared" si="12"/>
        <v>4.2603593179422736</v>
      </c>
    </row>
    <row r="195" spans="13:22" x14ac:dyDescent="0.25">
      <c r="M195" s="3">
        <v>191</v>
      </c>
      <c r="N195" s="122">
        <f>('CBA Result'!$G$163*_xlfn.GAMMA.INV(T195,IF($O$2="Railway",$D$31,$D$32),IF($O$2="Railway",$F$31,$F$32)))</f>
        <v>737586207.35065567</v>
      </c>
      <c r="O195" s="122">
        <f>'CBA Result'!$G$162+'CBA Result'!$G$166+'CBA Result'!$G$167+'CBA Result'!$G$168+'CBA Result'!$G$169</f>
        <v>36081859.323037572</v>
      </c>
      <c r="P195" s="122">
        <f>'CBA Result'!$G$164+'CBA Result'!$G$165</f>
        <v>3215028601.0041852</v>
      </c>
      <c r="Q195" s="122">
        <f>'CBA Result'!$G$149</f>
        <v>-2742713597.7746048</v>
      </c>
      <c r="R195" s="122">
        <v>0.76952199815811417</v>
      </c>
      <c r="S195" s="122">
        <f t="shared" si="10"/>
        <v>5153850757.0008898</v>
      </c>
      <c r="T195" s="122">
        <v>0.97043913871092058</v>
      </c>
      <c r="U195" s="122">
        <f t="shared" si="11"/>
        <v>-3485943179.6591353</v>
      </c>
      <c r="V195" s="3">
        <f t="shared" si="12"/>
        <v>1.7004060359509909</v>
      </c>
    </row>
    <row r="196" spans="13:22" x14ac:dyDescent="0.25">
      <c r="M196" s="3">
        <v>192</v>
      </c>
      <c r="N196" s="122">
        <f>('CBA Result'!$G$163*_xlfn.GAMMA.INV(T196,IF($O$2="Railway",$D$31,$D$32),IF($O$2="Railway",$F$31,$F$32)))</f>
        <v>620761482.71745944</v>
      </c>
      <c r="O196" s="122">
        <f>'CBA Result'!$G$162+'CBA Result'!$G$166+'CBA Result'!$G$167+'CBA Result'!$G$168+'CBA Result'!$G$169</f>
        <v>36081859.323037572</v>
      </c>
      <c r="P196" s="122">
        <f>'CBA Result'!$G$164+'CBA Result'!$G$165</f>
        <v>3215028601.0041852</v>
      </c>
      <c r="Q196" s="122">
        <f>'CBA Result'!$G$149</f>
        <v>-2742713597.7746048</v>
      </c>
      <c r="R196" s="122">
        <v>0.60973067191988173</v>
      </c>
      <c r="S196" s="122">
        <f t="shared" si="10"/>
        <v>4342718234.5687313</v>
      </c>
      <c r="T196" s="122">
        <v>0.90536300404079384</v>
      </c>
      <c r="U196" s="122">
        <f t="shared" si="11"/>
        <v>-2933811987.4105268</v>
      </c>
      <c r="V196" s="3">
        <f t="shared" si="12"/>
        <v>1.7041179182794177</v>
      </c>
    </row>
    <row r="197" spans="13:22" x14ac:dyDescent="0.25">
      <c r="M197" s="3">
        <v>193</v>
      </c>
      <c r="N197" s="122">
        <f>('CBA Result'!$G$163*_xlfn.GAMMA.INV(T197,IF($O$2="Railway",$D$31,$D$32),IF($O$2="Railway",$F$31,$F$32)))</f>
        <v>509374877.85430586</v>
      </c>
      <c r="O197" s="122">
        <f>'CBA Result'!$G$162+'CBA Result'!$G$166+'CBA Result'!$G$167+'CBA Result'!$G$168+'CBA Result'!$G$169</f>
        <v>36081859.323037572</v>
      </c>
      <c r="P197" s="122">
        <f>'CBA Result'!$G$164+'CBA Result'!$G$165</f>
        <v>3215028601.0041852</v>
      </c>
      <c r="Q197" s="122">
        <f>'CBA Result'!$G$149</f>
        <v>-2742713597.7746048</v>
      </c>
      <c r="R197" s="122">
        <v>0.75384405767613372</v>
      </c>
      <c r="S197" s="122">
        <f t="shared" si="10"/>
        <v>5064639642.6857939</v>
      </c>
      <c r="T197" s="122">
        <v>0.7566665194615344</v>
      </c>
      <c r="U197" s="122">
        <f t="shared" si="11"/>
        <v>-2407382165.8405285</v>
      </c>
      <c r="V197" s="3">
        <f t="shared" si="12"/>
        <v>2.3303721608755845</v>
      </c>
    </row>
    <row r="198" spans="13:22" x14ac:dyDescent="0.25">
      <c r="M198" s="3">
        <v>194</v>
      </c>
      <c r="N198" s="122">
        <f>('CBA Result'!$G$163*_xlfn.GAMMA.INV(T198,IF($O$2="Railway",$D$31,$D$32),IF($O$2="Railway",$F$31,$F$32)))</f>
        <v>697052956.19596362</v>
      </c>
      <c r="O198" s="122">
        <f>'CBA Result'!$G$162+'CBA Result'!$G$166+'CBA Result'!$G$167+'CBA Result'!$G$168+'CBA Result'!$G$169</f>
        <v>36081859.323037572</v>
      </c>
      <c r="P198" s="122">
        <f>'CBA Result'!$G$164+'CBA Result'!$G$165</f>
        <v>3215028601.0041852</v>
      </c>
      <c r="Q198" s="122">
        <f>'CBA Result'!$G$149</f>
        <v>-2742713597.7746048</v>
      </c>
      <c r="R198" s="122">
        <v>0.17151009174402942</v>
      </c>
      <c r="S198" s="122">
        <f t="shared" ref="S198:S261" si="13">_xlfn.BETA.INV(R198,IF($O$2="Railway",$I$30,$J$30),IF($O$2="Railway",$I$31,$J$31),IF($O$2="Railway",$I$27,$J$27),IF($O$2="Railway",$I$29,$J$29))*P198</f>
        <v>2400938790.2663116</v>
      </c>
      <c r="T198" s="122">
        <v>0.95496335039236202</v>
      </c>
      <c r="U198" s="122">
        <f t="shared" ref="U198:U261" si="14">_xlfn.GAMMA.INV(T198,IF($O$2="Railway",$D$31,$D$32),IF($O$2="Railway",$F$31,$F$32))*Q198</f>
        <v>-3294376947.8017983</v>
      </c>
      <c r="V198" s="3">
        <f t="shared" ref="V198:V261" si="15">(N198+O198+S198)/-U198</f>
        <v>0.95134031576943567</v>
      </c>
    </row>
    <row r="199" spans="13:22" x14ac:dyDescent="0.25">
      <c r="M199" s="3">
        <v>195</v>
      </c>
      <c r="N199" s="122">
        <f>('CBA Result'!$G$163*_xlfn.GAMMA.INV(T199,IF($O$2="Railway",$D$31,$D$32),IF($O$2="Railway",$F$31,$F$32)))</f>
        <v>727706164.17708492</v>
      </c>
      <c r="O199" s="122">
        <f>'CBA Result'!$G$162+'CBA Result'!$G$166+'CBA Result'!$G$167+'CBA Result'!$G$168+'CBA Result'!$G$169</f>
        <v>36081859.323037572</v>
      </c>
      <c r="P199" s="122">
        <f>'CBA Result'!$G$164+'CBA Result'!$G$165</f>
        <v>3215028601.0041852</v>
      </c>
      <c r="Q199" s="122">
        <f>'CBA Result'!$G$149</f>
        <v>-2742713597.7746048</v>
      </c>
      <c r="R199" s="122">
        <v>0.65587025981821212</v>
      </c>
      <c r="S199" s="122">
        <f t="shared" si="13"/>
        <v>4559254362.9004822</v>
      </c>
      <c r="T199" s="122">
        <v>0.9671930640454437</v>
      </c>
      <c r="U199" s="122">
        <f t="shared" si="14"/>
        <v>-3439248611.9294095</v>
      </c>
      <c r="V199" s="3">
        <f t="shared" si="15"/>
        <v>1.5477341091123946</v>
      </c>
    </row>
    <row r="200" spans="13:22" x14ac:dyDescent="0.25">
      <c r="M200" s="3">
        <v>196</v>
      </c>
      <c r="N200" s="122">
        <f>('CBA Result'!$G$163*_xlfn.GAMMA.INV(T200,IF($O$2="Railway",$D$31,$D$32),IF($O$2="Railway",$F$31,$F$32)))</f>
        <v>396302245.44932735</v>
      </c>
      <c r="O200" s="122">
        <f>'CBA Result'!$G$162+'CBA Result'!$G$166+'CBA Result'!$G$167+'CBA Result'!$G$168+'CBA Result'!$G$169</f>
        <v>36081859.323037572</v>
      </c>
      <c r="P200" s="122">
        <f>'CBA Result'!$G$164+'CBA Result'!$G$165</f>
        <v>3215028601.0041852</v>
      </c>
      <c r="Q200" s="122">
        <f>'CBA Result'!$G$149</f>
        <v>-2742713597.7746048</v>
      </c>
      <c r="R200" s="122">
        <v>0.2228361004037317</v>
      </c>
      <c r="S200" s="122">
        <f t="shared" si="13"/>
        <v>2653699923.7540979</v>
      </c>
      <c r="T200" s="122">
        <v>0.48817095890976381</v>
      </c>
      <c r="U200" s="122">
        <f t="shared" si="14"/>
        <v>-1872983924.9161973</v>
      </c>
      <c r="V200" s="3">
        <f t="shared" si="15"/>
        <v>1.6476831367704041</v>
      </c>
    </row>
    <row r="201" spans="13:22" x14ac:dyDescent="0.25">
      <c r="M201" s="3">
        <v>197</v>
      </c>
      <c r="N201" s="122">
        <f>('CBA Result'!$G$163*_xlfn.GAMMA.INV(T201,IF($O$2="Railway",$D$31,$D$32),IF($O$2="Railway",$F$31,$F$32)))</f>
        <v>440145161.6409682</v>
      </c>
      <c r="O201" s="122">
        <f>'CBA Result'!$G$162+'CBA Result'!$G$166+'CBA Result'!$G$167+'CBA Result'!$G$168+'CBA Result'!$G$169</f>
        <v>36081859.323037572</v>
      </c>
      <c r="P201" s="122">
        <f>'CBA Result'!$G$164+'CBA Result'!$G$165</f>
        <v>3215028601.0041852</v>
      </c>
      <c r="Q201" s="122">
        <f>'CBA Result'!$G$149</f>
        <v>-2742713597.7746048</v>
      </c>
      <c r="R201" s="122">
        <v>0.68325243713786643</v>
      </c>
      <c r="S201" s="122">
        <f t="shared" si="13"/>
        <v>4693192710.0613995</v>
      </c>
      <c r="T201" s="122">
        <v>0.60491404022447581</v>
      </c>
      <c r="U201" s="122">
        <f t="shared" si="14"/>
        <v>-2080192130.7523439</v>
      </c>
      <c r="V201" s="3">
        <f t="shared" si="15"/>
        <v>2.4850684004634607</v>
      </c>
    </row>
    <row r="202" spans="13:22" x14ac:dyDescent="0.25">
      <c r="M202" s="3">
        <v>198</v>
      </c>
      <c r="N202" s="122">
        <f>('CBA Result'!$G$163*_xlfn.GAMMA.INV(T202,IF($O$2="Railway",$D$31,$D$32),IF($O$2="Railway",$F$31,$F$32)))</f>
        <v>360775587.75142074</v>
      </c>
      <c r="O202" s="122">
        <f>'CBA Result'!$G$162+'CBA Result'!$G$166+'CBA Result'!$G$167+'CBA Result'!$G$168+'CBA Result'!$G$169</f>
        <v>36081859.323037572</v>
      </c>
      <c r="P202" s="122">
        <f>'CBA Result'!$G$164+'CBA Result'!$G$165</f>
        <v>3215028601.0041852</v>
      </c>
      <c r="Q202" s="122">
        <f>'CBA Result'!$G$149</f>
        <v>-2742713597.7746048</v>
      </c>
      <c r="R202" s="122">
        <v>0.53343281821084421</v>
      </c>
      <c r="S202" s="122">
        <f t="shared" si="13"/>
        <v>4002544641.1860647</v>
      </c>
      <c r="T202" s="122">
        <v>0.3875081213694912</v>
      </c>
      <c r="U202" s="122">
        <f t="shared" si="14"/>
        <v>-1705079605.5784771</v>
      </c>
      <c r="V202" s="3">
        <f t="shared" si="15"/>
        <v>2.5801740129124067</v>
      </c>
    </row>
    <row r="203" spans="13:22" x14ac:dyDescent="0.25">
      <c r="M203" s="3">
        <v>199</v>
      </c>
      <c r="N203" s="122">
        <f>('CBA Result'!$G$163*_xlfn.GAMMA.INV(T203,IF($O$2="Railway",$D$31,$D$32),IF($O$2="Railway",$F$31,$F$32)))</f>
        <v>451739179.40036803</v>
      </c>
      <c r="O203" s="122">
        <f>'CBA Result'!$G$162+'CBA Result'!$G$166+'CBA Result'!$G$167+'CBA Result'!$G$168+'CBA Result'!$G$169</f>
        <v>36081859.323037572</v>
      </c>
      <c r="P203" s="122">
        <f>'CBA Result'!$G$164+'CBA Result'!$G$165</f>
        <v>3215028601.0041852</v>
      </c>
      <c r="Q203" s="122">
        <f>'CBA Result'!$G$149</f>
        <v>-2742713597.7746048</v>
      </c>
      <c r="R203" s="122">
        <v>0.46091790452016512</v>
      </c>
      <c r="S203" s="122">
        <f t="shared" si="13"/>
        <v>3691412536.8853717</v>
      </c>
      <c r="T203" s="122">
        <v>0.63344440797931034</v>
      </c>
      <c r="U203" s="122">
        <f t="shared" si="14"/>
        <v>-2134987199.7631893</v>
      </c>
      <c r="V203" s="3">
        <f t="shared" si="15"/>
        <v>1.9574981883134164</v>
      </c>
    </row>
    <row r="204" spans="13:22" x14ac:dyDescent="0.25">
      <c r="M204" s="3">
        <v>200</v>
      </c>
      <c r="N204" s="122">
        <f>('CBA Result'!$G$163*_xlfn.GAMMA.INV(T204,IF($O$2="Railway",$D$31,$D$32),IF($O$2="Railway",$F$31,$F$32)))</f>
        <v>377160778.85949695</v>
      </c>
      <c r="O204" s="122">
        <f>'CBA Result'!$G$162+'CBA Result'!$G$166+'CBA Result'!$G$167+'CBA Result'!$G$168+'CBA Result'!$G$169</f>
        <v>36081859.323037572</v>
      </c>
      <c r="P204" s="122">
        <f>'CBA Result'!$G$164+'CBA Result'!$G$165</f>
        <v>3215028601.0041852</v>
      </c>
      <c r="Q204" s="122">
        <f>'CBA Result'!$G$149</f>
        <v>-2742713597.7746048</v>
      </c>
      <c r="R204" s="122">
        <v>0.96905690826198032</v>
      </c>
      <c r="S204" s="122">
        <f t="shared" si="13"/>
        <v>6965537879.9253092</v>
      </c>
      <c r="T204" s="122">
        <v>0.43421200951159533</v>
      </c>
      <c r="U204" s="122">
        <f t="shared" si="14"/>
        <v>-1782518479.3282619</v>
      </c>
      <c r="V204" s="3">
        <f t="shared" si="15"/>
        <v>4.139525398294059</v>
      </c>
    </row>
    <row r="205" spans="13:22" x14ac:dyDescent="0.25">
      <c r="M205" s="3">
        <v>201</v>
      </c>
      <c r="N205" s="122">
        <f>('CBA Result'!$G$163*_xlfn.GAMMA.INV(T205,IF($O$2="Railway",$D$31,$D$32),IF($O$2="Railway",$F$31,$F$32)))</f>
        <v>410932785.98482841</v>
      </c>
      <c r="O205" s="122">
        <f>'CBA Result'!$G$162+'CBA Result'!$G$166+'CBA Result'!$G$167+'CBA Result'!$G$168+'CBA Result'!$G$169</f>
        <v>36081859.323037572</v>
      </c>
      <c r="P205" s="122">
        <f>'CBA Result'!$G$164+'CBA Result'!$G$165</f>
        <v>3215028601.0041852</v>
      </c>
      <c r="Q205" s="122">
        <f>'CBA Result'!$G$149</f>
        <v>-2742713597.7746048</v>
      </c>
      <c r="R205" s="122">
        <v>4.884520267106951E-2</v>
      </c>
      <c r="S205" s="122">
        <f t="shared" si="13"/>
        <v>1618390244.2225671</v>
      </c>
      <c r="T205" s="122">
        <v>0.52844374809012462</v>
      </c>
      <c r="U205" s="122">
        <f t="shared" si="14"/>
        <v>-1942130056.5631654</v>
      </c>
      <c r="V205" s="3">
        <f t="shared" si="15"/>
        <v>1.0634740359177683</v>
      </c>
    </row>
    <row r="206" spans="13:22" x14ac:dyDescent="0.25">
      <c r="M206" s="3">
        <v>202</v>
      </c>
      <c r="N206" s="122">
        <f>('CBA Result'!$G$163*_xlfn.GAMMA.INV(T206,IF($O$2="Railway",$D$31,$D$32),IF($O$2="Railway",$F$31,$F$32)))</f>
        <v>507540663.17675132</v>
      </c>
      <c r="O206" s="122">
        <f>'CBA Result'!$G$162+'CBA Result'!$G$166+'CBA Result'!$G$167+'CBA Result'!$G$168+'CBA Result'!$G$169</f>
        <v>36081859.323037572</v>
      </c>
      <c r="P206" s="122">
        <f>'CBA Result'!$G$164+'CBA Result'!$G$165</f>
        <v>3215028601.0041852</v>
      </c>
      <c r="Q206" s="122">
        <f>'CBA Result'!$G$149</f>
        <v>-2742713597.7746048</v>
      </c>
      <c r="R206" s="122">
        <v>0.29272793410132525</v>
      </c>
      <c r="S206" s="122">
        <f t="shared" si="13"/>
        <v>2972074289.3012528</v>
      </c>
      <c r="T206" s="122">
        <v>0.75324995453351096</v>
      </c>
      <c r="U206" s="122">
        <f t="shared" si="14"/>
        <v>-2398713391.8293948</v>
      </c>
      <c r="V206" s="3">
        <f t="shared" si="15"/>
        <v>1.4656593921459586</v>
      </c>
    </row>
    <row r="207" spans="13:22" x14ac:dyDescent="0.25">
      <c r="M207" s="3">
        <v>203</v>
      </c>
      <c r="N207" s="122">
        <f>('CBA Result'!$G$163*_xlfn.GAMMA.INV(T207,IF($O$2="Railway",$D$31,$D$32),IF($O$2="Railway",$F$31,$F$32)))</f>
        <v>357190579.72660577</v>
      </c>
      <c r="O207" s="122">
        <f>'CBA Result'!$G$162+'CBA Result'!$G$166+'CBA Result'!$G$167+'CBA Result'!$G$168+'CBA Result'!$G$169</f>
        <v>36081859.323037572</v>
      </c>
      <c r="P207" s="122">
        <f>'CBA Result'!$G$164+'CBA Result'!$G$165</f>
        <v>3215028601.0041852</v>
      </c>
      <c r="Q207" s="122">
        <f>'CBA Result'!$G$149</f>
        <v>-2742713597.7746048</v>
      </c>
      <c r="R207" s="122">
        <v>0.45163077983607658</v>
      </c>
      <c r="S207" s="122">
        <f t="shared" si="13"/>
        <v>3652009666.3879933</v>
      </c>
      <c r="T207" s="122">
        <v>0.37729281209570764</v>
      </c>
      <c r="U207" s="122">
        <f t="shared" si="14"/>
        <v>-1688136319.2906065</v>
      </c>
      <c r="V207" s="3">
        <f t="shared" si="15"/>
        <v>2.3963006181500539</v>
      </c>
    </row>
    <row r="208" spans="13:22" x14ac:dyDescent="0.25">
      <c r="M208" s="3">
        <v>204</v>
      </c>
      <c r="N208" s="122">
        <f>('CBA Result'!$G$163*_xlfn.GAMMA.INV(T208,IF($O$2="Railway",$D$31,$D$32),IF($O$2="Railway",$F$31,$F$32)))</f>
        <v>490819994.31757998</v>
      </c>
      <c r="O208" s="122">
        <f>'CBA Result'!$G$162+'CBA Result'!$G$166+'CBA Result'!$G$167+'CBA Result'!$G$168+'CBA Result'!$G$169</f>
        <v>36081859.323037572</v>
      </c>
      <c r="P208" s="122">
        <f>'CBA Result'!$G$164+'CBA Result'!$G$165</f>
        <v>3215028601.0041852</v>
      </c>
      <c r="Q208" s="122">
        <f>'CBA Result'!$G$149</f>
        <v>-2742713597.7746048</v>
      </c>
      <c r="R208" s="122">
        <v>0.75151136300470478</v>
      </c>
      <c r="S208" s="122">
        <f t="shared" si="13"/>
        <v>5051611587.0974045</v>
      </c>
      <c r="T208" s="122">
        <v>0.72055017983255032</v>
      </c>
      <c r="U208" s="122">
        <f t="shared" si="14"/>
        <v>-2319688999.8490596</v>
      </c>
      <c r="V208" s="3">
        <f t="shared" si="15"/>
        <v>2.404854030476073</v>
      </c>
    </row>
    <row r="209" spans="13:22" x14ac:dyDescent="0.25">
      <c r="M209" s="3">
        <v>205</v>
      </c>
      <c r="N209" s="122">
        <f>('CBA Result'!$G$163*_xlfn.GAMMA.INV(T209,IF($O$2="Railway",$D$31,$D$32),IF($O$2="Railway",$F$31,$F$32)))</f>
        <v>657346180.70620728</v>
      </c>
      <c r="O209" s="122">
        <f>'CBA Result'!$G$162+'CBA Result'!$G$166+'CBA Result'!$G$167+'CBA Result'!$G$168+'CBA Result'!$G$169</f>
        <v>36081859.323037572</v>
      </c>
      <c r="P209" s="122">
        <f>'CBA Result'!$G$164+'CBA Result'!$G$165</f>
        <v>3215028601.0041852</v>
      </c>
      <c r="Q209" s="122">
        <f>'CBA Result'!$G$149</f>
        <v>-2742713597.7746048</v>
      </c>
      <c r="R209" s="122">
        <v>0.82644191866707062</v>
      </c>
      <c r="S209" s="122">
        <f t="shared" si="13"/>
        <v>5507771993.7771978</v>
      </c>
      <c r="T209" s="122">
        <v>0.9331410276855171</v>
      </c>
      <c r="U209" s="122">
        <f t="shared" si="14"/>
        <v>-3106716764.0492454</v>
      </c>
      <c r="V209" s="3">
        <f t="shared" si="15"/>
        <v>1.9960622434482558</v>
      </c>
    </row>
    <row r="210" spans="13:22" x14ac:dyDescent="0.25">
      <c r="M210" s="3">
        <v>206</v>
      </c>
      <c r="N210" s="122">
        <f>('CBA Result'!$G$163*_xlfn.GAMMA.INV(T210,IF($O$2="Railway",$D$31,$D$32),IF($O$2="Railway",$F$31,$F$32)))</f>
        <v>368800057.29176009</v>
      </c>
      <c r="O210" s="122">
        <f>'CBA Result'!$G$162+'CBA Result'!$G$166+'CBA Result'!$G$167+'CBA Result'!$G$168+'CBA Result'!$G$169</f>
        <v>36081859.323037572</v>
      </c>
      <c r="P210" s="122">
        <f>'CBA Result'!$G$164+'CBA Result'!$G$165</f>
        <v>3215028601.0041852</v>
      </c>
      <c r="Q210" s="122">
        <f>'CBA Result'!$G$149</f>
        <v>-2742713597.7746048</v>
      </c>
      <c r="R210" s="122">
        <v>6.1910190316251335E-2</v>
      </c>
      <c r="S210" s="122">
        <f t="shared" si="13"/>
        <v>1727437662.350939</v>
      </c>
      <c r="T210" s="122">
        <v>0.41039709575910088</v>
      </c>
      <c r="U210" s="122">
        <f t="shared" si="14"/>
        <v>-1743004453.6650548</v>
      </c>
      <c r="V210" s="3">
        <f t="shared" si="15"/>
        <v>1.2233586520574058</v>
      </c>
    </row>
    <row r="211" spans="13:22" x14ac:dyDescent="0.25">
      <c r="M211" s="3">
        <v>207</v>
      </c>
      <c r="N211" s="122">
        <f>('CBA Result'!$G$163*_xlfn.GAMMA.INV(T211,IF($O$2="Railway",$D$31,$D$32),IF($O$2="Railway",$F$31,$F$32)))</f>
        <v>342009614.8562007</v>
      </c>
      <c r="O211" s="122">
        <f>'CBA Result'!$G$162+'CBA Result'!$G$166+'CBA Result'!$G$167+'CBA Result'!$G$168+'CBA Result'!$G$169</f>
        <v>36081859.323037572</v>
      </c>
      <c r="P211" s="122">
        <f>'CBA Result'!$G$164+'CBA Result'!$G$165</f>
        <v>3215028601.0041852</v>
      </c>
      <c r="Q211" s="122">
        <f>'CBA Result'!$G$149</f>
        <v>-2742713597.7746048</v>
      </c>
      <c r="R211" s="122">
        <v>0.81088279384579165</v>
      </c>
      <c r="S211" s="122">
        <f t="shared" si="13"/>
        <v>5405514212.4722824</v>
      </c>
      <c r="T211" s="122">
        <v>0.33430539049144925</v>
      </c>
      <c r="U211" s="122">
        <f t="shared" si="14"/>
        <v>-1616388799.5793617</v>
      </c>
      <c r="V211" s="3">
        <f t="shared" si="15"/>
        <v>3.5781030456017811</v>
      </c>
    </row>
    <row r="212" spans="13:22" x14ac:dyDescent="0.25">
      <c r="M212" s="3">
        <v>208</v>
      </c>
      <c r="N212" s="122">
        <f>('CBA Result'!$G$163*_xlfn.GAMMA.INV(T212,IF($O$2="Railway",$D$31,$D$32),IF($O$2="Railway",$F$31,$F$32)))</f>
        <v>199449770.16685101</v>
      </c>
      <c r="O212" s="122">
        <f>'CBA Result'!$G$162+'CBA Result'!$G$166+'CBA Result'!$G$167+'CBA Result'!$G$168+'CBA Result'!$G$169</f>
        <v>36081859.323037572</v>
      </c>
      <c r="P212" s="122">
        <f>'CBA Result'!$G$164+'CBA Result'!$G$165</f>
        <v>3215028601.0041852</v>
      </c>
      <c r="Q212" s="122">
        <f>'CBA Result'!$G$149</f>
        <v>-2742713597.7746048</v>
      </c>
      <c r="R212" s="122">
        <v>0.21670011926536559</v>
      </c>
      <c r="S212" s="122">
        <f t="shared" si="13"/>
        <v>2624542354.1532097</v>
      </c>
      <c r="T212" s="122">
        <v>4.1065702570865947E-2</v>
      </c>
      <c r="U212" s="122">
        <f t="shared" si="14"/>
        <v>-942629565.28846526</v>
      </c>
      <c r="V212" s="3">
        <f t="shared" si="15"/>
        <v>3.0341441526585826</v>
      </c>
    </row>
    <row r="213" spans="13:22" x14ac:dyDescent="0.25">
      <c r="M213" s="3">
        <v>209</v>
      </c>
      <c r="N213" s="122">
        <f>('CBA Result'!$G$163*_xlfn.GAMMA.INV(T213,IF($O$2="Railway",$D$31,$D$32),IF($O$2="Railway",$F$31,$F$32)))</f>
        <v>564278162.83795643</v>
      </c>
      <c r="O213" s="122">
        <f>'CBA Result'!$G$162+'CBA Result'!$G$166+'CBA Result'!$G$167+'CBA Result'!$G$168+'CBA Result'!$G$169</f>
        <v>36081859.323037572</v>
      </c>
      <c r="P213" s="122">
        <f>'CBA Result'!$G$164+'CBA Result'!$G$165</f>
        <v>3215028601.0041852</v>
      </c>
      <c r="Q213" s="122">
        <f>'CBA Result'!$G$149</f>
        <v>-2742713597.7746048</v>
      </c>
      <c r="R213" s="122">
        <v>0.70198455533712778</v>
      </c>
      <c r="S213" s="122">
        <f t="shared" si="13"/>
        <v>4787687551.8461781</v>
      </c>
      <c r="T213" s="122">
        <v>0.843682676520494</v>
      </c>
      <c r="U213" s="122">
        <f t="shared" si="14"/>
        <v>-2666863335.5292802</v>
      </c>
      <c r="V213" s="3">
        <f t="shared" si="15"/>
        <v>2.0203688363872723</v>
      </c>
    </row>
    <row r="214" spans="13:22" x14ac:dyDescent="0.25">
      <c r="M214" s="3">
        <v>210</v>
      </c>
      <c r="N214" s="122">
        <f>('CBA Result'!$G$163*_xlfn.GAMMA.INV(T214,IF($O$2="Railway",$D$31,$D$32),IF($O$2="Railway",$F$31,$F$32)))</f>
        <v>399438642.34616935</v>
      </c>
      <c r="O214" s="122">
        <f>'CBA Result'!$G$162+'CBA Result'!$G$166+'CBA Result'!$G$167+'CBA Result'!$G$168+'CBA Result'!$G$169</f>
        <v>36081859.323037572</v>
      </c>
      <c r="P214" s="122">
        <f>'CBA Result'!$G$164+'CBA Result'!$G$165</f>
        <v>3215028601.0041852</v>
      </c>
      <c r="Q214" s="122">
        <f>'CBA Result'!$G$149</f>
        <v>-2742713597.7746048</v>
      </c>
      <c r="R214" s="122">
        <v>0.19173154687860494</v>
      </c>
      <c r="S214" s="122">
        <f t="shared" si="13"/>
        <v>2503133830.1262288</v>
      </c>
      <c r="T214" s="122">
        <v>0.49689099150721339</v>
      </c>
      <c r="U214" s="122">
        <f t="shared" si="14"/>
        <v>-1887807007.645092</v>
      </c>
      <c r="V214" s="3">
        <f t="shared" si="15"/>
        <v>1.5566497633999159</v>
      </c>
    </row>
    <row r="215" spans="13:22" x14ac:dyDescent="0.25">
      <c r="M215" s="3">
        <v>211</v>
      </c>
      <c r="N215" s="122">
        <f>('CBA Result'!$G$163*_xlfn.GAMMA.INV(T215,IF($O$2="Railway",$D$31,$D$32),IF($O$2="Railway",$F$31,$F$32)))</f>
        <v>369552472.51800692</v>
      </c>
      <c r="O215" s="122">
        <f>'CBA Result'!$G$162+'CBA Result'!$G$166+'CBA Result'!$G$167+'CBA Result'!$G$168+'CBA Result'!$G$169</f>
        <v>36081859.323037572</v>
      </c>
      <c r="P215" s="122">
        <f>'CBA Result'!$G$164+'CBA Result'!$G$165</f>
        <v>3215028601.0041852</v>
      </c>
      <c r="Q215" s="122">
        <f>'CBA Result'!$G$149</f>
        <v>-2742713597.7746048</v>
      </c>
      <c r="R215" s="122">
        <v>0.10095512498978343</v>
      </c>
      <c r="S215" s="122">
        <f t="shared" si="13"/>
        <v>2001651835.201865</v>
      </c>
      <c r="T215" s="122">
        <v>0.4125429092139502</v>
      </c>
      <c r="U215" s="122">
        <f t="shared" si="14"/>
        <v>-1746560481.0148993</v>
      </c>
      <c r="V215" s="3">
        <f t="shared" si="15"/>
        <v>1.3783010626944181</v>
      </c>
    </row>
    <row r="216" spans="13:22" x14ac:dyDescent="0.25">
      <c r="M216" s="3">
        <v>212</v>
      </c>
      <c r="N216" s="122">
        <f>('CBA Result'!$G$163*_xlfn.GAMMA.INV(T216,IF($O$2="Railway",$D$31,$D$32),IF($O$2="Railway",$F$31,$F$32)))</f>
        <v>537672290.89574552</v>
      </c>
      <c r="O216" s="122">
        <f>'CBA Result'!$G$162+'CBA Result'!$G$166+'CBA Result'!$G$167+'CBA Result'!$G$168+'CBA Result'!$G$169</f>
        <v>36081859.323037572</v>
      </c>
      <c r="P216" s="122">
        <f>'CBA Result'!$G$164+'CBA Result'!$G$165</f>
        <v>3215028601.0041852</v>
      </c>
      <c r="Q216" s="122">
        <f>'CBA Result'!$G$149</f>
        <v>-2742713597.7746048</v>
      </c>
      <c r="R216" s="122">
        <v>0.22763109397259584</v>
      </c>
      <c r="S216" s="122">
        <f t="shared" si="13"/>
        <v>2676320014.8404388</v>
      </c>
      <c r="T216" s="122">
        <v>0.80513886497949061</v>
      </c>
      <c r="U216" s="122">
        <f t="shared" si="14"/>
        <v>-2541119989.3122034</v>
      </c>
      <c r="V216" s="3">
        <f t="shared" si="15"/>
        <v>1.2789927979508395</v>
      </c>
    </row>
    <row r="217" spans="13:22" x14ac:dyDescent="0.25">
      <c r="M217" s="3">
        <v>213</v>
      </c>
      <c r="N217" s="122">
        <f>('CBA Result'!$G$163*_xlfn.GAMMA.INV(T217,IF($O$2="Railway",$D$31,$D$32),IF($O$2="Railway",$F$31,$F$32)))</f>
        <v>513593789.90785378</v>
      </c>
      <c r="O217" s="122">
        <f>'CBA Result'!$G$162+'CBA Result'!$G$166+'CBA Result'!$G$167+'CBA Result'!$G$168+'CBA Result'!$G$169</f>
        <v>36081859.323037572</v>
      </c>
      <c r="P217" s="122">
        <f>'CBA Result'!$G$164+'CBA Result'!$G$165</f>
        <v>3215028601.0041852</v>
      </c>
      <c r="Q217" s="122">
        <f>'CBA Result'!$G$149</f>
        <v>-2742713597.7746048</v>
      </c>
      <c r="R217" s="122">
        <v>0.93830601054111207</v>
      </c>
      <c r="S217" s="122">
        <f t="shared" si="13"/>
        <v>6491537399.2955179</v>
      </c>
      <c r="T217" s="122">
        <v>0.76439718233369891</v>
      </c>
      <c r="U217" s="122">
        <f t="shared" si="14"/>
        <v>-2427321377.7619023</v>
      </c>
      <c r="V217" s="3">
        <f t="shared" si="15"/>
        <v>2.90081614780599</v>
      </c>
    </row>
    <row r="218" spans="13:22" x14ac:dyDescent="0.25">
      <c r="M218" s="3">
        <v>214</v>
      </c>
      <c r="N218" s="122">
        <f>('CBA Result'!$G$163*_xlfn.GAMMA.INV(T218,IF($O$2="Railway",$D$31,$D$32),IF($O$2="Railway",$F$31,$F$32)))</f>
        <v>305745972.58096892</v>
      </c>
      <c r="O218" s="122">
        <f>'CBA Result'!$G$162+'CBA Result'!$G$166+'CBA Result'!$G$167+'CBA Result'!$G$168+'CBA Result'!$G$169</f>
        <v>36081859.323037572</v>
      </c>
      <c r="P218" s="122">
        <f>'CBA Result'!$G$164+'CBA Result'!$G$165</f>
        <v>3215028601.0041852</v>
      </c>
      <c r="Q218" s="122">
        <f>'CBA Result'!$G$149</f>
        <v>-2742713597.7746048</v>
      </c>
      <c r="R218" s="122">
        <v>0.61803589374416901</v>
      </c>
      <c r="S218" s="122">
        <f t="shared" si="13"/>
        <v>4380967095.2854137</v>
      </c>
      <c r="T218" s="122">
        <v>0.23616236352842335</v>
      </c>
      <c r="U218" s="122">
        <f t="shared" si="14"/>
        <v>-1445001380.4558299</v>
      </c>
      <c r="V218" s="3">
        <f t="shared" si="15"/>
        <v>3.2683670694484745</v>
      </c>
    </row>
    <row r="219" spans="13:22" x14ac:dyDescent="0.25">
      <c r="M219" s="3">
        <v>215</v>
      </c>
      <c r="N219" s="122">
        <f>('CBA Result'!$G$163*_xlfn.GAMMA.INV(T219,IF($O$2="Railway",$D$31,$D$32),IF($O$2="Railway",$F$31,$F$32)))</f>
        <v>386054546.91652107</v>
      </c>
      <c r="O219" s="122">
        <f>'CBA Result'!$G$162+'CBA Result'!$G$166+'CBA Result'!$G$167+'CBA Result'!$G$168+'CBA Result'!$G$169</f>
        <v>36081859.323037572</v>
      </c>
      <c r="P219" s="122">
        <f>'CBA Result'!$G$164+'CBA Result'!$G$165</f>
        <v>3215028601.0041852</v>
      </c>
      <c r="Q219" s="122">
        <f>'CBA Result'!$G$149</f>
        <v>-2742713597.7746048</v>
      </c>
      <c r="R219" s="122">
        <v>0.46501188613615607</v>
      </c>
      <c r="S219" s="122">
        <f t="shared" si="13"/>
        <v>3708802216.6505728</v>
      </c>
      <c r="T219" s="122">
        <v>0.4594158890166723</v>
      </c>
      <c r="U219" s="122">
        <f t="shared" si="14"/>
        <v>-1824551762.74772</v>
      </c>
      <c r="V219" s="3">
        <f t="shared" si="15"/>
        <v>2.2640840929988539</v>
      </c>
    </row>
    <row r="220" spans="13:22" x14ac:dyDescent="0.25">
      <c r="M220" s="3">
        <v>216</v>
      </c>
      <c r="N220" s="122">
        <f>('CBA Result'!$G$163*_xlfn.GAMMA.INV(T220,IF($O$2="Railway",$D$31,$D$32),IF($O$2="Railway",$F$31,$F$32)))</f>
        <v>775669203.41746676</v>
      </c>
      <c r="O220" s="122">
        <f>'CBA Result'!$G$162+'CBA Result'!$G$166+'CBA Result'!$G$167+'CBA Result'!$G$168+'CBA Result'!$G$169</f>
        <v>36081859.323037572</v>
      </c>
      <c r="P220" s="122">
        <f>'CBA Result'!$G$164+'CBA Result'!$G$165</f>
        <v>3215028601.0041852</v>
      </c>
      <c r="Q220" s="122">
        <f>'CBA Result'!$G$149</f>
        <v>-2742713597.7746048</v>
      </c>
      <c r="R220" s="122">
        <v>0.85517736979181491</v>
      </c>
      <c r="S220" s="122">
        <f t="shared" si="13"/>
        <v>5711051826.0729132</v>
      </c>
      <c r="T220" s="122">
        <v>0.98039184085485909</v>
      </c>
      <c r="U220" s="122">
        <f t="shared" si="14"/>
        <v>-3665929138.0150142</v>
      </c>
      <c r="V220" s="3">
        <f t="shared" si="15"/>
        <v>1.7793041390716327</v>
      </c>
    </row>
    <row r="221" spans="13:22" x14ac:dyDescent="0.25">
      <c r="M221" s="3">
        <v>217</v>
      </c>
      <c r="N221" s="122">
        <f>('CBA Result'!$G$163*_xlfn.GAMMA.INV(T221,IF($O$2="Railway",$D$31,$D$32),IF($O$2="Railway",$F$31,$F$32)))</f>
        <v>450530273.93694943</v>
      </c>
      <c r="O221" s="122">
        <f>'CBA Result'!$G$162+'CBA Result'!$G$166+'CBA Result'!$G$167+'CBA Result'!$G$168+'CBA Result'!$G$169</f>
        <v>36081859.323037572</v>
      </c>
      <c r="P221" s="122">
        <f>'CBA Result'!$G$164+'CBA Result'!$G$165</f>
        <v>3215028601.0041852</v>
      </c>
      <c r="Q221" s="122">
        <f>'CBA Result'!$G$149</f>
        <v>-2742713597.7746048</v>
      </c>
      <c r="R221" s="122">
        <v>7.9788910613373121E-3</v>
      </c>
      <c r="S221" s="122">
        <f t="shared" si="13"/>
        <v>1100893604.4649556</v>
      </c>
      <c r="T221" s="122">
        <v>0.63052335705200091</v>
      </c>
      <c r="U221" s="122">
        <f t="shared" si="14"/>
        <v>-2129273731.0010853</v>
      </c>
      <c r="V221" s="3">
        <f t="shared" si="15"/>
        <v>0.7455620734017</v>
      </c>
    </row>
    <row r="222" spans="13:22" x14ac:dyDescent="0.25">
      <c r="M222" s="3">
        <v>218</v>
      </c>
      <c r="N222" s="122">
        <f>('CBA Result'!$G$163*_xlfn.GAMMA.INV(T222,IF($O$2="Railway",$D$31,$D$32),IF($O$2="Railway",$F$31,$F$32)))</f>
        <v>385712788.81966305</v>
      </c>
      <c r="O222" s="122">
        <f>'CBA Result'!$G$162+'CBA Result'!$G$166+'CBA Result'!$G$167+'CBA Result'!$G$168+'CBA Result'!$G$169</f>
        <v>36081859.323037572</v>
      </c>
      <c r="P222" s="122">
        <f>'CBA Result'!$G$164+'CBA Result'!$G$165</f>
        <v>3215028601.0041852</v>
      </c>
      <c r="Q222" s="122">
        <f>'CBA Result'!$G$149</f>
        <v>-2742713597.7746048</v>
      </c>
      <c r="R222" s="122">
        <v>0.8984825614317018</v>
      </c>
      <c r="S222" s="122">
        <f t="shared" si="13"/>
        <v>6067866810.5684919</v>
      </c>
      <c r="T222" s="122">
        <v>0.4584509767105226</v>
      </c>
      <c r="U222" s="122">
        <f t="shared" si="14"/>
        <v>-1822936562.6599708</v>
      </c>
      <c r="V222" s="3">
        <f t="shared" si="15"/>
        <v>3.5600040021369068</v>
      </c>
    </row>
    <row r="223" spans="13:22" x14ac:dyDescent="0.25">
      <c r="M223" s="3">
        <v>219</v>
      </c>
      <c r="N223" s="122">
        <f>('CBA Result'!$G$163*_xlfn.GAMMA.INV(T223,IF($O$2="Railway",$D$31,$D$32),IF($O$2="Railway",$F$31,$F$32)))</f>
        <v>113496459.62223274</v>
      </c>
      <c r="O223" s="122">
        <f>'CBA Result'!$G$162+'CBA Result'!$G$166+'CBA Result'!$G$167+'CBA Result'!$G$168+'CBA Result'!$G$169</f>
        <v>36081859.323037572</v>
      </c>
      <c r="P223" s="122">
        <f>'CBA Result'!$G$164+'CBA Result'!$G$165</f>
        <v>3215028601.0041852</v>
      </c>
      <c r="Q223" s="122">
        <f>'CBA Result'!$G$149</f>
        <v>-2742713597.7746048</v>
      </c>
      <c r="R223" s="122">
        <v>0.67313059490364524</v>
      </c>
      <c r="S223" s="122">
        <f t="shared" si="13"/>
        <v>4643140130.6583939</v>
      </c>
      <c r="T223" s="122">
        <v>1.8339852252422517E-3</v>
      </c>
      <c r="U223" s="122">
        <f t="shared" si="14"/>
        <v>-536401311.99943721</v>
      </c>
      <c r="V223" s="3">
        <f t="shared" si="15"/>
        <v>8.93494915539784</v>
      </c>
    </row>
    <row r="224" spans="13:22" x14ac:dyDescent="0.25">
      <c r="M224" s="3">
        <v>220</v>
      </c>
      <c r="N224" s="122">
        <f>('CBA Result'!$G$163*_xlfn.GAMMA.INV(T224,IF($O$2="Railway",$D$31,$D$32),IF($O$2="Railway",$F$31,$F$32)))</f>
        <v>549895837.20168817</v>
      </c>
      <c r="O224" s="122">
        <f>'CBA Result'!$G$162+'CBA Result'!$G$166+'CBA Result'!$G$167+'CBA Result'!$G$168+'CBA Result'!$G$169</f>
        <v>36081859.323037572</v>
      </c>
      <c r="P224" s="122">
        <f>'CBA Result'!$G$164+'CBA Result'!$G$165</f>
        <v>3215028601.0041852</v>
      </c>
      <c r="Q224" s="122">
        <f>'CBA Result'!$G$149</f>
        <v>-2742713597.7746048</v>
      </c>
      <c r="R224" s="122">
        <v>0.82632051835257514</v>
      </c>
      <c r="S224" s="122">
        <f t="shared" si="13"/>
        <v>5506955009.3449364</v>
      </c>
      <c r="T224" s="122">
        <v>0.82366724781562528</v>
      </c>
      <c r="U224" s="122">
        <f t="shared" si="14"/>
        <v>-2598890304.7706518</v>
      </c>
      <c r="V224" s="3">
        <f t="shared" si="15"/>
        <v>2.3444362752383867</v>
      </c>
    </row>
    <row r="225" spans="13:22" x14ac:dyDescent="0.25">
      <c r="M225" s="3">
        <v>221</v>
      </c>
      <c r="N225" s="122">
        <f>('CBA Result'!$G$163*_xlfn.GAMMA.INV(T225,IF($O$2="Railway",$D$31,$D$32),IF($O$2="Railway",$F$31,$F$32)))</f>
        <v>294975922.68265861</v>
      </c>
      <c r="O225" s="122">
        <f>'CBA Result'!$G$162+'CBA Result'!$G$166+'CBA Result'!$G$167+'CBA Result'!$G$168+'CBA Result'!$G$169</f>
        <v>36081859.323037572</v>
      </c>
      <c r="P225" s="122">
        <f>'CBA Result'!$G$164+'CBA Result'!$G$165</f>
        <v>3215028601.0041852</v>
      </c>
      <c r="Q225" s="122">
        <f>'CBA Result'!$G$149</f>
        <v>-2742713597.7746048</v>
      </c>
      <c r="R225" s="122">
        <v>0.27758014937451037</v>
      </c>
      <c r="S225" s="122">
        <f t="shared" si="13"/>
        <v>2904825891.5388479</v>
      </c>
      <c r="T225" s="122">
        <v>0.2091039690337454</v>
      </c>
      <c r="U225" s="122">
        <f t="shared" si="14"/>
        <v>-1394100507.2921934</v>
      </c>
      <c r="V225" s="3">
        <f t="shared" si="15"/>
        <v>2.3211265304175996</v>
      </c>
    </row>
    <row r="226" spans="13:22" x14ac:dyDescent="0.25">
      <c r="M226" s="3">
        <v>222</v>
      </c>
      <c r="N226" s="122">
        <f>('CBA Result'!$G$163*_xlfn.GAMMA.INV(T226,IF($O$2="Railway",$D$31,$D$32),IF($O$2="Railway",$F$31,$F$32)))</f>
        <v>679955102.12311971</v>
      </c>
      <c r="O226" s="122">
        <f>'CBA Result'!$G$162+'CBA Result'!$G$166+'CBA Result'!$G$167+'CBA Result'!$G$168+'CBA Result'!$G$169</f>
        <v>36081859.323037572</v>
      </c>
      <c r="P226" s="122">
        <f>'CBA Result'!$G$164+'CBA Result'!$G$165</f>
        <v>3215028601.0041852</v>
      </c>
      <c r="Q226" s="122">
        <f>'CBA Result'!$G$149</f>
        <v>-2742713597.7746048</v>
      </c>
      <c r="R226" s="122">
        <v>2.0300362777898484E-2</v>
      </c>
      <c r="S226" s="122">
        <f t="shared" si="13"/>
        <v>1311744485.5203221</v>
      </c>
      <c r="T226" s="122">
        <v>0.94649335818452773</v>
      </c>
      <c r="U226" s="122">
        <f t="shared" si="14"/>
        <v>-3213569921.8595386</v>
      </c>
      <c r="V226" s="3">
        <f t="shared" si="15"/>
        <v>0.63100585836735101</v>
      </c>
    </row>
    <row r="227" spans="13:22" x14ac:dyDescent="0.25">
      <c r="M227" s="3">
        <v>223</v>
      </c>
      <c r="N227" s="122">
        <f>('CBA Result'!$G$163*_xlfn.GAMMA.INV(T227,IF($O$2="Railway",$D$31,$D$32),IF($O$2="Railway",$F$31,$F$32)))</f>
        <v>402787133.24892932</v>
      </c>
      <c r="O227" s="122">
        <f>'CBA Result'!$G$162+'CBA Result'!$G$166+'CBA Result'!$G$167+'CBA Result'!$G$168+'CBA Result'!$G$169</f>
        <v>36081859.323037572</v>
      </c>
      <c r="P227" s="122">
        <f>'CBA Result'!$G$164+'CBA Result'!$G$165</f>
        <v>3215028601.0041852</v>
      </c>
      <c r="Q227" s="122">
        <f>'CBA Result'!$G$149</f>
        <v>-2742713597.7746048</v>
      </c>
      <c r="R227" s="122">
        <v>0.7482947235277978</v>
      </c>
      <c r="S227" s="122">
        <f t="shared" si="13"/>
        <v>5033745343.3971386</v>
      </c>
      <c r="T227" s="122">
        <v>0.50615179452283221</v>
      </c>
      <c r="U227" s="122">
        <f t="shared" si="14"/>
        <v>-1903632478.4962265</v>
      </c>
      <c r="V227" s="3">
        <f t="shared" si="15"/>
        <v>2.8748271516633266</v>
      </c>
    </row>
    <row r="228" spans="13:22" x14ac:dyDescent="0.25">
      <c r="M228" s="3">
        <v>224</v>
      </c>
      <c r="N228" s="122">
        <f>('CBA Result'!$G$163*_xlfn.GAMMA.INV(T228,IF($O$2="Railway",$D$31,$D$32),IF($O$2="Railway",$F$31,$F$32)))</f>
        <v>680758406.34704638</v>
      </c>
      <c r="O228" s="122">
        <f>'CBA Result'!$G$162+'CBA Result'!$G$166+'CBA Result'!$G$167+'CBA Result'!$G$168+'CBA Result'!$G$169</f>
        <v>36081859.323037572</v>
      </c>
      <c r="P228" s="122">
        <f>'CBA Result'!$G$164+'CBA Result'!$G$165</f>
        <v>3215028601.0041852</v>
      </c>
      <c r="Q228" s="122">
        <f>'CBA Result'!$G$149</f>
        <v>-2742713597.7746048</v>
      </c>
      <c r="R228" s="122">
        <v>0.77803996582476243</v>
      </c>
      <c r="S228" s="122">
        <f t="shared" si="13"/>
        <v>5203613405.4039965</v>
      </c>
      <c r="T228" s="122">
        <v>0.94692095167332446</v>
      </c>
      <c r="U228" s="122">
        <f t="shared" si="14"/>
        <v>-3217366458.254446</v>
      </c>
      <c r="V228" s="3">
        <f t="shared" si="15"/>
        <v>1.8401552163523738</v>
      </c>
    </row>
    <row r="229" spans="13:22" x14ac:dyDescent="0.25">
      <c r="M229" s="3">
        <v>225</v>
      </c>
      <c r="N229" s="122">
        <f>('CBA Result'!$G$163*_xlfn.GAMMA.INV(T229,IF($O$2="Railway",$D$31,$D$32),IF($O$2="Railway",$F$31,$F$32)))</f>
        <v>256478678.21351126</v>
      </c>
      <c r="O229" s="122">
        <f>'CBA Result'!$G$162+'CBA Result'!$G$166+'CBA Result'!$G$167+'CBA Result'!$G$168+'CBA Result'!$G$169</f>
        <v>36081859.323037572</v>
      </c>
      <c r="P229" s="122">
        <f>'CBA Result'!$G$164+'CBA Result'!$G$165</f>
        <v>3215028601.0041852</v>
      </c>
      <c r="Q229" s="122">
        <f>'CBA Result'!$G$149</f>
        <v>-2742713597.7746048</v>
      </c>
      <c r="R229" s="122">
        <v>0.87074264956169722</v>
      </c>
      <c r="S229" s="122">
        <f t="shared" si="13"/>
        <v>5830943158.8667746</v>
      </c>
      <c r="T229" s="122">
        <v>0.12420413174331568</v>
      </c>
      <c r="U229" s="122">
        <f t="shared" si="14"/>
        <v>-1212156748.7789667</v>
      </c>
      <c r="V229" s="3">
        <f t="shared" si="15"/>
        <v>5.0517424438478518</v>
      </c>
    </row>
    <row r="230" spans="13:22" x14ac:dyDescent="0.25">
      <c r="M230" s="3">
        <v>226</v>
      </c>
      <c r="N230" s="122">
        <f>('CBA Result'!$G$163*_xlfn.GAMMA.INV(T230,IF($O$2="Railway",$D$31,$D$32),IF($O$2="Railway",$F$31,$F$32)))</f>
        <v>399240529.22750503</v>
      </c>
      <c r="O230" s="122">
        <f>'CBA Result'!$G$162+'CBA Result'!$G$166+'CBA Result'!$G$167+'CBA Result'!$G$168+'CBA Result'!$G$169</f>
        <v>36081859.323037572</v>
      </c>
      <c r="P230" s="122">
        <f>'CBA Result'!$G$164+'CBA Result'!$G$165</f>
        <v>3215028601.0041852</v>
      </c>
      <c r="Q230" s="122">
        <f>'CBA Result'!$G$149</f>
        <v>-2742713597.7746048</v>
      </c>
      <c r="R230" s="122">
        <v>6.2307358344859898E-2</v>
      </c>
      <c r="S230" s="122">
        <f t="shared" si="13"/>
        <v>1730572564.7610502</v>
      </c>
      <c r="T230" s="122">
        <v>0.49634145514738792</v>
      </c>
      <c r="U230" s="122">
        <f t="shared" si="14"/>
        <v>-1886870695.2955301</v>
      </c>
      <c r="V230" s="3">
        <f t="shared" si="15"/>
        <v>1.147876724521582</v>
      </c>
    </row>
    <row r="231" spans="13:22" x14ac:dyDescent="0.25">
      <c r="M231" s="3">
        <v>227</v>
      </c>
      <c r="N231" s="122">
        <f>('CBA Result'!$G$163*_xlfn.GAMMA.INV(T231,IF($O$2="Railway",$D$31,$D$32),IF($O$2="Railway",$F$31,$F$32)))</f>
        <v>242626085.68272731</v>
      </c>
      <c r="O231" s="122">
        <f>'CBA Result'!$G$162+'CBA Result'!$G$166+'CBA Result'!$G$167+'CBA Result'!$G$168+'CBA Result'!$G$169</f>
        <v>36081859.323037572</v>
      </c>
      <c r="P231" s="122">
        <f>'CBA Result'!$G$164+'CBA Result'!$G$165</f>
        <v>3215028601.0041852</v>
      </c>
      <c r="Q231" s="122">
        <f>'CBA Result'!$G$149</f>
        <v>-2742713597.7746048</v>
      </c>
      <c r="R231" s="122">
        <v>0.10870933170381769</v>
      </c>
      <c r="S231" s="122">
        <f t="shared" si="13"/>
        <v>2050099397.1909544</v>
      </c>
      <c r="T231" s="122">
        <v>9.9042755288424877E-2</v>
      </c>
      <c r="U231" s="122">
        <f t="shared" si="14"/>
        <v>-1146687316.2271645</v>
      </c>
      <c r="V231" s="3">
        <f t="shared" si="15"/>
        <v>2.0309000625026279</v>
      </c>
    </row>
    <row r="232" spans="13:22" x14ac:dyDescent="0.25">
      <c r="M232" s="3">
        <v>228</v>
      </c>
      <c r="N232" s="122">
        <f>('CBA Result'!$G$163*_xlfn.GAMMA.INV(T232,IF($O$2="Railway",$D$31,$D$32),IF($O$2="Railway",$F$31,$F$32)))</f>
        <v>499681331.13231713</v>
      </c>
      <c r="O232" s="122">
        <f>'CBA Result'!$G$162+'CBA Result'!$G$166+'CBA Result'!$G$167+'CBA Result'!$G$168+'CBA Result'!$G$169</f>
        <v>36081859.323037572</v>
      </c>
      <c r="P232" s="122">
        <f>'CBA Result'!$G$164+'CBA Result'!$G$165</f>
        <v>3215028601.0041852</v>
      </c>
      <c r="Q232" s="122">
        <f>'CBA Result'!$G$149</f>
        <v>-2742713597.7746048</v>
      </c>
      <c r="R232" s="122">
        <v>0.7467596255665363</v>
      </c>
      <c r="S232" s="122">
        <f t="shared" si="13"/>
        <v>5025258492.2691031</v>
      </c>
      <c r="T232" s="122">
        <v>0.73822861369273574</v>
      </c>
      <c r="U232" s="122">
        <f t="shared" si="14"/>
        <v>-2361569008.3472524</v>
      </c>
      <c r="V232" s="3">
        <f t="shared" si="15"/>
        <v>2.3547995688749097</v>
      </c>
    </row>
    <row r="233" spans="13:22" x14ac:dyDescent="0.25">
      <c r="M233" s="3">
        <v>229</v>
      </c>
      <c r="N233" s="122">
        <f>('CBA Result'!$G$163*_xlfn.GAMMA.INV(T233,IF($O$2="Railway",$D$31,$D$32),IF($O$2="Railway",$F$31,$F$32)))</f>
        <v>257195148.01837078</v>
      </c>
      <c r="O233" s="122">
        <f>'CBA Result'!$G$162+'CBA Result'!$G$166+'CBA Result'!$G$167+'CBA Result'!$G$168+'CBA Result'!$G$169</f>
        <v>36081859.323037572</v>
      </c>
      <c r="P233" s="122">
        <f>'CBA Result'!$G$164+'CBA Result'!$G$165</f>
        <v>3215028601.0041852</v>
      </c>
      <c r="Q233" s="122">
        <f>'CBA Result'!$G$149</f>
        <v>-2742713597.7746048</v>
      </c>
      <c r="R233" s="122">
        <v>0.92512486979709807</v>
      </c>
      <c r="S233" s="122">
        <f t="shared" si="13"/>
        <v>6336170903.4001837</v>
      </c>
      <c r="T233" s="122">
        <v>0.12558901778869147</v>
      </c>
      <c r="U233" s="122">
        <f t="shared" si="14"/>
        <v>-1215542892.6693912</v>
      </c>
      <c r="V233" s="3">
        <f t="shared" si="15"/>
        <v>5.4538987893574067</v>
      </c>
    </row>
    <row r="234" spans="13:22" x14ac:dyDescent="0.25">
      <c r="M234" s="3">
        <v>230</v>
      </c>
      <c r="N234" s="122">
        <f>('CBA Result'!$G$163*_xlfn.GAMMA.INV(T234,IF($O$2="Railway",$D$31,$D$32),IF($O$2="Railway",$F$31,$F$32)))</f>
        <v>347852668.58419204</v>
      </c>
      <c r="O234" s="122">
        <f>'CBA Result'!$G$162+'CBA Result'!$G$166+'CBA Result'!$G$167+'CBA Result'!$G$168+'CBA Result'!$G$169</f>
        <v>36081859.323037572</v>
      </c>
      <c r="P234" s="122">
        <f>'CBA Result'!$G$164+'CBA Result'!$G$165</f>
        <v>3215028601.0041852</v>
      </c>
      <c r="Q234" s="122">
        <f>'CBA Result'!$G$149</f>
        <v>-2742713597.7746048</v>
      </c>
      <c r="R234" s="122">
        <v>0.65752002363166795</v>
      </c>
      <c r="S234" s="122">
        <f t="shared" si="13"/>
        <v>4567196922.3525343</v>
      </c>
      <c r="T234" s="122">
        <v>0.35078060076370887</v>
      </c>
      <c r="U234" s="122">
        <f t="shared" si="14"/>
        <v>-1644003948.9523892</v>
      </c>
      <c r="V234" s="3">
        <f t="shared" si="15"/>
        <v>3.0116299011415268</v>
      </c>
    </row>
    <row r="235" spans="13:22" x14ac:dyDescent="0.25">
      <c r="M235" s="3">
        <v>231</v>
      </c>
      <c r="N235" s="122">
        <f>('CBA Result'!$G$163*_xlfn.GAMMA.INV(T235,IF($O$2="Railway",$D$31,$D$32),IF($O$2="Railway",$F$31,$F$32)))</f>
        <v>410152626.09919608</v>
      </c>
      <c r="O235" s="122">
        <f>'CBA Result'!$G$162+'CBA Result'!$G$166+'CBA Result'!$G$167+'CBA Result'!$G$168+'CBA Result'!$G$169</f>
        <v>36081859.323037572</v>
      </c>
      <c r="P235" s="122">
        <f>'CBA Result'!$G$164+'CBA Result'!$G$165</f>
        <v>3215028601.0041852</v>
      </c>
      <c r="Q235" s="122">
        <f>'CBA Result'!$G$149</f>
        <v>-2742713597.7746048</v>
      </c>
      <c r="R235" s="122">
        <v>0.94020748112417774</v>
      </c>
      <c r="S235" s="122">
        <f t="shared" si="13"/>
        <v>6515637911.8141327</v>
      </c>
      <c r="T235" s="122">
        <v>0.52632429936374658</v>
      </c>
      <c r="U235" s="122">
        <f t="shared" si="14"/>
        <v>-1938442903.7866347</v>
      </c>
      <c r="V235" s="3">
        <f t="shared" si="15"/>
        <v>3.5914766350026386</v>
      </c>
    </row>
    <row r="236" spans="13:22" x14ac:dyDescent="0.25">
      <c r="M236" s="3">
        <v>232</v>
      </c>
      <c r="N236" s="122">
        <f>('CBA Result'!$G$163*_xlfn.GAMMA.INV(T236,IF($O$2="Railway",$D$31,$D$32),IF($O$2="Railway",$F$31,$F$32)))</f>
        <v>302418474.19154775</v>
      </c>
      <c r="O236" s="122">
        <f>'CBA Result'!$G$162+'CBA Result'!$G$166+'CBA Result'!$G$167+'CBA Result'!$G$168+'CBA Result'!$G$169</f>
        <v>36081859.323037572</v>
      </c>
      <c r="P236" s="122">
        <f>'CBA Result'!$G$164+'CBA Result'!$G$165</f>
        <v>3215028601.0041852</v>
      </c>
      <c r="Q236" s="122">
        <f>'CBA Result'!$G$149</f>
        <v>-2742713597.7746048</v>
      </c>
      <c r="R236" s="122">
        <v>0.64679480268873535</v>
      </c>
      <c r="S236" s="122">
        <f t="shared" si="13"/>
        <v>4515829985.2876587</v>
      </c>
      <c r="T236" s="122">
        <v>0.2276743391428836</v>
      </c>
      <c r="U236" s="122">
        <f t="shared" si="14"/>
        <v>-1429275123.3751917</v>
      </c>
      <c r="V236" s="3">
        <f t="shared" si="15"/>
        <v>3.3963582234180949</v>
      </c>
    </row>
    <row r="237" spans="13:22" x14ac:dyDescent="0.25">
      <c r="M237" s="3">
        <v>233</v>
      </c>
      <c r="N237" s="122">
        <f>('CBA Result'!$G$163*_xlfn.GAMMA.INV(T237,IF($O$2="Railway",$D$31,$D$32),IF($O$2="Railway",$F$31,$F$32)))</f>
        <v>568395373.08953083</v>
      </c>
      <c r="O237" s="122">
        <f>'CBA Result'!$G$162+'CBA Result'!$G$166+'CBA Result'!$G$167+'CBA Result'!$G$168+'CBA Result'!$G$169</f>
        <v>36081859.323037572</v>
      </c>
      <c r="P237" s="122">
        <f>'CBA Result'!$G$164+'CBA Result'!$G$165</f>
        <v>3215028601.0041852</v>
      </c>
      <c r="Q237" s="122">
        <f>'CBA Result'!$G$149</f>
        <v>-2742713597.7746048</v>
      </c>
      <c r="R237" s="122">
        <v>0.90134816116993888</v>
      </c>
      <c r="S237" s="122">
        <f t="shared" si="13"/>
        <v>6094466831.2664165</v>
      </c>
      <c r="T237" s="122">
        <v>0.84906807418692432</v>
      </c>
      <c r="U237" s="122">
        <f t="shared" si="14"/>
        <v>-2686321889.4619126</v>
      </c>
      <c r="V237" s="3">
        <f t="shared" si="15"/>
        <v>2.4937235146532739</v>
      </c>
    </row>
    <row r="238" spans="13:22" x14ac:dyDescent="0.25">
      <c r="M238" s="3">
        <v>234</v>
      </c>
      <c r="N238" s="122">
        <f>('CBA Result'!$G$163*_xlfn.GAMMA.INV(T238,IF($O$2="Railway",$D$31,$D$32),IF($O$2="Railway",$F$31,$F$32)))</f>
        <v>331758682.36446816</v>
      </c>
      <c r="O238" s="122">
        <f>'CBA Result'!$G$162+'CBA Result'!$G$166+'CBA Result'!$G$167+'CBA Result'!$G$168+'CBA Result'!$G$169</f>
        <v>36081859.323037572</v>
      </c>
      <c r="P238" s="122">
        <f>'CBA Result'!$G$164+'CBA Result'!$G$165</f>
        <v>3215028601.0041852</v>
      </c>
      <c r="Q238" s="122">
        <f>'CBA Result'!$G$149</f>
        <v>-2742713597.7746048</v>
      </c>
      <c r="R238" s="122">
        <v>0.79879656070958338</v>
      </c>
      <c r="S238" s="122">
        <f t="shared" si="13"/>
        <v>5329198717.3476419</v>
      </c>
      <c r="T238" s="122">
        <v>0.30572772509106072</v>
      </c>
      <c r="U238" s="122">
        <f t="shared" si="14"/>
        <v>-1567941353.2353535</v>
      </c>
      <c r="V238" s="3">
        <f t="shared" si="15"/>
        <v>3.6334517533322575</v>
      </c>
    </row>
    <row r="239" spans="13:22" x14ac:dyDescent="0.25">
      <c r="M239" s="3">
        <v>235</v>
      </c>
      <c r="N239" s="122">
        <f>('CBA Result'!$G$163*_xlfn.GAMMA.INV(T239,IF($O$2="Railway",$D$31,$D$32),IF($O$2="Railway",$F$31,$F$32)))</f>
        <v>541793988.93717325</v>
      </c>
      <c r="O239" s="122">
        <f>'CBA Result'!$G$162+'CBA Result'!$G$166+'CBA Result'!$G$167+'CBA Result'!$G$168+'CBA Result'!$G$169</f>
        <v>36081859.323037572</v>
      </c>
      <c r="P239" s="122">
        <f>'CBA Result'!$G$164+'CBA Result'!$G$165</f>
        <v>3215028601.0041852</v>
      </c>
      <c r="Q239" s="122">
        <f>'CBA Result'!$G$149</f>
        <v>-2742713597.7746048</v>
      </c>
      <c r="R239" s="122">
        <v>9.2749120217701098E-3</v>
      </c>
      <c r="S239" s="122">
        <f t="shared" si="13"/>
        <v>1128987093.5256281</v>
      </c>
      <c r="T239" s="122">
        <v>0.81154550960426419</v>
      </c>
      <c r="U239" s="122">
        <f t="shared" si="14"/>
        <v>-2560599753.2136159</v>
      </c>
      <c r="V239" s="3">
        <f t="shared" si="15"/>
        <v>0.66658716952685948</v>
      </c>
    </row>
    <row r="240" spans="13:22" x14ac:dyDescent="0.25">
      <c r="M240" s="3">
        <v>236</v>
      </c>
      <c r="N240" s="122">
        <f>('CBA Result'!$G$163*_xlfn.GAMMA.INV(T240,IF($O$2="Railway",$D$31,$D$32),IF($O$2="Railway",$F$31,$F$32)))</f>
        <v>289144475.46043932</v>
      </c>
      <c r="O240" s="122">
        <f>'CBA Result'!$G$162+'CBA Result'!$G$166+'CBA Result'!$G$167+'CBA Result'!$G$168+'CBA Result'!$G$169</f>
        <v>36081859.323037572</v>
      </c>
      <c r="P240" s="122">
        <f>'CBA Result'!$G$164+'CBA Result'!$G$165</f>
        <v>3215028601.0041852</v>
      </c>
      <c r="Q240" s="122">
        <f>'CBA Result'!$G$149</f>
        <v>-2742713597.7746048</v>
      </c>
      <c r="R240" s="122">
        <v>0.7809916356319403</v>
      </c>
      <c r="S240" s="122">
        <f t="shared" si="13"/>
        <v>5221086016.1595345</v>
      </c>
      <c r="T240" s="122">
        <v>0.19498590493326673</v>
      </c>
      <c r="U240" s="122">
        <f t="shared" si="14"/>
        <v>-1366540212.0084</v>
      </c>
      <c r="V240" s="3">
        <f t="shared" si="15"/>
        <v>4.0586528681740095</v>
      </c>
    </row>
    <row r="241" spans="13:22" x14ac:dyDescent="0.25">
      <c r="M241" s="3">
        <v>237</v>
      </c>
      <c r="N241" s="122">
        <f>('CBA Result'!$G$163*_xlfn.GAMMA.INV(T241,IF($O$2="Railway",$D$31,$D$32),IF($O$2="Railway",$F$31,$F$32)))</f>
        <v>198101221.4760693</v>
      </c>
      <c r="O241" s="122">
        <f>'CBA Result'!$G$162+'CBA Result'!$G$166+'CBA Result'!$G$167+'CBA Result'!$G$168+'CBA Result'!$G$169</f>
        <v>36081859.323037572</v>
      </c>
      <c r="P241" s="122">
        <f>'CBA Result'!$G$164+'CBA Result'!$G$165</f>
        <v>3215028601.0041852</v>
      </c>
      <c r="Q241" s="122">
        <f>'CBA Result'!$G$149</f>
        <v>-2742713597.7746048</v>
      </c>
      <c r="R241" s="122">
        <v>0.39189483326177665</v>
      </c>
      <c r="S241" s="122">
        <f t="shared" si="13"/>
        <v>3399101468.3743343</v>
      </c>
      <c r="T241" s="122">
        <v>3.9748017345499043E-2</v>
      </c>
      <c r="U241" s="122">
        <f t="shared" si="14"/>
        <v>-936256121.66354418</v>
      </c>
      <c r="V241" s="3">
        <f t="shared" si="15"/>
        <v>3.8806523825102524</v>
      </c>
    </row>
    <row r="242" spans="13:22" x14ac:dyDescent="0.25">
      <c r="M242" s="3">
        <v>238</v>
      </c>
      <c r="N242" s="122">
        <f>('CBA Result'!$G$163*_xlfn.GAMMA.INV(T242,IF($O$2="Railway",$D$31,$D$32),IF($O$2="Railway",$F$31,$F$32)))</f>
        <v>335662030.85774702</v>
      </c>
      <c r="O242" s="122">
        <f>'CBA Result'!$G$162+'CBA Result'!$G$166+'CBA Result'!$G$167+'CBA Result'!$G$168+'CBA Result'!$G$169</f>
        <v>36081859.323037572</v>
      </c>
      <c r="P242" s="122">
        <f>'CBA Result'!$G$164+'CBA Result'!$G$165</f>
        <v>3215028601.0041852</v>
      </c>
      <c r="Q242" s="122">
        <f>'CBA Result'!$G$149</f>
        <v>-2742713597.7746048</v>
      </c>
      <c r="R242" s="122">
        <v>0.13485240134778387</v>
      </c>
      <c r="S242" s="122">
        <f t="shared" si="13"/>
        <v>2203792815.1120543</v>
      </c>
      <c r="T242" s="122">
        <v>0.31655229730433265</v>
      </c>
      <c r="U242" s="122">
        <f t="shared" si="14"/>
        <v>-1586389164.3825452</v>
      </c>
      <c r="V242" s="3">
        <f t="shared" si="15"/>
        <v>1.6235213673407118</v>
      </c>
    </row>
    <row r="243" spans="13:22" x14ac:dyDescent="0.25">
      <c r="M243" s="3">
        <v>239</v>
      </c>
      <c r="N243" s="122">
        <f>('CBA Result'!$G$163*_xlfn.GAMMA.INV(T243,IF($O$2="Railway",$D$31,$D$32),IF($O$2="Railway",$F$31,$F$32)))</f>
        <v>524405268.62815696</v>
      </c>
      <c r="O243" s="122">
        <f>'CBA Result'!$G$162+'CBA Result'!$G$166+'CBA Result'!$G$167+'CBA Result'!$G$168+'CBA Result'!$G$169</f>
        <v>36081859.323037572</v>
      </c>
      <c r="P243" s="122">
        <f>'CBA Result'!$G$164+'CBA Result'!$G$165</f>
        <v>3215028601.0041852</v>
      </c>
      <c r="Q243" s="122">
        <f>'CBA Result'!$G$149</f>
        <v>-2742713597.7746048</v>
      </c>
      <c r="R243" s="122">
        <v>0.35000364106866422</v>
      </c>
      <c r="S243" s="122">
        <f t="shared" si="13"/>
        <v>3220721587.0594368</v>
      </c>
      <c r="T243" s="122">
        <v>0.78339771237291456</v>
      </c>
      <c r="U243" s="122">
        <f t="shared" si="14"/>
        <v>-2478418049.7596655</v>
      </c>
      <c r="V243" s="3">
        <f t="shared" si="15"/>
        <v>1.5256541225469604</v>
      </c>
    </row>
    <row r="244" spans="13:22" x14ac:dyDescent="0.25">
      <c r="M244" s="3">
        <v>240</v>
      </c>
      <c r="N244" s="122">
        <f>('CBA Result'!$G$163*_xlfn.GAMMA.INV(T244,IF($O$2="Railway",$D$31,$D$32),IF($O$2="Railway",$F$31,$F$32)))</f>
        <v>344857130.74511582</v>
      </c>
      <c r="O244" s="122">
        <f>'CBA Result'!$G$162+'CBA Result'!$G$166+'CBA Result'!$G$167+'CBA Result'!$G$168+'CBA Result'!$G$169</f>
        <v>36081859.323037572</v>
      </c>
      <c r="P244" s="122">
        <f>'CBA Result'!$G$164+'CBA Result'!$G$165</f>
        <v>3215028601.0041852</v>
      </c>
      <c r="Q244" s="122">
        <f>'CBA Result'!$G$149</f>
        <v>-2742713597.7746048</v>
      </c>
      <c r="R244" s="122">
        <v>0.52372594312276255</v>
      </c>
      <c r="S244" s="122">
        <f t="shared" si="13"/>
        <v>3960395803.5434031</v>
      </c>
      <c r="T244" s="122">
        <v>0.34232049250672603</v>
      </c>
      <c r="U244" s="122">
        <f t="shared" si="14"/>
        <v>-1629846587.2833765</v>
      </c>
      <c r="V244" s="3">
        <f t="shared" si="15"/>
        <v>2.6636462765785098</v>
      </c>
    </row>
    <row r="245" spans="13:22" x14ac:dyDescent="0.25">
      <c r="M245" s="3">
        <v>241</v>
      </c>
      <c r="N245" s="122">
        <f>('CBA Result'!$G$163*_xlfn.GAMMA.INV(T245,IF($O$2="Railway",$D$31,$D$32),IF($O$2="Railway",$F$31,$F$32)))</f>
        <v>634280755.63028812</v>
      </c>
      <c r="O245" s="122">
        <f>'CBA Result'!$G$162+'CBA Result'!$G$166+'CBA Result'!$G$167+'CBA Result'!$G$168+'CBA Result'!$G$169</f>
        <v>36081859.323037572</v>
      </c>
      <c r="P245" s="122">
        <f>'CBA Result'!$G$164+'CBA Result'!$G$165</f>
        <v>3215028601.0041852</v>
      </c>
      <c r="Q245" s="122">
        <f>'CBA Result'!$G$149</f>
        <v>-2742713597.7746048</v>
      </c>
      <c r="R245" s="122">
        <v>0.3842689459137989</v>
      </c>
      <c r="S245" s="122">
        <f t="shared" si="13"/>
        <v>3366752902.7820587</v>
      </c>
      <c r="T245" s="122">
        <v>0.91660471717150016</v>
      </c>
      <c r="U245" s="122">
        <f t="shared" si="14"/>
        <v>-2997706101.3930845</v>
      </c>
      <c r="V245" s="3">
        <f t="shared" si="15"/>
        <v>1.3467349303720164</v>
      </c>
    </row>
    <row r="246" spans="13:22" x14ac:dyDescent="0.25">
      <c r="M246" s="3">
        <v>242</v>
      </c>
      <c r="N246" s="122">
        <f>('CBA Result'!$G$163*_xlfn.GAMMA.INV(T246,IF($O$2="Railway",$D$31,$D$32),IF($O$2="Railway",$F$31,$F$32)))</f>
        <v>262683949.74289453</v>
      </c>
      <c r="O246" s="122">
        <f>'CBA Result'!$G$162+'CBA Result'!$G$166+'CBA Result'!$G$167+'CBA Result'!$G$168+'CBA Result'!$G$169</f>
        <v>36081859.323037572</v>
      </c>
      <c r="P246" s="122">
        <f>'CBA Result'!$G$164+'CBA Result'!$G$165</f>
        <v>3215028601.0041852</v>
      </c>
      <c r="Q246" s="122">
        <f>'CBA Result'!$G$149</f>
        <v>-2742713597.7746048</v>
      </c>
      <c r="R246" s="122">
        <v>0.69220176215612894</v>
      </c>
      <c r="S246" s="122">
        <f t="shared" si="13"/>
        <v>4738022491.4939318</v>
      </c>
      <c r="T246" s="122">
        <v>0.13646269005710576</v>
      </c>
      <c r="U246" s="122">
        <f t="shared" si="14"/>
        <v>-1241483793.8758159</v>
      </c>
      <c r="V246" s="3">
        <f t="shared" si="15"/>
        <v>4.0570713249791224</v>
      </c>
    </row>
    <row r="247" spans="13:22" x14ac:dyDescent="0.25">
      <c r="M247" s="3">
        <v>243</v>
      </c>
      <c r="N247" s="122">
        <f>('CBA Result'!$G$163*_xlfn.GAMMA.INV(T247,IF($O$2="Railway",$D$31,$D$32),IF($O$2="Railway",$F$31,$F$32)))</f>
        <v>505691498.52430999</v>
      </c>
      <c r="O247" s="122">
        <f>'CBA Result'!$G$162+'CBA Result'!$G$166+'CBA Result'!$G$167+'CBA Result'!$G$168+'CBA Result'!$G$169</f>
        <v>36081859.323037572</v>
      </c>
      <c r="P247" s="122">
        <f>'CBA Result'!$G$164+'CBA Result'!$G$165</f>
        <v>3215028601.0041852</v>
      </c>
      <c r="Q247" s="122">
        <f>'CBA Result'!$G$149</f>
        <v>-2742713597.7746048</v>
      </c>
      <c r="R247" s="122">
        <v>0.72380736001570622</v>
      </c>
      <c r="S247" s="122">
        <f t="shared" si="13"/>
        <v>4901211162.2537842</v>
      </c>
      <c r="T247" s="122">
        <v>0.74977141045676332</v>
      </c>
      <c r="U247" s="122">
        <f t="shared" si="14"/>
        <v>-2389973961.9919004</v>
      </c>
      <c r="V247" s="3">
        <f t="shared" si="15"/>
        <v>2.277424192339204</v>
      </c>
    </row>
    <row r="248" spans="13:22" x14ac:dyDescent="0.25">
      <c r="M248" s="3">
        <v>244</v>
      </c>
      <c r="N248" s="122">
        <f>('CBA Result'!$G$163*_xlfn.GAMMA.INV(T248,IF($O$2="Railway",$D$31,$D$32),IF($O$2="Railway",$F$31,$F$32)))</f>
        <v>343870845.50724238</v>
      </c>
      <c r="O248" s="122">
        <f>'CBA Result'!$G$162+'CBA Result'!$G$166+'CBA Result'!$G$167+'CBA Result'!$G$168+'CBA Result'!$G$169</f>
        <v>36081859.323037572</v>
      </c>
      <c r="P248" s="122">
        <f>'CBA Result'!$G$164+'CBA Result'!$G$165</f>
        <v>3215028601.0041852</v>
      </c>
      <c r="Q248" s="122">
        <f>'CBA Result'!$G$149</f>
        <v>-2742713597.7746048</v>
      </c>
      <c r="R248" s="122">
        <v>0.92857132435727308</v>
      </c>
      <c r="S248" s="122">
        <f t="shared" si="13"/>
        <v>6375009005.7289839</v>
      </c>
      <c r="T248" s="122">
        <v>0.33954115458654122</v>
      </c>
      <c r="U248" s="122">
        <f t="shared" si="14"/>
        <v>-1625185255.1381989</v>
      </c>
      <c r="V248" s="3">
        <f t="shared" si="15"/>
        <v>4.1564256685216181</v>
      </c>
    </row>
    <row r="249" spans="13:22" x14ac:dyDescent="0.25">
      <c r="M249" s="3">
        <v>245</v>
      </c>
      <c r="N249" s="122">
        <f>('CBA Result'!$G$163*_xlfn.GAMMA.INV(T249,IF($O$2="Railway",$D$31,$D$32),IF($O$2="Railway",$F$31,$F$32)))</f>
        <v>489563380.36170292</v>
      </c>
      <c r="O249" s="122">
        <f>'CBA Result'!$G$162+'CBA Result'!$G$166+'CBA Result'!$G$167+'CBA Result'!$G$168+'CBA Result'!$G$169</f>
        <v>36081859.323037572</v>
      </c>
      <c r="P249" s="122">
        <f>'CBA Result'!$G$164+'CBA Result'!$G$165</f>
        <v>3215028601.0041852</v>
      </c>
      <c r="Q249" s="122">
        <f>'CBA Result'!$G$149</f>
        <v>-2742713597.7746048</v>
      </c>
      <c r="R249" s="122">
        <v>0.22816649483069673</v>
      </c>
      <c r="S249" s="122">
        <f t="shared" si="13"/>
        <v>2678837069.2664032</v>
      </c>
      <c r="T249" s="122">
        <v>0.71797976458252766</v>
      </c>
      <c r="U249" s="122">
        <f t="shared" si="14"/>
        <v>-2313750053.5871863</v>
      </c>
      <c r="V249" s="3">
        <f t="shared" si="15"/>
        <v>1.3849734131752849</v>
      </c>
    </row>
    <row r="250" spans="13:22" x14ac:dyDescent="0.25">
      <c r="M250" s="3">
        <v>246</v>
      </c>
      <c r="N250" s="122">
        <f>('CBA Result'!$G$163*_xlfn.GAMMA.INV(T250,IF($O$2="Railway",$D$31,$D$32),IF($O$2="Railway",$F$31,$F$32)))</f>
        <v>405322749.03333861</v>
      </c>
      <c r="O250" s="122">
        <f>'CBA Result'!$G$162+'CBA Result'!$G$166+'CBA Result'!$G$167+'CBA Result'!$G$168+'CBA Result'!$G$169</f>
        <v>36081859.323037572</v>
      </c>
      <c r="P250" s="122">
        <f>'CBA Result'!$G$164+'CBA Result'!$G$165</f>
        <v>3215028601.0041852</v>
      </c>
      <c r="Q250" s="122">
        <f>'CBA Result'!$G$149</f>
        <v>-2742713597.7746048</v>
      </c>
      <c r="R250" s="122">
        <v>0.46407270357821995</v>
      </c>
      <c r="S250" s="122">
        <f t="shared" si="13"/>
        <v>3704811728.0179734</v>
      </c>
      <c r="T250" s="122">
        <v>0.51312832841230693</v>
      </c>
      <c r="U250" s="122">
        <f t="shared" si="14"/>
        <v>-1915616179.4681396</v>
      </c>
      <c r="V250" s="3">
        <f t="shared" si="15"/>
        <v>2.1644295871031556</v>
      </c>
    </row>
    <row r="251" spans="13:22" x14ac:dyDescent="0.25">
      <c r="M251" s="3">
        <v>247</v>
      </c>
      <c r="N251" s="122">
        <f>('CBA Result'!$G$163*_xlfn.GAMMA.INV(T251,IF($O$2="Railway",$D$31,$D$32),IF($O$2="Railway",$F$31,$F$32)))</f>
        <v>281572432.14395612</v>
      </c>
      <c r="O251" s="122">
        <f>'CBA Result'!$G$162+'CBA Result'!$G$166+'CBA Result'!$G$167+'CBA Result'!$G$168+'CBA Result'!$G$169</f>
        <v>36081859.323037572</v>
      </c>
      <c r="P251" s="122">
        <f>'CBA Result'!$G$164+'CBA Result'!$G$165</f>
        <v>3215028601.0041852</v>
      </c>
      <c r="Q251" s="122">
        <f>'CBA Result'!$G$149</f>
        <v>-2742713597.7746048</v>
      </c>
      <c r="R251" s="122">
        <v>0.73798266211080998</v>
      </c>
      <c r="S251" s="122">
        <f t="shared" si="13"/>
        <v>4977209119.0972519</v>
      </c>
      <c r="T251" s="122">
        <v>0.1772708134220784</v>
      </c>
      <c r="U251" s="122">
        <f t="shared" si="14"/>
        <v>-1330753598.1968575</v>
      </c>
      <c r="V251" s="3">
        <f t="shared" si="15"/>
        <v>3.9788458342240602</v>
      </c>
    </row>
    <row r="252" spans="13:22" x14ac:dyDescent="0.25">
      <c r="M252" s="3">
        <v>248</v>
      </c>
      <c r="N252" s="122">
        <f>('CBA Result'!$G$163*_xlfn.GAMMA.INV(T252,IF($O$2="Railway",$D$31,$D$32),IF($O$2="Railway",$F$31,$F$32)))</f>
        <v>551934782.07614636</v>
      </c>
      <c r="O252" s="122">
        <f>'CBA Result'!$G$162+'CBA Result'!$G$166+'CBA Result'!$G$167+'CBA Result'!$G$168+'CBA Result'!$G$169</f>
        <v>36081859.323037572</v>
      </c>
      <c r="P252" s="122">
        <f>'CBA Result'!$G$164+'CBA Result'!$G$165</f>
        <v>3215028601.0041852</v>
      </c>
      <c r="Q252" s="122">
        <f>'CBA Result'!$G$149</f>
        <v>-2742713597.7746048</v>
      </c>
      <c r="R252" s="122">
        <v>0.30214088315721643</v>
      </c>
      <c r="S252" s="122">
        <f t="shared" si="13"/>
        <v>3013492542.0048456</v>
      </c>
      <c r="T252" s="122">
        <v>0.82662060605936138</v>
      </c>
      <c r="U252" s="122">
        <f t="shared" si="14"/>
        <v>-2608526664.4367967</v>
      </c>
      <c r="V252" s="3">
        <f t="shared" si="15"/>
        <v>1.3806679580872241</v>
      </c>
    </row>
    <row r="253" spans="13:22" x14ac:dyDescent="0.25">
      <c r="M253" s="3">
        <v>249</v>
      </c>
      <c r="N253" s="122">
        <f>('CBA Result'!$G$163*_xlfn.GAMMA.INV(T253,IF($O$2="Railway",$D$31,$D$32),IF($O$2="Railway",$F$31,$F$32)))</f>
        <v>1072887324.8453894</v>
      </c>
      <c r="O253" s="122">
        <f>'CBA Result'!$G$162+'CBA Result'!$G$166+'CBA Result'!$G$167+'CBA Result'!$G$168+'CBA Result'!$G$169</f>
        <v>36081859.323037572</v>
      </c>
      <c r="P253" s="122">
        <f>'CBA Result'!$G$164+'CBA Result'!$G$165</f>
        <v>3215028601.0041852</v>
      </c>
      <c r="Q253" s="122">
        <f>'CBA Result'!$G$149</f>
        <v>-2742713597.7746048</v>
      </c>
      <c r="R253" s="122">
        <v>0.64928903978679997</v>
      </c>
      <c r="S253" s="122">
        <f t="shared" si="13"/>
        <v>4527720064.8478527</v>
      </c>
      <c r="T253" s="122">
        <v>0.9994602835823867</v>
      </c>
      <c r="U253" s="122">
        <f t="shared" si="14"/>
        <v>-5070626613.2895241</v>
      </c>
      <c r="V253" s="3">
        <f t="shared" si="15"/>
        <v>1.1116356377421226</v>
      </c>
    </row>
    <row r="254" spans="13:22" x14ac:dyDescent="0.25">
      <c r="M254" s="3">
        <v>250</v>
      </c>
      <c r="N254" s="122">
        <f>('CBA Result'!$G$163*_xlfn.GAMMA.INV(T254,IF($O$2="Railway",$D$31,$D$32),IF($O$2="Railway",$F$31,$F$32)))</f>
        <v>295871441.7323795</v>
      </c>
      <c r="O254" s="122">
        <f>'CBA Result'!$G$162+'CBA Result'!$G$166+'CBA Result'!$G$167+'CBA Result'!$G$168+'CBA Result'!$G$169</f>
        <v>36081859.323037572</v>
      </c>
      <c r="P254" s="122">
        <f>'CBA Result'!$G$164+'CBA Result'!$G$165</f>
        <v>3215028601.0041852</v>
      </c>
      <c r="Q254" s="122">
        <f>'CBA Result'!$G$149</f>
        <v>-2742713597.7746048</v>
      </c>
      <c r="R254" s="122">
        <v>0.90389343780088338</v>
      </c>
      <c r="S254" s="122">
        <f t="shared" si="13"/>
        <v>6118490935.7910376</v>
      </c>
      <c r="T254" s="122">
        <v>0.21130665040966345</v>
      </c>
      <c r="U254" s="122">
        <f t="shared" si="14"/>
        <v>-1398332864.801755</v>
      </c>
      <c r="V254" s="3">
        <f t="shared" si="15"/>
        <v>4.6129533240720546</v>
      </c>
    </row>
    <row r="255" spans="13:22" x14ac:dyDescent="0.25">
      <c r="M255" s="3">
        <v>251</v>
      </c>
      <c r="N255" s="122">
        <f>('CBA Result'!$G$163*_xlfn.GAMMA.INV(T255,IF($O$2="Railway",$D$31,$D$32),IF($O$2="Railway",$F$31,$F$32)))</f>
        <v>476181478.3180548</v>
      </c>
      <c r="O255" s="122">
        <f>'CBA Result'!$G$162+'CBA Result'!$G$166+'CBA Result'!$G$167+'CBA Result'!$G$168+'CBA Result'!$G$169</f>
        <v>36081859.323037572</v>
      </c>
      <c r="P255" s="122">
        <f>'CBA Result'!$G$164+'CBA Result'!$G$165</f>
        <v>3215028601.0041852</v>
      </c>
      <c r="Q255" s="122">
        <f>'CBA Result'!$G$149</f>
        <v>-2742713597.7746048</v>
      </c>
      <c r="R255" s="122">
        <v>0.83743647520759501</v>
      </c>
      <c r="S255" s="122">
        <f t="shared" si="13"/>
        <v>5583126553.4374628</v>
      </c>
      <c r="T255" s="122">
        <v>0.68963858103983466</v>
      </c>
      <c r="U255" s="122">
        <f t="shared" si="14"/>
        <v>-2250505174.9614334</v>
      </c>
      <c r="V255" s="3">
        <f t="shared" si="15"/>
        <v>2.7084540657334908</v>
      </c>
    </row>
    <row r="256" spans="13:22" x14ac:dyDescent="0.25">
      <c r="M256" s="3">
        <v>252</v>
      </c>
      <c r="N256" s="122">
        <f>('CBA Result'!$G$163*_xlfn.GAMMA.INV(T256,IF($O$2="Railway",$D$31,$D$32),IF($O$2="Railway",$F$31,$F$32)))</f>
        <v>394384768.46559083</v>
      </c>
      <c r="O256" s="122">
        <f>'CBA Result'!$G$162+'CBA Result'!$G$166+'CBA Result'!$G$167+'CBA Result'!$G$168+'CBA Result'!$G$169</f>
        <v>36081859.323037572</v>
      </c>
      <c r="P256" s="122">
        <f>'CBA Result'!$G$164+'CBA Result'!$G$165</f>
        <v>3215028601.0041852</v>
      </c>
      <c r="Q256" s="122">
        <f>'CBA Result'!$G$149</f>
        <v>-2742713597.7746048</v>
      </c>
      <c r="R256" s="122">
        <v>0.37393372095323951</v>
      </c>
      <c r="S256" s="122">
        <f t="shared" si="13"/>
        <v>3322839783.5045543</v>
      </c>
      <c r="T256" s="122">
        <v>0.48281959879857828</v>
      </c>
      <c r="U256" s="122">
        <f t="shared" si="14"/>
        <v>-1863921640.7425022</v>
      </c>
      <c r="V256" s="3">
        <f t="shared" si="15"/>
        <v>2.0136610516513103</v>
      </c>
    </row>
    <row r="257" spans="13:22" x14ac:dyDescent="0.25">
      <c r="M257" s="3">
        <v>253</v>
      </c>
      <c r="N257" s="122">
        <f>('CBA Result'!$G$163*_xlfn.GAMMA.INV(T257,IF($O$2="Railway",$D$31,$D$32),IF($O$2="Railway",$F$31,$F$32)))</f>
        <v>371905135.58536053</v>
      </c>
      <c r="O257" s="122">
        <f>'CBA Result'!$G$162+'CBA Result'!$G$166+'CBA Result'!$G$167+'CBA Result'!$G$168+'CBA Result'!$G$169</f>
        <v>36081859.323037572</v>
      </c>
      <c r="P257" s="122">
        <f>'CBA Result'!$G$164+'CBA Result'!$G$165</f>
        <v>3215028601.0041852</v>
      </c>
      <c r="Q257" s="122">
        <f>'CBA Result'!$G$149</f>
        <v>-2742713597.7746048</v>
      </c>
      <c r="R257" s="122">
        <v>0.78482995989582549</v>
      </c>
      <c r="S257" s="122">
        <f t="shared" si="13"/>
        <v>5243991025.0519476</v>
      </c>
      <c r="T257" s="122">
        <v>0.41925005746492505</v>
      </c>
      <c r="U257" s="122">
        <f t="shared" si="14"/>
        <v>-1757679519.9718983</v>
      </c>
      <c r="V257" s="3">
        <f t="shared" si="15"/>
        <v>3.2155907580073011</v>
      </c>
    </row>
    <row r="258" spans="13:22" x14ac:dyDescent="0.25">
      <c r="M258" s="3">
        <v>254</v>
      </c>
      <c r="N258" s="122">
        <f>('CBA Result'!$G$163*_xlfn.GAMMA.INV(T258,IF($O$2="Railway",$D$31,$D$32),IF($O$2="Railway",$F$31,$F$32)))</f>
        <v>236331037.23053175</v>
      </c>
      <c r="O258" s="122">
        <f>'CBA Result'!$G$162+'CBA Result'!$G$166+'CBA Result'!$G$167+'CBA Result'!$G$168+'CBA Result'!$G$169</f>
        <v>36081859.323037572</v>
      </c>
      <c r="P258" s="122">
        <f>'CBA Result'!$G$164+'CBA Result'!$G$165</f>
        <v>3215028601.0041852</v>
      </c>
      <c r="Q258" s="122">
        <f>'CBA Result'!$G$149</f>
        <v>-2742713597.7746048</v>
      </c>
      <c r="R258" s="122">
        <v>0.83278354121357623</v>
      </c>
      <c r="S258" s="122">
        <f t="shared" si="13"/>
        <v>5550899190.9138622</v>
      </c>
      <c r="T258" s="122">
        <v>8.8648287052684016E-2</v>
      </c>
      <c r="U258" s="122">
        <f t="shared" si="14"/>
        <v>-1116935971.9112554</v>
      </c>
      <c r="V258" s="3">
        <f t="shared" si="15"/>
        <v>5.2136489771233867</v>
      </c>
    </row>
    <row r="259" spans="13:22" x14ac:dyDescent="0.25">
      <c r="M259" s="3">
        <v>255</v>
      </c>
      <c r="N259" s="122">
        <f>('CBA Result'!$G$163*_xlfn.GAMMA.INV(T259,IF($O$2="Railway",$D$31,$D$32),IF($O$2="Railway",$F$31,$F$32)))</f>
        <v>582725319.27189386</v>
      </c>
      <c r="O259" s="122">
        <f>'CBA Result'!$G$162+'CBA Result'!$G$166+'CBA Result'!$G$167+'CBA Result'!$G$168+'CBA Result'!$G$169</f>
        <v>36081859.323037572</v>
      </c>
      <c r="P259" s="122">
        <f>'CBA Result'!$G$164+'CBA Result'!$G$165</f>
        <v>3215028601.0041852</v>
      </c>
      <c r="Q259" s="122">
        <f>'CBA Result'!$G$149</f>
        <v>-2742713597.7746048</v>
      </c>
      <c r="R259" s="122">
        <v>0.38904012446298297</v>
      </c>
      <c r="S259" s="122">
        <f t="shared" si="13"/>
        <v>3386996494.5655751</v>
      </c>
      <c r="T259" s="122">
        <v>0.86666237735907681</v>
      </c>
      <c r="U259" s="122">
        <f t="shared" si="14"/>
        <v>-2754047367.0555339</v>
      </c>
      <c r="V259" s="3">
        <f t="shared" si="15"/>
        <v>1.4545151695932077</v>
      </c>
    </row>
    <row r="260" spans="13:22" x14ac:dyDescent="0.25">
      <c r="M260" s="3">
        <v>256</v>
      </c>
      <c r="N260" s="122">
        <f>('CBA Result'!$G$163*_xlfn.GAMMA.INV(T260,IF($O$2="Railway",$D$31,$D$32),IF($O$2="Railway",$F$31,$F$32)))</f>
        <v>504635394.59909678</v>
      </c>
      <c r="O260" s="122">
        <f>'CBA Result'!$G$162+'CBA Result'!$G$166+'CBA Result'!$G$167+'CBA Result'!$G$168+'CBA Result'!$G$169</f>
        <v>36081859.323037572</v>
      </c>
      <c r="P260" s="122">
        <f>'CBA Result'!$G$164+'CBA Result'!$G$165</f>
        <v>3215028601.0041852</v>
      </c>
      <c r="Q260" s="122">
        <f>'CBA Result'!$G$149</f>
        <v>-2742713597.7746048</v>
      </c>
      <c r="R260" s="122">
        <v>0.86927163378489969</v>
      </c>
      <c r="S260" s="122">
        <f t="shared" si="13"/>
        <v>5819264326.3618202</v>
      </c>
      <c r="T260" s="122">
        <v>0.74776934629951797</v>
      </c>
      <c r="U260" s="122">
        <f t="shared" si="14"/>
        <v>-2384982656.2456446</v>
      </c>
      <c r="V260" s="3">
        <f t="shared" si="15"/>
        <v>2.6666783356385548</v>
      </c>
    </row>
    <row r="261" spans="13:22" x14ac:dyDescent="0.25">
      <c r="M261" s="3">
        <v>257</v>
      </c>
      <c r="N261" s="122">
        <f>('CBA Result'!$G$163*_xlfn.GAMMA.INV(T261,IF($O$2="Railway",$D$31,$D$32),IF($O$2="Railway",$F$31,$F$32)))</f>
        <v>326922627.08378905</v>
      </c>
      <c r="O261" s="122">
        <f>'CBA Result'!$G$162+'CBA Result'!$G$166+'CBA Result'!$G$167+'CBA Result'!$G$168+'CBA Result'!$G$169</f>
        <v>36081859.323037572</v>
      </c>
      <c r="P261" s="122">
        <f>'CBA Result'!$G$164+'CBA Result'!$G$165</f>
        <v>3215028601.0041852</v>
      </c>
      <c r="Q261" s="122">
        <f>'CBA Result'!$G$149</f>
        <v>-2742713597.7746048</v>
      </c>
      <c r="R261" s="122">
        <v>0.67687557484152483</v>
      </c>
      <c r="S261" s="122">
        <f t="shared" si="13"/>
        <v>4661581383.4544659</v>
      </c>
      <c r="T261" s="122">
        <v>0.29243175934599797</v>
      </c>
      <c r="U261" s="122">
        <f t="shared" si="14"/>
        <v>-1545085429.7458253</v>
      </c>
      <c r="V261" s="3">
        <f t="shared" si="15"/>
        <v>3.2519793230383796</v>
      </c>
    </row>
    <row r="262" spans="13:22" x14ac:dyDescent="0.25">
      <c r="M262" s="3">
        <v>258</v>
      </c>
      <c r="N262" s="122">
        <f>('CBA Result'!$G$163*_xlfn.GAMMA.INV(T262,IF($O$2="Railway",$D$31,$D$32),IF($O$2="Railway",$F$31,$F$32)))</f>
        <v>529209328.79211497</v>
      </c>
      <c r="O262" s="122">
        <f>'CBA Result'!$G$162+'CBA Result'!$G$166+'CBA Result'!$G$167+'CBA Result'!$G$168+'CBA Result'!$G$169</f>
        <v>36081859.323037572</v>
      </c>
      <c r="P262" s="122">
        <f>'CBA Result'!$G$164+'CBA Result'!$G$165</f>
        <v>3215028601.0041852</v>
      </c>
      <c r="Q262" s="122">
        <f>'CBA Result'!$G$149</f>
        <v>-2742713597.7746048</v>
      </c>
      <c r="R262" s="122">
        <v>0.77133472817102822</v>
      </c>
      <c r="S262" s="122">
        <f t="shared" ref="S262:S325" si="16">_xlfn.BETA.INV(R262,IF($O$2="Railway",$I$30,$J$30),IF($O$2="Railway",$I$31,$J$31),IF($O$2="Railway",$I$27,$J$27),IF($O$2="Railway",$I$29,$J$29))*P262</f>
        <v>5164360933.7926445</v>
      </c>
      <c r="T262" s="122">
        <v>0.79146915664614026</v>
      </c>
      <c r="U262" s="122">
        <f t="shared" ref="U262:U325" si="17">_xlfn.GAMMA.INV(T262,IF($O$2="Railway",$D$31,$D$32),IF($O$2="Railway",$F$31,$F$32))*Q262</f>
        <v>-2501122759.5228462</v>
      </c>
      <c r="V262" s="3">
        <f t="shared" ref="V262:V325" si="18">(N262+O262+S262)/-U262</f>
        <v>2.2908320273735288</v>
      </c>
    </row>
    <row r="263" spans="13:22" x14ac:dyDescent="0.25">
      <c r="M263" s="3">
        <v>259</v>
      </c>
      <c r="N263" s="122">
        <f>('CBA Result'!$G$163*_xlfn.GAMMA.INV(T263,IF($O$2="Railway",$D$31,$D$32),IF($O$2="Railway",$F$31,$F$32)))</f>
        <v>432259948.68057191</v>
      </c>
      <c r="O263" s="122">
        <f>'CBA Result'!$G$162+'CBA Result'!$G$166+'CBA Result'!$G$167+'CBA Result'!$G$168+'CBA Result'!$G$169</f>
        <v>36081859.323037572</v>
      </c>
      <c r="P263" s="122">
        <f>'CBA Result'!$G$164+'CBA Result'!$G$165</f>
        <v>3215028601.0041852</v>
      </c>
      <c r="Q263" s="122">
        <f>'CBA Result'!$G$149</f>
        <v>-2742713597.7746048</v>
      </c>
      <c r="R263" s="122">
        <v>0.23077364835806169</v>
      </c>
      <c r="S263" s="122">
        <f t="shared" si="16"/>
        <v>2691069707.745976</v>
      </c>
      <c r="T263" s="122">
        <v>0.58488008469861341</v>
      </c>
      <c r="U263" s="122">
        <f t="shared" si="17"/>
        <v>-2042925430.1748135</v>
      </c>
      <c r="V263" s="3">
        <f t="shared" si="18"/>
        <v>1.5465133817827281</v>
      </c>
    </row>
    <row r="264" spans="13:22" x14ac:dyDescent="0.25">
      <c r="M264" s="3">
        <v>260</v>
      </c>
      <c r="N264" s="122">
        <f>('CBA Result'!$G$163*_xlfn.GAMMA.INV(T264,IF($O$2="Railway",$D$31,$D$32),IF($O$2="Railway",$F$31,$F$32)))</f>
        <v>513341865.60825872</v>
      </c>
      <c r="O264" s="122">
        <f>'CBA Result'!$G$162+'CBA Result'!$G$166+'CBA Result'!$G$167+'CBA Result'!$G$168+'CBA Result'!$G$169</f>
        <v>36081859.323037572</v>
      </c>
      <c r="P264" s="122">
        <f>'CBA Result'!$G$164+'CBA Result'!$G$165</f>
        <v>3215028601.0041852</v>
      </c>
      <c r="Q264" s="122">
        <f>'CBA Result'!$G$149</f>
        <v>-2742713597.7746048</v>
      </c>
      <c r="R264" s="122">
        <v>0.20814004663185548</v>
      </c>
      <c r="S264" s="122">
        <f t="shared" si="16"/>
        <v>2583443001.6852336</v>
      </c>
      <c r="T264" s="122">
        <v>0.76394055842774933</v>
      </c>
      <c r="U264" s="122">
        <f t="shared" si="17"/>
        <v>-2426130745.6904078</v>
      </c>
      <c r="V264" s="3">
        <f t="shared" si="18"/>
        <v>1.2913016877517891</v>
      </c>
    </row>
    <row r="265" spans="13:22" x14ac:dyDescent="0.25">
      <c r="M265" s="3">
        <v>261</v>
      </c>
      <c r="N265" s="122">
        <f>('CBA Result'!$G$163*_xlfn.GAMMA.INV(T265,IF($O$2="Railway",$D$31,$D$32),IF($O$2="Railway",$F$31,$F$32)))</f>
        <v>339250518.76742834</v>
      </c>
      <c r="O265" s="122">
        <f>'CBA Result'!$G$162+'CBA Result'!$G$166+'CBA Result'!$G$167+'CBA Result'!$G$168+'CBA Result'!$G$169</f>
        <v>36081859.323037572</v>
      </c>
      <c r="P265" s="122">
        <f>'CBA Result'!$G$164+'CBA Result'!$G$165</f>
        <v>3215028601.0041852</v>
      </c>
      <c r="Q265" s="122">
        <f>'CBA Result'!$G$149</f>
        <v>-2742713597.7746048</v>
      </c>
      <c r="R265" s="122">
        <v>0.13898838602098418</v>
      </c>
      <c r="S265" s="122">
        <f t="shared" si="16"/>
        <v>2226971224.7094579</v>
      </c>
      <c r="T265" s="122">
        <v>0.32656784161819841</v>
      </c>
      <c r="U265" s="122">
        <f t="shared" si="17"/>
        <v>-1603348897.1288707</v>
      </c>
      <c r="V265" s="3">
        <f t="shared" si="18"/>
        <v>1.6230426250081247</v>
      </c>
    </row>
    <row r="266" spans="13:22" x14ac:dyDescent="0.25">
      <c r="M266" s="3">
        <v>262</v>
      </c>
      <c r="N266" s="122">
        <f>('CBA Result'!$G$163*_xlfn.GAMMA.INV(T266,IF($O$2="Railway",$D$31,$D$32),IF($O$2="Railway",$F$31,$F$32)))</f>
        <v>437308971.72559047</v>
      </c>
      <c r="O266" s="122">
        <f>'CBA Result'!$G$162+'CBA Result'!$G$166+'CBA Result'!$G$167+'CBA Result'!$G$168+'CBA Result'!$G$169</f>
        <v>36081859.323037572</v>
      </c>
      <c r="P266" s="122">
        <f>'CBA Result'!$G$164+'CBA Result'!$G$165</f>
        <v>3215028601.0041852</v>
      </c>
      <c r="Q266" s="122">
        <f>'CBA Result'!$G$149</f>
        <v>-2742713597.7746048</v>
      </c>
      <c r="R266" s="122">
        <v>0.52315935207187514</v>
      </c>
      <c r="S266" s="122">
        <f t="shared" si="16"/>
        <v>3957941571.2515149</v>
      </c>
      <c r="T266" s="122">
        <v>0.59776467807823308</v>
      </c>
      <c r="U266" s="122">
        <f t="shared" si="17"/>
        <v>-2066787871.3000946</v>
      </c>
      <c r="V266" s="3">
        <f t="shared" si="18"/>
        <v>2.1440673539044202</v>
      </c>
    </row>
    <row r="267" spans="13:22" x14ac:dyDescent="0.25">
      <c r="M267" s="3">
        <v>263</v>
      </c>
      <c r="N267" s="122">
        <f>('CBA Result'!$G$163*_xlfn.GAMMA.INV(T267,IF($O$2="Railway",$D$31,$D$32),IF($O$2="Railway",$F$31,$F$32)))</f>
        <v>386766614.19724447</v>
      </c>
      <c r="O267" s="122">
        <f>'CBA Result'!$G$162+'CBA Result'!$G$166+'CBA Result'!$G$167+'CBA Result'!$G$168+'CBA Result'!$G$169</f>
        <v>36081859.323037572</v>
      </c>
      <c r="P267" s="122">
        <f>'CBA Result'!$G$164+'CBA Result'!$G$165</f>
        <v>3215028601.0041852</v>
      </c>
      <c r="Q267" s="122">
        <f>'CBA Result'!$G$149</f>
        <v>-2742713597.7746048</v>
      </c>
      <c r="R267" s="122">
        <v>0.3165624107828624</v>
      </c>
      <c r="S267" s="122">
        <f t="shared" si="16"/>
        <v>3076470796.5788369</v>
      </c>
      <c r="T267" s="122">
        <v>0.46142524403747476</v>
      </c>
      <c r="U267" s="122">
        <f t="shared" si="17"/>
        <v>-1827917099.6479478</v>
      </c>
      <c r="V267" s="3">
        <f t="shared" si="18"/>
        <v>1.914375258469369</v>
      </c>
    </row>
    <row r="268" spans="13:22" x14ac:dyDescent="0.25">
      <c r="M268" s="3">
        <v>264</v>
      </c>
      <c r="N268" s="122">
        <f>('CBA Result'!$G$163*_xlfn.GAMMA.INV(T268,IF($O$2="Railway",$D$31,$D$32),IF($O$2="Railway",$F$31,$F$32)))</f>
        <v>805360449.48474789</v>
      </c>
      <c r="O268" s="122">
        <f>'CBA Result'!$G$162+'CBA Result'!$G$166+'CBA Result'!$G$167+'CBA Result'!$G$168+'CBA Result'!$G$169</f>
        <v>36081859.323037572</v>
      </c>
      <c r="P268" s="122">
        <f>'CBA Result'!$G$164+'CBA Result'!$G$165</f>
        <v>3215028601.0041852</v>
      </c>
      <c r="Q268" s="122">
        <f>'CBA Result'!$G$149</f>
        <v>-2742713597.7746048</v>
      </c>
      <c r="R268" s="122">
        <v>0.17688353160332126</v>
      </c>
      <c r="S268" s="122">
        <f t="shared" si="16"/>
        <v>2428481364.2111969</v>
      </c>
      <c r="T268" s="122">
        <v>0.98589386434980864</v>
      </c>
      <c r="U268" s="122">
        <f t="shared" si="17"/>
        <v>-3806254425.6794753</v>
      </c>
      <c r="V268" s="3">
        <f t="shared" si="18"/>
        <v>0.85909224852599031</v>
      </c>
    </row>
    <row r="269" spans="13:22" x14ac:dyDescent="0.25">
      <c r="M269" s="3">
        <v>265</v>
      </c>
      <c r="N269" s="122">
        <f>('CBA Result'!$G$163*_xlfn.GAMMA.INV(T269,IF($O$2="Railway",$D$31,$D$32),IF($O$2="Railway",$F$31,$F$32)))</f>
        <v>611195286.62848246</v>
      </c>
      <c r="O269" s="122">
        <f>'CBA Result'!$G$162+'CBA Result'!$G$166+'CBA Result'!$G$167+'CBA Result'!$G$168+'CBA Result'!$G$169</f>
        <v>36081859.323037572</v>
      </c>
      <c r="P269" s="122">
        <f>'CBA Result'!$G$164+'CBA Result'!$G$165</f>
        <v>3215028601.0041852</v>
      </c>
      <c r="Q269" s="122">
        <f>'CBA Result'!$G$149</f>
        <v>-2742713597.7746048</v>
      </c>
      <c r="R269" s="122">
        <v>0.74594162050634305</v>
      </c>
      <c r="S269" s="122">
        <f t="shared" si="16"/>
        <v>5020746412.6236792</v>
      </c>
      <c r="T269" s="122">
        <v>0.89665186415295084</v>
      </c>
      <c r="U269" s="122">
        <f t="shared" si="17"/>
        <v>-2888600708.1331778</v>
      </c>
      <c r="V269" s="3">
        <f t="shared" si="18"/>
        <v>1.9622038942994946</v>
      </c>
    </row>
    <row r="270" spans="13:22" x14ac:dyDescent="0.25">
      <c r="M270" s="3">
        <v>266</v>
      </c>
      <c r="N270" s="122">
        <f>('CBA Result'!$G$163*_xlfn.GAMMA.INV(T270,IF($O$2="Railway",$D$31,$D$32),IF($O$2="Railway",$F$31,$F$32)))</f>
        <v>566818425.50312293</v>
      </c>
      <c r="O270" s="122">
        <f>'CBA Result'!$G$162+'CBA Result'!$G$166+'CBA Result'!$G$167+'CBA Result'!$G$168+'CBA Result'!$G$169</f>
        <v>36081859.323037572</v>
      </c>
      <c r="P270" s="122">
        <f>'CBA Result'!$G$164+'CBA Result'!$G$165</f>
        <v>3215028601.0041852</v>
      </c>
      <c r="Q270" s="122">
        <f>'CBA Result'!$G$149</f>
        <v>-2742713597.7746048</v>
      </c>
      <c r="R270" s="122">
        <v>0.53475347151976271</v>
      </c>
      <c r="S270" s="122">
        <f t="shared" si="16"/>
        <v>4008294732.9943299</v>
      </c>
      <c r="T270" s="122">
        <v>0.84702316171998382</v>
      </c>
      <c r="U270" s="122">
        <f t="shared" si="17"/>
        <v>-2678868998.3574767</v>
      </c>
      <c r="V270" s="3">
        <f t="shared" si="18"/>
        <v>1.7213215803564121</v>
      </c>
    </row>
    <row r="271" spans="13:22" x14ac:dyDescent="0.25">
      <c r="M271" s="3">
        <v>267</v>
      </c>
      <c r="N271" s="122">
        <f>('CBA Result'!$G$163*_xlfn.GAMMA.INV(T271,IF($O$2="Railway",$D$31,$D$32),IF($O$2="Railway",$F$31,$F$32)))</f>
        <v>516633189.42360729</v>
      </c>
      <c r="O271" s="122">
        <f>'CBA Result'!$G$162+'CBA Result'!$G$166+'CBA Result'!$G$167+'CBA Result'!$G$168+'CBA Result'!$G$169</f>
        <v>36081859.323037572</v>
      </c>
      <c r="P271" s="122">
        <f>'CBA Result'!$G$164+'CBA Result'!$G$165</f>
        <v>3215028601.0041852</v>
      </c>
      <c r="Q271" s="122">
        <f>'CBA Result'!$G$149</f>
        <v>-2742713597.7746048</v>
      </c>
      <c r="R271" s="122">
        <v>0.2573597825852646</v>
      </c>
      <c r="S271" s="122">
        <f t="shared" si="16"/>
        <v>2813719868.1303349</v>
      </c>
      <c r="T271" s="122">
        <v>0.76985628217479651</v>
      </c>
      <c r="U271" s="122">
        <f t="shared" si="17"/>
        <v>-2441686036.3016233</v>
      </c>
      <c r="V271" s="3">
        <f t="shared" si="18"/>
        <v>1.3787337384195621</v>
      </c>
    </row>
    <row r="272" spans="13:22" x14ac:dyDescent="0.25">
      <c r="M272" s="3">
        <v>268</v>
      </c>
      <c r="N272" s="122">
        <f>('CBA Result'!$G$163*_xlfn.GAMMA.INV(T272,IF($O$2="Railway",$D$31,$D$32),IF($O$2="Railway",$F$31,$F$32)))</f>
        <v>441240045.17012888</v>
      </c>
      <c r="O272" s="122">
        <f>'CBA Result'!$G$162+'CBA Result'!$G$166+'CBA Result'!$G$167+'CBA Result'!$G$168+'CBA Result'!$G$169</f>
        <v>36081859.323037572</v>
      </c>
      <c r="P272" s="122">
        <f>'CBA Result'!$G$164+'CBA Result'!$G$165</f>
        <v>3215028601.0041852</v>
      </c>
      <c r="Q272" s="122">
        <f>'CBA Result'!$G$149</f>
        <v>-2742713597.7746048</v>
      </c>
      <c r="R272" s="122">
        <v>0.16515320807352063</v>
      </c>
      <c r="S272" s="122">
        <f t="shared" si="16"/>
        <v>2367958472.4583092</v>
      </c>
      <c r="T272" s="122">
        <v>0.60765655398271312</v>
      </c>
      <c r="U272" s="122">
        <f t="shared" si="17"/>
        <v>-2085366714.7304094</v>
      </c>
      <c r="V272" s="3">
        <f t="shared" si="18"/>
        <v>1.3644028922362972</v>
      </c>
    </row>
    <row r="273" spans="13:22" x14ac:dyDescent="0.25">
      <c r="M273" s="3">
        <v>269</v>
      </c>
      <c r="N273" s="122">
        <f>('CBA Result'!$G$163*_xlfn.GAMMA.INV(T273,IF($O$2="Railway",$D$31,$D$32),IF($O$2="Railway",$F$31,$F$32)))</f>
        <v>467013869.68906671</v>
      </c>
      <c r="O273" s="122">
        <f>'CBA Result'!$G$162+'CBA Result'!$G$166+'CBA Result'!$G$167+'CBA Result'!$G$168+'CBA Result'!$G$169</f>
        <v>36081859.323037572</v>
      </c>
      <c r="P273" s="122">
        <f>'CBA Result'!$G$164+'CBA Result'!$G$165</f>
        <v>3215028601.0041852</v>
      </c>
      <c r="Q273" s="122">
        <f>'CBA Result'!$G$149</f>
        <v>-2742713597.7746048</v>
      </c>
      <c r="R273" s="122">
        <v>0.64309608678049979</v>
      </c>
      <c r="S273" s="122">
        <f t="shared" si="16"/>
        <v>4498258284.2863255</v>
      </c>
      <c r="T273" s="122">
        <v>0.6692169945963562</v>
      </c>
      <c r="U273" s="122">
        <f t="shared" si="17"/>
        <v>-2207177679.8760867</v>
      </c>
      <c r="V273" s="3">
        <f t="shared" si="18"/>
        <v>2.265949886544345</v>
      </c>
    </row>
    <row r="274" spans="13:22" x14ac:dyDescent="0.25">
      <c r="M274" s="3">
        <v>270</v>
      </c>
      <c r="N274" s="122">
        <f>('CBA Result'!$G$163*_xlfn.GAMMA.INV(T274,IF($O$2="Railway",$D$31,$D$32),IF($O$2="Railway",$F$31,$F$32)))</f>
        <v>372929987.42360651</v>
      </c>
      <c r="O274" s="122">
        <f>'CBA Result'!$G$162+'CBA Result'!$G$166+'CBA Result'!$G$167+'CBA Result'!$G$168+'CBA Result'!$G$169</f>
        <v>36081859.323037572</v>
      </c>
      <c r="P274" s="122">
        <f>'CBA Result'!$G$164+'CBA Result'!$G$165</f>
        <v>3215028601.0041852</v>
      </c>
      <c r="Q274" s="122">
        <f>'CBA Result'!$G$149</f>
        <v>-2742713597.7746048</v>
      </c>
      <c r="R274" s="122">
        <v>0.81672757421942044</v>
      </c>
      <c r="S274" s="122">
        <f t="shared" si="16"/>
        <v>5443366491.651474</v>
      </c>
      <c r="T274" s="122">
        <v>0.42217029322320754</v>
      </c>
      <c r="U274" s="122">
        <f t="shared" si="17"/>
        <v>-1762523123.6620038</v>
      </c>
      <c r="V274" s="3">
        <f t="shared" si="18"/>
        <v>3.3204547842972976</v>
      </c>
    </row>
    <row r="275" spans="13:22" x14ac:dyDescent="0.25">
      <c r="M275" s="3">
        <v>271</v>
      </c>
      <c r="N275" s="122">
        <f>('CBA Result'!$G$163*_xlfn.GAMMA.INV(T275,IF($O$2="Railway",$D$31,$D$32),IF($O$2="Railway",$F$31,$F$32)))</f>
        <v>361418819.74706066</v>
      </c>
      <c r="O275" s="122">
        <f>'CBA Result'!$G$162+'CBA Result'!$G$166+'CBA Result'!$G$167+'CBA Result'!$G$168+'CBA Result'!$G$169</f>
        <v>36081859.323037572</v>
      </c>
      <c r="P275" s="122">
        <f>'CBA Result'!$G$164+'CBA Result'!$G$165</f>
        <v>3215028601.0041852</v>
      </c>
      <c r="Q275" s="122">
        <f>'CBA Result'!$G$149</f>
        <v>-2742713597.7746048</v>
      </c>
      <c r="R275" s="122">
        <v>0.21161579843455136</v>
      </c>
      <c r="S275" s="122">
        <f t="shared" si="16"/>
        <v>2600192672.7516174</v>
      </c>
      <c r="T275" s="122">
        <v>0.38934217927663606</v>
      </c>
      <c r="U275" s="122">
        <f t="shared" si="17"/>
        <v>-1708119616.5843685</v>
      </c>
      <c r="V275" s="3">
        <f t="shared" si="18"/>
        <v>1.7549668786171053</v>
      </c>
    </row>
    <row r="276" spans="13:22" x14ac:dyDescent="0.25">
      <c r="M276" s="3">
        <v>272</v>
      </c>
      <c r="N276" s="122">
        <f>('CBA Result'!$G$163*_xlfn.GAMMA.INV(T276,IF($O$2="Railway",$D$31,$D$32),IF($O$2="Railway",$F$31,$F$32)))</f>
        <v>351005720.33411354</v>
      </c>
      <c r="O276" s="122">
        <f>'CBA Result'!$G$162+'CBA Result'!$G$166+'CBA Result'!$G$167+'CBA Result'!$G$168+'CBA Result'!$G$169</f>
        <v>36081859.323037572</v>
      </c>
      <c r="P276" s="122">
        <f>'CBA Result'!$G$164+'CBA Result'!$G$165</f>
        <v>3215028601.0041852</v>
      </c>
      <c r="Q276" s="122">
        <f>'CBA Result'!$G$149</f>
        <v>-2742713597.7746048</v>
      </c>
      <c r="R276" s="122">
        <v>0.83135620830471224</v>
      </c>
      <c r="S276" s="122">
        <f t="shared" si="16"/>
        <v>5541113987.6406088</v>
      </c>
      <c r="T276" s="122">
        <v>0.35971228039776781</v>
      </c>
      <c r="U276" s="122">
        <f t="shared" si="17"/>
        <v>-1658905745.0180061</v>
      </c>
      <c r="V276" s="3">
        <f t="shared" si="18"/>
        <v>3.5735614184839744</v>
      </c>
    </row>
    <row r="277" spans="13:22" x14ac:dyDescent="0.25">
      <c r="M277" s="3">
        <v>273</v>
      </c>
      <c r="N277" s="122">
        <f>('CBA Result'!$G$163*_xlfn.GAMMA.INV(T277,IF($O$2="Railway",$D$31,$D$32),IF($O$2="Railway",$F$31,$F$32)))</f>
        <v>527169053.53561932</v>
      </c>
      <c r="O277" s="122">
        <f>'CBA Result'!$G$162+'CBA Result'!$G$166+'CBA Result'!$G$167+'CBA Result'!$G$168+'CBA Result'!$G$169</f>
        <v>36081859.323037572</v>
      </c>
      <c r="P277" s="122">
        <f>'CBA Result'!$G$164+'CBA Result'!$G$165</f>
        <v>3215028601.0041852</v>
      </c>
      <c r="Q277" s="122">
        <f>'CBA Result'!$G$149</f>
        <v>-2742713597.7746048</v>
      </c>
      <c r="R277" s="122">
        <v>8.0661695763322383E-2</v>
      </c>
      <c r="S277" s="122">
        <f t="shared" si="16"/>
        <v>1866601645.766856</v>
      </c>
      <c r="T277" s="122">
        <v>0.78806897611074478</v>
      </c>
      <c r="U277" s="122">
        <f t="shared" si="17"/>
        <v>-2491480112.2714081</v>
      </c>
      <c r="V277" s="3">
        <f t="shared" si="18"/>
        <v>0.97526468168766112</v>
      </c>
    </row>
    <row r="278" spans="13:22" x14ac:dyDescent="0.25">
      <c r="M278" s="3">
        <v>274</v>
      </c>
      <c r="N278" s="122">
        <f>('CBA Result'!$G$163*_xlfn.GAMMA.INV(T278,IF($O$2="Railway",$D$31,$D$32),IF($O$2="Railway",$F$31,$F$32)))</f>
        <v>629236805.69736135</v>
      </c>
      <c r="O278" s="122">
        <f>'CBA Result'!$G$162+'CBA Result'!$G$166+'CBA Result'!$G$167+'CBA Result'!$G$168+'CBA Result'!$G$169</f>
        <v>36081859.323037572</v>
      </c>
      <c r="P278" s="122">
        <f>'CBA Result'!$G$164+'CBA Result'!$G$165</f>
        <v>3215028601.0041852</v>
      </c>
      <c r="Q278" s="122">
        <f>'CBA Result'!$G$149</f>
        <v>-2742713597.7746048</v>
      </c>
      <c r="R278" s="122">
        <v>0.8187303419577453</v>
      </c>
      <c r="S278" s="122">
        <f t="shared" si="16"/>
        <v>5456488202.7737522</v>
      </c>
      <c r="T278" s="122">
        <v>0.91255202761020471</v>
      </c>
      <c r="U278" s="122">
        <f t="shared" si="17"/>
        <v>-2973867636.5573816</v>
      </c>
      <c r="V278" s="3">
        <f t="shared" si="18"/>
        <v>2.0585337398812067</v>
      </c>
    </row>
    <row r="279" spans="13:22" x14ac:dyDescent="0.25">
      <c r="M279" s="3">
        <v>275</v>
      </c>
      <c r="N279" s="122">
        <f>('CBA Result'!$G$163*_xlfn.GAMMA.INV(T279,IF($O$2="Railway",$D$31,$D$32),IF($O$2="Railway",$F$31,$F$32)))</f>
        <v>637220555.81626832</v>
      </c>
      <c r="O279" s="122">
        <f>'CBA Result'!$G$162+'CBA Result'!$G$166+'CBA Result'!$G$167+'CBA Result'!$G$168+'CBA Result'!$G$169</f>
        <v>36081859.323037572</v>
      </c>
      <c r="P279" s="122">
        <f>'CBA Result'!$G$164+'CBA Result'!$G$165</f>
        <v>3215028601.0041852</v>
      </c>
      <c r="Q279" s="122">
        <f>'CBA Result'!$G$149</f>
        <v>-2742713597.7746048</v>
      </c>
      <c r="R279" s="122">
        <v>0.65780494647618815</v>
      </c>
      <c r="S279" s="122">
        <f t="shared" si="16"/>
        <v>4568570200.847106</v>
      </c>
      <c r="T279" s="122">
        <v>0.91889153680811153</v>
      </c>
      <c r="U279" s="122">
        <f t="shared" si="17"/>
        <v>-3011600038.5434122</v>
      </c>
      <c r="V279" s="3">
        <f t="shared" si="18"/>
        <v>1.7405606816639874</v>
      </c>
    </row>
    <row r="280" spans="13:22" x14ac:dyDescent="0.25">
      <c r="M280" s="3">
        <v>276</v>
      </c>
      <c r="N280" s="122">
        <f>('CBA Result'!$G$163*_xlfn.GAMMA.INV(T280,IF($O$2="Railway",$D$31,$D$32),IF($O$2="Railway",$F$31,$F$32)))</f>
        <v>319832229.24863625</v>
      </c>
      <c r="O280" s="122">
        <f>'CBA Result'!$G$162+'CBA Result'!$G$166+'CBA Result'!$G$167+'CBA Result'!$G$168+'CBA Result'!$G$169</f>
        <v>36081859.323037572</v>
      </c>
      <c r="P280" s="122">
        <f>'CBA Result'!$G$164+'CBA Result'!$G$165</f>
        <v>3215028601.0041852</v>
      </c>
      <c r="Q280" s="122">
        <f>'CBA Result'!$G$149</f>
        <v>-2742713597.7746048</v>
      </c>
      <c r="R280" s="122">
        <v>0.57908591251858055</v>
      </c>
      <c r="S280" s="122">
        <f t="shared" si="16"/>
        <v>4203893903.2616839</v>
      </c>
      <c r="T280" s="122">
        <v>0.27320505051679711</v>
      </c>
      <c r="U280" s="122">
        <f t="shared" si="17"/>
        <v>-1511575144.8080132</v>
      </c>
      <c r="V280" s="3">
        <f t="shared" si="18"/>
        <v>3.0165936556283506</v>
      </c>
    </row>
    <row r="281" spans="13:22" x14ac:dyDescent="0.25">
      <c r="M281" s="3">
        <v>277</v>
      </c>
      <c r="N281" s="122">
        <f>('CBA Result'!$G$163*_xlfn.GAMMA.INV(T281,IF($O$2="Railway",$D$31,$D$32),IF($O$2="Railway",$F$31,$F$32)))</f>
        <v>339128528.50340056</v>
      </c>
      <c r="O281" s="122">
        <f>'CBA Result'!$G$162+'CBA Result'!$G$166+'CBA Result'!$G$167+'CBA Result'!$G$168+'CBA Result'!$G$169</f>
        <v>36081859.323037572</v>
      </c>
      <c r="P281" s="122">
        <f>'CBA Result'!$G$164+'CBA Result'!$G$165</f>
        <v>3215028601.0041852</v>
      </c>
      <c r="Q281" s="122">
        <f>'CBA Result'!$G$149</f>
        <v>-2742713597.7746048</v>
      </c>
      <c r="R281" s="122">
        <v>0.16094765312635473</v>
      </c>
      <c r="S281" s="122">
        <f t="shared" si="16"/>
        <v>2345888785.4006071</v>
      </c>
      <c r="T281" s="122">
        <v>0.32622644106165577</v>
      </c>
      <c r="U281" s="122">
        <f t="shared" si="17"/>
        <v>-1602772352.8217313</v>
      </c>
      <c r="V281" s="3">
        <f t="shared" si="18"/>
        <v>1.6977452652190212</v>
      </c>
    </row>
    <row r="282" spans="13:22" x14ac:dyDescent="0.25">
      <c r="M282" s="3">
        <v>278</v>
      </c>
      <c r="N282" s="122">
        <f>('CBA Result'!$G$163*_xlfn.GAMMA.INV(T282,IF($O$2="Railway",$D$31,$D$32),IF($O$2="Railway",$F$31,$F$32)))</f>
        <v>289593814.97630626</v>
      </c>
      <c r="O282" s="122">
        <f>'CBA Result'!$G$162+'CBA Result'!$G$166+'CBA Result'!$G$167+'CBA Result'!$G$168+'CBA Result'!$G$169</f>
        <v>36081859.323037572</v>
      </c>
      <c r="P282" s="122">
        <f>'CBA Result'!$G$164+'CBA Result'!$G$165</f>
        <v>3215028601.0041852</v>
      </c>
      <c r="Q282" s="122">
        <f>'CBA Result'!$G$149</f>
        <v>-2742713597.7746048</v>
      </c>
      <c r="R282" s="122">
        <v>0.80525078402444905</v>
      </c>
      <c r="S282" s="122">
        <f t="shared" si="16"/>
        <v>5369635661.8879833</v>
      </c>
      <c r="T282" s="122">
        <v>0.19605951050649373</v>
      </c>
      <c r="U282" s="122">
        <f t="shared" si="17"/>
        <v>-1368663858.0379455</v>
      </c>
      <c r="V282" s="3">
        <f t="shared" si="18"/>
        <v>4.1612199392419607</v>
      </c>
    </row>
    <row r="283" spans="13:22" x14ac:dyDescent="0.25">
      <c r="M283" s="3">
        <v>279</v>
      </c>
      <c r="N283" s="122">
        <f>('CBA Result'!$G$163*_xlfn.GAMMA.INV(T283,IF($O$2="Railway",$D$31,$D$32),IF($O$2="Railway",$F$31,$F$32)))</f>
        <v>837514407.04694593</v>
      </c>
      <c r="O283" s="122">
        <f>'CBA Result'!$G$162+'CBA Result'!$G$166+'CBA Result'!$G$167+'CBA Result'!$G$168+'CBA Result'!$G$169</f>
        <v>36081859.323037572</v>
      </c>
      <c r="P283" s="122">
        <f>'CBA Result'!$G$164+'CBA Result'!$G$165</f>
        <v>3215028601.0041852</v>
      </c>
      <c r="Q283" s="122">
        <f>'CBA Result'!$G$149</f>
        <v>-2742713597.7746048</v>
      </c>
      <c r="R283" s="122">
        <v>0.449228941209736</v>
      </c>
      <c r="S283" s="122">
        <f t="shared" si="16"/>
        <v>3641828111.1930404</v>
      </c>
      <c r="T283" s="122">
        <v>0.99020965468394118</v>
      </c>
      <c r="U283" s="122">
        <f t="shared" si="17"/>
        <v>-3958218857.695632</v>
      </c>
      <c r="V283" s="3">
        <f t="shared" si="18"/>
        <v>1.1407717814248861</v>
      </c>
    </row>
    <row r="284" spans="13:22" x14ac:dyDescent="0.25">
      <c r="M284" s="3">
        <v>280</v>
      </c>
      <c r="N284" s="122">
        <f>('CBA Result'!$G$163*_xlfn.GAMMA.INV(T284,IF($O$2="Railway",$D$31,$D$32),IF($O$2="Railway",$F$31,$F$32)))</f>
        <v>527694301.78972381</v>
      </c>
      <c r="O284" s="122">
        <f>'CBA Result'!$G$162+'CBA Result'!$G$166+'CBA Result'!$G$167+'CBA Result'!$G$168+'CBA Result'!$G$169</f>
        <v>36081859.323037572</v>
      </c>
      <c r="P284" s="122">
        <f>'CBA Result'!$G$164+'CBA Result'!$G$165</f>
        <v>3215028601.0041852</v>
      </c>
      <c r="Q284" s="122">
        <f>'CBA Result'!$G$149</f>
        <v>-2742713597.7746048</v>
      </c>
      <c r="R284" s="122">
        <v>0.9161186198502812</v>
      </c>
      <c r="S284" s="122">
        <f t="shared" si="16"/>
        <v>6239689417.2918463</v>
      </c>
      <c r="T284" s="122">
        <v>0.78894822712108226</v>
      </c>
      <c r="U284" s="122">
        <f t="shared" si="17"/>
        <v>-2493962514.3971205</v>
      </c>
      <c r="V284" s="3">
        <f t="shared" si="18"/>
        <v>2.7279742735224102</v>
      </c>
    </row>
    <row r="285" spans="13:22" x14ac:dyDescent="0.25">
      <c r="M285" s="3">
        <v>281</v>
      </c>
      <c r="N285" s="122">
        <f>('CBA Result'!$G$163*_xlfn.GAMMA.INV(T285,IF($O$2="Railway",$D$31,$D$32),IF($O$2="Railway",$F$31,$F$32)))</f>
        <v>476838179.99720144</v>
      </c>
      <c r="O285" s="122">
        <f>'CBA Result'!$G$162+'CBA Result'!$G$166+'CBA Result'!$G$167+'CBA Result'!$G$168+'CBA Result'!$G$169</f>
        <v>36081859.323037572</v>
      </c>
      <c r="P285" s="122">
        <f>'CBA Result'!$G$164+'CBA Result'!$G$165</f>
        <v>3215028601.0041852</v>
      </c>
      <c r="Q285" s="122">
        <f>'CBA Result'!$G$149</f>
        <v>-2742713597.7746048</v>
      </c>
      <c r="R285" s="122">
        <v>4.2679324681244357E-2</v>
      </c>
      <c r="S285" s="122">
        <f t="shared" si="16"/>
        <v>1562052349.1362669</v>
      </c>
      <c r="T285" s="122">
        <v>0.69107036481614548</v>
      </c>
      <c r="U285" s="122">
        <f t="shared" si="17"/>
        <v>-2253608845.7143269</v>
      </c>
      <c r="V285" s="3">
        <f t="shared" si="18"/>
        <v>0.92073315757633245</v>
      </c>
    </row>
    <row r="286" spans="13:22" x14ac:dyDescent="0.25">
      <c r="M286" s="3">
        <v>282</v>
      </c>
      <c r="N286" s="122">
        <f>('CBA Result'!$G$163*_xlfn.GAMMA.INV(T286,IF($O$2="Railway",$D$31,$D$32),IF($O$2="Railway",$F$31,$F$32)))</f>
        <v>267967641.11327013</v>
      </c>
      <c r="O286" s="122">
        <f>'CBA Result'!$G$162+'CBA Result'!$G$166+'CBA Result'!$G$167+'CBA Result'!$G$168+'CBA Result'!$G$169</f>
        <v>36081859.323037572</v>
      </c>
      <c r="P286" s="122">
        <f>'CBA Result'!$G$164+'CBA Result'!$G$165</f>
        <v>3215028601.0041852</v>
      </c>
      <c r="Q286" s="122">
        <f>'CBA Result'!$G$149</f>
        <v>-2742713597.7746048</v>
      </c>
      <c r="R286" s="122">
        <v>0.98369486175715892</v>
      </c>
      <c r="S286" s="122">
        <f t="shared" si="16"/>
        <v>7316590334.1948652</v>
      </c>
      <c r="T286" s="122">
        <v>0.14736198211782248</v>
      </c>
      <c r="U286" s="122">
        <f t="shared" si="17"/>
        <v>-1266455312.7470036</v>
      </c>
      <c r="V286" s="3">
        <f t="shared" si="18"/>
        <v>6.0172986428566775</v>
      </c>
    </row>
    <row r="287" spans="13:22" x14ac:dyDescent="0.25">
      <c r="M287" s="3">
        <v>283</v>
      </c>
      <c r="N287" s="122">
        <f>('CBA Result'!$G$163*_xlfn.GAMMA.INV(T287,IF($O$2="Railway",$D$31,$D$32),IF($O$2="Railway",$F$31,$F$32)))</f>
        <v>291347881.16655201</v>
      </c>
      <c r="O287" s="122">
        <f>'CBA Result'!$G$162+'CBA Result'!$G$166+'CBA Result'!$G$167+'CBA Result'!$G$168+'CBA Result'!$G$169</f>
        <v>36081859.323037572</v>
      </c>
      <c r="P287" s="122">
        <f>'CBA Result'!$G$164+'CBA Result'!$G$165</f>
        <v>3215028601.0041852</v>
      </c>
      <c r="Q287" s="122">
        <f>'CBA Result'!$G$149</f>
        <v>-2742713597.7746048</v>
      </c>
      <c r="R287" s="122">
        <v>0.16552764209515469</v>
      </c>
      <c r="S287" s="122">
        <f t="shared" si="16"/>
        <v>2369913511.6388407</v>
      </c>
      <c r="T287" s="122">
        <v>0.20027360821862683</v>
      </c>
      <c r="U287" s="122">
        <f t="shared" si="17"/>
        <v>-1376953838.262116</v>
      </c>
      <c r="V287" s="3">
        <f t="shared" si="18"/>
        <v>1.9589206095193483</v>
      </c>
    </row>
    <row r="288" spans="13:22" x14ac:dyDescent="0.25">
      <c r="M288" s="3">
        <v>284</v>
      </c>
      <c r="N288" s="122">
        <f>('CBA Result'!$G$163*_xlfn.GAMMA.INV(T288,IF($O$2="Railway",$D$31,$D$32),IF($O$2="Railway",$F$31,$F$32)))</f>
        <v>399186924.47513139</v>
      </c>
      <c r="O288" s="122">
        <f>'CBA Result'!$G$162+'CBA Result'!$G$166+'CBA Result'!$G$167+'CBA Result'!$G$168+'CBA Result'!$G$169</f>
        <v>36081859.323037572</v>
      </c>
      <c r="P288" s="122">
        <f>'CBA Result'!$G$164+'CBA Result'!$G$165</f>
        <v>3215028601.0041852</v>
      </c>
      <c r="Q288" s="122">
        <f>'CBA Result'!$G$149</f>
        <v>-2742713597.7746048</v>
      </c>
      <c r="R288" s="122">
        <v>0.96014520939165604</v>
      </c>
      <c r="S288" s="122">
        <f t="shared" si="16"/>
        <v>6804755014.5186634</v>
      </c>
      <c r="T288" s="122">
        <v>0.49619273329979074</v>
      </c>
      <c r="U288" s="122">
        <f t="shared" si="17"/>
        <v>-1886617351.1859577</v>
      </c>
      <c r="V288" s="3">
        <f t="shared" si="18"/>
        <v>3.8375687543452508</v>
      </c>
    </row>
    <row r="289" spans="13:22" x14ac:dyDescent="0.25">
      <c r="M289" s="3">
        <v>285</v>
      </c>
      <c r="N289" s="122">
        <f>('CBA Result'!$G$163*_xlfn.GAMMA.INV(T289,IF($O$2="Railway",$D$31,$D$32),IF($O$2="Railway",$F$31,$F$32)))</f>
        <v>407044110.33492702</v>
      </c>
      <c r="O289" s="122">
        <f>'CBA Result'!$G$162+'CBA Result'!$G$166+'CBA Result'!$G$167+'CBA Result'!$G$168+'CBA Result'!$G$169</f>
        <v>36081859.323037572</v>
      </c>
      <c r="P289" s="122">
        <f>'CBA Result'!$G$164+'CBA Result'!$G$165</f>
        <v>3215028601.0041852</v>
      </c>
      <c r="Q289" s="122">
        <f>'CBA Result'!$G$149</f>
        <v>-2742713597.7746048</v>
      </c>
      <c r="R289" s="122">
        <v>9.6268502459899818E-2</v>
      </c>
      <c r="S289" s="122">
        <f t="shared" si="16"/>
        <v>1971600353.4649417</v>
      </c>
      <c r="T289" s="122">
        <v>0.51784574935280303</v>
      </c>
      <c r="U289" s="122">
        <f t="shared" si="17"/>
        <v>-1923751591.4772048</v>
      </c>
      <c r="V289" s="3">
        <f t="shared" si="18"/>
        <v>1.2552173231829236</v>
      </c>
    </row>
    <row r="290" spans="13:22" x14ac:dyDescent="0.25">
      <c r="M290" s="3">
        <v>286</v>
      </c>
      <c r="N290" s="122">
        <f>('CBA Result'!$G$163*_xlfn.GAMMA.INV(T290,IF($O$2="Railway",$D$31,$D$32),IF($O$2="Railway",$F$31,$F$32)))</f>
        <v>310318411.62153912</v>
      </c>
      <c r="O290" s="122">
        <f>'CBA Result'!$G$162+'CBA Result'!$G$166+'CBA Result'!$G$167+'CBA Result'!$G$168+'CBA Result'!$G$169</f>
        <v>36081859.323037572</v>
      </c>
      <c r="P290" s="122">
        <f>'CBA Result'!$G$164+'CBA Result'!$G$165</f>
        <v>3215028601.0041852</v>
      </c>
      <c r="Q290" s="122">
        <f>'CBA Result'!$G$149</f>
        <v>-2742713597.7746048</v>
      </c>
      <c r="R290" s="122">
        <v>0.28244062423689165</v>
      </c>
      <c r="S290" s="122">
        <f t="shared" si="16"/>
        <v>2926489654.5351167</v>
      </c>
      <c r="T290" s="122">
        <v>0.2479986867503372</v>
      </c>
      <c r="U290" s="122">
        <f t="shared" si="17"/>
        <v>-1466611414.0072103</v>
      </c>
      <c r="V290" s="3">
        <f t="shared" si="18"/>
        <v>2.2315999277117333</v>
      </c>
    </row>
    <row r="291" spans="13:22" x14ac:dyDescent="0.25">
      <c r="M291" s="3">
        <v>287</v>
      </c>
      <c r="N291" s="122">
        <f>('CBA Result'!$G$163*_xlfn.GAMMA.INV(T291,IF($O$2="Railway",$D$31,$D$32),IF($O$2="Railway",$F$31,$F$32)))</f>
        <v>508065035.78313982</v>
      </c>
      <c r="O291" s="122">
        <f>'CBA Result'!$G$162+'CBA Result'!$G$166+'CBA Result'!$G$167+'CBA Result'!$G$168+'CBA Result'!$G$169</f>
        <v>36081859.323037572</v>
      </c>
      <c r="P291" s="122">
        <f>'CBA Result'!$G$164+'CBA Result'!$G$165</f>
        <v>3215028601.0041852</v>
      </c>
      <c r="Q291" s="122">
        <f>'CBA Result'!$G$149</f>
        <v>-2742713597.7746048</v>
      </c>
      <c r="R291" s="122">
        <v>0.48714554181451541</v>
      </c>
      <c r="S291" s="122">
        <f t="shared" si="16"/>
        <v>3803094998.0420666</v>
      </c>
      <c r="T291" s="122">
        <v>0.75423013686267859</v>
      </c>
      <c r="U291" s="122">
        <f t="shared" si="17"/>
        <v>-2401191655.5125051</v>
      </c>
      <c r="V291" s="3">
        <f t="shared" si="18"/>
        <v>1.8104518575883433</v>
      </c>
    </row>
    <row r="292" spans="13:22" x14ac:dyDescent="0.25">
      <c r="M292" s="3">
        <v>288</v>
      </c>
      <c r="N292" s="122">
        <f>('CBA Result'!$G$163*_xlfn.GAMMA.INV(T292,IF($O$2="Railway",$D$31,$D$32),IF($O$2="Railway",$F$31,$F$32)))</f>
        <v>383157068.98194385</v>
      </c>
      <c r="O292" s="122">
        <f>'CBA Result'!$G$162+'CBA Result'!$G$166+'CBA Result'!$G$167+'CBA Result'!$G$168+'CBA Result'!$G$169</f>
        <v>36081859.323037572</v>
      </c>
      <c r="P292" s="122">
        <f>'CBA Result'!$G$164+'CBA Result'!$G$165</f>
        <v>3215028601.0041852</v>
      </c>
      <c r="Q292" s="122">
        <f>'CBA Result'!$G$149</f>
        <v>-2742713597.7746048</v>
      </c>
      <c r="R292" s="122">
        <v>0.23465592404480429</v>
      </c>
      <c r="S292" s="122">
        <f t="shared" si="16"/>
        <v>2709212267.8843555</v>
      </c>
      <c r="T292" s="122">
        <v>0.45122513537964881</v>
      </c>
      <c r="U292" s="122">
        <f t="shared" si="17"/>
        <v>-1810857846.9130788</v>
      </c>
      <c r="V292" s="3">
        <f t="shared" si="18"/>
        <v>1.7276072782423668</v>
      </c>
    </row>
    <row r="293" spans="13:22" x14ac:dyDescent="0.25">
      <c r="M293" s="3">
        <v>289</v>
      </c>
      <c r="N293" s="122">
        <f>('CBA Result'!$G$163*_xlfn.GAMMA.INV(T293,IF($O$2="Railway",$D$31,$D$32),IF($O$2="Railway",$F$31,$F$32)))</f>
        <v>646949331.93015063</v>
      </c>
      <c r="O293" s="122">
        <f>'CBA Result'!$G$162+'CBA Result'!$G$166+'CBA Result'!$G$167+'CBA Result'!$G$168+'CBA Result'!$G$169</f>
        <v>36081859.323037572</v>
      </c>
      <c r="P293" s="122">
        <f>'CBA Result'!$G$164+'CBA Result'!$G$165</f>
        <v>3215028601.0041852</v>
      </c>
      <c r="Q293" s="122">
        <f>'CBA Result'!$G$149</f>
        <v>-2742713597.7746048</v>
      </c>
      <c r="R293" s="122">
        <v>0.17260946476221883</v>
      </c>
      <c r="S293" s="122">
        <f t="shared" si="16"/>
        <v>2406598166.8529696</v>
      </c>
      <c r="T293" s="122">
        <v>0.92607810021500925</v>
      </c>
      <c r="U293" s="122">
        <f t="shared" si="17"/>
        <v>-3057579695.4331942</v>
      </c>
      <c r="V293" s="3">
        <f t="shared" si="18"/>
        <v>1.0104820367301734</v>
      </c>
    </row>
    <row r="294" spans="13:22" x14ac:dyDescent="0.25">
      <c r="M294" s="3">
        <v>290</v>
      </c>
      <c r="N294" s="122">
        <f>('CBA Result'!$G$163*_xlfn.GAMMA.INV(T294,IF($O$2="Railway",$D$31,$D$32),IF($O$2="Railway",$F$31,$F$32)))</f>
        <v>808172307.45836794</v>
      </c>
      <c r="O294" s="122">
        <f>'CBA Result'!$G$162+'CBA Result'!$G$166+'CBA Result'!$G$167+'CBA Result'!$G$168+'CBA Result'!$G$169</f>
        <v>36081859.323037572</v>
      </c>
      <c r="P294" s="122">
        <f>'CBA Result'!$G$164+'CBA Result'!$G$165</f>
        <v>3215028601.0041852</v>
      </c>
      <c r="Q294" s="122">
        <f>'CBA Result'!$G$149</f>
        <v>-2742713597.7746048</v>
      </c>
      <c r="R294" s="122">
        <v>0.61518248068655557</v>
      </c>
      <c r="S294" s="122">
        <f t="shared" si="16"/>
        <v>4367793268.0685978</v>
      </c>
      <c r="T294" s="122">
        <v>0.98633251970695723</v>
      </c>
      <c r="U294" s="122">
        <f t="shared" si="17"/>
        <v>-3819543688.7210374</v>
      </c>
      <c r="V294" s="3">
        <f t="shared" si="18"/>
        <v>1.3645733259292137</v>
      </c>
    </row>
    <row r="295" spans="13:22" x14ac:dyDescent="0.25">
      <c r="M295" s="3">
        <v>291</v>
      </c>
      <c r="N295" s="122">
        <f>('CBA Result'!$G$163*_xlfn.GAMMA.INV(T295,IF($O$2="Railway",$D$31,$D$32),IF($O$2="Railway",$F$31,$F$32)))</f>
        <v>472572705.97011542</v>
      </c>
      <c r="O295" s="122">
        <f>'CBA Result'!$G$162+'CBA Result'!$G$166+'CBA Result'!$G$167+'CBA Result'!$G$168+'CBA Result'!$G$169</f>
        <v>36081859.323037572</v>
      </c>
      <c r="P295" s="122">
        <f>'CBA Result'!$G$164+'CBA Result'!$G$165</f>
        <v>3215028601.0041852</v>
      </c>
      <c r="Q295" s="122">
        <f>'CBA Result'!$G$149</f>
        <v>-2742713597.7746048</v>
      </c>
      <c r="R295" s="122">
        <v>0.96407951666675507</v>
      </c>
      <c r="S295" s="122">
        <f t="shared" si="16"/>
        <v>6872469171.5801601</v>
      </c>
      <c r="T295" s="122">
        <v>0.68169597562245188</v>
      </c>
      <c r="U295" s="122">
        <f t="shared" si="17"/>
        <v>-2233449574.9137754</v>
      </c>
      <c r="V295" s="3">
        <f t="shared" si="18"/>
        <v>3.3048087674682645</v>
      </c>
    </row>
    <row r="296" spans="13:22" x14ac:dyDescent="0.25">
      <c r="M296" s="3">
        <v>292</v>
      </c>
      <c r="N296" s="122">
        <f>('CBA Result'!$G$163*_xlfn.GAMMA.INV(T296,IF($O$2="Railway",$D$31,$D$32),IF($O$2="Railway",$F$31,$F$32)))</f>
        <v>302657735.92924058</v>
      </c>
      <c r="O296" s="122">
        <f>'CBA Result'!$G$162+'CBA Result'!$G$166+'CBA Result'!$G$167+'CBA Result'!$G$168+'CBA Result'!$G$169</f>
        <v>36081859.323037572</v>
      </c>
      <c r="P296" s="122">
        <f>'CBA Result'!$G$164+'CBA Result'!$G$165</f>
        <v>3215028601.0041852</v>
      </c>
      <c r="Q296" s="122">
        <f>'CBA Result'!$G$149</f>
        <v>-2742713597.7746048</v>
      </c>
      <c r="R296" s="122">
        <v>0.74736539531790069</v>
      </c>
      <c r="S296" s="122">
        <f t="shared" si="16"/>
        <v>5028604493.0629902</v>
      </c>
      <c r="T296" s="122">
        <v>0.22828098747343095</v>
      </c>
      <c r="U296" s="122">
        <f t="shared" si="17"/>
        <v>-1430405910.2775927</v>
      </c>
      <c r="V296" s="3">
        <f t="shared" si="18"/>
        <v>3.7523223651065951</v>
      </c>
    </row>
    <row r="297" spans="13:22" x14ac:dyDescent="0.25">
      <c r="M297" s="3">
        <v>293</v>
      </c>
      <c r="N297" s="122">
        <f>('CBA Result'!$G$163*_xlfn.GAMMA.INV(T297,IF($O$2="Railway",$D$31,$D$32),IF($O$2="Railway",$F$31,$F$32)))</f>
        <v>564322473.34818399</v>
      </c>
      <c r="O297" s="122">
        <f>'CBA Result'!$G$162+'CBA Result'!$G$166+'CBA Result'!$G$167+'CBA Result'!$G$168+'CBA Result'!$G$169</f>
        <v>36081859.323037572</v>
      </c>
      <c r="P297" s="122">
        <f>'CBA Result'!$G$164+'CBA Result'!$G$165</f>
        <v>3215028601.0041852</v>
      </c>
      <c r="Q297" s="122">
        <f>'CBA Result'!$G$149</f>
        <v>-2742713597.7746048</v>
      </c>
      <c r="R297" s="122">
        <v>0.78054382977520387</v>
      </c>
      <c r="S297" s="122">
        <f t="shared" si="16"/>
        <v>5218427387.9569597</v>
      </c>
      <c r="T297" s="122">
        <v>0.84374143846391458</v>
      </c>
      <c r="U297" s="122">
        <f t="shared" si="17"/>
        <v>-2667072753.6547489</v>
      </c>
      <c r="V297" s="3">
        <f t="shared" si="18"/>
        <v>2.1817296557263042</v>
      </c>
    </row>
    <row r="298" spans="13:22" x14ac:dyDescent="0.25">
      <c r="M298" s="3">
        <v>294</v>
      </c>
      <c r="N298" s="122">
        <f>('CBA Result'!$G$163*_xlfn.GAMMA.INV(T298,IF($O$2="Railway",$D$31,$D$32),IF($O$2="Railway",$F$31,$F$32)))</f>
        <v>572517022.33689845</v>
      </c>
      <c r="O298" s="122">
        <f>'CBA Result'!$G$162+'CBA Result'!$G$166+'CBA Result'!$G$167+'CBA Result'!$G$168+'CBA Result'!$G$169</f>
        <v>36081859.323037572</v>
      </c>
      <c r="P298" s="122">
        <f>'CBA Result'!$G$164+'CBA Result'!$G$165</f>
        <v>3215028601.0041852</v>
      </c>
      <c r="Q298" s="122">
        <f>'CBA Result'!$G$149</f>
        <v>-2742713597.7746048</v>
      </c>
      <c r="R298" s="122">
        <v>9.3257878682530437E-2</v>
      </c>
      <c r="S298" s="122">
        <f t="shared" si="16"/>
        <v>1951962307.5063059</v>
      </c>
      <c r="T298" s="122">
        <v>0.85430969361068243</v>
      </c>
      <c r="U298" s="122">
        <f t="shared" si="17"/>
        <v>-2705801422.7552705</v>
      </c>
      <c r="V298" s="3">
        <f t="shared" si="18"/>
        <v>0.94632265606500687</v>
      </c>
    </row>
    <row r="299" spans="13:22" x14ac:dyDescent="0.25">
      <c r="M299" s="3">
        <v>295</v>
      </c>
      <c r="N299" s="122">
        <f>('CBA Result'!$G$163*_xlfn.GAMMA.INV(T299,IF($O$2="Railway",$D$31,$D$32),IF($O$2="Railway",$F$31,$F$32)))</f>
        <v>515785398.05025196</v>
      </c>
      <c r="O299" s="122">
        <f>'CBA Result'!$G$162+'CBA Result'!$G$166+'CBA Result'!$G$167+'CBA Result'!$G$168+'CBA Result'!$G$169</f>
        <v>36081859.323037572</v>
      </c>
      <c r="P299" s="122">
        <f>'CBA Result'!$G$164+'CBA Result'!$G$165</f>
        <v>3215028601.0041852</v>
      </c>
      <c r="Q299" s="122">
        <f>'CBA Result'!$G$149</f>
        <v>-2742713597.7746048</v>
      </c>
      <c r="R299" s="122">
        <v>0.75734436216177481</v>
      </c>
      <c r="S299" s="122">
        <f t="shared" si="16"/>
        <v>5084304269.9641285</v>
      </c>
      <c r="T299" s="122">
        <v>0.76834282521444341</v>
      </c>
      <c r="U299" s="122">
        <f t="shared" si="17"/>
        <v>-2437679246.9578567</v>
      </c>
      <c r="V299" s="3">
        <f t="shared" si="18"/>
        <v>2.3121054726011119</v>
      </c>
    </row>
    <row r="300" spans="13:22" x14ac:dyDescent="0.25">
      <c r="M300" s="3">
        <v>296</v>
      </c>
      <c r="N300" s="122">
        <f>('CBA Result'!$G$163*_xlfn.GAMMA.INV(T300,IF($O$2="Railway",$D$31,$D$32),IF($O$2="Railway",$F$31,$F$32)))</f>
        <v>427195692.0449149</v>
      </c>
      <c r="O300" s="122">
        <f>'CBA Result'!$G$162+'CBA Result'!$G$166+'CBA Result'!$G$167+'CBA Result'!$G$168+'CBA Result'!$G$169</f>
        <v>36081859.323037572</v>
      </c>
      <c r="P300" s="122">
        <f>'CBA Result'!$G$164+'CBA Result'!$G$165</f>
        <v>3215028601.0041852</v>
      </c>
      <c r="Q300" s="122">
        <f>'CBA Result'!$G$149</f>
        <v>-2742713597.7746048</v>
      </c>
      <c r="R300" s="122">
        <v>0.62025187794130821</v>
      </c>
      <c r="S300" s="122">
        <f t="shared" si="16"/>
        <v>4391222217.0573778</v>
      </c>
      <c r="T300" s="122">
        <v>0.57176228886542813</v>
      </c>
      <c r="U300" s="122">
        <f t="shared" si="17"/>
        <v>-2018990992.8125386</v>
      </c>
      <c r="V300" s="3">
        <f t="shared" si="18"/>
        <v>2.4044187347576078</v>
      </c>
    </row>
    <row r="301" spans="13:22" x14ac:dyDescent="0.25">
      <c r="M301" s="3">
        <v>297</v>
      </c>
      <c r="N301" s="122">
        <f>('CBA Result'!$G$163*_xlfn.GAMMA.INV(T301,IF($O$2="Railway",$D$31,$D$32),IF($O$2="Railway",$F$31,$F$32)))</f>
        <v>503916700.7810638</v>
      </c>
      <c r="O301" s="122">
        <f>'CBA Result'!$G$162+'CBA Result'!$G$166+'CBA Result'!$G$167+'CBA Result'!$G$168+'CBA Result'!$G$169</f>
        <v>36081859.323037572</v>
      </c>
      <c r="P301" s="122">
        <f>'CBA Result'!$G$164+'CBA Result'!$G$165</f>
        <v>3215028601.0041852</v>
      </c>
      <c r="Q301" s="122">
        <f>'CBA Result'!$G$149</f>
        <v>-2742713597.7746048</v>
      </c>
      <c r="R301" s="122">
        <v>0.17638750864906561</v>
      </c>
      <c r="S301" s="122">
        <f t="shared" si="16"/>
        <v>2425951264.9644184</v>
      </c>
      <c r="T301" s="122">
        <v>0.74640051783824934</v>
      </c>
      <c r="U301" s="122">
        <f t="shared" si="17"/>
        <v>-2381586001.3349814</v>
      </c>
      <c r="V301" s="3">
        <f t="shared" si="18"/>
        <v>1.2453675086291141</v>
      </c>
    </row>
    <row r="302" spans="13:22" x14ac:dyDescent="0.25">
      <c r="M302" s="3">
        <v>298</v>
      </c>
      <c r="N302" s="122">
        <f>('CBA Result'!$G$163*_xlfn.GAMMA.INV(T302,IF($O$2="Railway",$D$31,$D$32),IF($O$2="Railway",$F$31,$F$32)))</f>
        <v>518675509.70442784</v>
      </c>
      <c r="O302" s="122">
        <f>'CBA Result'!$G$162+'CBA Result'!$G$166+'CBA Result'!$G$167+'CBA Result'!$G$168+'CBA Result'!$G$169</f>
        <v>36081859.323037572</v>
      </c>
      <c r="P302" s="122">
        <f>'CBA Result'!$G$164+'CBA Result'!$G$165</f>
        <v>3215028601.0041852</v>
      </c>
      <c r="Q302" s="122">
        <f>'CBA Result'!$G$149</f>
        <v>-2742713597.7746048</v>
      </c>
      <c r="R302" s="122">
        <v>0.71498566837196531</v>
      </c>
      <c r="S302" s="122">
        <f t="shared" si="16"/>
        <v>4854840640.3215256</v>
      </c>
      <c r="T302" s="122">
        <v>0.77347277659235247</v>
      </c>
      <c r="U302" s="122">
        <f t="shared" si="17"/>
        <v>-2451338348.6451235</v>
      </c>
      <c r="V302" s="3">
        <f t="shared" si="18"/>
        <v>2.2067936938770303</v>
      </c>
    </row>
    <row r="303" spans="13:22" x14ac:dyDescent="0.25">
      <c r="M303" s="3">
        <v>299</v>
      </c>
      <c r="N303" s="122">
        <f>('CBA Result'!$G$163*_xlfn.GAMMA.INV(T303,IF($O$2="Railway",$D$31,$D$32),IF($O$2="Railway",$F$31,$F$32)))</f>
        <v>259797377.85355622</v>
      </c>
      <c r="O303" s="122">
        <f>'CBA Result'!$G$162+'CBA Result'!$G$166+'CBA Result'!$G$167+'CBA Result'!$G$168+'CBA Result'!$G$169</f>
        <v>36081859.323037572</v>
      </c>
      <c r="P303" s="122">
        <f>'CBA Result'!$G$164+'CBA Result'!$G$165</f>
        <v>3215028601.0041852</v>
      </c>
      <c r="Q303" s="122">
        <f>'CBA Result'!$G$149</f>
        <v>-2742713597.7746048</v>
      </c>
      <c r="R303" s="122">
        <v>0.81226054019198235</v>
      </c>
      <c r="S303" s="122">
        <f t="shared" si="16"/>
        <v>5414378844.2342329</v>
      </c>
      <c r="T303" s="122">
        <v>0.13068628190776921</v>
      </c>
      <c r="U303" s="122">
        <f t="shared" si="17"/>
        <v>-1227841421.6487403</v>
      </c>
      <c r="V303" s="3">
        <f t="shared" si="18"/>
        <v>4.6506478611408273</v>
      </c>
    </row>
    <row r="304" spans="13:22" x14ac:dyDescent="0.25">
      <c r="M304" s="3">
        <v>300</v>
      </c>
      <c r="N304" s="122">
        <f>('CBA Result'!$G$163*_xlfn.GAMMA.INV(T304,IF($O$2="Railway",$D$31,$D$32),IF($O$2="Railway",$F$31,$F$32)))</f>
        <v>516374055.27916849</v>
      </c>
      <c r="O304" s="122">
        <f>'CBA Result'!$G$162+'CBA Result'!$G$166+'CBA Result'!$G$167+'CBA Result'!$G$168+'CBA Result'!$G$169</f>
        <v>36081859.323037572</v>
      </c>
      <c r="P304" s="122">
        <f>'CBA Result'!$G$164+'CBA Result'!$G$165</f>
        <v>3215028601.0041852</v>
      </c>
      <c r="Q304" s="122">
        <f>'CBA Result'!$G$149</f>
        <v>-2742713597.7746048</v>
      </c>
      <c r="R304" s="122">
        <v>0.52220611019785113</v>
      </c>
      <c r="S304" s="122">
        <f t="shared" si="16"/>
        <v>3953813968.0093851</v>
      </c>
      <c r="T304" s="122">
        <v>0.76939444259198897</v>
      </c>
      <c r="U304" s="122">
        <f t="shared" si="17"/>
        <v>-2440461329.420691</v>
      </c>
      <c r="V304" s="3">
        <f t="shared" si="18"/>
        <v>1.8464828056428477</v>
      </c>
    </row>
    <row r="305" spans="13:22" x14ac:dyDescent="0.25">
      <c r="M305" s="3">
        <v>301</v>
      </c>
      <c r="N305" s="122">
        <f>('CBA Result'!$G$163*_xlfn.GAMMA.INV(T305,IF($O$2="Railway",$D$31,$D$32),IF($O$2="Railway",$F$31,$F$32)))</f>
        <v>573232391.31393671</v>
      </c>
      <c r="O305" s="122">
        <f>'CBA Result'!$G$162+'CBA Result'!$G$166+'CBA Result'!$G$167+'CBA Result'!$G$168+'CBA Result'!$G$169</f>
        <v>36081859.323037572</v>
      </c>
      <c r="P305" s="122">
        <f>'CBA Result'!$G$164+'CBA Result'!$G$165</f>
        <v>3215028601.0041852</v>
      </c>
      <c r="Q305" s="122">
        <f>'CBA Result'!$G$149</f>
        <v>-2742713597.7746048</v>
      </c>
      <c r="R305" s="122">
        <v>0.75759600986326747</v>
      </c>
      <c r="S305" s="122">
        <f t="shared" si="16"/>
        <v>5085723447.0532475</v>
      </c>
      <c r="T305" s="122">
        <v>0.85520437435825614</v>
      </c>
      <c r="U305" s="122">
        <f t="shared" si="17"/>
        <v>-2709182363.9680996</v>
      </c>
      <c r="V305" s="3">
        <f t="shared" si="18"/>
        <v>2.1021241587254331</v>
      </c>
    </row>
    <row r="306" spans="13:22" x14ac:dyDescent="0.25">
      <c r="M306" s="3">
        <v>302</v>
      </c>
      <c r="N306" s="122">
        <f>('CBA Result'!$G$163*_xlfn.GAMMA.INV(T306,IF($O$2="Railway",$D$31,$D$32),IF($O$2="Railway",$F$31,$F$32)))</f>
        <v>577737652.00098777</v>
      </c>
      <c r="O306" s="122">
        <f>'CBA Result'!$G$162+'CBA Result'!$G$166+'CBA Result'!$G$167+'CBA Result'!$G$168+'CBA Result'!$G$169</f>
        <v>36081859.323037572</v>
      </c>
      <c r="P306" s="122">
        <f>'CBA Result'!$G$164+'CBA Result'!$G$165</f>
        <v>3215028601.0041852</v>
      </c>
      <c r="Q306" s="122">
        <f>'CBA Result'!$G$149</f>
        <v>-2742713597.7746048</v>
      </c>
      <c r="R306" s="122">
        <v>0.57304105290390694</v>
      </c>
      <c r="S306" s="122">
        <f t="shared" si="16"/>
        <v>4176893856.1286392</v>
      </c>
      <c r="T306" s="122">
        <v>0.86073766331998414</v>
      </c>
      <c r="U306" s="122">
        <f t="shared" si="17"/>
        <v>-2730474902.5325384</v>
      </c>
      <c r="V306" s="3">
        <f t="shared" si="18"/>
        <v>1.7545348477692424</v>
      </c>
    </row>
    <row r="307" spans="13:22" x14ac:dyDescent="0.25">
      <c r="M307" s="3">
        <v>303</v>
      </c>
      <c r="N307" s="122">
        <f>('CBA Result'!$G$163*_xlfn.GAMMA.INV(T307,IF($O$2="Railway",$D$31,$D$32),IF($O$2="Railway",$F$31,$F$32)))</f>
        <v>229779697.86121246</v>
      </c>
      <c r="O307" s="122">
        <f>'CBA Result'!$G$162+'CBA Result'!$G$166+'CBA Result'!$G$167+'CBA Result'!$G$168+'CBA Result'!$G$169</f>
        <v>36081859.323037572</v>
      </c>
      <c r="P307" s="122">
        <f>'CBA Result'!$G$164+'CBA Result'!$G$165</f>
        <v>3215028601.0041852</v>
      </c>
      <c r="Q307" s="122">
        <f>'CBA Result'!$G$149</f>
        <v>-2742713597.7746048</v>
      </c>
      <c r="R307" s="122">
        <v>0.83648734045363282</v>
      </c>
      <c r="S307" s="122">
        <f t="shared" si="16"/>
        <v>5576511002.7181988</v>
      </c>
      <c r="T307" s="122">
        <v>7.8534894601044902E-2</v>
      </c>
      <c r="U307" s="122">
        <f t="shared" si="17"/>
        <v>-1085973358.2336738</v>
      </c>
      <c r="V307" s="3">
        <f t="shared" si="18"/>
        <v>5.3798488845113264</v>
      </c>
    </row>
    <row r="308" spans="13:22" x14ac:dyDescent="0.25">
      <c r="M308" s="3">
        <v>304</v>
      </c>
      <c r="N308" s="122">
        <f>('CBA Result'!$G$163*_xlfn.GAMMA.INV(T308,IF($O$2="Railway",$D$31,$D$32),IF($O$2="Railway",$F$31,$F$32)))</f>
        <v>386763181.48079264</v>
      </c>
      <c r="O308" s="122">
        <f>'CBA Result'!$G$162+'CBA Result'!$G$166+'CBA Result'!$G$167+'CBA Result'!$G$168+'CBA Result'!$G$169</f>
        <v>36081859.323037572</v>
      </c>
      <c r="P308" s="122">
        <f>'CBA Result'!$G$164+'CBA Result'!$G$165</f>
        <v>3215028601.0041852</v>
      </c>
      <c r="Q308" s="122">
        <f>'CBA Result'!$G$149</f>
        <v>-2742713597.7746048</v>
      </c>
      <c r="R308" s="122">
        <v>1.5676882218236043E-2</v>
      </c>
      <c r="S308" s="122">
        <f t="shared" si="16"/>
        <v>1243846835.2592981</v>
      </c>
      <c r="T308" s="122">
        <v>0.46141556094461333</v>
      </c>
      <c r="U308" s="122">
        <f t="shared" si="17"/>
        <v>-1827900876.1145036</v>
      </c>
      <c r="V308" s="3">
        <f t="shared" si="18"/>
        <v>0.91180648679700238</v>
      </c>
    </row>
    <row r="309" spans="13:22" x14ac:dyDescent="0.25">
      <c r="M309" s="3">
        <v>305</v>
      </c>
      <c r="N309" s="122">
        <f>('CBA Result'!$G$163*_xlfn.GAMMA.INV(T309,IF($O$2="Railway",$D$31,$D$32),IF($O$2="Railway",$F$31,$F$32)))</f>
        <v>308515918.77015013</v>
      </c>
      <c r="O309" s="122">
        <f>'CBA Result'!$G$162+'CBA Result'!$G$166+'CBA Result'!$G$167+'CBA Result'!$G$168+'CBA Result'!$G$169</f>
        <v>36081859.323037572</v>
      </c>
      <c r="P309" s="122">
        <f>'CBA Result'!$G$164+'CBA Result'!$G$165</f>
        <v>3215028601.0041852</v>
      </c>
      <c r="Q309" s="122">
        <f>'CBA Result'!$G$149</f>
        <v>-2742713597.7746048</v>
      </c>
      <c r="R309" s="122">
        <v>0.35286455862595623</v>
      </c>
      <c r="S309" s="122">
        <f t="shared" si="16"/>
        <v>3232969805.749712</v>
      </c>
      <c r="T309" s="122">
        <v>0.24330964857255588</v>
      </c>
      <c r="U309" s="122">
        <f t="shared" si="17"/>
        <v>-1458092562.1102188</v>
      </c>
      <c r="V309" s="3">
        <f t="shared" si="18"/>
        <v>2.4535942894223939</v>
      </c>
    </row>
    <row r="310" spans="13:22" x14ac:dyDescent="0.25">
      <c r="M310" s="3">
        <v>306</v>
      </c>
      <c r="N310" s="122">
        <f>('CBA Result'!$G$163*_xlfn.GAMMA.INV(T310,IF($O$2="Railway",$D$31,$D$32),IF($O$2="Railway",$F$31,$F$32)))</f>
        <v>475932039.30466372</v>
      </c>
      <c r="O310" s="122">
        <f>'CBA Result'!$G$162+'CBA Result'!$G$166+'CBA Result'!$G$167+'CBA Result'!$G$168+'CBA Result'!$G$169</f>
        <v>36081859.323037572</v>
      </c>
      <c r="P310" s="122">
        <f>'CBA Result'!$G$164+'CBA Result'!$G$165</f>
        <v>3215028601.0041852</v>
      </c>
      <c r="Q310" s="122">
        <f>'CBA Result'!$G$149</f>
        <v>-2742713597.7746048</v>
      </c>
      <c r="R310" s="122">
        <v>5.6195971577867265E-2</v>
      </c>
      <c r="S310" s="122">
        <f t="shared" si="16"/>
        <v>1681240267.8403771</v>
      </c>
      <c r="T310" s="122">
        <v>0.68909364039079146</v>
      </c>
      <c r="U310" s="122">
        <f t="shared" si="17"/>
        <v>-2249326288.7257557</v>
      </c>
      <c r="V310" s="3">
        <f t="shared" si="18"/>
        <v>0.97507159253029407</v>
      </c>
    </row>
    <row r="311" spans="13:22" x14ac:dyDescent="0.25">
      <c r="M311" s="3">
        <v>307</v>
      </c>
      <c r="N311" s="122">
        <f>('CBA Result'!$G$163*_xlfn.GAMMA.INV(T311,IF($O$2="Railway",$D$31,$D$32),IF($O$2="Railway",$F$31,$F$32)))</f>
        <v>490153871.37797445</v>
      </c>
      <c r="O311" s="122">
        <f>'CBA Result'!$G$162+'CBA Result'!$G$166+'CBA Result'!$G$167+'CBA Result'!$G$168+'CBA Result'!$G$169</f>
        <v>36081859.323037572</v>
      </c>
      <c r="P311" s="122">
        <f>'CBA Result'!$G$164+'CBA Result'!$G$165</f>
        <v>3215028601.0041852</v>
      </c>
      <c r="Q311" s="122">
        <f>'CBA Result'!$G$149</f>
        <v>-2742713597.7746048</v>
      </c>
      <c r="R311" s="122">
        <v>0.56642123310199677</v>
      </c>
      <c r="S311" s="122">
        <f t="shared" si="16"/>
        <v>4147455444.7751937</v>
      </c>
      <c r="T311" s="122">
        <v>0.71918957688835949</v>
      </c>
      <c r="U311" s="122">
        <f t="shared" si="17"/>
        <v>-2316540802.8044415</v>
      </c>
      <c r="V311" s="3">
        <f t="shared" si="18"/>
        <v>2.0175302631484668</v>
      </c>
    </row>
    <row r="312" spans="13:22" x14ac:dyDescent="0.25">
      <c r="M312" s="3">
        <v>308</v>
      </c>
      <c r="N312" s="122">
        <f>('CBA Result'!$G$163*_xlfn.GAMMA.INV(T312,IF($O$2="Railway",$D$31,$D$32),IF($O$2="Railway",$F$31,$F$32)))</f>
        <v>414778106.54522038</v>
      </c>
      <c r="O312" s="122">
        <f>'CBA Result'!$G$162+'CBA Result'!$G$166+'CBA Result'!$G$167+'CBA Result'!$G$168+'CBA Result'!$G$169</f>
        <v>36081859.323037572</v>
      </c>
      <c r="P312" s="122">
        <f>'CBA Result'!$G$164+'CBA Result'!$G$165</f>
        <v>3215028601.0041852</v>
      </c>
      <c r="Q312" s="122">
        <f>'CBA Result'!$G$149</f>
        <v>-2742713597.7746048</v>
      </c>
      <c r="R312" s="122">
        <v>0.23539645005189513</v>
      </c>
      <c r="S312" s="122">
        <f t="shared" si="16"/>
        <v>2712663201.6757026</v>
      </c>
      <c r="T312" s="122">
        <v>0.53883839086083263</v>
      </c>
      <c r="U312" s="122">
        <f t="shared" si="17"/>
        <v>-1960303618.9854476</v>
      </c>
      <c r="V312" s="3">
        <f t="shared" si="18"/>
        <v>1.6137924436323989</v>
      </c>
    </row>
    <row r="313" spans="13:22" x14ac:dyDescent="0.25">
      <c r="M313" s="3">
        <v>309</v>
      </c>
      <c r="N313" s="122">
        <f>('CBA Result'!$G$163*_xlfn.GAMMA.INV(T313,IF($O$2="Railway",$D$31,$D$32),IF($O$2="Railway",$F$31,$F$32)))</f>
        <v>452297210.05471855</v>
      </c>
      <c r="O313" s="122">
        <f>'CBA Result'!$G$162+'CBA Result'!$G$166+'CBA Result'!$G$167+'CBA Result'!$G$168+'CBA Result'!$G$169</f>
        <v>36081859.323037572</v>
      </c>
      <c r="P313" s="122">
        <f>'CBA Result'!$G$164+'CBA Result'!$G$165</f>
        <v>3215028601.0041852</v>
      </c>
      <c r="Q313" s="122">
        <f>'CBA Result'!$G$149</f>
        <v>-2742713597.7746048</v>
      </c>
      <c r="R313" s="122">
        <v>0.14799245310417775</v>
      </c>
      <c r="S313" s="122">
        <f t="shared" si="16"/>
        <v>2276530370.9789186</v>
      </c>
      <c r="T313" s="122">
        <v>0.63478843111363625</v>
      </c>
      <c r="U313" s="122">
        <f t="shared" si="17"/>
        <v>-2137624536.435415</v>
      </c>
      <c r="V313" s="3">
        <f t="shared" si="18"/>
        <v>1.2934495245677173</v>
      </c>
    </row>
    <row r="314" spans="13:22" x14ac:dyDescent="0.25">
      <c r="M314" s="3">
        <v>310</v>
      </c>
      <c r="N314" s="122">
        <f>('CBA Result'!$G$163*_xlfn.GAMMA.INV(T314,IF($O$2="Railway",$D$31,$D$32),IF($O$2="Railway",$F$31,$F$32)))</f>
        <v>192587592.1564337</v>
      </c>
      <c r="O314" s="122">
        <f>'CBA Result'!$G$162+'CBA Result'!$G$166+'CBA Result'!$G$167+'CBA Result'!$G$168+'CBA Result'!$G$169</f>
        <v>36081859.323037572</v>
      </c>
      <c r="P314" s="122">
        <f>'CBA Result'!$G$164+'CBA Result'!$G$165</f>
        <v>3215028601.0041852</v>
      </c>
      <c r="Q314" s="122">
        <f>'CBA Result'!$G$149</f>
        <v>-2742713597.7746048</v>
      </c>
      <c r="R314" s="122">
        <v>0.95039353829337458</v>
      </c>
      <c r="S314" s="122">
        <f t="shared" si="16"/>
        <v>6653908657.546134</v>
      </c>
      <c r="T314" s="122">
        <v>3.46543672996934E-2</v>
      </c>
      <c r="U314" s="122">
        <f t="shared" si="17"/>
        <v>-910197881.51424742</v>
      </c>
      <c r="V314" s="3">
        <f t="shared" si="18"/>
        <v>7.5616283544578557</v>
      </c>
    </row>
    <row r="315" spans="13:22" x14ac:dyDescent="0.25">
      <c r="M315" s="3">
        <v>311</v>
      </c>
      <c r="N315" s="122">
        <f>('CBA Result'!$G$163*_xlfn.GAMMA.INV(T315,IF($O$2="Railway",$D$31,$D$32),IF($O$2="Railway",$F$31,$F$32)))</f>
        <v>370926621.29611397</v>
      </c>
      <c r="O315" s="122">
        <f>'CBA Result'!$G$162+'CBA Result'!$G$166+'CBA Result'!$G$167+'CBA Result'!$G$168+'CBA Result'!$G$169</f>
        <v>36081859.323037572</v>
      </c>
      <c r="P315" s="122">
        <f>'CBA Result'!$G$164+'CBA Result'!$G$165</f>
        <v>3215028601.0041852</v>
      </c>
      <c r="Q315" s="122">
        <f>'CBA Result'!$G$149</f>
        <v>-2742713597.7746048</v>
      </c>
      <c r="R315" s="122">
        <v>0.19036646618398734</v>
      </c>
      <c r="S315" s="122">
        <f t="shared" si="16"/>
        <v>2496353881.1953082</v>
      </c>
      <c r="T315" s="122">
        <v>0.41646094900778852</v>
      </c>
      <c r="U315" s="122">
        <f t="shared" si="17"/>
        <v>-1753054914.4968987</v>
      </c>
      <c r="V315" s="3">
        <f t="shared" si="18"/>
        <v>1.656173082659925</v>
      </c>
    </row>
    <row r="316" spans="13:22" x14ac:dyDescent="0.25">
      <c r="M316" s="3">
        <v>312</v>
      </c>
      <c r="N316" s="122">
        <f>('CBA Result'!$G$163*_xlfn.GAMMA.INV(T316,IF($O$2="Railway",$D$31,$D$32),IF($O$2="Railway",$F$31,$F$32)))</f>
        <v>354220015.90204448</v>
      </c>
      <c r="O316" s="122">
        <f>'CBA Result'!$G$162+'CBA Result'!$G$166+'CBA Result'!$G$167+'CBA Result'!$G$168+'CBA Result'!$G$169</f>
        <v>36081859.323037572</v>
      </c>
      <c r="P316" s="122">
        <f>'CBA Result'!$G$164+'CBA Result'!$G$165</f>
        <v>3215028601.0041852</v>
      </c>
      <c r="Q316" s="122">
        <f>'CBA Result'!$G$149</f>
        <v>-2742713597.7746048</v>
      </c>
      <c r="R316" s="122">
        <v>0.77257433743507231</v>
      </c>
      <c r="S316" s="122">
        <f t="shared" si="16"/>
        <v>5171572675.6626778</v>
      </c>
      <c r="T316" s="122">
        <v>0.36884053468956679</v>
      </c>
      <c r="U316" s="122">
        <f t="shared" si="17"/>
        <v>-1674096988.5645528</v>
      </c>
      <c r="V316" s="3">
        <f t="shared" si="18"/>
        <v>3.3223132165459335</v>
      </c>
    </row>
    <row r="317" spans="13:22" x14ac:dyDescent="0.25">
      <c r="M317" s="3">
        <v>313</v>
      </c>
      <c r="N317" s="122">
        <f>('CBA Result'!$G$163*_xlfn.GAMMA.INV(T317,IF($O$2="Railway",$D$31,$D$32),IF($O$2="Railway",$F$31,$F$32)))</f>
        <v>254538744.16535005</v>
      </c>
      <c r="O317" s="122">
        <f>'CBA Result'!$G$162+'CBA Result'!$G$166+'CBA Result'!$G$167+'CBA Result'!$G$168+'CBA Result'!$G$169</f>
        <v>36081859.323037572</v>
      </c>
      <c r="P317" s="122">
        <f>'CBA Result'!$G$164+'CBA Result'!$G$165</f>
        <v>3215028601.0041852</v>
      </c>
      <c r="Q317" s="122">
        <f>'CBA Result'!$G$149</f>
        <v>-2742713597.7746048</v>
      </c>
      <c r="R317" s="122">
        <v>0.6825896584796074</v>
      </c>
      <c r="S317" s="122">
        <f t="shared" si="16"/>
        <v>4689894598.6545868</v>
      </c>
      <c r="T317" s="122">
        <v>0.12049490932116125</v>
      </c>
      <c r="U317" s="122">
        <f t="shared" si="17"/>
        <v>-1202988329.1464109</v>
      </c>
      <c r="V317" s="3">
        <f t="shared" si="18"/>
        <v>4.1401193024681593</v>
      </c>
    </row>
    <row r="318" spans="13:22" x14ac:dyDescent="0.25">
      <c r="M318" s="3">
        <v>314</v>
      </c>
      <c r="N318" s="122">
        <f>('CBA Result'!$G$163*_xlfn.GAMMA.INV(T318,IF($O$2="Railway",$D$31,$D$32),IF($O$2="Railway",$F$31,$F$32)))</f>
        <v>456042445.95351523</v>
      </c>
      <c r="O318" s="122">
        <f>'CBA Result'!$G$162+'CBA Result'!$G$166+'CBA Result'!$G$167+'CBA Result'!$G$168+'CBA Result'!$G$169</f>
        <v>36081859.323037572</v>
      </c>
      <c r="P318" s="122">
        <f>'CBA Result'!$G$164+'CBA Result'!$G$165</f>
        <v>3215028601.0041852</v>
      </c>
      <c r="Q318" s="122">
        <f>'CBA Result'!$G$149</f>
        <v>-2742713597.7746048</v>
      </c>
      <c r="R318" s="122">
        <v>0.4559023426630695</v>
      </c>
      <c r="S318" s="122">
        <f t="shared" si="16"/>
        <v>3670125613.7730331</v>
      </c>
      <c r="T318" s="122">
        <v>0.64373730408355212</v>
      </c>
      <c r="U318" s="122">
        <f t="shared" si="17"/>
        <v>-2155325083.7172298</v>
      </c>
      <c r="V318" s="3">
        <f t="shared" si="18"/>
        <v>1.9311471622049088</v>
      </c>
    </row>
    <row r="319" spans="13:22" x14ac:dyDescent="0.25">
      <c r="M319" s="3">
        <v>315</v>
      </c>
      <c r="N319" s="122">
        <f>('CBA Result'!$G$163*_xlfn.GAMMA.INV(T319,IF($O$2="Railway",$D$31,$D$32),IF($O$2="Railway",$F$31,$F$32)))</f>
        <v>295169595.84922552</v>
      </c>
      <c r="O319" s="122">
        <f>'CBA Result'!$G$162+'CBA Result'!$G$166+'CBA Result'!$G$167+'CBA Result'!$G$168+'CBA Result'!$G$169</f>
        <v>36081859.323037572</v>
      </c>
      <c r="P319" s="122">
        <f>'CBA Result'!$G$164+'CBA Result'!$G$165</f>
        <v>3215028601.0041852</v>
      </c>
      <c r="Q319" s="122">
        <f>'CBA Result'!$G$149</f>
        <v>-2742713597.7746048</v>
      </c>
      <c r="R319" s="122">
        <v>0.1971408206273022</v>
      </c>
      <c r="S319" s="122">
        <f t="shared" si="16"/>
        <v>2529845388.8747144</v>
      </c>
      <c r="T319" s="122">
        <v>0.20957957990471043</v>
      </c>
      <c r="U319" s="122">
        <f t="shared" si="17"/>
        <v>-1395015835.7613931</v>
      </c>
      <c r="V319" s="3">
        <f t="shared" si="18"/>
        <v>2.0509421977173501</v>
      </c>
    </row>
    <row r="320" spans="13:22" x14ac:dyDescent="0.25">
      <c r="M320" s="3">
        <v>316</v>
      </c>
      <c r="N320" s="122">
        <f>('CBA Result'!$G$163*_xlfn.GAMMA.INV(T320,IF($O$2="Railway",$D$31,$D$32),IF($O$2="Railway",$F$31,$F$32)))</f>
        <v>351883538.10268468</v>
      </c>
      <c r="O320" s="122">
        <f>'CBA Result'!$G$162+'CBA Result'!$G$166+'CBA Result'!$G$167+'CBA Result'!$G$168+'CBA Result'!$G$169</f>
        <v>36081859.323037572</v>
      </c>
      <c r="P320" s="122">
        <f>'CBA Result'!$G$164+'CBA Result'!$G$165</f>
        <v>3215028601.0041852</v>
      </c>
      <c r="Q320" s="122">
        <f>'CBA Result'!$G$149</f>
        <v>-2742713597.7746048</v>
      </c>
      <c r="R320" s="122">
        <v>0.93805147077590056</v>
      </c>
      <c r="S320" s="122">
        <f t="shared" si="16"/>
        <v>6488347274.2733164</v>
      </c>
      <c r="T320" s="122">
        <v>0.3622030942242368</v>
      </c>
      <c r="U320" s="122">
        <f t="shared" si="17"/>
        <v>-1663054443.6146426</v>
      </c>
      <c r="V320" s="3">
        <f t="shared" si="18"/>
        <v>4.1347489843768424</v>
      </c>
    </row>
    <row r="321" spans="13:22" x14ac:dyDescent="0.25">
      <c r="M321" s="3">
        <v>317</v>
      </c>
      <c r="N321" s="122">
        <f>('CBA Result'!$G$163*_xlfn.GAMMA.INV(T321,IF($O$2="Railway",$D$31,$D$32),IF($O$2="Railway",$F$31,$F$32)))</f>
        <v>645430097.37425005</v>
      </c>
      <c r="O321" s="122">
        <f>'CBA Result'!$G$162+'CBA Result'!$G$166+'CBA Result'!$G$167+'CBA Result'!$G$168+'CBA Result'!$G$169</f>
        <v>36081859.323037572</v>
      </c>
      <c r="P321" s="122">
        <f>'CBA Result'!$G$164+'CBA Result'!$G$165</f>
        <v>3215028601.0041852</v>
      </c>
      <c r="Q321" s="122">
        <f>'CBA Result'!$G$149</f>
        <v>-2742713597.7746048</v>
      </c>
      <c r="R321" s="122">
        <v>0.25800630662170276</v>
      </c>
      <c r="S321" s="122">
        <f t="shared" si="16"/>
        <v>2816659426.9424152</v>
      </c>
      <c r="T321" s="122">
        <v>0.92499356427452284</v>
      </c>
      <c r="U321" s="122">
        <f t="shared" si="17"/>
        <v>-3050399564.7777324</v>
      </c>
      <c r="V321" s="3">
        <f t="shared" si="18"/>
        <v>1.146791202055065</v>
      </c>
    </row>
    <row r="322" spans="13:22" x14ac:dyDescent="0.25">
      <c r="M322" s="3">
        <v>318</v>
      </c>
      <c r="N322" s="122">
        <f>('CBA Result'!$G$163*_xlfn.GAMMA.INV(T322,IF($O$2="Railway",$D$31,$D$32),IF($O$2="Railway",$F$31,$F$32)))</f>
        <v>151305091.13492489</v>
      </c>
      <c r="O322" s="122">
        <f>'CBA Result'!$G$162+'CBA Result'!$G$166+'CBA Result'!$G$167+'CBA Result'!$G$168+'CBA Result'!$G$169</f>
        <v>36081859.323037572</v>
      </c>
      <c r="P322" s="122">
        <f>'CBA Result'!$G$164+'CBA Result'!$G$165</f>
        <v>3215028601.0041852</v>
      </c>
      <c r="Q322" s="122">
        <f>'CBA Result'!$G$149</f>
        <v>-2742713597.7746048</v>
      </c>
      <c r="R322" s="122">
        <v>0.12448407350454616</v>
      </c>
      <c r="S322" s="122">
        <f t="shared" si="16"/>
        <v>2144421769.4246171</v>
      </c>
      <c r="T322" s="122">
        <v>9.8268303254672729E-3</v>
      </c>
      <c r="U322" s="122">
        <f t="shared" si="17"/>
        <v>-715090582.27107644</v>
      </c>
      <c r="V322" s="3">
        <f t="shared" si="18"/>
        <v>3.2608578237416048</v>
      </c>
    </row>
    <row r="323" spans="13:22" x14ac:dyDescent="0.25">
      <c r="M323" s="3">
        <v>319</v>
      </c>
      <c r="N323" s="122">
        <f>('CBA Result'!$G$163*_xlfn.GAMMA.INV(T323,IF($O$2="Railway",$D$31,$D$32),IF($O$2="Railway",$F$31,$F$32)))</f>
        <v>371087880.69883972</v>
      </c>
      <c r="O323" s="122">
        <f>'CBA Result'!$G$162+'CBA Result'!$G$166+'CBA Result'!$G$167+'CBA Result'!$G$168+'CBA Result'!$G$169</f>
        <v>36081859.323037572</v>
      </c>
      <c r="P323" s="122">
        <f>'CBA Result'!$G$164+'CBA Result'!$G$165</f>
        <v>3215028601.0041852</v>
      </c>
      <c r="Q323" s="122">
        <f>'CBA Result'!$G$149</f>
        <v>-2742713597.7746048</v>
      </c>
      <c r="R323" s="122">
        <v>0.73841962629881475</v>
      </c>
      <c r="S323" s="122">
        <f t="shared" si="16"/>
        <v>4979582643.5591269</v>
      </c>
      <c r="T323" s="122">
        <v>0.41692064999727185</v>
      </c>
      <c r="U323" s="122">
        <f t="shared" si="17"/>
        <v>-1753817050.6505921</v>
      </c>
      <c r="V323" s="3">
        <f t="shared" si="18"/>
        <v>3.0714448702518582</v>
      </c>
    </row>
    <row r="324" spans="13:22" x14ac:dyDescent="0.25">
      <c r="M324" s="3">
        <v>320</v>
      </c>
      <c r="N324" s="122">
        <f>('CBA Result'!$G$163*_xlfn.GAMMA.INV(T324,IF($O$2="Railway",$D$31,$D$32),IF($O$2="Railway",$F$31,$F$32)))</f>
        <v>283502389.57873559</v>
      </c>
      <c r="O324" s="122">
        <f>'CBA Result'!$G$162+'CBA Result'!$G$166+'CBA Result'!$G$167+'CBA Result'!$G$168+'CBA Result'!$G$169</f>
        <v>36081859.323037572</v>
      </c>
      <c r="P324" s="122">
        <f>'CBA Result'!$G$164+'CBA Result'!$G$165</f>
        <v>3215028601.0041852</v>
      </c>
      <c r="Q324" s="122">
        <f>'CBA Result'!$G$149</f>
        <v>-2742713597.7746048</v>
      </c>
      <c r="R324" s="122">
        <v>0.11708092798294945</v>
      </c>
      <c r="S324" s="122">
        <f t="shared" si="16"/>
        <v>2100807354.4444544</v>
      </c>
      <c r="T324" s="122">
        <v>0.18171699531265151</v>
      </c>
      <c r="U324" s="122">
        <f t="shared" si="17"/>
        <v>-1339874866.8563778</v>
      </c>
      <c r="V324" s="3">
        <f t="shared" si="18"/>
        <v>1.8064310804075043</v>
      </c>
    </row>
    <row r="325" spans="13:22" x14ac:dyDescent="0.25">
      <c r="M325" s="3">
        <v>321</v>
      </c>
      <c r="N325" s="122">
        <f>('CBA Result'!$G$163*_xlfn.GAMMA.INV(T325,IF($O$2="Railway",$D$31,$D$32),IF($O$2="Railway",$F$31,$F$32)))</f>
        <v>266459974.25289166</v>
      </c>
      <c r="O325" s="122">
        <f>'CBA Result'!$G$162+'CBA Result'!$G$166+'CBA Result'!$G$167+'CBA Result'!$G$168+'CBA Result'!$G$169</f>
        <v>36081859.323037572</v>
      </c>
      <c r="P325" s="122">
        <f>'CBA Result'!$G$164+'CBA Result'!$G$165</f>
        <v>3215028601.0041852</v>
      </c>
      <c r="Q325" s="122">
        <f>'CBA Result'!$G$149</f>
        <v>-2742713597.7746048</v>
      </c>
      <c r="R325" s="122">
        <v>0.28067174894368818</v>
      </c>
      <c r="S325" s="122">
        <f t="shared" si="16"/>
        <v>2918615319.3302455</v>
      </c>
      <c r="T325" s="122">
        <v>0.14420955604739938</v>
      </c>
      <c r="U325" s="122">
        <f t="shared" si="17"/>
        <v>-1259329852.7577066</v>
      </c>
      <c r="V325" s="3">
        <f t="shared" si="18"/>
        <v>2.5578343480482242</v>
      </c>
    </row>
    <row r="326" spans="13:22" x14ac:dyDescent="0.25">
      <c r="M326" s="3">
        <v>322</v>
      </c>
      <c r="N326" s="122">
        <f>('CBA Result'!$G$163*_xlfn.GAMMA.INV(T326,IF($O$2="Railway",$D$31,$D$32),IF($O$2="Railway",$F$31,$F$32)))</f>
        <v>254601853.39485234</v>
      </c>
      <c r="O326" s="122">
        <f>'CBA Result'!$G$162+'CBA Result'!$G$166+'CBA Result'!$G$167+'CBA Result'!$G$168+'CBA Result'!$G$169</f>
        <v>36081859.323037572</v>
      </c>
      <c r="P326" s="122">
        <f>'CBA Result'!$G$164+'CBA Result'!$G$165</f>
        <v>3215028601.0041852</v>
      </c>
      <c r="Q326" s="122">
        <f>'CBA Result'!$G$149</f>
        <v>-2742713597.7746048</v>
      </c>
      <c r="R326" s="122">
        <v>0.33402431918683095</v>
      </c>
      <c r="S326" s="122">
        <f t="shared" ref="S326:S389" si="19">_xlfn.BETA.INV(R326,IF($O$2="Railway",$I$30,$J$30),IF($O$2="Railway",$I$31,$J$31),IF($O$2="Railway",$I$27,$J$27),IF($O$2="Railway",$I$29,$J$29))*P326</f>
        <v>3152064719.0677304</v>
      </c>
      <c r="T326" s="122">
        <v>0.12061464087459151</v>
      </c>
      <c r="U326" s="122">
        <f t="shared" ref="U326:U389" si="20">_xlfn.GAMMA.INV(T326,IF($O$2="Railway",$D$31,$D$32),IF($O$2="Railway",$F$31,$F$32))*Q326</f>
        <v>-1203286592.842186</v>
      </c>
      <c r="V326" s="3">
        <f t="shared" ref="V326:V389" si="21">(N326+O326+S326)/-U326</f>
        <v>2.8611209102345123</v>
      </c>
    </row>
    <row r="327" spans="13:22" x14ac:dyDescent="0.25">
      <c r="M327" s="3">
        <v>323</v>
      </c>
      <c r="N327" s="122">
        <f>('CBA Result'!$G$163*_xlfn.GAMMA.INV(T327,IF($O$2="Railway",$D$31,$D$32),IF($O$2="Railway",$F$31,$F$32)))</f>
        <v>242427389.65198213</v>
      </c>
      <c r="O327" s="122">
        <f>'CBA Result'!$G$162+'CBA Result'!$G$166+'CBA Result'!$G$167+'CBA Result'!$G$168+'CBA Result'!$G$169</f>
        <v>36081859.323037572</v>
      </c>
      <c r="P327" s="122">
        <f>'CBA Result'!$G$164+'CBA Result'!$G$165</f>
        <v>3215028601.0041852</v>
      </c>
      <c r="Q327" s="122">
        <f>'CBA Result'!$G$149</f>
        <v>-2742713597.7746048</v>
      </c>
      <c r="R327" s="122">
        <v>0.77013773767860749</v>
      </c>
      <c r="S327" s="122">
        <f t="shared" si="19"/>
        <v>5157416061.567893</v>
      </c>
      <c r="T327" s="122">
        <v>9.8704603336779662E-2</v>
      </c>
      <c r="U327" s="122">
        <f t="shared" si="20"/>
        <v>-1145748248.9475722</v>
      </c>
      <c r="V327" s="3">
        <f t="shared" si="21"/>
        <v>4.7444325710609512</v>
      </c>
    </row>
    <row r="328" spans="13:22" x14ac:dyDescent="0.25">
      <c r="M328" s="3">
        <v>324</v>
      </c>
      <c r="N328" s="122">
        <f>('CBA Result'!$G$163*_xlfn.GAMMA.INV(T328,IF($O$2="Railway",$D$31,$D$32),IF($O$2="Railway",$F$31,$F$32)))</f>
        <v>213022422.26130542</v>
      </c>
      <c r="O328" s="122">
        <f>'CBA Result'!$G$162+'CBA Result'!$G$166+'CBA Result'!$G$167+'CBA Result'!$G$168+'CBA Result'!$G$169</f>
        <v>36081859.323037572</v>
      </c>
      <c r="P328" s="122">
        <f>'CBA Result'!$G$164+'CBA Result'!$G$165</f>
        <v>3215028601.0041852</v>
      </c>
      <c r="Q328" s="122">
        <f>'CBA Result'!$G$149</f>
        <v>-2742713597.7746048</v>
      </c>
      <c r="R328" s="122">
        <v>0.28754731772541431</v>
      </c>
      <c r="S328" s="122">
        <f t="shared" si="19"/>
        <v>2949162011.4703631</v>
      </c>
      <c r="T328" s="122">
        <v>5.5951257769827234E-2</v>
      </c>
      <c r="U328" s="122">
        <f t="shared" si="20"/>
        <v>-1006775957.2993673</v>
      </c>
      <c r="V328" s="3">
        <f t="shared" si="21"/>
        <v>3.176740832820359</v>
      </c>
    </row>
    <row r="329" spans="13:22" x14ac:dyDescent="0.25">
      <c r="M329" s="3">
        <v>325</v>
      </c>
      <c r="N329" s="122">
        <f>('CBA Result'!$G$163*_xlfn.GAMMA.INV(T329,IF($O$2="Railway",$D$31,$D$32),IF($O$2="Railway",$F$31,$F$32)))</f>
        <v>744552909.96959853</v>
      </c>
      <c r="O329" s="122">
        <f>'CBA Result'!$G$162+'CBA Result'!$G$166+'CBA Result'!$G$167+'CBA Result'!$G$168+'CBA Result'!$G$169</f>
        <v>36081859.323037572</v>
      </c>
      <c r="P329" s="122">
        <f>'CBA Result'!$G$164+'CBA Result'!$G$165</f>
        <v>3215028601.0041852</v>
      </c>
      <c r="Q329" s="122">
        <f>'CBA Result'!$G$149</f>
        <v>-2742713597.7746048</v>
      </c>
      <c r="R329" s="122">
        <v>0.63483009042234828</v>
      </c>
      <c r="S329" s="122">
        <f t="shared" si="19"/>
        <v>4459239868.6447496</v>
      </c>
      <c r="T329" s="122">
        <v>0.97254907953863268</v>
      </c>
      <c r="U329" s="122">
        <f t="shared" si="20"/>
        <v>-3518868862.4297619</v>
      </c>
      <c r="V329" s="3">
        <f t="shared" si="21"/>
        <v>1.4890792589296089</v>
      </c>
    </row>
    <row r="330" spans="13:22" x14ac:dyDescent="0.25">
      <c r="M330" s="3">
        <v>326</v>
      </c>
      <c r="N330" s="122">
        <f>('CBA Result'!$G$163*_xlfn.GAMMA.INV(T330,IF($O$2="Railway",$D$31,$D$32),IF($O$2="Railway",$F$31,$F$32)))</f>
        <v>463276016.59695977</v>
      </c>
      <c r="O330" s="122">
        <f>'CBA Result'!$G$162+'CBA Result'!$G$166+'CBA Result'!$G$167+'CBA Result'!$G$168+'CBA Result'!$G$169</f>
        <v>36081859.323037572</v>
      </c>
      <c r="P330" s="122">
        <f>'CBA Result'!$G$164+'CBA Result'!$G$165</f>
        <v>3215028601.0041852</v>
      </c>
      <c r="Q330" s="122">
        <f>'CBA Result'!$G$149</f>
        <v>-2742713597.7746048</v>
      </c>
      <c r="R330" s="122">
        <v>0.83525332744262382</v>
      </c>
      <c r="S330" s="122">
        <f t="shared" si="19"/>
        <v>5567941998.2080679</v>
      </c>
      <c r="T330" s="122">
        <v>0.66066153713708153</v>
      </c>
      <c r="U330" s="122">
        <f t="shared" si="20"/>
        <v>-2189512024.8473673</v>
      </c>
      <c r="V330" s="3">
        <f t="shared" si="21"/>
        <v>2.7710740134213339</v>
      </c>
    </row>
    <row r="331" spans="13:22" x14ac:dyDescent="0.25">
      <c r="M331" s="3">
        <v>327</v>
      </c>
      <c r="N331" s="122">
        <f>('CBA Result'!$G$163*_xlfn.GAMMA.INV(T331,IF($O$2="Railway",$D$31,$D$32),IF($O$2="Railway",$F$31,$F$32)))</f>
        <v>585774690.28244066</v>
      </c>
      <c r="O331" s="122">
        <f>'CBA Result'!$G$162+'CBA Result'!$G$166+'CBA Result'!$G$167+'CBA Result'!$G$168+'CBA Result'!$G$169</f>
        <v>36081859.323037572</v>
      </c>
      <c r="P331" s="122">
        <f>'CBA Result'!$G$164+'CBA Result'!$G$165</f>
        <v>3215028601.0041852</v>
      </c>
      <c r="Q331" s="122">
        <f>'CBA Result'!$G$149</f>
        <v>-2742713597.7746048</v>
      </c>
      <c r="R331" s="122">
        <v>0.24840210312496425</v>
      </c>
      <c r="S331" s="122">
        <f t="shared" si="19"/>
        <v>2772793493.6088367</v>
      </c>
      <c r="T331" s="122">
        <v>0.87018235328269433</v>
      </c>
      <c r="U331" s="122">
        <f t="shared" si="20"/>
        <v>-2768459152.3770733</v>
      </c>
      <c r="V331" s="3">
        <f t="shared" si="21"/>
        <v>1.2261875131152205</v>
      </c>
    </row>
    <row r="332" spans="13:22" x14ac:dyDescent="0.25">
      <c r="M332" s="3">
        <v>328</v>
      </c>
      <c r="N332" s="122">
        <f>('CBA Result'!$G$163*_xlfn.GAMMA.INV(T332,IF($O$2="Railway",$D$31,$D$32),IF($O$2="Railway",$F$31,$F$32)))</f>
        <v>362879367.49849355</v>
      </c>
      <c r="O332" s="122">
        <f>'CBA Result'!$G$162+'CBA Result'!$G$166+'CBA Result'!$G$167+'CBA Result'!$G$168+'CBA Result'!$G$169</f>
        <v>36081859.323037572</v>
      </c>
      <c r="P332" s="122">
        <f>'CBA Result'!$G$164+'CBA Result'!$G$165</f>
        <v>3215028601.0041852</v>
      </c>
      <c r="Q332" s="122">
        <f>'CBA Result'!$G$149</f>
        <v>-2742713597.7746048</v>
      </c>
      <c r="R332" s="122">
        <v>0.46852414729301251</v>
      </c>
      <c r="S332" s="122">
        <f t="shared" si="19"/>
        <v>3723732146.2162666</v>
      </c>
      <c r="T332" s="122">
        <v>0.39350757101127409</v>
      </c>
      <c r="U332" s="122">
        <f t="shared" si="20"/>
        <v>-1715022384.5888865</v>
      </c>
      <c r="V332" s="3">
        <f t="shared" si="21"/>
        <v>2.4038714655179629</v>
      </c>
    </row>
    <row r="333" spans="13:22" x14ac:dyDescent="0.25">
      <c r="M333" s="3">
        <v>329</v>
      </c>
      <c r="N333" s="122">
        <f>('CBA Result'!$G$163*_xlfn.GAMMA.INV(T333,IF($O$2="Railway",$D$31,$D$32),IF($O$2="Railway",$F$31,$F$32)))</f>
        <v>509332262.67512512</v>
      </c>
      <c r="O333" s="122">
        <f>'CBA Result'!$G$162+'CBA Result'!$G$166+'CBA Result'!$G$167+'CBA Result'!$G$168+'CBA Result'!$G$169</f>
        <v>36081859.323037572</v>
      </c>
      <c r="P333" s="122">
        <f>'CBA Result'!$G$164+'CBA Result'!$G$165</f>
        <v>3215028601.0041852</v>
      </c>
      <c r="Q333" s="122">
        <f>'CBA Result'!$G$149</f>
        <v>-2742713597.7746048</v>
      </c>
      <c r="R333" s="122">
        <v>0.1834447017554105</v>
      </c>
      <c r="S333" s="122">
        <f t="shared" si="19"/>
        <v>2461721710.6939979</v>
      </c>
      <c r="T333" s="122">
        <v>0.75658752324487544</v>
      </c>
      <c r="U333" s="122">
        <f t="shared" si="20"/>
        <v>-2407180760.104176</v>
      </c>
      <c r="V333" s="3">
        <f t="shared" si="21"/>
        <v>1.2492355715579997</v>
      </c>
    </row>
    <row r="334" spans="13:22" x14ac:dyDescent="0.25">
      <c r="M334" s="3">
        <v>330</v>
      </c>
      <c r="N334" s="122">
        <f>('CBA Result'!$G$163*_xlfn.GAMMA.INV(T334,IF($O$2="Railway",$D$31,$D$32),IF($O$2="Railway",$F$31,$F$32)))</f>
        <v>242308624.69318819</v>
      </c>
      <c r="O334" s="122">
        <f>'CBA Result'!$G$162+'CBA Result'!$G$166+'CBA Result'!$G$167+'CBA Result'!$G$168+'CBA Result'!$G$169</f>
        <v>36081859.323037572</v>
      </c>
      <c r="P334" s="122">
        <f>'CBA Result'!$G$164+'CBA Result'!$G$165</f>
        <v>3215028601.0041852</v>
      </c>
      <c r="Q334" s="122">
        <f>'CBA Result'!$G$149</f>
        <v>-2742713597.7746048</v>
      </c>
      <c r="R334" s="122">
        <v>0.24957900753311624</v>
      </c>
      <c r="S334" s="122">
        <f t="shared" si="19"/>
        <v>2778192305.1643333</v>
      </c>
      <c r="T334" s="122">
        <v>9.8502794316554509E-2</v>
      </c>
      <c r="U334" s="122">
        <f t="shared" si="20"/>
        <v>-1145186947.9173141</v>
      </c>
      <c r="V334" s="3">
        <f t="shared" si="21"/>
        <v>2.6690688317216602</v>
      </c>
    </row>
    <row r="335" spans="13:22" x14ac:dyDescent="0.25">
      <c r="M335" s="3">
        <v>331</v>
      </c>
      <c r="N335" s="122">
        <f>('CBA Result'!$G$163*_xlfn.GAMMA.INV(T335,IF($O$2="Railway",$D$31,$D$32),IF($O$2="Railway",$F$31,$F$32)))</f>
        <v>377830928.50536108</v>
      </c>
      <c r="O335" s="122">
        <f>'CBA Result'!$G$162+'CBA Result'!$G$166+'CBA Result'!$G$167+'CBA Result'!$G$168+'CBA Result'!$G$169</f>
        <v>36081859.323037572</v>
      </c>
      <c r="P335" s="122">
        <f>'CBA Result'!$G$164+'CBA Result'!$G$165</f>
        <v>3215028601.0041852</v>
      </c>
      <c r="Q335" s="122">
        <f>'CBA Result'!$G$149</f>
        <v>-2742713597.7746048</v>
      </c>
      <c r="R335" s="122">
        <v>0.64136965364564158</v>
      </c>
      <c r="S335" s="122">
        <f t="shared" si="19"/>
        <v>4490080576.2685747</v>
      </c>
      <c r="T335" s="122">
        <v>0.43611692966858973</v>
      </c>
      <c r="U335" s="122">
        <f t="shared" si="20"/>
        <v>-1785685707.1913505</v>
      </c>
      <c r="V335" s="3">
        <f t="shared" si="21"/>
        <v>2.7462802352886118</v>
      </c>
    </row>
    <row r="336" spans="13:22" x14ac:dyDescent="0.25">
      <c r="M336" s="3">
        <v>332</v>
      </c>
      <c r="N336" s="122">
        <f>('CBA Result'!$G$163*_xlfn.GAMMA.INV(T336,IF($O$2="Railway",$D$31,$D$32),IF($O$2="Railway",$F$31,$F$32)))</f>
        <v>254429558.18372893</v>
      </c>
      <c r="O336" s="122">
        <f>'CBA Result'!$G$162+'CBA Result'!$G$166+'CBA Result'!$G$167+'CBA Result'!$G$168+'CBA Result'!$G$169</f>
        <v>36081859.323037572</v>
      </c>
      <c r="P336" s="122">
        <f>'CBA Result'!$G$164+'CBA Result'!$G$165</f>
        <v>3215028601.0041852</v>
      </c>
      <c r="Q336" s="122">
        <f>'CBA Result'!$G$149</f>
        <v>-2742713597.7746048</v>
      </c>
      <c r="R336" s="122">
        <v>0.662845079250592</v>
      </c>
      <c r="S336" s="122">
        <f t="shared" si="19"/>
        <v>4592939780.6875763</v>
      </c>
      <c r="T336" s="122">
        <v>0.12028790948489987</v>
      </c>
      <c r="U336" s="122">
        <f t="shared" si="20"/>
        <v>-1202472299.8007517</v>
      </c>
      <c r="V336" s="3">
        <f t="shared" si="21"/>
        <v>4.0611756287471446</v>
      </c>
    </row>
    <row r="337" spans="13:22" x14ac:dyDescent="0.25">
      <c r="M337" s="3">
        <v>333</v>
      </c>
      <c r="N337" s="122">
        <f>('CBA Result'!$G$163*_xlfn.GAMMA.INV(T337,IF($O$2="Railway",$D$31,$D$32),IF($O$2="Railway",$F$31,$F$32)))</f>
        <v>644784761.64549613</v>
      </c>
      <c r="O337" s="122">
        <f>'CBA Result'!$G$162+'CBA Result'!$G$166+'CBA Result'!$G$167+'CBA Result'!$G$168+'CBA Result'!$G$169</f>
        <v>36081859.323037572</v>
      </c>
      <c r="P337" s="122">
        <f>'CBA Result'!$G$164+'CBA Result'!$G$165</f>
        <v>3215028601.0041852</v>
      </c>
      <c r="Q337" s="122">
        <f>'CBA Result'!$G$149</f>
        <v>-2742713597.7746048</v>
      </c>
      <c r="R337" s="122">
        <v>0.73715732348849439</v>
      </c>
      <c r="S337" s="122">
        <f t="shared" si="19"/>
        <v>4972731200.9066</v>
      </c>
      <c r="T337" s="122">
        <v>0.92452872117405582</v>
      </c>
      <c r="U337" s="122">
        <f t="shared" si="20"/>
        <v>-3047349611.2132258</v>
      </c>
      <c r="V337" s="3">
        <f t="shared" si="21"/>
        <v>1.8552508058385513</v>
      </c>
    </row>
    <row r="338" spans="13:22" x14ac:dyDescent="0.25">
      <c r="M338" s="3">
        <v>334</v>
      </c>
      <c r="N338" s="122">
        <f>('CBA Result'!$G$163*_xlfn.GAMMA.INV(T338,IF($O$2="Railway",$D$31,$D$32),IF($O$2="Railway",$F$31,$F$32)))</f>
        <v>287267140.64573532</v>
      </c>
      <c r="O338" s="122">
        <f>'CBA Result'!$G$162+'CBA Result'!$G$166+'CBA Result'!$G$167+'CBA Result'!$G$168+'CBA Result'!$G$169</f>
        <v>36081859.323037572</v>
      </c>
      <c r="P338" s="122">
        <f>'CBA Result'!$G$164+'CBA Result'!$G$165</f>
        <v>3215028601.0041852</v>
      </c>
      <c r="Q338" s="122">
        <f>'CBA Result'!$G$149</f>
        <v>-2742713597.7746048</v>
      </c>
      <c r="R338" s="122">
        <v>0.25979918235385924</v>
      </c>
      <c r="S338" s="122">
        <f t="shared" si="19"/>
        <v>2824801401.6535597</v>
      </c>
      <c r="T338" s="122">
        <v>0.19052692776215963</v>
      </c>
      <c r="U338" s="122">
        <f t="shared" si="20"/>
        <v>-1357667645.7537236</v>
      </c>
      <c r="V338" s="3">
        <f t="shared" si="21"/>
        <v>2.318793123978883</v>
      </c>
    </row>
    <row r="339" spans="13:22" x14ac:dyDescent="0.25">
      <c r="M339" s="3">
        <v>335</v>
      </c>
      <c r="N339" s="122">
        <f>('CBA Result'!$G$163*_xlfn.GAMMA.INV(T339,IF($O$2="Railway",$D$31,$D$32),IF($O$2="Railway",$F$31,$F$32)))</f>
        <v>379112330.67570341</v>
      </c>
      <c r="O339" s="122">
        <f>'CBA Result'!$G$162+'CBA Result'!$G$166+'CBA Result'!$G$167+'CBA Result'!$G$168+'CBA Result'!$G$169</f>
        <v>36081859.323037572</v>
      </c>
      <c r="P339" s="122">
        <f>'CBA Result'!$G$164+'CBA Result'!$G$165</f>
        <v>3215028601.0041852</v>
      </c>
      <c r="Q339" s="122">
        <f>'CBA Result'!$G$149</f>
        <v>-2742713597.7746048</v>
      </c>
      <c r="R339" s="122">
        <v>0.19565878281482096</v>
      </c>
      <c r="S339" s="122">
        <f t="shared" si="19"/>
        <v>2522551060.7589488</v>
      </c>
      <c r="T339" s="122">
        <v>0.43975711677578977</v>
      </c>
      <c r="U339" s="122">
        <f t="shared" si="20"/>
        <v>-1791741806.277246</v>
      </c>
      <c r="V339" s="3">
        <f t="shared" si="21"/>
        <v>1.6396030055588917</v>
      </c>
    </row>
    <row r="340" spans="13:22" x14ac:dyDescent="0.25">
      <c r="M340" s="3">
        <v>336</v>
      </c>
      <c r="N340" s="122">
        <f>('CBA Result'!$G$163*_xlfn.GAMMA.INV(T340,IF($O$2="Railway",$D$31,$D$32),IF($O$2="Railway",$F$31,$F$32)))</f>
        <v>458343966.39542818</v>
      </c>
      <c r="O340" s="122">
        <f>'CBA Result'!$G$162+'CBA Result'!$G$166+'CBA Result'!$G$167+'CBA Result'!$G$168+'CBA Result'!$G$169</f>
        <v>36081859.323037572</v>
      </c>
      <c r="P340" s="122">
        <f>'CBA Result'!$G$164+'CBA Result'!$G$165</f>
        <v>3215028601.0041852</v>
      </c>
      <c r="Q340" s="122">
        <f>'CBA Result'!$G$149</f>
        <v>-2742713597.7746048</v>
      </c>
      <c r="R340" s="122">
        <v>0.65587478034092717</v>
      </c>
      <c r="S340" s="122">
        <f t="shared" si="19"/>
        <v>4559276105.4170885</v>
      </c>
      <c r="T340" s="122">
        <v>0.64917403613319946</v>
      </c>
      <c r="U340" s="122">
        <f t="shared" si="20"/>
        <v>-2166202414.946281</v>
      </c>
      <c r="V340" s="3">
        <f t="shared" si="21"/>
        <v>2.3329777015602118</v>
      </c>
    </row>
    <row r="341" spans="13:22" x14ac:dyDescent="0.25">
      <c r="M341" s="3">
        <v>337</v>
      </c>
      <c r="N341" s="122">
        <f>('CBA Result'!$G$163*_xlfn.GAMMA.INV(T341,IF($O$2="Railway",$D$31,$D$32),IF($O$2="Railway",$F$31,$F$32)))</f>
        <v>287317292.29824597</v>
      </c>
      <c r="O341" s="122">
        <f>'CBA Result'!$G$162+'CBA Result'!$G$166+'CBA Result'!$G$167+'CBA Result'!$G$168+'CBA Result'!$G$169</f>
        <v>36081859.323037572</v>
      </c>
      <c r="P341" s="122">
        <f>'CBA Result'!$G$164+'CBA Result'!$G$165</f>
        <v>3215028601.0041852</v>
      </c>
      <c r="Q341" s="122">
        <f>'CBA Result'!$G$149</f>
        <v>-2742713597.7746048</v>
      </c>
      <c r="R341" s="122">
        <v>0.86421713251272614</v>
      </c>
      <c r="S341" s="122">
        <f t="shared" si="19"/>
        <v>5779710913.2014561</v>
      </c>
      <c r="T341" s="122">
        <v>0.19064548470631537</v>
      </c>
      <c r="U341" s="122">
        <f t="shared" si="20"/>
        <v>-1357904669.9947898</v>
      </c>
      <c r="V341" s="3">
        <f t="shared" si="21"/>
        <v>4.4945055420172881</v>
      </c>
    </row>
    <row r="342" spans="13:22" x14ac:dyDescent="0.25">
      <c r="M342" s="3">
        <v>338</v>
      </c>
      <c r="N342" s="122">
        <f>('CBA Result'!$G$163*_xlfn.GAMMA.INV(T342,IF($O$2="Railway",$D$31,$D$32),IF($O$2="Railway",$F$31,$F$32)))</f>
        <v>618222754.11235416</v>
      </c>
      <c r="O342" s="122">
        <f>'CBA Result'!$G$162+'CBA Result'!$G$166+'CBA Result'!$G$167+'CBA Result'!$G$168+'CBA Result'!$G$169</f>
        <v>36081859.323037572</v>
      </c>
      <c r="P342" s="122">
        <f>'CBA Result'!$G$164+'CBA Result'!$G$165</f>
        <v>3215028601.0041852</v>
      </c>
      <c r="Q342" s="122">
        <f>'CBA Result'!$G$149</f>
        <v>-2742713597.7746048</v>
      </c>
      <c r="R342" s="122">
        <v>0.44258908892846482</v>
      </c>
      <c r="S342" s="122">
        <f t="shared" si="19"/>
        <v>3613696698.1665297</v>
      </c>
      <c r="T342" s="122">
        <v>0.90311414434481996</v>
      </c>
      <c r="U342" s="122">
        <f t="shared" si="20"/>
        <v>-2921813574.7805505</v>
      </c>
      <c r="V342" s="3">
        <f t="shared" si="21"/>
        <v>1.4607370396389783</v>
      </c>
    </row>
    <row r="343" spans="13:22" x14ac:dyDescent="0.25">
      <c r="M343" s="3">
        <v>339</v>
      </c>
      <c r="N343" s="122">
        <f>('CBA Result'!$G$163*_xlfn.GAMMA.INV(T343,IF($O$2="Railway",$D$31,$D$32),IF($O$2="Railway",$F$31,$F$32)))</f>
        <v>291943553.76771539</v>
      </c>
      <c r="O343" s="122">
        <f>'CBA Result'!$G$162+'CBA Result'!$G$166+'CBA Result'!$G$167+'CBA Result'!$G$168+'CBA Result'!$G$169</f>
        <v>36081859.323037572</v>
      </c>
      <c r="P343" s="122">
        <f>'CBA Result'!$G$164+'CBA Result'!$G$165</f>
        <v>3215028601.0041852</v>
      </c>
      <c r="Q343" s="122">
        <f>'CBA Result'!$G$149</f>
        <v>-2742713597.7746048</v>
      </c>
      <c r="R343" s="122">
        <v>0.44879961225381237</v>
      </c>
      <c r="S343" s="122">
        <f t="shared" si="19"/>
        <v>3640008492.1130977</v>
      </c>
      <c r="T343" s="122">
        <v>0.20171297439688951</v>
      </c>
      <c r="U343" s="122">
        <f t="shared" si="20"/>
        <v>-1379769076.4276907</v>
      </c>
      <c r="V343" s="3">
        <f t="shared" si="21"/>
        <v>2.8758681238728303</v>
      </c>
    </row>
    <row r="344" spans="13:22" x14ac:dyDescent="0.25">
      <c r="M344" s="3">
        <v>340</v>
      </c>
      <c r="N344" s="122">
        <f>('CBA Result'!$G$163*_xlfn.GAMMA.INV(T344,IF($O$2="Railway",$D$31,$D$32),IF($O$2="Railway",$F$31,$F$32)))</f>
        <v>431744351.29640061</v>
      </c>
      <c r="O344" s="122">
        <f>'CBA Result'!$G$162+'CBA Result'!$G$166+'CBA Result'!$G$167+'CBA Result'!$G$168+'CBA Result'!$G$169</f>
        <v>36081859.323037572</v>
      </c>
      <c r="P344" s="122">
        <f>'CBA Result'!$G$164+'CBA Result'!$G$165</f>
        <v>3215028601.0041852</v>
      </c>
      <c r="Q344" s="122">
        <f>'CBA Result'!$G$149</f>
        <v>-2742713597.7746048</v>
      </c>
      <c r="R344" s="122">
        <v>0.89621738815982088</v>
      </c>
      <c r="S344" s="122">
        <f t="shared" si="19"/>
        <v>6047161193.8054008</v>
      </c>
      <c r="T344" s="122">
        <v>0.58355328532671125</v>
      </c>
      <c r="U344" s="122">
        <f t="shared" si="20"/>
        <v>-2040488639.5096815</v>
      </c>
      <c r="V344" s="3">
        <f t="shared" si="21"/>
        <v>3.1928564944082982</v>
      </c>
    </row>
    <row r="345" spans="13:22" x14ac:dyDescent="0.25">
      <c r="M345" s="3">
        <v>341</v>
      </c>
      <c r="N345" s="122">
        <f>('CBA Result'!$G$163*_xlfn.GAMMA.INV(T345,IF($O$2="Railway",$D$31,$D$32),IF($O$2="Railway",$F$31,$F$32)))</f>
        <v>602773757.21517813</v>
      </c>
      <c r="O345" s="122">
        <f>'CBA Result'!$G$162+'CBA Result'!$G$166+'CBA Result'!$G$167+'CBA Result'!$G$168+'CBA Result'!$G$169</f>
        <v>36081859.323037572</v>
      </c>
      <c r="P345" s="122">
        <f>'CBA Result'!$G$164+'CBA Result'!$G$165</f>
        <v>3215028601.0041852</v>
      </c>
      <c r="Q345" s="122">
        <f>'CBA Result'!$G$149</f>
        <v>-2742713597.7746048</v>
      </c>
      <c r="R345" s="122">
        <v>0.35746215311699359</v>
      </c>
      <c r="S345" s="122">
        <f t="shared" si="19"/>
        <v>3252628367.5363374</v>
      </c>
      <c r="T345" s="122">
        <v>0.88843365718432199</v>
      </c>
      <c r="U345" s="122">
        <f t="shared" si="20"/>
        <v>-2848799295.4602714</v>
      </c>
      <c r="V345" s="3">
        <f t="shared" si="21"/>
        <v>1.3660084760186022</v>
      </c>
    </row>
    <row r="346" spans="13:22" x14ac:dyDescent="0.25">
      <c r="M346" s="3">
        <v>342</v>
      </c>
      <c r="N346" s="122">
        <f>('CBA Result'!$G$163*_xlfn.GAMMA.INV(T346,IF($O$2="Railway",$D$31,$D$32),IF($O$2="Railway",$F$31,$F$32)))</f>
        <v>555413452.76284695</v>
      </c>
      <c r="O346" s="122">
        <f>'CBA Result'!$G$162+'CBA Result'!$G$166+'CBA Result'!$G$167+'CBA Result'!$G$168+'CBA Result'!$G$169</f>
        <v>36081859.323037572</v>
      </c>
      <c r="P346" s="122">
        <f>'CBA Result'!$G$164+'CBA Result'!$G$165</f>
        <v>3215028601.0041852</v>
      </c>
      <c r="Q346" s="122">
        <f>'CBA Result'!$G$149</f>
        <v>-2742713597.7746048</v>
      </c>
      <c r="R346" s="122">
        <v>0.55421590711899749</v>
      </c>
      <c r="S346" s="122">
        <f t="shared" si="19"/>
        <v>4093511073.2335186</v>
      </c>
      <c r="T346" s="122">
        <v>0.83157023530449403</v>
      </c>
      <c r="U346" s="122">
        <f t="shared" si="20"/>
        <v>-2624967384.4960036</v>
      </c>
      <c r="V346" s="3">
        <f t="shared" si="21"/>
        <v>1.7847865131546876</v>
      </c>
    </row>
    <row r="347" spans="13:22" x14ac:dyDescent="0.25">
      <c r="M347" s="3">
        <v>343</v>
      </c>
      <c r="N347" s="122">
        <f>('CBA Result'!$G$163*_xlfn.GAMMA.INV(T347,IF($O$2="Railway",$D$31,$D$32),IF($O$2="Railway",$F$31,$F$32)))</f>
        <v>445581798.47257531</v>
      </c>
      <c r="O347" s="122">
        <f>'CBA Result'!$G$162+'CBA Result'!$G$166+'CBA Result'!$G$167+'CBA Result'!$G$168+'CBA Result'!$G$169</f>
        <v>36081859.323037572</v>
      </c>
      <c r="P347" s="122">
        <f>'CBA Result'!$G$164+'CBA Result'!$G$165</f>
        <v>3215028601.0041852</v>
      </c>
      <c r="Q347" s="122">
        <f>'CBA Result'!$G$149</f>
        <v>-2742713597.7746048</v>
      </c>
      <c r="R347" s="122">
        <v>0.15593018003282999</v>
      </c>
      <c r="S347" s="122">
        <f t="shared" si="19"/>
        <v>2319281404.2765999</v>
      </c>
      <c r="T347" s="122">
        <v>0.61843433869338116</v>
      </c>
      <c r="U347" s="122">
        <f t="shared" si="20"/>
        <v>-2105886492.8412147</v>
      </c>
      <c r="V347" s="3">
        <f t="shared" si="21"/>
        <v>1.3300550963187197</v>
      </c>
    </row>
    <row r="348" spans="13:22" x14ac:dyDescent="0.25">
      <c r="M348" s="3">
        <v>344</v>
      </c>
      <c r="N348" s="122">
        <f>('CBA Result'!$G$163*_xlfn.GAMMA.INV(T348,IF($O$2="Railway",$D$31,$D$32),IF($O$2="Railway",$F$31,$F$32)))</f>
        <v>401105687.06498545</v>
      </c>
      <c r="O348" s="122">
        <f>'CBA Result'!$G$162+'CBA Result'!$G$166+'CBA Result'!$G$167+'CBA Result'!$G$168+'CBA Result'!$G$169</f>
        <v>36081859.323037572</v>
      </c>
      <c r="P348" s="122">
        <f>'CBA Result'!$G$164+'CBA Result'!$G$165</f>
        <v>3215028601.0041852</v>
      </c>
      <c r="Q348" s="122">
        <f>'CBA Result'!$G$149</f>
        <v>-2742713597.7746048</v>
      </c>
      <c r="R348" s="122">
        <v>0.99919407955194517</v>
      </c>
      <c r="S348" s="122">
        <f t="shared" si="19"/>
        <v>8281009031.9125881</v>
      </c>
      <c r="T348" s="122">
        <v>0.50150804699928497</v>
      </c>
      <c r="U348" s="122">
        <f t="shared" si="20"/>
        <v>-1895685711.3272245</v>
      </c>
      <c r="V348" s="3">
        <f t="shared" si="21"/>
        <v>4.5989672898872831</v>
      </c>
    </row>
    <row r="349" spans="13:22" x14ac:dyDescent="0.25">
      <c r="M349" s="3">
        <v>345</v>
      </c>
      <c r="N349" s="122">
        <f>('CBA Result'!$G$163*_xlfn.GAMMA.INV(T349,IF($O$2="Railway",$D$31,$D$32),IF($O$2="Railway",$F$31,$F$32)))</f>
        <v>438521785.36255574</v>
      </c>
      <c r="O349" s="122">
        <f>'CBA Result'!$G$162+'CBA Result'!$G$166+'CBA Result'!$G$167+'CBA Result'!$G$168+'CBA Result'!$G$169</f>
        <v>36081859.323037572</v>
      </c>
      <c r="P349" s="122">
        <f>'CBA Result'!$G$164+'CBA Result'!$G$165</f>
        <v>3215028601.0041852</v>
      </c>
      <c r="Q349" s="122">
        <f>'CBA Result'!$G$149</f>
        <v>-2742713597.7746048</v>
      </c>
      <c r="R349" s="122">
        <v>0.31348990576037516</v>
      </c>
      <c r="S349" s="122">
        <f t="shared" si="19"/>
        <v>3063098139.3398123</v>
      </c>
      <c r="T349" s="122">
        <v>0.60082980761967408</v>
      </c>
      <c r="U349" s="122">
        <f t="shared" si="20"/>
        <v>-2072519810.6772726</v>
      </c>
      <c r="V349" s="3">
        <f t="shared" si="21"/>
        <v>1.7069568000265969</v>
      </c>
    </row>
    <row r="350" spans="13:22" x14ac:dyDescent="0.25">
      <c r="M350" s="3">
        <v>346</v>
      </c>
      <c r="N350" s="122">
        <f>('CBA Result'!$G$163*_xlfn.GAMMA.INV(T350,IF($O$2="Railway",$D$31,$D$32),IF($O$2="Railway",$F$31,$F$32)))</f>
        <v>519537895.3012141</v>
      </c>
      <c r="O350" s="122">
        <f>'CBA Result'!$G$162+'CBA Result'!$G$166+'CBA Result'!$G$167+'CBA Result'!$G$168+'CBA Result'!$G$169</f>
        <v>36081859.323037572</v>
      </c>
      <c r="P350" s="122">
        <f>'CBA Result'!$G$164+'CBA Result'!$G$165</f>
        <v>3215028601.0041852</v>
      </c>
      <c r="Q350" s="122">
        <f>'CBA Result'!$G$149</f>
        <v>-2742713597.7746048</v>
      </c>
      <c r="R350" s="122">
        <v>0.12764983895698301</v>
      </c>
      <c r="S350" s="122">
        <f t="shared" si="19"/>
        <v>2162751285.1526337</v>
      </c>
      <c r="T350" s="122">
        <v>0.77498740463565696</v>
      </c>
      <c r="U350" s="122">
        <f t="shared" si="20"/>
        <v>-2455414112.4804468</v>
      </c>
      <c r="V350" s="3">
        <f t="shared" si="21"/>
        <v>1.1070927001518294</v>
      </c>
    </row>
    <row r="351" spans="13:22" x14ac:dyDescent="0.25">
      <c r="M351" s="3">
        <v>347</v>
      </c>
      <c r="N351" s="122">
        <f>('CBA Result'!$G$163*_xlfn.GAMMA.INV(T351,IF($O$2="Railway",$D$31,$D$32),IF($O$2="Railway",$F$31,$F$32)))</f>
        <v>320624406.93026292</v>
      </c>
      <c r="O351" s="122">
        <f>'CBA Result'!$G$162+'CBA Result'!$G$166+'CBA Result'!$G$167+'CBA Result'!$G$168+'CBA Result'!$G$169</f>
        <v>36081859.323037572</v>
      </c>
      <c r="P351" s="122">
        <f>'CBA Result'!$G$164+'CBA Result'!$G$165</f>
        <v>3215028601.0041852</v>
      </c>
      <c r="Q351" s="122">
        <f>'CBA Result'!$G$149</f>
        <v>-2742713597.7746048</v>
      </c>
      <c r="R351" s="122">
        <v>0.29290657156839262</v>
      </c>
      <c r="S351" s="122">
        <f t="shared" si="19"/>
        <v>2972862819.4653478</v>
      </c>
      <c r="T351" s="122">
        <v>0.27533587134464832</v>
      </c>
      <c r="U351" s="122">
        <f t="shared" si="20"/>
        <v>-1515319095.4931319</v>
      </c>
      <c r="V351" s="3">
        <f t="shared" si="21"/>
        <v>2.1972725715801156</v>
      </c>
    </row>
    <row r="352" spans="13:22" x14ac:dyDescent="0.25">
      <c r="M352" s="3">
        <v>348</v>
      </c>
      <c r="N352" s="122">
        <f>('CBA Result'!$G$163*_xlfn.GAMMA.INV(T352,IF($O$2="Railway",$D$31,$D$32),IF($O$2="Railway",$F$31,$F$32)))</f>
        <v>454434469.95936131</v>
      </c>
      <c r="O352" s="122">
        <f>'CBA Result'!$G$162+'CBA Result'!$G$166+'CBA Result'!$G$167+'CBA Result'!$G$168+'CBA Result'!$G$169</f>
        <v>36081859.323037572</v>
      </c>
      <c r="P352" s="122">
        <f>'CBA Result'!$G$164+'CBA Result'!$G$165</f>
        <v>3215028601.0041852</v>
      </c>
      <c r="Q352" s="122">
        <f>'CBA Result'!$G$149</f>
        <v>-2742713597.7746048</v>
      </c>
      <c r="R352" s="122">
        <v>0.21917324773141234</v>
      </c>
      <c r="S352" s="122">
        <f t="shared" si="19"/>
        <v>2636323764.5698948</v>
      </c>
      <c r="T352" s="122">
        <v>0.63991053951696675</v>
      </c>
      <c r="U352" s="122">
        <f t="shared" si="20"/>
        <v>-2147725547.6982336</v>
      </c>
      <c r="V352" s="3">
        <f t="shared" si="21"/>
        <v>1.4558843876506471</v>
      </c>
    </row>
    <row r="353" spans="13:22" x14ac:dyDescent="0.25">
      <c r="M353" s="3">
        <v>349</v>
      </c>
      <c r="N353" s="122">
        <f>('CBA Result'!$G$163*_xlfn.GAMMA.INV(T353,IF($O$2="Railway",$D$31,$D$32),IF($O$2="Railway",$F$31,$F$32)))</f>
        <v>426252338.51772696</v>
      </c>
      <c r="O353" s="122">
        <f>'CBA Result'!$G$162+'CBA Result'!$G$166+'CBA Result'!$G$167+'CBA Result'!$G$168+'CBA Result'!$G$169</f>
        <v>36081859.323037572</v>
      </c>
      <c r="P353" s="122">
        <f>'CBA Result'!$G$164+'CBA Result'!$G$165</f>
        <v>3215028601.0041852</v>
      </c>
      <c r="Q353" s="122">
        <f>'CBA Result'!$G$149</f>
        <v>-2742713597.7746048</v>
      </c>
      <c r="R353" s="122">
        <v>0.87216588317988253</v>
      </c>
      <c r="S353" s="122">
        <f t="shared" si="19"/>
        <v>5842317121.7791405</v>
      </c>
      <c r="T353" s="122">
        <v>0.56929803603178519</v>
      </c>
      <c r="U353" s="122">
        <f t="shared" si="20"/>
        <v>-2014532562.3791387</v>
      </c>
      <c r="V353" s="3">
        <f t="shared" si="21"/>
        <v>3.1295852136409192</v>
      </c>
    </row>
    <row r="354" spans="13:22" x14ac:dyDescent="0.25">
      <c r="M354" s="3">
        <v>350</v>
      </c>
      <c r="N354" s="122">
        <f>('CBA Result'!$G$163*_xlfn.GAMMA.INV(T354,IF($O$2="Railway",$D$31,$D$32),IF($O$2="Railway",$F$31,$F$32)))</f>
        <v>405272133.64255571</v>
      </c>
      <c r="O354" s="122">
        <f>'CBA Result'!$G$162+'CBA Result'!$G$166+'CBA Result'!$G$167+'CBA Result'!$G$168+'CBA Result'!$G$169</f>
        <v>36081859.323037572</v>
      </c>
      <c r="P354" s="122">
        <f>'CBA Result'!$G$164+'CBA Result'!$G$165</f>
        <v>3215028601.0041852</v>
      </c>
      <c r="Q354" s="122">
        <f>'CBA Result'!$G$149</f>
        <v>-2742713597.7746048</v>
      </c>
      <c r="R354" s="122">
        <v>8.7742554871248712E-2</v>
      </c>
      <c r="S354" s="122">
        <f t="shared" si="19"/>
        <v>1915255333.0758305</v>
      </c>
      <c r="T354" s="122">
        <v>0.51298938243122949</v>
      </c>
      <c r="U354" s="122">
        <f t="shared" si="20"/>
        <v>-1915376963.530359</v>
      </c>
      <c r="V354" s="3">
        <f t="shared" si="21"/>
        <v>1.2303631979042913</v>
      </c>
    </row>
    <row r="355" spans="13:22" x14ac:dyDescent="0.25">
      <c r="M355" s="3">
        <v>351</v>
      </c>
      <c r="N355" s="122">
        <f>('CBA Result'!$G$163*_xlfn.GAMMA.INV(T355,IF($O$2="Railway",$D$31,$D$32),IF($O$2="Railway",$F$31,$F$32)))</f>
        <v>649762023.43149352</v>
      </c>
      <c r="O355" s="122">
        <f>'CBA Result'!$G$162+'CBA Result'!$G$166+'CBA Result'!$G$167+'CBA Result'!$G$168+'CBA Result'!$G$169</f>
        <v>36081859.323037572</v>
      </c>
      <c r="P355" s="122">
        <f>'CBA Result'!$G$164+'CBA Result'!$G$165</f>
        <v>3215028601.0041852</v>
      </c>
      <c r="Q355" s="122">
        <f>'CBA Result'!$G$149</f>
        <v>-2742713597.7746048</v>
      </c>
      <c r="R355" s="122">
        <v>0.86989130358669942</v>
      </c>
      <c r="S355" s="122">
        <f t="shared" si="19"/>
        <v>5824174627.1161499</v>
      </c>
      <c r="T355" s="122">
        <v>0.92805011112740221</v>
      </c>
      <c r="U355" s="122">
        <f t="shared" si="20"/>
        <v>-3070872897.8519459</v>
      </c>
      <c r="V355" s="3">
        <f t="shared" si="21"/>
        <v>2.1199244405147453</v>
      </c>
    </row>
    <row r="356" spans="13:22" x14ac:dyDescent="0.25">
      <c r="M356" s="3">
        <v>352</v>
      </c>
      <c r="N356" s="122">
        <f>('CBA Result'!$G$163*_xlfn.GAMMA.INV(T356,IF($O$2="Railway",$D$31,$D$32),IF($O$2="Railway",$F$31,$F$32)))</f>
        <v>327700169.24884468</v>
      </c>
      <c r="O356" s="122">
        <f>'CBA Result'!$G$162+'CBA Result'!$G$166+'CBA Result'!$G$167+'CBA Result'!$G$168+'CBA Result'!$G$169</f>
        <v>36081859.323037572</v>
      </c>
      <c r="P356" s="122">
        <f>'CBA Result'!$G$164+'CBA Result'!$G$165</f>
        <v>3215028601.0041852</v>
      </c>
      <c r="Q356" s="122">
        <f>'CBA Result'!$G$149</f>
        <v>-2742713597.7746048</v>
      </c>
      <c r="R356" s="122">
        <v>0.42100456567890454</v>
      </c>
      <c r="S356" s="122">
        <f t="shared" si="19"/>
        <v>3522344603.8655839</v>
      </c>
      <c r="T356" s="122">
        <v>0.29456019913754738</v>
      </c>
      <c r="U356" s="122">
        <f t="shared" si="20"/>
        <v>-1548760210.781806</v>
      </c>
      <c r="V356" s="3">
        <f t="shared" si="21"/>
        <v>2.5091854797042918</v>
      </c>
    </row>
    <row r="357" spans="13:22" x14ac:dyDescent="0.25">
      <c r="M357" s="3">
        <v>353</v>
      </c>
      <c r="N357" s="122">
        <f>('CBA Result'!$G$163*_xlfn.GAMMA.INV(T357,IF($O$2="Railway",$D$31,$D$32),IF($O$2="Railway",$F$31,$F$32)))</f>
        <v>406164570.4356643</v>
      </c>
      <c r="O357" s="122">
        <f>'CBA Result'!$G$162+'CBA Result'!$G$166+'CBA Result'!$G$167+'CBA Result'!$G$168+'CBA Result'!$G$169</f>
        <v>36081859.323037572</v>
      </c>
      <c r="P357" s="122">
        <f>'CBA Result'!$G$164+'CBA Result'!$G$165</f>
        <v>3215028601.0041852</v>
      </c>
      <c r="Q357" s="122">
        <f>'CBA Result'!$G$149</f>
        <v>-2742713597.7746048</v>
      </c>
      <c r="R357" s="122">
        <v>0.22338673191450997</v>
      </c>
      <c r="S357" s="122">
        <f t="shared" si="19"/>
        <v>2656304702.4812837</v>
      </c>
      <c r="T357" s="122">
        <v>0.51543729505785463</v>
      </c>
      <c r="U357" s="122">
        <f t="shared" si="20"/>
        <v>-1919594753.8323064</v>
      </c>
      <c r="V357" s="3">
        <f t="shared" si="21"/>
        <v>1.6141694105247963</v>
      </c>
    </row>
    <row r="358" spans="13:22" x14ac:dyDescent="0.25">
      <c r="M358" s="3">
        <v>354</v>
      </c>
      <c r="N358" s="122">
        <f>('CBA Result'!$G$163*_xlfn.GAMMA.INV(T358,IF($O$2="Railway",$D$31,$D$32),IF($O$2="Railway",$F$31,$F$32)))</f>
        <v>563932120.69455373</v>
      </c>
      <c r="O358" s="122">
        <f>'CBA Result'!$G$162+'CBA Result'!$G$166+'CBA Result'!$G$167+'CBA Result'!$G$168+'CBA Result'!$G$169</f>
        <v>36081859.323037572</v>
      </c>
      <c r="P358" s="122">
        <f>'CBA Result'!$G$164+'CBA Result'!$G$165</f>
        <v>3215028601.0041852</v>
      </c>
      <c r="Q358" s="122">
        <f>'CBA Result'!$G$149</f>
        <v>-2742713597.7746048</v>
      </c>
      <c r="R358" s="122">
        <v>0.3747948271302407</v>
      </c>
      <c r="S358" s="122">
        <f t="shared" si="19"/>
        <v>3326502169.5517187</v>
      </c>
      <c r="T358" s="122">
        <v>0.84322317209185194</v>
      </c>
      <c r="U358" s="122">
        <f t="shared" si="20"/>
        <v>-2665227888.3942237</v>
      </c>
      <c r="V358" s="3">
        <f t="shared" si="21"/>
        <v>1.4732384298796308</v>
      </c>
    </row>
    <row r="359" spans="13:22" x14ac:dyDescent="0.25">
      <c r="M359" s="3">
        <v>355</v>
      </c>
      <c r="N359" s="122">
        <f>('CBA Result'!$G$163*_xlfn.GAMMA.INV(T359,IF($O$2="Railway",$D$31,$D$32),IF($O$2="Railway",$F$31,$F$32)))</f>
        <v>740128806.1663084</v>
      </c>
      <c r="O359" s="122">
        <f>'CBA Result'!$G$162+'CBA Result'!$G$166+'CBA Result'!$G$167+'CBA Result'!$G$168+'CBA Result'!$G$169</f>
        <v>36081859.323037572</v>
      </c>
      <c r="P359" s="122">
        <f>'CBA Result'!$G$164+'CBA Result'!$G$165</f>
        <v>3215028601.0041852</v>
      </c>
      <c r="Q359" s="122">
        <f>'CBA Result'!$G$149</f>
        <v>-2742713597.7746048</v>
      </c>
      <c r="R359" s="122">
        <v>3.7382307703592854E-3</v>
      </c>
      <c r="S359" s="122">
        <f t="shared" si="19"/>
        <v>985294918.1642679</v>
      </c>
      <c r="T359" s="122">
        <v>0.97122575755857521</v>
      </c>
      <c r="U359" s="122">
        <f t="shared" si="20"/>
        <v>-3497959883.4853501</v>
      </c>
      <c r="V359" s="3">
        <f t="shared" si="21"/>
        <v>0.50358084207028087</v>
      </c>
    </row>
    <row r="360" spans="13:22" x14ac:dyDescent="0.25">
      <c r="M360" s="3">
        <v>356</v>
      </c>
      <c r="N360" s="122">
        <f>('CBA Result'!$G$163*_xlfn.GAMMA.INV(T360,IF($O$2="Railway",$D$31,$D$32),IF($O$2="Railway",$F$31,$F$32)))</f>
        <v>470007949.71780366</v>
      </c>
      <c r="O360" s="122">
        <f>'CBA Result'!$G$162+'CBA Result'!$G$166+'CBA Result'!$G$167+'CBA Result'!$G$168+'CBA Result'!$G$169</f>
        <v>36081859.323037572</v>
      </c>
      <c r="P360" s="122">
        <f>'CBA Result'!$G$164+'CBA Result'!$G$165</f>
        <v>3215028601.0041852</v>
      </c>
      <c r="Q360" s="122">
        <f>'CBA Result'!$G$149</f>
        <v>-2742713597.7746048</v>
      </c>
      <c r="R360" s="122">
        <v>0.41223122287574698</v>
      </c>
      <c r="S360" s="122">
        <f t="shared" si="19"/>
        <v>3485223451.804647</v>
      </c>
      <c r="T360" s="122">
        <v>0.67597498291530111</v>
      </c>
      <c r="U360" s="122">
        <f t="shared" si="20"/>
        <v>-2221328151.7145157</v>
      </c>
      <c r="V360" s="3">
        <f t="shared" si="21"/>
        <v>1.7968138826155975</v>
      </c>
    </row>
    <row r="361" spans="13:22" x14ac:dyDescent="0.25">
      <c r="M361" s="3">
        <v>357</v>
      </c>
      <c r="N361" s="122">
        <f>('CBA Result'!$G$163*_xlfn.GAMMA.INV(T361,IF($O$2="Railway",$D$31,$D$32),IF($O$2="Railway",$F$31,$F$32)))</f>
        <v>574156096.88618696</v>
      </c>
      <c r="O361" s="122">
        <f>'CBA Result'!$G$162+'CBA Result'!$G$166+'CBA Result'!$G$167+'CBA Result'!$G$168+'CBA Result'!$G$169</f>
        <v>36081859.323037572</v>
      </c>
      <c r="P361" s="122">
        <f>'CBA Result'!$G$164+'CBA Result'!$G$165</f>
        <v>3215028601.0041852</v>
      </c>
      <c r="Q361" s="122">
        <f>'CBA Result'!$G$149</f>
        <v>-2742713597.7746048</v>
      </c>
      <c r="R361" s="122">
        <v>0.56916618305760014</v>
      </c>
      <c r="S361" s="122">
        <f t="shared" si="19"/>
        <v>4159646231.7143097</v>
      </c>
      <c r="T361" s="122">
        <v>0.85635306498857455</v>
      </c>
      <c r="U361" s="122">
        <f t="shared" si="20"/>
        <v>-2713547935.2159195</v>
      </c>
      <c r="V361" s="3">
        <f t="shared" si="21"/>
        <v>1.7578035479015743</v>
      </c>
    </row>
    <row r="362" spans="13:22" x14ac:dyDescent="0.25">
      <c r="M362" s="3">
        <v>358</v>
      </c>
      <c r="N362" s="122">
        <f>('CBA Result'!$G$163*_xlfn.GAMMA.INV(T362,IF($O$2="Railway",$D$31,$D$32),IF($O$2="Railway",$F$31,$F$32)))</f>
        <v>571279914.45084012</v>
      </c>
      <c r="O362" s="122">
        <f>'CBA Result'!$G$162+'CBA Result'!$G$166+'CBA Result'!$G$167+'CBA Result'!$G$168+'CBA Result'!$G$169</f>
        <v>36081859.323037572</v>
      </c>
      <c r="P362" s="122">
        <f>'CBA Result'!$G$164+'CBA Result'!$G$165</f>
        <v>3215028601.0041852</v>
      </c>
      <c r="Q362" s="122">
        <f>'CBA Result'!$G$149</f>
        <v>-2742713597.7746048</v>
      </c>
      <c r="R362" s="122">
        <v>0.41236485965734004</v>
      </c>
      <c r="S362" s="122">
        <f t="shared" si="19"/>
        <v>3485788955.9516792</v>
      </c>
      <c r="T362" s="122">
        <v>0.85275201236702336</v>
      </c>
      <c r="U362" s="122">
        <f t="shared" si="20"/>
        <v>-2699954665.1085978</v>
      </c>
      <c r="V362" s="3">
        <f t="shared" si="21"/>
        <v>1.5160072065731971</v>
      </c>
    </row>
    <row r="363" spans="13:22" x14ac:dyDescent="0.25">
      <c r="M363" s="3">
        <v>359</v>
      </c>
      <c r="N363" s="122">
        <f>('CBA Result'!$G$163*_xlfn.GAMMA.INV(T363,IF($O$2="Railway",$D$31,$D$32),IF($O$2="Railway",$F$31,$F$32)))</f>
        <v>346838010.87799728</v>
      </c>
      <c r="O363" s="122">
        <f>'CBA Result'!$G$162+'CBA Result'!$G$166+'CBA Result'!$G$167+'CBA Result'!$G$168+'CBA Result'!$G$169</f>
        <v>36081859.323037572</v>
      </c>
      <c r="P363" s="122">
        <f>'CBA Result'!$G$164+'CBA Result'!$G$165</f>
        <v>3215028601.0041852</v>
      </c>
      <c r="Q363" s="122">
        <f>'CBA Result'!$G$149</f>
        <v>-2742713597.7746048</v>
      </c>
      <c r="R363" s="122">
        <v>0.35229047139204883</v>
      </c>
      <c r="S363" s="122">
        <f t="shared" si="19"/>
        <v>3230512986.3666205</v>
      </c>
      <c r="T363" s="122">
        <v>0.34791197266521801</v>
      </c>
      <c r="U363" s="122">
        <f t="shared" si="20"/>
        <v>-1639208524.2612159</v>
      </c>
      <c r="V363" s="3">
        <f t="shared" si="21"/>
        <v>2.2043765653282055</v>
      </c>
    </row>
    <row r="364" spans="13:22" x14ac:dyDescent="0.25">
      <c r="M364" s="3">
        <v>360</v>
      </c>
      <c r="N364" s="122">
        <f>('CBA Result'!$G$163*_xlfn.GAMMA.INV(T364,IF($O$2="Railway",$D$31,$D$32),IF($O$2="Railway",$F$31,$F$32)))</f>
        <v>462886802.85034156</v>
      </c>
      <c r="O364" s="122">
        <f>'CBA Result'!$G$162+'CBA Result'!$G$166+'CBA Result'!$G$167+'CBA Result'!$G$168+'CBA Result'!$G$169</f>
        <v>36081859.323037572</v>
      </c>
      <c r="P364" s="122">
        <f>'CBA Result'!$G$164+'CBA Result'!$G$165</f>
        <v>3215028601.0041852</v>
      </c>
      <c r="Q364" s="122">
        <f>'CBA Result'!$G$149</f>
        <v>-2742713597.7746048</v>
      </c>
      <c r="R364" s="122">
        <v>0.94680972203649405</v>
      </c>
      <c r="S364" s="122">
        <f t="shared" si="19"/>
        <v>6603341521.3285398</v>
      </c>
      <c r="T364" s="122">
        <v>0.65976316782014743</v>
      </c>
      <c r="U364" s="122">
        <f t="shared" si="20"/>
        <v>-2187672542.2324109</v>
      </c>
      <c r="V364" s="3">
        <f t="shared" si="21"/>
        <v>3.246514296081243</v>
      </c>
    </row>
    <row r="365" spans="13:22" x14ac:dyDescent="0.25">
      <c r="M365" s="3">
        <v>361</v>
      </c>
      <c r="N365" s="122">
        <f>('CBA Result'!$G$163*_xlfn.GAMMA.INV(T365,IF($O$2="Railway",$D$31,$D$32),IF($O$2="Railway",$F$31,$F$32)))</f>
        <v>489418414.02657604</v>
      </c>
      <c r="O365" s="122">
        <f>'CBA Result'!$G$162+'CBA Result'!$G$166+'CBA Result'!$G$167+'CBA Result'!$G$168+'CBA Result'!$G$169</f>
        <v>36081859.323037572</v>
      </c>
      <c r="P365" s="122">
        <f>'CBA Result'!$G$164+'CBA Result'!$G$165</f>
        <v>3215028601.0041852</v>
      </c>
      <c r="Q365" s="122">
        <f>'CBA Result'!$G$149</f>
        <v>-2742713597.7746048</v>
      </c>
      <c r="R365" s="122">
        <v>0.57417395231198887</v>
      </c>
      <c r="S365" s="122">
        <f t="shared" si="19"/>
        <v>4181945290.8417792</v>
      </c>
      <c r="T365" s="122">
        <v>0.71768222371422863</v>
      </c>
      <c r="U365" s="122">
        <f t="shared" si="20"/>
        <v>-2313064920.9177041</v>
      </c>
      <c r="V365" s="3">
        <f t="shared" si="21"/>
        <v>2.0351549676019136</v>
      </c>
    </row>
    <row r="366" spans="13:22" x14ac:dyDescent="0.25">
      <c r="M366" s="3">
        <v>362</v>
      </c>
      <c r="N366" s="122">
        <f>('CBA Result'!$G$163*_xlfn.GAMMA.INV(T366,IF($O$2="Railway",$D$31,$D$32),IF($O$2="Railway",$F$31,$F$32)))</f>
        <v>223482453.96345064</v>
      </c>
      <c r="O366" s="122">
        <f>'CBA Result'!$G$162+'CBA Result'!$G$166+'CBA Result'!$G$167+'CBA Result'!$G$168+'CBA Result'!$G$169</f>
        <v>36081859.323037572</v>
      </c>
      <c r="P366" s="122">
        <f>'CBA Result'!$G$164+'CBA Result'!$G$165</f>
        <v>3215028601.0041852</v>
      </c>
      <c r="Q366" s="122">
        <f>'CBA Result'!$G$149</f>
        <v>-2742713597.7746048</v>
      </c>
      <c r="R366" s="122">
        <v>0.20346726881889043</v>
      </c>
      <c r="S366" s="122">
        <f t="shared" si="19"/>
        <v>2560786212.5465393</v>
      </c>
      <c r="T366" s="122">
        <v>6.9494910914258856E-2</v>
      </c>
      <c r="U366" s="122">
        <f t="shared" si="20"/>
        <v>-1056211637.9123272</v>
      </c>
      <c r="V366" s="3">
        <f t="shared" si="21"/>
        <v>2.6702513252056552</v>
      </c>
    </row>
    <row r="367" spans="13:22" x14ac:dyDescent="0.25">
      <c r="M367" s="3">
        <v>363</v>
      </c>
      <c r="N367" s="122">
        <f>('CBA Result'!$G$163*_xlfn.GAMMA.INV(T367,IF($O$2="Railway",$D$31,$D$32),IF($O$2="Railway",$F$31,$F$32)))</f>
        <v>422776870.51910788</v>
      </c>
      <c r="O367" s="122">
        <f>'CBA Result'!$G$162+'CBA Result'!$G$166+'CBA Result'!$G$167+'CBA Result'!$G$168+'CBA Result'!$G$169</f>
        <v>36081859.323037572</v>
      </c>
      <c r="P367" s="122">
        <f>'CBA Result'!$G$164+'CBA Result'!$G$165</f>
        <v>3215028601.0041852</v>
      </c>
      <c r="Q367" s="122">
        <f>'CBA Result'!$G$149</f>
        <v>-2742713597.7746048</v>
      </c>
      <c r="R367" s="122">
        <v>0.13747420897482288</v>
      </c>
      <c r="S367" s="122">
        <f t="shared" si="19"/>
        <v>2218517209.7613983</v>
      </c>
      <c r="T367" s="122">
        <v>0.56016515042176973</v>
      </c>
      <c r="U367" s="122">
        <f t="shared" si="20"/>
        <v>-1998106978.7047546</v>
      </c>
      <c r="V367" s="3">
        <f t="shared" si="21"/>
        <v>1.3399562526622653</v>
      </c>
    </row>
    <row r="368" spans="13:22" x14ac:dyDescent="0.25">
      <c r="M368" s="3">
        <v>364</v>
      </c>
      <c r="N368" s="122">
        <f>('CBA Result'!$G$163*_xlfn.GAMMA.INV(T368,IF($O$2="Railway",$D$31,$D$32),IF($O$2="Railway",$F$31,$F$32)))</f>
        <v>584780116.0908196</v>
      </c>
      <c r="O368" s="122">
        <f>'CBA Result'!$G$162+'CBA Result'!$G$166+'CBA Result'!$G$167+'CBA Result'!$G$168+'CBA Result'!$G$169</f>
        <v>36081859.323037572</v>
      </c>
      <c r="P368" s="122">
        <f>'CBA Result'!$G$164+'CBA Result'!$G$165</f>
        <v>3215028601.0041852</v>
      </c>
      <c r="Q368" s="122">
        <f>'CBA Result'!$G$149</f>
        <v>-2742713597.7746048</v>
      </c>
      <c r="R368" s="122">
        <v>0.12984898450934146</v>
      </c>
      <c r="S368" s="122">
        <f t="shared" si="19"/>
        <v>2175377440.6412964</v>
      </c>
      <c r="T368" s="122">
        <v>0.8690427327639767</v>
      </c>
      <c r="U368" s="122">
        <f t="shared" si="20"/>
        <v>-2763758645.3917274</v>
      </c>
      <c r="V368" s="3">
        <f t="shared" si="21"/>
        <v>1.0117523904330736</v>
      </c>
    </row>
    <row r="369" spans="13:22" x14ac:dyDescent="0.25">
      <c r="M369" s="3">
        <v>365</v>
      </c>
      <c r="N369" s="122">
        <f>('CBA Result'!$G$163*_xlfn.GAMMA.INV(T369,IF($O$2="Railway",$D$31,$D$32),IF($O$2="Railway",$F$31,$F$32)))</f>
        <v>306063003.97084701</v>
      </c>
      <c r="O369" s="122">
        <f>'CBA Result'!$G$162+'CBA Result'!$G$166+'CBA Result'!$G$167+'CBA Result'!$G$168+'CBA Result'!$G$169</f>
        <v>36081859.323037572</v>
      </c>
      <c r="P369" s="122">
        <f>'CBA Result'!$G$164+'CBA Result'!$G$165</f>
        <v>3215028601.0041852</v>
      </c>
      <c r="Q369" s="122">
        <f>'CBA Result'!$G$149</f>
        <v>-2742713597.7746048</v>
      </c>
      <c r="R369" s="122">
        <v>0.48534339894304923</v>
      </c>
      <c r="S369" s="122">
        <f t="shared" si="19"/>
        <v>3795397216.282671</v>
      </c>
      <c r="T369" s="122">
        <v>0.2369767197816619</v>
      </c>
      <c r="U369" s="122">
        <f t="shared" si="20"/>
        <v>-1446499718.4131694</v>
      </c>
      <c r="V369" s="3">
        <f t="shared" si="21"/>
        <v>2.8603822226218596</v>
      </c>
    </row>
    <row r="370" spans="13:22" x14ac:dyDescent="0.25">
      <c r="M370" s="3">
        <v>366</v>
      </c>
      <c r="N370" s="122">
        <f>('CBA Result'!$G$163*_xlfn.GAMMA.INV(T370,IF($O$2="Railway",$D$31,$D$32),IF($O$2="Railway",$F$31,$F$32)))</f>
        <v>395612515.255696</v>
      </c>
      <c r="O370" s="122">
        <f>'CBA Result'!$G$162+'CBA Result'!$G$166+'CBA Result'!$G$167+'CBA Result'!$G$168+'CBA Result'!$G$169</f>
        <v>36081859.323037572</v>
      </c>
      <c r="P370" s="122">
        <f>'CBA Result'!$G$164+'CBA Result'!$G$165</f>
        <v>3215028601.0041852</v>
      </c>
      <c r="Q370" s="122">
        <f>'CBA Result'!$G$149</f>
        <v>-2742713597.7746048</v>
      </c>
      <c r="R370" s="122">
        <v>0.51226138112895003</v>
      </c>
      <c r="S370" s="122">
        <f t="shared" si="19"/>
        <v>3910855806.5369196</v>
      </c>
      <c r="T370" s="122">
        <v>0.48624774266028403</v>
      </c>
      <c r="U370" s="122">
        <f t="shared" si="20"/>
        <v>-1869724156.443939</v>
      </c>
      <c r="V370" s="3">
        <f t="shared" si="21"/>
        <v>2.3225619491245304</v>
      </c>
    </row>
    <row r="371" spans="13:22" x14ac:dyDescent="0.25">
      <c r="M371" s="3">
        <v>367</v>
      </c>
      <c r="N371" s="122">
        <f>('CBA Result'!$G$163*_xlfn.GAMMA.INV(T371,IF($O$2="Railway",$D$31,$D$32),IF($O$2="Railway",$F$31,$F$32)))</f>
        <v>352817895.20589161</v>
      </c>
      <c r="O371" s="122">
        <f>'CBA Result'!$G$162+'CBA Result'!$G$166+'CBA Result'!$G$167+'CBA Result'!$G$168+'CBA Result'!$G$169</f>
        <v>36081859.323037572</v>
      </c>
      <c r="P371" s="122">
        <f>'CBA Result'!$G$164+'CBA Result'!$G$165</f>
        <v>3215028601.0041852</v>
      </c>
      <c r="Q371" s="122">
        <f>'CBA Result'!$G$149</f>
        <v>-2742713597.7746048</v>
      </c>
      <c r="R371" s="122">
        <v>9.8273863220367241E-2</v>
      </c>
      <c r="S371" s="122">
        <f t="shared" si="19"/>
        <v>1984534244.360117</v>
      </c>
      <c r="T371" s="122">
        <v>0.3648561305601723</v>
      </c>
      <c r="U371" s="122">
        <f t="shared" si="20"/>
        <v>-1667470355.5973105</v>
      </c>
      <c r="V371" s="3">
        <f t="shared" si="21"/>
        <v>1.423374029362489</v>
      </c>
    </row>
    <row r="372" spans="13:22" x14ac:dyDescent="0.25">
      <c r="M372" s="3">
        <v>368</v>
      </c>
      <c r="N372" s="122">
        <f>('CBA Result'!$G$163*_xlfn.GAMMA.INV(T372,IF($O$2="Railway",$D$31,$D$32),IF($O$2="Railway",$F$31,$F$32)))</f>
        <v>535132932.1573804</v>
      </c>
      <c r="O372" s="122">
        <f>'CBA Result'!$G$162+'CBA Result'!$G$166+'CBA Result'!$G$167+'CBA Result'!$G$168+'CBA Result'!$G$169</f>
        <v>36081859.323037572</v>
      </c>
      <c r="P372" s="122">
        <f>'CBA Result'!$G$164+'CBA Result'!$G$165</f>
        <v>3215028601.0041852</v>
      </c>
      <c r="Q372" s="122">
        <f>'CBA Result'!$G$149</f>
        <v>-2742713597.7746048</v>
      </c>
      <c r="R372" s="122">
        <v>0.60178099593282453</v>
      </c>
      <c r="S372" s="122">
        <f t="shared" si="19"/>
        <v>4306370188.5872564</v>
      </c>
      <c r="T372" s="122">
        <v>0.80111028459925437</v>
      </c>
      <c r="U372" s="122">
        <f t="shared" si="20"/>
        <v>-2529118598.5778136</v>
      </c>
      <c r="V372" s="3">
        <f t="shared" si="21"/>
        <v>1.9285710772165694</v>
      </c>
    </row>
    <row r="373" spans="13:22" x14ac:dyDescent="0.25">
      <c r="M373" s="3">
        <v>369</v>
      </c>
      <c r="N373" s="122">
        <f>('CBA Result'!$G$163*_xlfn.GAMMA.INV(T373,IF($O$2="Railway",$D$31,$D$32),IF($O$2="Railway",$F$31,$F$32)))</f>
        <v>429975732.82905948</v>
      </c>
      <c r="O373" s="122">
        <f>'CBA Result'!$G$162+'CBA Result'!$G$166+'CBA Result'!$G$167+'CBA Result'!$G$168+'CBA Result'!$G$169</f>
        <v>36081859.323037572</v>
      </c>
      <c r="P373" s="122">
        <f>'CBA Result'!$G$164+'CBA Result'!$G$165</f>
        <v>3215028601.0041852</v>
      </c>
      <c r="Q373" s="122">
        <f>'CBA Result'!$G$149</f>
        <v>-2742713597.7746048</v>
      </c>
      <c r="R373" s="122">
        <v>0.86571431259610221</v>
      </c>
      <c r="S373" s="122">
        <f t="shared" si="19"/>
        <v>5791335990.1068144</v>
      </c>
      <c r="T373" s="122">
        <v>0.57898686232938767</v>
      </c>
      <c r="U373" s="122">
        <f t="shared" si="20"/>
        <v>-2032129883.0386353</v>
      </c>
      <c r="V373" s="3">
        <f t="shared" si="21"/>
        <v>3.0792291548324937</v>
      </c>
    </row>
    <row r="374" spans="13:22" x14ac:dyDescent="0.25">
      <c r="M374" s="3">
        <v>370</v>
      </c>
      <c r="N374" s="122">
        <f>('CBA Result'!$G$163*_xlfn.GAMMA.INV(T374,IF($O$2="Railway",$D$31,$D$32),IF($O$2="Railway",$F$31,$F$32)))</f>
        <v>271934995.40731597</v>
      </c>
      <c r="O374" s="122">
        <f>'CBA Result'!$G$162+'CBA Result'!$G$166+'CBA Result'!$G$167+'CBA Result'!$G$168+'CBA Result'!$G$169</f>
        <v>36081859.323037572</v>
      </c>
      <c r="P374" s="122">
        <f>'CBA Result'!$G$164+'CBA Result'!$G$165</f>
        <v>3215028601.0041852</v>
      </c>
      <c r="Q374" s="122">
        <f>'CBA Result'!$G$149</f>
        <v>-2742713597.7746048</v>
      </c>
      <c r="R374" s="122">
        <v>0.90503925228809767</v>
      </c>
      <c r="S374" s="122">
        <f t="shared" si="19"/>
        <v>6129432791.5194607</v>
      </c>
      <c r="T374" s="122">
        <v>0.15581577101818467</v>
      </c>
      <c r="U374" s="122">
        <f t="shared" si="20"/>
        <v>-1285205624.9204056</v>
      </c>
      <c r="V374" s="3">
        <f t="shared" si="21"/>
        <v>5.0088869216149696</v>
      </c>
    </row>
    <row r="375" spans="13:22" x14ac:dyDescent="0.25">
      <c r="M375" s="3">
        <v>371</v>
      </c>
      <c r="N375" s="122">
        <f>('CBA Result'!$G$163*_xlfn.GAMMA.INV(T375,IF($O$2="Railway",$D$31,$D$32),IF($O$2="Railway",$F$31,$F$32)))</f>
        <v>509555695.63425684</v>
      </c>
      <c r="O375" s="122">
        <f>'CBA Result'!$G$162+'CBA Result'!$G$166+'CBA Result'!$G$167+'CBA Result'!$G$168+'CBA Result'!$G$169</f>
        <v>36081859.323037572</v>
      </c>
      <c r="P375" s="122">
        <f>'CBA Result'!$G$164+'CBA Result'!$G$165</f>
        <v>3215028601.0041852</v>
      </c>
      <c r="Q375" s="122">
        <f>'CBA Result'!$G$149</f>
        <v>-2742713597.7746048</v>
      </c>
      <c r="R375" s="122">
        <v>0.47850075032154726</v>
      </c>
      <c r="S375" s="122">
        <f t="shared" si="19"/>
        <v>3766204572.2482986</v>
      </c>
      <c r="T375" s="122">
        <v>0.75700150100099439</v>
      </c>
      <c r="U375" s="122">
        <f t="shared" si="20"/>
        <v>-2408236737.8220806</v>
      </c>
      <c r="V375" s="3">
        <f t="shared" si="21"/>
        <v>1.7904560874297857</v>
      </c>
    </row>
    <row r="376" spans="13:22" x14ac:dyDescent="0.25">
      <c r="M376" s="3">
        <v>372</v>
      </c>
      <c r="N376" s="122">
        <f>('CBA Result'!$G$163*_xlfn.GAMMA.INV(T376,IF($O$2="Railway",$D$31,$D$32),IF($O$2="Railway",$F$31,$F$32)))</f>
        <v>562329122.55929685</v>
      </c>
      <c r="O376" s="122">
        <f>'CBA Result'!$G$162+'CBA Result'!$G$166+'CBA Result'!$G$167+'CBA Result'!$G$168+'CBA Result'!$G$169</f>
        <v>36081859.323037572</v>
      </c>
      <c r="P376" s="122">
        <f>'CBA Result'!$G$164+'CBA Result'!$G$165</f>
        <v>3215028601.0041852</v>
      </c>
      <c r="Q376" s="122">
        <f>'CBA Result'!$G$149</f>
        <v>-2742713597.7746048</v>
      </c>
      <c r="R376" s="122">
        <v>0.23891790811341262</v>
      </c>
      <c r="S376" s="122">
        <f t="shared" si="19"/>
        <v>2729032273.5138693</v>
      </c>
      <c r="T376" s="122">
        <v>0.84108056961746858</v>
      </c>
      <c r="U376" s="122">
        <f t="shared" si="20"/>
        <v>-2657651878.483902</v>
      </c>
      <c r="V376" s="3">
        <f t="shared" si="21"/>
        <v>1.2520237440933741</v>
      </c>
    </row>
    <row r="377" spans="13:22" x14ac:dyDescent="0.25">
      <c r="M377" s="3">
        <v>373</v>
      </c>
      <c r="N377" s="122">
        <f>('CBA Result'!$G$163*_xlfn.GAMMA.INV(T377,IF($O$2="Railway",$D$31,$D$32),IF($O$2="Railway",$F$31,$F$32)))</f>
        <v>206782976.76534867</v>
      </c>
      <c r="O377" s="122">
        <f>'CBA Result'!$G$162+'CBA Result'!$G$166+'CBA Result'!$G$167+'CBA Result'!$G$168+'CBA Result'!$G$169</f>
        <v>36081859.323037572</v>
      </c>
      <c r="P377" s="122">
        <f>'CBA Result'!$G$164+'CBA Result'!$G$165</f>
        <v>3215028601.0041852</v>
      </c>
      <c r="Q377" s="122">
        <f>'CBA Result'!$G$149</f>
        <v>-2742713597.7746048</v>
      </c>
      <c r="R377" s="122">
        <v>0.80619243754512693</v>
      </c>
      <c r="S377" s="122">
        <f t="shared" si="19"/>
        <v>5375595076.0653343</v>
      </c>
      <c r="T377" s="122">
        <v>4.8737182213098973E-2</v>
      </c>
      <c r="U377" s="122">
        <f t="shared" si="20"/>
        <v>-977287400.90456879</v>
      </c>
      <c r="V377" s="3">
        <f t="shared" si="21"/>
        <v>5.7490354495037206</v>
      </c>
    </row>
    <row r="378" spans="13:22" x14ac:dyDescent="0.25">
      <c r="M378" s="3">
        <v>374</v>
      </c>
      <c r="N378" s="122">
        <f>('CBA Result'!$G$163*_xlfn.GAMMA.INV(T378,IF($O$2="Railway",$D$31,$D$32),IF($O$2="Railway",$F$31,$F$32)))</f>
        <v>612635114.34072268</v>
      </c>
      <c r="O378" s="122">
        <f>'CBA Result'!$G$162+'CBA Result'!$G$166+'CBA Result'!$G$167+'CBA Result'!$G$168+'CBA Result'!$G$169</f>
        <v>36081859.323037572</v>
      </c>
      <c r="P378" s="122">
        <f>'CBA Result'!$G$164+'CBA Result'!$G$165</f>
        <v>3215028601.0041852</v>
      </c>
      <c r="Q378" s="122">
        <f>'CBA Result'!$G$149</f>
        <v>-2742713597.7746048</v>
      </c>
      <c r="R378" s="122">
        <v>0.98200301841434789</v>
      </c>
      <c r="S378" s="122">
        <f t="shared" si="19"/>
        <v>7267180492.2899675</v>
      </c>
      <c r="T378" s="122">
        <v>0.89800469753217715</v>
      </c>
      <c r="U378" s="122">
        <f t="shared" si="20"/>
        <v>-2895405550.1209316</v>
      </c>
      <c r="V378" s="3">
        <f t="shared" si="21"/>
        <v>2.7339511957567071</v>
      </c>
    </row>
    <row r="379" spans="13:22" x14ac:dyDescent="0.25">
      <c r="M379" s="3">
        <v>375</v>
      </c>
      <c r="N379" s="122">
        <f>('CBA Result'!$G$163*_xlfn.GAMMA.INV(T379,IF($O$2="Railway",$D$31,$D$32),IF($O$2="Railway",$F$31,$F$32)))</f>
        <v>285482321.27148664</v>
      </c>
      <c r="O379" s="122">
        <f>'CBA Result'!$G$162+'CBA Result'!$G$166+'CBA Result'!$G$167+'CBA Result'!$G$168+'CBA Result'!$G$169</f>
        <v>36081859.323037572</v>
      </c>
      <c r="P379" s="122">
        <f>'CBA Result'!$G$164+'CBA Result'!$G$165</f>
        <v>3215028601.0041852</v>
      </c>
      <c r="Q379" s="122">
        <f>'CBA Result'!$G$149</f>
        <v>-2742713597.7746048</v>
      </c>
      <c r="R379" s="122">
        <v>0.83219034190781893</v>
      </c>
      <c r="S379" s="122">
        <f t="shared" si="19"/>
        <v>5546826819.0849667</v>
      </c>
      <c r="T379" s="122">
        <v>0.18632800807125205</v>
      </c>
      <c r="U379" s="122">
        <f t="shared" si="20"/>
        <v>-1349232321.3637331</v>
      </c>
      <c r="V379" s="3">
        <f t="shared" si="21"/>
        <v>4.349429602863375</v>
      </c>
    </row>
    <row r="380" spans="13:22" x14ac:dyDescent="0.25">
      <c r="M380" s="3">
        <v>376</v>
      </c>
      <c r="N380" s="122">
        <f>('CBA Result'!$G$163*_xlfn.GAMMA.INV(T380,IF($O$2="Railway",$D$31,$D$32),IF($O$2="Railway",$F$31,$F$32)))</f>
        <v>376739259.36576426</v>
      </c>
      <c r="O380" s="122">
        <f>'CBA Result'!$G$162+'CBA Result'!$G$166+'CBA Result'!$G$167+'CBA Result'!$G$168+'CBA Result'!$G$169</f>
        <v>36081859.323037572</v>
      </c>
      <c r="P380" s="122">
        <f>'CBA Result'!$G$164+'CBA Result'!$G$165</f>
        <v>3215028601.0041852</v>
      </c>
      <c r="Q380" s="122">
        <f>'CBA Result'!$G$149</f>
        <v>-2742713597.7746048</v>
      </c>
      <c r="R380" s="122">
        <v>0.84652145062808437</v>
      </c>
      <c r="S380" s="122">
        <f t="shared" si="19"/>
        <v>5647584638.4111891</v>
      </c>
      <c r="T380" s="122">
        <v>0.43301344156745503</v>
      </c>
      <c r="U380" s="122">
        <f t="shared" si="20"/>
        <v>-1780526314.9010706</v>
      </c>
      <c r="V380" s="3">
        <f t="shared" si="21"/>
        <v>3.4037159161204076</v>
      </c>
    </row>
    <row r="381" spans="13:22" x14ac:dyDescent="0.25">
      <c r="M381" s="3">
        <v>377</v>
      </c>
      <c r="N381" s="122">
        <f>('CBA Result'!$G$163*_xlfn.GAMMA.INV(T381,IF($O$2="Railway",$D$31,$D$32),IF($O$2="Railway",$F$31,$F$32)))</f>
        <v>408242022.74584979</v>
      </c>
      <c r="O381" s="122">
        <f>'CBA Result'!$G$162+'CBA Result'!$G$166+'CBA Result'!$G$167+'CBA Result'!$G$168+'CBA Result'!$G$169</f>
        <v>36081859.323037572</v>
      </c>
      <c r="P381" s="122">
        <f>'CBA Result'!$G$164+'CBA Result'!$G$165</f>
        <v>3215028601.0041852</v>
      </c>
      <c r="Q381" s="122">
        <f>'CBA Result'!$G$149</f>
        <v>-2742713597.7746048</v>
      </c>
      <c r="R381" s="122">
        <v>0.63108851326298832</v>
      </c>
      <c r="S381" s="122">
        <f t="shared" si="19"/>
        <v>4441688447.4462481</v>
      </c>
      <c r="T381" s="122">
        <v>0.52111935743518256</v>
      </c>
      <c r="U381" s="122">
        <f t="shared" si="20"/>
        <v>-1929413105.4223807</v>
      </c>
      <c r="V381" s="3">
        <f t="shared" si="21"/>
        <v>2.532382679366898</v>
      </c>
    </row>
    <row r="382" spans="13:22" x14ac:dyDescent="0.25">
      <c r="M382" s="3">
        <v>378</v>
      </c>
      <c r="N382" s="122">
        <f>('CBA Result'!$G$163*_xlfn.GAMMA.INV(T382,IF($O$2="Railway",$D$31,$D$32),IF($O$2="Railway",$F$31,$F$32)))</f>
        <v>417148651.63087112</v>
      </c>
      <c r="O382" s="122">
        <f>'CBA Result'!$G$162+'CBA Result'!$G$166+'CBA Result'!$G$167+'CBA Result'!$G$168+'CBA Result'!$G$169</f>
        <v>36081859.323037572</v>
      </c>
      <c r="P382" s="122">
        <f>'CBA Result'!$G$164+'CBA Result'!$G$165</f>
        <v>3215028601.0041852</v>
      </c>
      <c r="Q382" s="122">
        <f>'CBA Result'!$G$149</f>
        <v>-2742713597.7746048</v>
      </c>
      <c r="R382" s="122">
        <v>0.92350787784357014</v>
      </c>
      <c r="S382" s="122">
        <f t="shared" si="19"/>
        <v>6318334976.7004414</v>
      </c>
      <c r="T382" s="122">
        <v>0.54520177405321457</v>
      </c>
      <c r="U382" s="122">
        <f t="shared" si="20"/>
        <v>-1971507171.0462716</v>
      </c>
      <c r="V382" s="3">
        <f t="shared" si="21"/>
        <v>3.4347151190227247</v>
      </c>
    </row>
    <row r="383" spans="13:22" x14ac:dyDescent="0.25">
      <c r="M383" s="3">
        <v>379</v>
      </c>
      <c r="N383" s="122">
        <f>('CBA Result'!$G$163*_xlfn.GAMMA.INV(T383,IF($O$2="Railway",$D$31,$D$32),IF($O$2="Railway",$F$31,$F$32)))</f>
        <v>394351265.73631567</v>
      </c>
      <c r="O383" s="122">
        <f>'CBA Result'!$G$162+'CBA Result'!$G$166+'CBA Result'!$G$167+'CBA Result'!$G$168+'CBA Result'!$G$169</f>
        <v>36081859.323037572</v>
      </c>
      <c r="P383" s="122">
        <f>'CBA Result'!$G$164+'CBA Result'!$G$165</f>
        <v>3215028601.0041852</v>
      </c>
      <c r="Q383" s="122">
        <f>'CBA Result'!$G$149</f>
        <v>-2742713597.7746048</v>
      </c>
      <c r="R383" s="122">
        <v>0.99202469240205626</v>
      </c>
      <c r="S383" s="122">
        <f t="shared" si="19"/>
        <v>7631639854.068305</v>
      </c>
      <c r="T383" s="122">
        <v>0.48272596817787561</v>
      </c>
      <c r="U383" s="122">
        <f t="shared" si="20"/>
        <v>-1863763301.8128247</v>
      </c>
      <c r="V383" s="3">
        <f t="shared" si="21"/>
        <v>4.3256957422039211</v>
      </c>
    </row>
    <row r="384" spans="13:22" x14ac:dyDescent="0.25">
      <c r="M384" s="3">
        <v>380</v>
      </c>
      <c r="N384" s="122">
        <f>('CBA Result'!$G$163*_xlfn.GAMMA.INV(T384,IF($O$2="Railway",$D$31,$D$32),IF($O$2="Railway",$F$31,$F$32)))</f>
        <v>297683698.94359922</v>
      </c>
      <c r="O384" s="122">
        <f>'CBA Result'!$G$162+'CBA Result'!$G$166+'CBA Result'!$G$167+'CBA Result'!$G$168+'CBA Result'!$G$169</f>
        <v>36081859.323037572</v>
      </c>
      <c r="P384" s="122">
        <f>'CBA Result'!$G$164+'CBA Result'!$G$165</f>
        <v>3215028601.0041852</v>
      </c>
      <c r="Q384" s="122">
        <f>'CBA Result'!$G$149</f>
        <v>-2742713597.7746048</v>
      </c>
      <c r="R384" s="122">
        <v>0.7779258717172518</v>
      </c>
      <c r="S384" s="122">
        <f t="shared" si="19"/>
        <v>5202940436.3428307</v>
      </c>
      <c r="T384" s="122">
        <v>0.21579138374999851</v>
      </c>
      <c r="U384" s="122">
        <f t="shared" si="20"/>
        <v>-1406897864.5296257</v>
      </c>
      <c r="V384" s="3">
        <f t="shared" si="21"/>
        <v>3.9354000984716673</v>
      </c>
    </row>
    <row r="385" spans="13:22" x14ac:dyDescent="0.25">
      <c r="M385" s="3">
        <v>381</v>
      </c>
      <c r="N385" s="122">
        <f>('CBA Result'!$G$163*_xlfn.GAMMA.INV(T385,IF($O$2="Railway",$D$31,$D$32),IF($O$2="Railway",$F$31,$F$32)))</f>
        <v>312254110.71931648</v>
      </c>
      <c r="O385" s="122">
        <f>'CBA Result'!$G$162+'CBA Result'!$G$166+'CBA Result'!$G$167+'CBA Result'!$G$168+'CBA Result'!$G$169</f>
        <v>36081859.323037572</v>
      </c>
      <c r="P385" s="122">
        <f>'CBA Result'!$G$164+'CBA Result'!$G$165</f>
        <v>3215028601.0041852</v>
      </c>
      <c r="Q385" s="122">
        <f>'CBA Result'!$G$149</f>
        <v>-2742713597.7746048</v>
      </c>
      <c r="R385" s="122">
        <v>0.61874486567310638</v>
      </c>
      <c r="S385" s="122">
        <f t="shared" si="19"/>
        <v>4384245749.7946854</v>
      </c>
      <c r="T385" s="122">
        <v>0.25306642989516426</v>
      </c>
      <c r="U385" s="122">
        <f t="shared" si="20"/>
        <v>-1475759818.6282871</v>
      </c>
      <c r="V385" s="3">
        <f t="shared" si="21"/>
        <v>3.2068780163942634</v>
      </c>
    </row>
    <row r="386" spans="13:22" x14ac:dyDescent="0.25">
      <c r="M386" s="3">
        <v>382</v>
      </c>
      <c r="N386" s="122">
        <f>('CBA Result'!$G$163*_xlfn.GAMMA.INV(T386,IF($O$2="Railway",$D$31,$D$32),IF($O$2="Railway",$F$31,$F$32)))</f>
        <v>621632394.15383124</v>
      </c>
      <c r="O386" s="122">
        <f>'CBA Result'!$G$162+'CBA Result'!$G$166+'CBA Result'!$G$167+'CBA Result'!$G$168+'CBA Result'!$G$169</f>
        <v>36081859.323037572</v>
      </c>
      <c r="P386" s="122">
        <f>'CBA Result'!$G$164+'CBA Result'!$G$165</f>
        <v>3215028601.0041852</v>
      </c>
      <c r="Q386" s="122">
        <f>'CBA Result'!$G$149</f>
        <v>-2742713597.7746048</v>
      </c>
      <c r="R386" s="122">
        <v>0.43224870008954996</v>
      </c>
      <c r="S386" s="122">
        <f t="shared" si="19"/>
        <v>3569921094.2636728</v>
      </c>
      <c r="T386" s="122">
        <v>0.90612419650875931</v>
      </c>
      <c r="U386" s="122">
        <f t="shared" si="20"/>
        <v>-2937928045.6440616</v>
      </c>
      <c r="V386" s="3">
        <f t="shared" si="21"/>
        <v>1.4389853264135155</v>
      </c>
    </row>
    <row r="387" spans="13:22" x14ac:dyDescent="0.25">
      <c r="M387" s="3">
        <v>383</v>
      </c>
      <c r="N387" s="122">
        <f>('CBA Result'!$G$163*_xlfn.GAMMA.INV(T387,IF($O$2="Railway",$D$31,$D$32),IF($O$2="Railway",$F$31,$F$32)))</f>
        <v>270533147.4943909</v>
      </c>
      <c r="O387" s="122">
        <f>'CBA Result'!$G$162+'CBA Result'!$G$166+'CBA Result'!$G$167+'CBA Result'!$G$168+'CBA Result'!$G$169</f>
        <v>36081859.323037572</v>
      </c>
      <c r="P387" s="122">
        <f>'CBA Result'!$G$164+'CBA Result'!$G$165</f>
        <v>3215028601.0041852</v>
      </c>
      <c r="Q387" s="122">
        <f>'CBA Result'!$G$149</f>
        <v>-2742713597.7746048</v>
      </c>
      <c r="R387" s="122">
        <v>0.18797888006755936</v>
      </c>
      <c r="S387" s="122">
        <f t="shared" si="19"/>
        <v>2484456425.8381958</v>
      </c>
      <c r="T387" s="122">
        <v>0.15280270231344772</v>
      </c>
      <c r="U387" s="122">
        <f t="shared" si="20"/>
        <v>-1278580281.1676619</v>
      </c>
      <c r="V387" s="3">
        <f t="shared" si="21"/>
        <v>2.1829457827291705</v>
      </c>
    </row>
    <row r="388" spans="13:22" x14ac:dyDescent="0.25">
      <c r="M388" s="3">
        <v>384</v>
      </c>
      <c r="N388" s="122">
        <f>('CBA Result'!$G$163*_xlfn.GAMMA.INV(T388,IF($O$2="Railway",$D$31,$D$32),IF($O$2="Railway",$F$31,$F$32)))</f>
        <v>407609575.59666681</v>
      </c>
      <c r="O388" s="122">
        <f>'CBA Result'!$G$162+'CBA Result'!$G$166+'CBA Result'!$G$167+'CBA Result'!$G$168+'CBA Result'!$G$169</f>
        <v>36081859.323037572</v>
      </c>
      <c r="P388" s="122">
        <f>'CBA Result'!$G$164+'CBA Result'!$G$165</f>
        <v>3215028601.0041852</v>
      </c>
      <c r="Q388" s="122">
        <f>'CBA Result'!$G$149</f>
        <v>-2742713597.7746048</v>
      </c>
      <c r="R388" s="122">
        <v>2.1856567612604794E-3</v>
      </c>
      <c r="S388" s="122">
        <f t="shared" si="19"/>
        <v>924259933.94496751</v>
      </c>
      <c r="T388" s="122">
        <v>0.51939199524247459</v>
      </c>
      <c r="U388" s="122">
        <f t="shared" si="20"/>
        <v>-1926424065.2204113</v>
      </c>
      <c r="V388" s="3">
        <f t="shared" si="21"/>
        <v>0.71009877501097252</v>
      </c>
    </row>
    <row r="389" spans="13:22" x14ac:dyDescent="0.25">
      <c r="M389" s="3">
        <v>385</v>
      </c>
      <c r="N389" s="122">
        <f>('CBA Result'!$G$163*_xlfn.GAMMA.INV(T389,IF($O$2="Railway",$D$31,$D$32),IF($O$2="Railway",$F$31,$F$32)))</f>
        <v>244025659.2939238</v>
      </c>
      <c r="O389" s="122">
        <f>'CBA Result'!$G$162+'CBA Result'!$G$166+'CBA Result'!$G$167+'CBA Result'!$G$168+'CBA Result'!$G$169</f>
        <v>36081859.323037572</v>
      </c>
      <c r="P389" s="122">
        <f>'CBA Result'!$G$164+'CBA Result'!$G$165</f>
        <v>3215028601.0041852</v>
      </c>
      <c r="Q389" s="122">
        <f>'CBA Result'!$G$149</f>
        <v>-2742713597.7746048</v>
      </c>
      <c r="R389" s="122">
        <v>0.48340370819122902</v>
      </c>
      <c r="S389" s="122">
        <f t="shared" si="19"/>
        <v>3787116369.596231</v>
      </c>
      <c r="T389" s="122">
        <v>0.10144309828151699</v>
      </c>
      <c r="U389" s="122">
        <f t="shared" si="20"/>
        <v>-1153301911.2884057</v>
      </c>
      <c r="V389" s="3">
        <f t="shared" si="21"/>
        <v>3.5265907811333745</v>
      </c>
    </row>
    <row r="390" spans="13:22" x14ac:dyDescent="0.25">
      <c r="M390" s="3">
        <v>386</v>
      </c>
      <c r="N390" s="122">
        <f>('CBA Result'!$G$163*_xlfn.GAMMA.INV(T390,IF($O$2="Railway",$D$31,$D$32),IF($O$2="Railway",$F$31,$F$32)))</f>
        <v>372648769.64056432</v>
      </c>
      <c r="O390" s="122">
        <f>'CBA Result'!$G$162+'CBA Result'!$G$166+'CBA Result'!$G$167+'CBA Result'!$G$168+'CBA Result'!$G$169</f>
        <v>36081859.323037572</v>
      </c>
      <c r="P390" s="122">
        <f>'CBA Result'!$G$164+'CBA Result'!$G$165</f>
        <v>3215028601.0041852</v>
      </c>
      <c r="Q390" s="122">
        <f>'CBA Result'!$G$149</f>
        <v>-2742713597.7746048</v>
      </c>
      <c r="R390" s="122">
        <v>0.84438610798782987</v>
      </c>
      <c r="S390" s="122">
        <f t="shared" ref="S390:S453" si="22">_xlfn.BETA.INV(R390,IF($O$2="Railway",$I$30,$J$30),IF($O$2="Railway",$I$31,$J$31),IF($O$2="Railway",$I$27,$J$27),IF($O$2="Railway",$I$29,$J$29))*P390</f>
        <v>5632244067.7175512</v>
      </c>
      <c r="T390" s="122">
        <v>0.42136909046661752</v>
      </c>
      <c r="U390" s="122">
        <f t="shared" ref="U390:U453" si="23">_xlfn.GAMMA.INV(T390,IF($O$2="Railway",$D$31,$D$32),IF($O$2="Railway",$F$31,$F$32))*Q390</f>
        <v>-1761194046.18872</v>
      </c>
      <c r="V390" s="3">
        <f t="shared" ref="V390:V453" si="24">(N390+O390+S390)/-U390</f>
        <v>3.4300449230759185</v>
      </c>
    </row>
    <row r="391" spans="13:22" x14ac:dyDescent="0.25">
      <c r="M391" s="3">
        <v>387</v>
      </c>
      <c r="N391" s="122">
        <f>('CBA Result'!$G$163*_xlfn.GAMMA.INV(T391,IF($O$2="Railway",$D$31,$D$32),IF($O$2="Railway",$F$31,$F$32)))</f>
        <v>351274217.29083163</v>
      </c>
      <c r="O391" s="122">
        <f>'CBA Result'!$G$162+'CBA Result'!$G$166+'CBA Result'!$G$167+'CBA Result'!$G$168+'CBA Result'!$G$169</f>
        <v>36081859.323037572</v>
      </c>
      <c r="P391" s="122">
        <f>'CBA Result'!$G$164+'CBA Result'!$G$165</f>
        <v>3215028601.0041852</v>
      </c>
      <c r="Q391" s="122">
        <f>'CBA Result'!$G$149</f>
        <v>-2742713597.7746048</v>
      </c>
      <c r="R391" s="122">
        <v>0.35790917775065045</v>
      </c>
      <c r="S391" s="122">
        <f t="shared" si="22"/>
        <v>3254538214.123877</v>
      </c>
      <c r="T391" s="122">
        <v>0.36047396250616937</v>
      </c>
      <c r="U391" s="122">
        <f t="shared" si="23"/>
        <v>-1660174701.9557891</v>
      </c>
      <c r="V391" s="3">
        <f t="shared" si="24"/>
        <v>2.1936813556111705</v>
      </c>
    </row>
    <row r="392" spans="13:22" x14ac:dyDescent="0.25">
      <c r="M392" s="3">
        <v>388</v>
      </c>
      <c r="N392" s="122">
        <f>('CBA Result'!$G$163*_xlfn.GAMMA.INV(T392,IF($O$2="Railway",$D$31,$D$32),IF($O$2="Railway",$F$31,$F$32)))</f>
        <v>221277051.11647165</v>
      </c>
      <c r="O392" s="122">
        <f>'CBA Result'!$G$162+'CBA Result'!$G$166+'CBA Result'!$G$167+'CBA Result'!$G$168+'CBA Result'!$G$169</f>
        <v>36081859.323037572</v>
      </c>
      <c r="P392" s="122">
        <f>'CBA Result'!$G$164+'CBA Result'!$G$165</f>
        <v>3215028601.0041852</v>
      </c>
      <c r="Q392" s="122">
        <f>'CBA Result'!$G$149</f>
        <v>-2742713597.7746048</v>
      </c>
      <c r="R392" s="122">
        <v>0.83229069379793519</v>
      </c>
      <c r="S392" s="122">
        <f t="shared" si="22"/>
        <v>5547515178.8050489</v>
      </c>
      <c r="T392" s="122">
        <v>6.6486856876106559E-2</v>
      </c>
      <c r="U392" s="122">
        <f t="shared" si="23"/>
        <v>-1045788572.8709654</v>
      </c>
      <c r="V392" s="3">
        <f t="shared" si="24"/>
        <v>5.5507147810084101</v>
      </c>
    </row>
    <row r="393" spans="13:22" x14ac:dyDescent="0.25">
      <c r="M393" s="3">
        <v>389</v>
      </c>
      <c r="N393" s="122">
        <f>('CBA Result'!$G$163*_xlfn.GAMMA.INV(T393,IF($O$2="Railway",$D$31,$D$32),IF($O$2="Railway",$F$31,$F$32)))</f>
        <v>311258064.63088793</v>
      </c>
      <c r="O393" s="122">
        <f>'CBA Result'!$G$162+'CBA Result'!$G$166+'CBA Result'!$G$167+'CBA Result'!$G$168+'CBA Result'!$G$169</f>
        <v>36081859.323037572</v>
      </c>
      <c r="P393" s="122">
        <f>'CBA Result'!$G$164+'CBA Result'!$G$165</f>
        <v>3215028601.0041852</v>
      </c>
      <c r="Q393" s="122">
        <f>'CBA Result'!$G$149</f>
        <v>-2742713597.7746048</v>
      </c>
      <c r="R393" s="122">
        <v>0.68682726525879845</v>
      </c>
      <c r="S393" s="122">
        <f t="shared" si="22"/>
        <v>4711033253.0302248</v>
      </c>
      <c r="T393" s="122">
        <v>0.25045464451975274</v>
      </c>
      <c r="U393" s="122">
        <f t="shared" si="23"/>
        <v>-1471052355.2375937</v>
      </c>
      <c r="V393" s="3">
        <f t="shared" si="24"/>
        <v>3.4386085301275076</v>
      </c>
    </row>
    <row r="394" spans="13:22" x14ac:dyDescent="0.25">
      <c r="M394" s="3">
        <v>390</v>
      </c>
      <c r="N394" s="122">
        <f>('CBA Result'!$G$163*_xlfn.GAMMA.INV(T394,IF($O$2="Railway",$D$31,$D$32),IF($O$2="Railway",$F$31,$F$32)))</f>
        <v>657802819.40454221</v>
      </c>
      <c r="O394" s="122">
        <f>'CBA Result'!$G$162+'CBA Result'!$G$166+'CBA Result'!$G$167+'CBA Result'!$G$168+'CBA Result'!$G$169</f>
        <v>36081859.323037572</v>
      </c>
      <c r="P394" s="122">
        <f>'CBA Result'!$G$164+'CBA Result'!$G$165</f>
        <v>3215028601.0041852</v>
      </c>
      <c r="Q394" s="122">
        <f>'CBA Result'!$G$149</f>
        <v>-2742713597.7746048</v>
      </c>
      <c r="R394" s="122">
        <v>0.16786325839914373</v>
      </c>
      <c r="S394" s="122">
        <f t="shared" si="22"/>
        <v>2382072916.6192913</v>
      </c>
      <c r="T394" s="122">
        <v>0.93343725041750725</v>
      </c>
      <c r="U394" s="122">
        <f t="shared" si="23"/>
        <v>-3108874907.1112566</v>
      </c>
      <c r="V394" s="3">
        <f t="shared" si="24"/>
        <v>0.98941182493734625</v>
      </c>
    </row>
    <row r="395" spans="13:22" x14ac:dyDescent="0.25">
      <c r="M395" s="3">
        <v>391</v>
      </c>
      <c r="N395" s="122">
        <f>('CBA Result'!$G$163*_xlfn.GAMMA.INV(T395,IF($O$2="Railway",$D$31,$D$32),IF($O$2="Railway",$F$31,$F$32)))</f>
        <v>634051727.75666738</v>
      </c>
      <c r="O395" s="122">
        <f>'CBA Result'!$G$162+'CBA Result'!$G$166+'CBA Result'!$G$167+'CBA Result'!$G$168+'CBA Result'!$G$169</f>
        <v>36081859.323037572</v>
      </c>
      <c r="P395" s="122">
        <f>'CBA Result'!$G$164+'CBA Result'!$G$165</f>
        <v>3215028601.0041852</v>
      </c>
      <c r="Q395" s="122">
        <f>'CBA Result'!$G$149</f>
        <v>-2742713597.7746048</v>
      </c>
      <c r="R395" s="122">
        <v>0.9261590008007885</v>
      </c>
      <c r="S395" s="122">
        <f t="shared" si="22"/>
        <v>6347704519.7838545</v>
      </c>
      <c r="T395" s="122">
        <v>0.91642425608521794</v>
      </c>
      <c r="U395" s="122">
        <f t="shared" si="23"/>
        <v>-2996623681.2691131</v>
      </c>
      <c r="V395" s="3">
        <f t="shared" si="24"/>
        <v>2.341915052840871</v>
      </c>
    </row>
    <row r="396" spans="13:22" x14ac:dyDescent="0.25">
      <c r="M396" s="3">
        <v>392</v>
      </c>
      <c r="N396" s="122">
        <f>('CBA Result'!$G$163*_xlfn.GAMMA.INV(T396,IF($O$2="Railway",$D$31,$D$32),IF($O$2="Railway",$F$31,$F$32)))</f>
        <v>314549096.55262488</v>
      </c>
      <c r="O396" s="122">
        <f>'CBA Result'!$G$162+'CBA Result'!$G$166+'CBA Result'!$G$167+'CBA Result'!$G$168+'CBA Result'!$G$169</f>
        <v>36081859.323037572</v>
      </c>
      <c r="P396" s="122">
        <f>'CBA Result'!$G$164+'CBA Result'!$G$165</f>
        <v>3215028601.0041852</v>
      </c>
      <c r="Q396" s="122">
        <f>'CBA Result'!$G$149</f>
        <v>-2742713597.7746048</v>
      </c>
      <c r="R396" s="122">
        <v>0.80561838418401044</v>
      </c>
      <c r="S396" s="122">
        <f t="shared" si="22"/>
        <v>5371960232.2308207</v>
      </c>
      <c r="T396" s="122">
        <v>0.25911641857857726</v>
      </c>
      <c r="U396" s="122">
        <f t="shared" si="23"/>
        <v>-1486606266.315767</v>
      </c>
      <c r="V396" s="3">
        <f t="shared" si="24"/>
        <v>3.849432978840249</v>
      </c>
    </row>
    <row r="397" spans="13:22" x14ac:dyDescent="0.25">
      <c r="M397" s="3">
        <v>393</v>
      </c>
      <c r="N397" s="122">
        <f>('CBA Result'!$G$163*_xlfn.GAMMA.INV(T397,IF($O$2="Railway",$D$31,$D$32),IF($O$2="Railway",$F$31,$F$32)))</f>
        <v>158723890.73549107</v>
      </c>
      <c r="O397" s="122">
        <f>'CBA Result'!$G$162+'CBA Result'!$G$166+'CBA Result'!$G$167+'CBA Result'!$G$168+'CBA Result'!$G$169</f>
        <v>36081859.323037572</v>
      </c>
      <c r="P397" s="122">
        <f>'CBA Result'!$G$164+'CBA Result'!$G$165</f>
        <v>3215028601.0041852</v>
      </c>
      <c r="Q397" s="122">
        <f>'CBA Result'!$G$149</f>
        <v>-2742713597.7746048</v>
      </c>
      <c r="R397" s="122">
        <v>0.84710089037205383</v>
      </c>
      <c r="S397" s="122">
        <f t="shared" si="22"/>
        <v>5651768321.971077</v>
      </c>
      <c r="T397" s="122">
        <v>1.2768567706248679E-2</v>
      </c>
      <c r="U397" s="122">
        <f t="shared" si="23"/>
        <v>-750152943.26850319</v>
      </c>
      <c r="V397" s="3">
        <f t="shared" si="24"/>
        <v>7.7938427416619946</v>
      </c>
    </row>
    <row r="398" spans="13:22" x14ac:dyDescent="0.25">
      <c r="M398" s="3">
        <v>394</v>
      </c>
      <c r="N398" s="122">
        <f>('CBA Result'!$G$163*_xlfn.GAMMA.INV(T398,IF($O$2="Railway",$D$31,$D$32),IF($O$2="Railway",$F$31,$F$32)))</f>
        <v>471608356.33504403</v>
      </c>
      <c r="O398" s="122">
        <f>'CBA Result'!$G$162+'CBA Result'!$G$166+'CBA Result'!$G$167+'CBA Result'!$G$168+'CBA Result'!$G$169</f>
        <v>36081859.323037572</v>
      </c>
      <c r="P398" s="122">
        <f>'CBA Result'!$G$164+'CBA Result'!$G$165</f>
        <v>3215028601.0041852</v>
      </c>
      <c r="Q398" s="122">
        <f>'CBA Result'!$G$149</f>
        <v>-2742713597.7746048</v>
      </c>
      <c r="R398" s="122">
        <v>0.21882457552902679</v>
      </c>
      <c r="S398" s="122">
        <f t="shared" si="22"/>
        <v>2634665202.5890388</v>
      </c>
      <c r="T398" s="122">
        <v>0.67955227216786707</v>
      </c>
      <c r="U398" s="122">
        <f t="shared" si="23"/>
        <v>-2228891913.7215214</v>
      </c>
      <c r="V398" s="3">
        <f t="shared" si="24"/>
        <v>1.409828533587532</v>
      </c>
    </row>
    <row r="399" spans="13:22" x14ac:dyDescent="0.25">
      <c r="M399" s="3">
        <v>395</v>
      </c>
      <c r="N399" s="122">
        <f>('CBA Result'!$G$163*_xlfn.GAMMA.INV(T399,IF($O$2="Railway",$D$31,$D$32),IF($O$2="Railway",$F$31,$F$32)))</f>
        <v>378601549.48105973</v>
      </c>
      <c r="O399" s="122">
        <f>'CBA Result'!$G$162+'CBA Result'!$G$166+'CBA Result'!$G$167+'CBA Result'!$G$168+'CBA Result'!$G$169</f>
        <v>36081859.323037572</v>
      </c>
      <c r="P399" s="122">
        <f>'CBA Result'!$G$164+'CBA Result'!$G$165</f>
        <v>3215028601.0041852</v>
      </c>
      <c r="Q399" s="122">
        <f>'CBA Result'!$G$149</f>
        <v>-2742713597.7746048</v>
      </c>
      <c r="R399" s="122">
        <v>0.45548124432459081</v>
      </c>
      <c r="S399" s="122">
        <f t="shared" si="22"/>
        <v>3668339195.0369263</v>
      </c>
      <c r="T399" s="122">
        <v>0.43830646265100892</v>
      </c>
      <c r="U399" s="122">
        <f t="shared" si="23"/>
        <v>-1789327777.6470714</v>
      </c>
      <c r="V399" s="3">
        <f t="shared" si="24"/>
        <v>2.2818751571666276</v>
      </c>
    </row>
    <row r="400" spans="13:22" x14ac:dyDescent="0.25">
      <c r="M400" s="3">
        <v>396</v>
      </c>
      <c r="N400" s="122">
        <f>('CBA Result'!$G$163*_xlfn.GAMMA.INV(T400,IF($O$2="Railway",$D$31,$D$32),IF($O$2="Railway",$F$31,$F$32)))</f>
        <v>526304568.05135083</v>
      </c>
      <c r="O400" s="122">
        <f>'CBA Result'!$G$162+'CBA Result'!$G$166+'CBA Result'!$G$167+'CBA Result'!$G$168+'CBA Result'!$G$169</f>
        <v>36081859.323037572</v>
      </c>
      <c r="P400" s="122">
        <f>'CBA Result'!$G$164+'CBA Result'!$G$165</f>
        <v>3215028601.0041852</v>
      </c>
      <c r="Q400" s="122">
        <f>'CBA Result'!$G$149</f>
        <v>-2742713597.7746048</v>
      </c>
      <c r="R400" s="122">
        <v>0.30510763172874278</v>
      </c>
      <c r="S400" s="122">
        <f t="shared" si="22"/>
        <v>3026493351.5464659</v>
      </c>
      <c r="T400" s="122">
        <v>0.78661594081196795</v>
      </c>
      <c r="U400" s="122">
        <f t="shared" si="23"/>
        <v>-2487394424.0525022</v>
      </c>
      <c r="V400" s="3">
        <f t="shared" si="24"/>
        <v>1.4428269775863674</v>
      </c>
    </row>
    <row r="401" spans="13:22" x14ac:dyDescent="0.25">
      <c r="M401" s="3">
        <v>397</v>
      </c>
      <c r="N401" s="122">
        <f>('CBA Result'!$G$163*_xlfn.GAMMA.INV(T401,IF($O$2="Railway",$D$31,$D$32),IF($O$2="Railway",$F$31,$F$32)))</f>
        <v>306445895.67852515</v>
      </c>
      <c r="O401" s="122">
        <f>'CBA Result'!$G$162+'CBA Result'!$G$166+'CBA Result'!$G$167+'CBA Result'!$G$168+'CBA Result'!$G$169</f>
        <v>36081859.323037572</v>
      </c>
      <c r="P401" s="122">
        <f>'CBA Result'!$G$164+'CBA Result'!$G$165</f>
        <v>3215028601.0041852</v>
      </c>
      <c r="Q401" s="122">
        <f>'CBA Result'!$G$149</f>
        <v>-2742713597.7746048</v>
      </c>
      <c r="R401" s="122">
        <v>1.0175088122807319E-2</v>
      </c>
      <c r="S401" s="122">
        <f t="shared" si="22"/>
        <v>1147271345.4774032</v>
      </c>
      <c r="T401" s="122">
        <v>0.23796153333412706</v>
      </c>
      <c r="U401" s="122">
        <f t="shared" si="23"/>
        <v>-1448309322.1227109</v>
      </c>
      <c r="V401" s="3">
        <f t="shared" si="24"/>
        <v>1.0286470422598988</v>
      </c>
    </row>
    <row r="402" spans="13:22" x14ac:dyDescent="0.25">
      <c r="M402" s="3">
        <v>398</v>
      </c>
      <c r="N402" s="122">
        <f>('CBA Result'!$G$163*_xlfn.GAMMA.INV(T402,IF($O$2="Railway",$D$31,$D$32),IF($O$2="Railway",$F$31,$F$32)))</f>
        <v>350842387.27551949</v>
      </c>
      <c r="O402" s="122">
        <f>'CBA Result'!$G$162+'CBA Result'!$G$166+'CBA Result'!$G$167+'CBA Result'!$G$168+'CBA Result'!$G$169</f>
        <v>36081859.323037572</v>
      </c>
      <c r="P402" s="122">
        <f>'CBA Result'!$G$164+'CBA Result'!$G$165</f>
        <v>3215028601.0041852</v>
      </c>
      <c r="Q402" s="122">
        <f>'CBA Result'!$G$149</f>
        <v>-2742713597.7746048</v>
      </c>
      <c r="R402" s="122">
        <v>0.28576025819350348</v>
      </c>
      <c r="S402" s="122">
        <f t="shared" si="22"/>
        <v>2941238009.1728797</v>
      </c>
      <c r="T402" s="122">
        <v>0.3592490106000189</v>
      </c>
      <c r="U402" s="122">
        <f t="shared" si="23"/>
        <v>-1658133808.4552767</v>
      </c>
      <c r="V402" s="3">
        <f t="shared" si="24"/>
        <v>2.0071735096409165</v>
      </c>
    </row>
    <row r="403" spans="13:22" x14ac:dyDescent="0.25">
      <c r="M403" s="3">
        <v>399</v>
      </c>
      <c r="N403" s="122">
        <f>('CBA Result'!$G$163*_xlfn.GAMMA.INV(T403,IF($O$2="Railway",$D$31,$D$32),IF($O$2="Railway",$F$31,$F$32)))</f>
        <v>380783474.71935356</v>
      </c>
      <c r="O403" s="122">
        <f>'CBA Result'!$G$162+'CBA Result'!$G$166+'CBA Result'!$G$167+'CBA Result'!$G$168+'CBA Result'!$G$169</f>
        <v>36081859.323037572</v>
      </c>
      <c r="P403" s="122">
        <f>'CBA Result'!$G$164+'CBA Result'!$G$165</f>
        <v>3215028601.0041852</v>
      </c>
      <c r="Q403" s="122">
        <f>'CBA Result'!$G$149</f>
        <v>-2742713597.7746048</v>
      </c>
      <c r="R403" s="122">
        <v>0.61707893195021779</v>
      </c>
      <c r="S403" s="122">
        <f t="shared" si="22"/>
        <v>4376545046.8563852</v>
      </c>
      <c r="T403" s="122">
        <v>0.44449965461834173</v>
      </c>
      <c r="U403" s="122">
        <f t="shared" si="23"/>
        <v>-1799639883.9841418</v>
      </c>
      <c r="V403" s="3">
        <f t="shared" si="24"/>
        <v>2.6635386465690347</v>
      </c>
    </row>
    <row r="404" spans="13:22" x14ac:dyDescent="0.25">
      <c r="M404" s="3">
        <v>400</v>
      </c>
      <c r="N404" s="122">
        <f>('CBA Result'!$G$163*_xlfn.GAMMA.INV(T404,IF($O$2="Railway",$D$31,$D$32),IF($O$2="Railway",$F$31,$F$32)))</f>
        <v>735513594.89983976</v>
      </c>
      <c r="O404" s="122">
        <f>'CBA Result'!$G$162+'CBA Result'!$G$166+'CBA Result'!$G$167+'CBA Result'!$G$168+'CBA Result'!$G$169</f>
        <v>36081859.323037572</v>
      </c>
      <c r="P404" s="122">
        <f>'CBA Result'!$G$164+'CBA Result'!$G$165</f>
        <v>3215028601.0041852</v>
      </c>
      <c r="Q404" s="122">
        <f>'CBA Result'!$G$149</f>
        <v>-2742713597.7746048</v>
      </c>
      <c r="R404" s="122">
        <v>0.97686650470323955</v>
      </c>
      <c r="S404" s="122">
        <f t="shared" si="22"/>
        <v>7134128897.8003054</v>
      </c>
      <c r="T404" s="122">
        <v>0.9697834770011432</v>
      </c>
      <c r="U404" s="122">
        <f t="shared" si="23"/>
        <v>-3476147701.9712458</v>
      </c>
      <c r="V404" s="3">
        <f t="shared" si="24"/>
        <v>2.2742774559147825</v>
      </c>
    </row>
    <row r="405" spans="13:22" x14ac:dyDescent="0.25">
      <c r="M405" s="3">
        <v>401</v>
      </c>
      <c r="N405" s="122">
        <f>('CBA Result'!$G$163*_xlfn.GAMMA.INV(T405,IF($O$2="Railway",$D$31,$D$32),IF($O$2="Railway",$F$31,$F$32)))</f>
        <v>538350876.93921435</v>
      </c>
      <c r="O405" s="122">
        <f>'CBA Result'!$G$162+'CBA Result'!$G$166+'CBA Result'!$G$167+'CBA Result'!$G$168+'CBA Result'!$G$169</f>
        <v>36081859.323037572</v>
      </c>
      <c r="P405" s="122">
        <f>'CBA Result'!$G$164+'CBA Result'!$G$165</f>
        <v>3215028601.0041852</v>
      </c>
      <c r="Q405" s="122">
        <f>'CBA Result'!$G$149</f>
        <v>-2742713597.7746048</v>
      </c>
      <c r="R405" s="122">
        <v>0.49713252382963702</v>
      </c>
      <c r="S405" s="122">
        <f t="shared" si="22"/>
        <v>3845831670.8784823</v>
      </c>
      <c r="T405" s="122">
        <v>0.80620486669628644</v>
      </c>
      <c r="U405" s="122">
        <f t="shared" si="23"/>
        <v>-2544327088.8572702</v>
      </c>
      <c r="V405" s="3">
        <f t="shared" si="24"/>
        <v>1.7373019477326719</v>
      </c>
    </row>
    <row r="406" spans="13:22" x14ac:dyDescent="0.25">
      <c r="M406" s="3">
        <v>402</v>
      </c>
      <c r="N406" s="122">
        <f>('CBA Result'!$G$163*_xlfn.GAMMA.INV(T406,IF($O$2="Railway",$D$31,$D$32),IF($O$2="Railway",$F$31,$F$32)))</f>
        <v>328166408.46997929</v>
      </c>
      <c r="O406" s="122">
        <f>'CBA Result'!$G$162+'CBA Result'!$G$166+'CBA Result'!$G$167+'CBA Result'!$G$168+'CBA Result'!$G$169</f>
        <v>36081859.323037572</v>
      </c>
      <c r="P406" s="122">
        <f>'CBA Result'!$G$164+'CBA Result'!$G$165</f>
        <v>3215028601.0041852</v>
      </c>
      <c r="Q406" s="122">
        <f>'CBA Result'!$G$149</f>
        <v>-2742713597.7746048</v>
      </c>
      <c r="R406" s="122">
        <v>0.95825293997377203</v>
      </c>
      <c r="S406" s="122">
        <f t="shared" si="22"/>
        <v>6773741311.4664574</v>
      </c>
      <c r="T406" s="122">
        <v>0.29583824422415284</v>
      </c>
      <c r="U406" s="122">
        <f t="shared" si="23"/>
        <v>-1550963727.3562844</v>
      </c>
      <c r="V406" s="3">
        <f t="shared" si="24"/>
        <v>4.6022930474503276</v>
      </c>
    </row>
    <row r="407" spans="13:22" x14ac:dyDescent="0.25">
      <c r="M407" s="3">
        <v>403</v>
      </c>
      <c r="N407" s="122">
        <f>('CBA Result'!$G$163*_xlfn.GAMMA.INV(T407,IF($O$2="Railway",$D$31,$D$32),IF($O$2="Railway",$F$31,$F$32)))</f>
        <v>548913051.57748365</v>
      </c>
      <c r="O407" s="122">
        <f>'CBA Result'!$G$162+'CBA Result'!$G$166+'CBA Result'!$G$167+'CBA Result'!$G$168+'CBA Result'!$G$169</f>
        <v>36081859.323037572</v>
      </c>
      <c r="P407" s="122">
        <f>'CBA Result'!$G$164+'CBA Result'!$G$165</f>
        <v>3215028601.0041852</v>
      </c>
      <c r="Q407" s="122">
        <f>'CBA Result'!$G$149</f>
        <v>-2742713597.7746048</v>
      </c>
      <c r="R407" s="122">
        <v>0.19549859078520593</v>
      </c>
      <c r="S407" s="122">
        <f t="shared" si="22"/>
        <v>2521761547.2333741</v>
      </c>
      <c r="T407" s="122">
        <v>0.82222983109569592</v>
      </c>
      <c r="U407" s="122">
        <f t="shared" si="23"/>
        <v>-2594245512.325213</v>
      </c>
      <c r="V407" s="3">
        <f t="shared" si="24"/>
        <v>1.1975568400807681</v>
      </c>
    </row>
    <row r="408" spans="13:22" x14ac:dyDescent="0.25">
      <c r="M408" s="3">
        <v>404</v>
      </c>
      <c r="N408" s="122">
        <f>('CBA Result'!$G$163*_xlfn.GAMMA.INV(T408,IF($O$2="Railway",$D$31,$D$32),IF($O$2="Railway",$F$31,$F$32)))</f>
        <v>552655414.50086415</v>
      </c>
      <c r="O408" s="122">
        <f>'CBA Result'!$G$162+'CBA Result'!$G$166+'CBA Result'!$G$167+'CBA Result'!$G$168+'CBA Result'!$G$169</f>
        <v>36081859.323037572</v>
      </c>
      <c r="P408" s="122">
        <f>'CBA Result'!$G$164+'CBA Result'!$G$165</f>
        <v>3215028601.0041852</v>
      </c>
      <c r="Q408" s="122">
        <f>'CBA Result'!$G$149</f>
        <v>-2742713597.7746048</v>
      </c>
      <c r="R408" s="122">
        <v>0.97585636391085939</v>
      </c>
      <c r="S408" s="122">
        <f t="shared" si="22"/>
        <v>7110367696.9282703</v>
      </c>
      <c r="T408" s="122">
        <v>0.82765516336818701</v>
      </c>
      <c r="U408" s="122">
        <f t="shared" si="23"/>
        <v>-2611932481.4937744</v>
      </c>
      <c r="V408" s="3">
        <f t="shared" si="24"/>
        <v>2.9476661534332709</v>
      </c>
    </row>
    <row r="409" spans="13:22" x14ac:dyDescent="0.25">
      <c r="M409" s="3">
        <v>405</v>
      </c>
      <c r="N409" s="122">
        <f>('CBA Result'!$G$163*_xlfn.GAMMA.INV(T409,IF($O$2="Railway",$D$31,$D$32),IF($O$2="Railway",$F$31,$F$32)))</f>
        <v>580943655.37784433</v>
      </c>
      <c r="O409" s="122">
        <f>'CBA Result'!$G$162+'CBA Result'!$G$166+'CBA Result'!$G$167+'CBA Result'!$G$168+'CBA Result'!$G$169</f>
        <v>36081859.323037572</v>
      </c>
      <c r="P409" s="122">
        <f>'CBA Result'!$G$164+'CBA Result'!$G$165</f>
        <v>3215028601.0041852</v>
      </c>
      <c r="Q409" s="122">
        <f>'CBA Result'!$G$149</f>
        <v>-2742713597.7746048</v>
      </c>
      <c r="R409" s="122">
        <v>0.95311135474293118</v>
      </c>
      <c r="S409" s="122">
        <f t="shared" si="22"/>
        <v>6693853123.9066057</v>
      </c>
      <c r="T409" s="122">
        <v>0.8645699893784351</v>
      </c>
      <c r="U409" s="122">
        <f t="shared" si="23"/>
        <v>-2745626955.9388247</v>
      </c>
      <c r="V409" s="3">
        <f t="shared" si="24"/>
        <v>2.6627355995299973</v>
      </c>
    </row>
    <row r="410" spans="13:22" x14ac:dyDescent="0.25">
      <c r="M410" s="3">
        <v>406</v>
      </c>
      <c r="N410" s="122">
        <f>('CBA Result'!$G$163*_xlfn.GAMMA.INV(T410,IF($O$2="Railway",$D$31,$D$32),IF($O$2="Railway",$F$31,$F$32)))</f>
        <v>379450921.17655265</v>
      </c>
      <c r="O410" s="122">
        <f>'CBA Result'!$G$162+'CBA Result'!$G$166+'CBA Result'!$G$167+'CBA Result'!$G$168+'CBA Result'!$G$169</f>
        <v>36081859.323037572</v>
      </c>
      <c r="P410" s="122">
        <f>'CBA Result'!$G$164+'CBA Result'!$G$165</f>
        <v>3215028601.0041852</v>
      </c>
      <c r="Q410" s="122">
        <f>'CBA Result'!$G$149</f>
        <v>-2742713597.7746048</v>
      </c>
      <c r="R410" s="122">
        <v>0.56339969424794945</v>
      </c>
      <c r="S410" s="122">
        <f t="shared" si="22"/>
        <v>4134061879.4135194</v>
      </c>
      <c r="T410" s="122">
        <v>0.44071845997155212</v>
      </c>
      <c r="U410" s="122">
        <f t="shared" si="23"/>
        <v>-1793342035.8305781</v>
      </c>
      <c r="V410" s="3">
        <f t="shared" si="24"/>
        <v>2.5369363841438011</v>
      </c>
    </row>
    <row r="411" spans="13:22" x14ac:dyDescent="0.25">
      <c r="M411" s="3">
        <v>407</v>
      </c>
      <c r="N411" s="122">
        <f>('CBA Result'!$G$163*_xlfn.GAMMA.INV(T411,IF($O$2="Railway",$D$31,$D$32),IF($O$2="Railway",$F$31,$F$32)))</f>
        <v>252591810.1777688</v>
      </c>
      <c r="O411" s="122">
        <f>'CBA Result'!$G$162+'CBA Result'!$G$166+'CBA Result'!$G$167+'CBA Result'!$G$168+'CBA Result'!$G$169</f>
        <v>36081859.323037572</v>
      </c>
      <c r="P411" s="122">
        <f>'CBA Result'!$G$164+'CBA Result'!$G$165</f>
        <v>3215028601.0041852</v>
      </c>
      <c r="Q411" s="122">
        <f>'CBA Result'!$G$149</f>
        <v>-2742713597.7746048</v>
      </c>
      <c r="R411" s="122">
        <v>2.3656998415222397E-5</v>
      </c>
      <c r="S411" s="122">
        <f t="shared" si="22"/>
        <v>725010196.24910069</v>
      </c>
      <c r="T411" s="122">
        <v>0.11683225748281167</v>
      </c>
      <c r="U411" s="122">
        <f t="shared" si="23"/>
        <v>-1193786826.7489715</v>
      </c>
      <c r="V411" s="3">
        <f t="shared" si="24"/>
        <v>0.84913306382385101</v>
      </c>
    </row>
    <row r="412" spans="13:22" x14ac:dyDescent="0.25">
      <c r="M412" s="3">
        <v>408</v>
      </c>
      <c r="N412" s="122">
        <f>('CBA Result'!$G$163*_xlfn.GAMMA.INV(T412,IF($O$2="Railway",$D$31,$D$32),IF($O$2="Railway",$F$31,$F$32)))</f>
        <v>554247915.59089565</v>
      </c>
      <c r="O412" s="122">
        <f>'CBA Result'!$G$162+'CBA Result'!$G$166+'CBA Result'!$G$167+'CBA Result'!$G$168+'CBA Result'!$G$169</f>
        <v>36081859.323037572</v>
      </c>
      <c r="P412" s="122">
        <f>'CBA Result'!$G$164+'CBA Result'!$G$165</f>
        <v>3215028601.0041852</v>
      </c>
      <c r="Q412" s="122">
        <f>'CBA Result'!$G$149</f>
        <v>-2742713597.7746048</v>
      </c>
      <c r="R412" s="122">
        <v>6.4776642270080065E-2</v>
      </c>
      <c r="S412" s="122">
        <f t="shared" si="22"/>
        <v>1749857375.5420642</v>
      </c>
      <c r="T412" s="122">
        <v>0.82992431632546282</v>
      </c>
      <c r="U412" s="122">
        <f t="shared" si="23"/>
        <v>-2619458880.7920136</v>
      </c>
      <c r="V412" s="3">
        <f t="shared" si="24"/>
        <v>0.8933857170334446</v>
      </c>
    </row>
    <row r="413" spans="13:22" x14ac:dyDescent="0.25">
      <c r="M413" s="3">
        <v>409</v>
      </c>
      <c r="N413" s="122">
        <f>('CBA Result'!$G$163*_xlfn.GAMMA.INV(T413,IF($O$2="Railway",$D$31,$D$32),IF($O$2="Railway",$F$31,$F$32)))</f>
        <v>450372094.69595277</v>
      </c>
      <c r="O413" s="122">
        <f>'CBA Result'!$G$162+'CBA Result'!$G$166+'CBA Result'!$G$167+'CBA Result'!$G$168+'CBA Result'!$G$169</f>
        <v>36081859.323037572</v>
      </c>
      <c r="P413" s="122">
        <f>'CBA Result'!$G$164+'CBA Result'!$G$165</f>
        <v>3215028601.0041852</v>
      </c>
      <c r="Q413" s="122">
        <f>'CBA Result'!$G$149</f>
        <v>-2742713597.7746048</v>
      </c>
      <c r="R413" s="122">
        <v>0.67449308501025562</v>
      </c>
      <c r="S413" s="122">
        <f t="shared" si="22"/>
        <v>4649839034.3259029</v>
      </c>
      <c r="T413" s="122">
        <v>0.63014020523565906</v>
      </c>
      <c r="U413" s="122">
        <f t="shared" si="23"/>
        <v>-2128526152.1542728</v>
      </c>
      <c r="V413" s="3">
        <f t="shared" si="24"/>
        <v>2.41307487960459</v>
      </c>
    </row>
    <row r="414" spans="13:22" x14ac:dyDescent="0.25">
      <c r="M414" s="3">
        <v>410</v>
      </c>
      <c r="N414" s="122">
        <f>('CBA Result'!$G$163*_xlfn.GAMMA.INV(T414,IF($O$2="Railway",$D$31,$D$32),IF($O$2="Railway",$F$31,$F$32)))</f>
        <v>551945892.70774519</v>
      </c>
      <c r="O414" s="122">
        <f>'CBA Result'!$G$162+'CBA Result'!$G$166+'CBA Result'!$G$167+'CBA Result'!$G$168+'CBA Result'!$G$169</f>
        <v>36081859.323037572</v>
      </c>
      <c r="P414" s="122">
        <f>'CBA Result'!$G$164+'CBA Result'!$G$165</f>
        <v>3215028601.0041852</v>
      </c>
      <c r="Q414" s="122">
        <f>'CBA Result'!$G$149</f>
        <v>-2742713597.7746048</v>
      </c>
      <c r="R414" s="122">
        <v>0.78841741213608563</v>
      </c>
      <c r="S414" s="122">
        <f t="shared" si="22"/>
        <v>5265592480.0854321</v>
      </c>
      <c r="T414" s="122">
        <v>0.82663659338521722</v>
      </c>
      <c r="U414" s="122">
        <f t="shared" si="23"/>
        <v>-2608579174.9502225</v>
      </c>
      <c r="V414" s="3">
        <f t="shared" si="24"/>
        <v>2.2439879488142869</v>
      </c>
    </row>
    <row r="415" spans="13:22" x14ac:dyDescent="0.25">
      <c r="M415" s="3">
        <v>411</v>
      </c>
      <c r="N415" s="122">
        <f>('CBA Result'!$G$163*_xlfn.GAMMA.INV(T415,IF($O$2="Railway",$D$31,$D$32),IF($O$2="Railway",$F$31,$F$32)))</f>
        <v>485440622.79114819</v>
      </c>
      <c r="O415" s="122">
        <f>'CBA Result'!$G$162+'CBA Result'!$G$166+'CBA Result'!$G$167+'CBA Result'!$G$168+'CBA Result'!$G$169</f>
        <v>36081859.323037572</v>
      </c>
      <c r="P415" s="122">
        <f>'CBA Result'!$G$164+'CBA Result'!$G$165</f>
        <v>3215028601.0041852</v>
      </c>
      <c r="Q415" s="122">
        <f>'CBA Result'!$G$149</f>
        <v>-2742713597.7746048</v>
      </c>
      <c r="R415" s="122">
        <v>0.29308587352382809</v>
      </c>
      <c r="S415" s="122">
        <f t="shared" si="22"/>
        <v>2973654182.2904692</v>
      </c>
      <c r="T415" s="122">
        <v>0.70943646456851561</v>
      </c>
      <c r="U415" s="122">
        <f t="shared" si="23"/>
        <v>-2294265282.1920094</v>
      </c>
      <c r="V415" s="3">
        <f t="shared" si="24"/>
        <v>1.5234405068734069</v>
      </c>
    </row>
    <row r="416" spans="13:22" x14ac:dyDescent="0.25">
      <c r="M416" s="3">
        <v>412</v>
      </c>
      <c r="N416" s="122">
        <f>('CBA Result'!$G$163*_xlfn.GAMMA.INV(T416,IF($O$2="Railway",$D$31,$D$32),IF($O$2="Railway",$F$31,$F$32)))</f>
        <v>512935279.64216208</v>
      </c>
      <c r="O416" s="122">
        <f>'CBA Result'!$G$162+'CBA Result'!$G$166+'CBA Result'!$G$167+'CBA Result'!$G$168+'CBA Result'!$G$169</f>
        <v>36081859.323037572</v>
      </c>
      <c r="P416" s="122">
        <f>'CBA Result'!$G$164+'CBA Result'!$G$165</f>
        <v>3215028601.0041852</v>
      </c>
      <c r="Q416" s="122">
        <f>'CBA Result'!$G$149</f>
        <v>-2742713597.7746048</v>
      </c>
      <c r="R416" s="122">
        <v>0.19122867997669113</v>
      </c>
      <c r="S416" s="122">
        <f t="shared" si="22"/>
        <v>2500638107.6244321</v>
      </c>
      <c r="T416" s="122">
        <v>0.76320226543676817</v>
      </c>
      <c r="U416" s="122">
        <f t="shared" si="23"/>
        <v>-2424209159.3574004</v>
      </c>
      <c r="V416" s="3">
        <f t="shared" si="24"/>
        <v>1.2580000511993867</v>
      </c>
    </row>
    <row r="417" spans="13:22" x14ac:dyDescent="0.25">
      <c r="M417" s="3">
        <v>413</v>
      </c>
      <c r="N417" s="122">
        <f>('CBA Result'!$G$163*_xlfn.GAMMA.INV(T417,IF($O$2="Railway",$D$31,$D$32),IF($O$2="Railway",$F$31,$F$32)))</f>
        <v>337722946.95250869</v>
      </c>
      <c r="O417" s="122">
        <f>'CBA Result'!$G$162+'CBA Result'!$G$166+'CBA Result'!$G$167+'CBA Result'!$G$168+'CBA Result'!$G$169</f>
        <v>36081859.323037572</v>
      </c>
      <c r="P417" s="122">
        <f>'CBA Result'!$G$164+'CBA Result'!$G$165</f>
        <v>3215028601.0041852</v>
      </c>
      <c r="Q417" s="122">
        <f>'CBA Result'!$G$149</f>
        <v>-2742713597.7746048</v>
      </c>
      <c r="R417" s="122">
        <v>0.72581673659901624</v>
      </c>
      <c r="S417" s="122">
        <f t="shared" si="22"/>
        <v>4911869596.6778259</v>
      </c>
      <c r="T417" s="122">
        <v>0.32229736285246191</v>
      </c>
      <c r="U417" s="122">
        <f t="shared" si="23"/>
        <v>-1596129363.335274</v>
      </c>
      <c r="V417" s="3">
        <f t="shared" si="24"/>
        <v>3.311557649630867</v>
      </c>
    </row>
    <row r="418" spans="13:22" x14ac:dyDescent="0.25">
      <c r="M418" s="3">
        <v>414</v>
      </c>
      <c r="N418" s="122">
        <f>('CBA Result'!$G$163*_xlfn.GAMMA.INV(T418,IF($O$2="Railway",$D$31,$D$32),IF($O$2="Railway",$F$31,$F$32)))</f>
        <v>352074708.47846156</v>
      </c>
      <c r="O418" s="122">
        <f>'CBA Result'!$G$162+'CBA Result'!$G$166+'CBA Result'!$G$167+'CBA Result'!$G$168+'CBA Result'!$G$169</f>
        <v>36081859.323037572</v>
      </c>
      <c r="P418" s="122">
        <f>'CBA Result'!$G$164+'CBA Result'!$G$165</f>
        <v>3215028601.0041852</v>
      </c>
      <c r="Q418" s="122">
        <f>'CBA Result'!$G$149</f>
        <v>-2742713597.7746048</v>
      </c>
      <c r="R418" s="122">
        <v>0.2322604049197875</v>
      </c>
      <c r="S418" s="122">
        <f t="shared" si="22"/>
        <v>2698027751.9490361</v>
      </c>
      <c r="T418" s="122">
        <v>0.36274576172599382</v>
      </c>
      <c r="U418" s="122">
        <f t="shared" si="23"/>
        <v>-1663957943.518723</v>
      </c>
      <c r="V418" s="3">
        <f t="shared" si="24"/>
        <v>1.8547249536994137</v>
      </c>
    </row>
    <row r="419" spans="13:22" x14ac:dyDescent="0.25">
      <c r="M419" s="3">
        <v>415</v>
      </c>
      <c r="N419" s="122">
        <f>('CBA Result'!$G$163*_xlfn.GAMMA.INV(T419,IF($O$2="Railway",$D$31,$D$32),IF($O$2="Railway",$F$31,$F$32)))</f>
        <v>454663307.58553559</v>
      </c>
      <c r="O419" s="122">
        <f>'CBA Result'!$G$162+'CBA Result'!$G$166+'CBA Result'!$G$167+'CBA Result'!$G$168+'CBA Result'!$G$169</f>
        <v>36081859.323037572</v>
      </c>
      <c r="P419" s="122">
        <f>'CBA Result'!$G$164+'CBA Result'!$G$165</f>
        <v>3215028601.0041852</v>
      </c>
      <c r="Q419" s="122">
        <f>'CBA Result'!$G$149</f>
        <v>-2742713597.7746048</v>
      </c>
      <c r="R419" s="122">
        <v>0.45998753104021717</v>
      </c>
      <c r="S419" s="122">
        <f t="shared" si="22"/>
        <v>3687462492.2183161</v>
      </c>
      <c r="T419" s="122">
        <v>0.64045655626816633</v>
      </c>
      <c r="U419" s="122">
        <f t="shared" si="23"/>
        <v>-2148807068.6842031</v>
      </c>
      <c r="V419" s="3">
        <f t="shared" si="24"/>
        <v>1.9444312707354252</v>
      </c>
    </row>
    <row r="420" spans="13:22" x14ac:dyDescent="0.25">
      <c r="M420" s="3">
        <v>416</v>
      </c>
      <c r="N420" s="122">
        <f>('CBA Result'!$G$163*_xlfn.GAMMA.INV(T420,IF($O$2="Railway",$D$31,$D$32),IF($O$2="Railway",$F$31,$F$32)))</f>
        <v>564114548.35593688</v>
      </c>
      <c r="O420" s="122">
        <f>'CBA Result'!$G$162+'CBA Result'!$G$166+'CBA Result'!$G$167+'CBA Result'!$G$168+'CBA Result'!$G$169</f>
        <v>36081859.323037572</v>
      </c>
      <c r="P420" s="122">
        <f>'CBA Result'!$G$164+'CBA Result'!$G$165</f>
        <v>3215028601.0041852</v>
      </c>
      <c r="Q420" s="122">
        <f>'CBA Result'!$G$149</f>
        <v>-2742713597.7746048</v>
      </c>
      <c r="R420" s="122">
        <v>0.65388632026426885</v>
      </c>
      <c r="S420" s="122">
        <f t="shared" si="22"/>
        <v>4549723141.4602613</v>
      </c>
      <c r="T420" s="122">
        <v>0.84346554869475354</v>
      </c>
      <c r="U420" s="122">
        <f t="shared" si="23"/>
        <v>-2666090068.9171805</v>
      </c>
      <c r="V420" s="3">
        <f t="shared" si="24"/>
        <v>1.9316374976149437</v>
      </c>
    </row>
    <row r="421" spans="13:22" x14ac:dyDescent="0.25">
      <c r="M421" s="3">
        <v>417</v>
      </c>
      <c r="N421" s="122">
        <f>('CBA Result'!$G$163*_xlfn.GAMMA.INV(T421,IF($O$2="Railway",$D$31,$D$32),IF($O$2="Railway",$F$31,$F$32)))</f>
        <v>515894676.77009284</v>
      </c>
      <c r="O421" s="122">
        <f>'CBA Result'!$G$162+'CBA Result'!$G$166+'CBA Result'!$G$167+'CBA Result'!$G$168+'CBA Result'!$G$169</f>
        <v>36081859.323037572</v>
      </c>
      <c r="P421" s="122">
        <f>'CBA Result'!$G$164+'CBA Result'!$G$165</f>
        <v>3215028601.0041852</v>
      </c>
      <c r="Q421" s="122">
        <f>'CBA Result'!$G$149</f>
        <v>-2742713597.7746048</v>
      </c>
      <c r="R421" s="122">
        <v>0.74146940151585861</v>
      </c>
      <c r="S421" s="122">
        <f t="shared" si="22"/>
        <v>4996202205.5715857</v>
      </c>
      <c r="T421" s="122">
        <v>0.76853830939896783</v>
      </c>
      <c r="U421" s="122">
        <f t="shared" si="23"/>
        <v>-2438195714.5982695</v>
      </c>
      <c r="V421" s="3">
        <f t="shared" si="24"/>
        <v>2.2755264101425361</v>
      </c>
    </row>
    <row r="422" spans="13:22" x14ac:dyDescent="0.25">
      <c r="M422" s="3">
        <v>418</v>
      </c>
      <c r="N422" s="122">
        <f>('CBA Result'!$G$163*_xlfn.GAMMA.INV(T422,IF($O$2="Railway",$D$31,$D$32),IF($O$2="Railway",$F$31,$F$32)))</f>
        <v>557638988.57858717</v>
      </c>
      <c r="O422" s="122">
        <f>'CBA Result'!$G$162+'CBA Result'!$G$166+'CBA Result'!$G$167+'CBA Result'!$G$168+'CBA Result'!$G$169</f>
        <v>36081859.323037572</v>
      </c>
      <c r="P422" s="122">
        <f>'CBA Result'!$G$164+'CBA Result'!$G$165</f>
        <v>3215028601.0041852</v>
      </c>
      <c r="Q422" s="122">
        <f>'CBA Result'!$G$149</f>
        <v>-2742713597.7746048</v>
      </c>
      <c r="R422" s="122">
        <v>0.58898037079704157</v>
      </c>
      <c r="S422" s="122">
        <f t="shared" si="22"/>
        <v>4248347406.0776467</v>
      </c>
      <c r="T422" s="122">
        <v>0.83467834101830074</v>
      </c>
      <c r="U422" s="122">
        <f t="shared" si="23"/>
        <v>-2635485600.9711099</v>
      </c>
      <c r="V422" s="3">
        <f t="shared" si="24"/>
        <v>1.8372584741859685</v>
      </c>
    </row>
    <row r="423" spans="13:22" x14ac:dyDescent="0.25">
      <c r="M423" s="3">
        <v>419</v>
      </c>
      <c r="N423" s="122">
        <f>('CBA Result'!$G$163*_xlfn.GAMMA.INV(T423,IF($O$2="Railway",$D$31,$D$32),IF($O$2="Railway",$F$31,$F$32)))</f>
        <v>500638624.52083331</v>
      </c>
      <c r="O423" s="122">
        <f>'CBA Result'!$G$162+'CBA Result'!$G$166+'CBA Result'!$G$167+'CBA Result'!$G$168+'CBA Result'!$G$169</f>
        <v>36081859.323037572</v>
      </c>
      <c r="P423" s="122">
        <f>'CBA Result'!$G$164+'CBA Result'!$G$165</f>
        <v>3215028601.0041852</v>
      </c>
      <c r="Q423" s="122">
        <f>'CBA Result'!$G$149</f>
        <v>-2742713597.7746048</v>
      </c>
      <c r="R423" s="122">
        <v>0.847593207542928</v>
      </c>
      <c r="S423" s="122">
        <f t="shared" si="22"/>
        <v>5655330063.5567265</v>
      </c>
      <c r="T423" s="122">
        <v>0.74009138684400355</v>
      </c>
      <c r="U423" s="122">
        <f t="shared" si="23"/>
        <v>-2366093320.6586461</v>
      </c>
      <c r="V423" s="3">
        <f t="shared" si="24"/>
        <v>2.6169933761010427</v>
      </c>
    </row>
    <row r="424" spans="13:22" x14ac:dyDescent="0.25">
      <c r="M424" s="3">
        <v>420</v>
      </c>
      <c r="N424" s="122">
        <f>('CBA Result'!$G$163*_xlfn.GAMMA.INV(T424,IF($O$2="Railway",$D$31,$D$32),IF($O$2="Railway",$F$31,$F$32)))</f>
        <v>465130420.33396679</v>
      </c>
      <c r="O424" s="122">
        <f>'CBA Result'!$G$162+'CBA Result'!$G$166+'CBA Result'!$G$167+'CBA Result'!$G$168+'CBA Result'!$G$169</f>
        <v>36081859.323037572</v>
      </c>
      <c r="P424" s="122">
        <f>'CBA Result'!$G$164+'CBA Result'!$G$165</f>
        <v>3215028601.0041852</v>
      </c>
      <c r="Q424" s="122">
        <f>'CBA Result'!$G$149</f>
        <v>-2742713597.7746048</v>
      </c>
      <c r="R424" s="122">
        <v>6.8763748290637805E-2</v>
      </c>
      <c r="S424" s="122">
        <f t="shared" si="22"/>
        <v>1780289839.2176373</v>
      </c>
      <c r="T424" s="122">
        <v>0.66492240148928472</v>
      </c>
      <c r="U424" s="122">
        <f t="shared" si="23"/>
        <v>-2198276215.3852749</v>
      </c>
      <c r="V424" s="3">
        <f t="shared" si="24"/>
        <v>1.0378596206003985</v>
      </c>
    </row>
    <row r="425" spans="13:22" x14ac:dyDescent="0.25">
      <c r="M425" s="3">
        <v>421</v>
      </c>
      <c r="N425" s="122">
        <f>('CBA Result'!$G$163*_xlfn.GAMMA.INV(T425,IF($O$2="Railway",$D$31,$D$32),IF($O$2="Railway",$F$31,$F$32)))</f>
        <v>482234770.85384613</v>
      </c>
      <c r="O425" s="122">
        <f>'CBA Result'!$G$162+'CBA Result'!$G$166+'CBA Result'!$G$167+'CBA Result'!$G$168+'CBA Result'!$G$169</f>
        <v>36081859.323037572</v>
      </c>
      <c r="P425" s="122">
        <f>'CBA Result'!$G$164+'CBA Result'!$G$165</f>
        <v>3215028601.0041852</v>
      </c>
      <c r="Q425" s="122">
        <f>'CBA Result'!$G$149</f>
        <v>-2742713597.7746048</v>
      </c>
      <c r="R425" s="122">
        <v>0.5683690475642299</v>
      </c>
      <c r="S425" s="122">
        <f t="shared" si="22"/>
        <v>4156103706.3537011</v>
      </c>
      <c r="T425" s="122">
        <v>0.70267697206266388</v>
      </c>
      <c r="U425" s="122">
        <f t="shared" si="23"/>
        <v>-2279113944.5117993</v>
      </c>
      <c r="V425" s="3">
        <f t="shared" si="24"/>
        <v>2.0509814122224044</v>
      </c>
    </row>
    <row r="426" spans="13:22" x14ac:dyDescent="0.25">
      <c r="M426" s="3">
        <v>422</v>
      </c>
      <c r="N426" s="122">
        <f>('CBA Result'!$G$163*_xlfn.GAMMA.INV(T426,IF($O$2="Railway",$D$31,$D$32),IF($O$2="Railway",$F$31,$F$32)))</f>
        <v>538420795.12277412</v>
      </c>
      <c r="O426" s="122">
        <f>'CBA Result'!$G$162+'CBA Result'!$G$166+'CBA Result'!$G$167+'CBA Result'!$G$168+'CBA Result'!$G$169</f>
        <v>36081859.323037572</v>
      </c>
      <c r="P426" s="122">
        <f>'CBA Result'!$G$164+'CBA Result'!$G$165</f>
        <v>3215028601.0041852</v>
      </c>
      <c r="Q426" s="122">
        <f>'CBA Result'!$G$149</f>
        <v>-2742713597.7746048</v>
      </c>
      <c r="R426" s="122">
        <v>0.94066076012883948</v>
      </c>
      <c r="S426" s="122">
        <f t="shared" si="22"/>
        <v>6521454995.0079403</v>
      </c>
      <c r="T426" s="122">
        <v>0.80631445016628511</v>
      </c>
      <c r="U426" s="122">
        <f t="shared" si="23"/>
        <v>-2544657532.6924253</v>
      </c>
      <c r="V426" s="3">
        <f t="shared" si="24"/>
        <v>2.7885707834113669</v>
      </c>
    </row>
    <row r="427" spans="13:22" x14ac:dyDescent="0.25">
      <c r="M427" s="3">
        <v>423</v>
      </c>
      <c r="N427" s="122">
        <f>('CBA Result'!$G$163*_xlfn.GAMMA.INV(T427,IF($O$2="Railway",$D$31,$D$32),IF($O$2="Railway",$F$31,$F$32)))</f>
        <v>408965101.45543379</v>
      </c>
      <c r="O427" s="122">
        <f>'CBA Result'!$G$162+'CBA Result'!$G$166+'CBA Result'!$G$167+'CBA Result'!$G$168+'CBA Result'!$G$169</f>
        <v>36081859.323037572</v>
      </c>
      <c r="P427" s="122">
        <f>'CBA Result'!$G$164+'CBA Result'!$G$165</f>
        <v>3215028601.0041852</v>
      </c>
      <c r="Q427" s="122">
        <f>'CBA Result'!$G$149</f>
        <v>-2742713597.7746048</v>
      </c>
      <c r="R427" s="122">
        <v>0.93432221881316069</v>
      </c>
      <c r="S427" s="122">
        <f t="shared" si="22"/>
        <v>6442534597.7820969</v>
      </c>
      <c r="T427" s="122">
        <v>0.5230915794642369</v>
      </c>
      <c r="U427" s="122">
        <f t="shared" si="23"/>
        <v>-1932830483.9889958</v>
      </c>
      <c r="V427" s="3">
        <f t="shared" si="24"/>
        <v>3.5634690241152991</v>
      </c>
    </row>
    <row r="428" spans="13:22" x14ac:dyDescent="0.25">
      <c r="M428" s="3">
        <v>424</v>
      </c>
      <c r="N428" s="122">
        <f>('CBA Result'!$G$163*_xlfn.GAMMA.INV(T428,IF($O$2="Railway",$D$31,$D$32),IF($O$2="Railway",$F$31,$F$32)))</f>
        <v>219170497.86773595</v>
      </c>
      <c r="O428" s="122">
        <f>'CBA Result'!$G$162+'CBA Result'!$G$166+'CBA Result'!$G$167+'CBA Result'!$G$168+'CBA Result'!$G$169</f>
        <v>36081859.323037572</v>
      </c>
      <c r="P428" s="122">
        <f>'CBA Result'!$G$164+'CBA Result'!$G$165</f>
        <v>3215028601.0041852</v>
      </c>
      <c r="Q428" s="122">
        <f>'CBA Result'!$G$149</f>
        <v>-2742713597.7746048</v>
      </c>
      <c r="R428" s="122">
        <v>4.9303372380109955E-2</v>
      </c>
      <c r="S428" s="122">
        <f t="shared" si="22"/>
        <v>1622434929.3746696</v>
      </c>
      <c r="T428" s="122">
        <v>6.3689934568743611E-2</v>
      </c>
      <c r="U428" s="122">
        <f t="shared" si="23"/>
        <v>-1035832685.8751991</v>
      </c>
      <c r="V428" s="3">
        <f t="shared" si="24"/>
        <v>1.8127322222690254</v>
      </c>
    </row>
    <row r="429" spans="13:22" x14ac:dyDescent="0.25">
      <c r="M429" s="3">
        <v>425</v>
      </c>
      <c r="N429" s="122">
        <f>('CBA Result'!$G$163*_xlfn.GAMMA.INV(T429,IF($O$2="Railway",$D$31,$D$32),IF($O$2="Railway",$F$31,$F$32)))</f>
        <v>441032476.12820488</v>
      </c>
      <c r="O429" s="122">
        <f>'CBA Result'!$G$162+'CBA Result'!$G$166+'CBA Result'!$G$167+'CBA Result'!$G$168+'CBA Result'!$G$169</f>
        <v>36081859.323037572</v>
      </c>
      <c r="P429" s="122">
        <f>'CBA Result'!$G$164+'CBA Result'!$G$165</f>
        <v>3215028601.0041852</v>
      </c>
      <c r="Q429" s="122">
        <f>'CBA Result'!$G$149</f>
        <v>-2742713597.7746048</v>
      </c>
      <c r="R429" s="122">
        <v>0.24516781371454621</v>
      </c>
      <c r="S429" s="122">
        <f t="shared" si="22"/>
        <v>2757921674.8038511</v>
      </c>
      <c r="T429" s="122">
        <v>0.60713737881544161</v>
      </c>
      <c r="U429" s="122">
        <f t="shared" si="23"/>
        <v>-2084385712.2675214</v>
      </c>
      <c r="V429" s="3">
        <f t="shared" si="24"/>
        <v>1.5520332878965213</v>
      </c>
    </row>
    <row r="430" spans="13:22" x14ac:dyDescent="0.25">
      <c r="M430" s="3">
        <v>426</v>
      </c>
      <c r="N430" s="122">
        <f>('CBA Result'!$G$163*_xlfn.GAMMA.INV(T430,IF($O$2="Railway",$D$31,$D$32),IF($O$2="Railway",$F$31,$F$32)))</f>
        <v>344659446.8408035</v>
      </c>
      <c r="O430" s="122">
        <f>'CBA Result'!$G$162+'CBA Result'!$G$166+'CBA Result'!$G$167+'CBA Result'!$G$168+'CBA Result'!$G$169</f>
        <v>36081859.323037572</v>
      </c>
      <c r="P430" s="122">
        <f>'CBA Result'!$G$164+'CBA Result'!$G$165</f>
        <v>3215028601.0041852</v>
      </c>
      <c r="Q430" s="122">
        <f>'CBA Result'!$G$149</f>
        <v>-2742713597.7746048</v>
      </c>
      <c r="R430" s="122">
        <v>0.17777289271034757</v>
      </c>
      <c r="S430" s="122">
        <f t="shared" si="22"/>
        <v>2433011637.2610612</v>
      </c>
      <c r="T430" s="122">
        <v>0.34176316387193739</v>
      </c>
      <c r="U430" s="122">
        <f t="shared" si="23"/>
        <v>-1628912303.4652979</v>
      </c>
      <c r="V430" s="3">
        <f t="shared" si="24"/>
        <v>1.7273814786953299</v>
      </c>
    </row>
    <row r="431" spans="13:22" x14ac:dyDescent="0.25">
      <c r="M431" s="3">
        <v>427</v>
      </c>
      <c r="N431" s="122">
        <f>('CBA Result'!$G$163*_xlfn.GAMMA.INV(T431,IF($O$2="Railway",$D$31,$D$32),IF($O$2="Railway",$F$31,$F$32)))</f>
        <v>554324740.08394659</v>
      </c>
      <c r="O431" s="122">
        <f>'CBA Result'!$G$162+'CBA Result'!$G$166+'CBA Result'!$G$167+'CBA Result'!$G$168+'CBA Result'!$G$169</f>
        <v>36081859.323037572</v>
      </c>
      <c r="P431" s="122">
        <f>'CBA Result'!$G$164+'CBA Result'!$G$165</f>
        <v>3215028601.0041852</v>
      </c>
      <c r="Q431" s="122">
        <f>'CBA Result'!$G$149</f>
        <v>-2742713597.7746048</v>
      </c>
      <c r="R431" s="122">
        <v>0.75480121696847913</v>
      </c>
      <c r="S431" s="122">
        <f t="shared" si="22"/>
        <v>5070003053.2049179</v>
      </c>
      <c r="T431" s="122">
        <v>0.83003319022999722</v>
      </c>
      <c r="U431" s="122">
        <f t="shared" si="23"/>
        <v>-2619821964.8829479</v>
      </c>
      <c r="V431" s="3">
        <f t="shared" si="24"/>
        <v>2.1606085178634671</v>
      </c>
    </row>
    <row r="432" spans="13:22" x14ac:dyDescent="0.25">
      <c r="M432" s="3">
        <v>428</v>
      </c>
      <c r="N432" s="122">
        <f>('CBA Result'!$G$163*_xlfn.GAMMA.INV(T432,IF($O$2="Railway",$D$31,$D$32),IF($O$2="Railway",$F$31,$F$32)))</f>
        <v>301784938.45581388</v>
      </c>
      <c r="O432" s="122">
        <f>'CBA Result'!$G$162+'CBA Result'!$G$166+'CBA Result'!$G$167+'CBA Result'!$G$168+'CBA Result'!$G$169</f>
        <v>36081859.323037572</v>
      </c>
      <c r="P432" s="122">
        <f>'CBA Result'!$G$164+'CBA Result'!$G$165</f>
        <v>3215028601.0041852</v>
      </c>
      <c r="Q432" s="122">
        <f>'CBA Result'!$G$149</f>
        <v>-2742713597.7746048</v>
      </c>
      <c r="R432" s="122">
        <v>0.27837742755785333</v>
      </c>
      <c r="S432" s="122">
        <f t="shared" si="22"/>
        <v>2908385296.0405555</v>
      </c>
      <c r="T432" s="122">
        <v>0.22607081731395062</v>
      </c>
      <c r="U432" s="122">
        <f t="shared" si="23"/>
        <v>-1426280938.349709</v>
      </c>
      <c r="V432" s="3">
        <f t="shared" si="24"/>
        <v>2.2760257159262829</v>
      </c>
    </row>
    <row r="433" spans="13:22" x14ac:dyDescent="0.25">
      <c r="M433" s="3">
        <v>429</v>
      </c>
      <c r="N433" s="122">
        <f>('CBA Result'!$G$163*_xlfn.GAMMA.INV(T433,IF($O$2="Railway",$D$31,$D$32),IF($O$2="Railway",$F$31,$F$32)))</f>
        <v>177459693.38956177</v>
      </c>
      <c r="O433" s="122">
        <f>'CBA Result'!$G$162+'CBA Result'!$G$166+'CBA Result'!$G$167+'CBA Result'!$G$168+'CBA Result'!$G$169</f>
        <v>36081859.323037572</v>
      </c>
      <c r="P433" s="122">
        <f>'CBA Result'!$G$164+'CBA Result'!$G$165</f>
        <v>3215028601.0041852</v>
      </c>
      <c r="Q433" s="122">
        <f>'CBA Result'!$G$149</f>
        <v>-2742713597.7746048</v>
      </c>
      <c r="R433" s="122">
        <v>0.17367645846742297</v>
      </c>
      <c r="S433" s="122">
        <f t="shared" si="22"/>
        <v>2412078750.8945699</v>
      </c>
      <c r="T433" s="122">
        <v>2.2993836004489232E-2</v>
      </c>
      <c r="U433" s="122">
        <f t="shared" si="23"/>
        <v>-838701160.17726576</v>
      </c>
      <c r="V433" s="3">
        <f t="shared" si="24"/>
        <v>3.1305790766430137</v>
      </c>
    </row>
    <row r="434" spans="13:22" x14ac:dyDescent="0.25">
      <c r="M434" s="3">
        <v>430</v>
      </c>
      <c r="N434" s="122">
        <f>('CBA Result'!$G$163*_xlfn.GAMMA.INV(T434,IF($O$2="Railway",$D$31,$D$32),IF($O$2="Railway",$F$31,$F$32)))</f>
        <v>324307424.73549479</v>
      </c>
      <c r="O434" s="122">
        <f>'CBA Result'!$G$162+'CBA Result'!$G$166+'CBA Result'!$G$167+'CBA Result'!$G$168+'CBA Result'!$G$169</f>
        <v>36081859.323037572</v>
      </c>
      <c r="P434" s="122">
        <f>'CBA Result'!$G$164+'CBA Result'!$G$165</f>
        <v>3215028601.0041852</v>
      </c>
      <c r="Q434" s="122">
        <f>'CBA Result'!$G$149</f>
        <v>-2742713597.7746048</v>
      </c>
      <c r="R434" s="122">
        <v>0.74650375574677075</v>
      </c>
      <c r="S434" s="122">
        <f t="shared" si="22"/>
        <v>5023846359.9623642</v>
      </c>
      <c r="T434" s="122">
        <v>0.28530085517835146</v>
      </c>
      <c r="U434" s="122">
        <f t="shared" si="23"/>
        <v>-1532725590.7214346</v>
      </c>
      <c r="V434" s="3">
        <f t="shared" si="24"/>
        <v>3.5128503605701562</v>
      </c>
    </row>
    <row r="435" spans="13:22" x14ac:dyDescent="0.25">
      <c r="M435" s="3">
        <v>431</v>
      </c>
      <c r="N435" s="122">
        <f>('CBA Result'!$G$163*_xlfn.GAMMA.INV(T435,IF($O$2="Railway",$D$31,$D$32),IF($O$2="Railway",$F$31,$F$32)))</f>
        <v>209989476.92290714</v>
      </c>
      <c r="O435" s="122">
        <f>'CBA Result'!$G$162+'CBA Result'!$G$166+'CBA Result'!$G$167+'CBA Result'!$G$168+'CBA Result'!$G$169</f>
        <v>36081859.323037572</v>
      </c>
      <c r="P435" s="122">
        <f>'CBA Result'!$G$164+'CBA Result'!$G$165</f>
        <v>3215028601.0041852</v>
      </c>
      <c r="Q435" s="122">
        <f>'CBA Result'!$G$149</f>
        <v>-2742713597.7746048</v>
      </c>
      <c r="R435" s="122">
        <v>0.67156707788715342</v>
      </c>
      <c r="S435" s="122">
        <f t="shared" si="22"/>
        <v>4635467257.94909</v>
      </c>
      <c r="T435" s="122">
        <v>5.236471368942841E-2</v>
      </c>
      <c r="U435" s="122">
        <f t="shared" si="23"/>
        <v>-992441802.17105412</v>
      </c>
      <c r="V435" s="3">
        <f t="shared" si="24"/>
        <v>4.9187152168683728</v>
      </c>
    </row>
    <row r="436" spans="13:22" x14ac:dyDescent="0.25">
      <c r="M436" s="3">
        <v>432</v>
      </c>
      <c r="N436" s="122">
        <f>('CBA Result'!$G$163*_xlfn.GAMMA.INV(T436,IF($O$2="Railway",$D$31,$D$32),IF($O$2="Railway",$F$31,$F$32)))</f>
        <v>547118805.98930681</v>
      </c>
      <c r="O436" s="122">
        <f>'CBA Result'!$G$162+'CBA Result'!$G$166+'CBA Result'!$G$167+'CBA Result'!$G$168+'CBA Result'!$G$169</f>
        <v>36081859.323037572</v>
      </c>
      <c r="P436" s="122">
        <f>'CBA Result'!$G$164+'CBA Result'!$G$165</f>
        <v>3215028601.0041852</v>
      </c>
      <c r="Q436" s="122">
        <f>'CBA Result'!$G$149</f>
        <v>-2742713597.7746048</v>
      </c>
      <c r="R436" s="122">
        <v>0.54810882483118473</v>
      </c>
      <c r="S436" s="122">
        <f t="shared" si="22"/>
        <v>4066670573.1437826</v>
      </c>
      <c r="T436" s="122">
        <v>0.81958218911155223</v>
      </c>
      <c r="U436" s="122">
        <f t="shared" si="23"/>
        <v>-2585765638.2326579</v>
      </c>
      <c r="V436" s="3">
        <f t="shared" si="24"/>
        <v>1.7982570306078716</v>
      </c>
    </row>
    <row r="437" spans="13:22" x14ac:dyDescent="0.25">
      <c r="M437" s="3">
        <v>433</v>
      </c>
      <c r="N437" s="122">
        <f>('CBA Result'!$G$163*_xlfn.GAMMA.INV(T437,IF($O$2="Railway",$D$31,$D$32),IF($O$2="Railway",$F$31,$F$32)))</f>
        <v>292878057.40580618</v>
      </c>
      <c r="O437" s="122">
        <f>'CBA Result'!$G$162+'CBA Result'!$G$166+'CBA Result'!$G$167+'CBA Result'!$G$168+'CBA Result'!$G$169</f>
        <v>36081859.323037572</v>
      </c>
      <c r="P437" s="122">
        <f>'CBA Result'!$G$164+'CBA Result'!$G$165</f>
        <v>3215028601.0041852</v>
      </c>
      <c r="Q437" s="122">
        <f>'CBA Result'!$G$149</f>
        <v>-2742713597.7746048</v>
      </c>
      <c r="R437" s="122">
        <v>0.62986644341900844</v>
      </c>
      <c r="S437" s="122">
        <f t="shared" si="22"/>
        <v>4435970246.0723047</v>
      </c>
      <c r="T437" s="122">
        <v>0.20397942888599674</v>
      </c>
      <c r="U437" s="122">
        <f t="shared" si="23"/>
        <v>-1384185680.9562249</v>
      </c>
      <c r="V437" s="3">
        <f t="shared" si="24"/>
        <v>3.4424067727022241</v>
      </c>
    </row>
    <row r="438" spans="13:22" x14ac:dyDescent="0.25">
      <c r="M438" s="3">
        <v>434</v>
      </c>
      <c r="N438" s="122">
        <f>('CBA Result'!$G$163*_xlfn.GAMMA.INV(T438,IF($O$2="Railway",$D$31,$D$32),IF($O$2="Railway",$F$31,$F$32)))</f>
        <v>626128319.32591081</v>
      </c>
      <c r="O438" s="122">
        <f>'CBA Result'!$G$162+'CBA Result'!$G$166+'CBA Result'!$G$167+'CBA Result'!$G$168+'CBA Result'!$G$169</f>
        <v>36081859.323037572</v>
      </c>
      <c r="P438" s="122">
        <f>'CBA Result'!$G$164+'CBA Result'!$G$165</f>
        <v>3215028601.0041852</v>
      </c>
      <c r="Q438" s="122">
        <f>'CBA Result'!$G$149</f>
        <v>-2742713597.7746048</v>
      </c>
      <c r="R438" s="122">
        <v>0.19820258690945936</v>
      </c>
      <c r="S438" s="122">
        <f t="shared" si="22"/>
        <v>2535060261.4799085</v>
      </c>
      <c r="T438" s="122">
        <v>0.90997141130719184</v>
      </c>
      <c r="U438" s="122">
        <f t="shared" si="23"/>
        <v>-2959176463.1628256</v>
      </c>
      <c r="V438" s="3">
        <f t="shared" si="24"/>
        <v>1.0804595399868624</v>
      </c>
    </row>
    <row r="439" spans="13:22" x14ac:dyDescent="0.25">
      <c r="M439" s="3">
        <v>435</v>
      </c>
      <c r="N439" s="122">
        <f>('CBA Result'!$G$163*_xlfn.GAMMA.INV(T439,IF($O$2="Railway",$D$31,$D$32),IF($O$2="Railway",$F$31,$F$32)))</f>
        <v>661603622.05100012</v>
      </c>
      <c r="O439" s="122">
        <f>'CBA Result'!$G$162+'CBA Result'!$G$166+'CBA Result'!$G$167+'CBA Result'!$G$168+'CBA Result'!$G$169</f>
        <v>36081859.323037572</v>
      </c>
      <c r="P439" s="122">
        <f>'CBA Result'!$G$164+'CBA Result'!$G$165</f>
        <v>3215028601.0041852</v>
      </c>
      <c r="Q439" s="122">
        <f>'CBA Result'!$G$149</f>
        <v>-2742713597.7746048</v>
      </c>
      <c r="R439" s="122">
        <v>0.81471292725761113</v>
      </c>
      <c r="S439" s="122">
        <f t="shared" si="22"/>
        <v>5430245825.2181826</v>
      </c>
      <c r="T439" s="122">
        <v>0.9358586168769728</v>
      </c>
      <c r="U439" s="122">
        <f t="shared" si="23"/>
        <v>-3126838071.1870074</v>
      </c>
      <c r="V439" s="3">
        <f t="shared" si="24"/>
        <v>1.9597853061402506</v>
      </c>
    </row>
    <row r="440" spans="13:22" x14ac:dyDescent="0.25">
      <c r="M440" s="3">
        <v>436</v>
      </c>
      <c r="N440" s="122">
        <f>('CBA Result'!$G$163*_xlfn.GAMMA.INV(T440,IF($O$2="Railway",$D$31,$D$32),IF($O$2="Railway",$F$31,$F$32)))</f>
        <v>242100562.67771229</v>
      </c>
      <c r="O440" s="122">
        <f>'CBA Result'!$G$162+'CBA Result'!$G$166+'CBA Result'!$G$167+'CBA Result'!$G$168+'CBA Result'!$G$169</f>
        <v>36081859.323037572</v>
      </c>
      <c r="P440" s="122">
        <f>'CBA Result'!$G$164+'CBA Result'!$G$165</f>
        <v>3215028601.0041852</v>
      </c>
      <c r="Q440" s="122">
        <f>'CBA Result'!$G$149</f>
        <v>-2742713597.7746048</v>
      </c>
      <c r="R440" s="122">
        <v>5.8104750378264347E-2</v>
      </c>
      <c r="S440" s="122">
        <f t="shared" si="22"/>
        <v>1696908398.5216994</v>
      </c>
      <c r="T440" s="122">
        <v>9.8149811608639892E-2</v>
      </c>
      <c r="U440" s="122">
        <f t="shared" si="23"/>
        <v>-1144203615.5873895</v>
      </c>
      <c r="V440" s="3">
        <f t="shared" si="24"/>
        <v>1.7261707563373803</v>
      </c>
    </row>
    <row r="441" spans="13:22" x14ac:dyDescent="0.25">
      <c r="M441" s="3">
        <v>437</v>
      </c>
      <c r="N441" s="122">
        <f>('CBA Result'!$G$163*_xlfn.GAMMA.INV(T441,IF($O$2="Railway",$D$31,$D$32),IF($O$2="Railway",$F$31,$F$32)))</f>
        <v>214728654.0550524</v>
      </c>
      <c r="O441" s="122">
        <f>'CBA Result'!$G$162+'CBA Result'!$G$166+'CBA Result'!$G$167+'CBA Result'!$G$168+'CBA Result'!$G$169</f>
        <v>36081859.323037572</v>
      </c>
      <c r="P441" s="122">
        <f>'CBA Result'!$G$164+'CBA Result'!$G$165</f>
        <v>3215028601.0041852</v>
      </c>
      <c r="Q441" s="122">
        <f>'CBA Result'!$G$149</f>
        <v>-2742713597.7746048</v>
      </c>
      <c r="R441" s="122">
        <v>3.6192778681912396E-2</v>
      </c>
      <c r="S441" s="122">
        <f t="shared" si="22"/>
        <v>1498283884.7360015</v>
      </c>
      <c r="T441" s="122">
        <v>5.8035802375844492E-2</v>
      </c>
      <c r="U441" s="122">
        <f t="shared" si="23"/>
        <v>-1014839864.9823674</v>
      </c>
      <c r="V441" s="3">
        <f t="shared" si="24"/>
        <v>1.7235176292020038</v>
      </c>
    </row>
    <row r="442" spans="13:22" x14ac:dyDescent="0.25">
      <c r="M442" s="3">
        <v>438</v>
      </c>
      <c r="N442" s="122">
        <f>('CBA Result'!$G$163*_xlfn.GAMMA.INV(T442,IF($O$2="Railway",$D$31,$D$32),IF($O$2="Railway",$F$31,$F$32)))</f>
        <v>621642748.07430494</v>
      </c>
      <c r="O442" s="122">
        <f>'CBA Result'!$G$162+'CBA Result'!$G$166+'CBA Result'!$G$167+'CBA Result'!$G$168+'CBA Result'!$G$169</f>
        <v>36081859.323037572</v>
      </c>
      <c r="P442" s="122">
        <f>'CBA Result'!$G$164+'CBA Result'!$G$165</f>
        <v>3215028601.0041852</v>
      </c>
      <c r="Q442" s="122">
        <f>'CBA Result'!$G$149</f>
        <v>-2742713597.7746048</v>
      </c>
      <c r="R442" s="122">
        <v>0.75992798000371276</v>
      </c>
      <c r="S442" s="122">
        <f t="shared" si="22"/>
        <v>5098909868.0399294</v>
      </c>
      <c r="T442" s="122">
        <v>0.90613321463752661</v>
      </c>
      <c r="U442" s="122">
        <f t="shared" si="23"/>
        <v>-2937976979.8270736</v>
      </c>
      <c r="V442" s="3">
        <f t="shared" si="24"/>
        <v>1.959387195666898</v>
      </c>
    </row>
    <row r="443" spans="13:22" x14ac:dyDescent="0.25">
      <c r="M443" s="3">
        <v>439</v>
      </c>
      <c r="N443" s="122">
        <f>('CBA Result'!$G$163*_xlfn.GAMMA.INV(T443,IF($O$2="Railway",$D$31,$D$32),IF($O$2="Railway",$F$31,$F$32)))</f>
        <v>517211709.54984456</v>
      </c>
      <c r="O443" s="122">
        <f>'CBA Result'!$G$162+'CBA Result'!$G$166+'CBA Result'!$G$167+'CBA Result'!$G$168+'CBA Result'!$G$169</f>
        <v>36081859.323037572</v>
      </c>
      <c r="P443" s="122">
        <f>'CBA Result'!$G$164+'CBA Result'!$G$165</f>
        <v>3215028601.0041852</v>
      </c>
      <c r="Q443" s="122">
        <f>'CBA Result'!$G$149</f>
        <v>-2742713597.7746048</v>
      </c>
      <c r="R443" s="122">
        <v>4.6968804980001222E-2</v>
      </c>
      <c r="S443" s="122">
        <f t="shared" si="22"/>
        <v>1601631079.7470284</v>
      </c>
      <c r="T443" s="122">
        <v>0.77088492964403221</v>
      </c>
      <c r="U443" s="122">
        <f t="shared" si="23"/>
        <v>-2444420209.2949014</v>
      </c>
      <c r="V443" s="3">
        <f t="shared" si="24"/>
        <v>0.88156882373407608</v>
      </c>
    </row>
    <row r="444" spans="13:22" x14ac:dyDescent="0.25">
      <c r="M444" s="3">
        <v>440</v>
      </c>
      <c r="N444" s="122">
        <f>('CBA Result'!$G$163*_xlfn.GAMMA.INV(T444,IF($O$2="Railway",$D$31,$D$32),IF($O$2="Railway",$F$31,$F$32)))</f>
        <v>293937111.94206119</v>
      </c>
      <c r="O444" s="122">
        <f>'CBA Result'!$G$162+'CBA Result'!$G$166+'CBA Result'!$G$167+'CBA Result'!$G$168+'CBA Result'!$G$169</f>
        <v>36081859.323037572</v>
      </c>
      <c r="P444" s="122">
        <f>'CBA Result'!$G$164+'CBA Result'!$G$165</f>
        <v>3215028601.0041852</v>
      </c>
      <c r="Q444" s="122">
        <f>'CBA Result'!$G$149</f>
        <v>-2742713597.7746048</v>
      </c>
      <c r="R444" s="122">
        <v>0.73755662993372084</v>
      </c>
      <c r="S444" s="122">
        <f t="shared" si="22"/>
        <v>4974896812.0620232</v>
      </c>
      <c r="T444" s="122">
        <v>0.20656015045226084</v>
      </c>
      <c r="U444" s="122">
        <f t="shared" si="23"/>
        <v>-1389190931.7333591</v>
      </c>
      <c r="V444" s="3">
        <f t="shared" si="24"/>
        <v>3.8187089061313753</v>
      </c>
    </row>
    <row r="445" spans="13:22" x14ac:dyDescent="0.25">
      <c r="M445" s="3">
        <v>441</v>
      </c>
      <c r="N445" s="122">
        <f>('CBA Result'!$G$163*_xlfn.GAMMA.INV(T445,IF($O$2="Railway",$D$31,$D$32),IF($O$2="Railway",$F$31,$F$32)))</f>
        <v>319178565.71062201</v>
      </c>
      <c r="O445" s="122">
        <f>'CBA Result'!$G$162+'CBA Result'!$G$166+'CBA Result'!$G$167+'CBA Result'!$G$168+'CBA Result'!$G$169</f>
        <v>36081859.323037572</v>
      </c>
      <c r="P445" s="122">
        <f>'CBA Result'!$G$164+'CBA Result'!$G$165</f>
        <v>3215028601.0041852</v>
      </c>
      <c r="Q445" s="122">
        <f>'CBA Result'!$G$149</f>
        <v>-2742713597.7746048</v>
      </c>
      <c r="R445" s="122">
        <v>0.22014529034961405</v>
      </c>
      <c r="S445" s="122">
        <f t="shared" si="22"/>
        <v>2640943404.5113292</v>
      </c>
      <c r="T445" s="122">
        <v>0.27145028439395924</v>
      </c>
      <c r="U445" s="122">
        <f t="shared" si="23"/>
        <v>-1508485832.7663505</v>
      </c>
      <c r="V445" s="3">
        <f t="shared" si="24"/>
        <v>1.986232660899687</v>
      </c>
    </row>
    <row r="446" spans="13:22" x14ac:dyDescent="0.25">
      <c r="M446" s="3">
        <v>442</v>
      </c>
      <c r="N446" s="122">
        <f>('CBA Result'!$G$163*_xlfn.GAMMA.INV(T446,IF($O$2="Railway",$D$31,$D$32),IF($O$2="Railway",$F$31,$F$32)))</f>
        <v>228883613.43149951</v>
      </c>
      <c r="O446" s="122">
        <f>'CBA Result'!$G$162+'CBA Result'!$G$166+'CBA Result'!$G$167+'CBA Result'!$G$168+'CBA Result'!$G$169</f>
        <v>36081859.323037572</v>
      </c>
      <c r="P446" s="122">
        <f>'CBA Result'!$G$164+'CBA Result'!$G$165</f>
        <v>3215028601.0041852</v>
      </c>
      <c r="Q446" s="122">
        <f>'CBA Result'!$G$149</f>
        <v>-2742713597.7746048</v>
      </c>
      <c r="R446" s="122">
        <v>5.7354437335076836E-2</v>
      </c>
      <c r="S446" s="122">
        <f t="shared" si="22"/>
        <v>1690778962.5342309</v>
      </c>
      <c r="T446" s="122">
        <v>7.7207741431248866E-2</v>
      </c>
      <c r="U446" s="122">
        <f t="shared" si="23"/>
        <v>-1081738328.6533666</v>
      </c>
      <c r="V446" s="3">
        <f t="shared" si="24"/>
        <v>1.8079644434189861</v>
      </c>
    </row>
    <row r="447" spans="13:22" x14ac:dyDescent="0.25">
      <c r="M447" s="3">
        <v>443</v>
      </c>
      <c r="N447" s="122">
        <f>('CBA Result'!$G$163*_xlfn.GAMMA.INV(T447,IF($O$2="Railway",$D$31,$D$32),IF($O$2="Railway",$F$31,$F$32)))</f>
        <v>279500900.5820747</v>
      </c>
      <c r="O447" s="122">
        <f>'CBA Result'!$G$162+'CBA Result'!$G$166+'CBA Result'!$G$167+'CBA Result'!$G$168+'CBA Result'!$G$169</f>
        <v>36081859.323037572</v>
      </c>
      <c r="P447" s="122">
        <f>'CBA Result'!$G$164+'CBA Result'!$G$165</f>
        <v>3215028601.0041852</v>
      </c>
      <c r="Q447" s="122">
        <f>'CBA Result'!$G$149</f>
        <v>-2742713597.7746048</v>
      </c>
      <c r="R447" s="122">
        <v>0.22314877090572149</v>
      </c>
      <c r="S447" s="122">
        <f t="shared" si="22"/>
        <v>2655179253.6837926</v>
      </c>
      <c r="T447" s="122">
        <v>0.1725527619499283</v>
      </c>
      <c r="U447" s="122">
        <f t="shared" si="23"/>
        <v>-1320963228.95239</v>
      </c>
      <c r="V447" s="3">
        <f t="shared" si="24"/>
        <v>2.2489361917703894</v>
      </c>
    </row>
    <row r="448" spans="13:22" x14ac:dyDescent="0.25">
      <c r="M448" s="3">
        <v>444</v>
      </c>
      <c r="N448" s="122">
        <f>('CBA Result'!$G$163*_xlfn.GAMMA.INV(T448,IF($O$2="Railway",$D$31,$D$32),IF($O$2="Railway",$F$31,$F$32)))</f>
        <v>134147077.15819927</v>
      </c>
      <c r="O448" s="122">
        <f>'CBA Result'!$G$162+'CBA Result'!$G$166+'CBA Result'!$G$167+'CBA Result'!$G$168+'CBA Result'!$G$169</f>
        <v>36081859.323037572</v>
      </c>
      <c r="P448" s="122">
        <f>'CBA Result'!$G$164+'CBA Result'!$G$165</f>
        <v>3215028601.0041852</v>
      </c>
      <c r="Q448" s="122">
        <f>'CBA Result'!$G$149</f>
        <v>-2742713597.7746048</v>
      </c>
      <c r="R448" s="122">
        <v>0.7411344752654857</v>
      </c>
      <c r="S448" s="122">
        <f t="shared" si="22"/>
        <v>4994372422.8046389</v>
      </c>
      <c r="T448" s="122">
        <v>4.9698262228791146E-3</v>
      </c>
      <c r="U448" s="122">
        <f t="shared" si="23"/>
        <v>-633999231.58882642</v>
      </c>
      <c r="V448" s="3">
        <f t="shared" si="24"/>
        <v>8.1460687993945768</v>
      </c>
    </row>
    <row r="449" spans="13:22" x14ac:dyDescent="0.25">
      <c r="M449" s="3">
        <v>445</v>
      </c>
      <c r="N449" s="122">
        <f>('CBA Result'!$G$163*_xlfn.GAMMA.INV(T449,IF($O$2="Railway",$D$31,$D$32),IF($O$2="Railway",$F$31,$F$32)))</f>
        <v>227877130.54680479</v>
      </c>
      <c r="O449" s="122">
        <f>'CBA Result'!$G$162+'CBA Result'!$G$166+'CBA Result'!$G$167+'CBA Result'!$G$168+'CBA Result'!$G$169</f>
        <v>36081859.323037572</v>
      </c>
      <c r="P449" s="122">
        <f>'CBA Result'!$G$164+'CBA Result'!$G$165</f>
        <v>3215028601.0041852</v>
      </c>
      <c r="Q449" s="122">
        <f>'CBA Result'!$G$149</f>
        <v>-2742713597.7746048</v>
      </c>
      <c r="R449" s="122">
        <v>0.63509314981681153</v>
      </c>
      <c r="S449" s="122">
        <f t="shared" si="22"/>
        <v>4460476393.3066521</v>
      </c>
      <c r="T449" s="122">
        <v>7.5733217037514677E-2</v>
      </c>
      <c r="U449" s="122">
        <f t="shared" si="23"/>
        <v>-1076981539.3962197</v>
      </c>
      <c r="V449" s="3">
        <f t="shared" si="24"/>
        <v>4.3867375719597943</v>
      </c>
    </row>
    <row r="450" spans="13:22" x14ac:dyDescent="0.25">
      <c r="M450" s="3">
        <v>446</v>
      </c>
      <c r="N450" s="122">
        <f>('CBA Result'!$G$163*_xlfn.GAMMA.INV(T450,IF($O$2="Railway",$D$31,$D$32),IF($O$2="Railway",$F$31,$F$32)))</f>
        <v>688228638.82067513</v>
      </c>
      <c r="O450" s="122">
        <f>'CBA Result'!$G$162+'CBA Result'!$G$166+'CBA Result'!$G$167+'CBA Result'!$G$168+'CBA Result'!$G$169</f>
        <v>36081859.323037572</v>
      </c>
      <c r="P450" s="122">
        <f>'CBA Result'!$G$164+'CBA Result'!$G$165</f>
        <v>3215028601.0041852</v>
      </c>
      <c r="Q450" s="122">
        <f>'CBA Result'!$G$149</f>
        <v>-2742713597.7746048</v>
      </c>
      <c r="R450" s="122">
        <v>0.13485259846837439</v>
      </c>
      <c r="S450" s="122">
        <f t="shared" si="22"/>
        <v>2203793926.3473997</v>
      </c>
      <c r="T450" s="122">
        <v>0.95075431870033122</v>
      </c>
      <c r="U450" s="122">
        <f t="shared" si="23"/>
        <v>-3252671898.7336688</v>
      </c>
      <c r="V450" s="3">
        <f t="shared" si="24"/>
        <v>0.90021512026192474</v>
      </c>
    </row>
    <row r="451" spans="13:22" x14ac:dyDescent="0.25">
      <c r="M451" s="3">
        <v>447</v>
      </c>
      <c r="N451" s="122">
        <f>('CBA Result'!$G$163*_xlfn.GAMMA.INV(T451,IF($O$2="Railway",$D$31,$D$32),IF($O$2="Railway",$F$31,$F$32)))</f>
        <v>477603392.05455983</v>
      </c>
      <c r="O451" s="122">
        <f>'CBA Result'!$G$162+'CBA Result'!$G$166+'CBA Result'!$G$167+'CBA Result'!$G$168+'CBA Result'!$G$169</f>
        <v>36081859.323037572</v>
      </c>
      <c r="P451" s="122">
        <f>'CBA Result'!$G$164+'CBA Result'!$G$165</f>
        <v>3215028601.0041852</v>
      </c>
      <c r="Q451" s="122">
        <f>'CBA Result'!$G$149</f>
        <v>-2742713597.7746048</v>
      </c>
      <c r="R451" s="122">
        <v>0.17849019631412821</v>
      </c>
      <c r="S451" s="122">
        <f t="shared" si="22"/>
        <v>2436659762.0113893</v>
      </c>
      <c r="T451" s="122">
        <v>0.69273343971618107</v>
      </c>
      <c r="U451" s="122">
        <f t="shared" si="23"/>
        <v>-2257225352.8097115</v>
      </c>
      <c r="V451" s="3">
        <f t="shared" si="24"/>
        <v>1.3070671077287455</v>
      </c>
    </row>
    <row r="452" spans="13:22" x14ac:dyDescent="0.25">
      <c r="M452" s="3">
        <v>448</v>
      </c>
      <c r="N452" s="122">
        <f>('CBA Result'!$G$163*_xlfn.GAMMA.INV(T452,IF($O$2="Railway",$D$31,$D$32),IF($O$2="Railway",$F$31,$F$32)))</f>
        <v>439503732.31967211</v>
      </c>
      <c r="O452" s="122">
        <f>'CBA Result'!$G$162+'CBA Result'!$G$166+'CBA Result'!$G$167+'CBA Result'!$G$168+'CBA Result'!$G$169</f>
        <v>36081859.323037572</v>
      </c>
      <c r="P452" s="122">
        <f>'CBA Result'!$G$164+'CBA Result'!$G$165</f>
        <v>3215028601.0041852</v>
      </c>
      <c r="Q452" s="122">
        <f>'CBA Result'!$G$149</f>
        <v>-2742713597.7746048</v>
      </c>
      <c r="R452" s="122">
        <v>0.65991474428904584</v>
      </c>
      <c r="S452" s="122">
        <f t="shared" si="22"/>
        <v>4578753460.6328163</v>
      </c>
      <c r="T452" s="122">
        <v>0.6033028229164783</v>
      </c>
      <c r="U452" s="122">
        <f t="shared" si="23"/>
        <v>-2077160639.4561105</v>
      </c>
      <c r="V452" s="3">
        <f t="shared" si="24"/>
        <v>2.4332923300525127</v>
      </c>
    </row>
    <row r="453" spans="13:22" x14ac:dyDescent="0.25">
      <c r="M453" s="3">
        <v>449</v>
      </c>
      <c r="N453" s="122">
        <f>('CBA Result'!$G$163*_xlfn.GAMMA.INV(T453,IF($O$2="Railway",$D$31,$D$32),IF($O$2="Railway",$F$31,$F$32)))</f>
        <v>672854885.13261497</v>
      </c>
      <c r="O453" s="122">
        <f>'CBA Result'!$G$162+'CBA Result'!$G$166+'CBA Result'!$G$167+'CBA Result'!$G$168+'CBA Result'!$G$169</f>
        <v>36081859.323037572</v>
      </c>
      <c r="P453" s="122">
        <f>'CBA Result'!$G$164+'CBA Result'!$G$165</f>
        <v>3215028601.0041852</v>
      </c>
      <c r="Q453" s="122">
        <f>'CBA Result'!$G$149</f>
        <v>-2742713597.7746048</v>
      </c>
      <c r="R453" s="122">
        <v>0.28438618254830217</v>
      </c>
      <c r="S453" s="122">
        <f t="shared" si="22"/>
        <v>2935137898.9415936</v>
      </c>
      <c r="T453" s="122">
        <v>0.94257928737887109</v>
      </c>
      <c r="U453" s="122">
        <f t="shared" si="23"/>
        <v>-3180013230.1189847</v>
      </c>
      <c r="V453" s="3">
        <f t="shared" si="24"/>
        <v>1.1459306549051365</v>
      </c>
    </row>
    <row r="454" spans="13:22" x14ac:dyDescent="0.25">
      <c r="M454" s="3">
        <v>450</v>
      </c>
      <c r="N454" s="122">
        <f>('CBA Result'!$G$163*_xlfn.GAMMA.INV(T454,IF($O$2="Railway",$D$31,$D$32),IF($O$2="Railway",$F$31,$F$32)))</f>
        <v>370757013.41993695</v>
      </c>
      <c r="O454" s="122">
        <f>'CBA Result'!$G$162+'CBA Result'!$G$166+'CBA Result'!$G$167+'CBA Result'!$G$168+'CBA Result'!$G$169</f>
        <v>36081859.323037572</v>
      </c>
      <c r="P454" s="122">
        <f>'CBA Result'!$G$164+'CBA Result'!$G$165</f>
        <v>3215028601.0041852</v>
      </c>
      <c r="Q454" s="122">
        <f>'CBA Result'!$G$149</f>
        <v>-2742713597.7746048</v>
      </c>
      <c r="R454" s="122">
        <v>3.2292930223296712E-2</v>
      </c>
      <c r="S454" s="122">
        <f t="shared" ref="S454:S517" si="25">_xlfn.BETA.INV(R454,IF($O$2="Railway",$I$30,$J$30),IF($O$2="Railway",$I$31,$J$31),IF($O$2="Railway",$I$27,$J$27),IF($O$2="Railway",$I$29,$J$29))*P454</f>
        <v>1457177025.0513008</v>
      </c>
      <c r="T454" s="122">
        <v>0.41597742713070673</v>
      </c>
      <c r="U454" s="122">
        <f t="shared" ref="U454:U517" si="26">_xlfn.GAMMA.INV(T454,IF($O$2="Railway",$D$31,$D$32),IF($O$2="Railway",$F$31,$F$32))*Q454</f>
        <v>-1752253322.2039795</v>
      </c>
      <c r="V454" s="3">
        <f t="shared" ref="V454:V517" si="27">(N454+O454+S454)/-U454</f>
        <v>1.0637822021360024</v>
      </c>
    </row>
    <row r="455" spans="13:22" x14ac:dyDescent="0.25">
      <c r="M455" s="3">
        <v>451</v>
      </c>
      <c r="N455" s="122">
        <f>('CBA Result'!$G$163*_xlfn.GAMMA.INV(T455,IF($O$2="Railway",$D$31,$D$32),IF($O$2="Railway",$F$31,$F$32)))</f>
        <v>344911425.74922603</v>
      </c>
      <c r="O455" s="122">
        <f>'CBA Result'!$G$162+'CBA Result'!$G$166+'CBA Result'!$G$167+'CBA Result'!$G$168+'CBA Result'!$G$169</f>
        <v>36081859.323037572</v>
      </c>
      <c r="P455" s="122">
        <f>'CBA Result'!$G$164+'CBA Result'!$G$165</f>
        <v>3215028601.0041852</v>
      </c>
      <c r="Q455" s="122">
        <f>'CBA Result'!$G$149</f>
        <v>-2742713597.7746048</v>
      </c>
      <c r="R455" s="122">
        <v>0.48215725044368707</v>
      </c>
      <c r="S455" s="122">
        <f t="shared" si="25"/>
        <v>3781797423.6874371</v>
      </c>
      <c r="T455" s="122">
        <v>0.34247358824544272</v>
      </c>
      <c r="U455" s="122">
        <f t="shared" si="26"/>
        <v>-1630103193.6263118</v>
      </c>
      <c r="V455" s="3">
        <f t="shared" si="27"/>
        <v>2.5536976585508042</v>
      </c>
    </row>
    <row r="456" spans="13:22" x14ac:dyDescent="0.25">
      <c r="M456" s="3">
        <v>452</v>
      </c>
      <c r="N456" s="122">
        <f>('CBA Result'!$G$163*_xlfn.GAMMA.INV(T456,IF($O$2="Railway",$D$31,$D$32),IF($O$2="Railway",$F$31,$F$32)))</f>
        <v>544669049.35709202</v>
      </c>
      <c r="O456" s="122">
        <f>'CBA Result'!$G$162+'CBA Result'!$G$166+'CBA Result'!$G$167+'CBA Result'!$G$168+'CBA Result'!$G$169</f>
        <v>36081859.323037572</v>
      </c>
      <c r="P456" s="122">
        <f>'CBA Result'!$G$164+'CBA Result'!$G$165</f>
        <v>3215028601.0041852</v>
      </c>
      <c r="Q456" s="122">
        <f>'CBA Result'!$G$149</f>
        <v>-2742713597.7746048</v>
      </c>
      <c r="R456" s="122">
        <v>0.54976391430014471</v>
      </c>
      <c r="S456" s="122">
        <f t="shared" si="25"/>
        <v>4073935158.8874512</v>
      </c>
      <c r="T456" s="122">
        <v>0.81591822362002575</v>
      </c>
      <c r="U456" s="122">
        <f t="shared" si="26"/>
        <v>-2574187720.5075312</v>
      </c>
      <c r="V456" s="3">
        <f t="shared" si="27"/>
        <v>1.8082154733648779</v>
      </c>
    </row>
    <row r="457" spans="13:22" x14ac:dyDescent="0.25">
      <c r="M457" s="3">
        <v>453</v>
      </c>
      <c r="N457" s="122">
        <f>('CBA Result'!$G$163*_xlfn.GAMMA.INV(T457,IF($O$2="Railway",$D$31,$D$32),IF($O$2="Railway",$F$31,$F$32)))</f>
        <v>304629125.69647801</v>
      </c>
      <c r="O457" s="122">
        <f>'CBA Result'!$G$162+'CBA Result'!$G$166+'CBA Result'!$G$167+'CBA Result'!$G$168+'CBA Result'!$G$169</f>
        <v>36081859.323037572</v>
      </c>
      <c r="P457" s="122">
        <f>'CBA Result'!$G$164+'CBA Result'!$G$165</f>
        <v>3215028601.0041852</v>
      </c>
      <c r="Q457" s="122">
        <f>'CBA Result'!$G$149</f>
        <v>-2742713597.7746048</v>
      </c>
      <c r="R457" s="122">
        <v>0.38429907202920399</v>
      </c>
      <c r="S457" s="122">
        <f t="shared" si="25"/>
        <v>3366880775.9587498</v>
      </c>
      <c r="T457" s="122">
        <v>0.23330126559574371</v>
      </c>
      <c r="U457" s="122">
        <f t="shared" si="26"/>
        <v>-1439722994.3622248</v>
      </c>
      <c r="V457" s="3">
        <f t="shared" si="27"/>
        <v>2.5752118813804676</v>
      </c>
    </row>
    <row r="458" spans="13:22" x14ac:dyDescent="0.25">
      <c r="M458" s="3">
        <v>454</v>
      </c>
      <c r="N458" s="122">
        <f>('CBA Result'!$G$163*_xlfn.GAMMA.INV(T458,IF($O$2="Railway",$D$31,$D$32),IF($O$2="Railway",$F$31,$F$32)))</f>
        <v>412427840.63752615</v>
      </c>
      <c r="O458" s="122">
        <f>'CBA Result'!$G$162+'CBA Result'!$G$166+'CBA Result'!$G$167+'CBA Result'!$G$168+'CBA Result'!$G$169</f>
        <v>36081859.323037572</v>
      </c>
      <c r="P458" s="122">
        <f>'CBA Result'!$G$164+'CBA Result'!$G$165</f>
        <v>3215028601.0041852</v>
      </c>
      <c r="Q458" s="122">
        <f>'CBA Result'!$G$149</f>
        <v>-2742713597.7746048</v>
      </c>
      <c r="R458" s="122">
        <v>0.23235622323017957</v>
      </c>
      <c r="S458" s="122">
        <f t="shared" si="25"/>
        <v>2698475747.0090098</v>
      </c>
      <c r="T458" s="122">
        <v>0.53249555046833252</v>
      </c>
      <c r="U458" s="122">
        <f t="shared" si="26"/>
        <v>-1949195909.3649812</v>
      </c>
      <c r="V458" s="3">
        <f t="shared" si="27"/>
        <v>1.6145044383941962</v>
      </c>
    </row>
    <row r="459" spans="13:22" x14ac:dyDescent="0.25">
      <c r="M459" s="3">
        <v>455</v>
      </c>
      <c r="N459" s="122">
        <f>('CBA Result'!$G$163*_xlfn.GAMMA.INV(T459,IF($O$2="Railway",$D$31,$D$32),IF($O$2="Railway",$F$31,$F$32)))</f>
        <v>285363150.2275815</v>
      </c>
      <c r="O459" s="122">
        <f>'CBA Result'!$G$162+'CBA Result'!$G$166+'CBA Result'!$G$167+'CBA Result'!$G$168+'CBA Result'!$G$169</f>
        <v>36081859.323037572</v>
      </c>
      <c r="P459" s="122">
        <f>'CBA Result'!$G$164+'CBA Result'!$G$165</f>
        <v>3215028601.0041852</v>
      </c>
      <c r="Q459" s="122">
        <f>'CBA Result'!$G$149</f>
        <v>-2742713597.7746048</v>
      </c>
      <c r="R459" s="122">
        <v>0.77631758382551852</v>
      </c>
      <c r="S459" s="122">
        <f t="shared" si="25"/>
        <v>5193473067.384284</v>
      </c>
      <c r="T459" s="122">
        <v>0.18604906833803603</v>
      </c>
      <c r="U459" s="122">
        <f t="shared" si="26"/>
        <v>-1348669101.1142571</v>
      </c>
      <c r="V459" s="3">
        <f t="shared" si="27"/>
        <v>4.0891557998759902</v>
      </c>
    </row>
    <row r="460" spans="13:22" x14ac:dyDescent="0.25">
      <c r="M460" s="3">
        <v>456</v>
      </c>
      <c r="N460" s="122">
        <f>('CBA Result'!$G$163*_xlfn.GAMMA.INV(T460,IF($O$2="Railway",$D$31,$D$32),IF($O$2="Railway",$F$31,$F$32)))</f>
        <v>181475794.41325632</v>
      </c>
      <c r="O460" s="122">
        <f>'CBA Result'!$G$162+'CBA Result'!$G$166+'CBA Result'!$G$167+'CBA Result'!$G$168+'CBA Result'!$G$169</f>
        <v>36081859.323037572</v>
      </c>
      <c r="P460" s="122">
        <f>'CBA Result'!$G$164+'CBA Result'!$G$165</f>
        <v>3215028601.0041852</v>
      </c>
      <c r="Q460" s="122">
        <f>'CBA Result'!$G$149</f>
        <v>-2742713597.7746048</v>
      </c>
      <c r="R460" s="122">
        <v>0.64935550526496733</v>
      </c>
      <c r="S460" s="122">
        <f t="shared" si="25"/>
        <v>4528037360.5138588</v>
      </c>
      <c r="T460" s="122">
        <v>2.5771693514555771E-2</v>
      </c>
      <c r="U460" s="122">
        <f t="shared" si="26"/>
        <v>-857681856.71531045</v>
      </c>
      <c r="V460" s="3">
        <f t="shared" si="27"/>
        <v>5.5330481542707428</v>
      </c>
    </row>
    <row r="461" spans="13:22" x14ac:dyDescent="0.25">
      <c r="M461" s="3">
        <v>457</v>
      </c>
      <c r="N461" s="122">
        <f>('CBA Result'!$G$163*_xlfn.GAMMA.INV(T461,IF($O$2="Railway",$D$31,$D$32),IF($O$2="Railway",$F$31,$F$32)))</f>
        <v>288843521.59619856</v>
      </c>
      <c r="O461" s="122">
        <f>'CBA Result'!$G$162+'CBA Result'!$G$166+'CBA Result'!$G$167+'CBA Result'!$G$168+'CBA Result'!$G$169</f>
        <v>36081859.323037572</v>
      </c>
      <c r="P461" s="122">
        <f>'CBA Result'!$G$164+'CBA Result'!$G$165</f>
        <v>3215028601.0041852</v>
      </c>
      <c r="Q461" s="122">
        <f>'CBA Result'!$G$149</f>
        <v>-2742713597.7746048</v>
      </c>
      <c r="R461" s="122">
        <v>0.49776037855779254</v>
      </c>
      <c r="S461" s="122">
        <f t="shared" si="25"/>
        <v>3848523076.927887</v>
      </c>
      <c r="T461" s="122">
        <v>0.19426820022442848</v>
      </c>
      <c r="U461" s="122">
        <f t="shared" si="26"/>
        <v>-1365117858.8515935</v>
      </c>
      <c r="V461" s="3">
        <f t="shared" si="27"/>
        <v>3.0572074277586845</v>
      </c>
    </row>
    <row r="462" spans="13:22" x14ac:dyDescent="0.25">
      <c r="M462" s="3">
        <v>458</v>
      </c>
      <c r="N462" s="122">
        <f>('CBA Result'!$G$163*_xlfn.GAMMA.INV(T462,IF($O$2="Railway",$D$31,$D$32),IF($O$2="Railway",$F$31,$F$32)))</f>
        <v>357650896.53557253</v>
      </c>
      <c r="O462" s="122">
        <f>'CBA Result'!$G$162+'CBA Result'!$G$166+'CBA Result'!$G$167+'CBA Result'!$G$168+'CBA Result'!$G$169</f>
        <v>36081859.323037572</v>
      </c>
      <c r="P462" s="122">
        <f>'CBA Result'!$G$164+'CBA Result'!$G$165</f>
        <v>3215028601.0041852</v>
      </c>
      <c r="Q462" s="122">
        <f>'CBA Result'!$G$149</f>
        <v>-2742713597.7746048</v>
      </c>
      <c r="R462" s="122">
        <v>0.9737363272453311</v>
      </c>
      <c r="S462" s="122">
        <f t="shared" si="25"/>
        <v>7062579668.5307484</v>
      </c>
      <c r="T462" s="122">
        <v>0.37860368945111433</v>
      </c>
      <c r="U462" s="122">
        <f t="shared" si="26"/>
        <v>-1690311845.6558077</v>
      </c>
      <c r="V462" s="3">
        <f t="shared" si="27"/>
        <v>4.4112052125484906</v>
      </c>
    </row>
    <row r="463" spans="13:22" x14ac:dyDescent="0.25">
      <c r="M463" s="3">
        <v>459</v>
      </c>
      <c r="N463" s="122">
        <f>('CBA Result'!$G$163*_xlfn.GAMMA.INV(T463,IF($O$2="Railway",$D$31,$D$32),IF($O$2="Railway",$F$31,$F$32)))</f>
        <v>297629484.07991672</v>
      </c>
      <c r="O463" s="122">
        <f>'CBA Result'!$G$162+'CBA Result'!$G$166+'CBA Result'!$G$167+'CBA Result'!$G$168+'CBA Result'!$G$169</f>
        <v>36081859.323037572</v>
      </c>
      <c r="P463" s="122">
        <f>'CBA Result'!$G$164+'CBA Result'!$G$165</f>
        <v>3215028601.0041852</v>
      </c>
      <c r="Q463" s="122">
        <f>'CBA Result'!$G$149</f>
        <v>-2742713597.7746048</v>
      </c>
      <c r="R463" s="122">
        <v>0.38832713904326455</v>
      </c>
      <c r="S463" s="122">
        <f t="shared" si="25"/>
        <v>3383972374.0706534</v>
      </c>
      <c r="T463" s="122">
        <v>0.21565669834394985</v>
      </c>
      <c r="U463" s="122">
        <f t="shared" si="26"/>
        <v>-1406641636.9423866</v>
      </c>
      <c r="V463" s="3">
        <f t="shared" si="27"/>
        <v>2.6429501443983465</v>
      </c>
    </row>
    <row r="464" spans="13:22" x14ac:dyDescent="0.25">
      <c r="M464" s="3">
        <v>460</v>
      </c>
      <c r="N464" s="122">
        <f>('CBA Result'!$G$163*_xlfn.GAMMA.INV(T464,IF($O$2="Railway",$D$31,$D$32),IF($O$2="Railway",$F$31,$F$32)))</f>
        <v>536325515.27564996</v>
      </c>
      <c r="O464" s="122">
        <f>'CBA Result'!$G$162+'CBA Result'!$G$166+'CBA Result'!$G$167+'CBA Result'!$G$168+'CBA Result'!$G$169</f>
        <v>36081859.323037572</v>
      </c>
      <c r="P464" s="122">
        <f>'CBA Result'!$G$164+'CBA Result'!$G$165</f>
        <v>3215028601.0041852</v>
      </c>
      <c r="Q464" s="122">
        <f>'CBA Result'!$G$149</f>
        <v>-2742713597.7746048</v>
      </c>
      <c r="R464" s="122">
        <v>0.59776162677444011</v>
      </c>
      <c r="S464" s="122">
        <f t="shared" si="25"/>
        <v>4288085975.9257393</v>
      </c>
      <c r="T464" s="122">
        <v>0.8030100323558037</v>
      </c>
      <c r="U464" s="122">
        <f t="shared" si="26"/>
        <v>-2534754925.4856076</v>
      </c>
      <c r="V464" s="3">
        <f t="shared" si="27"/>
        <v>1.9175397596251853</v>
      </c>
    </row>
    <row r="465" spans="13:22" x14ac:dyDescent="0.25">
      <c r="M465" s="3">
        <v>461</v>
      </c>
      <c r="N465" s="122">
        <f>('CBA Result'!$G$163*_xlfn.GAMMA.INV(T465,IF($O$2="Railway",$D$31,$D$32),IF($O$2="Railway",$F$31,$F$32)))</f>
        <v>326660501.7915172</v>
      </c>
      <c r="O465" s="122">
        <f>'CBA Result'!$G$162+'CBA Result'!$G$166+'CBA Result'!$G$167+'CBA Result'!$G$168+'CBA Result'!$G$169</f>
        <v>36081859.323037572</v>
      </c>
      <c r="P465" s="122">
        <f>'CBA Result'!$G$164+'CBA Result'!$G$165</f>
        <v>3215028601.0041852</v>
      </c>
      <c r="Q465" s="122">
        <f>'CBA Result'!$G$149</f>
        <v>-2742713597.7746048</v>
      </c>
      <c r="R465" s="122">
        <v>0.55248005250146404</v>
      </c>
      <c r="S465" s="122">
        <f t="shared" si="25"/>
        <v>4085872170.0757256</v>
      </c>
      <c r="T465" s="122">
        <v>0.29171505939806286</v>
      </c>
      <c r="U465" s="122">
        <f t="shared" si="26"/>
        <v>-1543846586.2510517</v>
      </c>
      <c r="V465" s="3">
        <f t="shared" si="27"/>
        <v>2.8815133387009162</v>
      </c>
    </row>
    <row r="466" spans="13:22" x14ac:dyDescent="0.25">
      <c r="M466" s="3">
        <v>462</v>
      </c>
      <c r="N466" s="122">
        <f>('CBA Result'!$G$163*_xlfn.GAMMA.INV(T466,IF($O$2="Railway",$D$31,$D$32),IF($O$2="Railway",$F$31,$F$32)))</f>
        <v>325611173.15142059</v>
      </c>
      <c r="O466" s="122">
        <f>'CBA Result'!$G$162+'CBA Result'!$G$166+'CBA Result'!$G$167+'CBA Result'!$G$168+'CBA Result'!$G$169</f>
        <v>36081859.323037572</v>
      </c>
      <c r="P466" s="122">
        <f>'CBA Result'!$G$164+'CBA Result'!$G$165</f>
        <v>3215028601.0041852</v>
      </c>
      <c r="Q466" s="122">
        <f>'CBA Result'!$G$149</f>
        <v>-2742713597.7746048</v>
      </c>
      <c r="R466" s="122">
        <v>0.79830577650149759</v>
      </c>
      <c r="S466" s="122">
        <f t="shared" si="25"/>
        <v>5326152414.0076895</v>
      </c>
      <c r="T466" s="122">
        <v>0.28885032013384659</v>
      </c>
      <c r="U466" s="122">
        <f t="shared" si="26"/>
        <v>-1538887301.5197053</v>
      </c>
      <c r="V466" s="3">
        <f t="shared" si="27"/>
        <v>3.6960766658254962</v>
      </c>
    </row>
    <row r="467" spans="13:22" x14ac:dyDescent="0.25">
      <c r="M467" s="3">
        <v>463</v>
      </c>
      <c r="N467" s="122">
        <f>('CBA Result'!$G$163*_xlfn.GAMMA.INV(T467,IF($O$2="Railway",$D$31,$D$32),IF($O$2="Railway",$F$31,$F$32)))</f>
        <v>422295536.68814766</v>
      </c>
      <c r="O467" s="122">
        <f>'CBA Result'!$G$162+'CBA Result'!$G$166+'CBA Result'!$G$167+'CBA Result'!$G$168+'CBA Result'!$G$169</f>
        <v>36081859.323037572</v>
      </c>
      <c r="P467" s="122">
        <f>'CBA Result'!$G$164+'CBA Result'!$G$165</f>
        <v>3215028601.0041852</v>
      </c>
      <c r="Q467" s="122">
        <f>'CBA Result'!$G$149</f>
        <v>-2742713597.7746048</v>
      </c>
      <c r="R467" s="122">
        <v>0.81747925264447818</v>
      </c>
      <c r="S467" s="122">
        <f t="shared" si="25"/>
        <v>5448282081.8962955</v>
      </c>
      <c r="T467" s="122">
        <v>0.55889370533694482</v>
      </c>
      <c r="U467" s="122">
        <f t="shared" si="26"/>
        <v>-1995832122.7374749</v>
      </c>
      <c r="V467" s="3">
        <f t="shared" si="27"/>
        <v>2.9594971493924711</v>
      </c>
    </row>
    <row r="468" spans="13:22" x14ac:dyDescent="0.25">
      <c r="M468" s="3">
        <v>464</v>
      </c>
      <c r="N468" s="122">
        <f>('CBA Result'!$G$163*_xlfn.GAMMA.INV(T468,IF($O$2="Railway",$D$31,$D$32),IF($O$2="Railway",$F$31,$F$32)))</f>
        <v>445262562.76170892</v>
      </c>
      <c r="O468" s="122">
        <f>'CBA Result'!$G$162+'CBA Result'!$G$166+'CBA Result'!$G$167+'CBA Result'!$G$168+'CBA Result'!$G$169</f>
        <v>36081859.323037572</v>
      </c>
      <c r="P468" s="122">
        <f>'CBA Result'!$G$164+'CBA Result'!$G$165</f>
        <v>3215028601.0041852</v>
      </c>
      <c r="Q468" s="122">
        <f>'CBA Result'!$G$149</f>
        <v>-2742713597.7746048</v>
      </c>
      <c r="R468" s="122">
        <v>0.93901654622963882</v>
      </c>
      <c r="S468" s="122">
        <f t="shared" si="25"/>
        <v>6500487065.8237543</v>
      </c>
      <c r="T468" s="122">
        <v>0.61764725958831312</v>
      </c>
      <c r="U468" s="122">
        <f t="shared" si="26"/>
        <v>-2104377736.9318604</v>
      </c>
      <c r="V468" s="3">
        <f t="shared" si="27"/>
        <v>3.3177653257669735</v>
      </c>
    </row>
    <row r="469" spans="13:22" x14ac:dyDescent="0.25">
      <c r="M469" s="3">
        <v>465</v>
      </c>
      <c r="N469" s="122">
        <f>('CBA Result'!$G$163*_xlfn.GAMMA.INV(T469,IF($O$2="Railway",$D$31,$D$32),IF($O$2="Railway",$F$31,$F$32)))</f>
        <v>225028628.27271315</v>
      </c>
      <c r="O469" s="122">
        <f>'CBA Result'!$G$162+'CBA Result'!$G$166+'CBA Result'!$G$167+'CBA Result'!$G$168+'CBA Result'!$G$169</f>
        <v>36081859.323037572</v>
      </c>
      <c r="P469" s="122">
        <f>'CBA Result'!$G$164+'CBA Result'!$G$165</f>
        <v>3215028601.0041852</v>
      </c>
      <c r="Q469" s="122">
        <f>'CBA Result'!$G$149</f>
        <v>-2742713597.7746048</v>
      </c>
      <c r="R469" s="122">
        <v>0.48444866704334433</v>
      </c>
      <c r="S469" s="122">
        <f t="shared" si="25"/>
        <v>3791576897.1753783</v>
      </c>
      <c r="T469" s="122">
        <v>7.1652623881174993E-2</v>
      </c>
      <c r="U469" s="122">
        <f t="shared" si="26"/>
        <v>-1063519089.8877347</v>
      </c>
      <c r="V469" s="3">
        <f t="shared" si="27"/>
        <v>3.8106390598018618</v>
      </c>
    </row>
    <row r="470" spans="13:22" x14ac:dyDescent="0.25">
      <c r="M470" s="3">
        <v>466</v>
      </c>
      <c r="N470" s="122">
        <f>('CBA Result'!$G$163*_xlfn.GAMMA.INV(T470,IF($O$2="Railway",$D$31,$D$32),IF($O$2="Railway",$F$31,$F$32)))</f>
        <v>236879622.58528093</v>
      </c>
      <c r="O470" s="122">
        <f>'CBA Result'!$G$162+'CBA Result'!$G$166+'CBA Result'!$G$167+'CBA Result'!$G$168+'CBA Result'!$G$169</f>
        <v>36081859.323037572</v>
      </c>
      <c r="P470" s="122">
        <f>'CBA Result'!$G$164+'CBA Result'!$G$165</f>
        <v>3215028601.0041852</v>
      </c>
      <c r="Q470" s="122">
        <f>'CBA Result'!$G$149</f>
        <v>-2742713597.7746048</v>
      </c>
      <c r="R470" s="122">
        <v>0.48631829483332778</v>
      </c>
      <c r="S470" s="122">
        <f t="shared" si="25"/>
        <v>3799560941.6199913</v>
      </c>
      <c r="T470" s="122">
        <v>8.9527832714985656E-2</v>
      </c>
      <c r="U470" s="122">
        <f t="shared" si="26"/>
        <v>-1119528668.6791596</v>
      </c>
      <c r="V470" s="3">
        <f t="shared" si="27"/>
        <v>3.6377115990545792</v>
      </c>
    </row>
    <row r="471" spans="13:22" x14ac:dyDescent="0.25">
      <c r="M471" s="3">
        <v>467</v>
      </c>
      <c r="N471" s="122">
        <f>('CBA Result'!$G$163*_xlfn.GAMMA.INV(T471,IF($O$2="Railway",$D$31,$D$32),IF($O$2="Railway",$F$31,$F$32)))</f>
        <v>416776772.43187922</v>
      </c>
      <c r="O471" s="122">
        <f>'CBA Result'!$G$162+'CBA Result'!$G$166+'CBA Result'!$G$167+'CBA Result'!$G$168+'CBA Result'!$G$169</f>
        <v>36081859.323037572</v>
      </c>
      <c r="P471" s="122">
        <f>'CBA Result'!$G$164+'CBA Result'!$G$165</f>
        <v>3215028601.0041852</v>
      </c>
      <c r="Q471" s="122">
        <f>'CBA Result'!$G$149</f>
        <v>-2742713597.7746048</v>
      </c>
      <c r="R471" s="122">
        <v>0.21712043585245122</v>
      </c>
      <c r="S471" s="122">
        <f t="shared" si="25"/>
        <v>2626547493.0038929</v>
      </c>
      <c r="T471" s="122">
        <v>0.54420584020329876</v>
      </c>
      <c r="U471" s="122">
        <f t="shared" si="26"/>
        <v>-1969749614.1065352</v>
      </c>
      <c r="V471" s="3">
        <f t="shared" si="27"/>
        <v>1.5633490179185068</v>
      </c>
    </row>
    <row r="472" spans="13:22" x14ac:dyDescent="0.25">
      <c r="M472" s="3">
        <v>468</v>
      </c>
      <c r="N472" s="122">
        <f>('CBA Result'!$G$163*_xlfn.GAMMA.INV(T472,IF($O$2="Railway",$D$31,$D$32),IF($O$2="Railway",$F$31,$F$32)))</f>
        <v>329986897.36903274</v>
      </c>
      <c r="O472" s="122">
        <f>'CBA Result'!$G$162+'CBA Result'!$G$166+'CBA Result'!$G$167+'CBA Result'!$G$168+'CBA Result'!$G$169</f>
        <v>36081859.323037572</v>
      </c>
      <c r="P472" s="122">
        <f>'CBA Result'!$G$164+'CBA Result'!$G$165</f>
        <v>3215028601.0041852</v>
      </c>
      <c r="Q472" s="122">
        <f>'CBA Result'!$G$149</f>
        <v>-2742713597.7746048</v>
      </c>
      <c r="R472" s="122">
        <v>9.2306321133906688E-2</v>
      </c>
      <c r="S472" s="122">
        <f t="shared" si="25"/>
        <v>1945698368.2365189</v>
      </c>
      <c r="T472" s="122">
        <v>0.30084084432532165</v>
      </c>
      <c r="U472" s="122">
        <f t="shared" si="26"/>
        <v>-1559567631.277014</v>
      </c>
      <c r="V472" s="3">
        <f t="shared" si="27"/>
        <v>1.4823128401527896</v>
      </c>
    </row>
    <row r="473" spans="13:22" x14ac:dyDescent="0.25">
      <c r="M473" s="3">
        <v>469</v>
      </c>
      <c r="N473" s="122">
        <f>('CBA Result'!$G$163*_xlfn.GAMMA.INV(T473,IF($O$2="Railway",$D$31,$D$32),IF($O$2="Railway",$F$31,$F$32)))</f>
        <v>350102817.08825725</v>
      </c>
      <c r="O473" s="122">
        <f>'CBA Result'!$G$162+'CBA Result'!$G$166+'CBA Result'!$G$167+'CBA Result'!$G$168+'CBA Result'!$G$169</f>
        <v>36081859.323037572</v>
      </c>
      <c r="P473" s="122">
        <f>'CBA Result'!$G$164+'CBA Result'!$G$165</f>
        <v>3215028601.0041852</v>
      </c>
      <c r="Q473" s="122">
        <f>'CBA Result'!$G$149</f>
        <v>-2742713597.7746048</v>
      </c>
      <c r="R473" s="122">
        <v>0.59143031112389499</v>
      </c>
      <c r="S473" s="122">
        <f t="shared" si="25"/>
        <v>4259406404.3412328</v>
      </c>
      <c r="T473" s="122">
        <v>0.35715210352507554</v>
      </c>
      <c r="U473" s="122">
        <f t="shared" si="26"/>
        <v>-1654638488.6886201</v>
      </c>
      <c r="V473" s="3">
        <f t="shared" si="27"/>
        <v>2.8076169583329222</v>
      </c>
    </row>
    <row r="474" spans="13:22" x14ac:dyDescent="0.25">
      <c r="M474" s="3">
        <v>470</v>
      </c>
      <c r="N474" s="122">
        <f>('CBA Result'!$G$163*_xlfn.GAMMA.INV(T474,IF($O$2="Railway",$D$31,$D$32),IF($O$2="Railway",$F$31,$F$32)))</f>
        <v>464779438.12777007</v>
      </c>
      <c r="O474" s="122">
        <f>'CBA Result'!$G$162+'CBA Result'!$G$166+'CBA Result'!$G$167+'CBA Result'!$G$168+'CBA Result'!$G$169</f>
        <v>36081859.323037572</v>
      </c>
      <c r="P474" s="122">
        <f>'CBA Result'!$G$164+'CBA Result'!$G$165</f>
        <v>3215028601.0041852</v>
      </c>
      <c r="Q474" s="122">
        <f>'CBA Result'!$G$149</f>
        <v>-2742713597.7746048</v>
      </c>
      <c r="R474" s="122">
        <v>0.31321928607391392</v>
      </c>
      <c r="S474" s="122">
        <f t="shared" si="25"/>
        <v>3061919189.8098879</v>
      </c>
      <c r="T474" s="122">
        <v>0.66411841664024229</v>
      </c>
      <c r="U474" s="122">
        <f t="shared" si="26"/>
        <v>-2196617420.7716017</v>
      </c>
      <c r="V474" s="3">
        <f t="shared" si="27"/>
        <v>1.6219394663678868</v>
      </c>
    </row>
    <row r="475" spans="13:22" x14ac:dyDescent="0.25">
      <c r="M475" s="3">
        <v>471</v>
      </c>
      <c r="N475" s="122">
        <f>('CBA Result'!$G$163*_xlfn.GAMMA.INV(T475,IF($O$2="Railway",$D$31,$D$32),IF($O$2="Railway",$F$31,$F$32)))</f>
        <v>399596524.03859019</v>
      </c>
      <c r="O475" s="122">
        <f>'CBA Result'!$G$162+'CBA Result'!$G$166+'CBA Result'!$G$167+'CBA Result'!$G$168+'CBA Result'!$G$169</f>
        <v>36081859.323037572</v>
      </c>
      <c r="P475" s="122">
        <f>'CBA Result'!$G$164+'CBA Result'!$G$165</f>
        <v>3215028601.0041852</v>
      </c>
      <c r="Q475" s="122">
        <f>'CBA Result'!$G$149</f>
        <v>-2742713597.7746048</v>
      </c>
      <c r="R475" s="122">
        <v>0.49292548329327723</v>
      </c>
      <c r="S475" s="122">
        <f t="shared" si="25"/>
        <v>3827812101.5655231</v>
      </c>
      <c r="T475" s="122">
        <v>0.49732880551625736</v>
      </c>
      <c r="U475" s="122">
        <f t="shared" si="26"/>
        <v>-1888553180.2326522</v>
      </c>
      <c r="V475" s="3">
        <f t="shared" si="27"/>
        <v>2.2575432503319437</v>
      </c>
    </row>
    <row r="476" spans="13:22" x14ac:dyDescent="0.25">
      <c r="M476" s="3">
        <v>472</v>
      </c>
      <c r="N476" s="122">
        <f>('CBA Result'!$G$163*_xlfn.GAMMA.INV(T476,IF($O$2="Railway",$D$31,$D$32),IF($O$2="Railway",$F$31,$F$32)))</f>
        <v>560491601.98853755</v>
      </c>
      <c r="O476" s="122">
        <f>'CBA Result'!$G$162+'CBA Result'!$G$166+'CBA Result'!$G$167+'CBA Result'!$G$168+'CBA Result'!$G$169</f>
        <v>36081859.323037572</v>
      </c>
      <c r="P476" s="122">
        <f>'CBA Result'!$G$164+'CBA Result'!$G$165</f>
        <v>3215028601.0041852</v>
      </c>
      <c r="Q476" s="122">
        <f>'CBA Result'!$G$149</f>
        <v>-2742713597.7746048</v>
      </c>
      <c r="R476" s="122">
        <v>0.80776417472520046</v>
      </c>
      <c r="S476" s="122">
        <f t="shared" si="25"/>
        <v>5385576941.7147951</v>
      </c>
      <c r="T476" s="122">
        <v>0.83859603970686636</v>
      </c>
      <c r="U476" s="122">
        <f t="shared" si="26"/>
        <v>-2648967480.3250351</v>
      </c>
      <c r="V476" s="3">
        <f t="shared" si="27"/>
        <v>2.2582951461119278</v>
      </c>
    </row>
    <row r="477" spans="13:22" x14ac:dyDescent="0.25">
      <c r="M477" s="3">
        <v>473</v>
      </c>
      <c r="N477" s="122">
        <f>('CBA Result'!$G$163*_xlfn.GAMMA.INV(T477,IF($O$2="Railway",$D$31,$D$32),IF($O$2="Railway",$F$31,$F$32)))</f>
        <v>503808930.78905922</v>
      </c>
      <c r="O477" s="122">
        <f>'CBA Result'!$G$162+'CBA Result'!$G$166+'CBA Result'!$G$167+'CBA Result'!$G$168+'CBA Result'!$G$169</f>
        <v>36081859.323037572</v>
      </c>
      <c r="P477" s="122">
        <f>'CBA Result'!$G$164+'CBA Result'!$G$165</f>
        <v>3215028601.0041852</v>
      </c>
      <c r="Q477" s="122">
        <f>'CBA Result'!$G$149</f>
        <v>-2742713597.7746048</v>
      </c>
      <c r="R477" s="122">
        <v>0.11184845116152331</v>
      </c>
      <c r="S477" s="122">
        <f t="shared" si="25"/>
        <v>2069297050.3493288</v>
      </c>
      <c r="T477" s="122">
        <v>0.74619481190195813</v>
      </c>
      <c r="U477" s="122">
        <f t="shared" si="26"/>
        <v>-2381076664.16889</v>
      </c>
      <c r="V477" s="3">
        <f t="shared" si="27"/>
        <v>1.0958016932949775</v>
      </c>
    </row>
    <row r="478" spans="13:22" x14ac:dyDescent="0.25">
      <c r="M478" s="3">
        <v>474</v>
      </c>
      <c r="N478" s="122">
        <f>('CBA Result'!$G$163*_xlfn.GAMMA.INV(T478,IF($O$2="Railway",$D$31,$D$32),IF($O$2="Railway",$F$31,$F$32)))</f>
        <v>271949797.33415973</v>
      </c>
      <c r="O478" s="122">
        <f>'CBA Result'!$G$162+'CBA Result'!$G$166+'CBA Result'!$G$167+'CBA Result'!$G$168+'CBA Result'!$G$169</f>
        <v>36081859.323037572</v>
      </c>
      <c r="P478" s="122">
        <f>'CBA Result'!$G$164+'CBA Result'!$G$165</f>
        <v>3215028601.0041852</v>
      </c>
      <c r="Q478" s="122">
        <f>'CBA Result'!$G$149</f>
        <v>-2742713597.7746048</v>
      </c>
      <c r="R478" s="122">
        <v>0.49044350240412693</v>
      </c>
      <c r="S478" s="122">
        <f t="shared" si="25"/>
        <v>3817192837.0806098</v>
      </c>
      <c r="T478" s="122">
        <v>0.15584773545982922</v>
      </c>
      <c r="U478" s="122">
        <f t="shared" si="26"/>
        <v>-1285275581.0494826</v>
      </c>
      <c r="V478" s="3">
        <f t="shared" si="27"/>
        <v>3.2096031034600259</v>
      </c>
    </row>
    <row r="479" spans="13:22" x14ac:dyDescent="0.25">
      <c r="M479" s="3">
        <v>475</v>
      </c>
      <c r="N479" s="122">
        <f>('CBA Result'!$G$163*_xlfn.GAMMA.INV(T479,IF($O$2="Railway",$D$31,$D$32),IF($O$2="Railway",$F$31,$F$32)))</f>
        <v>558307865.18926585</v>
      </c>
      <c r="O479" s="122">
        <f>'CBA Result'!$G$162+'CBA Result'!$G$166+'CBA Result'!$G$167+'CBA Result'!$G$168+'CBA Result'!$G$169</f>
        <v>36081859.323037572</v>
      </c>
      <c r="P479" s="122">
        <f>'CBA Result'!$G$164+'CBA Result'!$G$165</f>
        <v>3215028601.0041852</v>
      </c>
      <c r="Q479" s="122">
        <f>'CBA Result'!$G$149</f>
        <v>-2742713597.7746048</v>
      </c>
      <c r="R479" s="122">
        <v>0.14370723337505076</v>
      </c>
      <c r="S479" s="122">
        <f t="shared" si="25"/>
        <v>2253092423.0726376</v>
      </c>
      <c r="T479" s="122">
        <v>0.83560360792544519</v>
      </c>
      <c r="U479" s="122">
        <f t="shared" si="26"/>
        <v>-2638646812.2787399</v>
      </c>
      <c r="V479" s="3">
        <f t="shared" si="27"/>
        <v>1.0791448610455943</v>
      </c>
    </row>
    <row r="480" spans="13:22" x14ac:dyDescent="0.25">
      <c r="M480" s="3">
        <v>476</v>
      </c>
      <c r="N480" s="122">
        <f>('CBA Result'!$G$163*_xlfn.GAMMA.INV(T480,IF($O$2="Railway",$D$31,$D$32),IF($O$2="Railway",$F$31,$F$32)))</f>
        <v>234247453.62157995</v>
      </c>
      <c r="O480" s="122">
        <f>'CBA Result'!$G$162+'CBA Result'!$G$166+'CBA Result'!$G$167+'CBA Result'!$G$168+'CBA Result'!$G$169</f>
        <v>36081859.323037572</v>
      </c>
      <c r="P480" s="122">
        <f>'CBA Result'!$G$164+'CBA Result'!$G$165</f>
        <v>3215028601.0041852</v>
      </c>
      <c r="Q480" s="122">
        <f>'CBA Result'!$G$149</f>
        <v>-2742713597.7746048</v>
      </c>
      <c r="R480" s="122">
        <v>4.4406010285527597E-2</v>
      </c>
      <c r="S480" s="122">
        <f t="shared" si="25"/>
        <v>1578207462.5854368</v>
      </c>
      <c r="T480" s="122">
        <v>8.535362870770169E-2</v>
      </c>
      <c r="U480" s="122">
        <f t="shared" si="26"/>
        <v>-1107088642.8824711</v>
      </c>
      <c r="V480" s="3">
        <f t="shared" si="27"/>
        <v>1.6697278825994566</v>
      </c>
    </row>
    <row r="481" spans="13:22" x14ac:dyDescent="0.25">
      <c r="M481" s="3">
        <v>477</v>
      </c>
      <c r="N481" s="122">
        <f>('CBA Result'!$G$163*_xlfn.GAMMA.INV(T481,IF($O$2="Railway",$D$31,$D$32),IF($O$2="Railway",$F$31,$F$32)))</f>
        <v>581676223.39814961</v>
      </c>
      <c r="O481" s="122">
        <f>'CBA Result'!$G$162+'CBA Result'!$G$166+'CBA Result'!$G$167+'CBA Result'!$G$168+'CBA Result'!$G$169</f>
        <v>36081859.323037572</v>
      </c>
      <c r="P481" s="122">
        <f>'CBA Result'!$G$164+'CBA Result'!$G$165</f>
        <v>3215028601.0041852</v>
      </c>
      <c r="Q481" s="122">
        <f>'CBA Result'!$G$149</f>
        <v>-2742713597.7746048</v>
      </c>
      <c r="R481" s="122">
        <v>0.14328891341479155</v>
      </c>
      <c r="S481" s="122">
        <f t="shared" si="25"/>
        <v>2250790257.6063652</v>
      </c>
      <c r="T481" s="122">
        <v>0.86543352979129617</v>
      </c>
      <c r="U481" s="122">
        <f t="shared" si="26"/>
        <v>-2749089182.4129238</v>
      </c>
      <c r="V481" s="3">
        <f t="shared" si="27"/>
        <v>1.0434540860583421</v>
      </c>
    </row>
    <row r="482" spans="13:22" x14ac:dyDescent="0.25">
      <c r="M482" s="3">
        <v>478</v>
      </c>
      <c r="N482" s="122">
        <f>('CBA Result'!$G$163*_xlfn.GAMMA.INV(T482,IF($O$2="Railway",$D$31,$D$32),IF($O$2="Railway",$F$31,$F$32)))</f>
        <v>250499334.03974229</v>
      </c>
      <c r="O482" s="122">
        <f>'CBA Result'!$G$162+'CBA Result'!$G$166+'CBA Result'!$G$167+'CBA Result'!$G$168+'CBA Result'!$G$169</f>
        <v>36081859.323037572</v>
      </c>
      <c r="P482" s="122">
        <f>'CBA Result'!$G$164+'CBA Result'!$G$165</f>
        <v>3215028601.0041852</v>
      </c>
      <c r="Q482" s="122">
        <f>'CBA Result'!$G$149</f>
        <v>-2742713597.7746048</v>
      </c>
      <c r="R482" s="122">
        <v>0.34537591165314574</v>
      </c>
      <c r="S482" s="122">
        <f t="shared" si="25"/>
        <v>3200882567.8050981</v>
      </c>
      <c r="T482" s="122">
        <v>0.1129633614401756</v>
      </c>
      <c r="U482" s="122">
        <f t="shared" si="26"/>
        <v>-1183897470.2923839</v>
      </c>
      <c r="V482" s="3">
        <f t="shared" si="27"/>
        <v>2.9457481316406469</v>
      </c>
    </row>
    <row r="483" spans="13:22" x14ac:dyDescent="0.25">
      <c r="M483" s="3">
        <v>479</v>
      </c>
      <c r="N483" s="122">
        <f>('CBA Result'!$G$163*_xlfn.GAMMA.INV(T483,IF($O$2="Railway",$D$31,$D$32),IF($O$2="Railway",$F$31,$F$32)))</f>
        <v>461497449.45504296</v>
      </c>
      <c r="O483" s="122">
        <f>'CBA Result'!$G$162+'CBA Result'!$G$166+'CBA Result'!$G$167+'CBA Result'!$G$168+'CBA Result'!$G$169</f>
        <v>36081859.323037572</v>
      </c>
      <c r="P483" s="122">
        <f>'CBA Result'!$G$164+'CBA Result'!$G$165</f>
        <v>3215028601.0041852</v>
      </c>
      <c r="Q483" s="122">
        <f>'CBA Result'!$G$149</f>
        <v>-2742713597.7746048</v>
      </c>
      <c r="R483" s="122">
        <v>0.23605181256443664</v>
      </c>
      <c r="S483" s="122">
        <f t="shared" si="25"/>
        <v>2715714722.4370155</v>
      </c>
      <c r="T483" s="122">
        <v>0.65654484353167475</v>
      </c>
      <c r="U483" s="122">
        <f t="shared" si="26"/>
        <v>-2181106249.4462781</v>
      </c>
      <c r="V483" s="3">
        <f t="shared" si="27"/>
        <v>1.4732404861206838</v>
      </c>
    </row>
    <row r="484" spans="13:22" x14ac:dyDescent="0.25">
      <c r="M484" s="3">
        <v>480</v>
      </c>
      <c r="N484" s="122">
        <f>('CBA Result'!$G$163*_xlfn.GAMMA.INV(T484,IF($O$2="Railway",$D$31,$D$32),IF($O$2="Railway",$F$31,$F$32)))</f>
        <v>348546844.02555788</v>
      </c>
      <c r="O484" s="122">
        <f>'CBA Result'!$G$162+'CBA Result'!$G$166+'CBA Result'!$G$167+'CBA Result'!$G$168+'CBA Result'!$G$169</f>
        <v>36081859.323037572</v>
      </c>
      <c r="P484" s="122">
        <f>'CBA Result'!$G$164+'CBA Result'!$G$165</f>
        <v>3215028601.0041852</v>
      </c>
      <c r="Q484" s="122">
        <f>'CBA Result'!$G$149</f>
        <v>-2742713597.7746048</v>
      </c>
      <c r="R484" s="122">
        <v>4.8002636565878332E-2</v>
      </c>
      <c r="S484" s="122">
        <f t="shared" si="25"/>
        <v>1610904040.3605201</v>
      </c>
      <c r="T484" s="122">
        <v>0.35274481486573572</v>
      </c>
      <c r="U484" s="122">
        <f t="shared" si="26"/>
        <v>-1647284726.3329859</v>
      </c>
      <c r="V484" s="3">
        <f t="shared" si="27"/>
        <v>1.2114073006379189</v>
      </c>
    </row>
    <row r="485" spans="13:22" x14ac:dyDescent="0.25">
      <c r="M485" s="3">
        <v>481</v>
      </c>
      <c r="N485" s="122">
        <f>('CBA Result'!$G$163*_xlfn.GAMMA.INV(T485,IF($O$2="Railway",$D$31,$D$32),IF($O$2="Railway",$F$31,$F$32)))</f>
        <v>293905358.12189305</v>
      </c>
      <c r="O485" s="122">
        <f>'CBA Result'!$G$162+'CBA Result'!$G$166+'CBA Result'!$G$167+'CBA Result'!$G$168+'CBA Result'!$G$169</f>
        <v>36081859.323037572</v>
      </c>
      <c r="P485" s="122">
        <f>'CBA Result'!$G$164+'CBA Result'!$G$165</f>
        <v>3215028601.0041852</v>
      </c>
      <c r="Q485" s="122">
        <f>'CBA Result'!$G$149</f>
        <v>-2742713597.7746048</v>
      </c>
      <c r="R485" s="122">
        <v>0.79969153922105152</v>
      </c>
      <c r="S485" s="122">
        <f t="shared" si="25"/>
        <v>5334764073.1222792</v>
      </c>
      <c r="T485" s="122">
        <v>0.20648258535685127</v>
      </c>
      <c r="U485" s="122">
        <f t="shared" si="26"/>
        <v>-1389040858.4107561</v>
      </c>
      <c r="V485" s="3">
        <f t="shared" si="27"/>
        <v>4.0781747032613742</v>
      </c>
    </row>
    <row r="486" spans="13:22" x14ac:dyDescent="0.25">
      <c r="M486" s="3">
        <v>482</v>
      </c>
      <c r="N486" s="122">
        <f>('CBA Result'!$G$163*_xlfn.GAMMA.INV(T486,IF($O$2="Railway",$D$31,$D$32),IF($O$2="Railway",$F$31,$F$32)))</f>
        <v>608009638.1806978</v>
      </c>
      <c r="O486" s="122">
        <f>'CBA Result'!$G$162+'CBA Result'!$G$166+'CBA Result'!$G$167+'CBA Result'!$G$168+'CBA Result'!$G$169</f>
        <v>36081859.323037572</v>
      </c>
      <c r="P486" s="122">
        <f>'CBA Result'!$G$164+'CBA Result'!$G$165</f>
        <v>3215028601.0041852</v>
      </c>
      <c r="Q486" s="122">
        <f>'CBA Result'!$G$149</f>
        <v>-2742713597.7746048</v>
      </c>
      <c r="R486" s="122">
        <v>0.62319497810158553</v>
      </c>
      <c r="S486" s="122">
        <f t="shared" si="25"/>
        <v>4404875634.988287</v>
      </c>
      <c r="T486" s="122">
        <v>0.89360497653970217</v>
      </c>
      <c r="U486" s="122">
        <f t="shared" si="26"/>
        <v>-2873544855.1783957</v>
      </c>
      <c r="V486" s="3">
        <f t="shared" si="27"/>
        <v>1.7570517903673273</v>
      </c>
    </row>
    <row r="487" spans="13:22" x14ac:dyDescent="0.25">
      <c r="M487" s="3">
        <v>483</v>
      </c>
      <c r="N487" s="122">
        <f>('CBA Result'!$G$163*_xlfn.GAMMA.INV(T487,IF($O$2="Railway",$D$31,$D$32),IF($O$2="Railway",$F$31,$F$32)))</f>
        <v>385726341.42050856</v>
      </c>
      <c r="O487" s="122">
        <f>'CBA Result'!$G$162+'CBA Result'!$G$166+'CBA Result'!$G$167+'CBA Result'!$G$168+'CBA Result'!$G$169</f>
        <v>36081859.323037572</v>
      </c>
      <c r="P487" s="122">
        <f>'CBA Result'!$G$164+'CBA Result'!$G$165</f>
        <v>3215028601.0041852</v>
      </c>
      <c r="Q487" s="122">
        <f>'CBA Result'!$G$149</f>
        <v>-2742713597.7746048</v>
      </c>
      <c r="R487" s="122">
        <v>0.88415982165152274</v>
      </c>
      <c r="S487" s="122">
        <f t="shared" si="25"/>
        <v>5941288195.5194225</v>
      </c>
      <c r="T487" s="122">
        <v>0.45848924712857442</v>
      </c>
      <c r="U487" s="122">
        <f t="shared" si="26"/>
        <v>-1823000614.2867682</v>
      </c>
      <c r="V487" s="3">
        <f t="shared" si="27"/>
        <v>3.4904521404961075</v>
      </c>
    </row>
    <row r="488" spans="13:22" x14ac:dyDescent="0.25">
      <c r="M488" s="3">
        <v>484</v>
      </c>
      <c r="N488" s="122">
        <f>('CBA Result'!$G$163*_xlfn.GAMMA.INV(T488,IF($O$2="Railway",$D$31,$D$32),IF($O$2="Railway",$F$31,$F$32)))</f>
        <v>542514345.55292308</v>
      </c>
      <c r="O488" s="122">
        <f>'CBA Result'!$G$162+'CBA Result'!$G$166+'CBA Result'!$G$167+'CBA Result'!$G$168+'CBA Result'!$G$169</f>
        <v>36081859.323037572</v>
      </c>
      <c r="P488" s="122">
        <f>'CBA Result'!$G$164+'CBA Result'!$G$165</f>
        <v>3215028601.0041852</v>
      </c>
      <c r="Q488" s="122">
        <f>'CBA Result'!$G$149</f>
        <v>-2742713597.7746048</v>
      </c>
      <c r="R488" s="122">
        <v>0.35042902668071196</v>
      </c>
      <c r="S488" s="122">
        <f t="shared" si="25"/>
        <v>3222543533.4577079</v>
      </c>
      <c r="T488" s="122">
        <v>0.81264850238826181</v>
      </c>
      <c r="U488" s="122">
        <f t="shared" si="26"/>
        <v>-2564004266.7559929</v>
      </c>
      <c r="V488" s="3">
        <f t="shared" si="27"/>
        <v>1.4825013310695125</v>
      </c>
    </row>
    <row r="489" spans="13:22" x14ac:dyDescent="0.25">
      <c r="M489" s="3">
        <v>485</v>
      </c>
      <c r="N489" s="122">
        <f>('CBA Result'!$G$163*_xlfn.GAMMA.INV(T489,IF($O$2="Railway",$D$31,$D$32),IF($O$2="Railway",$F$31,$F$32)))</f>
        <v>297853476.78929055</v>
      </c>
      <c r="O489" s="122">
        <f>'CBA Result'!$G$162+'CBA Result'!$G$166+'CBA Result'!$G$167+'CBA Result'!$G$168+'CBA Result'!$G$169</f>
        <v>36081859.323037572</v>
      </c>
      <c r="P489" s="122">
        <f>'CBA Result'!$G$164+'CBA Result'!$G$165</f>
        <v>3215028601.0041852</v>
      </c>
      <c r="Q489" s="122">
        <f>'CBA Result'!$G$149</f>
        <v>-2742713597.7746048</v>
      </c>
      <c r="R489" s="122">
        <v>0.19991890463639739</v>
      </c>
      <c r="S489" s="122">
        <f t="shared" si="25"/>
        <v>2543470908.0655775</v>
      </c>
      <c r="T489" s="122">
        <v>0.21621336731384555</v>
      </c>
      <c r="U489" s="122">
        <f t="shared" si="26"/>
        <v>-1407700260.1239939</v>
      </c>
      <c r="V489" s="3">
        <f t="shared" si="27"/>
        <v>2.0440475331903798</v>
      </c>
    </row>
    <row r="490" spans="13:22" x14ac:dyDescent="0.25">
      <c r="M490" s="3">
        <v>486</v>
      </c>
      <c r="N490" s="122">
        <f>('CBA Result'!$G$163*_xlfn.GAMMA.INV(T490,IF($O$2="Railway",$D$31,$D$32),IF($O$2="Railway",$F$31,$F$32)))</f>
        <v>632591327.55296469</v>
      </c>
      <c r="O490" s="122">
        <f>'CBA Result'!$G$162+'CBA Result'!$G$166+'CBA Result'!$G$167+'CBA Result'!$G$168+'CBA Result'!$G$169</f>
        <v>36081859.323037572</v>
      </c>
      <c r="P490" s="122">
        <f>'CBA Result'!$G$164+'CBA Result'!$G$165</f>
        <v>3215028601.0041852</v>
      </c>
      <c r="Q490" s="122">
        <f>'CBA Result'!$G$149</f>
        <v>-2742713597.7746048</v>
      </c>
      <c r="R490" s="122">
        <v>0.37861874845469357</v>
      </c>
      <c r="S490" s="122">
        <f t="shared" si="25"/>
        <v>3342757376.1224532</v>
      </c>
      <c r="T490" s="122">
        <v>0.9152656368329245</v>
      </c>
      <c r="U490" s="122">
        <f t="shared" si="26"/>
        <v>-2989721610.5973258</v>
      </c>
      <c r="V490" s="3">
        <f t="shared" si="27"/>
        <v>1.341740498105106</v>
      </c>
    </row>
    <row r="491" spans="13:22" x14ac:dyDescent="0.25">
      <c r="M491" s="3">
        <v>487</v>
      </c>
      <c r="N491" s="122">
        <f>('CBA Result'!$G$163*_xlfn.GAMMA.INV(T491,IF($O$2="Railway",$D$31,$D$32),IF($O$2="Railway",$F$31,$F$32)))</f>
        <v>411139438.42757666</v>
      </c>
      <c r="O491" s="122">
        <f>'CBA Result'!$G$162+'CBA Result'!$G$166+'CBA Result'!$G$167+'CBA Result'!$G$168+'CBA Result'!$G$169</f>
        <v>36081859.323037572</v>
      </c>
      <c r="P491" s="122">
        <f>'CBA Result'!$G$164+'CBA Result'!$G$165</f>
        <v>3215028601.0041852</v>
      </c>
      <c r="Q491" s="122">
        <f>'CBA Result'!$G$149</f>
        <v>-2742713597.7746048</v>
      </c>
      <c r="R491" s="122">
        <v>0.57445173132885552</v>
      </c>
      <c r="S491" s="122">
        <f t="shared" si="25"/>
        <v>4183184478.7323742</v>
      </c>
      <c r="T491" s="122">
        <v>0.52900457514689858</v>
      </c>
      <c r="U491" s="122">
        <f t="shared" si="26"/>
        <v>-1943106727.0407028</v>
      </c>
      <c r="V491" s="3">
        <f t="shared" si="27"/>
        <v>2.3829909659851607</v>
      </c>
    </row>
    <row r="492" spans="13:22" x14ac:dyDescent="0.25">
      <c r="M492" s="3">
        <v>488</v>
      </c>
      <c r="N492" s="122">
        <f>('CBA Result'!$G$163*_xlfn.GAMMA.INV(T492,IF($O$2="Railway",$D$31,$D$32),IF($O$2="Railway",$F$31,$F$32)))</f>
        <v>489960691.06697756</v>
      </c>
      <c r="O492" s="122">
        <f>'CBA Result'!$G$162+'CBA Result'!$G$166+'CBA Result'!$G$167+'CBA Result'!$G$168+'CBA Result'!$G$169</f>
        <v>36081859.323037572</v>
      </c>
      <c r="P492" s="122">
        <f>'CBA Result'!$G$164+'CBA Result'!$G$165</f>
        <v>3215028601.0041852</v>
      </c>
      <c r="Q492" s="122">
        <f>'CBA Result'!$G$149</f>
        <v>-2742713597.7746048</v>
      </c>
      <c r="R492" s="122">
        <v>0.11237342246383419</v>
      </c>
      <c r="S492" s="122">
        <f t="shared" si="25"/>
        <v>2072485569.3940961</v>
      </c>
      <c r="T492" s="122">
        <v>0.71879416624440884</v>
      </c>
      <c r="U492" s="122">
        <f t="shared" si="26"/>
        <v>-2315627803.6446781</v>
      </c>
      <c r="V492" s="3">
        <f t="shared" si="27"/>
        <v>1.1221700290928285</v>
      </c>
    </row>
    <row r="493" spans="13:22" x14ac:dyDescent="0.25">
      <c r="M493" s="3">
        <v>489</v>
      </c>
      <c r="N493" s="122">
        <f>('CBA Result'!$G$163*_xlfn.GAMMA.INV(T493,IF($O$2="Railway",$D$31,$D$32),IF($O$2="Railway",$F$31,$F$32)))</f>
        <v>225494978.05448768</v>
      </c>
      <c r="O493" s="122">
        <f>'CBA Result'!$G$162+'CBA Result'!$G$166+'CBA Result'!$G$167+'CBA Result'!$G$168+'CBA Result'!$G$169</f>
        <v>36081859.323037572</v>
      </c>
      <c r="P493" s="122">
        <f>'CBA Result'!$G$164+'CBA Result'!$G$165</f>
        <v>3215028601.0041852</v>
      </c>
      <c r="Q493" s="122">
        <f>'CBA Result'!$G$149</f>
        <v>-2742713597.7746048</v>
      </c>
      <c r="R493" s="122">
        <v>0.32269753558485759</v>
      </c>
      <c r="S493" s="122">
        <f t="shared" si="25"/>
        <v>3103106058.7770319</v>
      </c>
      <c r="T493" s="122">
        <v>7.2311327656002677E-2</v>
      </c>
      <c r="U493" s="122">
        <f t="shared" si="26"/>
        <v>-1065723128.9884001</v>
      </c>
      <c r="V493" s="3">
        <f t="shared" si="27"/>
        <v>3.1571829536517266</v>
      </c>
    </row>
    <row r="494" spans="13:22" x14ac:dyDescent="0.25">
      <c r="M494" s="3">
        <v>490</v>
      </c>
      <c r="N494" s="122">
        <f>('CBA Result'!$G$163*_xlfn.GAMMA.INV(T494,IF($O$2="Railway",$D$31,$D$32),IF($O$2="Railway",$F$31,$F$32)))</f>
        <v>270602802.3629126</v>
      </c>
      <c r="O494" s="122">
        <f>'CBA Result'!$G$162+'CBA Result'!$G$166+'CBA Result'!$G$167+'CBA Result'!$G$168+'CBA Result'!$G$169</f>
        <v>36081859.323037572</v>
      </c>
      <c r="P494" s="122">
        <f>'CBA Result'!$G$164+'CBA Result'!$G$165</f>
        <v>3215028601.0041852</v>
      </c>
      <c r="Q494" s="122">
        <f>'CBA Result'!$G$149</f>
        <v>-2742713597.7746048</v>
      </c>
      <c r="R494" s="122">
        <v>0.29177000768683126</v>
      </c>
      <c r="S494" s="122">
        <f t="shared" si="25"/>
        <v>2967844158.8055081</v>
      </c>
      <c r="T494" s="122">
        <v>0.15295174996112604</v>
      </c>
      <c r="U494" s="122">
        <f t="shared" si="26"/>
        <v>-1278909480.5364048</v>
      </c>
      <c r="V494" s="3">
        <f t="shared" si="27"/>
        <v>2.560407026710009</v>
      </c>
    </row>
    <row r="495" spans="13:22" x14ac:dyDescent="0.25">
      <c r="M495" s="3">
        <v>491</v>
      </c>
      <c r="N495" s="122">
        <f>('CBA Result'!$G$163*_xlfn.GAMMA.INV(T495,IF($O$2="Railway",$D$31,$D$32),IF($O$2="Railway",$F$31,$F$32)))</f>
        <v>372128794.1772629</v>
      </c>
      <c r="O495" s="122">
        <f>'CBA Result'!$G$162+'CBA Result'!$G$166+'CBA Result'!$G$167+'CBA Result'!$G$168+'CBA Result'!$G$169</f>
        <v>36081859.323037572</v>
      </c>
      <c r="P495" s="122">
        <f>'CBA Result'!$G$164+'CBA Result'!$G$165</f>
        <v>3215028601.0041852</v>
      </c>
      <c r="Q495" s="122">
        <f>'CBA Result'!$G$149</f>
        <v>-2742713597.7746048</v>
      </c>
      <c r="R495" s="122">
        <v>0.77524646922914719</v>
      </c>
      <c r="S495" s="122">
        <f t="shared" si="25"/>
        <v>5187187264.5003881</v>
      </c>
      <c r="T495" s="122">
        <v>0.41988744342223117</v>
      </c>
      <c r="U495" s="122">
        <f t="shared" si="26"/>
        <v>-1758736564.0641606</v>
      </c>
      <c r="V495" s="3">
        <f t="shared" si="27"/>
        <v>3.1814872291451164</v>
      </c>
    </row>
    <row r="496" spans="13:22" x14ac:dyDescent="0.25">
      <c r="M496" s="3">
        <v>492</v>
      </c>
      <c r="N496" s="122">
        <f>('CBA Result'!$G$163*_xlfn.GAMMA.INV(T496,IF($O$2="Railway",$D$31,$D$32),IF($O$2="Railway",$F$31,$F$32)))</f>
        <v>765904037.80064666</v>
      </c>
      <c r="O496" s="122">
        <f>'CBA Result'!$G$162+'CBA Result'!$G$166+'CBA Result'!$G$167+'CBA Result'!$G$168+'CBA Result'!$G$169</f>
        <v>36081859.323037572</v>
      </c>
      <c r="P496" s="122">
        <f>'CBA Result'!$G$164+'CBA Result'!$G$165</f>
        <v>3215028601.0041852</v>
      </c>
      <c r="Q496" s="122">
        <f>'CBA Result'!$G$149</f>
        <v>-2742713597.7746048</v>
      </c>
      <c r="R496" s="122">
        <v>0.1239426693551543</v>
      </c>
      <c r="S496" s="122">
        <f t="shared" si="25"/>
        <v>2141268437.5344744</v>
      </c>
      <c r="T496" s="122">
        <v>0.97818672790090022</v>
      </c>
      <c r="U496" s="122">
        <f t="shared" si="26"/>
        <v>-3619777498.8697166</v>
      </c>
      <c r="V496" s="3">
        <f t="shared" si="27"/>
        <v>0.81310366053637173</v>
      </c>
    </row>
    <row r="497" spans="13:22" x14ac:dyDescent="0.25">
      <c r="M497" s="3">
        <v>493</v>
      </c>
      <c r="N497" s="122">
        <f>('CBA Result'!$G$163*_xlfn.GAMMA.INV(T497,IF($O$2="Railway",$D$31,$D$32),IF($O$2="Railway",$F$31,$F$32)))</f>
        <v>370105104.5143019</v>
      </c>
      <c r="O497" s="122">
        <f>'CBA Result'!$G$162+'CBA Result'!$G$166+'CBA Result'!$G$167+'CBA Result'!$G$168+'CBA Result'!$G$169</f>
        <v>36081859.323037572</v>
      </c>
      <c r="P497" s="122">
        <f>'CBA Result'!$G$164+'CBA Result'!$G$165</f>
        <v>3215028601.0041852</v>
      </c>
      <c r="Q497" s="122">
        <f>'CBA Result'!$G$149</f>
        <v>-2742713597.7746048</v>
      </c>
      <c r="R497" s="122">
        <v>1.0438137648595691E-2</v>
      </c>
      <c r="S497" s="122">
        <f t="shared" si="25"/>
        <v>1152448869.8759921</v>
      </c>
      <c r="T497" s="122">
        <v>0.41411875401929843</v>
      </c>
      <c r="U497" s="122">
        <f t="shared" si="26"/>
        <v>-1749172302.818435</v>
      </c>
      <c r="V497" s="3">
        <f t="shared" si="27"/>
        <v>0.8910704972871496</v>
      </c>
    </row>
    <row r="498" spans="13:22" x14ac:dyDescent="0.25">
      <c r="M498" s="3">
        <v>494</v>
      </c>
      <c r="N498" s="122">
        <f>('CBA Result'!$G$163*_xlfn.GAMMA.INV(T498,IF($O$2="Railway",$D$31,$D$32),IF($O$2="Railway",$F$31,$F$32)))</f>
        <v>674133345.11673951</v>
      </c>
      <c r="O498" s="122">
        <f>'CBA Result'!$G$162+'CBA Result'!$G$166+'CBA Result'!$G$167+'CBA Result'!$G$168+'CBA Result'!$G$169</f>
        <v>36081859.323037572</v>
      </c>
      <c r="P498" s="122">
        <f>'CBA Result'!$G$164+'CBA Result'!$G$165</f>
        <v>3215028601.0041852</v>
      </c>
      <c r="Q498" s="122">
        <f>'CBA Result'!$G$149</f>
        <v>-2742713597.7746048</v>
      </c>
      <c r="R498" s="122">
        <v>0.5317211537783475</v>
      </c>
      <c r="S498" s="122">
        <f t="shared" si="25"/>
        <v>3995097802.1700444</v>
      </c>
      <c r="T498" s="122">
        <v>0.94330219480602728</v>
      </c>
      <c r="U498" s="122">
        <f t="shared" si="26"/>
        <v>-3186055423.9909854</v>
      </c>
      <c r="V498" s="3">
        <f t="shared" si="27"/>
        <v>1.4768459365706046</v>
      </c>
    </row>
    <row r="499" spans="13:22" x14ac:dyDescent="0.25">
      <c r="M499" s="3">
        <v>495</v>
      </c>
      <c r="N499" s="122">
        <f>('CBA Result'!$G$163*_xlfn.GAMMA.INV(T499,IF($O$2="Railway",$D$31,$D$32),IF($O$2="Railway",$F$31,$F$32)))</f>
        <v>437139810.56406039</v>
      </c>
      <c r="O499" s="122">
        <f>'CBA Result'!$G$162+'CBA Result'!$G$166+'CBA Result'!$G$167+'CBA Result'!$G$168+'CBA Result'!$G$169</f>
        <v>36081859.323037572</v>
      </c>
      <c r="P499" s="122">
        <f>'CBA Result'!$G$164+'CBA Result'!$G$165</f>
        <v>3215028601.0041852</v>
      </c>
      <c r="Q499" s="122">
        <f>'CBA Result'!$G$149</f>
        <v>-2742713597.7746048</v>
      </c>
      <c r="R499" s="122">
        <v>0.30435509222529455</v>
      </c>
      <c r="S499" s="122">
        <f t="shared" si="25"/>
        <v>3023197908.0184302</v>
      </c>
      <c r="T499" s="122">
        <v>0.59733622718389812</v>
      </c>
      <c r="U499" s="122">
        <f t="shared" si="26"/>
        <v>-2065988390.2476799</v>
      </c>
      <c r="V499" s="3">
        <f t="shared" si="27"/>
        <v>1.6923713581402855</v>
      </c>
    </row>
    <row r="500" spans="13:22" x14ac:dyDescent="0.25">
      <c r="M500" s="3">
        <v>496</v>
      </c>
      <c r="N500" s="122">
        <f>('CBA Result'!$G$163*_xlfn.GAMMA.INV(T500,IF($O$2="Railway",$D$31,$D$32),IF($O$2="Railway",$F$31,$F$32)))</f>
        <v>594683506.76503122</v>
      </c>
      <c r="O500" s="122">
        <f>'CBA Result'!$G$162+'CBA Result'!$G$166+'CBA Result'!$G$167+'CBA Result'!$G$168+'CBA Result'!$G$169</f>
        <v>36081859.323037572</v>
      </c>
      <c r="P500" s="122">
        <f>'CBA Result'!$G$164+'CBA Result'!$G$165</f>
        <v>3215028601.0041852</v>
      </c>
      <c r="Q500" s="122">
        <f>'CBA Result'!$G$149</f>
        <v>-2742713597.7746048</v>
      </c>
      <c r="R500" s="122">
        <v>0.42200252826616924</v>
      </c>
      <c r="S500" s="122">
        <f t="shared" si="25"/>
        <v>3526566834.5134187</v>
      </c>
      <c r="T500" s="122">
        <v>0.88003216565578579</v>
      </c>
      <c r="U500" s="122">
        <f t="shared" si="26"/>
        <v>-2810563556.9155889</v>
      </c>
      <c r="V500" s="3">
        <f t="shared" si="27"/>
        <v>1.4791809957017623</v>
      </c>
    </row>
    <row r="501" spans="13:22" x14ac:dyDescent="0.25">
      <c r="M501" s="3">
        <v>497</v>
      </c>
      <c r="N501" s="122">
        <f>('CBA Result'!$G$163*_xlfn.GAMMA.INV(T501,IF($O$2="Railway",$D$31,$D$32),IF($O$2="Railway",$F$31,$F$32)))</f>
        <v>549463213.50480306</v>
      </c>
      <c r="O501" s="122">
        <f>'CBA Result'!$G$162+'CBA Result'!$G$166+'CBA Result'!$G$167+'CBA Result'!$G$168+'CBA Result'!$G$169</f>
        <v>36081859.323037572</v>
      </c>
      <c r="P501" s="122">
        <f>'CBA Result'!$G$164+'CBA Result'!$G$165</f>
        <v>3215028601.0041852</v>
      </c>
      <c r="Q501" s="122">
        <f>'CBA Result'!$G$149</f>
        <v>-2742713597.7746048</v>
      </c>
      <c r="R501" s="122">
        <v>0.46473709716920941</v>
      </c>
      <c r="S501" s="122">
        <f t="shared" si="25"/>
        <v>3707634591.0022783</v>
      </c>
      <c r="T501" s="122">
        <v>0.82303560965129297</v>
      </c>
      <c r="U501" s="122">
        <f t="shared" si="26"/>
        <v>-2596845660.2118382</v>
      </c>
      <c r="V501" s="3">
        <f t="shared" si="27"/>
        <v>1.6532286572163484</v>
      </c>
    </row>
    <row r="502" spans="13:22" x14ac:dyDescent="0.25">
      <c r="M502" s="3">
        <v>498</v>
      </c>
      <c r="N502" s="122">
        <f>('CBA Result'!$G$163*_xlfn.GAMMA.INV(T502,IF($O$2="Railway",$D$31,$D$32),IF($O$2="Railway",$F$31,$F$32)))</f>
        <v>689131165.13895905</v>
      </c>
      <c r="O502" s="122">
        <f>'CBA Result'!$G$162+'CBA Result'!$G$166+'CBA Result'!$G$167+'CBA Result'!$G$168+'CBA Result'!$G$169</f>
        <v>36081859.323037572</v>
      </c>
      <c r="P502" s="122">
        <f>'CBA Result'!$G$164+'CBA Result'!$G$165</f>
        <v>3215028601.0041852</v>
      </c>
      <c r="Q502" s="122">
        <f>'CBA Result'!$G$149</f>
        <v>-2742713597.7746048</v>
      </c>
      <c r="R502" s="122">
        <v>0.49834129208334332</v>
      </c>
      <c r="S502" s="122">
        <f t="shared" si="25"/>
        <v>3851013778.878706</v>
      </c>
      <c r="T502" s="122">
        <v>0.95120035281055382</v>
      </c>
      <c r="U502" s="122">
        <f t="shared" si="26"/>
        <v>-3256937373.6467443</v>
      </c>
      <c r="V502" s="3">
        <f t="shared" si="27"/>
        <v>1.4050705550462488</v>
      </c>
    </row>
    <row r="503" spans="13:22" x14ac:dyDescent="0.25">
      <c r="M503" s="3">
        <v>499</v>
      </c>
      <c r="N503" s="122">
        <f>('CBA Result'!$G$163*_xlfn.GAMMA.INV(T503,IF($O$2="Railway",$D$31,$D$32),IF($O$2="Railway",$F$31,$F$32)))</f>
        <v>425865897.17917055</v>
      </c>
      <c r="O503" s="122">
        <f>'CBA Result'!$G$162+'CBA Result'!$G$166+'CBA Result'!$G$167+'CBA Result'!$G$168+'CBA Result'!$G$169</f>
        <v>36081859.323037572</v>
      </c>
      <c r="P503" s="122">
        <f>'CBA Result'!$G$164+'CBA Result'!$G$165</f>
        <v>3215028601.0041852</v>
      </c>
      <c r="Q503" s="122">
        <f>'CBA Result'!$G$149</f>
        <v>-2742713597.7746048</v>
      </c>
      <c r="R503" s="122">
        <v>0.91012832937803634</v>
      </c>
      <c r="S503" s="122">
        <f t="shared" si="25"/>
        <v>6179034433.6276245</v>
      </c>
      <c r="T503" s="122">
        <v>0.56828672920871071</v>
      </c>
      <c r="U503" s="122">
        <f t="shared" si="26"/>
        <v>-2012706182.5810163</v>
      </c>
      <c r="V503" s="3">
        <f t="shared" si="27"/>
        <v>3.2995288868312089</v>
      </c>
    </row>
    <row r="504" spans="13:22" x14ac:dyDescent="0.25">
      <c r="M504" s="3">
        <v>500</v>
      </c>
      <c r="N504" s="122">
        <f>('CBA Result'!$G$163*_xlfn.GAMMA.INV(T504,IF($O$2="Railway",$D$31,$D$32),IF($O$2="Railway",$F$31,$F$32)))</f>
        <v>407921079.02102983</v>
      </c>
      <c r="O504" s="122">
        <f>'CBA Result'!$G$162+'CBA Result'!$G$166+'CBA Result'!$G$167+'CBA Result'!$G$168+'CBA Result'!$G$169</f>
        <v>36081859.323037572</v>
      </c>
      <c r="P504" s="122">
        <f>'CBA Result'!$G$164+'CBA Result'!$G$165</f>
        <v>3215028601.0041852</v>
      </c>
      <c r="Q504" s="122">
        <f>'CBA Result'!$G$149</f>
        <v>-2742713597.7746048</v>
      </c>
      <c r="R504" s="122">
        <v>0.83268459217101021</v>
      </c>
      <c r="S504" s="122">
        <f t="shared" si="25"/>
        <v>5550219335.5844555</v>
      </c>
      <c r="T504" s="122">
        <v>0.52024305567319606</v>
      </c>
      <c r="U504" s="122">
        <f t="shared" si="26"/>
        <v>-1927896277.1825888</v>
      </c>
      <c r="V504" s="3">
        <f t="shared" si="27"/>
        <v>3.1092037185156185</v>
      </c>
    </row>
    <row r="505" spans="13:22" x14ac:dyDescent="0.25">
      <c r="M505" s="3">
        <v>501</v>
      </c>
      <c r="N505" s="122">
        <f>('CBA Result'!$G$163*_xlfn.GAMMA.INV(T505,IF($O$2="Railway",$D$31,$D$32),IF($O$2="Railway",$F$31,$F$32)))</f>
        <v>233167315.68796</v>
      </c>
      <c r="O505" s="122">
        <f>'CBA Result'!$G$162+'CBA Result'!$G$166+'CBA Result'!$G$167+'CBA Result'!$G$168+'CBA Result'!$G$169</f>
        <v>36081859.323037572</v>
      </c>
      <c r="P505" s="122">
        <f>'CBA Result'!$G$164+'CBA Result'!$G$165</f>
        <v>3215028601.0041852</v>
      </c>
      <c r="Q505" s="122">
        <f>'CBA Result'!$G$149</f>
        <v>-2742713597.7746048</v>
      </c>
      <c r="R505" s="122">
        <v>0.24647489777886533</v>
      </c>
      <c r="S505" s="122">
        <f t="shared" si="25"/>
        <v>2763938144.0518785</v>
      </c>
      <c r="T505" s="122">
        <v>8.3674339831617983E-2</v>
      </c>
      <c r="U505" s="122">
        <f t="shared" si="26"/>
        <v>-1101983748.8032849</v>
      </c>
      <c r="V505" s="3">
        <f t="shared" si="27"/>
        <v>2.752479174358796</v>
      </c>
    </row>
    <row r="506" spans="13:22" x14ac:dyDescent="0.25">
      <c r="M506" s="3">
        <v>502</v>
      </c>
      <c r="N506" s="122">
        <f>('CBA Result'!$G$163*_xlfn.GAMMA.INV(T506,IF($O$2="Railway",$D$31,$D$32),IF($O$2="Railway",$F$31,$F$32)))</f>
        <v>671341845.24321532</v>
      </c>
      <c r="O506" s="122">
        <f>'CBA Result'!$G$162+'CBA Result'!$G$166+'CBA Result'!$G$167+'CBA Result'!$G$168+'CBA Result'!$G$169</f>
        <v>36081859.323037572</v>
      </c>
      <c r="P506" s="122">
        <f>'CBA Result'!$G$164+'CBA Result'!$G$165</f>
        <v>3215028601.0041852</v>
      </c>
      <c r="Q506" s="122">
        <f>'CBA Result'!$G$149</f>
        <v>-2742713597.7746048</v>
      </c>
      <c r="R506" s="122">
        <v>0.66057439521092842</v>
      </c>
      <c r="S506" s="122">
        <f t="shared" si="25"/>
        <v>4581942609.8072119</v>
      </c>
      <c r="T506" s="122">
        <v>0.94171323191605461</v>
      </c>
      <c r="U506" s="122">
        <f t="shared" si="26"/>
        <v>-3172862376.3876634</v>
      </c>
      <c r="V506" s="3">
        <f t="shared" si="27"/>
        <v>1.6670645262576635</v>
      </c>
    </row>
    <row r="507" spans="13:22" x14ac:dyDescent="0.25">
      <c r="M507" s="3">
        <v>503</v>
      </c>
      <c r="N507" s="122">
        <f>('CBA Result'!$G$163*_xlfn.GAMMA.INV(T507,IF($O$2="Railway",$D$31,$D$32),IF($O$2="Railway",$F$31,$F$32)))</f>
        <v>376688806.92763138</v>
      </c>
      <c r="O507" s="122">
        <f>'CBA Result'!$G$162+'CBA Result'!$G$166+'CBA Result'!$G$167+'CBA Result'!$G$168+'CBA Result'!$G$169</f>
        <v>36081859.323037572</v>
      </c>
      <c r="P507" s="122">
        <f>'CBA Result'!$G$164+'CBA Result'!$G$165</f>
        <v>3215028601.0041852</v>
      </c>
      <c r="Q507" s="122">
        <f>'CBA Result'!$G$149</f>
        <v>-2742713597.7746048</v>
      </c>
      <c r="R507" s="122">
        <v>0.82226558192893862</v>
      </c>
      <c r="S507" s="122">
        <f t="shared" si="25"/>
        <v>5479845967.4293222</v>
      </c>
      <c r="T507" s="122">
        <v>0.43286996341899331</v>
      </c>
      <c r="U507" s="122">
        <f t="shared" si="26"/>
        <v>-1780287869.1019845</v>
      </c>
      <c r="V507" s="3">
        <f t="shared" si="27"/>
        <v>3.3099234881897797</v>
      </c>
    </row>
    <row r="508" spans="13:22" x14ac:dyDescent="0.25">
      <c r="M508" s="3">
        <v>504</v>
      </c>
      <c r="N508" s="122">
        <f>('CBA Result'!$G$163*_xlfn.GAMMA.INV(T508,IF($O$2="Railway",$D$31,$D$32),IF($O$2="Railway",$F$31,$F$32)))</f>
        <v>651119667.72951484</v>
      </c>
      <c r="O508" s="122">
        <f>'CBA Result'!$G$162+'CBA Result'!$G$166+'CBA Result'!$G$167+'CBA Result'!$G$168+'CBA Result'!$G$169</f>
        <v>36081859.323037572</v>
      </c>
      <c r="P508" s="122">
        <f>'CBA Result'!$G$164+'CBA Result'!$G$165</f>
        <v>3215028601.0041852</v>
      </c>
      <c r="Q508" s="122">
        <f>'CBA Result'!$G$149</f>
        <v>-2742713597.7746048</v>
      </c>
      <c r="R508" s="122">
        <v>0.98459801579275308</v>
      </c>
      <c r="S508" s="122">
        <f t="shared" si="25"/>
        <v>7344401909.3545408</v>
      </c>
      <c r="T508" s="122">
        <v>0.92898549609443237</v>
      </c>
      <c r="U508" s="122">
        <f t="shared" si="26"/>
        <v>-3077289328.6825738</v>
      </c>
      <c r="V508" s="3">
        <f t="shared" si="27"/>
        <v>2.609960448485201</v>
      </c>
    </row>
    <row r="509" spans="13:22" x14ac:dyDescent="0.25">
      <c r="M509" s="3">
        <v>505</v>
      </c>
      <c r="N509" s="122">
        <f>('CBA Result'!$G$163*_xlfn.GAMMA.INV(T509,IF($O$2="Railway",$D$31,$D$32),IF($O$2="Railway",$F$31,$F$32)))</f>
        <v>515278871.69176227</v>
      </c>
      <c r="O509" s="122">
        <f>'CBA Result'!$G$162+'CBA Result'!$G$166+'CBA Result'!$G$167+'CBA Result'!$G$168+'CBA Result'!$G$169</f>
        <v>36081859.323037572</v>
      </c>
      <c r="P509" s="122">
        <f>'CBA Result'!$G$164+'CBA Result'!$G$165</f>
        <v>3215028601.0041852</v>
      </c>
      <c r="Q509" s="122">
        <f>'CBA Result'!$G$149</f>
        <v>-2742713597.7746048</v>
      </c>
      <c r="R509" s="122">
        <v>0.50570411934411996</v>
      </c>
      <c r="S509" s="122">
        <f t="shared" si="25"/>
        <v>3882627089.8162088</v>
      </c>
      <c r="T509" s="122">
        <v>0.76743516519320021</v>
      </c>
      <c r="U509" s="122">
        <f t="shared" si="26"/>
        <v>-2435285327.3222971</v>
      </c>
      <c r="V509" s="3">
        <f t="shared" si="27"/>
        <v>1.8207262085820444</v>
      </c>
    </row>
    <row r="510" spans="13:22" x14ac:dyDescent="0.25">
      <c r="M510" s="3">
        <v>506</v>
      </c>
      <c r="N510" s="122">
        <f>('CBA Result'!$G$163*_xlfn.GAMMA.INV(T510,IF($O$2="Railway",$D$31,$D$32),IF($O$2="Railway",$F$31,$F$32)))</f>
        <v>328821442.27613777</v>
      </c>
      <c r="O510" s="122">
        <f>'CBA Result'!$G$162+'CBA Result'!$G$166+'CBA Result'!$G$167+'CBA Result'!$G$168+'CBA Result'!$G$169</f>
        <v>36081859.323037572</v>
      </c>
      <c r="P510" s="122">
        <f>'CBA Result'!$G$164+'CBA Result'!$G$165</f>
        <v>3215028601.0041852</v>
      </c>
      <c r="Q510" s="122">
        <f>'CBA Result'!$G$149</f>
        <v>-2742713597.7746048</v>
      </c>
      <c r="R510" s="122">
        <v>0.75214786734444949</v>
      </c>
      <c r="S510" s="122">
        <f t="shared" si="25"/>
        <v>5055160426.9757681</v>
      </c>
      <c r="T510" s="122">
        <v>0.29763600524040001</v>
      </c>
      <c r="U510" s="122">
        <f t="shared" si="26"/>
        <v>-1554059515.4909706</v>
      </c>
      <c r="V510" s="3">
        <f t="shared" si="27"/>
        <v>3.4876809250529859</v>
      </c>
    </row>
    <row r="511" spans="13:22" x14ac:dyDescent="0.25">
      <c r="M511" s="3">
        <v>507</v>
      </c>
      <c r="N511" s="122">
        <f>('CBA Result'!$G$163*_xlfn.GAMMA.INV(T511,IF($O$2="Railway",$D$31,$D$32),IF($O$2="Railway",$F$31,$F$32)))</f>
        <v>529662261.15208042</v>
      </c>
      <c r="O511" s="122">
        <f>'CBA Result'!$G$162+'CBA Result'!$G$166+'CBA Result'!$G$167+'CBA Result'!$G$168+'CBA Result'!$G$169</f>
        <v>36081859.323037572</v>
      </c>
      <c r="P511" s="122">
        <f>'CBA Result'!$G$164+'CBA Result'!$G$165</f>
        <v>3215028601.0041852</v>
      </c>
      <c r="Q511" s="122">
        <f>'CBA Result'!$G$149</f>
        <v>-2742713597.7746048</v>
      </c>
      <c r="R511" s="122">
        <v>0.88232448703763666</v>
      </c>
      <c r="S511" s="122">
        <f t="shared" si="25"/>
        <v>5925761688.0717287</v>
      </c>
      <c r="T511" s="122">
        <v>0.79221844113718076</v>
      </c>
      <c r="U511" s="122">
        <f t="shared" si="26"/>
        <v>-2503263385.8731403</v>
      </c>
      <c r="V511" s="3">
        <f t="shared" si="27"/>
        <v>2.5932172559950595</v>
      </c>
    </row>
    <row r="512" spans="13:22" x14ac:dyDescent="0.25">
      <c r="M512" s="3">
        <v>508</v>
      </c>
      <c r="N512" s="122">
        <f>('CBA Result'!$G$163*_xlfn.GAMMA.INV(T512,IF($O$2="Railway",$D$31,$D$32),IF($O$2="Railway",$F$31,$F$32)))</f>
        <v>360610382.70374179</v>
      </c>
      <c r="O512" s="122">
        <f>'CBA Result'!$G$162+'CBA Result'!$G$166+'CBA Result'!$G$167+'CBA Result'!$G$168+'CBA Result'!$G$169</f>
        <v>36081859.323037572</v>
      </c>
      <c r="P512" s="122">
        <f>'CBA Result'!$G$164+'CBA Result'!$G$165</f>
        <v>3215028601.0041852</v>
      </c>
      <c r="Q512" s="122">
        <f>'CBA Result'!$G$149</f>
        <v>-2742713597.7746048</v>
      </c>
      <c r="R512" s="122">
        <v>0.58957248687538377</v>
      </c>
      <c r="S512" s="122">
        <f t="shared" si="25"/>
        <v>4251018269.4873261</v>
      </c>
      <c r="T512" s="122">
        <v>0.38703711669597962</v>
      </c>
      <c r="U512" s="122">
        <f t="shared" si="26"/>
        <v>-1704298821.714215</v>
      </c>
      <c r="V512" s="3">
        <f t="shared" si="27"/>
        <v>2.7270514139294852</v>
      </c>
    </row>
    <row r="513" spans="13:22" x14ac:dyDescent="0.25">
      <c r="M513" s="3">
        <v>509</v>
      </c>
      <c r="N513" s="122">
        <f>('CBA Result'!$G$163*_xlfn.GAMMA.INV(T513,IF($O$2="Railway",$D$31,$D$32),IF($O$2="Railway",$F$31,$F$32)))</f>
        <v>139846255.45391652</v>
      </c>
      <c r="O513" s="122">
        <f>'CBA Result'!$G$162+'CBA Result'!$G$166+'CBA Result'!$G$167+'CBA Result'!$G$168+'CBA Result'!$G$169</f>
        <v>36081859.323037572</v>
      </c>
      <c r="P513" s="122">
        <f>'CBA Result'!$G$164+'CBA Result'!$G$165</f>
        <v>3215028601.0041852</v>
      </c>
      <c r="Q513" s="122">
        <f>'CBA Result'!$G$149</f>
        <v>-2742713597.7746048</v>
      </c>
      <c r="R513" s="122">
        <v>0.65387731954424921</v>
      </c>
      <c r="S513" s="122">
        <f t="shared" si="25"/>
        <v>4549679950.0967588</v>
      </c>
      <c r="T513" s="122">
        <v>6.3134077109701092E-3</v>
      </c>
      <c r="U513" s="122">
        <f t="shared" si="26"/>
        <v>-660934404.06307518</v>
      </c>
      <c r="V513" s="3">
        <f t="shared" si="27"/>
        <v>7.1498896650305586</v>
      </c>
    </row>
    <row r="514" spans="13:22" x14ac:dyDescent="0.25">
      <c r="M514" s="3">
        <v>510</v>
      </c>
      <c r="N514" s="122">
        <f>('CBA Result'!$G$163*_xlfn.GAMMA.INV(T514,IF($O$2="Railway",$D$31,$D$32),IF($O$2="Railway",$F$31,$F$32)))</f>
        <v>613120939.4940933</v>
      </c>
      <c r="O514" s="122">
        <f>'CBA Result'!$G$162+'CBA Result'!$G$166+'CBA Result'!$G$167+'CBA Result'!$G$168+'CBA Result'!$G$169</f>
        <v>36081859.323037572</v>
      </c>
      <c r="P514" s="122">
        <f>'CBA Result'!$G$164+'CBA Result'!$G$165</f>
        <v>3215028601.0041852</v>
      </c>
      <c r="Q514" s="122">
        <f>'CBA Result'!$G$149</f>
        <v>-2742713597.7746048</v>
      </c>
      <c r="R514" s="122">
        <v>0.31705388094879594</v>
      </c>
      <c r="S514" s="122">
        <f t="shared" si="25"/>
        <v>3078607727.896687</v>
      </c>
      <c r="T514" s="122">
        <v>0.89845778919481989</v>
      </c>
      <c r="U514" s="122">
        <f t="shared" si="26"/>
        <v>-2897701632.7523875</v>
      </c>
      <c r="V514" s="3">
        <f t="shared" si="27"/>
        <v>1.2864714864286941</v>
      </c>
    </row>
    <row r="515" spans="13:22" x14ac:dyDescent="0.25">
      <c r="M515" s="3">
        <v>511</v>
      </c>
      <c r="N515" s="122">
        <f>('CBA Result'!$G$163*_xlfn.GAMMA.INV(T515,IF($O$2="Railway",$D$31,$D$32),IF($O$2="Railway",$F$31,$F$32)))</f>
        <v>323993966.04597425</v>
      </c>
      <c r="O515" s="122">
        <f>'CBA Result'!$G$162+'CBA Result'!$G$166+'CBA Result'!$G$167+'CBA Result'!$G$168+'CBA Result'!$G$169</f>
        <v>36081859.323037572</v>
      </c>
      <c r="P515" s="122">
        <f>'CBA Result'!$G$164+'CBA Result'!$G$165</f>
        <v>3215028601.0041852</v>
      </c>
      <c r="Q515" s="122">
        <f>'CBA Result'!$G$149</f>
        <v>-2742713597.7746048</v>
      </c>
      <c r="R515" s="122">
        <v>0.88320111345050267</v>
      </c>
      <c r="S515" s="122">
        <f t="shared" si="25"/>
        <v>5933159602.4527159</v>
      </c>
      <c r="T515" s="122">
        <v>0.28444912756503316</v>
      </c>
      <c r="U515" s="122">
        <f t="shared" si="26"/>
        <v>-1531244137.8824997</v>
      </c>
      <c r="V515" s="3">
        <f t="shared" si="27"/>
        <v>4.1098837684527618</v>
      </c>
    </row>
    <row r="516" spans="13:22" x14ac:dyDescent="0.25">
      <c r="M516" s="3">
        <v>512</v>
      </c>
      <c r="N516" s="122">
        <f>('CBA Result'!$G$163*_xlfn.GAMMA.INV(T516,IF($O$2="Railway",$D$31,$D$32),IF($O$2="Railway",$F$31,$F$32)))</f>
        <v>500057034.2429446</v>
      </c>
      <c r="O516" s="122">
        <f>'CBA Result'!$G$162+'CBA Result'!$G$166+'CBA Result'!$G$167+'CBA Result'!$G$168+'CBA Result'!$G$169</f>
        <v>36081859.323037572</v>
      </c>
      <c r="P516" s="122">
        <f>'CBA Result'!$G$164+'CBA Result'!$G$165</f>
        <v>3215028601.0041852</v>
      </c>
      <c r="Q516" s="122">
        <f>'CBA Result'!$G$149</f>
        <v>-2742713597.7746048</v>
      </c>
      <c r="R516" s="122">
        <v>0.92682811679275789</v>
      </c>
      <c r="S516" s="122">
        <f t="shared" si="25"/>
        <v>6355221218.8689985</v>
      </c>
      <c r="T516" s="122">
        <v>0.73896077993441223</v>
      </c>
      <c r="U516" s="122">
        <f t="shared" si="26"/>
        <v>-2363344637.6676173</v>
      </c>
      <c r="V516" s="3">
        <f t="shared" si="27"/>
        <v>2.9159353242851864</v>
      </c>
    </row>
    <row r="517" spans="13:22" x14ac:dyDescent="0.25">
      <c r="M517" s="3">
        <v>513</v>
      </c>
      <c r="N517" s="122">
        <f>('CBA Result'!$G$163*_xlfn.GAMMA.INV(T517,IF($O$2="Railway",$D$31,$D$32),IF($O$2="Railway",$F$31,$F$32)))</f>
        <v>625986328.70284986</v>
      </c>
      <c r="O517" s="122">
        <f>'CBA Result'!$G$162+'CBA Result'!$G$166+'CBA Result'!$G$167+'CBA Result'!$G$168+'CBA Result'!$G$169</f>
        <v>36081859.323037572</v>
      </c>
      <c r="P517" s="122">
        <f>'CBA Result'!$G$164+'CBA Result'!$G$165</f>
        <v>3215028601.0041852</v>
      </c>
      <c r="Q517" s="122">
        <f>'CBA Result'!$G$149</f>
        <v>-2742713597.7746048</v>
      </c>
      <c r="R517" s="122">
        <v>0.55829354323392533</v>
      </c>
      <c r="S517" s="122">
        <f t="shared" si="25"/>
        <v>4111487064.9865756</v>
      </c>
      <c r="T517" s="122">
        <v>0.90985199643885739</v>
      </c>
      <c r="U517" s="122">
        <f t="shared" si="26"/>
        <v>-2958505394.1554308</v>
      </c>
      <c r="V517" s="3">
        <f t="shared" si="27"/>
        <v>1.6135022983032881</v>
      </c>
    </row>
    <row r="518" spans="13:22" x14ac:dyDescent="0.25">
      <c r="M518" s="3">
        <v>514</v>
      </c>
      <c r="N518" s="122">
        <f>('CBA Result'!$G$163*_xlfn.GAMMA.INV(T518,IF($O$2="Railway",$D$31,$D$32),IF($O$2="Railway",$F$31,$F$32)))</f>
        <v>1033774414.7278798</v>
      </c>
      <c r="O518" s="122">
        <f>'CBA Result'!$G$162+'CBA Result'!$G$166+'CBA Result'!$G$167+'CBA Result'!$G$168+'CBA Result'!$G$169</f>
        <v>36081859.323037572</v>
      </c>
      <c r="P518" s="122">
        <f>'CBA Result'!$G$164+'CBA Result'!$G$165</f>
        <v>3215028601.0041852</v>
      </c>
      <c r="Q518" s="122">
        <f>'CBA Result'!$G$149</f>
        <v>-2742713597.7746048</v>
      </c>
      <c r="R518" s="122">
        <v>0.96684075746924469</v>
      </c>
      <c r="S518" s="122">
        <f t="shared" ref="S518:S581" si="28">_xlfn.BETA.INV(R518,IF($O$2="Railway",$I$30,$J$30),IF($O$2="Railway",$I$31,$J$31),IF($O$2="Railway",$I$27,$J$27),IF($O$2="Railway",$I$29,$J$29))*P518</f>
        <v>6922963687.2642536</v>
      </c>
      <c r="T518" s="122">
        <v>0.99910540377595847</v>
      </c>
      <c r="U518" s="122">
        <f t="shared" ref="U518:U581" si="29">_xlfn.GAMMA.INV(T518,IF($O$2="Railway",$D$31,$D$32),IF($O$2="Railway",$F$31,$F$32))*Q518</f>
        <v>-4885773126.4672937</v>
      </c>
      <c r="V518" s="3">
        <f t="shared" ref="V518:V581" si="30">(N518+O518+S518)/-U518</f>
        <v>1.6359375997252779</v>
      </c>
    </row>
    <row r="519" spans="13:22" x14ac:dyDescent="0.25">
      <c r="M519" s="3">
        <v>515</v>
      </c>
      <c r="N519" s="122">
        <f>('CBA Result'!$G$163*_xlfn.GAMMA.INV(T519,IF($O$2="Railway",$D$31,$D$32),IF($O$2="Railway",$F$31,$F$32)))</f>
        <v>418458397.83436024</v>
      </c>
      <c r="O519" s="122">
        <f>'CBA Result'!$G$162+'CBA Result'!$G$166+'CBA Result'!$G$167+'CBA Result'!$G$168+'CBA Result'!$G$169</f>
        <v>36081859.323037572</v>
      </c>
      <c r="P519" s="122">
        <f>'CBA Result'!$G$164+'CBA Result'!$G$165</f>
        <v>3215028601.0041852</v>
      </c>
      <c r="Q519" s="122">
        <f>'CBA Result'!$G$149</f>
        <v>-2742713597.7746048</v>
      </c>
      <c r="R519" s="122">
        <v>0.37557190538454799</v>
      </c>
      <c r="S519" s="122">
        <f t="shared" si="28"/>
        <v>3329806565.2667985</v>
      </c>
      <c r="T519" s="122">
        <v>0.54870241425171828</v>
      </c>
      <c r="U519" s="122">
        <f t="shared" si="29"/>
        <v>-1977697228.2892573</v>
      </c>
      <c r="V519" s="3">
        <f t="shared" si="30"/>
        <v>1.913511718726391</v>
      </c>
    </row>
    <row r="520" spans="13:22" x14ac:dyDescent="0.25">
      <c r="M520" s="3">
        <v>516</v>
      </c>
      <c r="N520" s="122">
        <f>('CBA Result'!$G$163*_xlfn.GAMMA.INV(T520,IF($O$2="Railway",$D$31,$D$32),IF($O$2="Railway",$F$31,$F$32)))</f>
        <v>644657786.55840015</v>
      </c>
      <c r="O520" s="122">
        <f>'CBA Result'!$G$162+'CBA Result'!$G$166+'CBA Result'!$G$167+'CBA Result'!$G$168+'CBA Result'!$G$169</f>
        <v>36081859.323037572</v>
      </c>
      <c r="P520" s="122">
        <f>'CBA Result'!$G$164+'CBA Result'!$G$165</f>
        <v>3215028601.0041852</v>
      </c>
      <c r="Q520" s="122">
        <f>'CBA Result'!$G$149</f>
        <v>-2742713597.7746048</v>
      </c>
      <c r="R520" s="122">
        <v>0.55431186941549593</v>
      </c>
      <c r="S520" s="122">
        <f t="shared" si="28"/>
        <v>4093933602.9946556</v>
      </c>
      <c r="T520" s="122">
        <v>0.92443696623419924</v>
      </c>
      <c r="U520" s="122">
        <f t="shared" si="29"/>
        <v>-3046749507.8836927</v>
      </c>
      <c r="V520" s="3">
        <f t="shared" si="30"/>
        <v>1.5671367916926771</v>
      </c>
    </row>
    <row r="521" spans="13:22" x14ac:dyDescent="0.25">
      <c r="M521" s="3">
        <v>517</v>
      </c>
      <c r="N521" s="122">
        <f>('CBA Result'!$G$163*_xlfn.GAMMA.INV(T521,IF($O$2="Railway",$D$31,$D$32),IF($O$2="Railway",$F$31,$F$32)))</f>
        <v>328737311.71429986</v>
      </c>
      <c r="O521" s="122">
        <f>'CBA Result'!$G$162+'CBA Result'!$G$166+'CBA Result'!$G$167+'CBA Result'!$G$168+'CBA Result'!$G$169</f>
        <v>36081859.323037572</v>
      </c>
      <c r="P521" s="122">
        <f>'CBA Result'!$G$164+'CBA Result'!$G$165</f>
        <v>3215028601.0041852</v>
      </c>
      <c r="Q521" s="122">
        <f>'CBA Result'!$G$149</f>
        <v>-2742713597.7746048</v>
      </c>
      <c r="R521" s="122">
        <v>0.37584825820894441</v>
      </c>
      <c r="S521" s="122">
        <f t="shared" si="28"/>
        <v>3330981572.1844821</v>
      </c>
      <c r="T521" s="122">
        <v>0.29740496400178695</v>
      </c>
      <c r="U521" s="122">
        <f t="shared" si="29"/>
        <v>-1553661901.8217926</v>
      </c>
      <c r="V521" s="3">
        <f t="shared" si="30"/>
        <v>2.378767696426229</v>
      </c>
    </row>
    <row r="522" spans="13:22" x14ac:dyDescent="0.25">
      <c r="M522" s="3">
        <v>518</v>
      </c>
      <c r="N522" s="122">
        <f>('CBA Result'!$G$163*_xlfn.GAMMA.INV(T522,IF($O$2="Railway",$D$31,$D$32),IF($O$2="Railway",$F$31,$F$32)))</f>
        <v>384284530.21545589</v>
      </c>
      <c r="O522" s="122">
        <f>'CBA Result'!$G$162+'CBA Result'!$G$166+'CBA Result'!$G$167+'CBA Result'!$G$168+'CBA Result'!$G$169</f>
        <v>36081859.323037572</v>
      </c>
      <c r="P522" s="122">
        <f>'CBA Result'!$G$164+'CBA Result'!$G$165</f>
        <v>3215028601.0041852</v>
      </c>
      <c r="Q522" s="122">
        <f>'CBA Result'!$G$149</f>
        <v>-2742713597.7746048</v>
      </c>
      <c r="R522" s="122">
        <v>0.25108401445169981</v>
      </c>
      <c r="S522" s="122">
        <f t="shared" si="28"/>
        <v>2785086460.3043361</v>
      </c>
      <c r="T522" s="122">
        <v>0.45441495993315917</v>
      </c>
      <c r="U522" s="122">
        <f t="shared" si="29"/>
        <v>-1816186398.0141201</v>
      </c>
      <c r="V522" s="3">
        <f t="shared" si="30"/>
        <v>1.7649360513589247</v>
      </c>
    </row>
    <row r="523" spans="13:22" x14ac:dyDescent="0.25">
      <c r="M523" s="3">
        <v>519</v>
      </c>
      <c r="N523" s="122">
        <f>('CBA Result'!$G$163*_xlfn.GAMMA.INV(T523,IF($O$2="Railway",$D$31,$D$32),IF($O$2="Railway",$F$31,$F$32)))</f>
        <v>267731729.04578558</v>
      </c>
      <c r="O523" s="122">
        <f>'CBA Result'!$G$162+'CBA Result'!$G$166+'CBA Result'!$G$167+'CBA Result'!$G$168+'CBA Result'!$G$169</f>
        <v>36081859.323037572</v>
      </c>
      <c r="P523" s="122">
        <f>'CBA Result'!$G$164+'CBA Result'!$G$165</f>
        <v>3215028601.0041852</v>
      </c>
      <c r="Q523" s="122">
        <f>'CBA Result'!$G$149</f>
        <v>-2742713597.7746048</v>
      </c>
      <c r="R523" s="122">
        <v>0.1608568492924749</v>
      </c>
      <c r="S523" s="122">
        <f t="shared" si="28"/>
        <v>2345409978.7724376</v>
      </c>
      <c r="T523" s="122">
        <v>0.14686649778372629</v>
      </c>
      <c r="U523" s="122">
        <f t="shared" si="29"/>
        <v>-1265340356.8890288</v>
      </c>
      <c r="V523" s="3">
        <f t="shared" si="30"/>
        <v>2.0936845590341031</v>
      </c>
    </row>
    <row r="524" spans="13:22" x14ac:dyDescent="0.25">
      <c r="M524" s="3">
        <v>520</v>
      </c>
      <c r="N524" s="122">
        <f>('CBA Result'!$G$163*_xlfn.GAMMA.INV(T524,IF($O$2="Railway",$D$31,$D$32),IF($O$2="Railway",$F$31,$F$32)))</f>
        <v>620128326.79683435</v>
      </c>
      <c r="O524" s="122">
        <f>'CBA Result'!$G$162+'CBA Result'!$G$166+'CBA Result'!$G$167+'CBA Result'!$G$168+'CBA Result'!$G$169</f>
        <v>36081859.323037572</v>
      </c>
      <c r="P524" s="122">
        <f>'CBA Result'!$G$164+'CBA Result'!$G$165</f>
        <v>3215028601.0041852</v>
      </c>
      <c r="Q524" s="122">
        <f>'CBA Result'!$G$149</f>
        <v>-2742713597.7746048</v>
      </c>
      <c r="R524" s="122">
        <v>0.67858361087223651</v>
      </c>
      <c r="S524" s="122">
        <f t="shared" si="28"/>
        <v>4670022175.2811718</v>
      </c>
      <c r="T524" s="122">
        <v>0.90480632926831861</v>
      </c>
      <c r="U524" s="122">
        <f t="shared" si="29"/>
        <v>-2930819597.4482851</v>
      </c>
      <c r="V524" s="3">
        <f t="shared" si="30"/>
        <v>1.8173183931342354</v>
      </c>
    </row>
    <row r="525" spans="13:22" x14ac:dyDescent="0.25">
      <c r="M525" s="3">
        <v>521</v>
      </c>
      <c r="N525" s="122">
        <f>('CBA Result'!$G$163*_xlfn.GAMMA.INV(T525,IF($O$2="Railway",$D$31,$D$32),IF($O$2="Railway",$F$31,$F$32)))</f>
        <v>306848513.14134163</v>
      </c>
      <c r="O525" s="122">
        <f>'CBA Result'!$G$162+'CBA Result'!$G$166+'CBA Result'!$G$167+'CBA Result'!$G$168+'CBA Result'!$G$169</f>
        <v>36081859.323037572</v>
      </c>
      <c r="P525" s="122">
        <f>'CBA Result'!$G$164+'CBA Result'!$G$165</f>
        <v>3215028601.0041852</v>
      </c>
      <c r="Q525" s="122">
        <f>'CBA Result'!$G$149</f>
        <v>-2742713597.7746048</v>
      </c>
      <c r="R525" s="122">
        <v>0.82011371865385274</v>
      </c>
      <c r="S525" s="122">
        <f t="shared" si="28"/>
        <v>5465598263.3830595</v>
      </c>
      <c r="T525" s="122">
        <v>0.23899858658394835</v>
      </c>
      <c r="U525" s="122">
        <f t="shared" si="29"/>
        <v>-1450212152.7132642</v>
      </c>
      <c r="V525" s="3">
        <f t="shared" si="30"/>
        <v>4.0052957941222687</v>
      </c>
    </row>
    <row r="526" spans="13:22" x14ac:dyDescent="0.25">
      <c r="M526" s="3">
        <v>522</v>
      </c>
      <c r="N526" s="122">
        <f>('CBA Result'!$G$163*_xlfn.GAMMA.INV(T526,IF($O$2="Railway",$D$31,$D$32),IF($O$2="Railway",$F$31,$F$32)))</f>
        <v>783300086.27223086</v>
      </c>
      <c r="O526" s="122">
        <f>'CBA Result'!$G$162+'CBA Result'!$G$166+'CBA Result'!$G$167+'CBA Result'!$G$168+'CBA Result'!$G$169</f>
        <v>36081859.323037572</v>
      </c>
      <c r="P526" s="122">
        <f>'CBA Result'!$G$164+'CBA Result'!$G$165</f>
        <v>3215028601.0041852</v>
      </c>
      <c r="Q526" s="122">
        <f>'CBA Result'!$G$149</f>
        <v>-2742713597.7746048</v>
      </c>
      <c r="R526" s="122">
        <v>0.79430978576866251</v>
      </c>
      <c r="S526" s="122">
        <f t="shared" si="28"/>
        <v>5301494528.9848547</v>
      </c>
      <c r="T526" s="122">
        <v>0.98196965893837007</v>
      </c>
      <c r="U526" s="122">
        <f t="shared" si="29"/>
        <v>-3701993836.320437</v>
      </c>
      <c r="V526" s="3">
        <f t="shared" si="30"/>
        <v>1.6533999636973769</v>
      </c>
    </row>
    <row r="527" spans="13:22" x14ac:dyDescent="0.25">
      <c r="M527" s="3">
        <v>523</v>
      </c>
      <c r="N527" s="122">
        <f>('CBA Result'!$G$163*_xlfn.GAMMA.INV(T527,IF($O$2="Railway",$D$31,$D$32),IF($O$2="Railway",$F$31,$F$32)))</f>
        <v>553046215.8067323</v>
      </c>
      <c r="O527" s="122">
        <f>'CBA Result'!$G$162+'CBA Result'!$G$166+'CBA Result'!$G$167+'CBA Result'!$G$168+'CBA Result'!$G$169</f>
        <v>36081859.323037572</v>
      </c>
      <c r="P527" s="122">
        <f>'CBA Result'!$G$164+'CBA Result'!$G$165</f>
        <v>3215028601.0041852</v>
      </c>
      <c r="Q527" s="122">
        <f>'CBA Result'!$G$149</f>
        <v>-2742713597.7746048</v>
      </c>
      <c r="R527" s="122">
        <v>0.7694309932703155</v>
      </c>
      <c r="S527" s="122">
        <f t="shared" si="28"/>
        <v>5153324224.861969</v>
      </c>
      <c r="T527" s="122">
        <v>0.82821419082315662</v>
      </c>
      <c r="U527" s="122">
        <f t="shared" si="29"/>
        <v>-2613779467.1521511</v>
      </c>
      <c r="V527" s="3">
        <f t="shared" si="30"/>
        <v>2.1969918932175405</v>
      </c>
    </row>
    <row r="528" spans="13:22" x14ac:dyDescent="0.25">
      <c r="M528" s="3">
        <v>524</v>
      </c>
      <c r="N528" s="122">
        <f>('CBA Result'!$G$163*_xlfn.GAMMA.INV(T528,IF($O$2="Railway",$D$31,$D$32),IF($O$2="Railway",$F$31,$F$32)))</f>
        <v>514285802.20926392</v>
      </c>
      <c r="O528" s="122">
        <f>'CBA Result'!$G$162+'CBA Result'!$G$166+'CBA Result'!$G$167+'CBA Result'!$G$168+'CBA Result'!$G$169</f>
        <v>36081859.323037572</v>
      </c>
      <c r="P528" s="122">
        <f>'CBA Result'!$G$164+'CBA Result'!$G$165</f>
        <v>3215028601.0041852</v>
      </c>
      <c r="Q528" s="122">
        <f>'CBA Result'!$G$149</f>
        <v>-2742713597.7746048</v>
      </c>
      <c r="R528" s="122">
        <v>0.63002142015631701</v>
      </c>
      <c r="S528" s="122">
        <f t="shared" si="28"/>
        <v>4436695010.6238842</v>
      </c>
      <c r="T528" s="122">
        <v>0.76564822184996906</v>
      </c>
      <c r="U528" s="122">
        <f t="shared" si="29"/>
        <v>-2430591931.8182282</v>
      </c>
      <c r="V528" s="3">
        <f t="shared" si="30"/>
        <v>2.051789363270685</v>
      </c>
    </row>
    <row r="529" spans="13:22" x14ac:dyDescent="0.25">
      <c r="M529" s="3">
        <v>525</v>
      </c>
      <c r="N529" s="122">
        <f>('CBA Result'!$G$163*_xlfn.GAMMA.INV(T529,IF($O$2="Railway",$D$31,$D$32),IF($O$2="Railway",$F$31,$F$32)))</f>
        <v>235446900.45525333</v>
      </c>
      <c r="O529" s="122">
        <f>'CBA Result'!$G$162+'CBA Result'!$G$166+'CBA Result'!$G$167+'CBA Result'!$G$168+'CBA Result'!$G$169</f>
        <v>36081859.323037572</v>
      </c>
      <c r="P529" s="122">
        <f>'CBA Result'!$G$164+'CBA Result'!$G$165</f>
        <v>3215028601.0041852</v>
      </c>
      <c r="Q529" s="122">
        <f>'CBA Result'!$G$149</f>
        <v>-2742713597.7746048</v>
      </c>
      <c r="R529" s="122">
        <v>0.39737457356685058</v>
      </c>
      <c r="S529" s="122">
        <f t="shared" si="28"/>
        <v>3422324386.3318915</v>
      </c>
      <c r="T529" s="122">
        <v>8.7241358950181147E-2</v>
      </c>
      <c r="U529" s="122">
        <f t="shared" si="29"/>
        <v>-1112757408.7399914</v>
      </c>
      <c r="V529" s="3">
        <f t="shared" si="30"/>
        <v>3.3195493618800911</v>
      </c>
    </row>
    <row r="530" spans="13:22" x14ac:dyDescent="0.25">
      <c r="M530" s="3">
        <v>526</v>
      </c>
      <c r="N530" s="122">
        <f>('CBA Result'!$G$163*_xlfn.GAMMA.INV(T530,IF($O$2="Railway",$D$31,$D$32),IF($O$2="Railway",$F$31,$F$32)))</f>
        <v>605672948.51421857</v>
      </c>
      <c r="O530" s="122">
        <f>'CBA Result'!$G$162+'CBA Result'!$G$166+'CBA Result'!$G$167+'CBA Result'!$G$168+'CBA Result'!$G$169</f>
        <v>36081859.323037572</v>
      </c>
      <c r="P530" s="122">
        <f>'CBA Result'!$G$164+'CBA Result'!$G$165</f>
        <v>3215028601.0041852</v>
      </c>
      <c r="Q530" s="122">
        <f>'CBA Result'!$G$149</f>
        <v>-2742713597.7746048</v>
      </c>
      <c r="R530" s="122">
        <v>0.86615573018169967</v>
      </c>
      <c r="S530" s="122">
        <f t="shared" si="28"/>
        <v>5794777854.1325636</v>
      </c>
      <c r="T530" s="122">
        <v>0.89132245699800083</v>
      </c>
      <c r="U530" s="122">
        <f t="shared" si="29"/>
        <v>-2862501308.912663</v>
      </c>
      <c r="V530" s="3">
        <f t="shared" si="30"/>
        <v>2.2485693340747406</v>
      </c>
    </row>
    <row r="531" spans="13:22" x14ac:dyDescent="0.25">
      <c r="M531" s="3">
        <v>527</v>
      </c>
      <c r="N531" s="122">
        <f>('CBA Result'!$G$163*_xlfn.GAMMA.INV(T531,IF($O$2="Railway",$D$31,$D$32),IF($O$2="Railway",$F$31,$F$32)))</f>
        <v>742227980.22111988</v>
      </c>
      <c r="O531" s="122">
        <f>'CBA Result'!$G$162+'CBA Result'!$G$166+'CBA Result'!$G$167+'CBA Result'!$G$168+'CBA Result'!$G$169</f>
        <v>36081859.323037572</v>
      </c>
      <c r="P531" s="122">
        <f>'CBA Result'!$G$164+'CBA Result'!$G$165</f>
        <v>3215028601.0041852</v>
      </c>
      <c r="Q531" s="122">
        <f>'CBA Result'!$G$149</f>
        <v>-2742713597.7746048</v>
      </c>
      <c r="R531" s="122">
        <v>0.43018726031828192</v>
      </c>
      <c r="S531" s="122">
        <f t="shared" si="28"/>
        <v>3561197474.7628112</v>
      </c>
      <c r="T531" s="122">
        <v>0.97186074912939835</v>
      </c>
      <c r="U531" s="122">
        <f t="shared" si="29"/>
        <v>-3507880895.3024931</v>
      </c>
      <c r="V531" s="3">
        <f t="shared" si="30"/>
        <v>1.2370737330672006</v>
      </c>
    </row>
    <row r="532" spans="13:22" x14ac:dyDescent="0.25">
      <c r="M532" s="3">
        <v>528</v>
      </c>
      <c r="N532" s="122">
        <f>('CBA Result'!$G$163*_xlfn.GAMMA.INV(T532,IF($O$2="Railway",$D$31,$D$32),IF($O$2="Railway",$F$31,$F$32)))</f>
        <v>436528035.97867155</v>
      </c>
      <c r="O532" s="122">
        <f>'CBA Result'!$G$162+'CBA Result'!$G$166+'CBA Result'!$G$167+'CBA Result'!$G$168+'CBA Result'!$G$169</f>
        <v>36081859.323037572</v>
      </c>
      <c r="P532" s="122">
        <f>'CBA Result'!$G$164+'CBA Result'!$G$165</f>
        <v>3215028601.0041852</v>
      </c>
      <c r="Q532" s="122">
        <f>'CBA Result'!$G$149</f>
        <v>-2742713597.7746048</v>
      </c>
      <c r="R532" s="122">
        <v>0.58222147201330232</v>
      </c>
      <c r="S532" s="122">
        <f t="shared" si="28"/>
        <v>4217945651.1091399</v>
      </c>
      <c r="T532" s="122">
        <v>0.59578483258304438</v>
      </c>
      <c r="U532" s="122">
        <f t="shared" si="29"/>
        <v>-2063097051.6866117</v>
      </c>
      <c r="V532" s="3">
        <f t="shared" si="30"/>
        <v>2.2735506032429504</v>
      </c>
    </row>
    <row r="533" spans="13:22" x14ac:dyDescent="0.25">
      <c r="M533" s="3">
        <v>529</v>
      </c>
      <c r="N533" s="122">
        <f>('CBA Result'!$G$163*_xlfn.GAMMA.INV(T533,IF($O$2="Railway",$D$31,$D$32),IF($O$2="Railway",$F$31,$F$32)))</f>
        <v>107814439.06638668</v>
      </c>
      <c r="O533" s="122">
        <f>'CBA Result'!$G$162+'CBA Result'!$G$166+'CBA Result'!$G$167+'CBA Result'!$G$168+'CBA Result'!$G$169</f>
        <v>36081859.323037572</v>
      </c>
      <c r="P533" s="122">
        <f>'CBA Result'!$G$164+'CBA Result'!$G$165</f>
        <v>3215028601.0041852</v>
      </c>
      <c r="Q533" s="122">
        <f>'CBA Result'!$G$149</f>
        <v>-2742713597.7746048</v>
      </c>
      <c r="R533" s="122">
        <v>0.48234073445252534</v>
      </c>
      <c r="S533" s="122">
        <f t="shared" si="28"/>
        <v>3782580280.7226396</v>
      </c>
      <c r="T533" s="122">
        <v>1.3359657824275617E-3</v>
      </c>
      <c r="U533" s="122">
        <f t="shared" si="29"/>
        <v>-509547229.58040679</v>
      </c>
      <c r="V533" s="3">
        <f t="shared" si="30"/>
        <v>7.7058147923704174</v>
      </c>
    </row>
    <row r="534" spans="13:22" x14ac:dyDescent="0.25">
      <c r="M534" s="3">
        <v>530</v>
      </c>
      <c r="N534" s="122">
        <f>('CBA Result'!$G$163*_xlfn.GAMMA.INV(T534,IF($O$2="Railway",$D$31,$D$32),IF($O$2="Railway",$F$31,$F$32)))</f>
        <v>496344914.29765195</v>
      </c>
      <c r="O534" s="122">
        <f>'CBA Result'!$G$162+'CBA Result'!$G$166+'CBA Result'!$G$167+'CBA Result'!$G$168+'CBA Result'!$G$169</f>
        <v>36081859.323037572</v>
      </c>
      <c r="P534" s="122">
        <f>'CBA Result'!$G$164+'CBA Result'!$G$165</f>
        <v>3215028601.0041852</v>
      </c>
      <c r="Q534" s="122">
        <f>'CBA Result'!$G$149</f>
        <v>-2742713597.7746048</v>
      </c>
      <c r="R534" s="122">
        <v>0.64433821983056028</v>
      </c>
      <c r="S534" s="122">
        <f t="shared" si="28"/>
        <v>4504151433.4567938</v>
      </c>
      <c r="T534" s="122">
        <v>0.7316646058543067</v>
      </c>
      <c r="U534" s="122">
        <f t="shared" si="29"/>
        <v>-2345800601.355103</v>
      </c>
      <c r="V534" s="3">
        <f t="shared" si="30"/>
        <v>2.1470615209869046</v>
      </c>
    </row>
    <row r="535" spans="13:22" x14ac:dyDescent="0.25">
      <c r="M535" s="3">
        <v>531</v>
      </c>
      <c r="N535" s="122">
        <f>('CBA Result'!$G$163*_xlfn.GAMMA.INV(T535,IF($O$2="Railway",$D$31,$D$32),IF($O$2="Railway",$F$31,$F$32)))</f>
        <v>570754731.95823324</v>
      </c>
      <c r="O535" s="122">
        <f>'CBA Result'!$G$162+'CBA Result'!$G$166+'CBA Result'!$G$167+'CBA Result'!$G$168+'CBA Result'!$G$169</f>
        <v>36081859.323037572</v>
      </c>
      <c r="P535" s="122">
        <f>'CBA Result'!$G$164+'CBA Result'!$G$165</f>
        <v>3215028601.0041852</v>
      </c>
      <c r="Q535" s="122">
        <f>'CBA Result'!$G$149</f>
        <v>-2742713597.7746048</v>
      </c>
      <c r="R535" s="122">
        <v>0.9777089427722635</v>
      </c>
      <c r="S535" s="122">
        <f t="shared" si="28"/>
        <v>7154482764.9742479</v>
      </c>
      <c r="T535" s="122">
        <v>0.85208670866062741</v>
      </c>
      <c r="U535" s="122">
        <f t="shared" si="29"/>
        <v>-2697472573.7815986</v>
      </c>
      <c r="V535" s="3">
        <f t="shared" si="30"/>
        <v>2.8772560772971612</v>
      </c>
    </row>
    <row r="536" spans="13:22" x14ac:dyDescent="0.25">
      <c r="M536" s="3">
        <v>532</v>
      </c>
      <c r="N536" s="122">
        <f>('CBA Result'!$G$163*_xlfn.GAMMA.INV(T536,IF($O$2="Railway",$D$31,$D$32),IF($O$2="Railway",$F$31,$F$32)))</f>
        <v>330940505.61269188</v>
      </c>
      <c r="O536" s="122">
        <f>'CBA Result'!$G$162+'CBA Result'!$G$166+'CBA Result'!$G$167+'CBA Result'!$G$168+'CBA Result'!$G$169</f>
        <v>36081859.323037572</v>
      </c>
      <c r="P536" s="122">
        <f>'CBA Result'!$G$164+'CBA Result'!$G$165</f>
        <v>3215028601.0041852</v>
      </c>
      <c r="Q536" s="122">
        <f>'CBA Result'!$G$149</f>
        <v>-2742713597.7746048</v>
      </c>
      <c r="R536" s="122">
        <v>0.93073840581276412</v>
      </c>
      <c r="S536" s="122">
        <f t="shared" si="28"/>
        <v>6400036765.3388567</v>
      </c>
      <c r="T536" s="122">
        <v>0.30346889494264628</v>
      </c>
      <c r="U536" s="122">
        <f t="shared" si="29"/>
        <v>-1564074527.0404134</v>
      </c>
      <c r="V536" s="3">
        <f t="shared" si="30"/>
        <v>4.3265579825530489</v>
      </c>
    </row>
    <row r="537" spans="13:22" x14ac:dyDescent="0.25">
      <c r="M537" s="3">
        <v>533</v>
      </c>
      <c r="N537" s="122">
        <f>('CBA Result'!$G$163*_xlfn.GAMMA.INV(T537,IF($O$2="Railway",$D$31,$D$32),IF($O$2="Railway",$F$31,$F$32)))</f>
        <v>185776274.30023542</v>
      </c>
      <c r="O537" s="122">
        <f>'CBA Result'!$G$162+'CBA Result'!$G$166+'CBA Result'!$G$167+'CBA Result'!$G$168+'CBA Result'!$G$169</f>
        <v>36081859.323037572</v>
      </c>
      <c r="P537" s="122">
        <f>'CBA Result'!$G$164+'CBA Result'!$G$165</f>
        <v>3215028601.0041852</v>
      </c>
      <c r="Q537" s="122">
        <f>'CBA Result'!$G$149</f>
        <v>-2742713597.7746048</v>
      </c>
      <c r="R537" s="122">
        <v>0.59509367480871866</v>
      </c>
      <c r="S537" s="122">
        <f t="shared" si="28"/>
        <v>4275982834.3721409</v>
      </c>
      <c r="T537" s="122">
        <v>2.8996323305485738E-2</v>
      </c>
      <c r="U537" s="122">
        <f t="shared" si="29"/>
        <v>-878006570.46656561</v>
      </c>
      <c r="V537" s="3">
        <f t="shared" si="30"/>
        <v>5.1227873677588738</v>
      </c>
    </row>
    <row r="538" spans="13:22" x14ac:dyDescent="0.25">
      <c r="M538" s="3">
        <v>534</v>
      </c>
      <c r="N538" s="122">
        <f>('CBA Result'!$G$163*_xlfn.GAMMA.INV(T538,IF($O$2="Railway",$D$31,$D$32),IF($O$2="Railway",$F$31,$F$32)))</f>
        <v>423921750.20321476</v>
      </c>
      <c r="O538" s="122">
        <f>'CBA Result'!$G$162+'CBA Result'!$G$166+'CBA Result'!$G$167+'CBA Result'!$G$168+'CBA Result'!$G$169</f>
        <v>36081859.323037572</v>
      </c>
      <c r="P538" s="122">
        <f>'CBA Result'!$G$164+'CBA Result'!$G$165</f>
        <v>3215028601.0041852</v>
      </c>
      <c r="Q538" s="122">
        <f>'CBA Result'!$G$149</f>
        <v>-2742713597.7746048</v>
      </c>
      <c r="R538" s="122">
        <v>0.12368888883725704</v>
      </c>
      <c r="S538" s="122">
        <f t="shared" si="28"/>
        <v>2139788419.5478139</v>
      </c>
      <c r="T538" s="122">
        <v>0.56318297415557317</v>
      </c>
      <c r="U538" s="122">
        <f t="shared" si="29"/>
        <v>-2003517852.0190456</v>
      </c>
      <c r="V538" s="3">
        <f t="shared" si="30"/>
        <v>1.2976136082112395</v>
      </c>
    </row>
    <row r="539" spans="13:22" x14ac:dyDescent="0.25">
      <c r="M539" s="3">
        <v>535</v>
      </c>
      <c r="N539" s="122">
        <f>('CBA Result'!$G$163*_xlfn.GAMMA.INV(T539,IF($O$2="Railway",$D$31,$D$32),IF($O$2="Railway",$F$31,$F$32)))</f>
        <v>507148692.93485016</v>
      </c>
      <c r="O539" s="122">
        <f>'CBA Result'!$G$162+'CBA Result'!$G$166+'CBA Result'!$G$167+'CBA Result'!$G$168+'CBA Result'!$G$169</f>
        <v>36081859.323037572</v>
      </c>
      <c r="P539" s="122">
        <f>'CBA Result'!$G$164+'CBA Result'!$G$165</f>
        <v>3215028601.0041852</v>
      </c>
      <c r="Q539" s="122">
        <f>'CBA Result'!$G$149</f>
        <v>-2742713597.7746048</v>
      </c>
      <c r="R539" s="122">
        <v>0.67757821600756185</v>
      </c>
      <c r="S539" s="122">
        <f t="shared" si="28"/>
        <v>4665051406.5398703</v>
      </c>
      <c r="T539" s="122">
        <v>0.752515465107363</v>
      </c>
      <c r="U539" s="122">
        <f t="shared" si="29"/>
        <v>-2396860881.6037865</v>
      </c>
      <c r="V539" s="3">
        <f t="shared" si="30"/>
        <v>2.1729596401576696</v>
      </c>
    </row>
    <row r="540" spans="13:22" x14ac:dyDescent="0.25">
      <c r="M540" s="3">
        <v>536</v>
      </c>
      <c r="N540" s="122">
        <f>('CBA Result'!$G$163*_xlfn.GAMMA.INV(T540,IF($O$2="Railway",$D$31,$D$32),IF($O$2="Railway",$F$31,$F$32)))</f>
        <v>359430034.08597177</v>
      </c>
      <c r="O540" s="122">
        <f>'CBA Result'!$G$162+'CBA Result'!$G$166+'CBA Result'!$G$167+'CBA Result'!$G$168+'CBA Result'!$G$169</f>
        <v>36081859.323037572</v>
      </c>
      <c r="P540" s="122">
        <f>'CBA Result'!$G$164+'CBA Result'!$G$165</f>
        <v>3215028601.0041852</v>
      </c>
      <c r="Q540" s="122">
        <f>'CBA Result'!$G$149</f>
        <v>-2742713597.7746048</v>
      </c>
      <c r="R540" s="122">
        <v>0.93644191776622066</v>
      </c>
      <c r="S540" s="122">
        <f t="shared" si="28"/>
        <v>6468365404.624218</v>
      </c>
      <c r="T540" s="122">
        <v>0.38367254822908126</v>
      </c>
      <c r="U540" s="122">
        <f t="shared" si="29"/>
        <v>-1698720316.8930433</v>
      </c>
      <c r="V540" s="3">
        <f t="shared" si="30"/>
        <v>4.0406164745160922</v>
      </c>
    </row>
    <row r="541" spans="13:22" x14ac:dyDescent="0.25">
      <c r="M541" s="3">
        <v>537</v>
      </c>
      <c r="N541" s="122">
        <f>('CBA Result'!$G$163*_xlfn.GAMMA.INV(T541,IF($O$2="Railway",$D$31,$D$32),IF($O$2="Railway",$F$31,$F$32)))</f>
        <v>451220033.75235361</v>
      </c>
      <c r="O541" s="122">
        <f>'CBA Result'!$G$162+'CBA Result'!$G$166+'CBA Result'!$G$167+'CBA Result'!$G$168+'CBA Result'!$G$169</f>
        <v>36081859.323037572</v>
      </c>
      <c r="P541" s="122">
        <f>'CBA Result'!$G$164+'CBA Result'!$G$165</f>
        <v>3215028601.0041852</v>
      </c>
      <c r="Q541" s="122">
        <f>'CBA Result'!$G$149</f>
        <v>-2742713597.7746048</v>
      </c>
      <c r="R541" s="122">
        <v>0.23462925455883321</v>
      </c>
      <c r="S541" s="122">
        <f t="shared" si="28"/>
        <v>2709087927.9968705</v>
      </c>
      <c r="T541" s="122">
        <v>0.6321915786881297</v>
      </c>
      <c r="U541" s="122">
        <f t="shared" si="29"/>
        <v>-2132533639.4702902</v>
      </c>
      <c r="V541" s="3">
        <f t="shared" si="30"/>
        <v>1.4988695896334032</v>
      </c>
    </row>
    <row r="542" spans="13:22" x14ac:dyDescent="0.25">
      <c r="M542" s="3">
        <v>538</v>
      </c>
      <c r="N542" s="122">
        <f>('CBA Result'!$G$163*_xlfn.GAMMA.INV(T542,IF($O$2="Railway",$D$31,$D$32),IF($O$2="Railway",$F$31,$F$32)))</f>
        <v>236035969.05401474</v>
      </c>
      <c r="O542" s="122">
        <f>'CBA Result'!$G$162+'CBA Result'!$G$166+'CBA Result'!$G$167+'CBA Result'!$G$168+'CBA Result'!$G$169</f>
        <v>36081859.323037572</v>
      </c>
      <c r="P542" s="122">
        <f>'CBA Result'!$G$164+'CBA Result'!$G$165</f>
        <v>3215028601.0041852</v>
      </c>
      <c r="Q542" s="122">
        <f>'CBA Result'!$G$149</f>
        <v>-2742713597.7746048</v>
      </c>
      <c r="R542" s="122">
        <v>0.19906908546148805</v>
      </c>
      <c r="S542" s="122">
        <f t="shared" si="28"/>
        <v>2539309377.0600033</v>
      </c>
      <c r="T542" s="122">
        <v>8.8177288670890586E-2</v>
      </c>
      <c r="U542" s="122">
        <f t="shared" si="29"/>
        <v>-1115541435.3984883</v>
      </c>
      <c r="V542" s="3">
        <f t="shared" si="30"/>
        <v>2.5202355701227459</v>
      </c>
    </row>
    <row r="543" spans="13:22" x14ac:dyDescent="0.25">
      <c r="M543" s="3">
        <v>539</v>
      </c>
      <c r="N543" s="122">
        <f>('CBA Result'!$G$163*_xlfn.GAMMA.INV(T543,IF($O$2="Railway",$D$31,$D$32),IF($O$2="Railway",$F$31,$F$32)))</f>
        <v>618202664.98104346</v>
      </c>
      <c r="O543" s="122">
        <f>'CBA Result'!$G$162+'CBA Result'!$G$166+'CBA Result'!$G$167+'CBA Result'!$G$168+'CBA Result'!$G$169</f>
        <v>36081859.323037572</v>
      </c>
      <c r="P543" s="122">
        <f>'CBA Result'!$G$164+'CBA Result'!$G$165</f>
        <v>3215028601.0041852</v>
      </c>
      <c r="Q543" s="122">
        <f>'CBA Result'!$G$149</f>
        <v>-2742713597.7746048</v>
      </c>
      <c r="R543" s="122">
        <v>0.35112655957038552</v>
      </c>
      <c r="S543" s="122">
        <f t="shared" si="28"/>
        <v>3225530506.5830269</v>
      </c>
      <c r="T543" s="122">
        <v>0.9030961698934733</v>
      </c>
      <c r="U543" s="122">
        <f t="shared" si="29"/>
        <v>-2921718630.5291805</v>
      </c>
      <c r="V543" s="3">
        <f t="shared" si="30"/>
        <v>1.3279221997446062</v>
      </c>
    </row>
    <row r="544" spans="13:22" x14ac:dyDescent="0.25">
      <c r="M544" s="3">
        <v>540</v>
      </c>
      <c r="N544" s="122">
        <f>('CBA Result'!$G$163*_xlfn.GAMMA.INV(T544,IF($O$2="Railway",$D$31,$D$32),IF($O$2="Railway",$F$31,$F$32)))</f>
        <v>427305994.78748924</v>
      </c>
      <c r="O544" s="122">
        <f>'CBA Result'!$G$162+'CBA Result'!$G$166+'CBA Result'!$G$167+'CBA Result'!$G$168+'CBA Result'!$G$169</f>
        <v>36081859.323037572</v>
      </c>
      <c r="P544" s="122">
        <f>'CBA Result'!$G$164+'CBA Result'!$G$165</f>
        <v>3215028601.0041852</v>
      </c>
      <c r="Q544" s="122">
        <f>'CBA Result'!$G$149</f>
        <v>-2742713597.7746048</v>
      </c>
      <c r="R544" s="122">
        <v>0.23994011124605141</v>
      </c>
      <c r="S544" s="122">
        <f t="shared" si="28"/>
        <v>2733771291.7752371</v>
      </c>
      <c r="T544" s="122">
        <v>0.57205000740908329</v>
      </c>
      <c r="U544" s="122">
        <f t="shared" si="29"/>
        <v>-2019512300.1381676</v>
      </c>
      <c r="V544" s="3">
        <f t="shared" si="30"/>
        <v>1.5831342773535106</v>
      </c>
    </row>
    <row r="545" spans="13:22" x14ac:dyDescent="0.25">
      <c r="M545" s="3">
        <v>541</v>
      </c>
      <c r="N545" s="122">
        <f>('CBA Result'!$G$163*_xlfn.GAMMA.INV(T545,IF($O$2="Railway",$D$31,$D$32),IF($O$2="Railway",$F$31,$F$32)))</f>
        <v>555292530.83869362</v>
      </c>
      <c r="O545" s="122">
        <f>'CBA Result'!$G$162+'CBA Result'!$G$166+'CBA Result'!$G$167+'CBA Result'!$G$168+'CBA Result'!$G$169</f>
        <v>36081859.323037572</v>
      </c>
      <c r="P545" s="122">
        <f>'CBA Result'!$G$164+'CBA Result'!$G$165</f>
        <v>3215028601.0041852</v>
      </c>
      <c r="Q545" s="122">
        <f>'CBA Result'!$G$149</f>
        <v>-2742713597.7746048</v>
      </c>
      <c r="R545" s="122">
        <v>0.50632025335346487</v>
      </c>
      <c r="S545" s="122">
        <f t="shared" si="28"/>
        <v>3885276445.7063823</v>
      </c>
      <c r="T545" s="122">
        <v>0.83140005693882146</v>
      </c>
      <c r="U545" s="122">
        <f t="shared" si="29"/>
        <v>-2624395889.323544</v>
      </c>
      <c r="V545" s="3">
        <f t="shared" si="30"/>
        <v>1.7057833591646117</v>
      </c>
    </row>
    <row r="546" spans="13:22" x14ac:dyDescent="0.25">
      <c r="M546" s="3">
        <v>542</v>
      </c>
      <c r="N546" s="122">
        <f>('CBA Result'!$G$163*_xlfn.GAMMA.INV(T546,IF($O$2="Railway",$D$31,$D$32),IF($O$2="Railway",$F$31,$F$32)))</f>
        <v>596540130.81048751</v>
      </c>
      <c r="O546" s="122">
        <f>'CBA Result'!$G$162+'CBA Result'!$G$166+'CBA Result'!$G$167+'CBA Result'!$G$168+'CBA Result'!$G$169</f>
        <v>36081859.323037572</v>
      </c>
      <c r="P546" s="122">
        <f>'CBA Result'!$G$164+'CBA Result'!$G$165</f>
        <v>3215028601.0041852</v>
      </c>
      <c r="Q546" s="122">
        <f>'CBA Result'!$G$149</f>
        <v>-2742713597.7746048</v>
      </c>
      <c r="R546" s="122">
        <v>0.10317790774616309</v>
      </c>
      <c r="S546" s="122">
        <f t="shared" si="28"/>
        <v>2015695835.4325416</v>
      </c>
      <c r="T546" s="122">
        <v>0.88200516773697468</v>
      </c>
      <c r="U546" s="122">
        <f t="shared" si="29"/>
        <v>-2819338240.9646525</v>
      </c>
      <c r="V546" s="3">
        <f t="shared" si="30"/>
        <v>0.93934022781882665</v>
      </c>
    </row>
    <row r="547" spans="13:22" x14ac:dyDescent="0.25">
      <c r="M547" s="3">
        <v>543</v>
      </c>
      <c r="N547" s="122">
        <f>('CBA Result'!$G$163*_xlfn.GAMMA.INV(T547,IF($O$2="Railway",$D$31,$D$32),IF($O$2="Railway",$F$31,$F$32)))</f>
        <v>464111499.29283404</v>
      </c>
      <c r="O547" s="122">
        <f>'CBA Result'!$G$162+'CBA Result'!$G$166+'CBA Result'!$G$167+'CBA Result'!$G$168+'CBA Result'!$G$169</f>
        <v>36081859.323037572</v>
      </c>
      <c r="P547" s="122">
        <f>'CBA Result'!$G$164+'CBA Result'!$G$165</f>
        <v>3215028601.0041852</v>
      </c>
      <c r="Q547" s="122">
        <f>'CBA Result'!$G$149</f>
        <v>-2742713597.7746048</v>
      </c>
      <c r="R547" s="122">
        <v>0.80889534288882914</v>
      </c>
      <c r="S547" s="122">
        <f t="shared" si="28"/>
        <v>5392788110.8684855</v>
      </c>
      <c r="T547" s="122">
        <v>0.6625852028656376</v>
      </c>
      <c r="U547" s="122">
        <f t="shared" si="29"/>
        <v>-2193460641.5329576</v>
      </c>
      <c r="V547" s="3">
        <f t="shared" si="30"/>
        <v>2.6866137271402746</v>
      </c>
    </row>
    <row r="548" spans="13:22" x14ac:dyDescent="0.25">
      <c r="M548" s="3">
        <v>544</v>
      </c>
      <c r="N548" s="122">
        <f>('CBA Result'!$G$163*_xlfn.GAMMA.INV(T548,IF($O$2="Railway",$D$31,$D$32),IF($O$2="Railway",$F$31,$F$32)))</f>
        <v>416213599.90099102</v>
      </c>
      <c r="O548" s="122">
        <f>'CBA Result'!$G$162+'CBA Result'!$G$166+'CBA Result'!$G$167+'CBA Result'!$G$168+'CBA Result'!$G$169</f>
        <v>36081859.323037572</v>
      </c>
      <c r="P548" s="122">
        <f>'CBA Result'!$G$164+'CBA Result'!$G$165</f>
        <v>3215028601.0041852</v>
      </c>
      <c r="Q548" s="122">
        <f>'CBA Result'!$G$149</f>
        <v>-2742713597.7746048</v>
      </c>
      <c r="R548" s="122">
        <v>0.25157395243507397</v>
      </c>
      <c r="S548" s="122">
        <f t="shared" si="28"/>
        <v>2787328435.2067699</v>
      </c>
      <c r="T548" s="122">
        <v>0.54269594479112582</v>
      </c>
      <c r="U548" s="122">
        <f t="shared" si="29"/>
        <v>-1967087976.1536336</v>
      </c>
      <c r="V548" s="3">
        <f t="shared" si="30"/>
        <v>1.6469135766695253</v>
      </c>
    </row>
    <row r="549" spans="13:22" x14ac:dyDescent="0.25">
      <c r="M549" s="3">
        <v>545</v>
      </c>
      <c r="N549" s="122">
        <f>('CBA Result'!$G$163*_xlfn.GAMMA.INV(T549,IF($O$2="Railway",$D$31,$D$32),IF($O$2="Railway",$F$31,$F$32)))</f>
        <v>449045095.63080513</v>
      </c>
      <c r="O549" s="122">
        <f>'CBA Result'!$G$162+'CBA Result'!$G$166+'CBA Result'!$G$167+'CBA Result'!$G$168+'CBA Result'!$G$169</f>
        <v>36081859.323037572</v>
      </c>
      <c r="P549" s="122">
        <f>'CBA Result'!$G$164+'CBA Result'!$G$165</f>
        <v>3215028601.0041852</v>
      </c>
      <c r="Q549" s="122">
        <f>'CBA Result'!$G$149</f>
        <v>-2742713597.7746048</v>
      </c>
      <c r="R549" s="122">
        <v>0.49272041661279942</v>
      </c>
      <c r="S549" s="122">
        <f t="shared" si="28"/>
        <v>3826934396.9033885</v>
      </c>
      <c r="T549" s="122">
        <v>0.62691727991749258</v>
      </c>
      <c r="U549" s="122">
        <f t="shared" si="29"/>
        <v>-2122254555.2962174</v>
      </c>
      <c r="V549" s="3">
        <f t="shared" si="30"/>
        <v>2.0318304140736632</v>
      </c>
    </row>
    <row r="550" spans="13:22" x14ac:dyDescent="0.25">
      <c r="M550" s="3">
        <v>546</v>
      </c>
      <c r="N550" s="122">
        <f>('CBA Result'!$G$163*_xlfn.GAMMA.INV(T550,IF($O$2="Railway",$D$31,$D$32),IF($O$2="Railway",$F$31,$F$32)))</f>
        <v>327495219.96134233</v>
      </c>
      <c r="O550" s="122">
        <f>'CBA Result'!$G$162+'CBA Result'!$G$166+'CBA Result'!$G$167+'CBA Result'!$G$168+'CBA Result'!$G$169</f>
        <v>36081859.323037572</v>
      </c>
      <c r="P550" s="122">
        <f>'CBA Result'!$G$164+'CBA Result'!$G$165</f>
        <v>3215028601.0041852</v>
      </c>
      <c r="Q550" s="122">
        <f>'CBA Result'!$G$149</f>
        <v>-2742713597.7746048</v>
      </c>
      <c r="R550" s="122">
        <v>0.28489291601037214</v>
      </c>
      <c r="S550" s="122">
        <f t="shared" si="28"/>
        <v>2937388253.2932081</v>
      </c>
      <c r="T550" s="122">
        <v>0.29399881283895779</v>
      </c>
      <c r="U550" s="122">
        <f t="shared" si="29"/>
        <v>-1547791589.6717246</v>
      </c>
      <c r="V550" s="3">
        <f t="shared" si="30"/>
        <v>2.1326936743968865</v>
      </c>
    </row>
    <row r="551" spans="13:22" x14ac:dyDescent="0.25">
      <c r="M551" s="3">
        <v>547</v>
      </c>
      <c r="N551" s="122">
        <f>('CBA Result'!$G$163*_xlfn.GAMMA.INV(T551,IF($O$2="Railway",$D$31,$D$32),IF($O$2="Railway",$F$31,$F$32)))</f>
        <v>455141153.17113161</v>
      </c>
      <c r="O551" s="122">
        <f>'CBA Result'!$G$162+'CBA Result'!$G$166+'CBA Result'!$G$167+'CBA Result'!$G$168+'CBA Result'!$G$169</f>
        <v>36081859.323037572</v>
      </c>
      <c r="P551" s="122">
        <f>'CBA Result'!$G$164+'CBA Result'!$G$165</f>
        <v>3215028601.0041852</v>
      </c>
      <c r="Q551" s="122">
        <f>'CBA Result'!$G$149</f>
        <v>-2742713597.7746048</v>
      </c>
      <c r="R551" s="122">
        <v>0.12430279269034339</v>
      </c>
      <c r="S551" s="122">
        <f t="shared" si="28"/>
        <v>2143366540.8595915</v>
      </c>
      <c r="T551" s="122">
        <v>0.6415952062108583</v>
      </c>
      <c r="U551" s="122">
        <f t="shared" si="29"/>
        <v>-2151065438.6800604</v>
      </c>
      <c r="V551" s="3">
        <f t="shared" si="30"/>
        <v>1.2247835449257187</v>
      </c>
    </row>
    <row r="552" spans="13:22" x14ac:dyDescent="0.25">
      <c r="M552" s="3">
        <v>548</v>
      </c>
      <c r="N552" s="122">
        <f>('CBA Result'!$G$163*_xlfn.GAMMA.INV(T552,IF($O$2="Railway",$D$31,$D$32),IF($O$2="Railway",$F$31,$F$32)))</f>
        <v>505454697.9735077</v>
      </c>
      <c r="O552" s="122">
        <f>'CBA Result'!$G$162+'CBA Result'!$G$166+'CBA Result'!$G$167+'CBA Result'!$G$168+'CBA Result'!$G$169</f>
        <v>36081859.323037572</v>
      </c>
      <c r="P552" s="122">
        <f>'CBA Result'!$G$164+'CBA Result'!$G$165</f>
        <v>3215028601.0041852</v>
      </c>
      <c r="Q552" s="122">
        <f>'CBA Result'!$G$149</f>
        <v>-2742713597.7746048</v>
      </c>
      <c r="R552" s="122">
        <v>0.66296991926478288</v>
      </c>
      <c r="S552" s="122">
        <f t="shared" si="28"/>
        <v>4593545268.8541574</v>
      </c>
      <c r="T552" s="122">
        <v>0.74932347854782377</v>
      </c>
      <c r="U552" s="122">
        <f t="shared" si="29"/>
        <v>-2388854807.0283422</v>
      </c>
      <c r="V552" s="3">
        <f t="shared" si="30"/>
        <v>2.1495998044931737</v>
      </c>
    </row>
    <row r="553" spans="13:22" x14ac:dyDescent="0.25">
      <c r="M553" s="3">
        <v>549</v>
      </c>
      <c r="N553" s="122">
        <f>('CBA Result'!$G$163*_xlfn.GAMMA.INV(T553,IF($O$2="Railway",$D$31,$D$32),IF($O$2="Railway",$F$31,$F$32)))</f>
        <v>553746951.18907487</v>
      </c>
      <c r="O553" s="122">
        <f>'CBA Result'!$G$162+'CBA Result'!$G$166+'CBA Result'!$G$167+'CBA Result'!$G$168+'CBA Result'!$G$169</f>
        <v>36081859.323037572</v>
      </c>
      <c r="P553" s="122">
        <f>'CBA Result'!$G$164+'CBA Result'!$G$165</f>
        <v>3215028601.0041852</v>
      </c>
      <c r="Q553" s="122">
        <f>'CBA Result'!$G$149</f>
        <v>-2742713597.7746048</v>
      </c>
      <c r="R553" s="122">
        <v>0.6143726671086589</v>
      </c>
      <c r="S553" s="122">
        <f t="shared" si="28"/>
        <v>4364060774.8523893</v>
      </c>
      <c r="T553" s="122">
        <v>0.82921302363320126</v>
      </c>
      <c r="U553" s="122">
        <f t="shared" si="29"/>
        <v>-2617091247.7989135</v>
      </c>
      <c r="V553" s="3">
        <f t="shared" si="30"/>
        <v>1.8928990685865219</v>
      </c>
    </row>
    <row r="554" spans="13:22" x14ac:dyDescent="0.25">
      <c r="M554" s="3">
        <v>550</v>
      </c>
      <c r="N554" s="122">
        <f>('CBA Result'!$G$163*_xlfn.GAMMA.INV(T554,IF($O$2="Railway",$D$31,$D$32),IF($O$2="Railway",$F$31,$F$32)))</f>
        <v>285261782.78735</v>
      </c>
      <c r="O554" s="122">
        <f>'CBA Result'!$G$162+'CBA Result'!$G$166+'CBA Result'!$G$167+'CBA Result'!$G$168+'CBA Result'!$G$169</f>
        <v>36081859.323037572</v>
      </c>
      <c r="P554" s="122">
        <f>'CBA Result'!$G$164+'CBA Result'!$G$165</f>
        <v>3215028601.0041852</v>
      </c>
      <c r="Q554" s="122">
        <f>'CBA Result'!$G$149</f>
        <v>-2742713597.7746048</v>
      </c>
      <c r="R554" s="122">
        <v>0.8456998077375818</v>
      </c>
      <c r="S554" s="122">
        <f t="shared" si="28"/>
        <v>5641667577.5488577</v>
      </c>
      <c r="T554" s="122">
        <v>0.18581194171846904</v>
      </c>
      <c r="U554" s="122">
        <f t="shared" si="29"/>
        <v>-1348190023.3693199</v>
      </c>
      <c r="V554" s="3">
        <f t="shared" si="30"/>
        <v>4.4229753345576812</v>
      </c>
    </row>
    <row r="555" spans="13:22" x14ac:dyDescent="0.25">
      <c r="M555" s="3">
        <v>551</v>
      </c>
      <c r="N555" s="122">
        <f>('CBA Result'!$G$163*_xlfn.GAMMA.INV(T555,IF($O$2="Railway",$D$31,$D$32),IF($O$2="Railway",$F$31,$F$32)))</f>
        <v>366769386.16626412</v>
      </c>
      <c r="O555" s="122">
        <f>'CBA Result'!$G$162+'CBA Result'!$G$166+'CBA Result'!$G$167+'CBA Result'!$G$168+'CBA Result'!$G$169</f>
        <v>36081859.323037572</v>
      </c>
      <c r="P555" s="122">
        <f>'CBA Result'!$G$164+'CBA Result'!$G$165</f>
        <v>3215028601.0041852</v>
      </c>
      <c r="Q555" s="122">
        <f>'CBA Result'!$G$149</f>
        <v>-2742713597.7746048</v>
      </c>
      <c r="R555" s="122">
        <v>0.23115573900438147</v>
      </c>
      <c r="S555" s="122">
        <f t="shared" si="28"/>
        <v>2692859116.7246294</v>
      </c>
      <c r="T555" s="122">
        <v>0.40460466444752674</v>
      </c>
      <c r="U555" s="122">
        <f t="shared" si="29"/>
        <v>-1733407196.9789789</v>
      </c>
      <c r="V555" s="3">
        <f t="shared" si="30"/>
        <v>1.7859106432748202</v>
      </c>
    </row>
    <row r="556" spans="13:22" x14ac:dyDescent="0.25">
      <c r="M556" s="3">
        <v>552</v>
      </c>
      <c r="N556" s="122">
        <f>('CBA Result'!$G$163*_xlfn.GAMMA.INV(T556,IF($O$2="Railway",$D$31,$D$32),IF($O$2="Railway",$F$31,$F$32)))</f>
        <v>467608705.54203999</v>
      </c>
      <c r="O556" s="122">
        <f>'CBA Result'!$G$162+'CBA Result'!$G$166+'CBA Result'!$G$167+'CBA Result'!$G$168+'CBA Result'!$G$169</f>
        <v>36081859.323037572</v>
      </c>
      <c r="P556" s="122">
        <f>'CBA Result'!$G$164+'CBA Result'!$G$165</f>
        <v>3215028601.0041852</v>
      </c>
      <c r="Q556" s="122">
        <f>'CBA Result'!$G$149</f>
        <v>-2742713597.7746048</v>
      </c>
      <c r="R556" s="122">
        <v>0.52390445254317586</v>
      </c>
      <c r="S556" s="122">
        <f t="shared" si="28"/>
        <v>3961169163.3587365</v>
      </c>
      <c r="T556" s="122">
        <v>0.67056637478671322</v>
      </c>
      <c r="U556" s="122">
        <f t="shared" si="29"/>
        <v>-2209988963.4440603</v>
      </c>
      <c r="V556" s="3">
        <f t="shared" si="30"/>
        <v>2.0203086088112174</v>
      </c>
    </row>
    <row r="557" spans="13:22" x14ac:dyDescent="0.25">
      <c r="M557" s="3">
        <v>553</v>
      </c>
      <c r="N557" s="122">
        <f>('CBA Result'!$G$163*_xlfn.GAMMA.INV(T557,IF($O$2="Railway",$D$31,$D$32),IF($O$2="Railway",$F$31,$F$32)))</f>
        <v>370157080.20255172</v>
      </c>
      <c r="O557" s="122">
        <f>'CBA Result'!$G$162+'CBA Result'!$G$166+'CBA Result'!$G$167+'CBA Result'!$G$168+'CBA Result'!$G$169</f>
        <v>36081859.323037572</v>
      </c>
      <c r="P557" s="122">
        <f>'CBA Result'!$G$164+'CBA Result'!$G$165</f>
        <v>3215028601.0041852</v>
      </c>
      <c r="Q557" s="122">
        <f>'CBA Result'!$G$149</f>
        <v>-2742713597.7746048</v>
      </c>
      <c r="R557" s="122">
        <v>6.9767186265425774E-2</v>
      </c>
      <c r="S557" s="122">
        <f t="shared" si="28"/>
        <v>1787819500.7882249</v>
      </c>
      <c r="T557" s="122">
        <v>0.41426695402873215</v>
      </c>
      <c r="U557" s="122">
        <f t="shared" si="29"/>
        <v>-1749417947.7263207</v>
      </c>
      <c r="V557" s="3">
        <f t="shared" si="30"/>
        <v>1.2541648170269333</v>
      </c>
    </row>
    <row r="558" spans="13:22" x14ac:dyDescent="0.25">
      <c r="M558" s="3">
        <v>554</v>
      </c>
      <c r="N558" s="122">
        <f>('CBA Result'!$G$163*_xlfn.GAMMA.INV(T558,IF($O$2="Railway",$D$31,$D$32),IF($O$2="Railway",$F$31,$F$32)))</f>
        <v>583802736.09880316</v>
      </c>
      <c r="O558" s="122">
        <f>'CBA Result'!$G$162+'CBA Result'!$G$166+'CBA Result'!$G$167+'CBA Result'!$G$168+'CBA Result'!$G$169</f>
        <v>36081859.323037572</v>
      </c>
      <c r="P558" s="122">
        <f>'CBA Result'!$G$164+'CBA Result'!$G$165</f>
        <v>3215028601.0041852</v>
      </c>
      <c r="Q558" s="122">
        <f>'CBA Result'!$G$149</f>
        <v>-2742713597.7746048</v>
      </c>
      <c r="R558" s="122">
        <v>0.23745801496749208</v>
      </c>
      <c r="S558" s="122">
        <f t="shared" si="28"/>
        <v>2722254347.1336279</v>
      </c>
      <c r="T558" s="122">
        <v>0.86791486206514656</v>
      </c>
      <c r="U558" s="122">
        <f t="shared" si="29"/>
        <v>-2759139400.7757754</v>
      </c>
      <c r="V558" s="3">
        <f t="shared" si="30"/>
        <v>1.2112976030191782</v>
      </c>
    </row>
    <row r="559" spans="13:22" x14ac:dyDescent="0.25">
      <c r="M559" s="3">
        <v>555</v>
      </c>
      <c r="N559" s="122">
        <f>('CBA Result'!$G$163*_xlfn.GAMMA.INV(T559,IF($O$2="Railway",$D$31,$D$32),IF($O$2="Railway",$F$31,$F$32)))</f>
        <v>134410055.32252443</v>
      </c>
      <c r="O559" s="122">
        <f>'CBA Result'!$G$162+'CBA Result'!$G$166+'CBA Result'!$G$167+'CBA Result'!$G$168+'CBA Result'!$G$169</f>
        <v>36081859.323037572</v>
      </c>
      <c r="P559" s="122">
        <f>'CBA Result'!$G$164+'CBA Result'!$G$165</f>
        <v>3215028601.0041852</v>
      </c>
      <c r="Q559" s="122">
        <f>'CBA Result'!$G$149</f>
        <v>-2742713597.7746048</v>
      </c>
      <c r="R559" s="122">
        <v>0.32941297019134941</v>
      </c>
      <c r="S559" s="122">
        <f t="shared" si="28"/>
        <v>3132164711.6892462</v>
      </c>
      <c r="T559" s="122">
        <v>5.0265375772037268E-3</v>
      </c>
      <c r="U559" s="122">
        <f t="shared" si="29"/>
        <v>-635242105.88500035</v>
      </c>
      <c r="V559" s="3">
        <f t="shared" si="30"/>
        <v>5.199051819358929</v>
      </c>
    </row>
    <row r="560" spans="13:22" x14ac:dyDescent="0.25">
      <c r="M560" s="3">
        <v>556</v>
      </c>
      <c r="N560" s="122">
        <f>('CBA Result'!$G$163*_xlfn.GAMMA.INV(T560,IF($O$2="Railway",$D$31,$D$32),IF($O$2="Railway",$F$31,$F$32)))</f>
        <v>400436919.88237208</v>
      </c>
      <c r="O560" s="122">
        <f>'CBA Result'!$G$162+'CBA Result'!$G$166+'CBA Result'!$G$167+'CBA Result'!$G$168+'CBA Result'!$G$169</f>
        <v>36081859.323037572</v>
      </c>
      <c r="P560" s="122">
        <f>'CBA Result'!$G$164+'CBA Result'!$G$165</f>
        <v>3215028601.0041852</v>
      </c>
      <c r="Q560" s="122">
        <f>'CBA Result'!$G$149</f>
        <v>-2742713597.7746048</v>
      </c>
      <c r="R560" s="122">
        <v>0.14910274512381438</v>
      </c>
      <c r="S560" s="122">
        <f t="shared" si="28"/>
        <v>2282560961.3942022</v>
      </c>
      <c r="T560" s="122">
        <v>0.49965736110464121</v>
      </c>
      <c r="U560" s="122">
        <f t="shared" si="29"/>
        <v>-1892525017.193064</v>
      </c>
      <c r="V560" s="3">
        <f t="shared" si="30"/>
        <v>1.4367470526928456</v>
      </c>
    </row>
    <row r="561" spans="13:22" x14ac:dyDescent="0.25">
      <c r="M561" s="3">
        <v>557</v>
      </c>
      <c r="N561" s="122">
        <f>('CBA Result'!$G$163*_xlfn.GAMMA.INV(T561,IF($O$2="Railway",$D$31,$D$32),IF($O$2="Railway",$F$31,$F$32)))</f>
        <v>241741107.26931074</v>
      </c>
      <c r="O561" s="122">
        <f>'CBA Result'!$G$162+'CBA Result'!$G$166+'CBA Result'!$G$167+'CBA Result'!$G$168+'CBA Result'!$G$169</f>
        <v>36081859.323037572</v>
      </c>
      <c r="P561" s="122">
        <f>'CBA Result'!$G$164+'CBA Result'!$G$165</f>
        <v>3215028601.0041852</v>
      </c>
      <c r="Q561" s="122">
        <f>'CBA Result'!$G$149</f>
        <v>-2742713597.7746048</v>
      </c>
      <c r="R561" s="122">
        <v>0.87077186803315998</v>
      </c>
      <c r="S561" s="122">
        <f t="shared" si="28"/>
        <v>5831175920.6970749</v>
      </c>
      <c r="T561" s="122">
        <v>9.7541674669936351E-2</v>
      </c>
      <c r="U561" s="122">
        <f t="shared" si="29"/>
        <v>-1142504775.3476706</v>
      </c>
      <c r="V561" s="3">
        <f t="shared" si="30"/>
        <v>5.3470226287941953</v>
      </c>
    </row>
    <row r="562" spans="13:22" x14ac:dyDescent="0.25">
      <c r="M562" s="3">
        <v>558</v>
      </c>
      <c r="N562" s="122">
        <f>('CBA Result'!$G$163*_xlfn.GAMMA.INV(T562,IF($O$2="Railway",$D$31,$D$32),IF($O$2="Railway",$F$31,$F$32)))</f>
        <v>156315052.89116442</v>
      </c>
      <c r="O562" s="122">
        <f>'CBA Result'!$G$162+'CBA Result'!$G$166+'CBA Result'!$G$167+'CBA Result'!$G$168+'CBA Result'!$G$169</f>
        <v>36081859.323037572</v>
      </c>
      <c r="P562" s="122">
        <f>'CBA Result'!$G$164+'CBA Result'!$G$165</f>
        <v>3215028601.0041852</v>
      </c>
      <c r="Q562" s="122">
        <f>'CBA Result'!$G$149</f>
        <v>-2742713597.7746048</v>
      </c>
      <c r="R562" s="122">
        <v>0.58923401511571716</v>
      </c>
      <c r="S562" s="122">
        <f t="shared" si="28"/>
        <v>4249491371.1875648</v>
      </c>
      <c r="T562" s="122">
        <v>1.1750828850330519E-2</v>
      </c>
      <c r="U562" s="122">
        <f t="shared" si="29"/>
        <v>-738768413.87973285</v>
      </c>
      <c r="V562" s="3">
        <f t="shared" si="30"/>
        <v>6.0125584688639382</v>
      </c>
    </row>
    <row r="563" spans="13:22" x14ac:dyDescent="0.25">
      <c r="M563" s="3">
        <v>559</v>
      </c>
      <c r="N563" s="122">
        <f>('CBA Result'!$G$163*_xlfn.GAMMA.INV(T563,IF($O$2="Railway",$D$31,$D$32),IF($O$2="Railway",$F$31,$F$32)))</f>
        <v>1381663278.7199788</v>
      </c>
      <c r="O563" s="122">
        <f>'CBA Result'!$G$162+'CBA Result'!$G$166+'CBA Result'!$G$167+'CBA Result'!$G$168+'CBA Result'!$G$169</f>
        <v>36081859.323037572</v>
      </c>
      <c r="P563" s="122">
        <f>'CBA Result'!$G$164+'CBA Result'!$G$165</f>
        <v>3215028601.0041852</v>
      </c>
      <c r="Q563" s="122">
        <f>'CBA Result'!$G$149</f>
        <v>-2742713597.7746048</v>
      </c>
      <c r="R563" s="122">
        <v>0.59124478462858887</v>
      </c>
      <c r="S563" s="122">
        <f t="shared" si="28"/>
        <v>4258568195.9433351</v>
      </c>
      <c r="T563" s="122">
        <v>0.99999218920440514</v>
      </c>
      <c r="U563" s="122">
        <f t="shared" si="29"/>
        <v>-6529948140.3529358</v>
      </c>
      <c r="V563" s="3">
        <f t="shared" si="30"/>
        <v>0.86927387660379696</v>
      </c>
    </row>
    <row r="564" spans="13:22" x14ac:dyDescent="0.25">
      <c r="M564" s="3">
        <v>560</v>
      </c>
      <c r="N564" s="122">
        <f>('CBA Result'!$G$163*_xlfn.GAMMA.INV(T564,IF($O$2="Railway",$D$31,$D$32),IF($O$2="Railway",$F$31,$F$32)))</f>
        <v>475115645.08603024</v>
      </c>
      <c r="O564" s="122">
        <f>'CBA Result'!$G$162+'CBA Result'!$G$166+'CBA Result'!$G$167+'CBA Result'!$G$168+'CBA Result'!$G$169</f>
        <v>36081859.323037572</v>
      </c>
      <c r="P564" s="122">
        <f>'CBA Result'!$G$164+'CBA Result'!$G$165</f>
        <v>3215028601.0041852</v>
      </c>
      <c r="Q564" s="122">
        <f>'CBA Result'!$G$149</f>
        <v>-2742713597.7746048</v>
      </c>
      <c r="R564" s="122">
        <v>1.9667759687790887E-2</v>
      </c>
      <c r="S564" s="122">
        <f t="shared" si="28"/>
        <v>1302969951.8602383</v>
      </c>
      <c r="T564" s="122">
        <v>0.68730587379034003</v>
      </c>
      <c r="U564" s="122">
        <f t="shared" si="29"/>
        <v>-2245467887.0501323</v>
      </c>
      <c r="V564" s="3">
        <f t="shared" si="30"/>
        <v>0.80792402631621474</v>
      </c>
    </row>
    <row r="565" spans="13:22" x14ac:dyDescent="0.25">
      <c r="M565" s="3">
        <v>561</v>
      </c>
      <c r="N565" s="122">
        <f>('CBA Result'!$G$163*_xlfn.GAMMA.INV(T565,IF($O$2="Railway",$D$31,$D$32),IF($O$2="Railway",$F$31,$F$32)))</f>
        <v>452113712.21150929</v>
      </c>
      <c r="O565" s="122">
        <f>'CBA Result'!$G$162+'CBA Result'!$G$166+'CBA Result'!$G$167+'CBA Result'!$G$168+'CBA Result'!$G$169</f>
        <v>36081859.323037572</v>
      </c>
      <c r="P565" s="122">
        <f>'CBA Result'!$G$164+'CBA Result'!$G$165</f>
        <v>3215028601.0041852</v>
      </c>
      <c r="Q565" s="122">
        <f>'CBA Result'!$G$149</f>
        <v>-2742713597.7746048</v>
      </c>
      <c r="R565" s="122">
        <v>0.54506833404764654</v>
      </c>
      <c r="S565" s="122">
        <f t="shared" si="28"/>
        <v>4053343045.3627906</v>
      </c>
      <c r="T565" s="122">
        <v>0.63434677747041834</v>
      </c>
      <c r="U565" s="122">
        <f t="shared" si="29"/>
        <v>-2136757298.0724378</v>
      </c>
      <c r="V565" s="3">
        <f t="shared" si="30"/>
        <v>2.1254349387243208</v>
      </c>
    </row>
    <row r="566" spans="13:22" x14ac:dyDescent="0.25">
      <c r="M566" s="3">
        <v>562</v>
      </c>
      <c r="N566" s="122">
        <f>('CBA Result'!$G$163*_xlfn.GAMMA.INV(T566,IF($O$2="Railway",$D$31,$D$32),IF($O$2="Railway",$F$31,$F$32)))</f>
        <v>510630454.85036516</v>
      </c>
      <c r="O566" s="122">
        <f>'CBA Result'!$G$162+'CBA Result'!$G$166+'CBA Result'!$G$167+'CBA Result'!$G$168+'CBA Result'!$G$169</f>
        <v>36081859.323037572</v>
      </c>
      <c r="P566" s="122">
        <f>'CBA Result'!$G$164+'CBA Result'!$G$165</f>
        <v>3215028601.0041852</v>
      </c>
      <c r="Q566" s="122">
        <f>'CBA Result'!$G$149</f>
        <v>-2742713597.7746048</v>
      </c>
      <c r="R566" s="122">
        <v>0.8716296911474154</v>
      </c>
      <c r="S566" s="122">
        <f t="shared" si="28"/>
        <v>5838023378.5462294</v>
      </c>
      <c r="T566" s="122">
        <v>0.75898583438284928</v>
      </c>
      <c r="U566" s="122">
        <f t="shared" si="29"/>
        <v>-2413316211.2745819</v>
      </c>
      <c r="V566" s="3">
        <f t="shared" si="30"/>
        <v>2.6456274825865291</v>
      </c>
    </row>
    <row r="567" spans="13:22" x14ac:dyDescent="0.25">
      <c r="M567" s="3">
        <v>563</v>
      </c>
      <c r="N567" s="122">
        <f>('CBA Result'!$G$163*_xlfn.GAMMA.INV(T567,IF($O$2="Railway",$D$31,$D$32),IF($O$2="Railway",$F$31,$F$32)))</f>
        <v>418709213.41011828</v>
      </c>
      <c r="O567" s="122">
        <f>'CBA Result'!$G$162+'CBA Result'!$G$166+'CBA Result'!$G$167+'CBA Result'!$G$168+'CBA Result'!$G$169</f>
        <v>36081859.323037572</v>
      </c>
      <c r="P567" s="122">
        <f>'CBA Result'!$G$164+'CBA Result'!$G$165</f>
        <v>3215028601.0041852</v>
      </c>
      <c r="Q567" s="122">
        <f>'CBA Result'!$G$149</f>
        <v>-2742713597.7746048</v>
      </c>
      <c r="R567" s="122">
        <v>0.99339812207819944</v>
      </c>
      <c r="S567" s="122">
        <f t="shared" si="28"/>
        <v>7703767338.0281544</v>
      </c>
      <c r="T567" s="122">
        <v>0.54937152804494604</v>
      </c>
      <c r="U567" s="122">
        <f t="shared" si="29"/>
        <v>-1978882620.3654006</v>
      </c>
      <c r="V567" s="3">
        <f t="shared" si="30"/>
        <v>4.1228106845745272</v>
      </c>
    </row>
    <row r="568" spans="13:22" x14ac:dyDescent="0.25">
      <c r="M568" s="3">
        <v>564</v>
      </c>
      <c r="N568" s="122">
        <f>('CBA Result'!$G$163*_xlfn.GAMMA.INV(T568,IF($O$2="Railway",$D$31,$D$32),IF($O$2="Railway",$F$31,$F$32)))</f>
        <v>341716879.04409027</v>
      </c>
      <c r="O568" s="122">
        <f>'CBA Result'!$G$162+'CBA Result'!$G$166+'CBA Result'!$G$167+'CBA Result'!$G$168+'CBA Result'!$G$169</f>
        <v>36081859.323037572</v>
      </c>
      <c r="P568" s="122">
        <f>'CBA Result'!$G$164+'CBA Result'!$G$165</f>
        <v>3215028601.0041852</v>
      </c>
      <c r="Q568" s="122">
        <f>'CBA Result'!$G$149</f>
        <v>-2742713597.7746048</v>
      </c>
      <c r="R568" s="122">
        <v>0.16542450256954744</v>
      </c>
      <c r="S568" s="122">
        <f t="shared" si="28"/>
        <v>2369375146.1208787</v>
      </c>
      <c r="T568" s="122">
        <v>0.33348304868536582</v>
      </c>
      <c r="U568" s="122">
        <f t="shared" si="29"/>
        <v>-1615005286.1710324</v>
      </c>
      <c r="V568" s="3">
        <f t="shared" si="30"/>
        <v>1.7010308932184357</v>
      </c>
    </row>
    <row r="569" spans="13:22" x14ac:dyDescent="0.25">
      <c r="M569" s="3">
        <v>565</v>
      </c>
      <c r="N569" s="122">
        <f>('CBA Result'!$G$163*_xlfn.GAMMA.INV(T569,IF($O$2="Railway",$D$31,$D$32),IF($O$2="Railway",$F$31,$F$32)))</f>
        <v>432819759.04659986</v>
      </c>
      <c r="O569" s="122">
        <f>'CBA Result'!$G$162+'CBA Result'!$G$166+'CBA Result'!$G$167+'CBA Result'!$G$168+'CBA Result'!$G$169</f>
        <v>36081859.323037572</v>
      </c>
      <c r="P569" s="122">
        <f>'CBA Result'!$G$164+'CBA Result'!$G$165</f>
        <v>3215028601.0041852</v>
      </c>
      <c r="Q569" s="122">
        <f>'CBA Result'!$G$149</f>
        <v>-2742713597.7746048</v>
      </c>
      <c r="R569" s="122">
        <v>0.15093397615938031</v>
      </c>
      <c r="S569" s="122">
        <f t="shared" si="28"/>
        <v>2292470560.307004</v>
      </c>
      <c r="T569" s="122">
        <v>0.58631837295795164</v>
      </c>
      <c r="U569" s="122">
        <f t="shared" si="29"/>
        <v>-2045571178.0316873</v>
      </c>
      <c r="V569" s="3">
        <f t="shared" si="30"/>
        <v>1.349927202891918</v>
      </c>
    </row>
    <row r="570" spans="13:22" x14ac:dyDescent="0.25">
      <c r="M570" s="3">
        <v>566</v>
      </c>
      <c r="N570" s="122">
        <f>('CBA Result'!$G$163*_xlfn.GAMMA.INV(T570,IF($O$2="Railway",$D$31,$D$32),IF($O$2="Railway",$F$31,$F$32)))</f>
        <v>528914611.86329287</v>
      </c>
      <c r="O570" s="122">
        <f>'CBA Result'!$G$162+'CBA Result'!$G$166+'CBA Result'!$G$167+'CBA Result'!$G$168+'CBA Result'!$G$169</f>
        <v>36081859.323037572</v>
      </c>
      <c r="P570" s="122">
        <f>'CBA Result'!$G$164+'CBA Result'!$G$165</f>
        <v>3215028601.0041852</v>
      </c>
      <c r="Q570" s="122">
        <f>'CBA Result'!$G$149</f>
        <v>-2742713597.7746048</v>
      </c>
      <c r="R570" s="122">
        <v>0.3348679314917774</v>
      </c>
      <c r="S570" s="122">
        <f t="shared" si="28"/>
        <v>3155700771.8555179</v>
      </c>
      <c r="T570" s="122">
        <v>0.79098052727871382</v>
      </c>
      <c r="U570" s="122">
        <f t="shared" si="29"/>
        <v>-2499729883.059432</v>
      </c>
      <c r="V570" s="3">
        <f t="shared" si="30"/>
        <v>1.4884397183299134</v>
      </c>
    </row>
    <row r="571" spans="13:22" x14ac:dyDescent="0.25">
      <c r="M571" s="3">
        <v>567</v>
      </c>
      <c r="N571" s="122">
        <f>('CBA Result'!$G$163*_xlfn.GAMMA.INV(T571,IF($O$2="Railway",$D$31,$D$32),IF($O$2="Railway",$F$31,$F$32)))</f>
        <v>463360651.71423066</v>
      </c>
      <c r="O571" s="122">
        <f>'CBA Result'!$G$162+'CBA Result'!$G$166+'CBA Result'!$G$167+'CBA Result'!$G$168+'CBA Result'!$G$169</f>
        <v>36081859.323037572</v>
      </c>
      <c r="P571" s="122">
        <f>'CBA Result'!$G$164+'CBA Result'!$G$165</f>
        <v>3215028601.0041852</v>
      </c>
      <c r="Q571" s="122">
        <f>'CBA Result'!$G$149</f>
        <v>-2742713597.7746048</v>
      </c>
      <c r="R571" s="122">
        <v>0.45498806184928897</v>
      </c>
      <c r="S571" s="122">
        <f t="shared" si="28"/>
        <v>3666247123.2631345</v>
      </c>
      <c r="T571" s="122">
        <v>0.66085670230190097</v>
      </c>
      <c r="U571" s="122">
        <f t="shared" si="29"/>
        <v>-2189912023.1212912</v>
      </c>
      <c r="V571" s="3">
        <f t="shared" si="30"/>
        <v>1.9022178015914206</v>
      </c>
    </row>
    <row r="572" spans="13:22" x14ac:dyDescent="0.25">
      <c r="M572" s="3">
        <v>568</v>
      </c>
      <c r="N572" s="122">
        <f>('CBA Result'!$G$163*_xlfn.GAMMA.INV(T572,IF($O$2="Railway",$D$31,$D$32),IF($O$2="Railway",$F$31,$F$32)))</f>
        <v>287911405.42771137</v>
      </c>
      <c r="O572" s="122">
        <f>'CBA Result'!$G$162+'CBA Result'!$G$166+'CBA Result'!$G$167+'CBA Result'!$G$168+'CBA Result'!$G$169</f>
        <v>36081859.323037572</v>
      </c>
      <c r="P572" s="122">
        <f>'CBA Result'!$G$164+'CBA Result'!$G$165</f>
        <v>3215028601.0041852</v>
      </c>
      <c r="Q572" s="122">
        <f>'CBA Result'!$G$149</f>
        <v>-2742713597.7746048</v>
      </c>
      <c r="R572" s="122">
        <v>0.70958400949709177</v>
      </c>
      <c r="S572" s="122">
        <f t="shared" si="28"/>
        <v>4826774239.89573</v>
      </c>
      <c r="T572" s="122">
        <v>0.19205230551799479</v>
      </c>
      <c r="U572" s="122">
        <f t="shared" si="29"/>
        <v>-1360712537.8629334</v>
      </c>
      <c r="V572" s="3">
        <f t="shared" si="30"/>
        <v>3.785345810611854</v>
      </c>
    </row>
    <row r="573" spans="13:22" x14ac:dyDescent="0.25">
      <c r="M573" s="3">
        <v>569</v>
      </c>
      <c r="N573" s="122">
        <f>('CBA Result'!$G$163*_xlfn.GAMMA.INV(T573,IF($O$2="Railway",$D$31,$D$32),IF($O$2="Railway",$F$31,$F$32)))</f>
        <v>109361405.72273189</v>
      </c>
      <c r="O573" s="122">
        <f>'CBA Result'!$G$162+'CBA Result'!$G$166+'CBA Result'!$G$167+'CBA Result'!$G$168+'CBA Result'!$G$169</f>
        <v>36081859.323037572</v>
      </c>
      <c r="P573" s="122">
        <f>'CBA Result'!$G$164+'CBA Result'!$G$165</f>
        <v>3215028601.0041852</v>
      </c>
      <c r="Q573" s="122">
        <f>'CBA Result'!$G$149</f>
        <v>-2742713597.7746048</v>
      </c>
      <c r="R573" s="122">
        <v>0.3237722436612559</v>
      </c>
      <c r="S573" s="122">
        <f t="shared" si="28"/>
        <v>3107763017.4854994</v>
      </c>
      <c r="T573" s="122">
        <v>1.4593723802570624E-3</v>
      </c>
      <c r="U573" s="122">
        <f t="shared" si="29"/>
        <v>-516858426.30711424</v>
      </c>
      <c r="V573" s="3">
        <f t="shared" si="30"/>
        <v>6.2941922138621242</v>
      </c>
    </row>
    <row r="574" spans="13:22" x14ac:dyDescent="0.25">
      <c r="M574" s="3">
        <v>570</v>
      </c>
      <c r="N574" s="122">
        <f>('CBA Result'!$G$163*_xlfn.GAMMA.INV(T574,IF($O$2="Railway",$D$31,$D$32),IF($O$2="Railway",$F$31,$F$32)))</f>
        <v>166616894.97891125</v>
      </c>
      <c r="O574" s="122">
        <f>'CBA Result'!$G$162+'CBA Result'!$G$166+'CBA Result'!$G$167+'CBA Result'!$G$168+'CBA Result'!$G$169</f>
        <v>36081859.323037572</v>
      </c>
      <c r="P574" s="122">
        <f>'CBA Result'!$G$164+'CBA Result'!$G$165</f>
        <v>3215028601.0041852</v>
      </c>
      <c r="Q574" s="122">
        <f>'CBA Result'!$G$149</f>
        <v>-2742713597.7746048</v>
      </c>
      <c r="R574" s="122">
        <v>0.18749736778253923</v>
      </c>
      <c r="S574" s="122">
        <f t="shared" si="28"/>
        <v>2482050921.2342787</v>
      </c>
      <c r="T574" s="122">
        <v>1.6556198251493348E-2</v>
      </c>
      <c r="U574" s="122">
        <f t="shared" si="29"/>
        <v>-787456466.61962593</v>
      </c>
      <c r="V574" s="3">
        <f t="shared" si="30"/>
        <v>3.409394410158642</v>
      </c>
    </row>
    <row r="575" spans="13:22" x14ac:dyDescent="0.25">
      <c r="M575" s="3">
        <v>571</v>
      </c>
      <c r="N575" s="122">
        <f>('CBA Result'!$G$163*_xlfn.GAMMA.INV(T575,IF($O$2="Railway",$D$31,$D$32),IF($O$2="Railway",$F$31,$F$32)))</f>
        <v>247010593.60876408</v>
      </c>
      <c r="O575" s="122">
        <f>'CBA Result'!$G$162+'CBA Result'!$G$166+'CBA Result'!$G$167+'CBA Result'!$G$168+'CBA Result'!$G$169</f>
        <v>36081859.323037572</v>
      </c>
      <c r="P575" s="122">
        <f>'CBA Result'!$G$164+'CBA Result'!$G$165</f>
        <v>3215028601.0041852</v>
      </c>
      <c r="Q575" s="122">
        <f>'CBA Result'!$G$149</f>
        <v>-2742713597.7746048</v>
      </c>
      <c r="R575" s="122">
        <v>0.7426138197208757</v>
      </c>
      <c r="S575" s="122">
        <f t="shared" si="28"/>
        <v>5002463136.4348087</v>
      </c>
      <c r="T575" s="122">
        <v>0.10667002846155949</v>
      </c>
      <c r="U575" s="122">
        <f t="shared" si="29"/>
        <v>-1167409159.1095424</v>
      </c>
      <c r="V575" s="3">
        <f t="shared" si="30"/>
        <v>4.5275947581208307</v>
      </c>
    </row>
    <row r="576" spans="13:22" x14ac:dyDescent="0.25">
      <c r="M576" s="3">
        <v>572</v>
      </c>
      <c r="N576" s="122">
        <f>('CBA Result'!$G$163*_xlfn.GAMMA.INV(T576,IF($O$2="Railway",$D$31,$D$32),IF($O$2="Railway",$F$31,$F$32)))</f>
        <v>364218218.38799334</v>
      </c>
      <c r="O576" s="122">
        <f>'CBA Result'!$G$162+'CBA Result'!$G$166+'CBA Result'!$G$167+'CBA Result'!$G$168+'CBA Result'!$G$169</f>
        <v>36081859.323037572</v>
      </c>
      <c r="P576" s="122">
        <f>'CBA Result'!$G$164+'CBA Result'!$G$165</f>
        <v>3215028601.0041852</v>
      </c>
      <c r="Q576" s="122">
        <f>'CBA Result'!$G$149</f>
        <v>-2742713597.7746048</v>
      </c>
      <c r="R576" s="122">
        <v>0.28931343349298977</v>
      </c>
      <c r="S576" s="122">
        <f t="shared" si="28"/>
        <v>2956982750.6690202</v>
      </c>
      <c r="T576" s="122">
        <v>0.39732667160392454</v>
      </c>
      <c r="U576" s="122">
        <f t="shared" si="29"/>
        <v>-1721349994.9486251</v>
      </c>
      <c r="V576" s="3">
        <f t="shared" si="30"/>
        <v>1.9503778070887041</v>
      </c>
    </row>
    <row r="577" spans="13:22" x14ac:dyDescent="0.25">
      <c r="M577" s="3">
        <v>573</v>
      </c>
      <c r="N577" s="122">
        <f>('CBA Result'!$G$163*_xlfn.GAMMA.INV(T577,IF($O$2="Railway",$D$31,$D$32),IF($O$2="Railway",$F$31,$F$32)))</f>
        <v>416068370.09939551</v>
      </c>
      <c r="O577" s="122">
        <f>'CBA Result'!$G$162+'CBA Result'!$G$166+'CBA Result'!$G$167+'CBA Result'!$G$168+'CBA Result'!$G$169</f>
        <v>36081859.323037572</v>
      </c>
      <c r="P577" s="122">
        <f>'CBA Result'!$G$164+'CBA Result'!$G$165</f>
        <v>3215028601.0041852</v>
      </c>
      <c r="Q577" s="122">
        <f>'CBA Result'!$G$149</f>
        <v>-2742713597.7746048</v>
      </c>
      <c r="R577" s="122">
        <v>0.98442952629356284</v>
      </c>
      <c r="S577" s="122">
        <f t="shared" si="28"/>
        <v>7339131079.8522396</v>
      </c>
      <c r="T577" s="122">
        <v>0.54230625404542943</v>
      </c>
      <c r="U577" s="122">
        <f t="shared" si="29"/>
        <v>-1966401598.3020554</v>
      </c>
      <c r="V577" s="3">
        <f t="shared" si="30"/>
        <v>3.96220249007236</v>
      </c>
    </row>
    <row r="578" spans="13:22" x14ac:dyDescent="0.25">
      <c r="M578" s="3">
        <v>574</v>
      </c>
      <c r="N578" s="122">
        <f>('CBA Result'!$G$163*_xlfn.GAMMA.INV(T578,IF($O$2="Railway",$D$31,$D$32),IF($O$2="Railway",$F$31,$F$32)))</f>
        <v>626515431.70162368</v>
      </c>
      <c r="O578" s="122">
        <f>'CBA Result'!$G$162+'CBA Result'!$G$166+'CBA Result'!$G$167+'CBA Result'!$G$168+'CBA Result'!$G$169</f>
        <v>36081859.323037572</v>
      </c>
      <c r="P578" s="122">
        <f>'CBA Result'!$G$164+'CBA Result'!$G$165</f>
        <v>3215028601.0041852</v>
      </c>
      <c r="Q578" s="122">
        <f>'CBA Result'!$G$149</f>
        <v>-2742713597.7746048</v>
      </c>
      <c r="R578" s="122">
        <v>0.68374254299027715</v>
      </c>
      <c r="S578" s="122">
        <f t="shared" si="28"/>
        <v>4695633477.3071241</v>
      </c>
      <c r="T578" s="122">
        <v>0.9102962894417711</v>
      </c>
      <c r="U578" s="122">
        <f t="shared" si="29"/>
        <v>-2961006014.3833194</v>
      </c>
      <c r="V578" s="3">
        <f t="shared" si="30"/>
        <v>1.8095980698126779</v>
      </c>
    </row>
    <row r="579" spans="13:22" x14ac:dyDescent="0.25">
      <c r="M579" s="3">
        <v>575</v>
      </c>
      <c r="N579" s="122">
        <f>('CBA Result'!$G$163*_xlfn.GAMMA.INV(T579,IF($O$2="Railway",$D$31,$D$32),IF($O$2="Railway",$F$31,$F$32)))</f>
        <v>633266309.26965928</v>
      </c>
      <c r="O579" s="122">
        <f>'CBA Result'!$G$162+'CBA Result'!$G$166+'CBA Result'!$G$167+'CBA Result'!$G$168+'CBA Result'!$G$169</f>
        <v>36081859.323037572</v>
      </c>
      <c r="P579" s="122">
        <f>'CBA Result'!$G$164+'CBA Result'!$G$165</f>
        <v>3215028601.0041852</v>
      </c>
      <c r="Q579" s="122">
        <f>'CBA Result'!$G$149</f>
        <v>-2742713597.7746048</v>
      </c>
      <c r="R579" s="122">
        <v>0.70958049958120006</v>
      </c>
      <c r="S579" s="122">
        <f t="shared" si="28"/>
        <v>4826756080.8092184</v>
      </c>
      <c r="T579" s="122">
        <v>0.91580284074963281</v>
      </c>
      <c r="U579" s="122">
        <f t="shared" si="29"/>
        <v>-2992911675.552794</v>
      </c>
      <c r="V579" s="3">
        <f t="shared" si="30"/>
        <v>1.836373687301273</v>
      </c>
    </row>
    <row r="580" spans="13:22" x14ac:dyDescent="0.25">
      <c r="M580" s="3">
        <v>576</v>
      </c>
      <c r="N580" s="122">
        <f>('CBA Result'!$G$163*_xlfn.GAMMA.INV(T580,IF($O$2="Railway",$D$31,$D$32),IF($O$2="Railway",$F$31,$F$32)))</f>
        <v>387806739.06524652</v>
      </c>
      <c r="O580" s="122">
        <f>'CBA Result'!$G$162+'CBA Result'!$G$166+'CBA Result'!$G$167+'CBA Result'!$G$168+'CBA Result'!$G$169</f>
        <v>36081859.323037572</v>
      </c>
      <c r="P580" s="122">
        <f>'CBA Result'!$G$164+'CBA Result'!$G$165</f>
        <v>3215028601.0041852</v>
      </c>
      <c r="Q580" s="122">
        <f>'CBA Result'!$G$149</f>
        <v>-2742713597.7746048</v>
      </c>
      <c r="R580" s="122">
        <v>0.30081134748404637</v>
      </c>
      <c r="S580" s="122">
        <f t="shared" si="28"/>
        <v>3007658241.336113</v>
      </c>
      <c r="T580" s="122">
        <v>0.46435762664639935</v>
      </c>
      <c r="U580" s="122">
        <f t="shared" si="29"/>
        <v>-1832832885.9702399</v>
      </c>
      <c r="V580" s="3">
        <f t="shared" si="30"/>
        <v>1.8722638959568056</v>
      </c>
    </row>
    <row r="581" spans="13:22" x14ac:dyDescent="0.25">
      <c r="M581" s="3">
        <v>577</v>
      </c>
      <c r="N581" s="122">
        <f>('CBA Result'!$G$163*_xlfn.GAMMA.INV(T581,IF($O$2="Railway",$D$31,$D$32),IF($O$2="Railway",$F$31,$F$32)))</f>
        <v>567861159.79849696</v>
      </c>
      <c r="O581" s="122">
        <f>'CBA Result'!$G$162+'CBA Result'!$G$166+'CBA Result'!$G$167+'CBA Result'!$G$168+'CBA Result'!$G$169</f>
        <v>36081859.323037572</v>
      </c>
      <c r="P581" s="122">
        <f>'CBA Result'!$G$164+'CBA Result'!$G$165</f>
        <v>3215028601.0041852</v>
      </c>
      <c r="Q581" s="122">
        <f>'CBA Result'!$G$149</f>
        <v>-2742713597.7746048</v>
      </c>
      <c r="R581" s="122">
        <v>0.84617869816608426</v>
      </c>
      <c r="S581" s="122">
        <f t="shared" si="28"/>
        <v>5645114121.0950441</v>
      </c>
      <c r="T581" s="122">
        <v>0.84837779137589331</v>
      </c>
      <c r="U581" s="122">
        <f t="shared" si="29"/>
        <v>-2683797117.2253876</v>
      </c>
      <c r="V581" s="3">
        <f t="shared" si="30"/>
        <v>2.3284387259038022</v>
      </c>
    </row>
    <row r="582" spans="13:22" x14ac:dyDescent="0.25">
      <c r="M582" s="3">
        <v>578</v>
      </c>
      <c r="N582" s="122">
        <f>('CBA Result'!$G$163*_xlfn.GAMMA.INV(T582,IF($O$2="Railway",$D$31,$D$32),IF($O$2="Railway",$F$31,$F$32)))</f>
        <v>255216830.48408598</v>
      </c>
      <c r="O582" s="122">
        <f>'CBA Result'!$G$162+'CBA Result'!$G$166+'CBA Result'!$G$167+'CBA Result'!$G$168+'CBA Result'!$G$169</f>
        <v>36081859.323037572</v>
      </c>
      <c r="P582" s="122">
        <f>'CBA Result'!$G$164+'CBA Result'!$G$165</f>
        <v>3215028601.0041852</v>
      </c>
      <c r="Q582" s="122">
        <f>'CBA Result'!$G$149</f>
        <v>-2742713597.7746048</v>
      </c>
      <c r="R582" s="122">
        <v>0.97844748630823486</v>
      </c>
      <c r="S582" s="122">
        <f t="shared" ref="S582:S645" si="31">_xlfn.BETA.INV(R582,IF($O$2="Railway",$I$30,$J$30),IF($O$2="Railway",$I$31,$J$31),IF($O$2="Railway",$I$27,$J$27),IF($O$2="Railway",$I$29,$J$29))*P582</f>
        <v>7172755434.9373064</v>
      </c>
      <c r="T582" s="122">
        <v>0.12178468264020659</v>
      </c>
      <c r="U582" s="122">
        <f t="shared" ref="U582:U645" si="32">_xlfn.GAMMA.INV(T582,IF($O$2="Railway",$D$31,$D$32),IF($O$2="Railway",$F$31,$F$32))*Q582</f>
        <v>-1206193066.9173465</v>
      </c>
      <c r="V582" s="3">
        <f t="shared" ref="V582:V645" si="33">(N582+O582+S582)/-U582</f>
        <v>6.1881089598866836</v>
      </c>
    </row>
    <row r="583" spans="13:22" x14ac:dyDescent="0.25">
      <c r="M583" s="3">
        <v>579</v>
      </c>
      <c r="N583" s="122">
        <f>('CBA Result'!$G$163*_xlfn.GAMMA.INV(T583,IF($O$2="Railway",$D$31,$D$32),IF($O$2="Railway",$F$31,$F$32)))</f>
        <v>461352153.3805536</v>
      </c>
      <c r="O583" s="122">
        <f>'CBA Result'!$G$162+'CBA Result'!$G$166+'CBA Result'!$G$167+'CBA Result'!$G$168+'CBA Result'!$G$169</f>
        <v>36081859.323037572</v>
      </c>
      <c r="P583" s="122">
        <f>'CBA Result'!$G$164+'CBA Result'!$G$165</f>
        <v>3215028601.0041852</v>
      </c>
      <c r="Q583" s="122">
        <f>'CBA Result'!$G$149</f>
        <v>-2742713597.7746048</v>
      </c>
      <c r="R583" s="122">
        <v>0.15604455572148346</v>
      </c>
      <c r="S583" s="122">
        <f t="shared" si="31"/>
        <v>2319891406.8185515</v>
      </c>
      <c r="T583" s="122">
        <v>0.65620724489995974</v>
      </c>
      <c r="U583" s="122">
        <f t="shared" si="32"/>
        <v>-2180419558.3790512</v>
      </c>
      <c r="V583" s="3">
        <f t="shared" si="33"/>
        <v>1.2921024344583365</v>
      </c>
    </row>
    <row r="584" spans="13:22" x14ac:dyDescent="0.25">
      <c r="M584" s="3">
        <v>580</v>
      </c>
      <c r="N584" s="122">
        <f>('CBA Result'!$G$163*_xlfn.GAMMA.INV(T584,IF($O$2="Railway",$D$31,$D$32),IF($O$2="Railway",$F$31,$F$32)))</f>
        <v>844261368.43372107</v>
      </c>
      <c r="O584" s="122">
        <f>'CBA Result'!$G$162+'CBA Result'!$G$166+'CBA Result'!$G$167+'CBA Result'!$G$168+'CBA Result'!$G$169</f>
        <v>36081859.323037572</v>
      </c>
      <c r="P584" s="122">
        <f>'CBA Result'!$G$164+'CBA Result'!$G$165</f>
        <v>3215028601.0041852</v>
      </c>
      <c r="Q584" s="122">
        <f>'CBA Result'!$G$149</f>
        <v>-2742713597.7746048</v>
      </c>
      <c r="R584" s="122">
        <v>0.63261510031375945</v>
      </c>
      <c r="S584" s="122">
        <f t="shared" si="31"/>
        <v>4448841446.1493664</v>
      </c>
      <c r="T584" s="122">
        <v>0.99094166958465468</v>
      </c>
      <c r="U584" s="122">
        <f t="shared" si="32"/>
        <v>-3990106010.4043746</v>
      </c>
      <c r="V584" s="3">
        <f t="shared" si="33"/>
        <v>1.3355997710361691</v>
      </c>
    </row>
    <row r="585" spans="13:22" x14ac:dyDescent="0.25">
      <c r="M585" s="3">
        <v>581</v>
      </c>
      <c r="N585" s="122">
        <f>('CBA Result'!$G$163*_xlfn.GAMMA.INV(T585,IF($O$2="Railway",$D$31,$D$32),IF($O$2="Railway",$F$31,$F$32)))</f>
        <v>299711658.80174226</v>
      </c>
      <c r="O585" s="122">
        <f>'CBA Result'!$G$162+'CBA Result'!$G$166+'CBA Result'!$G$167+'CBA Result'!$G$168+'CBA Result'!$G$169</f>
        <v>36081859.323037572</v>
      </c>
      <c r="P585" s="122">
        <f>'CBA Result'!$G$164+'CBA Result'!$G$165</f>
        <v>3215028601.0041852</v>
      </c>
      <c r="Q585" s="122">
        <f>'CBA Result'!$G$149</f>
        <v>-2742713597.7746048</v>
      </c>
      <c r="R585" s="122">
        <v>0.75733565394894298</v>
      </c>
      <c r="S585" s="122">
        <f t="shared" si="31"/>
        <v>5084255172.8058453</v>
      </c>
      <c r="T585" s="122">
        <v>0.22085213147529714</v>
      </c>
      <c r="U585" s="122">
        <f t="shared" si="32"/>
        <v>-1416482307.3590388</v>
      </c>
      <c r="V585" s="3">
        <f t="shared" si="33"/>
        <v>3.82641467724086</v>
      </c>
    </row>
    <row r="586" spans="13:22" x14ac:dyDescent="0.25">
      <c r="M586" s="3">
        <v>582</v>
      </c>
      <c r="N586" s="122">
        <f>('CBA Result'!$G$163*_xlfn.GAMMA.INV(T586,IF($O$2="Railway",$D$31,$D$32),IF($O$2="Railway",$F$31,$F$32)))</f>
        <v>471424910.01213181</v>
      </c>
      <c r="O586" s="122">
        <f>'CBA Result'!$G$162+'CBA Result'!$G$166+'CBA Result'!$G$167+'CBA Result'!$G$168+'CBA Result'!$G$169</f>
        <v>36081859.323037572</v>
      </c>
      <c r="P586" s="122">
        <f>'CBA Result'!$G$164+'CBA Result'!$G$165</f>
        <v>3215028601.0041852</v>
      </c>
      <c r="Q586" s="122">
        <f>'CBA Result'!$G$149</f>
        <v>-2742713597.7746048</v>
      </c>
      <c r="R586" s="122">
        <v>0.98311278533334312</v>
      </c>
      <c r="S586" s="122">
        <f t="shared" si="31"/>
        <v>7299215303.896781</v>
      </c>
      <c r="T586" s="122">
        <v>0.67914346967694206</v>
      </c>
      <c r="U586" s="122">
        <f t="shared" si="32"/>
        <v>-2228024918.8512049</v>
      </c>
      <c r="V586" s="3">
        <f t="shared" si="33"/>
        <v>3.5038755658339702</v>
      </c>
    </row>
    <row r="587" spans="13:22" x14ac:dyDescent="0.25">
      <c r="M587" s="3">
        <v>583</v>
      </c>
      <c r="N587" s="122">
        <f>('CBA Result'!$G$163*_xlfn.GAMMA.INV(T587,IF($O$2="Railway",$D$31,$D$32),IF($O$2="Railway",$F$31,$F$32)))</f>
        <v>556527038.55126441</v>
      </c>
      <c r="O587" s="122">
        <f>'CBA Result'!$G$162+'CBA Result'!$G$166+'CBA Result'!$G$167+'CBA Result'!$G$168+'CBA Result'!$G$169</f>
        <v>36081859.323037572</v>
      </c>
      <c r="P587" s="122">
        <f>'CBA Result'!$G$164+'CBA Result'!$G$165</f>
        <v>3215028601.0041852</v>
      </c>
      <c r="Q587" s="122">
        <f>'CBA Result'!$G$149</f>
        <v>-2742713597.7746048</v>
      </c>
      <c r="R587" s="122">
        <v>0.57378499148331774</v>
      </c>
      <c r="S587" s="122">
        <f t="shared" si="31"/>
        <v>4180210520.0274067</v>
      </c>
      <c r="T587" s="122">
        <v>0.8331311095798587</v>
      </c>
      <c r="U587" s="122">
        <f t="shared" si="32"/>
        <v>-2630230358.1598449</v>
      </c>
      <c r="V587" s="3">
        <f t="shared" si="33"/>
        <v>1.8146012964586329</v>
      </c>
    </row>
    <row r="588" spans="13:22" x14ac:dyDescent="0.25">
      <c r="M588" s="3">
        <v>584</v>
      </c>
      <c r="N588" s="122">
        <f>('CBA Result'!$G$163*_xlfn.GAMMA.INV(T588,IF($O$2="Railway",$D$31,$D$32),IF($O$2="Railway",$F$31,$F$32)))</f>
        <v>824500778.35214639</v>
      </c>
      <c r="O588" s="122">
        <f>'CBA Result'!$G$162+'CBA Result'!$G$166+'CBA Result'!$G$167+'CBA Result'!$G$168+'CBA Result'!$G$169</f>
        <v>36081859.323037572</v>
      </c>
      <c r="P588" s="122">
        <f>'CBA Result'!$G$164+'CBA Result'!$G$165</f>
        <v>3215028601.0041852</v>
      </c>
      <c r="Q588" s="122">
        <f>'CBA Result'!$G$149</f>
        <v>-2742713597.7746048</v>
      </c>
      <c r="R588" s="122">
        <v>0.12199588808646245</v>
      </c>
      <c r="S588" s="122">
        <f t="shared" si="31"/>
        <v>2129883493.987653</v>
      </c>
      <c r="T588" s="122">
        <v>0.98863832549254527</v>
      </c>
      <c r="U588" s="122">
        <f t="shared" si="32"/>
        <v>-3896714494.220345</v>
      </c>
      <c r="V588" s="3">
        <f t="shared" si="33"/>
        <v>0.76743270159985633</v>
      </c>
    </row>
    <row r="589" spans="13:22" x14ac:dyDescent="0.25">
      <c r="M589" s="3">
        <v>585</v>
      </c>
      <c r="N589" s="122">
        <f>('CBA Result'!$G$163*_xlfn.GAMMA.INV(T589,IF($O$2="Railway",$D$31,$D$32),IF($O$2="Railway",$F$31,$F$32)))</f>
        <v>322322175.60010105</v>
      </c>
      <c r="O589" s="122">
        <f>'CBA Result'!$G$162+'CBA Result'!$G$166+'CBA Result'!$G$167+'CBA Result'!$G$168+'CBA Result'!$G$169</f>
        <v>36081859.323037572</v>
      </c>
      <c r="P589" s="122">
        <f>'CBA Result'!$G$164+'CBA Result'!$G$165</f>
        <v>3215028601.0041852</v>
      </c>
      <c r="Q589" s="122">
        <f>'CBA Result'!$G$149</f>
        <v>-2742713597.7746048</v>
      </c>
      <c r="R589" s="122">
        <v>0.66618718312290082</v>
      </c>
      <c r="S589" s="122">
        <f t="shared" si="31"/>
        <v>4609181202.2210979</v>
      </c>
      <c r="T589" s="122">
        <v>0.2799177585178364</v>
      </c>
      <c r="U589" s="122">
        <f t="shared" si="32"/>
        <v>-1523343005.1816268</v>
      </c>
      <c r="V589" s="3">
        <f t="shared" si="33"/>
        <v>3.2609761690223902</v>
      </c>
    </row>
    <row r="590" spans="13:22" x14ac:dyDescent="0.25">
      <c r="M590" s="3">
        <v>586</v>
      </c>
      <c r="N590" s="122">
        <f>('CBA Result'!$G$163*_xlfn.GAMMA.INV(T590,IF($O$2="Railway",$D$31,$D$32),IF($O$2="Railway",$F$31,$F$32)))</f>
        <v>501218050.28324956</v>
      </c>
      <c r="O590" s="122">
        <f>'CBA Result'!$G$162+'CBA Result'!$G$166+'CBA Result'!$G$167+'CBA Result'!$G$168+'CBA Result'!$G$169</f>
        <v>36081859.323037572</v>
      </c>
      <c r="P590" s="122">
        <f>'CBA Result'!$G$164+'CBA Result'!$G$165</f>
        <v>3215028601.0041852</v>
      </c>
      <c r="Q590" s="122">
        <f>'CBA Result'!$G$149</f>
        <v>-2742713597.7746048</v>
      </c>
      <c r="R590" s="122">
        <v>0.89853588103753412</v>
      </c>
      <c r="S590" s="122">
        <f t="shared" si="31"/>
        <v>6068357556.345561</v>
      </c>
      <c r="T590" s="122">
        <v>0.74121441427340551</v>
      </c>
      <c r="U590" s="122">
        <f t="shared" si="32"/>
        <v>-2368831773.8245058</v>
      </c>
      <c r="V590" s="3">
        <f t="shared" si="33"/>
        <v>2.7885717926211955</v>
      </c>
    </row>
    <row r="591" spans="13:22" x14ac:dyDescent="0.25">
      <c r="M591" s="3">
        <v>587</v>
      </c>
      <c r="N591" s="122">
        <f>('CBA Result'!$G$163*_xlfn.GAMMA.INV(T591,IF($O$2="Railway",$D$31,$D$32),IF($O$2="Railway",$F$31,$F$32)))</f>
        <v>327418659.80025792</v>
      </c>
      <c r="O591" s="122">
        <f>'CBA Result'!$G$162+'CBA Result'!$G$166+'CBA Result'!$G$167+'CBA Result'!$G$168+'CBA Result'!$G$169</f>
        <v>36081859.323037572</v>
      </c>
      <c r="P591" s="122">
        <f>'CBA Result'!$G$164+'CBA Result'!$G$165</f>
        <v>3215028601.0041852</v>
      </c>
      <c r="Q591" s="122">
        <f>'CBA Result'!$G$149</f>
        <v>-2742713597.7746048</v>
      </c>
      <c r="R591" s="122">
        <v>0.35525754986600477</v>
      </c>
      <c r="S591" s="122">
        <f t="shared" si="31"/>
        <v>3243205543.4939952</v>
      </c>
      <c r="T591" s="122">
        <v>0.29378916895249685</v>
      </c>
      <c r="U591" s="122">
        <f t="shared" si="32"/>
        <v>-1547429754.8533587</v>
      </c>
      <c r="V591" s="3">
        <f t="shared" si="33"/>
        <v>2.3307720762801782</v>
      </c>
    </row>
    <row r="592" spans="13:22" x14ac:dyDescent="0.25">
      <c r="M592" s="3">
        <v>588</v>
      </c>
      <c r="N592" s="122">
        <f>('CBA Result'!$G$163*_xlfn.GAMMA.INV(T592,IF($O$2="Railway",$D$31,$D$32),IF($O$2="Railway",$F$31,$F$32)))</f>
        <v>373932274.14999825</v>
      </c>
      <c r="O592" s="122">
        <f>'CBA Result'!$G$162+'CBA Result'!$G$166+'CBA Result'!$G$167+'CBA Result'!$G$168+'CBA Result'!$G$169</f>
        <v>36081859.323037572</v>
      </c>
      <c r="P592" s="122">
        <f>'CBA Result'!$G$164+'CBA Result'!$G$165</f>
        <v>3215028601.0041852</v>
      </c>
      <c r="Q592" s="122">
        <f>'CBA Result'!$G$149</f>
        <v>-2742713597.7746048</v>
      </c>
      <c r="R592" s="122">
        <v>2.7255738144470465E-2</v>
      </c>
      <c r="S592" s="122">
        <f t="shared" si="31"/>
        <v>1400182463.9453974</v>
      </c>
      <c r="T592" s="122">
        <v>0.42502514439629979</v>
      </c>
      <c r="U592" s="122">
        <f t="shared" si="32"/>
        <v>-1767260081.2448714</v>
      </c>
      <c r="V592" s="3">
        <f t="shared" si="33"/>
        <v>1.024295527652793</v>
      </c>
    </row>
    <row r="593" spans="13:22" x14ac:dyDescent="0.25">
      <c r="M593" s="3">
        <v>589</v>
      </c>
      <c r="N593" s="122">
        <f>('CBA Result'!$G$163*_xlfn.GAMMA.INV(T593,IF($O$2="Railway",$D$31,$D$32),IF($O$2="Railway",$F$31,$F$32)))</f>
        <v>240330160.6063143</v>
      </c>
      <c r="O593" s="122">
        <f>'CBA Result'!$G$162+'CBA Result'!$G$166+'CBA Result'!$G$167+'CBA Result'!$G$168+'CBA Result'!$G$169</f>
        <v>36081859.323037572</v>
      </c>
      <c r="P593" s="122">
        <f>'CBA Result'!$G$164+'CBA Result'!$G$165</f>
        <v>3215028601.0041852</v>
      </c>
      <c r="Q593" s="122">
        <f>'CBA Result'!$G$149</f>
        <v>-2742713597.7746048</v>
      </c>
      <c r="R593" s="122">
        <v>0.88160544197666213</v>
      </c>
      <c r="S593" s="122">
        <f t="shared" si="31"/>
        <v>5919718072.0696268</v>
      </c>
      <c r="T593" s="122">
        <v>9.5175304872017641E-2</v>
      </c>
      <c r="U593" s="122">
        <f t="shared" si="32"/>
        <v>-1135836429.5357254</v>
      </c>
      <c r="V593" s="3">
        <f t="shared" si="33"/>
        <v>5.4551253427675803</v>
      </c>
    </row>
    <row r="594" spans="13:22" x14ac:dyDescent="0.25">
      <c r="M594" s="3">
        <v>590</v>
      </c>
      <c r="N594" s="122">
        <f>('CBA Result'!$G$163*_xlfn.GAMMA.INV(T594,IF($O$2="Railway",$D$31,$D$32),IF($O$2="Railway",$F$31,$F$32)))</f>
        <v>547394480.68842995</v>
      </c>
      <c r="O594" s="122">
        <f>'CBA Result'!$G$162+'CBA Result'!$G$166+'CBA Result'!$G$167+'CBA Result'!$G$168+'CBA Result'!$G$169</f>
        <v>36081859.323037572</v>
      </c>
      <c r="P594" s="122">
        <f>'CBA Result'!$G$164+'CBA Result'!$G$165</f>
        <v>3215028601.0041852</v>
      </c>
      <c r="Q594" s="122">
        <f>'CBA Result'!$G$149</f>
        <v>-2742713597.7746048</v>
      </c>
      <c r="R594" s="122">
        <v>0.22655835493520926</v>
      </c>
      <c r="S594" s="122">
        <f t="shared" si="31"/>
        <v>2671271622.5686669</v>
      </c>
      <c r="T594" s="122">
        <v>0.81999095238974895</v>
      </c>
      <c r="U594" s="122">
        <f t="shared" si="32"/>
        <v>-2587068518.2589326</v>
      </c>
      <c r="V594" s="3">
        <f t="shared" si="33"/>
        <v>1.2580834019697871</v>
      </c>
    </row>
    <row r="595" spans="13:22" x14ac:dyDescent="0.25">
      <c r="M595" s="3">
        <v>591</v>
      </c>
      <c r="N595" s="122">
        <f>('CBA Result'!$G$163*_xlfn.GAMMA.INV(T595,IF($O$2="Railway",$D$31,$D$32),IF($O$2="Railway",$F$31,$F$32)))</f>
        <v>576298461.32199812</v>
      </c>
      <c r="O595" s="122">
        <f>'CBA Result'!$G$162+'CBA Result'!$G$166+'CBA Result'!$G$167+'CBA Result'!$G$168+'CBA Result'!$G$169</f>
        <v>36081859.323037572</v>
      </c>
      <c r="P595" s="122">
        <f>'CBA Result'!$G$164+'CBA Result'!$G$165</f>
        <v>3215028601.0041852</v>
      </c>
      <c r="Q595" s="122">
        <f>'CBA Result'!$G$149</f>
        <v>-2742713597.7746048</v>
      </c>
      <c r="R595" s="122">
        <v>0.58286433526292858</v>
      </c>
      <c r="S595" s="122">
        <f t="shared" si="31"/>
        <v>4220830605.4079752</v>
      </c>
      <c r="T595" s="122">
        <v>0.85898897282596487</v>
      </c>
      <c r="U595" s="122">
        <f t="shared" si="32"/>
        <v>-2723673071.2595901</v>
      </c>
      <c r="V595" s="3">
        <f t="shared" si="33"/>
        <v>1.7745194814507763</v>
      </c>
    </row>
    <row r="596" spans="13:22" x14ac:dyDescent="0.25">
      <c r="M596" s="3">
        <v>592</v>
      </c>
      <c r="N596" s="122">
        <f>('CBA Result'!$G$163*_xlfn.GAMMA.INV(T596,IF($O$2="Railway",$D$31,$D$32),IF($O$2="Railway",$F$31,$F$32)))</f>
        <v>402639868.44203508</v>
      </c>
      <c r="O596" s="122">
        <f>'CBA Result'!$G$162+'CBA Result'!$G$166+'CBA Result'!$G$167+'CBA Result'!$G$168+'CBA Result'!$G$169</f>
        <v>36081859.323037572</v>
      </c>
      <c r="P596" s="122">
        <f>'CBA Result'!$G$164+'CBA Result'!$G$165</f>
        <v>3215028601.0041852</v>
      </c>
      <c r="Q596" s="122">
        <f>'CBA Result'!$G$149</f>
        <v>-2742713597.7746048</v>
      </c>
      <c r="R596" s="122">
        <v>0.33070105146891682</v>
      </c>
      <c r="S596" s="122">
        <f t="shared" si="31"/>
        <v>3137727621.5423698</v>
      </c>
      <c r="T596" s="122">
        <v>0.50574562770765885</v>
      </c>
      <c r="U596" s="122">
        <f t="shared" si="32"/>
        <v>-1902936482.9040089</v>
      </c>
      <c r="V596" s="3">
        <f t="shared" si="33"/>
        <v>1.8794370602688435</v>
      </c>
    </row>
    <row r="597" spans="13:22" x14ac:dyDescent="0.25">
      <c r="M597" s="3">
        <v>593</v>
      </c>
      <c r="N597" s="122">
        <f>('CBA Result'!$G$163*_xlfn.GAMMA.INV(T597,IF($O$2="Railway",$D$31,$D$32),IF($O$2="Railway",$F$31,$F$32)))</f>
        <v>531759436.3740918</v>
      </c>
      <c r="O597" s="122">
        <f>'CBA Result'!$G$162+'CBA Result'!$G$166+'CBA Result'!$G$167+'CBA Result'!$G$168+'CBA Result'!$G$169</f>
        <v>36081859.323037572</v>
      </c>
      <c r="P597" s="122">
        <f>'CBA Result'!$G$164+'CBA Result'!$G$165</f>
        <v>3215028601.0041852</v>
      </c>
      <c r="Q597" s="122">
        <f>'CBA Result'!$G$149</f>
        <v>-2742713597.7746048</v>
      </c>
      <c r="R597" s="122">
        <v>0.46750078542764362</v>
      </c>
      <c r="S597" s="122">
        <f t="shared" si="31"/>
        <v>3719380917.6255808</v>
      </c>
      <c r="T597" s="122">
        <v>0.79566161807978975</v>
      </c>
      <c r="U597" s="122">
        <f t="shared" si="32"/>
        <v>-2513174950.9063039</v>
      </c>
      <c r="V597" s="3">
        <f t="shared" si="33"/>
        <v>1.7058988319840795</v>
      </c>
    </row>
    <row r="598" spans="13:22" x14ac:dyDescent="0.25">
      <c r="M598" s="3">
        <v>594</v>
      </c>
      <c r="N598" s="122">
        <f>('CBA Result'!$G$163*_xlfn.GAMMA.INV(T598,IF($O$2="Railway",$D$31,$D$32),IF($O$2="Railway",$F$31,$F$32)))</f>
        <v>279648510.04441518</v>
      </c>
      <c r="O598" s="122">
        <f>'CBA Result'!$G$162+'CBA Result'!$G$166+'CBA Result'!$G$167+'CBA Result'!$G$168+'CBA Result'!$G$169</f>
        <v>36081859.323037572</v>
      </c>
      <c r="P598" s="122">
        <f>'CBA Result'!$G$164+'CBA Result'!$G$165</f>
        <v>3215028601.0041852</v>
      </c>
      <c r="Q598" s="122">
        <f>'CBA Result'!$G$149</f>
        <v>-2742713597.7746048</v>
      </c>
      <c r="R598" s="122">
        <v>0.63659400225310514</v>
      </c>
      <c r="S598" s="122">
        <f t="shared" si="31"/>
        <v>4467537682.2277956</v>
      </c>
      <c r="T598" s="122">
        <v>0.1728870694506105</v>
      </c>
      <c r="U598" s="122">
        <f t="shared" si="32"/>
        <v>-1321660853.438004</v>
      </c>
      <c r="V598" s="3">
        <f t="shared" si="33"/>
        <v>3.619134242459138</v>
      </c>
    </row>
    <row r="599" spans="13:22" x14ac:dyDescent="0.25">
      <c r="M599" s="3">
        <v>595</v>
      </c>
      <c r="N599" s="122">
        <f>('CBA Result'!$G$163*_xlfn.GAMMA.INV(T599,IF($O$2="Railway",$D$31,$D$32),IF($O$2="Railway",$F$31,$F$32)))</f>
        <v>843972417.44405413</v>
      </c>
      <c r="O599" s="122">
        <f>'CBA Result'!$G$162+'CBA Result'!$G$166+'CBA Result'!$G$167+'CBA Result'!$G$168+'CBA Result'!$G$169</f>
        <v>36081859.323037572</v>
      </c>
      <c r="P599" s="122">
        <f>'CBA Result'!$G$164+'CBA Result'!$G$165</f>
        <v>3215028601.0041852</v>
      </c>
      <c r="Q599" s="122">
        <f>'CBA Result'!$G$149</f>
        <v>-2742713597.7746048</v>
      </c>
      <c r="R599" s="122">
        <v>9.092868693253453E-2</v>
      </c>
      <c r="S599" s="122">
        <f t="shared" si="31"/>
        <v>1936579563.3876872</v>
      </c>
      <c r="T599" s="122">
        <v>0.99091140396179711</v>
      </c>
      <c r="U599" s="122">
        <f t="shared" si="32"/>
        <v>-3988740384.6352816</v>
      </c>
      <c r="V599" s="3">
        <f t="shared" si="33"/>
        <v>0.70614619367169551</v>
      </c>
    </row>
    <row r="600" spans="13:22" x14ac:dyDescent="0.25">
      <c r="M600" s="3">
        <v>596</v>
      </c>
      <c r="N600" s="122">
        <f>('CBA Result'!$G$163*_xlfn.GAMMA.INV(T600,IF($O$2="Railway",$D$31,$D$32),IF($O$2="Railway",$F$31,$F$32)))</f>
        <v>477935248.98213953</v>
      </c>
      <c r="O600" s="122">
        <f>'CBA Result'!$G$162+'CBA Result'!$G$166+'CBA Result'!$G$167+'CBA Result'!$G$168+'CBA Result'!$G$169</f>
        <v>36081859.323037572</v>
      </c>
      <c r="P600" s="122">
        <f>'CBA Result'!$G$164+'CBA Result'!$G$165</f>
        <v>3215028601.0041852</v>
      </c>
      <c r="Q600" s="122">
        <f>'CBA Result'!$G$149</f>
        <v>-2742713597.7746048</v>
      </c>
      <c r="R600" s="122">
        <v>1.7387443193436436E-2</v>
      </c>
      <c r="S600" s="122">
        <f t="shared" si="31"/>
        <v>1270053210.7282221</v>
      </c>
      <c r="T600" s="122">
        <v>0.69345290890293987</v>
      </c>
      <c r="U600" s="122">
        <f t="shared" si="32"/>
        <v>-2258793758.4845877</v>
      </c>
      <c r="V600" s="3">
        <f t="shared" si="33"/>
        <v>0.78983320736211082</v>
      </c>
    </row>
    <row r="601" spans="13:22" x14ac:dyDescent="0.25">
      <c r="M601" s="3">
        <v>597</v>
      </c>
      <c r="N601" s="122">
        <f>('CBA Result'!$G$163*_xlfn.GAMMA.INV(T601,IF($O$2="Railway",$D$31,$D$32),IF($O$2="Railway",$F$31,$F$32)))</f>
        <v>333430013.13567287</v>
      </c>
      <c r="O601" s="122">
        <f>'CBA Result'!$G$162+'CBA Result'!$G$166+'CBA Result'!$G$167+'CBA Result'!$G$168+'CBA Result'!$G$169</f>
        <v>36081859.323037572</v>
      </c>
      <c r="P601" s="122">
        <f>'CBA Result'!$G$164+'CBA Result'!$G$165</f>
        <v>3215028601.0041852</v>
      </c>
      <c r="Q601" s="122">
        <f>'CBA Result'!$G$149</f>
        <v>-2742713597.7746048</v>
      </c>
      <c r="R601" s="122">
        <v>0.16126066082539003</v>
      </c>
      <c r="S601" s="122">
        <f t="shared" si="31"/>
        <v>2347538514.8969831</v>
      </c>
      <c r="T601" s="122">
        <v>0.31035308172909626</v>
      </c>
      <c r="U601" s="122">
        <f t="shared" si="32"/>
        <v>-1575840313.4447134</v>
      </c>
      <c r="V601" s="3">
        <f t="shared" si="33"/>
        <v>1.7241914451448119</v>
      </c>
    </row>
    <row r="602" spans="13:22" x14ac:dyDescent="0.25">
      <c r="M602" s="3">
        <v>598</v>
      </c>
      <c r="N602" s="122">
        <f>('CBA Result'!$G$163*_xlfn.GAMMA.INV(T602,IF($O$2="Railway",$D$31,$D$32),IF($O$2="Railway",$F$31,$F$32)))</f>
        <v>305547337.77889293</v>
      </c>
      <c r="O602" s="122">
        <f>'CBA Result'!$G$162+'CBA Result'!$G$166+'CBA Result'!$G$167+'CBA Result'!$G$168+'CBA Result'!$G$169</f>
        <v>36081859.323037572</v>
      </c>
      <c r="P602" s="122">
        <f>'CBA Result'!$G$164+'CBA Result'!$G$165</f>
        <v>3215028601.0041852</v>
      </c>
      <c r="Q602" s="122">
        <f>'CBA Result'!$G$149</f>
        <v>-2742713597.7746048</v>
      </c>
      <c r="R602" s="122">
        <v>0.84465684240618133</v>
      </c>
      <c r="S602" s="122">
        <f t="shared" si="31"/>
        <v>5634182408.3226013</v>
      </c>
      <c r="T602" s="122">
        <v>0.23565262426877098</v>
      </c>
      <c r="U602" s="122">
        <f t="shared" si="32"/>
        <v>-1444062602.5521233</v>
      </c>
      <c r="V602" s="3">
        <f t="shared" si="33"/>
        <v>4.1381942824801019</v>
      </c>
    </row>
    <row r="603" spans="13:22" x14ac:dyDescent="0.25">
      <c r="M603" s="3">
        <v>599</v>
      </c>
      <c r="N603" s="122">
        <f>('CBA Result'!$G$163*_xlfn.GAMMA.INV(T603,IF($O$2="Railway",$D$31,$D$32),IF($O$2="Railway",$F$31,$F$32)))</f>
        <v>552511429.11840832</v>
      </c>
      <c r="O603" s="122">
        <f>'CBA Result'!$G$162+'CBA Result'!$G$166+'CBA Result'!$G$167+'CBA Result'!$G$168+'CBA Result'!$G$169</f>
        <v>36081859.323037572</v>
      </c>
      <c r="P603" s="122">
        <f>'CBA Result'!$G$164+'CBA Result'!$G$165</f>
        <v>3215028601.0041852</v>
      </c>
      <c r="Q603" s="122">
        <f>'CBA Result'!$G$149</f>
        <v>-2742713597.7746048</v>
      </c>
      <c r="R603" s="122">
        <v>0.15560976488580958</v>
      </c>
      <c r="S603" s="122">
        <f t="shared" si="31"/>
        <v>2317571645.5980735</v>
      </c>
      <c r="T603" s="122">
        <v>0.82744884011394038</v>
      </c>
      <c r="U603" s="122">
        <f t="shared" si="32"/>
        <v>-2611251984.9539256</v>
      </c>
      <c r="V603" s="3">
        <f t="shared" si="33"/>
        <v>1.1129392914911647</v>
      </c>
    </row>
    <row r="604" spans="13:22" x14ac:dyDescent="0.25">
      <c r="M604" s="3">
        <v>600</v>
      </c>
      <c r="N604" s="122">
        <f>('CBA Result'!$G$163*_xlfn.GAMMA.INV(T604,IF($O$2="Railway",$D$31,$D$32),IF($O$2="Railway",$F$31,$F$32)))</f>
        <v>755384612.00518715</v>
      </c>
      <c r="O604" s="122">
        <f>'CBA Result'!$G$162+'CBA Result'!$G$166+'CBA Result'!$G$167+'CBA Result'!$G$168+'CBA Result'!$G$169</f>
        <v>36081859.323037572</v>
      </c>
      <c r="P604" s="122">
        <f>'CBA Result'!$G$164+'CBA Result'!$G$165</f>
        <v>3215028601.0041852</v>
      </c>
      <c r="Q604" s="122">
        <f>'CBA Result'!$G$149</f>
        <v>-2742713597.7746048</v>
      </c>
      <c r="R604" s="122">
        <v>7.2710669599470146E-2</v>
      </c>
      <c r="S604" s="122">
        <f t="shared" si="31"/>
        <v>1809625150.5707307</v>
      </c>
      <c r="T604" s="122">
        <v>0.97555749379518542</v>
      </c>
      <c r="U604" s="122">
        <f t="shared" si="32"/>
        <v>-3570061112.8525105</v>
      </c>
      <c r="V604" s="3">
        <f t="shared" si="33"/>
        <v>0.72858462073234931</v>
      </c>
    </row>
    <row r="605" spans="13:22" x14ac:dyDescent="0.25">
      <c r="M605" s="3">
        <v>601</v>
      </c>
      <c r="N605" s="122">
        <f>('CBA Result'!$G$163*_xlfn.GAMMA.INV(T605,IF($O$2="Railway",$D$31,$D$32),IF($O$2="Railway",$F$31,$F$32)))</f>
        <v>346874823.36157078</v>
      </c>
      <c r="O605" s="122">
        <f>'CBA Result'!$G$162+'CBA Result'!$G$166+'CBA Result'!$G$167+'CBA Result'!$G$168+'CBA Result'!$G$169</f>
        <v>36081859.323037572</v>
      </c>
      <c r="P605" s="122">
        <f>'CBA Result'!$G$164+'CBA Result'!$G$165</f>
        <v>3215028601.0041852</v>
      </c>
      <c r="Q605" s="122">
        <f>'CBA Result'!$G$149</f>
        <v>-2742713597.7746048</v>
      </c>
      <c r="R605" s="122">
        <v>7.7814965924028701E-2</v>
      </c>
      <c r="S605" s="122">
        <f t="shared" si="31"/>
        <v>1846506748.6154497</v>
      </c>
      <c r="T605" s="122">
        <v>0.34801599680266426</v>
      </c>
      <c r="U605" s="122">
        <f t="shared" si="32"/>
        <v>-1639382505.586735</v>
      </c>
      <c r="V605" s="3">
        <f t="shared" si="33"/>
        <v>1.3599409678354064</v>
      </c>
    </row>
    <row r="606" spans="13:22" x14ac:dyDescent="0.25">
      <c r="M606" s="3">
        <v>602</v>
      </c>
      <c r="N606" s="122">
        <f>('CBA Result'!$G$163*_xlfn.GAMMA.INV(T606,IF($O$2="Railway",$D$31,$D$32),IF($O$2="Railway",$F$31,$F$32)))</f>
        <v>631233750.86386156</v>
      </c>
      <c r="O606" s="122">
        <f>'CBA Result'!$G$162+'CBA Result'!$G$166+'CBA Result'!$G$167+'CBA Result'!$G$168+'CBA Result'!$G$169</f>
        <v>36081859.323037572</v>
      </c>
      <c r="P606" s="122">
        <f>'CBA Result'!$G$164+'CBA Result'!$G$165</f>
        <v>3215028601.0041852</v>
      </c>
      <c r="Q606" s="122">
        <f>'CBA Result'!$G$149</f>
        <v>-2742713597.7746048</v>
      </c>
      <c r="R606" s="122">
        <v>0.37946070227633732</v>
      </c>
      <c r="S606" s="122">
        <f t="shared" si="31"/>
        <v>3346334700.3837805</v>
      </c>
      <c r="T606" s="122">
        <v>0.91417626050094114</v>
      </c>
      <c r="U606" s="122">
        <f t="shared" si="32"/>
        <v>-2983305499.296598</v>
      </c>
      <c r="V606" s="3">
        <f t="shared" si="33"/>
        <v>1.3453701980963786</v>
      </c>
    </row>
    <row r="607" spans="13:22" x14ac:dyDescent="0.25">
      <c r="M607" s="3">
        <v>603</v>
      </c>
      <c r="N607" s="122">
        <f>('CBA Result'!$G$163*_xlfn.GAMMA.INV(T607,IF($O$2="Railway",$D$31,$D$32),IF($O$2="Railway",$F$31,$F$32)))</f>
        <v>255113490.89387748</v>
      </c>
      <c r="O607" s="122">
        <f>'CBA Result'!$G$162+'CBA Result'!$G$166+'CBA Result'!$G$167+'CBA Result'!$G$168+'CBA Result'!$G$169</f>
        <v>36081859.323037572</v>
      </c>
      <c r="P607" s="122">
        <f>'CBA Result'!$G$164+'CBA Result'!$G$165</f>
        <v>3215028601.0041852</v>
      </c>
      <c r="Q607" s="122">
        <f>'CBA Result'!$G$149</f>
        <v>-2742713597.7746048</v>
      </c>
      <c r="R607" s="122">
        <v>0.8274603869538264</v>
      </c>
      <c r="S607" s="122">
        <f t="shared" si="31"/>
        <v>5514638467.8166103</v>
      </c>
      <c r="T607" s="122">
        <v>0.12158765296950602</v>
      </c>
      <c r="U607" s="122">
        <f t="shared" si="32"/>
        <v>-1205704668.4954588</v>
      </c>
      <c r="V607" s="3">
        <f t="shared" si="33"/>
        <v>4.815303423580791</v>
      </c>
    </row>
    <row r="608" spans="13:22" x14ac:dyDescent="0.25">
      <c r="M608" s="3">
        <v>604</v>
      </c>
      <c r="N608" s="122">
        <f>('CBA Result'!$G$163*_xlfn.GAMMA.INV(T608,IF($O$2="Railway",$D$31,$D$32),IF($O$2="Railway",$F$31,$F$32)))</f>
        <v>261260700.17188707</v>
      </c>
      <c r="O608" s="122">
        <f>'CBA Result'!$G$162+'CBA Result'!$G$166+'CBA Result'!$G$167+'CBA Result'!$G$168+'CBA Result'!$G$169</f>
        <v>36081859.323037572</v>
      </c>
      <c r="P608" s="122">
        <f>'CBA Result'!$G$164+'CBA Result'!$G$165</f>
        <v>3215028601.0041852</v>
      </c>
      <c r="Q608" s="122">
        <f>'CBA Result'!$G$149</f>
        <v>-2742713597.7746048</v>
      </c>
      <c r="R608" s="122">
        <v>1.4884294762785077E-2</v>
      </c>
      <c r="S608" s="122">
        <f t="shared" si="31"/>
        <v>1231194038.6224248</v>
      </c>
      <c r="T608" s="122">
        <v>0.13359864293760304</v>
      </c>
      <c r="U608" s="122">
        <f t="shared" si="32"/>
        <v>-1234757302.6730764</v>
      </c>
      <c r="V608" s="3">
        <f t="shared" si="33"/>
        <v>1.2379247280484045</v>
      </c>
    </row>
    <row r="609" spans="13:22" x14ac:dyDescent="0.25">
      <c r="M609" s="3">
        <v>605</v>
      </c>
      <c r="N609" s="122">
        <f>('CBA Result'!$G$163*_xlfn.GAMMA.INV(T609,IF($O$2="Railway",$D$31,$D$32),IF($O$2="Railway",$F$31,$F$32)))</f>
        <v>514818848.97174108</v>
      </c>
      <c r="O609" s="122">
        <f>'CBA Result'!$G$162+'CBA Result'!$G$166+'CBA Result'!$G$167+'CBA Result'!$G$168+'CBA Result'!$G$169</f>
        <v>36081859.323037572</v>
      </c>
      <c r="P609" s="122">
        <f>'CBA Result'!$G$164+'CBA Result'!$G$165</f>
        <v>3215028601.0041852</v>
      </c>
      <c r="Q609" s="122">
        <f>'CBA Result'!$G$149</f>
        <v>-2742713597.7746048</v>
      </c>
      <c r="R609" s="122">
        <v>0.50664717026557682</v>
      </c>
      <c r="S609" s="122">
        <f t="shared" si="31"/>
        <v>3886682430.691915</v>
      </c>
      <c r="T609" s="122">
        <v>0.76660861782768031</v>
      </c>
      <c r="U609" s="122">
        <f t="shared" si="32"/>
        <v>-2433111190.8656163</v>
      </c>
      <c r="V609" s="3">
        <f t="shared" si="33"/>
        <v>1.8238308038063626</v>
      </c>
    </row>
    <row r="610" spans="13:22" x14ac:dyDescent="0.25">
      <c r="M610" s="3">
        <v>606</v>
      </c>
      <c r="N610" s="122">
        <f>('CBA Result'!$G$163*_xlfn.GAMMA.INV(T610,IF($O$2="Railway",$D$31,$D$32),IF($O$2="Railway",$F$31,$F$32)))</f>
        <v>339529727.81597394</v>
      </c>
      <c r="O610" s="122">
        <f>'CBA Result'!$G$162+'CBA Result'!$G$166+'CBA Result'!$G$167+'CBA Result'!$G$168+'CBA Result'!$G$169</f>
        <v>36081859.323037572</v>
      </c>
      <c r="P610" s="122">
        <f>'CBA Result'!$G$164+'CBA Result'!$G$165</f>
        <v>3215028601.0041852</v>
      </c>
      <c r="Q610" s="122">
        <f>'CBA Result'!$G$149</f>
        <v>-2742713597.7746048</v>
      </c>
      <c r="R610" s="122">
        <v>0.98760504277204808</v>
      </c>
      <c r="S610" s="122">
        <f t="shared" si="31"/>
        <v>7445877987.998951</v>
      </c>
      <c r="T610" s="122">
        <v>0.32734946555565603</v>
      </c>
      <c r="U610" s="122">
        <f t="shared" si="32"/>
        <v>-1604668481.0212712</v>
      </c>
      <c r="V610" s="3">
        <f t="shared" si="33"/>
        <v>4.874209014288156</v>
      </c>
    </row>
    <row r="611" spans="13:22" x14ac:dyDescent="0.25">
      <c r="M611" s="3">
        <v>607</v>
      </c>
      <c r="N611" s="122">
        <f>('CBA Result'!$G$163*_xlfn.GAMMA.INV(T611,IF($O$2="Railway",$D$31,$D$32),IF($O$2="Railway",$F$31,$F$32)))</f>
        <v>420567922.98851502</v>
      </c>
      <c r="O611" s="122">
        <f>'CBA Result'!$G$162+'CBA Result'!$G$166+'CBA Result'!$G$167+'CBA Result'!$G$168+'CBA Result'!$G$169</f>
        <v>36081859.323037572</v>
      </c>
      <c r="P611" s="122">
        <f>'CBA Result'!$G$164+'CBA Result'!$G$165</f>
        <v>3215028601.0041852</v>
      </c>
      <c r="Q611" s="122">
        <f>'CBA Result'!$G$149</f>
        <v>-2742713597.7746048</v>
      </c>
      <c r="R611" s="122">
        <v>0.17337592303088134</v>
      </c>
      <c r="S611" s="122">
        <f t="shared" si="31"/>
        <v>2410536257.4334979</v>
      </c>
      <c r="T611" s="122">
        <v>0.55431731366012493</v>
      </c>
      <c r="U611" s="122">
        <f t="shared" si="32"/>
        <v>-1987667160.956327</v>
      </c>
      <c r="V611" s="3">
        <f t="shared" si="33"/>
        <v>1.4424880060731899</v>
      </c>
    </row>
    <row r="612" spans="13:22" x14ac:dyDescent="0.25">
      <c r="M612" s="3">
        <v>608</v>
      </c>
      <c r="N612" s="122">
        <f>('CBA Result'!$G$163*_xlfn.GAMMA.INV(T612,IF($O$2="Railway",$D$31,$D$32),IF($O$2="Railway",$F$31,$F$32)))</f>
        <v>508642383.19322258</v>
      </c>
      <c r="O612" s="122">
        <f>'CBA Result'!$G$162+'CBA Result'!$G$166+'CBA Result'!$G$167+'CBA Result'!$G$168+'CBA Result'!$G$169</f>
        <v>36081859.323037572</v>
      </c>
      <c r="P612" s="122">
        <f>'CBA Result'!$G$164+'CBA Result'!$G$165</f>
        <v>3215028601.0041852</v>
      </c>
      <c r="Q612" s="122">
        <f>'CBA Result'!$G$149</f>
        <v>-2742713597.7746048</v>
      </c>
      <c r="R612" s="122">
        <v>0.33415904337227254</v>
      </c>
      <c r="S612" s="122">
        <f t="shared" si="31"/>
        <v>3152645485.2407436</v>
      </c>
      <c r="T612" s="122">
        <v>0.75530615519708055</v>
      </c>
      <c r="U612" s="122">
        <f t="shared" si="32"/>
        <v>-2403920286.0731292</v>
      </c>
      <c r="V612" s="3">
        <f t="shared" si="33"/>
        <v>1.5380583745548237</v>
      </c>
    </row>
    <row r="613" spans="13:22" x14ac:dyDescent="0.25">
      <c r="M613" s="3">
        <v>609</v>
      </c>
      <c r="N613" s="122">
        <f>('CBA Result'!$G$163*_xlfn.GAMMA.INV(T613,IF($O$2="Railway",$D$31,$D$32),IF($O$2="Railway",$F$31,$F$32)))</f>
        <v>371368716.07543266</v>
      </c>
      <c r="O613" s="122">
        <f>'CBA Result'!$G$162+'CBA Result'!$G$166+'CBA Result'!$G$167+'CBA Result'!$G$168+'CBA Result'!$G$169</f>
        <v>36081859.323037572</v>
      </c>
      <c r="P613" s="122">
        <f>'CBA Result'!$G$164+'CBA Result'!$G$165</f>
        <v>3215028601.0041852</v>
      </c>
      <c r="Q613" s="122">
        <f>'CBA Result'!$G$149</f>
        <v>-2742713597.7746048</v>
      </c>
      <c r="R613" s="122">
        <v>0.2823455065180932</v>
      </c>
      <c r="S613" s="122">
        <f t="shared" si="31"/>
        <v>2926066507.7924461</v>
      </c>
      <c r="T613" s="122">
        <v>0.41772117492554428</v>
      </c>
      <c r="U613" s="122">
        <f t="shared" si="32"/>
        <v>-1755144320.813571</v>
      </c>
      <c r="V613" s="3">
        <f t="shared" si="33"/>
        <v>1.8992837475870443</v>
      </c>
    </row>
    <row r="614" spans="13:22" x14ac:dyDescent="0.25">
      <c r="M614" s="3">
        <v>610</v>
      </c>
      <c r="N614" s="122">
        <f>('CBA Result'!$G$163*_xlfn.GAMMA.INV(T614,IF($O$2="Railway",$D$31,$D$32),IF($O$2="Railway",$F$31,$F$32)))</f>
        <v>327124690.64955187</v>
      </c>
      <c r="O614" s="122">
        <f>'CBA Result'!$G$162+'CBA Result'!$G$166+'CBA Result'!$G$167+'CBA Result'!$G$168+'CBA Result'!$G$169</f>
        <v>36081859.323037572</v>
      </c>
      <c r="P614" s="122">
        <f>'CBA Result'!$G$164+'CBA Result'!$G$165</f>
        <v>3215028601.0041852</v>
      </c>
      <c r="Q614" s="122">
        <f>'CBA Result'!$G$149</f>
        <v>-2742713597.7746048</v>
      </c>
      <c r="R614" s="122">
        <v>0.50761742988793412</v>
      </c>
      <c r="S614" s="122">
        <f t="shared" si="31"/>
        <v>3890856307.1993375</v>
      </c>
      <c r="T614" s="122">
        <v>0.29298452995660051</v>
      </c>
      <c r="U614" s="122">
        <f t="shared" si="32"/>
        <v>-1546040412.5016153</v>
      </c>
      <c r="V614" s="3">
        <f t="shared" si="33"/>
        <v>2.7515858077011828</v>
      </c>
    </row>
    <row r="615" spans="13:22" x14ac:dyDescent="0.25">
      <c r="M615" s="3">
        <v>611</v>
      </c>
      <c r="N615" s="122">
        <f>('CBA Result'!$G$163*_xlfn.GAMMA.INV(T615,IF($O$2="Railway",$D$31,$D$32),IF($O$2="Railway",$F$31,$F$32)))</f>
        <v>235238935.27204239</v>
      </c>
      <c r="O615" s="122">
        <f>'CBA Result'!$G$162+'CBA Result'!$G$166+'CBA Result'!$G$167+'CBA Result'!$G$168+'CBA Result'!$G$169</f>
        <v>36081859.323037572</v>
      </c>
      <c r="P615" s="122">
        <f>'CBA Result'!$G$164+'CBA Result'!$G$165</f>
        <v>3215028601.0041852</v>
      </c>
      <c r="Q615" s="122">
        <f>'CBA Result'!$G$149</f>
        <v>-2742713597.7746048</v>
      </c>
      <c r="R615" s="122">
        <v>0.55384181924892406</v>
      </c>
      <c r="S615" s="122">
        <f t="shared" si="31"/>
        <v>4091864167.5073428</v>
      </c>
      <c r="T615" s="122">
        <v>8.6912326843643917E-2</v>
      </c>
      <c r="U615" s="122">
        <f t="shared" si="32"/>
        <v>-1111774534.0538924</v>
      </c>
      <c r="V615" s="3">
        <f t="shared" si="33"/>
        <v>3.9245232090294677</v>
      </c>
    </row>
    <row r="616" spans="13:22" x14ac:dyDescent="0.25">
      <c r="M616" s="3">
        <v>612</v>
      </c>
      <c r="N616" s="122">
        <f>('CBA Result'!$G$163*_xlfn.GAMMA.INV(T616,IF($O$2="Railway",$D$31,$D$32),IF($O$2="Railway",$F$31,$F$32)))</f>
        <v>368033268.39478737</v>
      </c>
      <c r="O616" s="122">
        <f>'CBA Result'!$G$162+'CBA Result'!$G$166+'CBA Result'!$G$167+'CBA Result'!$G$168+'CBA Result'!$G$169</f>
        <v>36081859.323037572</v>
      </c>
      <c r="P616" s="122">
        <f>'CBA Result'!$G$164+'CBA Result'!$G$165</f>
        <v>3215028601.0041852</v>
      </c>
      <c r="Q616" s="122">
        <f>'CBA Result'!$G$149</f>
        <v>-2742713597.7746048</v>
      </c>
      <c r="R616" s="122">
        <v>0.62406849513730112</v>
      </c>
      <c r="S616" s="122">
        <f t="shared" si="31"/>
        <v>4408935418.7479048</v>
      </c>
      <c r="T616" s="122">
        <v>0.40821001500829512</v>
      </c>
      <c r="U616" s="122">
        <f t="shared" si="32"/>
        <v>-1739380494.188858</v>
      </c>
      <c r="V616" s="3">
        <f t="shared" si="33"/>
        <v>2.7671061981813505</v>
      </c>
    </row>
    <row r="617" spans="13:22" x14ac:dyDescent="0.25">
      <c r="M617" s="3">
        <v>613</v>
      </c>
      <c r="N617" s="122">
        <f>('CBA Result'!$G$163*_xlfn.GAMMA.INV(T617,IF($O$2="Railway",$D$31,$D$32),IF($O$2="Railway",$F$31,$F$32)))</f>
        <v>456952795.62515616</v>
      </c>
      <c r="O617" s="122">
        <f>'CBA Result'!$G$162+'CBA Result'!$G$166+'CBA Result'!$G$167+'CBA Result'!$G$168+'CBA Result'!$G$169</f>
        <v>36081859.323037572</v>
      </c>
      <c r="P617" s="122">
        <f>'CBA Result'!$G$164+'CBA Result'!$G$165</f>
        <v>3215028601.0041852</v>
      </c>
      <c r="Q617" s="122">
        <f>'CBA Result'!$G$149</f>
        <v>-2742713597.7746048</v>
      </c>
      <c r="R617" s="122">
        <v>0.83741662487198132</v>
      </c>
      <c r="S617" s="122">
        <f t="shared" si="31"/>
        <v>5582987972.8700104</v>
      </c>
      <c r="T617" s="122">
        <v>0.64589349880377522</v>
      </c>
      <c r="U617" s="122">
        <f t="shared" si="32"/>
        <v>-2159627532.9731078</v>
      </c>
      <c r="V617" s="3">
        <f t="shared" si="33"/>
        <v>2.8134585872099382</v>
      </c>
    </row>
    <row r="618" spans="13:22" x14ac:dyDescent="0.25">
      <c r="M618" s="3">
        <v>614</v>
      </c>
      <c r="N618" s="122">
        <f>('CBA Result'!$G$163*_xlfn.GAMMA.INV(T618,IF($O$2="Railway",$D$31,$D$32),IF($O$2="Railway",$F$31,$F$32)))</f>
        <v>387067531.84808582</v>
      </c>
      <c r="O618" s="122">
        <f>'CBA Result'!$G$162+'CBA Result'!$G$166+'CBA Result'!$G$167+'CBA Result'!$G$168+'CBA Result'!$G$169</f>
        <v>36081859.323037572</v>
      </c>
      <c r="P618" s="122">
        <f>'CBA Result'!$G$164+'CBA Result'!$G$165</f>
        <v>3215028601.0041852</v>
      </c>
      <c r="Q618" s="122">
        <f>'CBA Result'!$G$149</f>
        <v>-2742713597.7746048</v>
      </c>
      <c r="R618" s="122">
        <v>0.4470991115831493</v>
      </c>
      <c r="S618" s="122">
        <f t="shared" si="31"/>
        <v>3632802229.6630812</v>
      </c>
      <c r="T618" s="122">
        <v>0.46227394421738455</v>
      </c>
      <c r="U618" s="122">
        <f t="shared" si="32"/>
        <v>-1829339281.6547906</v>
      </c>
      <c r="V618" s="3">
        <f t="shared" si="33"/>
        <v>2.2171675104277302</v>
      </c>
    </row>
    <row r="619" spans="13:22" x14ac:dyDescent="0.25">
      <c r="M619" s="3">
        <v>615</v>
      </c>
      <c r="N619" s="122">
        <f>('CBA Result'!$G$163*_xlfn.GAMMA.INV(T619,IF($O$2="Railway",$D$31,$D$32),IF($O$2="Railway",$F$31,$F$32)))</f>
        <v>357893659.24230105</v>
      </c>
      <c r="O619" s="122">
        <f>'CBA Result'!$G$162+'CBA Result'!$G$166+'CBA Result'!$G$167+'CBA Result'!$G$168+'CBA Result'!$G$169</f>
        <v>36081859.323037572</v>
      </c>
      <c r="P619" s="122">
        <f>'CBA Result'!$G$164+'CBA Result'!$G$165</f>
        <v>3215028601.0041852</v>
      </c>
      <c r="Q619" s="122">
        <f>'CBA Result'!$G$149</f>
        <v>-2742713597.7746048</v>
      </c>
      <c r="R619" s="122">
        <v>0.68094992660968723</v>
      </c>
      <c r="S619" s="122">
        <f t="shared" si="31"/>
        <v>4681747653.301486</v>
      </c>
      <c r="T619" s="122">
        <v>0.37929512678140587</v>
      </c>
      <c r="U619" s="122">
        <f t="shared" si="32"/>
        <v>-1691459178.6636138</v>
      </c>
      <c r="V619" s="3">
        <f t="shared" si="33"/>
        <v>3.0007955473551817</v>
      </c>
    </row>
    <row r="620" spans="13:22" x14ac:dyDescent="0.25">
      <c r="M620" s="3">
        <v>616</v>
      </c>
      <c r="N620" s="122">
        <f>('CBA Result'!$G$163*_xlfn.GAMMA.INV(T620,IF($O$2="Railway",$D$31,$D$32),IF($O$2="Railway",$F$31,$F$32)))</f>
        <v>232340081.93216985</v>
      </c>
      <c r="O620" s="122">
        <f>'CBA Result'!$G$162+'CBA Result'!$G$166+'CBA Result'!$G$167+'CBA Result'!$G$168+'CBA Result'!$G$169</f>
        <v>36081859.323037572</v>
      </c>
      <c r="P620" s="122">
        <f>'CBA Result'!$G$164+'CBA Result'!$G$165</f>
        <v>3215028601.0041852</v>
      </c>
      <c r="Q620" s="122">
        <f>'CBA Result'!$G$149</f>
        <v>-2742713597.7746048</v>
      </c>
      <c r="R620" s="122">
        <v>0.79967869936760927</v>
      </c>
      <c r="S620" s="122">
        <f t="shared" si="31"/>
        <v>5334684135.8036604</v>
      </c>
      <c r="T620" s="122">
        <v>8.2401500256849003E-2</v>
      </c>
      <c r="U620" s="122">
        <f t="shared" si="32"/>
        <v>-1098074117.84728</v>
      </c>
      <c r="V620" s="3">
        <f t="shared" si="33"/>
        <v>5.1026665559183559</v>
      </c>
    </row>
    <row r="621" spans="13:22" x14ac:dyDescent="0.25">
      <c r="M621" s="3">
        <v>617</v>
      </c>
      <c r="N621" s="122">
        <f>('CBA Result'!$G$163*_xlfn.GAMMA.INV(T621,IF($O$2="Railway",$D$31,$D$32),IF($O$2="Railway",$F$31,$F$32)))</f>
        <v>502057514.26595694</v>
      </c>
      <c r="O621" s="122">
        <f>'CBA Result'!$G$162+'CBA Result'!$G$166+'CBA Result'!$G$167+'CBA Result'!$G$168+'CBA Result'!$G$169</f>
        <v>36081859.323037572</v>
      </c>
      <c r="P621" s="122">
        <f>'CBA Result'!$G$164+'CBA Result'!$G$165</f>
        <v>3215028601.0041852</v>
      </c>
      <c r="Q621" s="122">
        <f>'CBA Result'!$G$149</f>
        <v>-2742713597.7746048</v>
      </c>
      <c r="R621" s="122">
        <v>0.71809726162576903</v>
      </c>
      <c r="S621" s="122">
        <f t="shared" si="31"/>
        <v>4871119316.2875452</v>
      </c>
      <c r="T621" s="122">
        <v>0.74283547011098294</v>
      </c>
      <c r="U621" s="122">
        <f t="shared" si="32"/>
        <v>-2372799206.6695414</v>
      </c>
      <c r="V621" s="3">
        <f t="shared" si="33"/>
        <v>2.2796950853119045</v>
      </c>
    </row>
    <row r="622" spans="13:22" x14ac:dyDescent="0.25">
      <c r="M622" s="3">
        <v>618</v>
      </c>
      <c r="N622" s="122">
        <f>('CBA Result'!$G$163*_xlfn.GAMMA.INV(T622,IF($O$2="Railway",$D$31,$D$32),IF($O$2="Railway",$F$31,$F$32)))</f>
        <v>298568099.3200891</v>
      </c>
      <c r="O622" s="122">
        <f>'CBA Result'!$G$162+'CBA Result'!$G$166+'CBA Result'!$G$167+'CBA Result'!$G$168+'CBA Result'!$G$169</f>
        <v>36081859.323037572</v>
      </c>
      <c r="P622" s="122">
        <f>'CBA Result'!$G$164+'CBA Result'!$G$165</f>
        <v>3215028601.0041852</v>
      </c>
      <c r="Q622" s="122">
        <f>'CBA Result'!$G$149</f>
        <v>-2742713597.7746048</v>
      </c>
      <c r="R622" s="122">
        <v>0.60104071326023145</v>
      </c>
      <c r="S622" s="122">
        <f t="shared" si="31"/>
        <v>4302998008.2111731</v>
      </c>
      <c r="T622" s="122">
        <v>0.21799297810932294</v>
      </c>
      <c r="U622" s="122">
        <f t="shared" si="32"/>
        <v>-1411077673.5197999</v>
      </c>
      <c r="V622" s="3">
        <f t="shared" si="33"/>
        <v>3.2866000602830918</v>
      </c>
    </row>
    <row r="623" spans="13:22" x14ac:dyDescent="0.25">
      <c r="M623" s="3">
        <v>619</v>
      </c>
      <c r="N623" s="122">
        <f>('CBA Result'!$G$163*_xlfn.GAMMA.INV(T623,IF($O$2="Railway",$D$31,$D$32),IF($O$2="Railway",$F$31,$F$32)))</f>
        <v>472215817.6924755</v>
      </c>
      <c r="O623" s="122">
        <f>'CBA Result'!$G$162+'CBA Result'!$G$166+'CBA Result'!$G$167+'CBA Result'!$G$168+'CBA Result'!$G$169</f>
        <v>36081859.323037572</v>
      </c>
      <c r="P623" s="122">
        <f>'CBA Result'!$G$164+'CBA Result'!$G$165</f>
        <v>3215028601.0041852</v>
      </c>
      <c r="Q623" s="122">
        <f>'CBA Result'!$G$149</f>
        <v>-2742713597.7746048</v>
      </c>
      <c r="R623" s="122">
        <v>0.89538358179211375</v>
      </c>
      <c r="S623" s="122">
        <f t="shared" si="31"/>
        <v>6039608475.9307632</v>
      </c>
      <c r="T623" s="122">
        <v>0.68090367068166691</v>
      </c>
      <c r="U623" s="122">
        <f t="shared" si="32"/>
        <v>-2231762867.3195434</v>
      </c>
      <c r="V623" s="3">
        <f t="shared" si="33"/>
        <v>2.933961420735812</v>
      </c>
    </row>
    <row r="624" spans="13:22" x14ac:dyDescent="0.25">
      <c r="M624" s="3">
        <v>620</v>
      </c>
      <c r="N624" s="122">
        <f>('CBA Result'!$G$163*_xlfn.GAMMA.INV(T624,IF($O$2="Railway",$D$31,$D$32),IF($O$2="Railway",$F$31,$F$32)))</f>
        <v>545921295.62457454</v>
      </c>
      <c r="O624" s="122">
        <f>'CBA Result'!$G$162+'CBA Result'!$G$166+'CBA Result'!$G$167+'CBA Result'!$G$168+'CBA Result'!$G$169</f>
        <v>36081859.323037572</v>
      </c>
      <c r="P624" s="122">
        <f>'CBA Result'!$G$164+'CBA Result'!$G$165</f>
        <v>3215028601.0041852</v>
      </c>
      <c r="Q624" s="122">
        <f>'CBA Result'!$G$149</f>
        <v>-2742713597.7746048</v>
      </c>
      <c r="R624" s="122">
        <v>0.93933152850345236</v>
      </c>
      <c r="S624" s="122">
        <f t="shared" si="31"/>
        <v>6504475729.2448788</v>
      </c>
      <c r="T624" s="122">
        <v>0.81779822990138629</v>
      </c>
      <c r="U624" s="122">
        <f t="shared" si="32"/>
        <v>-2580106024.4181533</v>
      </c>
      <c r="V624" s="3">
        <f t="shared" si="33"/>
        <v>2.7465843717761875</v>
      </c>
    </row>
    <row r="625" spans="13:22" x14ac:dyDescent="0.25">
      <c r="M625" s="3">
        <v>621</v>
      </c>
      <c r="N625" s="122">
        <f>('CBA Result'!$G$163*_xlfn.GAMMA.INV(T625,IF($O$2="Railway",$D$31,$D$32),IF($O$2="Railway",$F$31,$F$32)))</f>
        <v>545643502.77493691</v>
      </c>
      <c r="O625" s="122">
        <f>'CBA Result'!$G$162+'CBA Result'!$G$166+'CBA Result'!$G$167+'CBA Result'!$G$168+'CBA Result'!$G$169</f>
        <v>36081859.323037572</v>
      </c>
      <c r="P625" s="122">
        <f>'CBA Result'!$G$164+'CBA Result'!$G$165</f>
        <v>3215028601.0041852</v>
      </c>
      <c r="Q625" s="122">
        <f>'CBA Result'!$G$149</f>
        <v>-2742713597.7746048</v>
      </c>
      <c r="R625" s="122">
        <v>0.11434831372508669</v>
      </c>
      <c r="S625" s="122">
        <f t="shared" si="31"/>
        <v>2084425580.2301755</v>
      </c>
      <c r="T625" s="122">
        <v>0.81738245914501917</v>
      </c>
      <c r="U625" s="122">
        <f t="shared" si="32"/>
        <v>-2578793133.6944637</v>
      </c>
      <c r="V625" s="3">
        <f t="shared" si="33"/>
        <v>1.0338754619330532</v>
      </c>
    </row>
    <row r="626" spans="13:22" x14ac:dyDescent="0.25">
      <c r="M626" s="3">
        <v>622</v>
      </c>
      <c r="N626" s="122">
        <f>('CBA Result'!$G$163*_xlfn.GAMMA.INV(T626,IF($O$2="Railway",$D$31,$D$32),IF($O$2="Railway",$F$31,$F$32)))</f>
        <v>370073822.83356303</v>
      </c>
      <c r="O626" s="122">
        <f>'CBA Result'!$G$162+'CBA Result'!$G$166+'CBA Result'!$G$167+'CBA Result'!$G$168+'CBA Result'!$G$169</f>
        <v>36081859.323037572</v>
      </c>
      <c r="P626" s="122">
        <f>'CBA Result'!$G$164+'CBA Result'!$G$165</f>
        <v>3215028601.0041852</v>
      </c>
      <c r="Q626" s="122">
        <f>'CBA Result'!$G$149</f>
        <v>-2742713597.7746048</v>
      </c>
      <c r="R626" s="122">
        <v>0.51021708522673714</v>
      </c>
      <c r="S626" s="122">
        <f t="shared" si="31"/>
        <v>3902047338.7597013</v>
      </c>
      <c r="T626" s="122">
        <v>0.4140295586566004</v>
      </c>
      <c r="U626" s="122">
        <f t="shared" si="32"/>
        <v>-1749024460.8976762</v>
      </c>
      <c r="V626" s="3">
        <f t="shared" si="33"/>
        <v>2.4632034126641904</v>
      </c>
    </row>
    <row r="627" spans="13:22" x14ac:dyDescent="0.25">
      <c r="M627" s="3">
        <v>623</v>
      </c>
      <c r="N627" s="122">
        <f>('CBA Result'!$G$163*_xlfn.GAMMA.INV(T627,IF($O$2="Railway",$D$31,$D$32),IF($O$2="Railway",$F$31,$F$32)))</f>
        <v>526073285.44216388</v>
      </c>
      <c r="O627" s="122">
        <f>'CBA Result'!$G$162+'CBA Result'!$G$166+'CBA Result'!$G$167+'CBA Result'!$G$168+'CBA Result'!$G$169</f>
        <v>36081859.323037572</v>
      </c>
      <c r="P627" s="122">
        <f>'CBA Result'!$G$164+'CBA Result'!$G$165</f>
        <v>3215028601.0041852</v>
      </c>
      <c r="Q627" s="122">
        <f>'CBA Result'!$G$149</f>
        <v>-2742713597.7746048</v>
      </c>
      <c r="R627" s="122">
        <v>0.70774562846798961</v>
      </c>
      <c r="S627" s="122">
        <f t="shared" si="31"/>
        <v>4817276732.4725962</v>
      </c>
      <c r="T627" s="122">
        <v>0.78622595097437664</v>
      </c>
      <c r="U627" s="122">
        <f t="shared" si="32"/>
        <v>-2486301347.70965</v>
      </c>
      <c r="V627" s="3">
        <f t="shared" si="33"/>
        <v>2.1636282674235221</v>
      </c>
    </row>
    <row r="628" spans="13:22" x14ac:dyDescent="0.25">
      <c r="M628" s="3">
        <v>624</v>
      </c>
      <c r="N628" s="122">
        <f>('CBA Result'!$G$163*_xlfn.GAMMA.INV(T628,IF($O$2="Railway",$D$31,$D$32),IF($O$2="Railway",$F$31,$F$32)))</f>
        <v>234845310.67994925</v>
      </c>
      <c r="O628" s="122">
        <f>'CBA Result'!$G$162+'CBA Result'!$G$166+'CBA Result'!$G$167+'CBA Result'!$G$168+'CBA Result'!$G$169</f>
        <v>36081859.323037572</v>
      </c>
      <c r="P628" s="122">
        <f>'CBA Result'!$G$164+'CBA Result'!$G$165</f>
        <v>3215028601.0041852</v>
      </c>
      <c r="Q628" s="122">
        <f>'CBA Result'!$G$149</f>
        <v>-2742713597.7746048</v>
      </c>
      <c r="R628" s="122">
        <v>0.73077125021529021</v>
      </c>
      <c r="S628" s="122">
        <f t="shared" si="31"/>
        <v>4938308692.993885</v>
      </c>
      <c r="T628" s="122">
        <v>8.6291539346943003E-2</v>
      </c>
      <c r="U628" s="122">
        <f t="shared" si="32"/>
        <v>-1109914205.1208425</v>
      </c>
      <c r="V628" s="3">
        <f t="shared" si="33"/>
        <v>4.6933680449920123</v>
      </c>
    </row>
    <row r="629" spans="13:22" x14ac:dyDescent="0.25">
      <c r="M629" s="3">
        <v>625</v>
      </c>
      <c r="N629" s="122">
        <f>('CBA Result'!$G$163*_xlfn.GAMMA.INV(T629,IF($O$2="Railway",$D$31,$D$32),IF($O$2="Railway",$F$31,$F$32)))</f>
        <v>250610221.87891337</v>
      </c>
      <c r="O629" s="122">
        <f>'CBA Result'!$G$162+'CBA Result'!$G$166+'CBA Result'!$G$167+'CBA Result'!$G$168+'CBA Result'!$G$169</f>
        <v>36081859.323037572</v>
      </c>
      <c r="P629" s="122">
        <f>'CBA Result'!$G$164+'CBA Result'!$G$165</f>
        <v>3215028601.0041852</v>
      </c>
      <c r="Q629" s="122">
        <f>'CBA Result'!$G$149</f>
        <v>-2742713597.7746048</v>
      </c>
      <c r="R629" s="122">
        <v>0.7952523680882112</v>
      </c>
      <c r="S629" s="122">
        <f t="shared" si="31"/>
        <v>5307287807.276001</v>
      </c>
      <c r="T629" s="122">
        <v>0.11316662237339092</v>
      </c>
      <c r="U629" s="122">
        <f t="shared" si="32"/>
        <v>-1184421542.8723934</v>
      </c>
      <c r="V629" s="3">
        <f t="shared" si="33"/>
        <v>4.7229636459598181</v>
      </c>
    </row>
    <row r="630" spans="13:22" x14ac:dyDescent="0.25">
      <c r="M630" s="3">
        <v>626</v>
      </c>
      <c r="N630" s="122">
        <f>('CBA Result'!$G$163*_xlfn.GAMMA.INV(T630,IF($O$2="Railway",$D$31,$D$32),IF($O$2="Railway",$F$31,$F$32)))</f>
        <v>312668815.77175963</v>
      </c>
      <c r="O630" s="122">
        <f>'CBA Result'!$G$162+'CBA Result'!$G$166+'CBA Result'!$G$167+'CBA Result'!$G$168+'CBA Result'!$G$169</f>
        <v>36081859.323037572</v>
      </c>
      <c r="P630" s="122">
        <f>'CBA Result'!$G$164+'CBA Result'!$G$165</f>
        <v>3215028601.0041852</v>
      </c>
      <c r="Q630" s="122">
        <f>'CBA Result'!$G$149</f>
        <v>-2742713597.7746048</v>
      </c>
      <c r="R630" s="122">
        <v>0.96840350977780876</v>
      </c>
      <c r="S630" s="122">
        <f t="shared" si="31"/>
        <v>6952781464.5232973</v>
      </c>
      <c r="T630" s="122">
        <v>0.25415637251200474</v>
      </c>
      <c r="U630" s="122">
        <f t="shared" si="32"/>
        <v>-1477719776.9826155</v>
      </c>
      <c r="V630" s="3">
        <f t="shared" si="33"/>
        <v>4.9410803410422197</v>
      </c>
    </row>
    <row r="631" spans="13:22" x14ac:dyDescent="0.25">
      <c r="M631" s="3">
        <v>627</v>
      </c>
      <c r="N631" s="122">
        <f>('CBA Result'!$G$163*_xlfn.GAMMA.INV(T631,IF($O$2="Railway",$D$31,$D$32),IF($O$2="Railway",$F$31,$F$32)))</f>
        <v>651690166.06388271</v>
      </c>
      <c r="O631" s="122">
        <f>'CBA Result'!$G$162+'CBA Result'!$G$166+'CBA Result'!$G$167+'CBA Result'!$G$168+'CBA Result'!$G$169</f>
        <v>36081859.323037572</v>
      </c>
      <c r="P631" s="122">
        <f>'CBA Result'!$G$164+'CBA Result'!$G$165</f>
        <v>3215028601.0041852</v>
      </c>
      <c r="Q631" s="122">
        <f>'CBA Result'!$G$149</f>
        <v>-2742713597.7746048</v>
      </c>
      <c r="R631" s="122">
        <v>0.5852609503530779</v>
      </c>
      <c r="S631" s="122">
        <f t="shared" si="31"/>
        <v>4231598043.7901273</v>
      </c>
      <c r="T631" s="122">
        <v>0.92937538735791259</v>
      </c>
      <c r="U631" s="122">
        <f t="shared" si="32"/>
        <v>-3079985589.4828396</v>
      </c>
      <c r="V631" s="3">
        <f t="shared" si="33"/>
        <v>1.5972055473165572</v>
      </c>
    </row>
    <row r="632" spans="13:22" x14ac:dyDescent="0.25">
      <c r="M632" s="3">
        <v>628</v>
      </c>
      <c r="N632" s="122">
        <f>('CBA Result'!$G$163*_xlfn.GAMMA.INV(T632,IF($O$2="Railway",$D$31,$D$32),IF($O$2="Railway",$F$31,$F$32)))</f>
        <v>173756221.58259329</v>
      </c>
      <c r="O632" s="122">
        <f>'CBA Result'!$G$162+'CBA Result'!$G$166+'CBA Result'!$G$167+'CBA Result'!$G$168+'CBA Result'!$G$169</f>
        <v>36081859.323037572</v>
      </c>
      <c r="P632" s="122">
        <f>'CBA Result'!$G$164+'CBA Result'!$G$165</f>
        <v>3215028601.0041852</v>
      </c>
      <c r="Q632" s="122">
        <f>'CBA Result'!$G$149</f>
        <v>-2742713597.7746048</v>
      </c>
      <c r="R632" s="122">
        <v>0.78248200528562672</v>
      </c>
      <c r="S632" s="122">
        <f t="shared" si="31"/>
        <v>5229954733.9930487</v>
      </c>
      <c r="T632" s="122">
        <v>2.0625125337908834E-2</v>
      </c>
      <c r="U632" s="122">
        <f t="shared" si="32"/>
        <v>-821197996.26516712</v>
      </c>
      <c r="V632" s="3">
        <f t="shared" si="33"/>
        <v>6.6242158890292222</v>
      </c>
    </row>
    <row r="633" spans="13:22" x14ac:dyDescent="0.25">
      <c r="M633" s="3">
        <v>629</v>
      </c>
      <c r="N633" s="122">
        <f>('CBA Result'!$G$163*_xlfn.GAMMA.INV(T633,IF($O$2="Railway",$D$31,$D$32),IF($O$2="Railway",$F$31,$F$32)))</f>
        <v>531024544.66833466</v>
      </c>
      <c r="O633" s="122">
        <f>'CBA Result'!$G$162+'CBA Result'!$G$166+'CBA Result'!$G$167+'CBA Result'!$G$168+'CBA Result'!$G$169</f>
        <v>36081859.323037572</v>
      </c>
      <c r="P633" s="122">
        <f>'CBA Result'!$G$164+'CBA Result'!$G$165</f>
        <v>3215028601.0041852</v>
      </c>
      <c r="Q633" s="122">
        <f>'CBA Result'!$G$149</f>
        <v>-2742713597.7746048</v>
      </c>
      <c r="R633" s="122">
        <v>0.77594044399788742</v>
      </c>
      <c r="S633" s="122">
        <f t="shared" si="31"/>
        <v>5191258071.4325418</v>
      </c>
      <c r="T633" s="122">
        <v>0.7944599549930621</v>
      </c>
      <c r="U633" s="122">
        <f t="shared" si="32"/>
        <v>-2509701742.3458109</v>
      </c>
      <c r="V633" s="3">
        <f t="shared" si="33"/>
        <v>2.2944417570677493</v>
      </c>
    </row>
    <row r="634" spans="13:22" x14ac:dyDescent="0.25">
      <c r="M634" s="3">
        <v>630</v>
      </c>
      <c r="N634" s="122">
        <f>('CBA Result'!$G$163*_xlfn.GAMMA.INV(T634,IF($O$2="Railway",$D$31,$D$32),IF($O$2="Railway",$F$31,$F$32)))</f>
        <v>463826302.88152546</v>
      </c>
      <c r="O634" s="122">
        <f>'CBA Result'!$G$162+'CBA Result'!$G$166+'CBA Result'!$G$167+'CBA Result'!$G$168+'CBA Result'!$G$169</f>
        <v>36081859.323037572</v>
      </c>
      <c r="P634" s="122">
        <f>'CBA Result'!$G$164+'CBA Result'!$G$165</f>
        <v>3215028601.0041852</v>
      </c>
      <c r="Q634" s="122">
        <f>'CBA Result'!$G$149</f>
        <v>-2742713597.7746048</v>
      </c>
      <c r="R634" s="122">
        <v>0.86541455344086593</v>
      </c>
      <c r="S634" s="122">
        <f t="shared" si="31"/>
        <v>5789002440.0906467</v>
      </c>
      <c r="T634" s="122">
        <v>0.66192928133159001</v>
      </c>
      <c r="U634" s="122">
        <f t="shared" si="32"/>
        <v>-2192112760.465014</v>
      </c>
      <c r="V634" s="3">
        <f t="shared" si="33"/>
        <v>2.8688809789881158</v>
      </c>
    </row>
    <row r="635" spans="13:22" x14ac:dyDescent="0.25">
      <c r="M635" s="3">
        <v>631</v>
      </c>
      <c r="N635" s="122">
        <f>('CBA Result'!$G$163*_xlfn.GAMMA.INV(T635,IF($O$2="Railway",$D$31,$D$32),IF($O$2="Railway",$F$31,$F$32)))</f>
        <v>224127338.27950647</v>
      </c>
      <c r="O635" s="122">
        <f>'CBA Result'!$G$162+'CBA Result'!$G$166+'CBA Result'!$G$167+'CBA Result'!$G$168+'CBA Result'!$G$169</f>
        <v>36081859.323037572</v>
      </c>
      <c r="P635" s="122">
        <f>'CBA Result'!$G$164+'CBA Result'!$G$165</f>
        <v>3215028601.0041852</v>
      </c>
      <c r="Q635" s="122">
        <f>'CBA Result'!$G$149</f>
        <v>-2742713597.7746048</v>
      </c>
      <c r="R635" s="122">
        <v>0.89590472122443487</v>
      </c>
      <c r="S635" s="122">
        <f t="shared" si="31"/>
        <v>6044324731.428194</v>
      </c>
      <c r="T635" s="122">
        <v>7.0389963977799397E-2</v>
      </c>
      <c r="U635" s="122">
        <f t="shared" si="32"/>
        <v>-1059259458.0326339</v>
      </c>
      <c r="V635" s="3">
        <f t="shared" si="33"/>
        <v>5.9518316133236793</v>
      </c>
    </row>
    <row r="636" spans="13:22" x14ac:dyDescent="0.25">
      <c r="M636" s="3">
        <v>632</v>
      </c>
      <c r="N636" s="122">
        <f>('CBA Result'!$G$163*_xlfn.GAMMA.INV(T636,IF($O$2="Railway",$D$31,$D$32),IF($O$2="Railway",$F$31,$F$32)))</f>
        <v>325662300.48527259</v>
      </c>
      <c r="O636" s="122">
        <f>'CBA Result'!$G$162+'CBA Result'!$G$166+'CBA Result'!$G$167+'CBA Result'!$G$168+'CBA Result'!$G$169</f>
        <v>36081859.323037572</v>
      </c>
      <c r="P636" s="122">
        <f>'CBA Result'!$G$164+'CBA Result'!$G$165</f>
        <v>3215028601.0041852</v>
      </c>
      <c r="Q636" s="122">
        <f>'CBA Result'!$G$149</f>
        <v>-2742713597.7746048</v>
      </c>
      <c r="R636" s="122">
        <v>0.63030215895434205</v>
      </c>
      <c r="S636" s="122">
        <f t="shared" si="31"/>
        <v>4438008201.4581366</v>
      </c>
      <c r="T636" s="122">
        <v>0.28898973917691095</v>
      </c>
      <c r="U636" s="122">
        <f t="shared" si="32"/>
        <v>-1539128936.9773092</v>
      </c>
      <c r="V636" s="3">
        <f t="shared" si="33"/>
        <v>3.1184862073301454</v>
      </c>
    </row>
    <row r="637" spans="13:22" x14ac:dyDescent="0.25">
      <c r="M637" s="3">
        <v>633</v>
      </c>
      <c r="N637" s="122">
        <f>('CBA Result'!$G$163*_xlfn.GAMMA.INV(T637,IF($O$2="Railway",$D$31,$D$32),IF($O$2="Railway",$F$31,$F$32)))</f>
        <v>646066542.76394343</v>
      </c>
      <c r="O637" s="122">
        <f>'CBA Result'!$G$162+'CBA Result'!$G$166+'CBA Result'!$G$167+'CBA Result'!$G$168+'CBA Result'!$G$169</f>
        <v>36081859.323037572</v>
      </c>
      <c r="P637" s="122">
        <f>'CBA Result'!$G$164+'CBA Result'!$G$165</f>
        <v>3215028601.0041852</v>
      </c>
      <c r="Q637" s="122">
        <f>'CBA Result'!$G$149</f>
        <v>-2742713597.7746048</v>
      </c>
      <c r="R637" s="122">
        <v>0.58012435016350805</v>
      </c>
      <c r="S637" s="122">
        <f t="shared" si="31"/>
        <v>4208543998.9898114</v>
      </c>
      <c r="T637" s="122">
        <v>0.92544957117934179</v>
      </c>
      <c r="U637" s="122">
        <f t="shared" si="32"/>
        <v>-3053407501.2647719</v>
      </c>
      <c r="V637" s="3">
        <f t="shared" si="33"/>
        <v>1.6017162462104999</v>
      </c>
    </row>
    <row r="638" spans="13:22" x14ac:dyDescent="0.25">
      <c r="M638" s="3">
        <v>634</v>
      </c>
      <c r="N638" s="122">
        <f>('CBA Result'!$G$163*_xlfn.GAMMA.INV(T638,IF($O$2="Railway",$D$31,$D$32),IF($O$2="Railway",$F$31,$F$32)))</f>
        <v>402629514.70051736</v>
      </c>
      <c r="O638" s="122">
        <f>'CBA Result'!$G$162+'CBA Result'!$G$166+'CBA Result'!$G$167+'CBA Result'!$G$168+'CBA Result'!$G$169</f>
        <v>36081859.323037572</v>
      </c>
      <c r="P638" s="122">
        <f>'CBA Result'!$G$164+'CBA Result'!$G$165</f>
        <v>3215028601.0041852</v>
      </c>
      <c r="Q638" s="122">
        <f>'CBA Result'!$G$149</f>
        <v>-2742713597.7746048</v>
      </c>
      <c r="R638" s="122">
        <v>1.7868924270908471E-3</v>
      </c>
      <c r="S638" s="122">
        <f t="shared" si="31"/>
        <v>904849029.38173842</v>
      </c>
      <c r="T638" s="122">
        <v>0.50571706738407118</v>
      </c>
      <c r="U638" s="122">
        <f t="shared" si="32"/>
        <v>-1902887549.5667691</v>
      </c>
      <c r="V638" s="3">
        <f t="shared" si="33"/>
        <v>0.70606400452364204</v>
      </c>
    </row>
    <row r="639" spans="13:22" x14ac:dyDescent="0.25">
      <c r="M639" s="3">
        <v>635</v>
      </c>
      <c r="N639" s="122">
        <f>('CBA Result'!$G$163*_xlfn.GAMMA.INV(T639,IF($O$2="Railway",$D$31,$D$32),IF($O$2="Railway",$F$31,$F$32)))</f>
        <v>343153267.37725502</v>
      </c>
      <c r="O639" s="122">
        <f>'CBA Result'!$G$162+'CBA Result'!$G$166+'CBA Result'!$G$167+'CBA Result'!$G$168+'CBA Result'!$G$169</f>
        <v>36081859.323037572</v>
      </c>
      <c r="P639" s="122">
        <f>'CBA Result'!$G$164+'CBA Result'!$G$165</f>
        <v>3215028601.0041852</v>
      </c>
      <c r="Q639" s="122">
        <f>'CBA Result'!$G$149</f>
        <v>-2742713597.7746048</v>
      </c>
      <c r="R639" s="122">
        <v>0.55668905530563484</v>
      </c>
      <c r="S639" s="122">
        <f t="shared" si="31"/>
        <v>4104408413.8092694</v>
      </c>
      <c r="T639" s="122">
        <v>0.33752110421830173</v>
      </c>
      <c r="U639" s="122">
        <f t="shared" si="32"/>
        <v>-1621793873.1367824</v>
      </c>
      <c r="V639" s="3">
        <f t="shared" si="33"/>
        <v>2.7646198538397182</v>
      </c>
    </row>
    <row r="640" spans="13:22" x14ac:dyDescent="0.25">
      <c r="M640" s="3">
        <v>636</v>
      </c>
      <c r="N640" s="122">
        <f>('CBA Result'!$G$163*_xlfn.GAMMA.INV(T640,IF($O$2="Railway",$D$31,$D$32),IF($O$2="Railway",$F$31,$F$32)))</f>
        <v>312413189.25782955</v>
      </c>
      <c r="O640" s="122">
        <f>'CBA Result'!$G$162+'CBA Result'!$G$166+'CBA Result'!$G$167+'CBA Result'!$G$168+'CBA Result'!$G$169</f>
        <v>36081859.323037572</v>
      </c>
      <c r="P640" s="122">
        <f>'CBA Result'!$G$164+'CBA Result'!$G$165</f>
        <v>3215028601.0041852</v>
      </c>
      <c r="Q640" s="122">
        <f>'CBA Result'!$G$149</f>
        <v>-2742713597.7746048</v>
      </c>
      <c r="R640" s="122">
        <v>0.83550223834025172</v>
      </c>
      <c r="S640" s="122">
        <f t="shared" si="31"/>
        <v>5569667531.3940048</v>
      </c>
      <c r="T640" s="122">
        <v>0.25348435171372097</v>
      </c>
      <c r="U640" s="122">
        <f t="shared" si="32"/>
        <v>-1476511647.6902101</v>
      </c>
      <c r="V640" s="3">
        <f t="shared" si="33"/>
        <v>4.0082058202744184</v>
      </c>
    </row>
    <row r="641" spans="13:22" x14ac:dyDescent="0.25">
      <c r="M641" s="3">
        <v>637</v>
      </c>
      <c r="N641" s="122">
        <f>('CBA Result'!$G$163*_xlfn.GAMMA.INV(T641,IF($O$2="Railway",$D$31,$D$32),IF($O$2="Railway",$F$31,$F$32)))</f>
        <v>318155382.9641341</v>
      </c>
      <c r="O641" s="122">
        <f>'CBA Result'!$G$162+'CBA Result'!$G$166+'CBA Result'!$G$167+'CBA Result'!$G$168+'CBA Result'!$G$169</f>
        <v>36081859.323037572</v>
      </c>
      <c r="P641" s="122">
        <f>'CBA Result'!$G$164+'CBA Result'!$G$165</f>
        <v>3215028601.0041852</v>
      </c>
      <c r="Q641" s="122">
        <f>'CBA Result'!$G$149</f>
        <v>-2742713597.7746048</v>
      </c>
      <c r="R641" s="122">
        <v>0.24111708800431975</v>
      </c>
      <c r="S641" s="122">
        <f t="shared" si="31"/>
        <v>2739220976.9677882</v>
      </c>
      <c r="T641" s="122">
        <v>0.26870996551028681</v>
      </c>
      <c r="U641" s="122">
        <f t="shared" si="32"/>
        <v>-1503650117.4545419</v>
      </c>
      <c r="V641" s="3">
        <f t="shared" si="33"/>
        <v>2.057299223633041</v>
      </c>
    </row>
    <row r="642" spans="13:22" x14ac:dyDescent="0.25">
      <c r="M642" s="3">
        <v>638</v>
      </c>
      <c r="N642" s="122">
        <f>('CBA Result'!$G$163*_xlfn.GAMMA.INV(T642,IF($O$2="Railway",$D$31,$D$32),IF($O$2="Railway",$F$31,$F$32)))</f>
        <v>424937343.11038321</v>
      </c>
      <c r="O642" s="122">
        <f>'CBA Result'!$G$162+'CBA Result'!$G$166+'CBA Result'!$G$167+'CBA Result'!$G$168+'CBA Result'!$G$169</f>
        <v>36081859.323037572</v>
      </c>
      <c r="P642" s="122">
        <f>'CBA Result'!$G$164+'CBA Result'!$G$165</f>
        <v>3215028601.0041852</v>
      </c>
      <c r="Q642" s="122">
        <f>'CBA Result'!$G$149</f>
        <v>-2742713597.7746048</v>
      </c>
      <c r="R642" s="122">
        <v>0.93515134635167363</v>
      </c>
      <c r="S642" s="122">
        <f t="shared" si="31"/>
        <v>6452574533.0630322</v>
      </c>
      <c r="T642" s="122">
        <v>0.56585240589976626</v>
      </c>
      <c r="U642" s="122">
        <f t="shared" si="32"/>
        <v>-2008317696.6104603</v>
      </c>
      <c r="V642" s="3">
        <f t="shared" si="33"/>
        <v>3.4424801151555235</v>
      </c>
    </row>
    <row r="643" spans="13:22" x14ac:dyDescent="0.25">
      <c r="M643" s="3">
        <v>639</v>
      </c>
      <c r="N643" s="122">
        <f>('CBA Result'!$G$163*_xlfn.GAMMA.INV(T643,IF($O$2="Railway",$D$31,$D$32),IF($O$2="Railway",$F$31,$F$32)))</f>
        <v>549684193.56728935</v>
      </c>
      <c r="O643" s="122">
        <f>'CBA Result'!$G$162+'CBA Result'!$G$166+'CBA Result'!$G$167+'CBA Result'!$G$168+'CBA Result'!$G$169</f>
        <v>36081859.323037572</v>
      </c>
      <c r="P643" s="122">
        <f>'CBA Result'!$G$164+'CBA Result'!$G$165</f>
        <v>3215028601.0041852</v>
      </c>
      <c r="Q643" s="122">
        <f>'CBA Result'!$G$149</f>
        <v>-2742713597.7746048</v>
      </c>
      <c r="R643" s="122">
        <v>0.34276161848832321</v>
      </c>
      <c r="S643" s="122">
        <f t="shared" si="31"/>
        <v>3189659767.6980309</v>
      </c>
      <c r="T643" s="122">
        <v>0.8233584633099047</v>
      </c>
      <c r="U643" s="122">
        <f t="shared" si="32"/>
        <v>-2597890045.1718445</v>
      </c>
      <c r="V643" s="3">
        <f t="shared" si="33"/>
        <v>1.4532662102481793</v>
      </c>
    </row>
    <row r="644" spans="13:22" x14ac:dyDescent="0.25">
      <c r="M644" s="3">
        <v>640</v>
      </c>
      <c r="N644" s="122">
        <f>('CBA Result'!$G$163*_xlfn.GAMMA.INV(T644,IF($O$2="Railway",$D$31,$D$32),IF($O$2="Railway",$F$31,$F$32)))</f>
        <v>313067110.3364501</v>
      </c>
      <c r="O644" s="122">
        <f>'CBA Result'!$G$162+'CBA Result'!$G$166+'CBA Result'!$G$167+'CBA Result'!$G$168+'CBA Result'!$G$169</f>
        <v>36081859.323037572</v>
      </c>
      <c r="P644" s="122">
        <f>'CBA Result'!$G$164+'CBA Result'!$G$165</f>
        <v>3215028601.0041852</v>
      </c>
      <c r="Q644" s="122">
        <f>'CBA Result'!$G$149</f>
        <v>-2742713597.7746048</v>
      </c>
      <c r="R644" s="122">
        <v>0.20582704068028812</v>
      </c>
      <c r="S644" s="122">
        <f t="shared" si="31"/>
        <v>2572248241.0930409</v>
      </c>
      <c r="T644" s="122">
        <v>0.25520456497339516</v>
      </c>
      <c r="U644" s="122">
        <f t="shared" si="32"/>
        <v>-1479602176.9074531</v>
      </c>
      <c r="V644" s="3">
        <f t="shared" si="33"/>
        <v>1.9744477646407639</v>
      </c>
    </row>
    <row r="645" spans="13:22" x14ac:dyDescent="0.25">
      <c r="M645" s="3">
        <v>641</v>
      </c>
      <c r="N645" s="122">
        <f>('CBA Result'!$G$163*_xlfn.GAMMA.INV(T645,IF($O$2="Railway",$D$31,$D$32),IF($O$2="Railway",$F$31,$F$32)))</f>
        <v>516749846.22837126</v>
      </c>
      <c r="O645" s="122">
        <f>'CBA Result'!$G$162+'CBA Result'!$G$166+'CBA Result'!$G$167+'CBA Result'!$G$168+'CBA Result'!$G$169</f>
        <v>36081859.323037572</v>
      </c>
      <c r="P645" s="122">
        <f>'CBA Result'!$G$164+'CBA Result'!$G$165</f>
        <v>3215028601.0041852</v>
      </c>
      <c r="Q645" s="122">
        <f>'CBA Result'!$G$149</f>
        <v>-2742713597.7746048</v>
      </c>
      <c r="R645" s="122">
        <v>0.63069776466628791</v>
      </c>
      <c r="S645" s="122">
        <f t="shared" si="31"/>
        <v>4439859325.9621296</v>
      </c>
      <c r="T645" s="122">
        <v>0.77006397425280315</v>
      </c>
      <c r="U645" s="122">
        <f t="shared" si="32"/>
        <v>-2442237373.8793535</v>
      </c>
      <c r="V645" s="3">
        <f t="shared" si="33"/>
        <v>2.0443103053422429</v>
      </c>
    </row>
    <row r="646" spans="13:22" x14ac:dyDescent="0.25">
      <c r="M646" s="3">
        <v>642</v>
      </c>
      <c r="N646" s="122">
        <f>('CBA Result'!$G$163*_xlfn.GAMMA.INV(T646,IF($O$2="Railway",$D$31,$D$32),IF($O$2="Railway",$F$31,$F$32)))</f>
        <v>782207402.63589454</v>
      </c>
      <c r="O646" s="122">
        <f>'CBA Result'!$G$162+'CBA Result'!$G$166+'CBA Result'!$G$167+'CBA Result'!$G$168+'CBA Result'!$G$169</f>
        <v>36081859.323037572</v>
      </c>
      <c r="P646" s="122">
        <f>'CBA Result'!$G$164+'CBA Result'!$G$165</f>
        <v>3215028601.0041852</v>
      </c>
      <c r="Q646" s="122">
        <f>'CBA Result'!$G$149</f>
        <v>-2742713597.7746048</v>
      </c>
      <c r="R646" s="122">
        <v>0.14696282630178237</v>
      </c>
      <c r="S646" s="122">
        <f t="shared" ref="S646:S709" si="34">_xlfn.BETA.INV(R646,IF($O$2="Railway",$I$30,$J$30),IF($O$2="Railway",$I$31,$J$31),IF($O$2="Railway",$I$27,$J$27),IF($O$2="Railway",$I$29,$J$29))*P646</f>
        <v>2270922623.4637427</v>
      </c>
      <c r="T646" s="122">
        <v>0.98175117375847065</v>
      </c>
      <c r="U646" s="122">
        <f t="shared" ref="U646:U709" si="35">_xlfn.GAMMA.INV(T646,IF($O$2="Railway",$D$31,$D$32),IF($O$2="Railway",$F$31,$F$32))*Q646</f>
        <v>-3696829649.3662186</v>
      </c>
      <c r="V646" s="3">
        <f t="shared" ref="V646:V709" si="36">(N646+O646+S646)/-U646</f>
        <v>0.83563814901568079</v>
      </c>
    </row>
    <row r="647" spans="13:22" x14ac:dyDescent="0.25">
      <c r="M647" s="3">
        <v>643</v>
      </c>
      <c r="N647" s="122">
        <f>('CBA Result'!$G$163*_xlfn.GAMMA.INV(T647,IF($O$2="Railway",$D$31,$D$32),IF($O$2="Railway",$F$31,$F$32)))</f>
        <v>571800881.5360347</v>
      </c>
      <c r="O647" s="122">
        <f>'CBA Result'!$G$162+'CBA Result'!$G$166+'CBA Result'!$G$167+'CBA Result'!$G$168+'CBA Result'!$G$169</f>
        <v>36081859.323037572</v>
      </c>
      <c r="P647" s="122">
        <f>'CBA Result'!$G$164+'CBA Result'!$G$165</f>
        <v>3215028601.0041852</v>
      </c>
      <c r="Q647" s="122">
        <f>'CBA Result'!$G$149</f>
        <v>-2742713597.7746048</v>
      </c>
      <c r="R647" s="122">
        <v>0.12113282427825922</v>
      </c>
      <c r="S647" s="122">
        <f t="shared" si="34"/>
        <v>2124812733.4611399</v>
      </c>
      <c r="T647" s="122">
        <v>0.85340960069735416</v>
      </c>
      <c r="U647" s="122">
        <f t="shared" si="35"/>
        <v>-2702416833.7871366</v>
      </c>
      <c r="V647" s="3">
        <f t="shared" si="36"/>
        <v>1.0112042820909473</v>
      </c>
    </row>
    <row r="648" spans="13:22" x14ac:dyDescent="0.25">
      <c r="M648" s="3">
        <v>644</v>
      </c>
      <c r="N648" s="122">
        <f>('CBA Result'!$G$163*_xlfn.GAMMA.INV(T648,IF($O$2="Railway",$D$31,$D$32),IF($O$2="Railway",$F$31,$F$32)))</f>
        <v>276101295.08227444</v>
      </c>
      <c r="O648" s="122">
        <f>'CBA Result'!$G$162+'CBA Result'!$G$166+'CBA Result'!$G$167+'CBA Result'!$G$168+'CBA Result'!$G$169</f>
        <v>36081859.323037572</v>
      </c>
      <c r="P648" s="122">
        <f>'CBA Result'!$G$164+'CBA Result'!$G$165</f>
        <v>3215028601.0041852</v>
      </c>
      <c r="Q648" s="122">
        <f>'CBA Result'!$G$149</f>
        <v>-2742713597.7746048</v>
      </c>
      <c r="R648" s="122">
        <v>0.76311925538490921</v>
      </c>
      <c r="S648" s="122">
        <f t="shared" si="34"/>
        <v>5117059859.5664339</v>
      </c>
      <c r="T648" s="122">
        <v>0.16493461228631834</v>
      </c>
      <c r="U648" s="122">
        <f t="shared" si="35"/>
        <v>-1304896182.8397362</v>
      </c>
      <c r="V648" s="3">
        <f t="shared" si="36"/>
        <v>4.1606704697047538</v>
      </c>
    </row>
    <row r="649" spans="13:22" x14ac:dyDescent="0.25">
      <c r="M649" s="3">
        <v>645</v>
      </c>
      <c r="N649" s="122">
        <f>('CBA Result'!$G$163*_xlfn.GAMMA.INV(T649,IF($O$2="Railway",$D$31,$D$32),IF($O$2="Railway",$F$31,$F$32)))</f>
        <v>778054601.36975586</v>
      </c>
      <c r="O649" s="122">
        <f>'CBA Result'!$G$162+'CBA Result'!$G$166+'CBA Result'!$G$167+'CBA Result'!$G$168+'CBA Result'!$G$169</f>
        <v>36081859.323037572</v>
      </c>
      <c r="P649" s="122">
        <f>'CBA Result'!$G$164+'CBA Result'!$G$165</f>
        <v>3215028601.0041852</v>
      </c>
      <c r="Q649" s="122">
        <f>'CBA Result'!$G$149</f>
        <v>-2742713597.7746048</v>
      </c>
      <c r="R649" s="122">
        <v>0.73795647286784194</v>
      </c>
      <c r="S649" s="122">
        <f t="shared" si="34"/>
        <v>4977066923.6700344</v>
      </c>
      <c r="T649" s="122">
        <v>0.98089826904274025</v>
      </c>
      <c r="U649" s="122">
        <f t="shared" si="35"/>
        <v>-3677202886.9540334</v>
      </c>
      <c r="V649" s="3">
        <f t="shared" si="36"/>
        <v>1.5748936249639196</v>
      </c>
    </row>
    <row r="650" spans="13:22" x14ac:dyDescent="0.25">
      <c r="M650" s="3">
        <v>646</v>
      </c>
      <c r="N650" s="122">
        <f>('CBA Result'!$G$163*_xlfn.GAMMA.INV(T650,IF($O$2="Railway",$D$31,$D$32),IF($O$2="Railway",$F$31,$F$32)))</f>
        <v>325919701.65689057</v>
      </c>
      <c r="O650" s="122">
        <f>'CBA Result'!$G$162+'CBA Result'!$G$166+'CBA Result'!$G$167+'CBA Result'!$G$168+'CBA Result'!$G$169</f>
        <v>36081859.323037572</v>
      </c>
      <c r="P650" s="122">
        <f>'CBA Result'!$G$164+'CBA Result'!$G$165</f>
        <v>3215028601.0041852</v>
      </c>
      <c r="Q650" s="122">
        <f>'CBA Result'!$G$149</f>
        <v>-2742713597.7746048</v>
      </c>
      <c r="R650" s="122">
        <v>0.59594223358367326</v>
      </c>
      <c r="S650" s="122">
        <f t="shared" si="34"/>
        <v>4279829461.3620749</v>
      </c>
      <c r="T650" s="122">
        <v>0.28969189985544541</v>
      </c>
      <c r="U650" s="122">
        <f t="shared" si="35"/>
        <v>-1540345453.568449</v>
      </c>
      <c r="V650" s="3">
        <f t="shared" si="36"/>
        <v>3.0134999987103424</v>
      </c>
    </row>
    <row r="651" spans="13:22" x14ac:dyDescent="0.25">
      <c r="M651" s="3">
        <v>647</v>
      </c>
      <c r="N651" s="122">
        <f>('CBA Result'!$G$163*_xlfn.GAMMA.INV(T651,IF($O$2="Railway",$D$31,$D$32),IF($O$2="Railway",$F$31,$F$32)))</f>
        <v>610120315.89072704</v>
      </c>
      <c r="O651" s="122">
        <f>'CBA Result'!$G$162+'CBA Result'!$G$166+'CBA Result'!$G$167+'CBA Result'!$G$168+'CBA Result'!$G$169</f>
        <v>36081859.323037572</v>
      </c>
      <c r="P651" s="122">
        <f>'CBA Result'!$G$164+'CBA Result'!$G$165</f>
        <v>3215028601.0041852</v>
      </c>
      <c r="Q651" s="122">
        <f>'CBA Result'!$G$149</f>
        <v>-2742713597.7746048</v>
      </c>
      <c r="R651" s="122">
        <v>0.34511323792767112</v>
      </c>
      <c r="S651" s="122">
        <f t="shared" si="34"/>
        <v>3199755459.1449418</v>
      </c>
      <c r="T651" s="122">
        <v>0.8956320246039593</v>
      </c>
      <c r="U651" s="122">
        <f t="shared" si="35"/>
        <v>-2883520234.9976077</v>
      </c>
      <c r="V651" s="3">
        <f t="shared" si="36"/>
        <v>1.3337716821542946</v>
      </c>
    </row>
    <row r="652" spans="13:22" x14ac:dyDescent="0.25">
      <c r="M652" s="3">
        <v>648</v>
      </c>
      <c r="N652" s="122">
        <f>('CBA Result'!$G$163*_xlfn.GAMMA.INV(T652,IF($O$2="Railway",$D$31,$D$32),IF($O$2="Railway",$F$31,$F$32)))</f>
        <v>410131863.40811276</v>
      </c>
      <c r="O652" s="122">
        <f>'CBA Result'!$G$162+'CBA Result'!$G$166+'CBA Result'!$G$167+'CBA Result'!$G$168+'CBA Result'!$G$169</f>
        <v>36081859.323037572</v>
      </c>
      <c r="P652" s="122">
        <f>'CBA Result'!$G$164+'CBA Result'!$G$165</f>
        <v>3215028601.0041852</v>
      </c>
      <c r="Q652" s="122">
        <f>'CBA Result'!$G$149</f>
        <v>-2742713597.7746048</v>
      </c>
      <c r="R652" s="122">
        <v>0.67966959059244625</v>
      </c>
      <c r="S652" s="122">
        <f t="shared" si="34"/>
        <v>4675398795.5383596</v>
      </c>
      <c r="T652" s="122">
        <v>0.52626784644769087</v>
      </c>
      <c r="U652" s="122">
        <f t="shared" si="35"/>
        <v>-1938344776.1906307</v>
      </c>
      <c r="V652" s="3">
        <f t="shared" si="36"/>
        <v>2.642260851206697</v>
      </c>
    </row>
    <row r="653" spans="13:22" x14ac:dyDescent="0.25">
      <c r="M653" s="3">
        <v>649</v>
      </c>
      <c r="N653" s="122">
        <f>('CBA Result'!$G$163*_xlfn.GAMMA.INV(T653,IF($O$2="Railway",$D$31,$D$32),IF($O$2="Railway",$F$31,$F$32)))</f>
        <v>477910243.31298941</v>
      </c>
      <c r="O653" s="122">
        <f>'CBA Result'!$G$162+'CBA Result'!$G$166+'CBA Result'!$G$167+'CBA Result'!$G$168+'CBA Result'!$G$169</f>
        <v>36081859.323037572</v>
      </c>
      <c r="P653" s="122">
        <f>'CBA Result'!$G$164+'CBA Result'!$G$165</f>
        <v>3215028601.0041852</v>
      </c>
      <c r="Q653" s="122">
        <f>'CBA Result'!$G$149</f>
        <v>-2742713597.7746048</v>
      </c>
      <c r="R653" s="122">
        <v>0.35322632915056507</v>
      </c>
      <c r="S653" s="122">
        <f t="shared" si="34"/>
        <v>3234517763.9477825</v>
      </c>
      <c r="T653" s="122">
        <v>0.69339873374898719</v>
      </c>
      <c r="U653" s="122">
        <f t="shared" si="35"/>
        <v>-2258675577.9370694</v>
      </c>
      <c r="V653" s="3">
        <f t="shared" si="36"/>
        <v>1.6596052585858567</v>
      </c>
    </row>
    <row r="654" spans="13:22" x14ac:dyDescent="0.25">
      <c r="M654" s="3">
        <v>650</v>
      </c>
      <c r="N654" s="122">
        <f>('CBA Result'!$G$163*_xlfn.GAMMA.INV(T654,IF($O$2="Railway",$D$31,$D$32),IF($O$2="Railway",$F$31,$F$32)))</f>
        <v>403598617.63061178</v>
      </c>
      <c r="O654" s="122">
        <f>'CBA Result'!$G$162+'CBA Result'!$G$166+'CBA Result'!$G$167+'CBA Result'!$G$168+'CBA Result'!$G$169</f>
        <v>36081859.323037572</v>
      </c>
      <c r="P654" s="122">
        <f>'CBA Result'!$G$164+'CBA Result'!$G$165</f>
        <v>3215028601.0041852</v>
      </c>
      <c r="Q654" s="122">
        <f>'CBA Result'!$G$149</f>
        <v>-2742713597.7746048</v>
      </c>
      <c r="R654" s="122">
        <v>0.2753420177813245</v>
      </c>
      <c r="S654" s="122">
        <f t="shared" si="34"/>
        <v>2894821346.819479</v>
      </c>
      <c r="T654" s="122">
        <v>0.50838802071850053</v>
      </c>
      <c r="U654" s="122">
        <f t="shared" si="35"/>
        <v>-1907467675.5451069</v>
      </c>
      <c r="V654" s="3">
        <f t="shared" si="36"/>
        <v>1.7481301866990804</v>
      </c>
    </row>
    <row r="655" spans="13:22" x14ac:dyDescent="0.25">
      <c r="M655" s="3">
        <v>651</v>
      </c>
      <c r="N655" s="122">
        <f>('CBA Result'!$G$163*_xlfn.GAMMA.INV(T655,IF($O$2="Railway",$D$31,$D$32),IF($O$2="Railway",$F$31,$F$32)))</f>
        <v>618337411.44144678</v>
      </c>
      <c r="O655" s="122">
        <f>'CBA Result'!$G$162+'CBA Result'!$G$166+'CBA Result'!$G$167+'CBA Result'!$G$168+'CBA Result'!$G$169</f>
        <v>36081859.323037572</v>
      </c>
      <c r="P655" s="122">
        <f>'CBA Result'!$G$164+'CBA Result'!$G$165</f>
        <v>3215028601.0041852</v>
      </c>
      <c r="Q655" s="122">
        <f>'CBA Result'!$G$149</f>
        <v>-2742713597.7746048</v>
      </c>
      <c r="R655" s="122">
        <v>0.17241803747068218</v>
      </c>
      <c r="S655" s="122">
        <f t="shared" si="34"/>
        <v>2405613647.9395952</v>
      </c>
      <c r="T655" s="122">
        <v>0.90321667822412344</v>
      </c>
      <c r="U655" s="122">
        <f t="shared" si="35"/>
        <v>-2922355462.535995</v>
      </c>
      <c r="V655" s="3">
        <f t="shared" si="36"/>
        <v>1.0471118102958663</v>
      </c>
    </row>
    <row r="656" spans="13:22" x14ac:dyDescent="0.25">
      <c r="M656" s="3">
        <v>652</v>
      </c>
      <c r="N656" s="122">
        <f>('CBA Result'!$G$163*_xlfn.GAMMA.INV(T656,IF($O$2="Railway",$D$31,$D$32),IF($O$2="Railway",$F$31,$F$32)))</f>
        <v>530885100.76918536</v>
      </c>
      <c r="O656" s="122">
        <f>'CBA Result'!$G$162+'CBA Result'!$G$166+'CBA Result'!$G$167+'CBA Result'!$G$168+'CBA Result'!$G$169</f>
        <v>36081859.323037572</v>
      </c>
      <c r="P656" s="122">
        <f>'CBA Result'!$G$164+'CBA Result'!$G$165</f>
        <v>3215028601.0041852</v>
      </c>
      <c r="Q656" s="122">
        <f>'CBA Result'!$G$149</f>
        <v>-2742713597.7746048</v>
      </c>
      <c r="R656" s="122">
        <v>0.89656470277880584</v>
      </c>
      <c r="S656" s="122">
        <f t="shared" si="34"/>
        <v>6050318045.788249</v>
      </c>
      <c r="T656" s="122">
        <v>0.79423134676585472</v>
      </c>
      <c r="U656" s="122">
        <f t="shared" si="35"/>
        <v>-2509042709.5380654</v>
      </c>
      <c r="V656" s="3">
        <f t="shared" si="36"/>
        <v>2.6373743981021218</v>
      </c>
    </row>
    <row r="657" spans="13:22" x14ac:dyDescent="0.25">
      <c r="M657" s="3">
        <v>653</v>
      </c>
      <c r="N657" s="122">
        <f>('CBA Result'!$G$163*_xlfn.GAMMA.INV(T657,IF($O$2="Railway",$D$31,$D$32),IF($O$2="Railway",$F$31,$F$32)))</f>
        <v>484692945.53250533</v>
      </c>
      <c r="O657" s="122">
        <f>'CBA Result'!$G$162+'CBA Result'!$G$166+'CBA Result'!$G$167+'CBA Result'!$G$168+'CBA Result'!$G$169</f>
        <v>36081859.323037572</v>
      </c>
      <c r="P657" s="122">
        <f>'CBA Result'!$G$164+'CBA Result'!$G$165</f>
        <v>3215028601.0041852</v>
      </c>
      <c r="Q657" s="122">
        <f>'CBA Result'!$G$149</f>
        <v>-2742713597.7746048</v>
      </c>
      <c r="R657" s="122">
        <v>0.53835716685281498</v>
      </c>
      <c r="S657" s="122">
        <f t="shared" si="34"/>
        <v>4024005059.4117608</v>
      </c>
      <c r="T657" s="122">
        <v>0.70786906746497846</v>
      </c>
      <c r="U657" s="122">
        <f t="shared" si="35"/>
        <v>-2290731647.1885648</v>
      </c>
      <c r="V657" s="3">
        <f t="shared" si="36"/>
        <v>1.9839861512565875</v>
      </c>
    </row>
    <row r="658" spans="13:22" x14ac:dyDescent="0.25">
      <c r="M658" s="3">
        <v>654</v>
      </c>
      <c r="N658" s="122">
        <f>('CBA Result'!$G$163*_xlfn.GAMMA.INV(T658,IF($O$2="Railway",$D$31,$D$32),IF($O$2="Railway",$F$31,$F$32)))</f>
        <v>430617685.95053154</v>
      </c>
      <c r="O658" s="122">
        <f>'CBA Result'!$G$162+'CBA Result'!$G$166+'CBA Result'!$G$167+'CBA Result'!$G$168+'CBA Result'!$G$169</f>
        <v>36081859.323037572</v>
      </c>
      <c r="P658" s="122">
        <f>'CBA Result'!$G$164+'CBA Result'!$G$165</f>
        <v>3215028601.0041852</v>
      </c>
      <c r="Q658" s="122">
        <f>'CBA Result'!$G$149</f>
        <v>-2742713597.7746048</v>
      </c>
      <c r="R658" s="122">
        <v>0.25982288395752862</v>
      </c>
      <c r="S658" s="122">
        <f t="shared" si="34"/>
        <v>2824908942.711297</v>
      </c>
      <c r="T658" s="122">
        <v>0.58064703613266955</v>
      </c>
      <c r="U658" s="122">
        <f t="shared" si="35"/>
        <v>-2035163849.8931596</v>
      </c>
      <c r="V658" s="3">
        <f t="shared" si="36"/>
        <v>1.617367804640234</v>
      </c>
    </row>
    <row r="659" spans="13:22" x14ac:dyDescent="0.25">
      <c r="M659" s="3">
        <v>655</v>
      </c>
      <c r="N659" s="122">
        <f>('CBA Result'!$G$163*_xlfn.GAMMA.INV(T659,IF($O$2="Railway",$D$31,$D$32),IF($O$2="Railway",$F$31,$F$32)))</f>
        <v>524375594.3943364</v>
      </c>
      <c r="O659" s="122">
        <f>'CBA Result'!$G$162+'CBA Result'!$G$166+'CBA Result'!$G$167+'CBA Result'!$G$168+'CBA Result'!$G$169</f>
        <v>36081859.323037572</v>
      </c>
      <c r="P659" s="122">
        <f>'CBA Result'!$G$164+'CBA Result'!$G$165</f>
        <v>3215028601.0041852</v>
      </c>
      <c r="Q659" s="122">
        <f>'CBA Result'!$G$149</f>
        <v>-2742713597.7746048</v>
      </c>
      <c r="R659" s="122">
        <v>0.57438453621089891</v>
      </c>
      <c r="S659" s="122">
        <f t="shared" si="34"/>
        <v>4182884695.3584547</v>
      </c>
      <c r="T659" s="122">
        <v>0.7833471490144629</v>
      </c>
      <c r="U659" s="122">
        <f t="shared" si="35"/>
        <v>-2478277804.874434</v>
      </c>
      <c r="V659" s="3">
        <f t="shared" si="36"/>
        <v>1.9139670862347726</v>
      </c>
    </row>
    <row r="660" spans="13:22" x14ac:dyDescent="0.25">
      <c r="M660" s="3">
        <v>656</v>
      </c>
      <c r="N660" s="122">
        <f>('CBA Result'!$G$163*_xlfn.GAMMA.INV(T660,IF($O$2="Railway",$D$31,$D$32),IF($O$2="Railway",$F$31,$F$32)))</f>
        <v>255111328.09132314</v>
      </c>
      <c r="O660" s="122">
        <f>'CBA Result'!$G$162+'CBA Result'!$G$166+'CBA Result'!$G$167+'CBA Result'!$G$168+'CBA Result'!$G$169</f>
        <v>36081859.323037572</v>
      </c>
      <c r="P660" s="122">
        <f>'CBA Result'!$G$164+'CBA Result'!$G$165</f>
        <v>3215028601.0041852</v>
      </c>
      <c r="Q660" s="122">
        <f>'CBA Result'!$G$149</f>
        <v>-2742713597.7746048</v>
      </c>
      <c r="R660" s="122">
        <v>0.82458930933979346</v>
      </c>
      <c r="S660" s="122">
        <f t="shared" si="34"/>
        <v>5495338775.474638</v>
      </c>
      <c r="T660" s="122">
        <v>0.12158353112254405</v>
      </c>
      <c r="U660" s="122">
        <f t="shared" si="35"/>
        <v>-1205694446.7657979</v>
      </c>
      <c r="V660" s="3">
        <f t="shared" si="36"/>
        <v>4.7993353360886912</v>
      </c>
    </row>
    <row r="661" spans="13:22" x14ac:dyDescent="0.25">
      <c r="M661" s="3">
        <v>657</v>
      </c>
      <c r="N661" s="122">
        <f>('CBA Result'!$G$163*_xlfn.GAMMA.INV(T661,IF($O$2="Railway",$D$31,$D$32),IF($O$2="Railway",$F$31,$F$32)))</f>
        <v>403303526.52624506</v>
      </c>
      <c r="O661" s="122">
        <f>'CBA Result'!$G$162+'CBA Result'!$G$166+'CBA Result'!$G$167+'CBA Result'!$G$168+'CBA Result'!$G$169</f>
        <v>36081859.323037572</v>
      </c>
      <c r="P661" s="122">
        <f>'CBA Result'!$G$164+'CBA Result'!$G$165</f>
        <v>3215028601.0041852</v>
      </c>
      <c r="Q661" s="122">
        <f>'CBA Result'!$G$149</f>
        <v>-2742713597.7746048</v>
      </c>
      <c r="R661" s="122">
        <v>0.2640645901100086</v>
      </c>
      <c r="S661" s="122">
        <f t="shared" si="34"/>
        <v>2844115707.432291</v>
      </c>
      <c r="T661" s="122">
        <v>0.50757520643122289</v>
      </c>
      <c r="U661" s="122">
        <f t="shared" si="35"/>
        <v>-1906073030.6718788</v>
      </c>
      <c r="V661" s="3">
        <f t="shared" si="36"/>
        <v>1.7226523015879198</v>
      </c>
    </row>
    <row r="662" spans="13:22" x14ac:dyDescent="0.25">
      <c r="M662" s="3">
        <v>658</v>
      </c>
      <c r="N662" s="122">
        <f>('CBA Result'!$G$163*_xlfn.GAMMA.INV(T662,IF($O$2="Railway",$D$31,$D$32),IF($O$2="Railway",$F$31,$F$32)))</f>
        <v>494935555.17782813</v>
      </c>
      <c r="O662" s="122">
        <f>'CBA Result'!$G$162+'CBA Result'!$G$166+'CBA Result'!$G$167+'CBA Result'!$G$168+'CBA Result'!$G$169</f>
        <v>36081859.323037572</v>
      </c>
      <c r="P662" s="122">
        <f>'CBA Result'!$G$164+'CBA Result'!$G$165</f>
        <v>3215028601.0041852</v>
      </c>
      <c r="Q662" s="122">
        <f>'CBA Result'!$G$149</f>
        <v>-2742713597.7746048</v>
      </c>
      <c r="R662" s="122">
        <v>0.78548250201559722</v>
      </c>
      <c r="S662" s="122">
        <f t="shared" si="34"/>
        <v>5247906144.9940481</v>
      </c>
      <c r="T662" s="122">
        <v>0.7288583837524395</v>
      </c>
      <c r="U662" s="122">
        <f t="shared" si="35"/>
        <v>-2339139758.5105939</v>
      </c>
      <c r="V662" s="3">
        <f t="shared" si="36"/>
        <v>2.4705336816533534</v>
      </c>
    </row>
    <row r="663" spans="13:22" x14ac:dyDescent="0.25">
      <c r="M663" s="3">
        <v>659</v>
      </c>
      <c r="N663" s="122">
        <f>('CBA Result'!$G$163*_xlfn.GAMMA.INV(T663,IF($O$2="Railway",$D$31,$D$32),IF($O$2="Railway",$F$31,$F$32)))</f>
        <v>865483760.72016144</v>
      </c>
      <c r="O663" s="122">
        <f>'CBA Result'!$G$162+'CBA Result'!$G$166+'CBA Result'!$G$167+'CBA Result'!$G$168+'CBA Result'!$G$169</f>
        <v>36081859.323037572</v>
      </c>
      <c r="P663" s="122">
        <f>'CBA Result'!$G$164+'CBA Result'!$G$165</f>
        <v>3215028601.0041852</v>
      </c>
      <c r="Q663" s="122">
        <f>'CBA Result'!$G$149</f>
        <v>-2742713597.7746048</v>
      </c>
      <c r="R663" s="122">
        <v>0.80331915877881699</v>
      </c>
      <c r="S663" s="122">
        <f t="shared" si="34"/>
        <v>5357459345.5987663</v>
      </c>
      <c r="T663" s="122">
        <v>0.99292263225025934</v>
      </c>
      <c r="U663" s="122">
        <f t="shared" si="35"/>
        <v>-4090406223.3282266</v>
      </c>
      <c r="V663" s="3">
        <f t="shared" si="36"/>
        <v>1.5301719741051065</v>
      </c>
    </row>
    <row r="664" spans="13:22" x14ac:dyDescent="0.25">
      <c r="M664" s="3">
        <v>660</v>
      </c>
      <c r="N664" s="122">
        <f>('CBA Result'!$G$163*_xlfn.GAMMA.INV(T664,IF($O$2="Railway",$D$31,$D$32),IF($O$2="Railway",$F$31,$F$32)))</f>
        <v>231388458.05333412</v>
      </c>
      <c r="O664" s="122">
        <f>'CBA Result'!$G$162+'CBA Result'!$G$166+'CBA Result'!$G$167+'CBA Result'!$G$168+'CBA Result'!$G$169</f>
        <v>36081859.323037572</v>
      </c>
      <c r="P664" s="122">
        <f>'CBA Result'!$G$164+'CBA Result'!$G$165</f>
        <v>3215028601.0041852</v>
      </c>
      <c r="Q664" s="122">
        <f>'CBA Result'!$G$149</f>
        <v>-2742713597.7746048</v>
      </c>
      <c r="R664" s="122">
        <v>0.27432185134764309</v>
      </c>
      <c r="S664" s="122">
        <f t="shared" si="34"/>
        <v>2890254943.9652638</v>
      </c>
      <c r="T664" s="122">
        <v>8.09515032025796E-2</v>
      </c>
      <c r="U664" s="122">
        <f t="shared" si="35"/>
        <v>-1093576600.4900293</v>
      </c>
      <c r="V664" s="3">
        <f t="shared" si="36"/>
        <v>2.8875208740994145</v>
      </c>
    </row>
    <row r="665" spans="13:22" x14ac:dyDescent="0.25">
      <c r="M665" s="3">
        <v>661</v>
      </c>
      <c r="N665" s="122">
        <f>('CBA Result'!$G$163*_xlfn.GAMMA.INV(T665,IF($O$2="Railway",$D$31,$D$32),IF($O$2="Railway",$F$31,$F$32)))</f>
        <v>483753880.09108257</v>
      </c>
      <c r="O665" s="122">
        <f>'CBA Result'!$G$162+'CBA Result'!$G$166+'CBA Result'!$G$167+'CBA Result'!$G$168+'CBA Result'!$G$169</f>
        <v>36081859.323037572</v>
      </c>
      <c r="P665" s="122">
        <f>'CBA Result'!$G$164+'CBA Result'!$G$165</f>
        <v>3215028601.0041852</v>
      </c>
      <c r="Q665" s="122">
        <f>'CBA Result'!$G$149</f>
        <v>-2742713597.7746048</v>
      </c>
      <c r="R665" s="122">
        <v>0.79822043460842051</v>
      </c>
      <c r="S665" s="122">
        <f t="shared" si="34"/>
        <v>5325623098.9830399</v>
      </c>
      <c r="T665" s="122">
        <v>0.70589262966480493</v>
      </c>
      <c r="U665" s="122">
        <f t="shared" si="35"/>
        <v>-2286293482.8924351</v>
      </c>
      <c r="V665" s="3">
        <f t="shared" si="36"/>
        <v>2.5567403669462219</v>
      </c>
    </row>
    <row r="666" spans="13:22" x14ac:dyDescent="0.25">
      <c r="M666" s="3">
        <v>662</v>
      </c>
      <c r="N666" s="122">
        <f>('CBA Result'!$G$163*_xlfn.GAMMA.INV(T666,IF($O$2="Railway",$D$31,$D$32),IF($O$2="Railway",$F$31,$F$32)))</f>
        <v>394048941.00716287</v>
      </c>
      <c r="O666" s="122">
        <f>'CBA Result'!$G$162+'CBA Result'!$G$166+'CBA Result'!$G$167+'CBA Result'!$G$168+'CBA Result'!$G$169</f>
        <v>36081859.323037572</v>
      </c>
      <c r="P666" s="122">
        <f>'CBA Result'!$G$164+'CBA Result'!$G$165</f>
        <v>3215028601.0041852</v>
      </c>
      <c r="Q666" s="122">
        <f>'CBA Result'!$G$149</f>
        <v>-2742713597.7746048</v>
      </c>
      <c r="R666" s="122">
        <v>0.60217332065901752</v>
      </c>
      <c r="S666" s="122">
        <f t="shared" si="34"/>
        <v>4308158183.8278522</v>
      </c>
      <c r="T666" s="122">
        <v>0.48188085889982979</v>
      </c>
      <c r="U666" s="122">
        <f t="shared" si="35"/>
        <v>-1862334469.7425807</v>
      </c>
      <c r="V666" s="3">
        <f t="shared" si="36"/>
        <v>2.5442738998505452</v>
      </c>
    </row>
    <row r="667" spans="13:22" x14ac:dyDescent="0.25">
      <c r="M667" s="3">
        <v>663</v>
      </c>
      <c r="N667" s="122">
        <f>('CBA Result'!$G$163*_xlfn.GAMMA.INV(T667,IF($O$2="Railway",$D$31,$D$32),IF($O$2="Railway",$F$31,$F$32)))</f>
        <v>323382021.2892471</v>
      </c>
      <c r="O667" s="122">
        <f>'CBA Result'!$G$162+'CBA Result'!$G$166+'CBA Result'!$G$167+'CBA Result'!$G$168+'CBA Result'!$G$169</f>
        <v>36081859.323037572</v>
      </c>
      <c r="P667" s="122">
        <f>'CBA Result'!$G$164+'CBA Result'!$G$165</f>
        <v>3215028601.0041852</v>
      </c>
      <c r="Q667" s="122">
        <f>'CBA Result'!$G$149</f>
        <v>-2742713597.7746048</v>
      </c>
      <c r="R667" s="122">
        <v>0.12071345189131422</v>
      </c>
      <c r="S667" s="122">
        <f t="shared" si="34"/>
        <v>2122343505.3088851</v>
      </c>
      <c r="T667" s="122">
        <v>0.28278825166393606</v>
      </c>
      <c r="U667" s="122">
        <f t="shared" si="35"/>
        <v>-1528351995.0661318</v>
      </c>
      <c r="V667" s="3">
        <f t="shared" si="36"/>
        <v>1.6238454190742768</v>
      </c>
    </row>
    <row r="668" spans="13:22" x14ac:dyDescent="0.25">
      <c r="M668" s="3">
        <v>664</v>
      </c>
      <c r="N668" s="122">
        <f>('CBA Result'!$G$163*_xlfn.GAMMA.INV(T668,IF($O$2="Railway",$D$31,$D$32),IF($O$2="Railway",$F$31,$F$32)))</f>
        <v>376262262.21741623</v>
      </c>
      <c r="O668" s="122">
        <f>'CBA Result'!$G$162+'CBA Result'!$G$166+'CBA Result'!$G$167+'CBA Result'!$G$168+'CBA Result'!$G$169</f>
        <v>36081859.323037572</v>
      </c>
      <c r="P668" s="122">
        <f>'CBA Result'!$G$164+'CBA Result'!$G$165</f>
        <v>3215028601.0041852</v>
      </c>
      <c r="Q668" s="122">
        <f>'CBA Result'!$G$149</f>
        <v>-2742713597.7746048</v>
      </c>
      <c r="R668" s="122">
        <v>0.48724763299372653</v>
      </c>
      <c r="S668" s="122">
        <f t="shared" si="34"/>
        <v>3803531198.4831076</v>
      </c>
      <c r="T668" s="122">
        <v>0.43165678165882626</v>
      </c>
      <c r="U668" s="122">
        <f t="shared" si="35"/>
        <v>-1778271954.7470579</v>
      </c>
      <c r="V668" s="3">
        <f t="shared" si="36"/>
        <v>2.3707708535634131</v>
      </c>
    </row>
    <row r="669" spans="13:22" x14ac:dyDescent="0.25">
      <c r="M669" s="3">
        <v>665</v>
      </c>
      <c r="N669" s="122">
        <f>('CBA Result'!$G$163*_xlfn.GAMMA.INV(T669,IF($O$2="Railway",$D$31,$D$32),IF($O$2="Railway",$F$31,$F$32)))</f>
        <v>545937647.00200617</v>
      </c>
      <c r="O669" s="122">
        <f>'CBA Result'!$G$162+'CBA Result'!$G$166+'CBA Result'!$G$167+'CBA Result'!$G$168+'CBA Result'!$G$169</f>
        <v>36081859.323037572</v>
      </c>
      <c r="P669" s="122">
        <f>'CBA Result'!$G$164+'CBA Result'!$G$165</f>
        <v>3215028601.0041852</v>
      </c>
      <c r="Q669" s="122">
        <f>'CBA Result'!$G$149</f>
        <v>-2742713597.7746048</v>
      </c>
      <c r="R669" s="122">
        <v>8.7607137452787365E-2</v>
      </c>
      <c r="S669" s="122">
        <f t="shared" si="34"/>
        <v>1914341536.8259163</v>
      </c>
      <c r="T669" s="122">
        <v>0.8178226801550742</v>
      </c>
      <c r="U669" s="122">
        <f t="shared" si="35"/>
        <v>-2580183303.4833908</v>
      </c>
      <c r="V669" s="3">
        <f t="shared" si="36"/>
        <v>0.96751305993676262</v>
      </c>
    </row>
    <row r="670" spans="13:22" x14ac:dyDescent="0.25">
      <c r="M670" s="3">
        <v>666</v>
      </c>
      <c r="N670" s="122">
        <f>('CBA Result'!$G$163*_xlfn.GAMMA.INV(T670,IF($O$2="Railway",$D$31,$D$32),IF($O$2="Railway",$F$31,$F$32)))</f>
        <v>482789081.03755647</v>
      </c>
      <c r="O670" s="122">
        <f>'CBA Result'!$G$162+'CBA Result'!$G$166+'CBA Result'!$G$167+'CBA Result'!$G$168+'CBA Result'!$G$169</f>
        <v>36081859.323037572</v>
      </c>
      <c r="P670" s="122">
        <f>'CBA Result'!$G$164+'CBA Result'!$G$165</f>
        <v>3215028601.0041852</v>
      </c>
      <c r="Q670" s="122">
        <f>'CBA Result'!$G$149</f>
        <v>-2742713597.7746048</v>
      </c>
      <c r="R670" s="122">
        <v>0.2121980197467519</v>
      </c>
      <c r="S670" s="122">
        <f t="shared" si="34"/>
        <v>2602990044.21</v>
      </c>
      <c r="T670" s="122">
        <v>0.7038529720903256</v>
      </c>
      <c r="U670" s="122">
        <f t="shared" si="35"/>
        <v>-2281733697.6810746</v>
      </c>
      <c r="V670" s="3">
        <f t="shared" si="36"/>
        <v>1.3681969056000445</v>
      </c>
    </row>
    <row r="671" spans="13:22" x14ac:dyDescent="0.25">
      <c r="M671" s="3">
        <v>667</v>
      </c>
      <c r="N671" s="122">
        <f>('CBA Result'!$G$163*_xlfn.GAMMA.INV(T671,IF($O$2="Railway",$D$31,$D$32),IF($O$2="Railway",$F$31,$F$32)))</f>
        <v>364066984.93682534</v>
      </c>
      <c r="O671" s="122">
        <f>'CBA Result'!$G$162+'CBA Result'!$G$166+'CBA Result'!$G$167+'CBA Result'!$G$168+'CBA Result'!$G$169</f>
        <v>36081859.323037572</v>
      </c>
      <c r="P671" s="122">
        <f>'CBA Result'!$G$164+'CBA Result'!$G$165</f>
        <v>3215028601.0041852</v>
      </c>
      <c r="Q671" s="122">
        <f>'CBA Result'!$G$149</f>
        <v>-2742713597.7746048</v>
      </c>
      <c r="R671" s="122">
        <v>0.11631370234922012</v>
      </c>
      <c r="S671" s="122">
        <f t="shared" si="34"/>
        <v>2096223927.1429307</v>
      </c>
      <c r="T671" s="122">
        <v>0.39689524955585587</v>
      </c>
      <c r="U671" s="122">
        <f t="shared" si="35"/>
        <v>-1720635242.9475961</v>
      </c>
      <c r="V671" s="3">
        <f t="shared" si="36"/>
        <v>1.4508436820847008</v>
      </c>
    </row>
    <row r="672" spans="13:22" x14ac:dyDescent="0.25">
      <c r="M672" s="3">
        <v>668</v>
      </c>
      <c r="N672" s="122">
        <f>('CBA Result'!$G$163*_xlfn.GAMMA.INV(T672,IF($O$2="Railway",$D$31,$D$32),IF($O$2="Railway",$F$31,$F$32)))</f>
        <v>350564983.66348082</v>
      </c>
      <c r="O672" s="122">
        <f>'CBA Result'!$G$162+'CBA Result'!$G$166+'CBA Result'!$G$167+'CBA Result'!$G$168+'CBA Result'!$G$169</f>
        <v>36081859.323037572</v>
      </c>
      <c r="P672" s="122">
        <f>'CBA Result'!$G$164+'CBA Result'!$G$165</f>
        <v>3215028601.0041852</v>
      </c>
      <c r="Q672" s="122">
        <f>'CBA Result'!$G$149</f>
        <v>-2742713597.7746048</v>
      </c>
      <c r="R672" s="122">
        <v>0.67808945464452441</v>
      </c>
      <c r="S672" s="122">
        <f t="shared" si="34"/>
        <v>4667578195.7195606</v>
      </c>
      <c r="T672" s="122">
        <v>0.35846233679402706</v>
      </c>
      <c r="U672" s="122">
        <f t="shared" si="35"/>
        <v>-1656822757.3269315</v>
      </c>
      <c r="V672" s="3">
        <f t="shared" si="36"/>
        <v>3.050552641406505</v>
      </c>
    </row>
    <row r="673" spans="13:22" x14ac:dyDescent="0.25">
      <c r="M673" s="3">
        <v>669</v>
      </c>
      <c r="N673" s="122">
        <f>('CBA Result'!$G$163*_xlfn.GAMMA.INV(T673,IF($O$2="Railway",$D$31,$D$32),IF($O$2="Railway",$F$31,$F$32)))</f>
        <v>346802496.53554016</v>
      </c>
      <c r="O673" s="122">
        <f>'CBA Result'!$G$162+'CBA Result'!$G$166+'CBA Result'!$G$167+'CBA Result'!$G$168+'CBA Result'!$G$169</f>
        <v>36081859.323037572</v>
      </c>
      <c r="P673" s="122">
        <f>'CBA Result'!$G$164+'CBA Result'!$G$165</f>
        <v>3215028601.0041852</v>
      </c>
      <c r="Q673" s="122">
        <f>'CBA Result'!$G$149</f>
        <v>-2742713597.7746048</v>
      </c>
      <c r="R673" s="122">
        <v>0.85717150280865118</v>
      </c>
      <c r="S673" s="122">
        <f t="shared" si="34"/>
        <v>5725979812.1908636</v>
      </c>
      <c r="T673" s="122">
        <v>0.34781162055440229</v>
      </c>
      <c r="U673" s="122">
        <f t="shared" si="35"/>
        <v>-1639040678.1455557</v>
      </c>
      <c r="V673" s="3">
        <f t="shared" si="36"/>
        <v>3.7270973499944708</v>
      </c>
    </row>
    <row r="674" spans="13:22" x14ac:dyDescent="0.25">
      <c r="M674" s="3">
        <v>670</v>
      </c>
      <c r="N674" s="122">
        <f>('CBA Result'!$G$163*_xlfn.GAMMA.INV(T674,IF($O$2="Railway",$D$31,$D$32),IF($O$2="Railway",$F$31,$F$32)))</f>
        <v>729697699.82359195</v>
      </c>
      <c r="O674" s="122">
        <f>'CBA Result'!$G$162+'CBA Result'!$G$166+'CBA Result'!$G$167+'CBA Result'!$G$168+'CBA Result'!$G$169</f>
        <v>36081859.323037572</v>
      </c>
      <c r="P674" s="122">
        <f>'CBA Result'!$G$164+'CBA Result'!$G$165</f>
        <v>3215028601.0041852</v>
      </c>
      <c r="Q674" s="122">
        <f>'CBA Result'!$G$149</f>
        <v>-2742713597.7746048</v>
      </c>
      <c r="R674" s="122">
        <v>0.3215652254631004</v>
      </c>
      <c r="S674" s="122">
        <f t="shared" si="34"/>
        <v>3098196710.7180753</v>
      </c>
      <c r="T674" s="122">
        <v>0.96787233061124422</v>
      </c>
      <c r="U674" s="122">
        <f t="shared" si="35"/>
        <v>-3448660908.4647875</v>
      </c>
      <c r="V674" s="3">
        <f t="shared" si="36"/>
        <v>1.1204280073986166</v>
      </c>
    </row>
    <row r="675" spans="13:22" x14ac:dyDescent="0.25">
      <c r="M675" s="3">
        <v>671</v>
      </c>
      <c r="N675" s="122">
        <f>('CBA Result'!$G$163*_xlfn.GAMMA.INV(T675,IF($O$2="Railway",$D$31,$D$32),IF($O$2="Railway",$F$31,$F$32)))</f>
        <v>439535256.29916799</v>
      </c>
      <c r="O675" s="122">
        <f>'CBA Result'!$G$162+'CBA Result'!$G$166+'CBA Result'!$G$167+'CBA Result'!$G$168+'CBA Result'!$G$169</f>
        <v>36081859.323037572</v>
      </c>
      <c r="P675" s="122">
        <f>'CBA Result'!$G$164+'CBA Result'!$G$165</f>
        <v>3215028601.0041852</v>
      </c>
      <c r="Q675" s="122">
        <f>'CBA Result'!$G$149</f>
        <v>-2742713597.7746048</v>
      </c>
      <c r="R675" s="122">
        <v>0.17791242288083697</v>
      </c>
      <c r="S675" s="122">
        <f t="shared" si="34"/>
        <v>2433721670.0450835</v>
      </c>
      <c r="T675" s="122">
        <v>0.60338208649892544</v>
      </c>
      <c r="U675" s="122">
        <f t="shared" si="35"/>
        <v>-2077309626.5171812</v>
      </c>
      <c r="V675" s="3">
        <f t="shared" si="36"/>
        <v>1.4005320865648174</v>
      </c>
    </row>
    <row r="676" spans="13:22" x14ac:dyDescent="0.25">
      <c r="M676" s="3">
        <v>672</v>
      </c>
      <c r="N676" s="122">
        <f>('CBA Result'!$G$163*_xlfn.GAMMA.INV(T676,IF($O$2="Railway",$D$31,$D$32),IF($O$2="Railway",$F$31,$F$32)))</f>
        <v>374519165.44333684</v>
      </c>
      <c r="O676" s="122">
        <f>'CBA Result'!$G$162+'CBA Result'!$G$166+'CBA Result'!$G$167+'CBA Result'!$G$168+'CBA Result'!$G$169</f>
        <v>36081859.323037572</v>
      </c>
      <c r="P676" s="122">
        <f>'CBA Result'!$G$164+'CBA Result'!$G$165</f>
        <v>3215028601.0041852</v>
      </c>
      <c r="Q676" s="122">
        <f>'CBA Result'!$G$149</f>
        <v>-2742713597.7746048</v>
      </c>
      <c r="R676" s="122">
        <v>0.6078908306134384</v>
      </c>
      <c r="S676" s="122">
        <f t="shared" si="34"/>
        <v>4334283624.9321737</v>
      </c>
      <c r="T676" s="122">
        <v>0.42669625209674378</v>
      </c>
      <c r="U676" s="122">
        <f t="shared" si="35"/>
        <v>-1770033817.6309729</v>
      </c>
      <c r="V676" s="3">
        <f t="shared" si="36"/>
        <v>2.6806745738051148</v>
      </c>
    </row>
    <row r="677" spans="13:22" x14ac:dyDescent="0.25">
      <c r="M677" s="3">
        <v>673</v>
      </c>
      <c r="N677" s="122">
        <f>('CBA Result'!$G$163*_xlfn.GAMMA.INV(T677,IF($O$2="Railway",$D$31,$D$32),IF($O$2="Railway",$F$31,$F$32)))</f>
        <v>399453623.73432237</v>
      </c>
      <c r="O677" s="122">
        <f>'CBA Result'!$G$162+'CBA Result'!$G$166+'CBA Result'!$G$167+'CBA Result'!$G$168+'CBA Result'!$G$169</f>
        <v>36081859.323037572</v>
      </c>
      <c r="P677" s="122">
        <f>'CBA Result'!$G$164+'CBA Result'!$G$165</f>
        <v>3215028601.0041852</v>
      </c>
      <c r="Q677" s="122">
        <f>'CBA Result'!$G$149</f>
        <v>-2742713597.7746048</v>
      </c>
      <c r="R677" s="122">
        <v>0.46459145287608394</v>
      </c>
      <c r="S677" s="122">
        <f t="shared" si="34"/>
        <v>3707015748.9135923</v>
      </c>
      <c r="T677" s="122">
        <v>0.49693254048428692</v>
      </c>
      <c r="U677" s="122">
        <f t="shared" si="35"/>
        <v>-1887877811.9352665</v>
      </c>
      <c r="V677" s="3">
        <f t="shared" si="36"/>
        <v>2.1942899089027463</v>
      </c>
    </row>
    <row r="678" spans="13:22" x14ac:dyDescent="0.25">
      <c r="M678" s="3">
        <v>674</v>
      </c>
      <c r="N678" s="122">
        <f>('CBA Result'!$G$163*_xlfn.GAMMA.INV(T678,IF($O$2="Railway",$D$31,$D$32),IF($O$2="Railway",$F$31,$F$32)))</f>
        <v>346126395.26303864</v>
      </c>
      <c r="O678" s="122">
        <f>'CBA Result'!$G$162+'CBA Result'!$G$166+'CBA Result'!$G$167+'CBA Result'!$G$168+'CBA Result'!$G$169</f>
        <v>36081859.323037572</v>
      </c>
      <c r="P678" s="122">
        <f>'CBA Result'!$G$164+'CBA Result'!$G$165</f>
        <v>3215028601.0041852</v>
      </c>
      <c r="Q678" s="122">
        <f>'CBA Result'!$G$149</f>
        <v>-2742713597.7746048</v>
      </c>
      <c r="R678" s="122">
        <v>0.86369768904313537</v>
      </c>
      <c r="S678" s="122">
        <f t="shared" si="34"/>
        <v>5775695072.5689774</v>
      </c>
      <c r="T678" s="122">
        <v>0.34590188972439484</v>
      </c>
      <c r="U678" s="122">
        <f t="shared" si="35"/>
        <v>-1635845322.0012195</v>
      </c>
      <c r="V678" s="3">
        <f t="shared" si="36"/>
        <v>3.7643554951893323</v>
      </c>
    </row>
    <row r="679" spans="13:22" x14ac:dyDescent="0.25">
      <c r="M679" s="3">
        <v>675</v>
      </c>
      <c r="N679" s="122">
        <f>('CBA Result'!$G$163*_xlfn.GAMMA.INV(T679,IF($O$2="Railway",$D$31,$D$32),IF($O$2="Railway",$F$31,$F$32)))</f>
        <v>312424177.98127323</v>
      </c>
      <c r="O679" s="122">
        <f>'CBA Result'!$G$162+'CBA Result'!$G$166+'CBA Result'!$G$167+'CBA Result'!$G$168+'CBA Result'!$G$169</f>
        <v>36081859.323037572</v>
      </c>
      <c r="P679" s="122">
        <f>'CBA Result'!$G$164+'CBA Result'!$G$165</f>
        <v>3215028601.0041852</v>
      </c>
      <c r="Q679" s="122">
        <f>'CBA Result'!$G$149</f>
        <v>-2742713597.7746048</v>
      </c>
      <c r="R679" s="122">
        <v>0.46948074573349208</v>
      </c>
      <c r="S679" s="122">
        <f t="shared" si="34"/>
        <v>3727800362.8244486</v>
      </c>
      <c r="T679" s="122">
        <v>0.25351322865637704</v>
      </c>
      <c r="U679" s="122">
        <f t="shared" si="35"/>
        <v>-1476563582.0473876</v>
      </c>
      <c r="V679" s="3">
        <f t="shared" si="36"/>
        <v>2.7606710944858843</v>
      </c>
    </row>
    <row r="680" spans="13:22" x14ac:dyDescent="0.25">
      <c r="M680" s="3">
        <v>676</v>
      </c>
      <c r="N680" s="122">
        <f>('CBA Result'!$G$163*_xlfn.GAMMA.INV(T680,IF($O$2="Railway",$D$31,$D$32),IF($O$2="Railway",$F$31,$F$32)))</f>
        <v>302320561.24572021</v>
      </c>
      <c r="O680" s="122">
        <f>'CBA Result'!$G$162+'CBA Result'!$G$166+'CBA Result'!$G$167+'CBA Result'!$G$168+'CBA Result'!$G$169</f>
        <v>36081859.323037572</v>
      </c>
      <c r="P680" s="122">
        <f>'CBA Result'!$G$164+'CBA Result'!$G$165</f>
        <v>3215028601.0041852</v>
      </c>
      <c r="Q680" s="122">
        <f>'CBA Result'!$G$149</f>
        <v>-2742713597.7746048</v>
      </c>
      <c r="R680" s="122">
        <v>0.40289597001811106</v>
      </c>
      <c r="S680" s="122">
        <f t="shared" si="34"/>
        <v>3445709289.8288407</v>
      </c>
      <c r="T680" s="122">
        <v>0.22742624802133371</v>
      </c>
      <c r="U680" s="122">
        <f t="shared" si="35"/>
        <v>-1428812372.0895705</v>
      </c>
      <c r="V680" s="3">
        <f t="shared" si="36"/>
        <v>2.6484315115941457</v>
      </c>
    </row>
    <row r="681" spans="13:22" x14ac:dyDescent="0.25">
      <c r="M681" s="3">
        <v>677</v>
      </c>
      <c r="N681" s="122">
        <f>('CBA Result'!$G$163*_xlfn.GAMMA.INV(T681,IF($O$2="Railway",$D$31,$D$32),IF($O$2="Railway",$F$31,$F$32)))</f>
        <v>605834771.41682935</v>
      </c>
      <c r="O681" s="122">
        <f>'CBA Result'!$G$162+'CBA Result'!$G$166+'CBA Result'!$G$167+'CBA Result'!$G$168+'CBA Result'!$G$169</f>
        <v>36081859.323037572</v>
      </c>
      <c r="P681" s="122">
        <f>'CBA Result'!$G$164+'CBA Result'!$G$165</f>
        <v>3215028601.0041852</v>
      </c>
      <c r="Q681" s="122">
        <f>'CBA Result'!$G$149</f>
        <v>-2742713597.7746048</v>
      </c>
      <c r="R681" s="122">
        <v>0.31924684376263512</v>
      </c>
      <c r="S681" s="122">
        <f t="shared" si="34"/>
        <v>3088135834.0698657</v>
      </c>
      <c r="T681" s="122">
        <v>0.89148183898125932</v>
      </c>
      <c r="U681" s="122">
        <f t="shared" si="35"/>
        <v>-2863266108.2514343</v>
      </c>
      <c r="V681" s="3">
        <f t="shared" si="36"/>
        <v>1.3027264402915155</v>
      </c>
    </row>
    <row r="682" spans="13:22" x14ac:dyDescent="0.25">
      <c r="M682" s="3">
        <v>678</v>
      </c>
      <c r="N682" s="122">
        <f>('CBA Result'!$G$163*_xlfn.GAMMA.INV(T682,IF($O$2="Railway",$D$31,$D$32),IF($O$2="Railway",$F$31,$F$32)))</f>
        <v>378356924.03277677</v>
      </c>
      <c r="O682" s="122">
        <f>'CBA Result'!$G$162+'CBA Result'!$G$166+'CBA Result'!$G$167+'CBA Result'!$G$168+'CBA Result'!$G$169</f>
        <v>36081859.323037572</v>
      </c>
      <c r="P682" s="122">
        <f>'CBA Result'!$G$164+'CBA Result'!$G$165</f>
        <v>3215028601.0041852</v>
      </c>
      <c r="Q682" s="122">
        <f>'CBA Result'!$G$149</f>
        <v>-2742713597.7746048</v>
      </c>
      <c r="R682" s="122">
        <v>0.90425107548826744</v>
      </c>
      <c r="S682" s="122">
        <f t="shared" si="34"/>
        <v>6121897563.8496256</v>
      </c>
      <c r="T682" s="122">
        <v>0.43761153575192568</v>
      </c>
      <c r="U682" s="122">
        <f t="shared" si="35"/>
        <v>-1788171641.0429504</v>
      </c>
      <c r="V682" s="3">
        <f t="shared" si="36"/>
        <v>3.6553182016649832</v>
      </c>
    </row>
    <row r="683" spans="13:22" x14ac:dyDescent="0.25">
      <c r="M683" s="3">
        <v>679</v>
      </c>
      <c r="N683" s="122">
        <f>('CBA Result'!$G$163*_xlfn.GAMMA.INV(T683,IF($O$2="Railway",$D$31,$D$32),IF($O$2="Railway",$F$31,$F$32)))</f>
        <v>773916979.41737306</v>
      </c>
      <c r="O683" s="122">
        <f>'CBA Result'!$G$162+'CBA Result'!$G$166+'CBA Result'!$G$167+'CBA Result'!$G$168+'CBA Result'!$G$169</f>
        <v>36081859.323037572</v>
      </c>
      <c r="P683" s="122">
        <f>'CBA Result'!$G$164+'CBA Result'!$G$165</f>
        <v>3215028601.0041852</v>
      </c>
      <c r="Q683" s="122">
        <f>'CBA Result'!$G$149</f>
        <v>-2742713597.7746048</v>
      </c>
      <c r="R683" s="122">
        <v>0.15949328122501216</v>
      </c>
      <c r="S683" s="122">
        <f t="shared" si="34"/>
        <v>2338208016.0813007</v>
      </c>
      <c r="T683" s="122">
        <v>0.98001196810877977</v>
      </c>
      <c r="U683" s="122">
        <f t="shared" si="35"/>
        <v>-3657647864.2581449</v>
      </c>
      <c r="V683" s="3">
        <f t="shared" si="36"/>
        <v>0.86071895700660628</v>
      </c>
    </row>
    <row r="684" spans="13:22" x14ac:dyDescent="0.25">
      <c r="M684" s="3">
        <v>680</v>
      </c>
      <c r="N684" s="122">
        <f>('CBA Result'!$G$163*_xlfn.GAMMA.INV(T684,IF($O$2="Railway",$D$31,$D$32),IF($O$2="Railway",$F$31,$F$32)))</f>
        <v>396880655.47195816</v>
      </c>
      <c r="O684" s="122">
        <f>'CBA Result'!$G$162+'CBA Result'!$G$166+'CBA Result'!$G$167+'CBA Result'!$G$168+'CBA Result'!$G$169</f>
        <v>36081859.323037572</v>
      </c>
      <c r="P684" s="122">
        <f>'CBA Result'!$G$164+'CBA Result'!$G$165</f>
        <v>3215028601.0041852</v>
      </c>
      <c r="Q684" s="122">
        <f>'CBA Result'!$G$149</f>
        <v>-2742713597.7746048</v>
      </c>
      <c r="R684" s="122">
        <v>0.87940370424571901</v>
      </c>
      <c r="S684" s="122">
        <f t="shared" si="34"/>
        <v>5901346898.5167608</v>
      </c>
      <c r="T684" s="122">
        <v>0.48978226023985605</v>
      </c>
      <c r="U684" s="122">
        <f t="shared" si="35"/>
        <v>-1875717577.5432968</v>
      </c>
      <c r="V684" s="3">
        <f t="shared" si="36"/>
        <v>3.3770059464965176</v>
      </c>
    </row>
    <row r="685" spans="13:22" x14ac:dyDescent="0.25">
      <c r="M685" s="3">
        <v>681</v>
      </c>
      <c r="N685" s="122">
        <f>('CBA Result'!$G$163*_xlfn.GAMMA.INV(T685,IF($O$2="Railway",$D$31,$D$32),IF($O$2="Railway",$F$31,$F$32)))</f>
        <v>494555329.57096469</v>
      </c>
      <c r="O685" s="122">
        <f>'CBA Result'!$G$162+'CBA Result'!$G$166+'CBA Result'!$G$167+'CBA Result'!$G$168+'CBA Result'!$G$169</f>
        <v>36081859.323037572</v>
      </c>
      <c r="P685" s="122">
        <f>'CBA Result'!$G$164+'CBA Result'!$G$165</f>
        <v>3215028601.0041852</v>
      </c>
      <c r="Q685" s="122">
        <f>'CBA Result'!$G$149</f>
        <v>-2742713597.7746048</v>
      </c>
      <c r="R685" s="122">
        <v>2.4419028132398046E-2</v>
      </c>
      <c r="S685" s="122">
        <f t="shared" si="34"/>
        <v>1365704074.4410675</v>
      </c>
      <c r="T685" s="122">
        <v>0.72809790184013268</v>
      </c>
      <c r="U685" s="122">
        <f t="shared" si="35"/>
        <v>-2337342755.193872</v>
      </c>
      <c r="V685" s="3">
        <f t="shared" si="36"/>
        <v>0.8113235678084264</v>
      </c>
    </row>
    <row r="686" spans="13:22" x14ac:dyDescent="0.25">
      <c r="M686" s="3">
        <v>682</v>
      </c>
      <c r="N686" s="122">
        <f>('CBA Result'!$G$163*_xlfn.GAMMA.INV(T686,IF($O$2="Railway",$D$31,$D$32),IF($O$2="Railway",$F$31,$F$32)))</f>
        <v>343992088.28452998</v>
      </c>
      <c r="O686" s="122">
        <f>'CBA Result'!$G$162+'CBA Result'!$G$166+'CBA Result'!$G$167+'CBA Result'!$G$168+'CBA Result'!$G$169</f>
        <v>36081859.323037572</v>
      </c>
      <c r="P686" s="122">
        <f>'CBA Result'!$G$164+'CBA Result'!$G$165</f>
        <v>3215028601.0041852</v>
      </c>
      <c r="Q686" s="122">
        <f>'CBA Result'!$G$149</f>
        <v>-2742713597.7746048</v>
      </c>
      <c r="R686" s="122">
        <v>0.46624411239589991</v>
      </c>
      <c r="S686" s="122">
        <f t="shared" si="34"/>
        <v>3714038944.3134942</v>
      </c>
      <c r="T686" s="122">
        <v>0.33988263944080055</v>
      </c>
      <c r="U686" s="122">
        <f t="shared" si="35"/>
        <v>-1625758266.7107534</v>
      </c>
      <c r="V686" s="3">
        <f t="shared" si="36"/>
        <v>2.518278993717991</v>
      </c>
    </row>
    <row r="687" spans="13:22" x14ac:dyDescent="0.25">
      <c r="M687" s="3">
        <v>683</v>
      </c>
      <c r="N687" s="122">
        <f>('CBA Result'!$G$163*_xlfn.GAMMA.INV(T687,IF($O$2="Railway",$D$31,$D$32),IF($O$2="Railway",$F$31,$F$32)))</f>
        <v>718271807.25083399</v>
      </c>
      <c r="O687" s="122">
        <f>'CBA Result'!$G$162+'CBA Result'!$G$166+'CBA Result'!$G$167+'CBA Result'!$G$168+'CBA Result'!$G$169</f>
        <v>36081859.323037572</v>
      </c>
      <c r="P687" s="122">
        <f>'CBA Result'!$G$164+'CBA Result'!$G$165</f>
        <v>3215028601.0041852</v>
      </c>
      <c r="Q687" s="122">
        <f>'CBA Result'!$G$149</f>
        <v>-2742713597.7746048</v>
      </c>
      <c r="R687" s="122">
        <v>0.18490856184533433</v>
      </c>
      <c r="S687" s="122">
        <f t="shared" si="34"/>
        <v>2469082148.726614</v>
      </c>
      <c r="T687" s="122">
        <v>0.96379479511659383</v>
      </c>
      <c r="U687" s="122">
        <f t="shared" si="35"/>
        <v>-3394660424.3334618</v>
      </c>
      <c r="V687" s="3">
        <f t="shared" si="36"/>
        <v>0.94956060765147199</v>
      </c>
    </row>
    <row r="688" spans="13:22" x14ac:dyDescent="0.25">
      <c r="M688" s="3">
        <v>684</v>
      </c>
      <c r="N688" s="122">
        <f>('CBA Result'!$G$163*_xlfn.GAMMA.INV(T688,IF($O$2="Railway",$D$31,$D$32),IF($O$2="Railway",$F$31,$F$32)))</f>
        <v>381030211.72934932</v>
      </c>
      <c r="O688" s="122">
        <f>'CBA Result'!$G$162+'CBA Result'!$G$166+'CBA Result'!$G$167+'CBA Result'!$G$168+'CBA Result'!$G$169</f>
        <v>36081859.323037572</v>
      </c>
      <c r="P688" s="122">
        <f>'CBA Result'!$G$164+'CBA Result'!$G$165</f>
        <v>3215028601.0041852</v>
      </c>
      <c r="Q688" s="122">
        <f>'CBA Result'!$G$149</f>
        <v>-2742713597.7746048</v>
      </c>
      <c r="R688" s="122">
        <v>0.17409340614229263</v>
      </c>
      <c r="S688" s="122">
        <f t="shared" si="34"/>
        <v>2414217180.0755115</v>
      </c>
      <c r="T688" s="122">
        <v>0.44519937245021968</v>
      </c>
      <c r="U688" s="122">
        <f t="shared" si="35"/>
        <v>-1800806000.1460123</v>
      </c>
      <c r="V688" s="3">
        <f t="shared" si="36"/>
        <v>1.57225667334423</v>
      </c>
    </row>
    <row r="689" spans="13:22" x14ac:dyDescent="0.25">
      <c r="M689" s="3">
        <v>685</v>
      </c>
      <c r="N689" s="122">
        <f>('CBA Result'!$G$163*_xlfn.GAMMA.INV(T689,IF($O$2="Railway",$D$31,$D$32),IF($O$2="Railway",$F$31,$F$32)))</f>
        <v>428099557.39756078</v>
      </c>
      <c r="O689" s="122">
        <f>'CBA Result'!$G$162+'CBA Result'!$G$166+'CBA Result'!$G$167+'CBA Result'!$G$168+'CBA Result'!$G$169</f>
        <v>36081859.323037572</v>
      </c>
      <c r="P689" s="122">
        <f>'CBA Result'!$G$164+'CBA Result'!$G$165</f>
        <v>3215028601.0041852</v>
      </c>
      <c r="Q689" s="122">
        <f>'CBA Result'!$G$149</f>
        <v>-2742713597.7746048</v>
      </c>
      <c r="R689" s="122">
        <v>0.97942806052495535</v>
      </c>
      <c r="S689" s="122">
        <f t="shared" si="34"/>
        <v>7197678312.6743498</v>
      </c>
      <c r="T689" s="122">
        <v>0.57411737880948077</v>
      </c>
      <c r="U689" s="122">
        <f t="shared" si="35"/>
        <v>-2023262796.2030923</v>
      </c>
      <c r="V689" s="3">
        <f t="shared" si="36"/>
        <v>3.7868831195697332</v>
      </c>
    </row>
    <row r="690" spans="13:22" x14ac:dyDescent="0.25">
      <c r="M690" s="3">
        <v>686</v>
      </c>
      <c r="N690" s="122">
        <f>('CBA Result'!$G$163*_xlfn.GAMMA.INV(T690,IF($O$2="Railway",$D$31,$D$32),IF($O$2="Railway",$F$31,$F$32)))</f>
        <v>307653376.50227469</v>
      </c>
      <c r="O690" s="122">
        <f>'CBA Result'!$G$162+'CBA Result'!$G$166+'CBA Result'!$G$167+'CBA Result'!$G$168+'CBA Result'!$G$169</f>
        <v>36081859.323037572</v>
      </c>
      <c r="P690" s="122">
        <f>'CBA Result'!$G$164+'CBA Result'!$G$165</f>
        <v>3215028601.0041852</v>
      </c>
      <c r="Q690" s="122">
        <f>'CBA Result'!$G$149</f>
        <v>-2742713597.7746048</v>
      </c>
      <c r="R690" s="122">
        <v>0.13848246514932605</v>
      </c>
      <c r="S690" s="122">
        <f t="shared" si="34"/>
        <v>2224150539.6995111</v>
      </c>
      <c r="T690" s="122">
        <v>0.24107631803883089</v>
      </c>
      <c r="U690" s="122">
        <f t="shared" si="35"/>
        <v>-1454016057.8238003</v>
      </c>
      <c r="V690" s="3">
        <f t="shared" si="36"/>
        <v>1.7660642478516584</v>
      </c>
    </row>
    <row r="691" spans="13:22" x14ac:dyDescent="0.25">
      <c r="M691" s="3">
        <v>687</v>
      </c>
      <c r="N691" s="122">
        <f>('CBA Result'!$G$163*_xlfn.GAMMA.INV(T691,IF($O$2="Railway",$D$31,$D$32),IF($O$2="Railway",$F$31,$F$32)))</f>
        <v>452174957.72439611</v>
      </c>
      <c r="O691" s="122">
        <f>'CBA Result'!$G$162+'CBA Result'!$G$166+'CBA Result'!$G$167+'CBA Result'!$G$168+'CBA Result'!$G$169</f>
        <v>36081859.323037572</v>
      </c>
      <c r="P691" s="122">
        <f>'CBA Result'!$G$164+'CBA Result'!$G$165</f>
        <v>3215028601.0041852</v>
      </c>
      <c r="Q691" s="122">
        <f>'CBA Result'!$G$149</f>
        <v>-2742713597.7746048</v>
      </c>
      <c r="R691" s="122">
        <v>0.41381001777655912</v>
      </c>
      <c r="S691" s="122">
        <f t="shared" si="34"/>
        <v>3491904168.2920818</v>
      </c>
      <c r="T691" s="122">
        <v>0.63449421988990273</v>
      </c>
      <c r="U691" s="122">
        <f t="shared" si="35"/>
        <v>-2137046753.5636127</v>
      </c>
      <c r="V691" s="3">
        <f t="shared" si="36"/>
        <v>1.8624585441111359</v>
      </c>
    </row>
    <row r="692" spans="13:22" x14ac:dyDescent="0.25">
      <c r="M692" s="3">
        <v>688</v>
      </c>
      <c r="N692" s="122">
        <f>('CBA Result'!$G$163*_xlfn.GAMMA.INV(T692,IF($O$2="Railway",$D$31,$D$32),IF($O$2="Railway",$F$31,$F$32)))</f>
        <v>600136572.74237895</v>
      </c>
      <c r="O692" s="122">
        <f>'CBA Result'!$G$162+'CBA Result'!$G$166+'CBA Result'!$G$167+'CBA Result'!$G$168+'CBA Result'!$G$169</f>
        <v>36081859.323037572</v>
      </c>
      <c r="P692" s="122">
        <f>'CBA Result'!$G$164+'CBA Result'!$G$165</f>
        <v>3215028601.0041852</v>
      </c>
      <c r="Q692" s="122">
        <f>'CBA Result'!$G$149</f>
        <v>-2742713597.7746048</v>
      </c>
      <c r="R692" s="122">
        <v>0.44853486350877103</v>
      </c>
      <c r="S692" s="122">
        <f t="shared" si="34"/>
        <v>3638886459.9644446</v>
      </c>
      <c r="T692" s="122">
        <v>0.88575054975244671</v>
      </c>
      <c r="U692" s="122">
        <f t="shared" si="35"/>
        <v>-2836335565.6144028</v>
      </c>
      <c r="V692" s="3">
        <f t="shared" si="36"/>
        <v>1.5072634366180133</v>
      </c>
    </row>
    <row r="693" spans="13:22" x14ac:dyDescent="0.25">
      <c r="M693" s="3">
        <v>689</v>
      </c>
      <c r="N693" s="122">
        <f>('CBA Result'!$G$163*_xlfn.GAMMA.INV(T693,IF($O$2="Railway",$D$31,$D$32),IF($O$2="Railway",$F$31,$F$32)))</f>
        <v>305398925.92531478</v>
      </c>
      <c r="O693" s="122">
        <f>'CBA Result'!$G$162+'CBA Result'!$G$166+'CBA Result'!$G$167+'CBA Result'!$G$168+'CBA Result'!$G$169</f>
        <v>36081859.323037572</v>
      </c>
      <c r="P693" s="122">
        <f>'CBA Result'!$G$164+'CBA Result'!$G$165</f>
        <v>3215028601.0041852</v>
      </c>
      <c r="Q693" s="122">
        <f>'CBA Result'!$G$149</f>
        <v>-2742713597.7746048</v>
      </c>
      <c r="R693" s="122">
        <v>0.58050765816392591</v>
      </c>
      <c r="S693" s="122">
        <f t="shared" si="34"/>
        <v>4210261332.7743974</v>
      </c>
      <c r="T693" s="122">
        <v>0.23527201635952621</v>
      </c>
      <c r="U693" s="122">
        <f t="shared" si="35"/>
        <v>-1443361185.8450243</v>
      </c>
      <c r="V693" s="3">
        <f t="shared" si="36"/>
        <v>3.153571096868526</v>
      </c>
    </row>
    <row r="694" spans="13:22" x14ac:dyDescent="0.25">
      <c r="M694" s="3">
        <v>690</v>
      </c>
      <c r="N694" s="122">
        <f>('CBA Result'!$G$163*_xlfn.GAMMA.INV(T694,IF($O$2="Railway",$D$31,$D$32),IF($O$2="Railway",$F$31,$F$32)))</f>
        <v>292337895.9129892</v>
      </c>
      <c r="O694" s="122">
        <f>'CBA Result'!$G$162+'CBA Result'!$G$166+'CBA Result'!$G$167+'CBA Result'!$G$168+'CBA Result'!$G$169</f>
        <v>36081859.323037572</v>
      </c>
      <c r="P694" s="122">
        <f>'CBA Result'!$G$164+'CBA Result'!$G$165</f>
        <v>3215028601.0041852</v>
      </c>
      <c r="Q694" s="122">
        <f>'CBA Result'!$G$149</f>
        <v>-2742713597.7746048</v>
      </c>
      <c r="R694" s="122">
        <v>0.69990399029832207</v>
      </c>
      <c r="S694" s="122">
        <f t="shared" si="34"/>
        <v>4777064994.4393072</v>
      </c>
      <c r="T694" s="122">
        <v>0.20266813525773231</v>
      </c>
      <c r="U694" s="122">
        <f t="shared" si="35"/>
        <v>-1381632796.6248283</v>
      </c>
      <c r="V694" s="3">
        <f t="shared" si="36"/>
        <v>3.6952544570072829</v>
      </c>
    </row>
    <row r="695" spans="13:22" x14ac:dyDescent="0.25">
      <c r="M695" s="3">
        <v>691</v>
      </c>
      <c r="N695" s="122">
        <f>('CBA Result'!$G$163*_xlfn.GAMMA.INV(T695,IF($O$2="Railway",$D$31,$D$32),IF($O$2="Railway",$F$31,$F$32)))</f>
        <v>488208718.06146425</v>
      </c>
      <c r="O695" s="122">
        <f>'CBA Result'!$G$162+'CBA Result'!$G$166+'CBA Result'!$G$167+'CBA Result'!$G$168+'CBA Result'!$G$169</f>
        <v>36081859.323037572</v>
      </c>
      <c r="P695" s="122">
        <f>'CBA Result'!$G$164+'CBA Result'!$G$165</f>
        <v>3215028601.0041852</v>
      </c>
      <c r="Q695" s="122">
        <f>'CBA Result'!$G$149</f>
        <v>-2742713597.7746048</v>
      </c>
      <c r="R695" s="122">
        <v>0.31509171449932782</v>
      </c>
      <c r="S695" s="122">
        <f t="shared" si="34"/>
        <v>3070072672.9787006</v>
      </c>
      <c r="T695" s="122">
        <v>0.71519119892566274</v>
      </c>
      <c r="U695" s="122">
        <f t="shared" si="35"/>
        <v>-2307347716.1258879</v>
      </c>
      <c r="V695" s="3">
        <f t="shared" si="36"/>
        <v>1.5577900223891072</v>
      </c>
    </row>
    <row r="696" spans="13:22" x14ac:dyDescent="0.25">
      <c r="M696" s="3">
        <v>692</v>
      </c>
      <c r="N696" s="122">
        <f>('CBA Result'!$G$163*_xlfn.GAMMA.INV(T696,IF($O$2="Railway",$D$31,$D$32),IF($O$2="Railway",$F$31,$F$32)))</f>
        <v>676777019.85155022</v>
      </c>
      <c r="O696" s="122">
        <f>'CBA Result'!$G$162+'CBA Result'!$G$166+'CBA Result'!$G$167+'CBA Result'!$G$168+'CBA Result'!$G$169</f>
        <v>36081859.323037572</v>
      </c>
      <c r="P696" s="122">
        <f>'CBA Result'!$G$164+'CBA Result'!$G$165</f>
        <v>3215028601.0041852</v>
      </c>
      <c r="Q696" s="122">
        <f>'CBA Result'!$G$149</f>
        <v>-2742713597.7746048</v>
      </c>
      <c r="R696" s="122">
        <v>0.43020897273457237</v>
      </c>
      <c r="S696" s="122">
        <f t="shared" si="34"/>
        <v>3561289353.438396</v>
      </c>
      <c r="T696" s="122">
        <v>0.94477160206614952</v>
      </c>
      <c r="U696" s="122">
        <f t="shared" si="35"/>
        <v>-3198549827.7897663</v>
      </c>
      <c r="V696" s="3">
        <f t="shared" si="36"/>
        <v>1.336276895072311</v>
      </c>
    </row>
    <row r="697" spans="13:22" x14ac:dyDescent="0.25">
      <c r="M697" s="3">
        <v>693</v>
      </c>
      <c r="N697" s="122">
        <f>('CBA Result'!$G$163*_xlfn.GAMMA.INV(T697,IF($O$2="Railway",$D$31,$D$32),IF($O$2="Railway",$F$31,$F$32)))</f>
        <v>261639320.76340678</v>
      </c>
      <c r="O697" s="122">
        <f>'CBA Result'!$G$162+'CBA Result'!$G$166+'CBA Result'!$G$167+'CBA Result'!$G$168+'CBA Result'!$G$169</f>
        <v>36081859.323037572</v>
      </c>
      <c r="P697" s="122">
        <f>'CBA Result'!$G$164+'CBA Result'!$G$165</f>
        <v>3215028601.0041852</v>
      </c>
      <c r="Q697" s="122">
        <f>'CBA Result'!$G$149</f>
        <v>-2742713597.7746048</v>
      </c>
      <c r="R697" s="122">
        <v>0.62771214475581782</v>
      </c>
      <c r="S697" s="122">
        <f t="shared" si="34"/>
        <v>4425907057.2928324</v>
      </c>
      <c r="T697" s="122">
        <v>0.13435753621051938</v>
      </c>
      <c r="U697" s="122">
        <f t="shared" si="35"/>
        <v>-1236546720.4462576</v>
      </c>
      <c r="V697" s="3">
        <f t="shared" si="36"/>
        <v>3.8200159842521479</v>
      </c>
    </row>
    <row r="698" spans="13:22" x14ac:dyDescent="0.25">
      <c r="M698" s="3">
        <v>694</v>
      </c>
      <c r="N698" s="122">
        <f>('CBA Result'!$G$163*_xlfn.GAMMA.INV(T698,IF($O$2="Railway",$D$31,$D$32),IF($O$2="Railway",$F$31,$F$32)))</f>
        <v>339242194.01951683</v>
      </c>
      <c r="O698" s="122">
        <f>'CBA Result'!$G$162+'CBA Result'!$G$166+'CBA Result'!$G$167+'CBA Result'!$G$168+'CBA Result'!$G$169</f>
        <v>36081859.323037572</v>
      </c>
      <c r="P698" s="122">
        <f>'CBA Result'!$G$164+'CBA Result'!$G$165</f>
        <v>3215028601.0041852</v>
      </c>
      <c r="Q698" s="122">
        <f>'CBA Result'!$G$149</f>
        <v>-2742713597.7746048</v>
      </c>
      <c r="R698" s="122">
        <v>0.86253019204176762</v>
      </c>
      <c r="S698" s="122">
        <f t="shared" si="34"/>
        <v>5766701473.6668663</v>
      </c>
      <c r="T698" s="122">
        <v>0.32654454210097594</v>
      </c>
      <c r="U698" s="122">
        <f t="shared" si="35"/>
        <v>-1603309553.1201088</v>
      </c>
      <c r="V698" s="3">
        <f t="shared" si="36"/>
        <v>3.8308419700093324</v>
      </c>
    </row>
    <row r="699" spans="13:22" x14ac:dyDescent="0.25">
      <c r="M699" s="3">
        <v>695</v>
      </c>
      <c r="N699" s="122">
        <f>('CBA Result'!$G$163*_xlfn.GAMMA.INV(T699,IF($O$2="Railway",$D$31,$D$32),IF($O$2="Railway",$F$31,$F$32)))</f>
        <v>411280110.62296838</v>
      </c>
      <c r="O699" s="122">
        <f>'CBA Result'!$G$162+'CBA Result'!$G$166+'CBA Result'!$G$167+'CBA Result'!$G$168+'CBA Result'!$G$169</f>
        <v>36081859.323037572</v>
      </c>
      <c r="P699" s="122">
        <f>'CBA Result'!$G$164+'CBA Result'!$G$165</f>
        <v>3215028601.0041852</v>
      </c>
      <c r="Q699" s="122">
        <f>'CBA Result'!$G$149</f>
        <v>-2742713597.7746048</v>
      </c>
      <c r="R699" s="122">
        <v>0.49860529088099514</v>
      </c>
      <c r="S699" s="122">
        <f t="shared" si="34"/>
        <v>3852145855.1430387</v>
      </c>
      <c r="T699" s="122">
        <v>0.52938620015139815</v>
      </c>
      <c r="U699" s="122">
        <f t="shared" si="35"/>
        <v>-1943771564.9609437</v>
      </c>
      <c r="V699" s="3">
        <f t="shared" si="36"/>
        <v>2.211940900151729</v>
      </c>
    </row>
    <row r="700" spans="13:22" x14ac:dyDescent="0.25">
      <c r="M700" s="3">
        <v>696</v>
      </c>
      <c r="N700" s="122">
        <f>('CBA Result'!$G$163*_xlfn.GAMMA.INV(T700,IF($O$2="Railway",$D$31,$D$32),IF($O$2="Railway",$F$31,$F$32)))</f>
        <v>198787505.54574421</v>
      </c>
      <c r="O700" s="122">
        <f>'CBA Result'!$G$162+'CBA Result'!$G$166+'CBA Result'!$G$167+'CBA Result'!$G$168+'CBA Result'!$G$169</f>
        <v>36081859.323037572</v>
      </c>
      <c r="P700" s="122">
        <f>'CBA Result'!$G$164+'CBA Result'!$G$165</f>
        <v>3215028601.0041852</v>
      </c>
      <c r="Q700" s="122">
        <f>'CBA Result'!$G$149</f>
        <v>-2742713597.7746048</v>
      </c>
      <c r="R700" s="122">
        <v>0.61662190137071049</v>
      </c>
      <c r="S700" s="122">
        <f t="shared" si="34"/>
        <v>4374434530.4907122</v>
      </c>
      <c r="T700" s="122">
        <v>4.0415026603704329E-2</v>
      </c>
      <c r="U700" s="122">
        <f t="shared" si="35"/>
        <v>-939499603.23647785</v>
      </c>
      <c r="V700" s="3">
        <f t="shared" si="36"/>
        <v>4.9061264948712315</v>
      </c>
    </row>
    <row r="701" spans="13:22" x14ac:dyDescent="0.25">
      <c r="M701" s="3">
        <v>697</v>
      </c>
      <c r="N701" s="122">
        <f>('CBA Result'!$G$163*_xlfn.GAMMA.INV(T701,IF($O$2="Railway",$D$31,$D$32),IF($O$2="Railway",$F$31,$F$32)))</f>
        <v>163078404.11525124</v>
      </c>
      <c r="O701" s="122">
        <f>'CBA Result'!$G$162+'CBA Result'!$G$166+'CBA Result'!$G$167+'CBA Result'!$G$168+'CBA Result'!$G$169</f>
        <v>36081859.323037572</v>
      </c>
      <c r="P701" s="122">
        <f>'CBA Result'!$G$164+'CBA Result'!$G$165</f>
        <v>3215028601.0041852</v>
      </c>
      <c r="Q701" s="122">
        <f>'CBA Result'!$G$149</f>
        <v>-2742713597.7746048</v>
      </c>
      <c r="R701" s="122">
        <v>0.46876947255446344</v>
      </c>
      <c r="S701" s="122">
        <f t="shared" si="34"/>
        <v>3724775384.2834158</v>
      </c>
      <c r="T701" s="122">
        <v>1.4769797065590118E-2</v>
      </c>
      <c r="U701" s="122">
        <f t="shared" si="35"/>
        <v>-770733027.42088079</v>
      </c>
      <c r="V701" s="3">
        <f t="shared" si="36"/>
        <v>5.0911736076141025</v>
      </c>
    </row>
    <row r="702" spans="13:22" x14ac:dyDescent="0.25">
      <c r="M702" s="3">
        <v>698</v>
      </c>
      <c r="N702" s="122">
        <f>('CBA Result'!$G$163*_xlfn.GAMMA.INV(T702,IF($O$2="Railway",$D$31,$D$32),IF($O$2="Railway",$F$31,$F$32)))</f>
        <v>439317230.89012593</v>
      </c>
      <c r="O702" s="122">
        <f>'CBA Result'!$G$162+'CBA Result'!$G$166+'CBA Result'!$G$167+'CBA Result'!$G$168+'CBA Result'!$G$169</f>
        <v>36081859.323037572</v>
      </c>
      <c r="P702" s="122">
        <f>'CBA Result'!$G$164+'CBA Result'!$G$165</f>
        <v>3215028601.0041852</v>
      </c>
      <c r="Q702" s="122">
        <f>'CBA Result'!$G$149</f>
        <v>-2742713597.7746048</v>
      </c>
      <c r="R702" s="122">
        <v>0.16901324934386686</v>
      </c>
      <c r="S702" s="122">
        <f t="shared" si="34"/>
        <v>2388037642.4536157</v>
      </c>
      <c r="T702" s="122">
        <v>0.60283372105800792</v>
      </c>
      <c r="U702" s="122">
        <f t="shared" si="35"/>
        <v>-2076279205.6930544</v>
      </c>
      <c r="V702" s="3">
        <f t="shared" si="36"/>
        <v>1.3791193038081668</v>
      </c>
    </row>
    <row r="703" spans="13:22" x14ac:dyDescent="0.25">
      <c r="M703" s="3">
        <v>699</v>
      </c>
      <c r="N703" s="122">
        <f>('CBA Result'!$G$163*_xlfn.GAMMA.INV(T703,IF($O$2="Railway",$D$31,$D$32),IF($O$2="Railway",$F$31,$F$32)))</f>
        <v>284712060.94703215</v>
      </c>
      <c r="O703" s="122">
        <f>'CBA Result'!$G$162+'CBA Result'!$G$166+'CBA Result'!$G$167+'CBA Result'!$G$168+'CBA Result'!$G$169</f>
        <v>36081859.323037572</v>
      </c>
      <c r="P703" s="122">
        <f>'CBA Result'!$G$164+'CBA Result'!$G$165</f>
        <v>3215028601.0041852</v>
      </c>
      <c r="Q703" s="122">
        <f>'CBA Result'!$G$149</f>
        <v>-2742713597.7746048</v>
      </c>
      <c r="R703" s="122">
        <v>7.0912663534423159E-2</v>
      </c>
      <c r="S703" s="122">
        <f t="shared" si="34"/>
        <v>1796354467.1381071</v>
      </c>
      <c r="T703" s="122">
        <v>0.18452824998925688</v>
      </c>
      <c r="U703" s="122">
        <f t="shared" si="35"/>
        <v>-1345591955.3999515</v>
      </c>
      <c r="V703" s="3">
        <f t="shared" si="36"/>
        <v>1.5733955445496812</v>
      </c>
    </row>
    <row r="704" spans="13:22" x14ac:dyDescent="0.25">
      <c r="M704" s="3">
        <v>700</v>
      </c>
      <c r="N704" s="122">
        <f>('CBA Result'!$G$163*_xlfn.GAMMA.INV(T704,IF($O$2="Railway",$D$31,$D$32),IF($O$2="Railway",$F$31,$F$32)))</f>
        <v>525228578.54291272</v>
      </c>
      <c r="O704" s="122">
        <f>'CBA Result'!$G$162+'CBA Result'!$G$166+'CBA Result'!$G$167+'CBA Result'!$G$168+'CBA Result'!$G$169</f>
        <v>36081859.323037572</v>
      </c>
      <c r="P704" s="122">
        <f>'CBA Result'!$G$164+'CBA Result'!$G$165</f>
        <v>3215028601.0041852</v>
      </c>
      <c r="Q704" s="122">
        <f>'CBA Result'!$G$149</f>
        <v>-2742713597.7746048</v>
      </c>
      <c r="R704" s="122">
        <v>0.92651528248433357</v>
      </c>
      <c r="S704" s="122">
        <f t="shared" si="34"/>
        <v>6351701562.4914865</v>
      </c>
      <c r="T704" s="122">
        <v>0.78479712251707812</v>
      </c>
      <c r="U704" s="122">
        <f t="shared" si="35"/>
        <v>-2482309136.0536966</v>
      </c>
      <c r="V704" s="3">
        <f t="shared" si="36"/>
        <v>2.7849117984343978</v>
      </c>
    </row>
    <row r="705" spans="13:22" x14ac:dyDescent="0.25">
      <c r="M705" s="3">
        <v>701</v>
      </c>
      <c r="N705" s="122">
        <f>('CBA Result'!$G$163*_xlfn.GAMMA.INV(T705,IF($O$2="Railway",$D$31,$D$32),IF($O$2="Railway",$F$31,$F$32)))</f>
        <v>308186768.28492361</v>
      </c>
      <c r="O705" s="122">
        <f>'CBA Result'!$G$162+'CBA Result'!$G$166+'CBA Result'!$G$167+'CBA Result'!$G$168+'CBA Result'!$G$169</f>
        <v>36081859.323037572</v>
      </c>
      <c r="P705" s="122">
        <f>'CBA Result'!$G$164+'CBA Result'!$G$165</f>
        <v>3215028601.0041852</v>
      </c>
      <c r="Q705" s="122">
        <f>'CBA Result'!$G$149</f>
        <v>-2742713597.7746048</v>
      </c>
      <c r="R705" s="122">
        <v>0.90481963945719979</v>
      </c>
      <c r="S705" s="122">
        <f t="shared" si="34"/>
        <v>6127329389.4761982</v>
      </c>
      <c r="T705" s="122">
        <v>0.24245658632489697</v>
      </c>
      <c r="U705" s="122">
        <f t="shared" si="35"/>
        <v>-1456536947.4883318</v>
      </c>
      <c r="V705" s="3">
        <f t="shared" si="36"/>
        <v>4.4431403049842668</v>
      </c>
    </row>
    <row r="706" spans="13:22" x14ac:dyDescent="0.25">
      <c r="M706" s="3">
        <v>702</v>
      </c>
      <c r="N706" s="122">
        <f>('CBA Result'!$G$163*_xlfn.GAMMA.INV(T706,IF($O$2="Railway",$D$31,$D$32),IF($O$2="Railway",$F$31,$F$32)))</f>
        <v>691670823.03791606</v>
      </c>
      <c r="O706" s="122">
        <f>'CBA Result'!$G$162+'CBA Result'!$G$166+'CBA Result'!$G$167+'CBA Result'!$G$168+'CBA Result'!$G$169</f>
        <v>36081859.323037572</v>
      </c>
      <c r="P706" s="122">
        <f>'CBA Result'!$G$164+'CBA Result'!$G$165</f>
        <v>3215028601.0041852</v>
      </c>
      <c r="Q706" s="122">
        <f>'CBA Result'!$G$149</f>
        <v>-2742713597.7746048</v>
      </c>
      <c r="R706" s="122">
        <v>0.84075880834447969</v>
      </c>
      <c r="S706" s="122">
        <f t="shared" si="34"/>
        <v>5606456416.1916742</v>
      </c>
      <c r="T706" s="122">
        <v>0.95243620660429806</v>
      </c>
      <c r="U706" s="122">
        <f t="shared" si="35"/>
        <v>-3268940178.2590165</v>
      </c>
      <c r="V706" s="3">
        <f t="shared" si="36"/>
        <v>1.93769501830594</v>
      </c>
    </row>
    <row r="707" spans="13:22" x14ac:dyDescent="0.25">
      <c r="M707" s="3">
        <v>703</v>
      </c>
      <c r="N707" s="122">
        <f>('CBA Result'!$G$163*_xlfn.GAMMA.INV(T707,IF($O$2="Railway",$D$31,$D$32),IF($O$2="Railway",$F$31,$F$32)))</f>
        <v>366236278.05536509</v>
      </c>
      <c r="O707" s="122">
        <f>'CBA Result'!$G$162+'CBA Result'!$G$166+'CBA Result'!$G$167+'CBA Result'!$G$168+'CBA Result'!$G$169</f>
        <v>36081859.323037572</v>
      </c>
      <c r="P707" s="122">
        <f>'CBA Result'!$G$164+'CBA Result'!$G$165</f>
        <v>3215028601.0041852</v>
      </c>
      <c r="Q707" s="122">
        <f>'CBA Result'!$G$149</f>
        <v>-2742713597.7746048</v>
      </c>
      <c r="R707" s="122">
        <v>0.60649611377244728</v>
      </c>
      <c r="S707" s="122">
        <f t="shared" si="34"/>
        <v>4327898729.426219</v>
      </c>
      <c r="T707" s="122">
        <v>0.40308381994619547</v>
      </c>
      <c r="U707" s="122">
        <f t="shared" si="35"/>
        <v>-1730887647.9897366</v>
      </c>
      <c r="V707" s="3">
        <f t="shared" si="36"/>
        <v>2.7328272128455735</v>
      </c>
    </row>
    <row r="708" spans="13:22" x14ac:dyDescent="0.25">
      <c r="M708" s="3">
        <v>704</v>
      </c>
      <c r="N708" s="122">
        <f>('CBA Result'!$G$163*_xlfn.GAMMA.INV(T708,IF($O$2="Railway",$D$31,$D$32),IF($O$2="Railway",$F$31,$F$32)))</f>
        <v>276749164.76417291</v>
      </c>
      <c r="O708" s="122">
        <f>'CBA Result'!$G$162+'CBA Result'!$G$166+'CBA Result'!$G$167+'CBA Result'!$G$168+'CBA Result'!$G$169</f>
        <v>36081859.323037572</v>
      </c>
      <c r="P708" s="122">
        <f>'CBA Result'!$G$164+'CBA Result'!$G$165</f>
        <v>3215028601.0041852</v>
      </c>
      <c r="Q708" s="122">
        <f>'CBA Result'!$G$149</f>
        <v>-2742713597.7746048</v>
      </c>
      <c r="R708" s="122">
        <v>0.79192219511144923</v>
      </c>
      <c r="S708" s="122">
        <f t="shared" si="34"/>
        <v>5286882511.0830231</v>
      </c>
      <c r="T708" s="122">
        <v>0.1663742927355617</v>
      </c>
      <c r="U708" s="122">
        <f t="shared" si="35"/>
        <v>-1307958112.2473292</v>
      </c>
      <c r="V708" s="3">
        <f t="shared" si="36"/>
        <v>4.2812636603085279</v>
      </c>
    </row>
    <row r="709" spans="13:22" x14ac:dyDescent="0.25">
      <c r="M709" s="3">
        <v>705</v>
      </c>
      <c r="N709" s="122">
        <f>('CBA Result'!$G$163*_xlfn.GAMMA.INV(T709,IF($O$2="Railway",$D$31,$D$32),IF($O$2="Railway",$F$31,$F$32)))</f>
        <v>367443492.92694032</v>
      </c>
      <c r="O709" s="122">
        <f>'CBA Result'!$G$162+'CBA Result'!$G$166+'CBA Result'!$G$167+'CBA Result'!$G$168+'CBA Result'!$G$169</f>
        <v>36081859.323037572</v>
      </c>
      <c r="P709" s="122">
        <f>'CBA Result'!$G$164+'CBA Result'!$G$165</f>
        <v>3215028601.0041852</v>
      </c>
      <c r="Q709" s="122">
        <f>'CBA Result'!$G$149</f>
        <v>-2742713597.7746048</v>
      </c>
      <c r="R709" s="122">
        <v>0.34602197658500589</v>
      </c>
      <c r="S709" s="122">
        <f t="shared" si="34"/>
        <v>3203654292.5558152</v>
      </c>
      <c r="T709" s="122">
        <v>0.4065276749115746</v>
      </c>
      <c r="U709" s="122">
        <f t="shared" si="35"/>
        <v>-1736593126.7609117</v>
      </c>
      <c r="V709" s="3">
        <f t="shared" si="36"/>
        <v>2.0771587709401418</v>
      </c>
    </row>
    <row r="710" spans="13:22" x14ac:dyDescent="0.25">
      <c r="M710" s="3">
        <v>706</v>
      </c>
      <c r="N710" s="122">
        <f>('CBA Result'!$G$163*_xlfn.GAMMA.INV(T710,IF($O$2="Railway",$D$31,$D$32),IF($O$2="Railway",$F$31,$F$32)))</f>
        <v>722694014.27541292</v>
      </c>
      <c r="O710" s="122">
        <f>'CBA Result'!$G$162+'CBA Result'!$G$166+'CBA Result'!$G$167+'CBA Result'!$G$168+'CBA Result'!$G$169</f>
        <v>36081859.323037572</v>
      </c>
      <c r="P710" s="122">
        <f>'CBA Result'!$G$164+'CBA Result'!$G$165</f>
        <v>3215028601.0041852</v>
      </c>
      <c r="Q710" s="122">
        <f>'CBA Result'!$G$149</f>
        <v>-2742713597.7746048</v>
      </c>
      <c r="R710" s="122">
        <v>6.5490750686321819E-2</v>
      </c>
      <c r="S710" s="122">
        <f t="shared" ref="S710:S773" si="37">_xlfn.BETA.INV(R710,IF($O$2="Railway",$I$30,$J$30),IF($O$2="Railway",$I$31,$J$31),IF($O$2="Railway",$I$27,$J$27),IF($O$2="Railway",$I$29,$J$29))*P710</f>
        <v>1755370416.0792298</v>
      </c>
      <c r="T710" s="122">
        <v>0.96542548313966026</v>
      </c>
      <c r="U710" s="122">
        <f t="shared" ref="U710:U773" si="38">_xlfn.GAMMA.INV(T710,IF($O$2="Railway",$D$31,$D$32),IF($O$2="Railway",$F$31,$F$32))*Q710</f>
        <v>-3415560438.816844</v>
      </c>
      <c r="V710" s="3">
        <f t="shared" ref="V710:V773" si="39">(N710+O710+S710)/-U710</f>
        <v>0.73608602005841983</v>
      </c>
    </row>
    <row r="711" spans="13:22" x14ac:dyDescent="0.25">
      <c r="M711" s="3">
        <v>707</v>
      </c>
      <c r="N711" s="122">
        <f>('CBA Result'!$G$163*_xlfn.GAMMA.INV(T711,IF($O$2="Railway",$D$31,$D$32),IF($O$2="Railway",$F$31,$F$32)))</f>
        <v>515042466.73336524</v>
      </c>
      <c r="O711" s="122">
        <f>'CBA Result'!$G$162+'CBA Result'!$G$166+'CBA Result'!$G$167+'CBA Result'!$G$168+'CBA Result'!$G$169</f>
        <v>36081859.323037572</v>
      </c>
      <c r="P711" s="122">
        <f>'CBA Result'!$G$164+'CBA Result'!$G$165</f>
        <v>3215028601.0041852</v>
      </c>
      <c r="Q711" s="122">
        <f>'CBA Result'!$G$149</f>
        <v>-2742713597.7746048</v>
      </c>
      <c r="R711" s="122">
        <v>0.7768918985390908</v>
      </c>
      <c r="S711" s="122">
        <f t="shared" si="37"/>
        <v>5196849796.3033266</v>
      </c>
      <c r="T711" s="122">
        <v>0.76701066762632775</v>
      </c>
      <c r="U711" s="122">
        <f t="shared" si="38"/>
        <v>-2434168041.9878521</v>
      </c>
      <c r="V711" s="3">
        <f t="shared" si="39"/>
        <v>2.361371122786442</v>
      </c>
    </row>
    <row r="712" spans="13:22" x14ac:dyDescent="0.25">
      <c r="M712" s="3">
        <v>708</v>
      </c>
      <c r="N712" s="122">
        <f>('CBA Result'!$G$163*_xlfn.GAMMA.INV(T712,IF($O$2="Railway",$D$31,$D$32),IF($O$2="Railway",$F$31,$F$32)))</f>
        <v>581884038.00302494</v>
      </c>
      <c r="O712" s="122">
        <f>'CBA Result'!$G$162+'CBA Result'!$G$166+'CBA Result'!$G$167+'CBA Result'!$G$168+'CBA Result'!$G$169</f>
        <v>36081859.323037572</v>
      </c>
      <c r="P712" s="122">
        <f>'CBA Result'!$G$164+'CBA Result'!$G$165</f>
        <v>3215028601.0041852</v>
      </c>
      <c r="Q712" s="122">
        <f>'CBA Result'!$G$149</f>
        <v>-2742713597.7746048</v>
      </c>
      <c r="R712" s="122">
        <v>0.11969669180752796</v>
      </c>
      <c r="S712" s="122">
        <f t="shared" si="37"/>
        <v>2116342394.3183694</v>
      </c>
      <c r="T712" s="122">
        <v>0.86567768093567954</v>
      </c>
      <c r="U712" s="122">
        <f t="shared" si="38"/>
        <v>-2750071345.4431958</v>
      </c>
      <c r="V712" s="3">
        <f t="shared" si="39"/>
        <v>0.99426812914331009</v>
      </c>
    </row>
    <row r="713" spans="13:22" x14ac:dyDescent="0.25">
      <c r="M713" s="3">
        <v>709</v>
      </c>
      <c r="N713" s="122">
        <f>('CBA Result'!$G$163*_xlfn.GAMMA.INV(T713,IF($O$2="Railway",$D$31,$D$32),IF($O$2="Railway",$F$31,$F$32)))</f>
        <v>408375480.39153332</v>
      </c>
      <c r="O713" s="122">
        <f>'CBA Result'!$G$162+'CBA Result'!$G$166+'CBA Result'!$G$167+'CBA Result'!$G$168+'CBA Result'!$G$169</f>
        <v>36081859.323037572</v>
      </c>
      <c r="P713" s="122">
        <f>'CBA Result'!$G$164+'CBA Result'!$G$165</f>
        <v>3215028601.0041852</v>
      </c>
      <c r="Q713" s="122">
        <f>'CBA Result'!$G$149</f>
        <v>-2742713597.7746048</v>
      </c>
      <c r="R713" s="122">
        <v>0.64948736156196851</v>
      </c>
      <c r="S713" s="122">
        <f t="shared" si="37"/>
        <v>4528666891.6767569</v>
      </c>
      <c r="T713" s="122">
        <v>0.52148358365335745</v>
      </c>
      <c r="U713" s="122">
        <f t="shared" si="38"/>
        <v>-1930043846.2972879</v>
      </c>
      <c r="V713" s="3">
        <f t="shared" si="39"/>
        <v>2.576689768438198</v>
      </c>
    </row>
    <row r="714" spans="13:22" x14ac:dyDescent="0.25">
      <c r="M714" s="3">
        <v>710</v>
      </c>
      <c r="N714" s="122">
        <f>('CBA Result'!$G$163*_xlfn.GAMMA.INV(T714,IF($O$2="Railway",$D$31,$D$32),IF($O$2="Railway",$F$31,$F$32)))</f>
        <v>623533022.74671698</v>
      </c>
      <c r="O714" s="122">
        <f>'CBA Result'!$G$162+'CBA Result'!$G$166+'CBA Result'!$G$167+'CBA Result'!$G$168+'CBA Result'!$G$169</f>
        <v>36081859.323037572</v>
      </c>
      <c r="P714" s="122">
        <f>'CBA Result'!$G$164+'CBA Result'!$G$165</f>
        <v>3215028601.0041852</v>
      </c>
      <c r="Q714" s="122">
        <f>'CBA Result'!$G$149</f>
        <v>-2742713597.7746048</v>
      </c>
      <c r="R714" s="122">
        <v>0.21812025443537031</v>
      </c>
      <c r="S714" s="122">
        <f t="shared" si="37"/>
        <v>2631312468.7515106</v>
      </c>
      <c r="T714" s="122">
        <v>0.90776732462918119</v>
      </c>
      <c r="U714" s="122">
        <f t="shared" si="38"/>
        <v>-2946910701.7924638</v>
      </c>
      <c r="V714" s="3">
        <f t="shared" si="39"/>
        <v>1.1167380636337412</v>
      </c>
    </row>
    <row r="715" spans="13:22" x14ac:dyDescent="0.25">
      <c r="M715" s="3">
        <v>711</v>
      </c>
      <c r="N715" s="122">
        <f>('CBA Result'!$G$163*_xlfn.GAMMA.INV(T715,IF($O$2="Railway",$D$31,$D$32),IF($O$2="Railway",$F$31,$F$32)))</f>
        <v>389222932.68887252</v>
      </c>
      <c r="O715" s="122">
        <f>'CBA Result'!$G$162+'CBA Result'!$G$166+'CBA Result'!$G$167+'CBA Result'!$G$168+'CBA Result'!$G$169</f>
        <v>36081859.323037572</v>
      </c>
      <c r="P715" s="122">
        <f>'CBA Result'!$G$164+'CBA Result'!$G$165</f>
        <v>3215028601.0041852</v>
      </c>
      <c r="Q715" s="122">
        <f>'CBA Result'!$G$149</f>
        <v>-2742713597.7746048</v>
      </c>
      <c r="R715" s="122">
        <v>0.98561811064533922</v>
      </c>
      <c r="S715" s="122">
        <f t="shared" si="37"/>
        <v>7377180001.8361034</v>
      </c>
      <c r="T715" s="122">
        <v>0.46834484573783564</v>
      </c>
      <c r="U715" s="122">
        <f t="shared" si="38"/>
        <v>-1839526029.7060592</v>
      </c>
      <c r="V715" s="3">
        <f t="shared" si="39"/>
        <v>4.2415734639508118</v>
      </c>
    </row>
    <row r="716" spans="13:22" x14ac:dyDescent="0.25">
      <c r="M716" s="3">
        <v>712</v>
      </c>
      <c r="N716" s="122">
        <f>('CBA Result'!$G$163*_xlfn.GAMMA.INV(T716,IF($O$2="Railway",$D$31,$D$32),IF($O$2="Railway",$F$31,$F$32)))</f>
        <v>414844331.72855186</v>
      </c>
      <c r="O716" s="122">
        <f>'CBA Result'!$G$162+'CBA Result'!$G$166+'CBA Result'!$G$167+'CBA Result'!$G$168+'CBA Result'!$G$169</f>
        <v>36081859.323037572</v>
      </c>
      <c r="P716" s="122">
        <f>'CBA Result'!$G$164+'CBA Result'!$G$165</f>
        <v>3215028601.0041852</v>
      </c>
      <c r="Q716" s="122">
        <f>'CBA Result'!$G$149</f>
        <v>-2742713597.7746048</v>
      </c>
      <c r="R716" s="122">
        <v>0.67744058514214156</v>
      </c>
      <c r="S716" s="122">
        <f t="shared" si="37"/>
        <v>4664371458.5070333</v>
      </c>
      <c r="T716" s="122">
        <v>0.53901663477951323</v>
      </c>
      <c r="U716" s="122">
        <f t="shared" si="38"/>
        <v>-1960616609.1469438</v>
      </c>
      <c r="V716" s="3">
        <f t="shared" si="39"/>
        <v>2.6090249494439748</v>
      </c>
    </row>
    <row r="717" spans="13:22" x14ac:dyDescent="0.25">
      <c r="M717" s="3">
        <v>713</v>
      </c>
      <c r="N717" s="122">
        <f>('CBA Result'!$G$163*_xlfn.GAMMA.INV(T717,IF($O$2="Railway",$D$31,$D$32),IF($O$2="Railway",$F$31,$F$32)))</f>
        <v>267693195.66851825</v>
      </c>
      <c r="O717" s="122">
        <f>'CBA Result'!$G$162+'CBA Result'!$G$166+'CBA Result'!$G$167+'CBA Result'!$G$168+'CBA Result'!$G$169</f>
        <v>36081859.323037572</v>
      </c>
      <c r="P717" s="122">
        <f>'CBA Result'!$G$164+'CBA Result'!$G$165</f>
        <v>3215028601.0041852</v>
      </c>
      <c r="Q717" s="122">
        <f>'CBA Result'!$G$149</f>
        <v>-2742713597.7746048</v>
      </c>
      <c r="R717" s="122">
        <v>0.20581648305393851</v>
      </c>
      <c r="S717" s="122">
        <f t="shared" si="37"/>
        <v>2572197052.7058282</v>
      </c>
      <c r="T717" s="122">
        <v>0.14678564405418848</v>
      </c>
      <c r="U717" s="122">
        <f t="shared" si="38"/>
        <v>-1265158242.3614852</v>
      </c>
      <c r="V717" s="3">
        <f t="shared" si="39"/>
        <v>2.2732113749891307</v>
      </c>
    </row>
    <row r="718" spans="13:22" x14ac:dyDescent="0.25">
      <c r="M718" s="3">
        <v>714</v>
      </c>
      <c r="N718" s="122">
        <f>('CBA Result'!$G$163*_xlfn.GAMMA.INV(T718,IF($O$2="Railway",$D$31,$D$32),IF($O$2="Railway",$F$31,$F$32)))</f>
        <v>353171630.56417924</v>
      </c>
      <c r="O718" s="122">
        <f>'CBA Result'!$G$162+'CBA Result'!$G$166+'CBA Result'!$G$167+'CBA Result'!$G$168+'CBA Result'!$G$169</f>
        <v>36081859.323037572</v>
      </c>
      <c r="P718" s="122">
        <f>'CBA Result'!$G$164+'CBA Result'!$G$165</f>
        <v>3215028601.0041852</v>
      </c>
      <c r="Q718" s="122">
        <f>'CBA Result'!$G$149</f>
        <v>-2742713597.7746048</v>
      </c>
      <c r="R718" s="122">
        <v>0.64145440381794383</v>
      </c>
      <c r="S718" s="122">
        <f t="shared" si="37"/>
        <v>4490481663.4294147</v>
      </c>
      <c r="T718" s="122">
        <v>0.36586099142060069</v>
      </c>
      <c r="U718" s="122">
        <f t="shared" si="38"/>
        <v>-1669142162.021208</v>
      </c>
      <c r="V718" s="3">
        <f t="shared" si="39"/>
        <v>2.9234988273303406</v>
      </c>
    </row>
    <row r="719" spans="13:22" x14ac:dyDescent="0.25">
      <c r="M719" s="3">
        <v>715</v>
      </c>
      <c r="N719" s="122">
        <f>('CBA Result'!$G$163*_xlfn.GAMMA.INV(T719,IF($O$2="Railway",$D$31,$D$32),IF($O$2="Railway",$F$31,$F$32)))</f>
        <v>755053264.31141138</v>
      </c>
      <c r="O719" s="122">
        <f>'CBA Result'!$G$162+'CBA Result'!$G$166+'CBA Result'!$G$167+'CBA Result'!$G$168+'CBA Result'!$G$169</f>
        <v>36081859.323037572</v>
      </c>
      <c r="P719" s="122">
        <f>'CBA Result'!$G$164+'CBA Result'!$G$165</f>
        <v>3215028601.0041852</v>
      </c>
      <c r="Q719" s="122">
        <f>'CBA Result'!$G$149</f>
        <v>-2742713597.7746048</v>
      </c>
      <c r="R719" s="122">
        <v>0.45508916233992025</v>
      </c>
      <c r="S719" s="122">
        <f t="shared" si="37"/>
        <v>3666675976.9074907</v>
      </c>
      <c r="T719" s="122">
        <v>0.97547013651841208</v>
      </c>
      <c r="U719" s="122">
        <f t="shared" si="38"/>
        <v>-3568495113.8930635</v>
      </c>
      <c r="V719" s="3">
        <f t="shared" si="39"/>
        <v>1.2492131720137549</v>
      </c>
    </row>
    <row r="720" spans="13:22" x14ac:dyDescent="0.25">
      <c r="M720" s="3">
        <v>716</v>
      </c>
      <c r="N720" s="122">
        <f>('CBA Result'!$G$163*_xlfn.GAMMA.INV(T720,IF($O$2="Railway",$D$31,$D$32),IF($O$2="Railway",$F$31,$F$32)))</f>
        <v>782165919.46729279</v>
      </c>
      <c r="O720" s="122">
        <f>'CBA Result'!$G$162+'CBA Result'!$G$166+'CBA Result'!$G$167+'CBA Result'!$G$168+'CBA Result'!$G$169</f>
        <v>36081859.323037572</v>
      </c>
      <c r="P720" s="122">
        <f>'CBA Result'!$G$164+'CBA Result'!$G$165</f>
        <v>3215028601.0041852</v>
      </c>
      <c r="Q720" s="122">
        <f>'CBA Result'!$G$149</f>
        <v>-2742713597.7746048</v>
      </c>
      <c r="R720" s="122">
        <v>6.1741565155009059E-2</v>
      </c>
      <c r="S720" s="122">
        <f t="shared" si="37"/>
        <v>1726103836.5650103</v>
      </c>
      <c r="T720" s="122">
        <v>0.98174283100139292</v>
      </c>
      <c r="U720" s="122">
        <f t="shared" si="38"/>
        <v>-3696633593.6818571</v>
      </c>
      <c r="V720" s="3">
        <f t="shared" si="39"/>
        <v>0.68828883114194717</v>
      </c>
    </row>
    <row r="721" spans="13:22" x14ac:dyDescent="0.25">
      <c r="M721" s="3">
        <v>717</v>
      </c>
      <c r="N721" s="122">
        <f>('CBA Result'!$G$163*_xlfn.GAMMA.INV(T721,IF($O$2="Railway",$D$31,$D$32),IF($O$2="Railway",$F$31,$F$32)))</f>
        <v>100232889.47410867</v>
      </c>
      <c r="O721" s="122">
        <f>'CBA Result'!$G$162+'CBA Result'!$G$166+'CBA Result'!$G$167+'CBA Result'!$G$168+'CBA Result'!$G$169</f>
        <v>36081859.323037572</v>
      </c>
      <c r="P721" s="122">
        <f>'CBA Result'!$G$164+'CBA Result'!$G$165</f>
        <v>3215028601.0041852</v>
      </c>
      <c r="Q721" s="122">
        <f>'CBA Result'!$G$149</f>
        <v>-2742713597.7746048</v>
      </c>
      <c r="R721" s="122">
        <v>0.89545607110016578</v>
      </c>
      <c r="S721" s="122">
        <f t="shared" si="37"/>
        <v>6040263644.0992041</v>
      </c>
      <c r="T721" s="122">
        <v>8.4540430468538208E-4</v>
      </c>
      <c r="U721" s="122">
        <f t="shared" si="38"/>
        <v>-473715687.68189549</v>
      </c>
      <c r="V721" s="3">
        <f t="shared" si="39"/>
        <v>13.038576837345484</v>
      </c>
    </row>
    <row r="722" spans="13:22" x14ac:dyDescent="0.25">
      <c r="M722" s="3">
        <v>718</v>
      </c>
      <c r="N722" s="122">
        <f>('CBA Result'!$G$163*_xlfn.GAMMA.INV(T722,IF($O$2="Railway",$D$31,$D$32),IF($O$2="Railway",$F$31,$F$32)))</f>
        <v>485623718.14207017</v>
      </c>
      <c r="O722" s="122">
        <f>'CBA Result'!$G$162+'CBA Result'!$G$166+'CBA Result'!$G$167+'CBA Result'!$G$168+'CBA Result'!$G$169</f>
        <v>36081859.323037572</v>
      </c>
      <c r="P722" s="122">
        <f>'CBA Result'!$G$164+'CBA Result'!$G$165</f>
        <v>3215028601.0041852</v>
      </c>
      <c r="Q722" s="122">
        <f>'CBA Result'!$G$149</f>
        <v>-2742713597.7746048</v>
      </c>
      <c r="R722" s="122">
        <v>0.85272732717429878</v>
      </c>
      <c r="S722" s="122">
        <f t="shared" si="37"/>
        <v>5692871978.5274191</v>
      </c>
      <c r="T722" s="122">
        <v>0.70981945491786458</v>
      </c>
      <c r="U722" s="122">
        <f t="shared" si="38"/>
        <v>-2295130618.3159943</v>
      </c>
      <c r="V722" s="3">
        <f t="shared" si="39"/>
        <v>2.7077228225696137</v>
      </c>
    </row>
    <row r="723" spans="13:22" x14ac:dyDescent="0.25">
      <c r="M723" s="3">
        <v>719</v>
      </c>
      <c r="N723" s="122">
        <f>('CBA Result'!$G$163*_xlfn.GAMMA.INV(T723,IF($O$2="Railway",$D$31,$D$32),IF($O$2="Railway",$F$31,$F$32)))</f>
        <v>284987737.12181479</v>
      </c>
      <c r="O723" s="122">
        <f>'CBA Result'!$G$162+'CBA Result'!$G$166+'CBA Result'!$G$167+'CBA Result'!$G$168+'CBA Result'!$G$169</f>
        <v>36081859.323037572</v>
      </c>
      <c r="P723" s="122">
        <f>'CBA Result'!$G$164+'CBA Result'!$G$165</f>
        <v>3215028601.0041852</v>
      </c>
      <c r="Q723" s="122">
        <f>'CBA Result'!$G$149</f>
        <v>-2742713597.7746048</v>
      </c>
      <c r="R723" s="122">
        <v>0.77396844264221309</v>
      </c>
      <c r="S723" s="122">
        <f t="shared" si="37"/>
        <v>5179707312.7039804</v>
      </c>
      <c r="T723" s="122">
        <v>0.18517152185185226</v>
      </c>
      <c r="U723" s="122">
        <f t="shared" si="38"/>
        <v>-1346894842.4004145</v>
      </c>
      <c r="V723" s="3">
        <f t="shared" si="39"/>
        <v>4.0840433387846637</v>
      </c>
    </row>
    <row r="724" spans="13:22" x14ac:dyDescent="0.25">
      <c r="M724" s="3">
        <v>720</v>
      </c>
      <c r="N724" s="122">
        <f>('CBA Result'!$G$163*_xlfn.GAMMA.INV(T724,IF($O$2="Railway",$D$31,$D$32),IF($O$2="Railway",$F$31,$F$32)))</f>
        <v>205027377.3142873</v>
      </c>
      <c r="O724" s="122">
        <f>'CBA Result'!$G$162+'CBA Result'!$G$166+'CBA Result'!$G$167+'CBA Result'!$G$168+'CBA Result'!$G$169</f>
        <v>36081859.323037572</v>
      </c>
      <c r="P724" s="122">
        <f>'CBA Result'!$G$164+'CBA Result'!$G$165</f>
        <v>3215028601.0041852</v>
      </c>
      <c r="Q724" s="122">
        <f>'CBA Result'!$G$149</f>
        <v>-2742713597.7746048</v>
      </c>
      <c r="R724" s="122">
        <v>0.81271084791435655</v>
      </c>
      <c r="S724" s="122">
        <f t="shared" si="37"/>
        <v>5417283851.0818539</v>
      </c>
      <c r="T724" s="122">
        <v>4.6821966711866114E-2</v>
      </c>
      <c r="U724" s="122">
        <f t="shared" si="38"/>
        <v>-968990174.25953305</v>
      </c>
      <c r="V724" s="3">
        <f t="shared" si="39"/>
        <v>5.8394741639595233</v>
      </c>
    </row>
    <row r="725" spans="13:22" x14ac:dyDescent="0.25">
      <c r="M725" s="3">
        <v>721</v>
      </c>
      <c r="N725" s="122">
        <f>('CBA Result'!$G$163*_xlfn.GAMMA.INV(T725,IF($O$2="Railway",$D$31,$D$32),IF($O$2="Railway",$F$31,$F$32)))</f>
        <v>507708469.18230116</v>
      </c>
      <c r="O725" s="122">
        <f>'CBA Result'!$G$162+'CBA Result'!$G$166+'CBA Result'!$G$167+'CBA Result'!$G$168+'CBA Result'!$G$169</f>
        <v>36081859.323037572</v>
      </c>
      <c r="P725" s="122">
        <f>'CBA Result'!$G$164+'CBA Result'!$G$165</f>
        <v>3215028601.0041852</v>
      </c>
      <c r="Q725" s="122">
        <f>'CBA Result'!$G$149</f>
        <v>-2742713597.7746048</v>
      </c>
      <c r="R725" s="122">
        <v>0.15292345563258947</v>
      </c>
      <c r="S725" s="122">
        <f t="shared" si="37"/>
        <v>2303185594.9911795</v>
      </c>
      <c r="T725" s="122">
        <v>0.75356392536145855</v>
      </c>
      <c r="U725" s="122">
        <f t="shared" si="38"/>
        <v>-2399506468.2111421</v>
      </c>
      <c r="V725" s="3">
        <f t="shared" si="39"/>
        <v>1.1864839546021184</v>
      </c>
    </row>
    <row r="726" spans="13:22" x14ac:dyDescent="0.25">
      <c r="M726" s="3">
        <v>722</v>
      </c>
      <c r="N726" s="122">
        <f>('CBA Result'!$G$163*_xlfn.GAMMA.INV(T726,IF($O$2="Railway",$D$31,$D$32),IF($O$2="Railway",$F$31,$F$32)))</f>
        <v>518334393.96141255</v>
      </c>
      <c r="O726" s="122">
        <f>'CBA Result'!$G$162+'CBA Result'!$G$166+'CBA Result'!$G$167+'CBA Result'!$G$168+'CBA Result'!$G$169</f>
        <v>36081859.323037572</v>
      </c>
      <c r="P726" s="122">
        <f>'CBA Result'!$G$164+'CBA Result'!$G$165</f>
        <v>3215028601.0041852</v>
      </c>
      <c r="Q726" s="122">
        <f>'CBA Result'!$G$149</f>
        <v>-2742713597.7746048</v>
      </c>
      <c r="R726" s="122">
        <v>0.63688659650230317</v>
      </c>
      <c r="S726" s="122">
        <f t="shared" si="37"/>
        <v>4468915579.9229784</v>
      </c>
      <c r="T726" s="122">
        <v>0.77287162537674015</v>
      </c>
      <c r="U726" s="122">
        <f t="shared" si="38"/>
        <v>-2449726184.418097</v>
      </c>
      <c r="V726" s="3">
        <f t="shared" si="39"/>
        <v>2.0505686983137918</v>
      </c>
    </row>
    <row r="727" spans="13:22" x14ac:dyDescent="0.25">
      <c r="M727" s="3">
        <v>723</v>
      </c>
      <c r="N727" s="122">
        <f>('CBA Result'!$G$163*_xlfn.GAMMA.INV(T727,IF($O$2="Railway",$D$31,$D$32),IF($O$2="Railway",$F$31,$F$32)))</f>
        <v>648200288.46909654</v>
      </c>
      <c r="O727" s="122">
        <f>'CBA Result'!$G$162+'CBA Result'!$G$166+'CBA Result'!$G$167+'CBA Result'!$G$168+'CBA Result'!$G$169</f>
        <v>36081859.323037572</v>
      </c>
      <c r="P727" s="122">
        <f>'CBA Result'!$G$164+'CBA Result'!$G$165</f>
        <v>3215028601.0041852</v>
      </c>
      <c r="Q727" s="122">
        <f>'CBA Result'!$G$149</f>
        <v>-2742713597.7746048</v>
      </c>
      <c r="R727" s="122">
        <v>0.93620628595971167</v>
      </c>
      <c r="S727" s="122">
        <f t="shared" si="37"/>
        <v>6465467228.9640017</v>
      </c>
      <c r="T727" s="122">
        <v>0.92696088074315852</v>
      </c>
      <c r="U727" s="122">
        <f t="shared" si="38"/>
        <v>-3063491903.8930731</v>
      </c>
      <c r="V727" s="3">
        <f t="shared" si="39"/>
        <v>2.3338561357613719</v>
      </c>
    </row>
    <row r="728" spans="13:22" x14ac:dyDescent="0.25">
      <c r="M728" s="3">
        <v>724</v>
      </c>
      <c r="N728" s="122">
        <f>('CBA Result'!$G$163*_xlfn.GAMMA.INV(T728,IF($O$2="Railway",$D$31,$D$32),IF($O$2="Railway",$F$31,$F$32)))</f>
        <v>524856856.77219141</v>
      </c>
      <c r="O728" s="122">
        <f>'CBA Result'!$G$162+'CBA Result'!$G$166+'CBA Result'!$G$167+'CBA Result'!$G$168+'CBA Result'!$G$169</f>
        <v>36081859.323037572</v>
      </c>
      <c r="P728" s="122">
        <f>'CBA Result'!$G$164+'CBA Result'!$G$165</f>
        <v>3215028601.0041852</v>
      </c>
      <c r="Q728" s="122">
        <f>'CBA Result'!$G$149</f>
        <v>-2742713597.7746048</v>
      </c>
      <c r="R728" s="122">
        <v>0.67559259445434372</v>
      </c>
      <c r="S728" s="122">
        <f t="shared" si="37"/>
        <v>4655253557.5252342</v>
      </c>
      <c r="T728" s="122">
        <v>0.78416612196581648</v>
      </c>
      <c r="U728" s="122">
        <f t="shared" si="38"/>
        <v>-2480552323.1436086</v>
      </c>
      <c r="V728" s="3">
        <f t="shared" si="39"/>
        <v>2.1028350117646273</v>
      </c>
    </row>
    <row r="729" spans="13:22" x14ac:dyDescent="0.25">
      <c r="M729" s="3">
        <v>725</v>
      </c>
      <c r="N729" s="122">
        <f>('CBA Result'!$G$163*_xlfn.GAMMA.INV(T729,IF($O$2="Railway",$D$31,$D$32),IF($O$2="Railway",$F$31,$F$32)))</f>
        <v>584910113.97421825</v>
      </c>
      <c r="O729" s="122">
        <f>'CBA Result'!$G$162+'CBA Result'!$G$166+'CBA Result'!$G$167+'CBA Result'!$G$168+'CBA Result'!$G$169</f>
        <v>36081859.323037572</v>
      </c>
      <c r="P729" s="122">
        <f>'CBA Result'!$G$164+'CBA Result'!$G$165</f>
        <v>3215028601.0041852</v>
      </c>
      <c r="Q729" s="122">
        <f>'CBA Result'!$G$149</f>
        <v>-2742713597.7746048</v>
      </c>
      <c r="R729" s="122">
        <v>0.13954167250257665</v>
      </c>
      <c r="S729" s="122">
        <f t="shared" si="37"/>
        <v>2230051441.9612465</v>
      </c>
      <c r="T729" s="122">
        <v>0.86919215220477164</v>
      </c>
      <c r="U729" s="122">
        <f t="shared" si="38"/>
        <v>-2764373034.9105215</v>
      </c>
      <c r="V729" s="3">
        <f t="shared" si="39"/>
        <v>1.0313526355717713</v>
      </c>
    </row>
    <row r="730" spans="13:22" x14ac:dyDescent="0.25">
      <c r="M730" s="3">
        <v>726</v>
      </c>
      <c r="N730" s="122">
        <f>('CBA Result'!$G$163*_xlfn.GAMMA.INV(T730,IF($O$2="Railway",$D$31,$D$32),IF($O$2="Railway",$F$31,$F$32)))</f>
        <v>462673395.88122874</v>
      </c>
      <c r="O730" s="122">
        <f>'CBA Result'!$G$162+'CBA Result'!$G$166+'CBA Result'!$G$167+'CBA Result'!$G$168+'CBA Result'!$G$169</f>
        <v>36081859.323037572</v>
      </c>
      <c r="P730" s="122">
        <f>'CBA Result'!$G$164+'CBA Result'!$G$165</f>
        <v>3215028601.0041852</v>
      </c>
      <c r="Q730" s="122">
        <f>'CBA Result'!$G$149</f>
        <v>-2742713597.7746048</v>
      </c>
      <c r="R730" s="122">
        <v>0.30568586274405496</v>
      </c>
      <c r="S730" s="122">
        <f t="shared" si="37"/>
        <v>3029024425.8725305</v>
      </c>
      <c r="T730" s="122">
        <v>0.65926999163063049</v>
      </c>
      <c r="U730" s="122">
        <f t="shared" si="38"/>
        <v>-2186663948.8489437</v>
      </c>
      <c r="V730" s="3">
        <f t="shared" si="39"/>
        <v>1.6133158837387034</v>
      </c>
    </row>
    <row r="731" spans="13:22" x14ac:dyDescent="0.25">
      <c r="M731" s="3">
        <v>727</v>
      </c>
      <c r="N731" s="122">
        <f>('CBA Result'!$G$163*_xlfn.GAMMA.INV(T731,IF($O$2="Railway",$D$31,$D$32),IF($O$2="Railway",$F$31,$F$32)))</f>
        <v>465235192.80841714</v>
      </c>
      <c r="O731" s="122">
        <f>'CBA Result'!$G$162+'CBA Result'!$G$166+'CBA Result'!$G$167+'CBA Result'!$G$168+'CBA Result'!$G$169</f>
        <v>36081859.323037572</v>
      </c>
      <c r="P731" s="122">
        <f>'CBA Result'!$G$164+'CBA Result'!$G$165</f>
        <v>3215028601.0041852</v>
      </c>
      <c r="Q731" s="122">
        <f>'CBA Result'!$G$149</f>
        <v>-2742713597.7746048</v>
      </c>
      <c r="R731" s="122">
        <v>0.38962957759610495</v>
      </c>
      <c r="S731" s="122">
        <f t="shared" si="37"/>
        <v>3389496403.4415669</v>
      </c>
      <c r="T731" s="122">
        <v>0.66516217696269664</v>
      </c>
      <c r="U731" s="122">
        <f t="shared" si="38"/>
        <v>-2198771385.8332667</v>
      </c>
      <c r="V731" s="3">
        <f t="shared" si="39"/>
        <v>1.7695397896487193</v>
      </c>
    </row>
    <row r="732" spans="13:22" x14ac:dyDescent="0.25">
      <c r="M732" s="3">
        <v>728</v>
      </c>
      <c r="N732" s="122">
        <f>('CBA Result'!$G$163*_xlfn.GAMMA.INV(T732,IF($O$2="Railway",$D$31,$D$32),IF($O$2="Railway",$F$31,$F$32)))</f>
        <v>181277773.71163991</v>
      </c>
      <c r="O732" s="122">
        <f>'CBA Result'!$G$162+'CBA Result'!$G$166+'CBA Result'!$G$167+'CBA Result'!$G$168+'CBA Result'!$G$169</f>
        <v>36081859.323037572</v>
      </c>
      <c r="P732" s="122">
        <f>'CBA Result'!$G$164+'CBA Result'!$G$165</f>
        <v>3215028601.0041852</v>
      </c>
      <c r="Q732" s="122">
        <f>'CBA Result'!$G$149</f>
        <v>-2742713597.7746048</v>
      </c>
      <c r="R732" s="122">
        <v>0.24414785659362526</v>
      </c>
      <c r="S732" s="122">
        <f t="shared" si="37"/>
        <v>2753220850.954061</v>
      </c>
      <c r="T732" s="122">
        <v>2.5629507283924657E-2</v>
      </c>
      <c r="U732" s="122">
        <f t="shared" si="38"/>
        <v>-856745981.14259529</v>
      </c>
      <c r="V732" s="3">
        <f t="shared" si="39"/>
        <v>3.4672826594728088</v>
      </c>
    </row>
    <row r="733" spans="13:22" x14ac:dyDescent="0.25">
      <c r="M733" s="3">
        <v>729</v>
      </c>
      <c r="N733" s="122">
        <f>('CBA Result'!$G$163*_xlfn.GAMMA.INV(T733,IF($O$2="Railway",$D$31,$D$32),IF($O$2="Railway",$F$31,$F$32)))</f>
        <v>256880191.54827702</v>
      </c>
      <c r="O733" s="122">
        <f>'CBA Result'!$G$162+'CBA Result'!$G$166+'CBA Result'!$G$167+'CBA Result'!$G$168+'CBA Result'!$G$169</f>
        <v>36081859.323037572</v>
      </c>
      <c r="P733" s="122">
        <f>'CBA Result'!$G$164+'CBA Result'!$G$165</f>
        <v>3215028601.0041852</v>
      </c>
      <c r="Q733" s="122">
        <f>'CBA Result'!$G$149</f>
        <v>-2742713597.7746048</v>
      </c>
      <c r="R733" s="122">
        <v>0.30902784968063313</v>
      </c>
      <c r="S733" s="122">
        <f t="shared" si="37"/>
        <v>3043635553.0685029</v>
      </c>
      <c r="T733" s="122">
        <v>0.12497923803080879</v>
      </c>
      <c r="U733" s="122">
        <f t="shared" si="38"/>
        <v>-1214054361.0945446</v>
      </c>
      <c r="V733" s="3">
        <f t="shared" si="39"/>
        <v>2.7483098869902904</v>
      </c>
    </row>
    <row r="734" spans="13:22" x14ac:dyDescent="0.25">
      <c r="M734" s="3">
        <v>730</v>
      </c>
      <c r="N734" s="122">
        <f>('CBA Result'!$G$163*_xlfn.GAMMA.INV(T734,IF($O$2="Railway",$D$31,$D$32),IF($O$2="Railway",$F$31,$F$32)))</f>
        <v>204401675.46492252</v>
      </c>
      <c r="O734" s="122">
        <f>'CBA Result'!$G$162+'CBA Result'!$G$166+'CBA Result'!$G$167+'CBA Result'!$G$168+'CBA Result'!$G$169</f>
        <v>36081859.323037572</v>
      </c>
      <c r="P734" s="122">
        <f>'CBA Result'!$G$164+'CBA Result'!$G$165</f>
        <v>3215028601.0041852</v>
      </c>
      <c r="Q734" s="122">
        <f>'CBA Result'!$G$149</f>
        <v>-2742713597.7746048</v>
      </c>
      <c r="R734" s="122">
        <v>0.17714918871605956</v>
      </c>
      <c r="S734" s="122">
        <f t="shared" si="37"/>
        <v>2429835407.2891102</v>
      </c>
      <c r="T734" s="122">
        <v>4.6151422906036688E-2</v>
      </c>
      <c r="U734" s="122">
        <f t="shared" si="38"/>
        <v>-966033013.35744965</v>
      </c>
      <c r="V734" s="3">
        <f t="shared" si="39"/>
        <v>2.7642108552754023</v>
      </c>
    </row>
    <row r="735" spans="13:22" x14ac:dyDescent="0.25">
      <c r="M735" s="3">
        <v>731</v>
      </c>
      <c r="N735" s="122">
        <f>('CBA Result'!$G$163*_xlfn.GAMMA.INV(T735,IF($O$2="Railway",$D$31,$D$32),IF($O$2="Railway",$F$31,$F$32)))</f>
        <v>451275280.74472225</v>
      </c>
      <c r="O735" s="122">
        <f>'CBA Result'!$G$162+'CBA Result'!$G$166+'CBA Result'!$G$167+'CBA Result'!$G$168+'CBA Result'!$G$169</f>
        <v>36081859.323037572</v>
      </c>
      <c r="P735" s="122">
        <f>'CBA Result'!$G$164+'CBA Result'!$G$165</f>
        <v>3215028601.0041852</v>
      </c>
      <c r="Q735" s="122">
        <f>'CBA Result'!$G$149</f>
        <v>-2742713597.7746048</v>
      </c>
      <c r="R735" s="122">
        <v>0.51056319213212731</v>
      </c>
      <c r="S735" s="122">
        <f t="shared" si="37"/>
        <v>3903538134.4498243</v>
      </c>
      <c r="T735" s="122">
        <v>0.63232501617886161</v>
      </c>
      <c r="U735" s="122">
        <f t="shared" si="38"/>
        <v>-2132794745.052695</v>
      </c>
      <c r="V735" s="3">
        <f t="shared" si="39"/>
        <v>2.0587519191440515</v>
      </c>
    </row>
    <row r="736" spans="13:22" x14ac:dyDescent="0.25">
      <c r="M736" s="3">
        <v>732</v>
      </c>
      <c r="N736" s="122">
        <f>('CBA Result'!$G$163*_xlfn.GAMMA.INV(T736,IF($O$2="Railway",$D$31,$D$32),IF($O$2="Railway",$F$31,$F$32)))</f>
        <v>553362375.67799139</v>
      </c>
      <c r="O736" s="122">
        <f>'CBA Result'!$G$162+'CBA Result'!$G$166+'CBA Result'!$G$167+'CBA Result'!$G$168+'CBA Result'!$G$169</f>
        <v>36081859.323037572</v>
      </c>
      <c r="P736" s="122">
        <f>'CBA Result'!$G$164+'CBA Result'!$G$165</f>
        <v>3215028601.0041852</v>
      </c>
      <c r="Q736" s="122">
        <f>'CBA Result'!$G$149</f>
        <v>-2742713597.7746048</v>
      </c>
      <c r="R736" s="122">
        <v>0.72392673027507959</v>
      </c>
      <c r="S736" s="122">
        <f t="shared" si="37"/>
        <v>4901843323.7202988</v>
      </c>
      <c r="T736" s="122">
        <v>0.82866541020930384</v>
      </c>
      <c r="U736" s="122">
        <f t="shared" si="38"/>
        <v>-2615273686.1816206</v>
      </c>
      <c r="V736" s="3">
        <f t="shared" si="39"/>
        <v>2.099699005781217</v>
      </c>
    </row>
    <row r="737" spans="13:22" x14ac:dyDescent="0.25">
      <c r="M737" s="3">
        <v>733</v>
      </c>
      <c r="N737" s="122">
        <f>('CBA Result'!$G$163*_xlfn.GAMMA.INV(T737,IF($O$2="Railway",$D$31,$D$32),IF($O$2="Railway",$F$31,$F$32)))</f>
        <v>304856391.3003583</v>
      </c>
      <c r="O737" s="122">
        <f>'CBA Result'!$G$162+'CBA Result'!$G$166+'CBA Result'!$G$167+'CBA Result'!$G$168+'CBA Result'!$G$169</f>
        <v>36081859.323037572</v>
      </c>
      <c r="P737" s="122">
        <f>'CBA Result'!$G$164+'CBA Result'!$G$165</f>
        <v>3215028601.0041852</v>
      </c>
      <c r="Q737" s="122">
        <f>'CBA Result'!$G$149</f>
        <v>-2742713597.7746048</v>
      </c>
      <c r="R737" s="122">
        <v>0.91697362006462657</v>
      </c>
      <c r="S737" s="122">
        <f t="shared" si="37"/>
        <v>6248563011.3435011</v>
      </c>
      <c r="T737" s="122">
        <v>0.23388248309764115</v>
      </c>
      <c r="U737" s="122">
        <f t="shared" si="38"/>
        <v>-1440797085.734762</v>
      </c>
      <c r="V737" s="3">
        <f t="shared" si="39"/>
        <v>4.5735109594606485</v>
      </c>
    </row>
    <row r="738" spans="13:22" x14ac:dyDescent="0.25">
      <c r="M738" s="3">
        <v>734</v>
      </c>
      <c r="N738" s="122">
        <f>('CBA Result'!$G$163*_xlfn.GAMMA.INV(T738,IF($O$2="Railway",$D$31,$D$32),IF($O$2="Railway",$F$31,$F$32)))</f>
        <v>656120473.43060744</v>
      </c>
      <c r="O738" s="122">
        <f>'CBA Result'!$G$162+'CBA Result'!$G$166+'CBA Result'!$G$167+'CBA Result'!$G$168+'CBA Result'!$G$169</f>
        <v>36081859.323037572</v>
      </c>
      <c r="P738" s="122">
        <f>'CBA Result'!$G$164+'CBA Result'!$G$165</f>
        <v>3215028601.0041852</v>
      </c>
      <c r="Q738" s="122">
        <f>'CBA Result'!$G$149</f>
        <v>-2742713597.7746048</v>
      </c>
      <c r="R738" s="122">
        <v>0.95934692432706992</v>
      </c>
      <c r="S738" s="122">
        <f t="shared" si="37"/>
        <v>6791556499.5560217</v>
      </c>
      <c r="T738" s="122">
        <v>0.9323402041173815</v>
      </c>
      <c r="U738" s="122">
        <f t="shared" si="38"/>
        <v>-3100923887.3996358</v>
      </c>
      <c r="V738" s="3">
        <f t="shared" si="39"/>
        <v>2.4133964921613655</v>
      </c>
    </row>
    <row r="739" spans="13:22" x14ac:dyDescent="0.25">
      <c r="M739" s="3">
        <v>735</v>
      </c>
      <c r="N739" s="122">
        <f>('CBA Result'!$G$163*_xlfn.GAMMA.INV(T739,IF($O$2="Railway",$D$31,$D$32),IF($O$2="Railway",$F$31,$F$32)))</f>
        <v>405221952.83442098</v>
      </c>
      <c r="O739" s="122">
        <f>'CBA Result'!$G$162+'CBA Result'!$G$166+'CBA Result'!$G$167+'CBA Result'!$G$168+'CBA Result'!$G$169</f>
        <v>36081859.323037572</v>
      </c>
      <c r="P739" s="122">
        <f>'CBA Result'!$G$164+'CBA Result'!$G$165</f>
        <v>3215028601.0041852</v>
      </c>
      <c r="Q739" s="122">
        <f>'CBA Result'!$G$149</f>
        <v>-2742713597.7746048</v>
      </c>
      <c r="R739" s="122">
        <v>0.41858925969264427</v>
      </c>
      <c r="S739" s="122">
        <f t="shared" si="37"/>
        <v>3512125741.4297123</v>
      </c>
      <c r="T739" s="122">
        <v>0.51285161642685961</v>
      </c>
      <c r="U739" s="122">
        <f t="shared" si="38"/>
        <v>-1915139801.495435</v>
      </c>
      <c r="V739" s="3">
        <f t="shared" si="39"/>
        <v>2.0643033738321033</v>
      </c>
    </row>
    <row r="740" spans="13:22" x14ac:dyDescent="0.25">
      <c r="M740" s="3">
        <v>736</v>
      </c>
      <c r="N740" s="122">
        <f>('CBA Result'!$G$163*_xlfn.GAMMA.INV(T740,IF($O$2="Railway",$D$31,$D$32),IF($O$2="Railway",$F$31,$F$32)))</f>
        <v>303664082.01430887</v>
      </c>
      <c r="O740" s="122">
        <f>'CBA Result'!$G$162+'CBA Result'!$G$166+'CBA Result'!$G$167+'CBA Result'!$G$168+'CBA Result'!$G$169</f>
        <v>36081859.323037572</v>
      </c>
      <c r="P740" s="122">
        <f>'CBA Result'!$G$164+'CBA Result'!$G$165</f>
        <v>3215028601.0041852</v>
      </c>
      <c r="Q740" s="122">
        <f>'CBA Result'!$G$149</f>
        <v>-2742713597.7746048</v>
      </c>
      <c r="R740" s="122">
        <v>0.40964417749744197</v>
      </c>
      <c r="S740" s="122">
        <f t="shared" si="37"/>
        <v>3474275291.5603676</v>
      </c>
      <c r="T740" s="122">
        <v>0.23083888535064612</v>
      </c>
      <c r="U740" s="122">
        <f t="shared" si="38"/>
        <v>-1435162052.9991617</v>
      </c>
      <c r="V740" s="3">
        <f t="shared" si="39"/>
        <v>2.6575544029521119</v>
      </c>
    </row>
    <row r="741" spans="13:22" x14ac:dyDescent="0.25">
      <c r="M741" s="3">
        <v>737</v>
      </c>
      <c r="N741" s="122">
        <f>('CBA Result'!$G$163*_xlfn.GAMMA.INV(T741,IF($O$2="Railway",$D$31,$D$32),IF($O$2="Railway",$F$31,$F$32)))</f>
        <v>244703132.69233537</v>
      </c>
      <c r="O741" s="122">
        <f>'CBA Result'!$G$162+'CBA Result'!$G$166+'CBA Result'!$G$167+'CBA Result'!$G$168+'CBA Result'!$G$169</f>
        <v>36081859.323037572</v>
      </c>
      <c r="P741" s="122">
        <f>'CBA Result'!$G$164+'CBA Result'!$G$165</f>
        <v>3215028601.0041852</v>
      </c>
      <c r="Q741" s="122">
        <f>'CBA Result'!$G$149</f>
        <v>-2742713597.7746048</v>
      </c>
      <c r="R741" s="122">
        <v>0.71352966203415469</v>
      </c>
      <c r="S741" s="122">
        <f t="shared" si="37"/>
        <v>4847251545.7598143</v>
      </c>
      <c r="T741" s="122">
        <v>0.10261659672046342</v>
      </c>
      <c r="U741" s="122">
        <f t="shared" si="38"/>
        <v>-1156503752.3058457</v>
      </c>
      <c r="V741" s="3">
        <f t="shared" si="39"/>
        <v>4.4340855164117459</v>
      </c>
    </row>
    <row r="742" spans="13:22" x14ac:dyDescent="0.25">
      <c r="M742" s="3">
        <v>738</v>
      </c>
      <c r="N742" s="122">
        <f>('CBA Result'!$G$163*_xlfn.GAMMA.INV(T742,IF($O$2="Railway",$D$31,$D$32),IF($O$2="Railway",$F$31,$F$32)))</f>
        <v>446730622.43037212</v>
      </c>
      <c r="O742" s="122">
        <f>'CBA Result'!$G$162+'CBA Result'!$G$166+'CBA Result'!$G$167+'CBA Result'!$G$168+'CBA Result'!$G$169</f>
        <v>36081859.323037572</v>
      </c>
      <c r="P742" s="122">
        <f>'CBA Result'!$G$164+'CBA Result'!$G$165</f>
        <v>3215028601.0041852</v>
      </c>
      <c r="Q742" s="122">
        <f>'CBA Result'!$G$149</f>
        <v>-2742713597.7746048</v>
      </c>
      <c r="R742" s="122">
        <v>0.26575100488985415</v>
      </c>
      <c r="S742" s="122">
        <f t="shared" si="37"/>
        <v>2851730739.4499593</v>
      </c>
      <c r="T742" s="122">
        <v>0.62125962235903032</v>
      </c>
      <c r="U742" s="122">
        <f t="shared" si="38"/>
        <v>-2111316007.3852777</v>
      </c>
      <c r="V742" s="3">
        <f t="shared" si="39"/>
        <v>1.5793671859348879</v>
      </c>
    </row>
    <row r="743" spans="13:22" x14ac:dyDescent="0.25">
      <c r="M743" s="3">
        <v>739</v>
      </c>
      <c r="N743" s="122">
        <f>('CBA Result'!$G$163*_xlfn.GAMMA.INV(T743,IF($O$2="Railway",$D$31,$D$32),IF($O$2="Railway",$F$31,$F$32)))</f>
        <v>636295770.07724977</v>
      </c>
      <c r="O743" s="122">
        <f>'CBA Result'!$G$162+'CBA Result'!$G$166+'CBA Result'!$G$167+'CBA Result'!$G$168+'CBA Result'!$G$169</f>
        <v>36081859.323037572</v>
      </c>
      <c r="P743" s="122">
        <f>'CBA Result'!$G$164+'CBA Result'!$G$165</f>
        <v>3215028601.0041852</v>
      </c>
      <c r="Q743" s="122">
        <f>'CBA Result'!$G$149</f>
        <v>-2742713597.7746048</v>
      </c>
      <c r="R743" s="122">
        <v>0.99712099510433594</v>
      </c>
      <c r="S743" s="122">
        <f t="shared" si="37"/>
        <v>7975493761.7878599</v>
      </c>
      <c r="T743" s="122">
        <v>0.91817805201211544</v>
      </c>
      <c r="U743" s="122">
        <f t="shared" si="38"/>
        <v>-3007229362.2652354</v>
      </c>
      <c r="V743" s="3">
        <f t="shared" si="39"/>
        <v>2.8756939858667856</v>
      </c>
    </row>
    <row r="744" spans="13:22" x14ac:dyDescent="0.25">
      <c r="M744" s="3">
        <v>740</v>
      </c>
      <c r="N744" s="122">
        <f>('CBA Result'!$G$163*_xlfn.GAMMA.INV(T744,IF($O$2="Railway",$D$31,$D$32),IF($O$2="Railway",$F$31,$F$32)))</f>
        <v>292765676.11741209</v>
      </c>
      <c r="O744" s="122">
        <f>'CBA Result'!$G$162+'CBA Result'!$G$166+'CBA Result'!$G$167+'CBA Result'!$G$168+'CBA Result'!$G$169</f>
        <v>36081859.323037572</v>
      </c>
      <c r="P744" s="122">
        <f>'CBA Result'!$G$164+'CBA Result'!$G$165</f>
        <v>3215028601.0041852</v>
      </c>
      <c r="Q744" s="122">
        <f>'CBA Result'!$G$149</f>
        <v>-2742713597.7746048</v>
      </c>
      <c r="R744" s="122">
        <v>0.46077625311964676</v>
      </c>
      <c r="S744" s="122">
        <f t="shared" si="37"/>
        <v>3690811091.7314143</v>
      </c>
      <c r="T744" s="122">
        <v>0.20370633403078875</v>
      </c>
      <c r="U744" s="122">
        <f t="shared" si="38"/>
        <v>-1383654550.1109157</v>
      </c>
      <c r="V744" s="3">
        <f t="shared" si="39"/>
        <v>2.9051027417570685</v>
      </c>
    </row>
    <row r="745" spans="13:22" x14ac:dyDescent="0.25">
      <c r="M745" s="3">
        <v>741</v>
      </c>
      <c r="N745" s="122">
        <f>('CBA Result'!$G$163*_xlfn.GAMMA.INV(T745,IF($O$2="Railway",$D$31,$D$32),IF($O$2="Railway",$F$31,$F$32)))</f>
        <v>358436000.45726252</v>
      </c>
      <c r="O745" s="122">
        <f>'CBA Result'!$G$162+'CBA Result'!$G$166+'CBA Result'!$G$167+'CBA Result'!$G$168+'CBA Result'!$G$169</f>
        <v>36081859.323037572</v>
      </c>
      <c r="P745" s="122">
        <f>'CBA Result'!$G$164+'CBA Result'!$G$165</f>
        <v>3215028601.0041852</v>
      </c>
      <c r="Q745" s="122">
        <f>'CBA Result'!$G$149</f>
        <v>-2742713597.7746048</v>
      </c>
      <c r="R745" s="122">
        <v>0.92115761747113767</v>
      </c>
      <c r="S745" s="122">
        <f t="shared" si="37"/>
        <v>6292826306.8564367</v>
      </c>
      <c r="T745" s="122">
        <v>0.38084007124958374</v>
      </c>
      <c r="U745" s="122">
        <f t="shared" si="38"/>
        <v>-1694022364.6891954</v>
      </c>
      <c r="V745" s="3">
        <f t="shared" si="39"/>
        <v>3.9476126797556614</v>
      </c>
    </row>
    <row r="746" spans="13:22" x14ac:dyDescent="0.25">
      <c r="M746" s="3">
        <v>742</v>
      </c>
      <c r="N746" s="122">
        <f>('CBA Result'!$G$163*_xlfn.GAMMA.INV(T746,IF($O$2="Railway",$D$31,$D$32),IF($O$2="Railway",$F$31,$F$32)))</f>
        <v>337283800.32068229</v>
      </c>
      <c r="O746" s="122">
        <f>'CBA Result'!$G$162+'CBA Result'!$G$166+'CBA Result'!$G$167+'CBA Result'!$G$168+'CBA Result'!$G$169</f>
        <v>36081859.323037572</v>
      </c>
      <c r="P746" s="122">
        <f>'CBA Result'!$G$164+'CBA Result'!$G$165</f>
        <v>3215028601.0041852</v>
      </c>
      <c r="Q746" s="122">
        <f>'CBA Result'!$G$149</f>
        <v>-2742713597.7746048</v>
      </c>
      <c r="R746" s="122">
        <v>1.2307381792899474E-2</v>
      </c>
      <c r="S746" s="122">
        <f t="shared" si="37"/>
        <v>1187384623.6425962</v>
      </c>
      <c r="T746" s="122">
        <v>0.32107156518990265</v>
      </c>
      <c r="U746" s="122">
        <f t="shared" si="38"/>
        <v>-1594053890.4063754</v>
      </c>
      <c r="V746" s="3">
        <f t="shared" si="39"/>
        <v>0.97910760274762787</v>
      </c>
    </row>
    <row r="747" spans="13:22" x14ac:dyDescent="0.25">
      <c r="M747" s="3">
        <v>743</v>
      </c>
      <c r="N747" s="122">
        <f>('CBA Result'!$G$163*_xlfn.GAMMA.INV(T747,IF($O$2="Railway",$D$31,$D$32),IF($O$2="Railway",$F$31,$F$32)))</f>
        <v>255819367.55189839</v>
      </c>
      <c r="O747" s="122">
        <f>'CBA Result'!$G$162+'CBA Result'!$G$166+'CBA Result'!$G$167+'CBA Result'!$G$168+'CBA Result'!$G$169</f>
        <v>36081859.323037572</v>
      </c>
      <c r="P747" s="122">
        <f>'CBA Result'!$G$164+'CBA Result'!$G$165</f>
        <v>3215028601.0041852</v>
      </c>
      <c r="Q747" s="122">
        <f>'CBA Result'!$G$149</f>
        <v>-2742713597.7746048</v>
      </c>
      <c r="R747" s="122">
        <v>0.90418572115867002</v>
      </c>
      <c r="S747" s="122">
        <f t="shared" si="37"/>
        <v>6121274460.3422909</v>
      </c>
      <c r="T747" s="122">
        <v>0.12293685041460112</v>
      </c>
      <c r="U747" s="122">
        <f t="shared" si="38"/>
        <v>-1209040747.5831454</v>
      </c>
      <c r="V747" s="3">
        <f t="shared" si="39"/>
        <v>5.3043503290001359</v>
      </c>
    </row>
    <row r="748" spans="13:22" x14ac:dyDescent="0.25">
      <c r="M748" s="3">
        <v>744</v>
      </c>
      <c r="N748" s="122">
        <f>('CBA Result'!$G$163*_xlfn.GAMMA.INV(T748,IF($O$2="Railway",$D$31,$D$32),IF($O$2="Railway",$F$31,$F$32)))</f>
        <v>349442274.03146219</v>
      </c>
      <c r="O748" s="122">
        <f>'CBA Result'!$G$162+'CBA Result'!$G$166+'CBA Result'!$G$167+'CBA Result'!$G$168+'CBA Result'!$G$169</f>
        <v>36081859.323037572</v>
      </c>
      <c r="P748" s="122">
        <f>'CBA Result'!$G$164+'CBA Result'!$G$165</f>
        <v>3215028601.0041852</v>
      </c>
      <c r="Q748" s="122">
        <f>'CBA Result'!$G$149</f>
        <v>-2742713597.7746048</v>
      </c>
      <c r="R748" s="122">
        <v>0.70742796096542404</v>
      </c>
      <c r="S748" s="122">
        <f t="shared" si="37"/>
        <v>4815638342.7149515</v>
      </c>
      <c r="T748" s="122">
        <v>0.35528037178999383</v>
      </c>
      <c r="U748" s="122">
        <f t="shared" si="38"/>
        <v>-1651516663.0080981</v>
      </c>
      <c r="V748" s="3">
        <f t="shared" si="39"/>
        <v>3.1493248554912991</v>
      </c>
    </row>
    <row r="749" spans="13:22" x14ac:dyDescent="0.25">
      <c r="M749" s="3">
        <v>745</v>
      </c>
      <c r="N749" s="122">
        <f>('CBA Result'!$G$163*_xlfn.GAMMA.INV(T749,IF($O$2="Railway",$D$31,$D$32),IF($O$2="Railway",$F$31,$F$32)))</f>
        <v>534390072.33945316</v>
      </c>
      <c r="O749" s="122">
        <f>'CBA Result'!$G$162+'CBA Result'!$G$166+'CBA Result'!$G$167+'CBA Result'!$G$168+'CBA Result'!$G$169</f>
        <v>36081859.323037572</v>
      </c>
      <c r="P749" s="122">
        <f>'CBA Result'!$G$164+'CBA Result'!$G$165</f>
        <v>3215028601.0041852</v>
      </c>
      <c r="Q749" s="122">
        <f>'CBA Result'!$G$149</f>
        <v>-2742713597.7746048</v>
      </c>
      <c r="R749" s="122">
        <v>0.10204179608023223</v>
      </c>
      <c r="S749" s="122">
        <f t="shared" si="37"/>
        <v>2008533906.8072474</v>
      </c>
      <c r="T749" s="122">
        <v>0.79991996316296266</v>
      </c>
      <c r="U749" s="122">
        <f t="shared" si="38"/>
        <v>-2525607731.5226283</v>
      </c>
      <c r="V749" s="3">
        <f t="shared" si="39"/>
        <v>1.0211426763866127</v>
      </c>
    </row>
    <row r="750" spans="13:22" x14ac:dyDescent="0.25">
      <c r="M750" s="3">
        <v>746</v>
      </c>
      <c r="N750" s="122">
        <f>('CBA Result'!$G$163*_xlfn.GAMMA.INV(T750,IF($O$2="Railway",$D$31,$D$32),IF($O$2="Railway",$F$31,$F$32)))</f>
        <v>347023211.99178243</v>
      </c>
      <c r="O750" s="122">
        <f>'CBA Result'!$G$162+'CBA Result'!$G$166+'CBA Result'!$G$167+'CBA Result'!$G$168+'CBA Result'!$G$169</f>
        <v>36081859.323037572</v>
      </c>
      <c r="P750" s="122">
        <f>'CBA Result'!$G$164+'CBA Result'!$G$165</f>
        <v>3215028601.0041852</v>
      </c>
      <c r="Q750" s="122">
        <f>'CBA Result'!$G$149</f>
        <v>-2742713597.7746048</v>
      </c>
      <c r="R750" s="122">
        <v>0.52787232425526132</v>
      </c>
      <c r="S750" s="122">
        <f t="shared" si="37"/>
        <v>3978375929.1837373</v>
      </c>
      <c r="T750" s="122">
        <v>0.34843535112496582</v>
      </c>
      <c r="U750" s="122">
        <f t="shared" si="38"/>
        <v>-1640083812.536716</v>
      </c>
      <c r="V750" s="3">
        <f t="shared" si="39"/>
        <v>2.6593037301872147</v>
      </c>
    </row>
    <row r="751" spans="13:22" x14ac:dyDescent="0.25">
      <c r="M751" s="3">
        <v>747</v>
      </c>
      <c r="N751" s="122">
        <f>('CBA Result'!$G$163*_xlfn.GAMMA.INV(T751,IF($O$2="Railway",$D$31,$D$32),IF($O$2="Railway",$F$31,$F$32)))</f>
        <v>371949501.43146378</v>
      </c>
      <c r="O751" s="122">
        <f>'CBA Result'!$G$162+'CBA Result'!$G$166+'CBA Result'!$G$167+'CBA Result'!$G$168+'CBA Result'!$G$169</f>
        <v>36081859.323037572</v>
      </c>
      <c r="P751" s="122">
        <f>'CBA Result'!$G$164+'CBA Result'!$G$165</f>
        <v>3215028601.0041852</v>
      </c>
      <c r="Q751" s="122">
        <f>'CBA Result'!$G$149</f>
        <v>-2742713597.7746048</v>
      </c>
      <c r="R751" s="122">
        <v>6.6879239210459795E-2</v>
      </c>
      <c r="S751" s="122">
        <f t="shared" si="37"/>
        <v>1766010592.6028337</v>
      </c>
      <c r="T751" s="122">
        <v>0.41937649571431723</v>
      </c>
      <c r="U751" s="122">
        <f t="shared" si="38"/>
        <v>-1757889199.6230254</v>
      </c>
      <c r="V751" s="3">
        <f t="shared" si="39"/>
        <v>1.2367343481167941</v>
      </c>
    </row>
    <row r="752" spans="13:22" x14ac:dyDescent="0.25">
      <c r="M752" s="3">
        <v>748</v>
      </c>
      <c r="N752" s="122">
        <f>('CBA Result'!$G$163*_xlfn.GAMMA.INV(T752,IF($O$2="Railway",$D$31,$D$32),IF($O$2="Railway",$F$31,$F$32)))</f>
        <v>570545026.63435411</v>
      </c>
      <c r="O752" s="122">
        <f>'CBA Result'!$G$162+'CBA Result'!$G$166+'CBA Result'!$G$167+'CBA Result'!$G$168+'CBA Result'!$G$169</f>
        <v>36081859.323037572</v>
      </c>
      <c r="P752" s="122">
        <f>'CBA Result'!$G$164+'CBA Result'!$G$165</f>
        <v>3215028601.0041852</v>
      </c>
      <c r="Q752" s="122">
        <f>'CBA Result'!$G$149</f>
        <v>-2742713597.7746048</v>
      </c>
      <c r="R752" s="122">
        <v>0.49626814192936886</v>
      </c>
      <c r="S752" s="122">
        <f t="shared" si="37"/>
        <v>3842127292.4397678</v>
      </c>
      <c r="T752" s="122">
        <v>0.85182038023983331</v>
      </c>
      <c r="U752" s="122">
        <f t="shared" si="38"/>
        <v>-2696481474.9293838</v>
      </c>
      <c r="V752" s="3">
        <f t="shared" si="39"/>
        <v>1.6498367297382099</v>
      </c>
    </row>
    <row r="753" spans="13:22" x14ac:dyDescent="0.25">
      <c r="M753" s="3">
        <v>749</v>
      </c>
      <c r="N753" s="122">
        <f>('CBA Result'!$G$163*_xlfn.GAMMA.INV(T753,IF($O$2="Railway",$D$31,$D$32),IF($O$2="Railway",$F$31,$F$32)))</f>
        <v>470718381.99190652</v>
      </c>
      <c r="O753" s="122">
        <f>'CBA Result'!$G$162+'CBA Result'!$G$166+'CBA Result'!$G$167+'CBA Result'!$G$168+'CBA Result'!$G$169</f>
        <v>36081859.323037572</v>
      </c>
      <c r="P753" s="122">
        <f>'CBA Result'!$G$164+'CBA Result'!$G$165</f>
        <v>3215028601.0041852</v>
      </c>
      <c r="Q753" s="122">
        <f>'CBA Result'!$G$149</f>
        <v>-2742713597.7746048</v>
      </c>
      <c r="R753" s="122">
        <v>0.11722941928351793</v>
      </c>
      <c r="S753" s="122">
        <f t="shared" si="37"/>
        <v>2101693021.1581843</v>
      </c>
      <c r="T753" s="122">
        <v>0.67756599078570823</v>
      </c>
      <c r="U753" s="122">
        <f t="shared" si="38"/>
        <v>-2224685761.3279247</v>
      </c>
      <c r="V753" s="3">
        <f t="shared" si="39"/>
        <v>1.1725221187715551</v>
      </c>
    </row>
    <row r="754" spans="13:22" x14ac:dyDescent="0.25">
      <c r="M754" s="3">
        <v>750</v>
      </c>
      <c r="N754" s="122">
        <f>('CBA Result'!$G$163*_xlfn.GAMMA.INV(T754,IF($O$2="Railway",$D$31,$D$32),IF($O$2="Railway",$F$31,$F$32)))</f>
        <v>418303294.0923143</v>
      </c>
      <c r="O754" s="122">
        <f>'CBA Result'!$G$162+'CBA Result'!$G$166+'CBA Result'!$G$167+'CBA Result'!$G$168+'CBA Result'!$G$169</f>
        <v>36081859.323037572</v>
      </c>
      <c r="P754" s="122">
        <f>'CBA Result'!$G$164+'CBA Result'!$G$165</f>
        <v>3215028601.0041852</v>
      </c>
      <c r="Q754" s="122">
        <f>'CBA Result'!$G$149</f>
        <v>-2742713597.7746048</v>
      </c>
      <c r="R754" s="122">
        <v>0.64220354022045689</v>
      </c>
      <c r="S754" s="122">
        <f t="shared" si="37"/>
        <v>4494028601.4433784</v>
      </c>
      <c r="T754" s="122">
        <v>0.54828843267350535</v>
      </c>
      <c r="U754" s="122">
        <f t="shared" si="38"/>
        <v>-1976964184.7123351</v>
      </c>
      <c r="V754" s="3">
        <f t="shared" si="39"/>
        <v>2.503036622071515</v>
      </c>
    </row>
    <row r="755" spans="13:22" x14ac:dyDescent="0.25">
      <c r="M755" s="3">
        <v>751</v>
      </c>
      <c r="N755" s="122">
        <f>('CBA Result'!$G$163*_xlfn.GAMMA.INV(T755,IF($O$2="Railway",$D$31,$D$32),IF($O$2="Railway",$F$31,$F$32)))</f>
        <v>566261951.64012778</v>
      </c>
      <c r="O755" s="122">
        <f>'CBA Result'!$G$162+'CBA Result'!$G$166+'CBA Result'!$G$167+'CBA Result'!$G$168+'CBA Result'!$G$169</f>
        <v>36081859.323037572</v>
      </c>
      <c r="P755" s="122">
        <f>'CBA Result'!$G$164+'CBA Result'!$G$165</f>
        <v>3215028601.0041852</v>
      </c>
      <c r="Q755" s="122">
        <f>'CBA Result'!$G$149</f>
        <v>-2742713597.7746048</v>
      </c>
      <c r="R755" s="122">
        <v>0.89712001435889732</v>
      </c>
      <c r="S755" s="122">
        <f t="shared" si="37"/>
        <v>6055378814.5941811</v>
      </c>
      <c r="T755" s="122">
        <v>0.84629629883508617</v>
      </c>
      <c r="U755" s="122">
        <f t="shared" si="38"/>
        <v>-2676239019.3149805</v>
      </c>
      <c r="V755" s="3">
        <f t="shared" si="39"/>
        <v>2.4877159990221949</v>
      </c>
    </row>
    <row r="756" spans="13:22" x14ac:dyDescent="0.25">
      <c r="M756" s="3">
        <v>752</v>
      </c>
      <c r="N756" s="122">
        <f>('CBA Result'!$G$163*_xlfn.GAMMA.INV(T756,IF($O$2="Railway",$D$31,$D$32),IF($O$2="Railway",$F$31,$F$32)))</f>
        <v>489360413.55124801</v>
      </c>
      <c r="O756" s="122">
        <f>'CBA Result'!$G$162+'CBA Result'!$G$166+'CBA Result'!$G$167+'CBA Result'!$G$168+'CBA Result'!$G$169</f>
        <v>36081859.323037572</v>
      </c>
      <c r="P756" s="122">
        <f>'CBA Result'!$G$164+'CBA Result'!$G$165</f>
        <v>3215028601.0041852</v>
      </c>
      <c r="Q756" s="122">
        <f>'CBA Result'!$G$149</f>
        <v>-2742713597.7746048</v>
      </c>
      <c r="R756" s="122">
        <v>0.31822817721844077</v>
      </c>
      <c r="S756" s="122">
        <f t="shared" si="37"/>
        <v>3083711284.4295707</v>
      </c>
      <c r="T756" s="122">
        <v>0.71756312021420732</v>
      </c>
      <c r="U756" s="122">
        <f t="shared" si="38"/>
        <v>-2312790801.9613409</v>
      </c>
      <c r="V756" s="3">
        <f t="shared" si="39"/>
        <v>1.5605188131339622</v>
      </c>
    </row>
    <row r="757" spans="13:22" x14ac:dyDescent="0.25">
      <c r="M757" s="3">
        <v>753</v>
      </c>
      <c r="N757" s="122">
        <f>('CBA Result'!$G$163*_xlfn.GAMMA.INV(T757,IF($O$2="Railway",$D$31,$D$32),IF($O$2="Railway",$F$31,$F$32)))</f>
        <v>516057749.75073057</v>
      </c>
      <c r="O757" s="122">
        <f>'CBA Result'!$G$162+'CBA Result'!$G$166+'CBA Result'!$G$167+'CBA Result'!$G$168+'CBA Result'!$G$169</f>
        <v>36081859.323037572</v>
      </c>
      <c r="P757" s="122">
        <f>'CBA Result'!$G$164+'CBA Result'!$G$165</f>
        <v>3215028601.0041852</v>
      </c>
      <c r="Q757" s="122">
        <f>'CBA Result'!$G$149</f>
        <v>-2742713597.7746048</v>
      </c>
      <c r="R757" s="122">
        <v>0.85213658567077766</v>
      </c>
      <c r="S757" s="122">
        <f t="shared" si="37"/>
        <v>5688514584.4650383</v>
      </c>
      <c r="T757" s="122">
        <v>0.76882980241560628</v>
      </c>
      <c r="U757" s="122">
        <f t="shared" si="38"/>
        <v>-2438966421.9935207</v>
      </c>
      <c r="V757" s="3">
        <f t="shared" si="39"/>
        <v>2.5587290326194516</v>
      </c>
    </row>
    <row r="758" spans="13:22" x14ac:dyDescent="0.25">
      <c r="M758" s="3">
        <v>754</v>
      </c>
      <c r="N758" s="122">
        <f>('CBA Result'!$G$163*_xlfn.GAMMA.INV(T758,IF($O$2="Railway",$D$31,$D$32),IF($O$2="Railway",$F$31,$F$32)))</f>
        <v>617839542.2209965</v>
      </c>
      <c r="O758" s="122">
        <f>'CBA Result'!$G$162+'CBA Result'!$G$166+'CBA Result'!$G$167+'CBA Result'!$G$168+'CBA Result'!$G$169</f>
        <v>36081859.323037572</v>
      </c>
      <c r="P758" s="122">
        <f>'CBA Result'!$G$164+'CBA Result'!$G$165</f>
        <v>3215028601.0041852</v>
      </c>
      <c r="Q758" s="122">
        <f>'CBA Result'!$G$149</f>
        <v>-2742713597.7746048</v>
      </c>
      <c r="R758" s="122">
        <v>0.30530975946497441</v>
      </c>
      <c r="S758" s="122">
        <f t="shared" si="37"/>
        <v>3027378223.4861317</v>
      </c>
      <c r="T758" s="122">
        <v>0.90277078385294252</v>
      </c>
      <c r="U758" s="122">
        <f t="shared" si="38"/>
        <v>-2920002457.8348565</v>
      </c>
      <c r="V758" s="3">
        <f t="shared" si="39"/>
        <v>1.2607179884909416</v>
      </c>
    </row>
    <row r="759" spans="13:22" x14ac:dyDescent="0.25">
      <c r="M759" s="3">
        <v>755</v>
      </c>
      <c r="N759" s="122">
        <f>('CBA Result'!$G$163*_xlfn.GAMMA.INV(T759,IF($O$2="Railway",$D$31,$D$32),IF($O$2="Railway",$F$31,$F$32)))</f>
        <v>509826165.43145478</v>
      </c>
      <c r="O759" s="122">
        <f>'CBA Result'!$G$162+'CBA Result'!$G$166+'CBA Result'!$G$167+'CBA Result'!$G$168+'CBA Result'!$G$169</f>
        <v>36081859.323037572</v>
      </c>
      <c r="P759" s="122">
        <f>'CBA Result'!$G$164+'CBA Result'!$G$165</f>
        <v>3215028601.0041852</v>
      </c>
      <c r="Q759" s="122">
        <f>'CBA Result'!$G$149</f>
        <v>-2742713597.7746048</v>
      </c>
      <c r="R759" s="122">
        <v>0.23658820483019882</v>
      </c>
      <c r="S759" s="122">
        <f t="shared" si="37"/>
        <v>2718210524.9859619</v>
      </c>
      <c r="T759" s="122">
        <v>0.7575019599005226</v>
      </c>
      <c r="U759" s="122">
        <f t="shared" si="38"/>
        <v>-2409515018.7002339</v>
      </c>
      <c r="V759" s="3">
        <f t="shared" si="39"/>
        <v>1.3546786487768894</v>
      </c>
    </row>
    <row r="760" spans="13:22" x14ac:dyDescent="0.25">
      <c r="M760" s="3">
        <v>756</v>
      </c>
      <c r="N760" s="122">
        <f>('CBA Result'!$G$163*_xlfn.GAMMA.INV(T760,IF($O$2="Railway",$D$31,$D$32),IF($O$2="Railway",$F$31,$F$32)))</f>
        <v>550582949.98674834</v>
      </c>
      <c r="O760" s="122">
        <f>'CBA Result'!$G$162+'CBA Result'!$G$166+'CBA Result'!$G$167+'CBA Result'!$G$168+'CBA Result'!$G$169</f>
        <v>36081859.323037572</v>
      </c>
      <c r="P760" s="122">
        <f>'CBA Result'!$G$164+'CBA Result'!$G$165</f>
        <v>3215028601.0041852</v>
      </c>
      <c r="Q760" s="122">
        <f>'CBA Result'!$G$149</f>
        <v>-2742713597.7746048</v>
      </c>
      <c r="R760" s="122">
        <v>0.65246814788933705</v>
      </c>
      <c r="S760" s="122">
        <f t="shared" si="37"/>
        <v>4542923324.8747978</v>
      </c>
      <c r="T760" s="122">
        <v>0.82466684642321142</v>
      </c>
      <c r="U760" s="122">
        <f t="shared" si="38"/>
        <v>-2602137702.9769454</v>
      </c>
      <c r="V760" s="3">
        <f t="shared" si="39"/>
        <v>1.9712977250651025</v>
      </c>
    </row>
    <row r="761" spans="13:22" x14ac:dyDescent="0.25">
      <c r="M761" s="3">
        <v>757</v>
      </c>
      <c r="N761" s="122">
        <f>('CBA Result'!$G$163*_xlfn.GAMMA.INV(T761,IF($O$2="Railway",$D$31,$D$32),IF($O$2="Railway",$F$31,$F$32)))</f>
        <v>444514356.78482145</v>
      </c>
      <c r="O761" s="122">
        <f>'CBA Result'!$G$162+'CBA Result'!$G$166+'CBA Result'!$G$167+'CBA Result'!$G$168+'CBA Result'!$G$169</f>
        <v>36081859.323037572</v>
      </c>
      <c r="P761" s="122">
        <f>'CBA Result'!$G$164+'CBA Result'!$G$165</f>
        <v>3215028601.0041852</v>
      </c>
      <c r="Q761" s="122">
        <f>'CBA Result'!$G$149</f>
        <v>-2742713597.7746048</v>
      </c>
      <c r="R761" s="122">
        <v>0.11230864298572851</v>
      </c>
      <c r="S761" s="122">
        <f t="shared" si="37"/>
        <v>2072092453.0098701</v>
      </c>
      <c r="T761" s="122">
        <v>0.61579917879442925</v>
      </c>
      <c r="U761" s="122">
        <f t="shared" si="38"/>
        <v>-2100841603.1265938</v>
      </c>
      <c r="V761" s="3">
        <f t="shared" si="39"/>
        <v>1.2150790737001165</v>
      </c>
    </row>
    <row r="762" spans="13:22" x14ac:dyDescent="0.25">
      <c r="M762" s="3">
        <v>758</v>
      </c>
      <c r="N762" s="122">
        <f>('CBA Result'!$G$163*_xlfn.GAMMA.INV(T762,IF($O$2="Railway",$D$31,$D$32),IF($O$2="Railway",$F$31,$F$32)))</f>
        <v>454872519.23282027</v>
      </c>
      <c r="O762" s="122">
        <f>'CBA Result'!$G$162+'CBA Result'!$G$166+'CBA Result'!$G$167+'CBA Result'!$G$168+'CBA Result'!$G$169</f>
        <v>36081859.323037572</v>
      </c>
      <c r="P762" s="122">
        <f>'CBA Result'!$G$164+'CBA Result'!$G$165</f>
        <v>3215028601.0041852</v>
      </c>
      <c r="Q762" s="122">
        <f>'CBA Result'!$G$149</f>
        <v>-2742713597.7746048</v>
      </c>
      <c r="R762" s="122">
        <v>0.95927143750596089</v>
      </c>
      <c r="S762" s="122">
        <f t="shared" si="37"/>
        <v>6790317231.0894909</v>
      </c>
      <c r="T762" s="122">
        <v>0.64095533471633248</v>
      </c>
      <c r="U762" s="122">
        <f t="shared" si="38"/>
        <v>-2149795834.3466969</v>
      </c>
      <c r="V762" s="3">
        <f t="shared" si="39"/>
        <v>3.3869595862613902</v>
      </c>
    </row>
    <row r="763" spans="13:22" x14ac:dyDescent="0.25">
      <c r="M763" s="3">
        <v>759</v>
      </c>
      <c r="N763" s="122">
        <f>('CBA Result'!$G$163*_xlfn.GAMMA.INV(T763,IF($O$2="Railway",$D$31,$D$32),IF($O$2="Railway",$F$31,$F$32)))</f>
        <v>422442229.38158679</v>
      </c>
      <c r="O763" s="122">
        <f>'CBA Result'!$G$162+'CBA Result'!$G$166+'CBA Result'!$G$167+'CBA Result'!$G$168+'CBA Result'!$G$169</f>
        <v>36081859.323037572</v>
      </c>
      <c r="P763" s="122">
        <f>'CBA Result'!$G$164+'CBA Result'!$G$165</f>
        <v>3215028601.0041852</v>
      </c>
      <c r="Q763" s="122">
        <f>'CBA Result'!$G$149</f>
        <v>-2742713597.7746048</v>
      </c>
      <c r="R763" s="122">
        <v>0.81485882150678379</v>
      </c>
      <c r="S763" s="122">
        <f t="shared" si="37"/>
        <v>5431193358.2270145</v>
      </c>
      <c r="T763" s="122">
        <v>0.55928136181194255</v>
      </c>
      <c r="U763" s="122">
        <f t="shared" si="38"/>
        <v>-1996525414.4355896</v>
      </c>
      <c r="V763" s="3">
        <f t="shared" si="39"/>
        <v>2.9499837088708638</v>
      </c>
    </row>
    <row r="764" spans="13:22" x14ac:dyDescent="0.25">
      <c r="M764" s="3">
        <v>760</v>
      </c>
      <c r="N764" s="122">
        <f>('CBA Result'!$G$163*_xlfn.GAMMA.INV(T764,IF($O$2="Railway",$D$31,$D$32),IF($O$2="Railway",$F$31,$F$32)))</f>
        <v>304316903.90952313</v>
      </c>
      <c r="O764" s="122">
        <f>'CBA Result'!$G$162+'CBA Result'!$G$166+'CBA Result'!$G$167+'CBA Result'!$G$168+'CBA Result'!$G$169</f>
        <v>36081859.323037572</v>
      </c>
      <c r="P764" s="122">
        <f>'CBA Result'!$G$164+'CBA Result'!$G$165</f>
        <v>3215028601.0041852</v>
      </c>
      <c r="Q764" s="122">
        <f>'CBA Result'!$G$149</f>
        <v>-2742713597.7746048</v>
      </c>
      <c r="R764" s="122">
        <v>3.6495887523877335E-2</v>
      </c>
      <c r="S764" s="122">
        <f t="shared" si="37"/>
        <v>1501383998.9710643</v>
      </c>
      <c r="T764" s="122">
        <v>0.23250360347009535</v>
      </c>
      <c r="U764" s="122">
        <f t="shared" si="38"/>
        <v>-1438247387.3105614</v>
      </c>
      <c r="V764" s="3">
        <f t="shared" si="39"/>
        <v>1.2805743841104076</v>
      </c>
    </row>
    <row r="765" spans="13:22" x14ac:dyDescent="0.25">
      <c r="M765" s="3">
        <v>761</v>
      </c>
      <c r="N765" s="122">
        <f>('CBA Result'!$G$163*_xlfn.GAMMA.INV(T765,IF($O$2="Railway",$D$31,$D$32),IF($O$2="Railway",$F$31,$F$32)))</f>
        <v>572933492.48304641</v>
      </c>
      <c r="O765" s="122">
        <f>'CBA Result'!$G$162+'CBA Result'!$G$166+'CBA Result'!$G$167+'CBA Result'!$G$168+'CBA Result'!$G$169</f>
        <v>36081859.323037572</v>
      </c>
      <c r="P765" s="122">
        <f>'CBA Result'!$G$164+'CBA Result'!$G$165</f>
        <v>3215028601.0041852</v>
      </c>
      <c r="Q765" s="122">
        <f>'CBA Result'!$G$149</f>
        <v>-2742713597.7746048</v>
      </c>
      <c r="R765" s="122">
        <v>0.92665743959826152</v>
      </c>
      <c r="S765" s="122">
        <f t="shared" si="37"/>
        <v>6353299784.6451988</v>
      </c>
      <c r="T765" s="122">
        <v>0.85483109382929245</v>
      </c>
      <c r="U765" s="122">
        <f t="shared" si="38"/>
        <v>-2707769723.2075129</v>
      </c>
      <c r="V765" s="3">
        <f t="shared" si="39"/>
        <v>2.5712360533391334</v>
      </c>
    </row>
    <row r="766" spans="13:22" x14ac:dyDescent="0.25">
      <c r="M766" s="3">
        <v>762</v>
      </c>
      <c r="N766" s="122">
        <f>('CBA Result'!$G$163*_xlfn.GAMMA.INV(T766,IF($O$2="Railway",$D$31,$D$32),IF($O$2="Railway",$F$31,$F$32)))</f>
        <v>212868096.06494626</v>
      </c>
      <c r="O766" s="122">
        <f>'CBA Result'!$G$162+'CBA Result'!$G$166+'CBA Result'!$G$167+'CBA Result'!$G$168+'CBA Result'!$G$169</f>
        <v>36081859.323037572</v>
      </c>
      <c r="P766" s="122">
        <f>'CBA Result'!$G$164+'CBA Result'!$G$165</f>
        <v>3215028601.0041852</v>
      </c>
      <c r="Q766" s="122">
        <f>'CBA Result'!$G$149</f>
        <v>-2742713597.7746048</v>
      </c>
      <c r="R766" s="122">
        <v>0.79406330559322447</v>
      </c>
      <c r="S766" s="122">
        <f t="shared" si="37"/>
        <v>5299981937.93326</v>
      </c>
      <c r="T766" s="122">
        <v>5.5765094249786151E-2</v>
      </c>
      <c r="U766" s="122">
        <f t="shared" si="38"/>
        <v>-1006046588.5201255</v>
      </c>
      <c r="V766" s="3">
        <f t="shared" si="39"/>
        <v>5.5155814418928779</v>
      </c>
    </row>
    <row r="767" spans="13:22" x14ac:dyDescent="0.25">
      <c r="M767" s="3">
        <v>763</v>
      </c>
      <c r="N767" s="122">
        <f>('CBA Result'!$G$163*_xlfn.GAMMA.INV(T767,IF($O$2="Railway",$D$31,$D$32),IF($O$2="Railway",$F$31,$F$32)))</f>
        <v>456300983.43494892</v>
      </c>
      <c r="O767" s="122">
        <f>'CBA Result'!$G$162+'CBA Result'!$G$166+'CBA Result'!$G$167+'CBA Result'!$G$168+'CBA Result'!$G$169</f>
        <v>36081859.323037572</v>
      </c>
      <c r="P767" s="122">
        <f>'CBA Result'!$G$164+'CBA Result'!$G$165</f>
        <v>3215028601.0041852</v>
      </c>
      <c r="Q767" s="122">
        <f>'CBA Result'!$G$149</f>
        <v>-2742713597.7746048</v>
      </c>
      <c r="R767" s="122">
        <v>0.45071434574334479</v>
      </c>
      <c r="S767" s="122">
        <f t="shared" si="37"/>
        <v>3648124457.0470343</v>
      </c>
      <c r="T767" s="122">
        <v>0.64435041960020922</v>
      </c>
      <c r="U767" s="122">
        <f t="shared" si="38"/>
        <v>-2156546970.6791992</v>
      </c>
      <c r="V767" s="3">
        <f t="shared" si="39"/>
        <v>1.9199708404686304</v>
      </c>
    </row>
    <row r="768" spans="13:22" x14ac:dyDescent="0.25">
      <c r="M768" s="3">
        <v>764</v>
      </c>
      <c r="N768" s="122">
        <f>('CBA Result'!$G$163*_xlfn.GAMMA.INV(T768,IF($O$2="Railway",$D$31,$D$32),IF($O$2="Railway",$F$31,$F$32)))</f>
        <v>279579175.39199352</v>
      </c>
      <c r="O768" s="122">
        <f>'CBA Result'!$G$162+'CBA Result'!$G$166+'CBA Result'!$G$167+'CBA Result'!$G$168+'CBA Result'!$G$169</f>
        <v>36081859.323037572</v>
      </c>
      <c r="P768" s="122">
        <f>'CBA Result'!$G$164+'CBA Result'!$G$165</f>
        <v>3215028601.0041852</v>
      </c>
      <c r="Q768" s="122">
        <f>'CBA Result'!$G$149</f>
        <v>-2742713597.7746048</v>
      </c>
      <c r="R768" s="122">
        <v>0.84146298289056587</v>
      </c>
      <c r="S768" s="122">
        <f t="shared" si="37"/>
        <v>5611436409.0276146</v>
      </c>
      <c r="T768" s="122">
        <v>0.1727300033741459</v>
      </c>
      <c r="U768" s="122">
        <f t="shared" si="38"/>
        <v>-1321333167.4586372</v>
      </c>
      <c r="V768" s="3">
        <f t="shared" si="39"/>
        <v>4.4856948949086197</v>
      </c>
    </row>
    <row r="769" spans="13:22" x14ac:dyDescent="0.25">
      <c r="M769" s="3">
        <v>765</v>
      </c>
      <c r="N769" s="122">
        <f>('CBA Result'!$G$163*_xlfn.GAMMA.INV(T769,IF($O$2="Railway",$D$31,$D$32),IF($O$2="Railway",$F$31,$F$32)))</f>
        <v>350706706.81649953</v>
      </c>
      <c r="O769" s="122">
        <f>'CBA Result'!$G$162+'CBA Result'!$G$166+'CBA Result'!$G$167+'CBA Result'!$G$168+'CBA Result'!$G$169</f>
        <v>36081859.323037572</v>
      </c>
      <c r="P769" s="122">
        <f>'CBA Result'!$G$164+'CBA Result'!$G$165</f>
        <v>3215028601.0041852</v>
      </c>
      <c r="Q769" s="122">
        <f>'CBA Result'!$G$149</f>
        <v>-2742713597.7746048</v>
      </c>
      <c r="R769" s="122">
        <v>0.34709230891874221</v>
      </c>
      <c r="S769" s="122">
        <f t="shared" si="37"/>
        <v>3208244706.7467575</v>
      </c>
      <c r="T769" s="122">
        <v>0.35886421958944958</v>
      </c>
      <c r="U769" s="122">
        <f t="shared" si="38"/>
        <v>-1657492562.2307405</v>
      </c>
      <c r="V769" s="3">
        <f t="shared" si="39"/>
        <v>2.1689589171054315</v>
      </c>
    </row>
    <row r="770" spans="13:22" x14ac:dyDescent="0.25">
      <c r="M770" s="3">
        <v>766</v>
      </c>
      <c r="N770" s="122">
        <f>('CBA Result'!$G$163*_xlfn.GAMMA.INV(T770,IF($O$2="Railway",$D$31,$D$32),IF($O$2="Railway",$F$31,$F$32)))</f>
        <v>422418455.12153465</v>
      </c>
      <c r="O770" s="122">
        <f>'CBA Result'!$G$162+'CBA Result'!$G$166+'CBA Result'!$G$167+'CBA Result'!$G$168+'CBA Result'!$G$169</f>
        <v>36081859.323037572</v>
      </c>
      <c r="P770" s="122">
        <f>'CBA Result'!$G$164+'CBA Result'!$G$165</f>
        <v>3215028601.0041852</v>
      </c>
      <c r="Q770" s="122">
        <f>'CBA Result'!$G$149</f>
        <v>-2742713597.7746048</v>
      </c>
      <c r="R770" s="122">
        <v>0.56513588641349055</v>
      </c>
      <c r="S770" s="122">
        <f t="shared" si="37"/>
        <v>4141754649.4785447</v>
      </c>
      <c r="T770" s="122">
        <v>0.55921854485858846</v>
      </c>
      <c r="U770" s="122">
        <f t="shared" si="38"/>
        <v>-1996413053.7123895</v>
      </c>
      <c r="V770" s="3">
        <f t="shared" si="39"/>
        <v>2.3042601105862364</v>
      </c>
    </row>
    <row r="771" spans="13:22" x14ac:dyDescent="0.25">
      <c r="M771" s="3">
        <v>767</v>
      </c>
      <c r="N771" s="122">
        <f>('CBA Result'!$G$163*_xlfn.GAMMA.INV(T771,IF($O$2="Railway",$D$31,$D$32),IF($O$2="Railway",$F$31,$F$32)))</f>
        <v>831544109.82545495</v>
      </c>
      <c r="O771" s="122">
        <f>'CBA Result'!$G$162+'CBA Result'!$G$166+'CBA Result'!$G$167+'CBA Result'!$G$168+'CBA Result'!$G$169</f>
        <v>36081859.323037572</v>
      </c>
      <c r="P771" s="122">
        <f>'CBA Result'!$G$164+'CBA Result'!$G$165</f>
        <v>3215028601.0041852</v>
      </c>
      <c r="Q771" s="122">
        <f>'CBA Result'!$G$149</f>
        <v>-2742713597.7746048</v>
      </c>
      <c r="R771" s="122">
        <v>0.27206335037987217</v>
      </c>
      <c r="S771" s="122">
        <f t="shared" si="37"/>
        <v>2880131484.4703193</v>
      </c>
      <c r="T771" s="122">
        <v>0.98951593405242233</v>
      </c>
      <c r="U771" s="122">
        <f t="shared" si="38"/>
        <v>-3930002336.4641008</v>
      </c>
      <c r="V771" s="3">
        <f t="shared" si="39"/>
        <v>0.95362728384297646</v>
      </c>
    </row>
    <row r="772" spans="13:22" x14ac:dyDescent="0.25">
      <c r="M772" s="3">
        <v>768</v>
      </c>
      <c r="N772" s="122">
        <f>('CBA Result'!$G$163*_xlfn.GAMMA.INV(T772,IF($O$2="Railway",$D$31,$D$32),IF($O$2="Railway",$F$31,$F$32)))</f>
        <v>409552416.3499921</v>
      </c>
      <c r="O772" s="122">
        <f>'CBA Result'!$G$162+'CBA Result'!$G$166+'CBA Result'!$G$167+'CBA Result'!$G$168+'CBA Result'!$G$169</f>
        <v>36081859.323037572</v>
      </c>
      <c r="P772" s="122">
        <f>'CBA Result'!$G$164+'CBA Result'!$G$165</f>
        <v>3215028601.0041852</v>
      </c>
      <c r="Q772" s="122">
        <f>'CBA Result'!$G$149</f>
        <v>-2742713597.7746048</v>
      </c>
      <c r="R772" s="122">
        <v>0.97388388262128789</v>
      </c>
      <c r="S772" s="122">
        <f t="shared" si="37"/>
        <v>7065820521.146307</v>
      </c>
      <c r="T772" s="122">
        <v>0.52469137384414222</v>
      </c>
      <c r="U772" s="122">
        <f t="shared" si="38"/>
        <v>-1935606222.3780739</v>
      </c>
      <c r="V772" s="3">
        <f t="shared" si="39"/>
        <v>3.8806729953527479</v>
      </c>
    </row>
    <row r="773" spans="13:22" x14ac:dyDescent="0.25">
      <c r="M773" s="3">
        <v>769</v>
      </c>
      <c r="N773" s="122">
        <f>('CBA Result'!$G$163*_xlfn.GAMMA.INV(T773,IF($O$2="Railway",$D$31,$D$32),IF($O$2="Railway",$F$31,$F$32)))</f>
        <v>524665078.49188608</v>
      </c>
      <c r="O773" s="122">
        <f>'CBA Result'!$G$162+'CBA Result'!$G$166+'CBA Result'!$G$167+'CBA Result'!$G$168+'CBA Result'!$G$169</f>
        <v>36081859.323037572</v>
      </c>
      <c r="P773" s="122">
        <f>'CBA Result'!$G$164+'CBA Result'!$G$165</f>
        <v>3215028601.0041852</v>
      </c>
      <c r="Q773" s="122">
        <f>'CBA Result'!$G$149</f>
        <v>-2742713597.7746048</v>
      </c>
      <c r="R773" s="122">
        <v>0.66926522564245516</v>
      </c>
      <c r="S773" s="122">
        <f t="shared" si="37"/>
        <v>4624198744.4210062</v>
      </c>
      <c r="T773" s="122">
        <v>0.78384004349321046</v>
      </c>
      <c r="U773" s="122">
        <f t="shared" si="38"/>
        <v>-2479645950.1914372</v>
      </c>
      <c r="V773" s="3">
        <f t="shared" si="39"/>
        <v>2.0910024198557999</v>
      </c>
    </row>
    <row r="774" spans="13:22" x14ac:dyDescent="0.25">
      <c r="M774" s="3">
        <v>770</v>
      </c>
      <c r="N774" s="122">
        <f>('CBA Result'!$G$163*_xlfn.GAMMA.INV(T774,IF($O$2="Railway",$D$31,$D$32),IF($O$2="Railway",$F$31,$F$32)))</f>
        <v>642458410.29729414</v>
      </c>
      <c r="O774" s="122">
        <f>'CBA Result'!$G$162+'CBA Result'!$G$166+'CBA Result'!$G$167+'CBA Result'!$G$168+'CBA Result'!$G$169</f>
        <v>36081859.323037572</v>
      </c>
      <c r="P774" s="122">
        <f>'CBA Result'!$G$164+'CBA Result'!$G$165</f>
        <v>3215028601.0041852</v>
      </c>
      <c r="Q774" s="122">
        <f>'CBA Result'!$G$149</f>
        <v>-2742713597.7746048</v>
      </c>
      <c r="R774" s="122">
        <v>0.98187530378487076</v>
      </c>
      <c r="S774" s="122">
        <f t="shared" ref="S774:S837" si="40">_xlfn.BETA.INV(R774,IF($O$2="Railway",$I$30,$J$30),IF($O$2="Railway",$I$31,$J$31),IF($O$2="Railway",$I$27,$J$27),IF($O$2="Railway",$I$29,$J$29))*P774</f>
        <v>7263580402.0129242</v>
      </c>
      <c r="T774" s="122">
        <v>0.92283225377804345</v>
      </c>
      <c r="U774" s="122">
        <f t="shared" ref="U774:U837" si="41">_xlfn.GAMMA.INV(T774,IF($O$2="Railway",$D$31,$D$32),IF($O$2="Railway",$F$31,$F$32))*Q774</f>
        <v>-3036354925.3921824</v>
      </c>
      <c r="V774" s="3">
        <f t="shared" ref="V774:V837" si="42">(N774+O774+S774)/-U774</f>
        <v>2.6156759887375269</v>
      </c>
    </row>
    <row r="775" spans="13:22" x14ac:dyDescent="0.25">
      <c r="M775" s="3">
        <v>771</v>
      </c>
      <c r="N775" s="122">
        <f>('CBA Result'!$G$163*_xlfn.GAMMA.INV(T775,IF($O$2="Railway",$D$31,$D$32),IF($O$2="Railway",$F$31,$F$32)))</f>
        <v>225165963.74981356</v>
      </c>
      <c r="O775" s="122">
        <f>'CBA Result'!$G$162+'CBA Result'!$G$166+'CBA Result'!$G$167+'CBA Result'!$G$168+'CBA Result'!$G$169</f>
        <v>36081859.323037572</v>
      </c>
      <c r="P775" s="122">
        <f>'CBA Result'!$G$164+'CBA Result'!$G$165</f>
        <v>3215028601.0041852</v>
      </c>
      <c r="Q775" s="122">
        <f>'CBA Result'!$G$149</f>
        <v>-2742713597.7746048</v>
      </c>
      <c r="R775" s="122">
        <v>0.61711549396003773</v>
      </c>
      <c r="S775" s="122">
        <f t="shared" si="40"/>
        <v>4376713924.8146954</v>
      </c>
      <c r="T775" s="122">
        <v>7.1846225083537441E-2</v>
      </c>
      <c r="U775" s="122">
        <f t="shared" si="41"/>
        <v>-1064168157.976254</v>
      </c>
      <c r="V775" s="3">
        <f t="shared" si="42"/>
        <v>4.3582978057787729</v>
      </c>
    </row>
    <row r="776" spans="13:22" x14ac:dyDescent="0.25">
      <c r="M776" s="3">
        <v>772</v>
      </c>
      <c r="N776" s="122">
        <f>('CBA Result'!$G$163*_xlfn.GAMMA.INV(T776,IF($O$2="Railway",$D$31,$D$32),IF($O$2="Railway",$F$31,$F$32)))</f>
        <v>489930154.9928816</v>
      </c>
      <c r="O776" s="122">
        <f>'CBA Result'!$G$162+'CBA Result'!$G$166+'CBA Result'!$G$167+'CBA Result'!$G$168+'CBA Result'!$G$169</f>
        <v>36081859.323037572</v>
      </c>
      <c r="P776" s="122">
        <f>'CBA Result'!$G$164+'CBA Result'!$G$165</f>
        <v>3215028601.0041852</v>
      </c>
      <c r="Q776" s="122">
        <f>'CBA Result'!$G$149</f>
        <v>-2742713597.7746048</v>
      </c>
      <c r="R776" s="122">
        <v>0.83416044954766544</v>
      </c>
      <c r="S776" s="122">
        <f t="shared" si="40"/>
        <v>5560383049.2017097</v>
      </c>
      <c r="T776" s="122">
        <v>0.71873162956390291</v>
      </c>
      <c r="U776" s="122">
        <f t="shared" si="41"/>
        <v>-2315483485.5728822</v>
      </c>
      <c r="V776" s="3">
        <f t="shared" si="42"/>
        <v>2.6285633654656673</v>
      </c>
    </row>
    <row r="777" spans="13:22" x14ac:dyDescent="0.25">
      <c r="M777" s="3">
        <v>773</v>
      </c>
      <c r="N777" s="122">
        <f>('CBA Result'!$G$163*_xlfn.GAMMA.INV(T777,IF($O$2="Railway",$D$31,$D$32),IF($O$2="Railway",$F$31,$F$32)))</f>
        <v>233960821.77135953</v>
      </c>
      <c r="O777" s="122">
        <f>'CBA Result'!$G$162+'CBA Result'!$G$166+'CBA Result'!$G$167+'CBA Result'!$G$168+'CBA Result'!$G$169</f>
        <v>36081859.323037572</v>
      </c>
      <c r="P777" s="122">
        <f>'CBA Result'!$G$164+'CBA Result'!$G$165</f>
        <v>3215028601.0041852</v>
      </c>
      <c r="Q777" s="122">
        <f>'CBA Result'!$G$149</f>
        <v>-2742713597.7746048</v>
      </c>
      <c r="R777" s="122">
        <v>0.38723733314119491</v>
      </c>
      <c r="S777" s="122">
        <f t="shared" si="40"/>
        <v>3379349315.3559456</v>
      </c>
      <c r="T777" s="122">
        <v>8.4906092279691814E-2</v>
      </c>
      <c r="U777" s="122">
        <f t="shared" si="41"/>
        <v>-1105733977.7146692</v>
      </c>
      <c r="V777" s="3">
        <f t="shared" si="42"/>
        <v>3.3004249394532539</v>
      </c>
    </row>
    <row r="778" spans="13:22" x14ac:dyDescent="0.25">
      <c r="M778" s="3">
        <v>774</v>
      </c>
      <c r="N778" s="122">
        <f>('CBA Result'!$G$163*_xlfn.GAMMA.INV(T778,IF($O$2="Railway",$D$31,$D$32),IF($O$2="Railway",$F$31,$F$32)))</f>
        <v>346744528.7861405</v>
      </c>
      <c r="O778" s="122">
        <f>'CBA Result'!$G$162+'CBA Result'!$G$166+'CBA Result'!$G$167+'CBA Result'!$G$168+'CBA Result'!$G$169</f>
        <v>36081859.323037572</v>
      </c>
      <c r="P778" s="122">
        <f>'CBA Result'!$G$164+'CBA Result'!$G$165</f>
        <v>3215028601.0041852</v>
      </c>
      <c r="Q778" s="122">
        <f>'CBA Result'!$G$149</f>
        <v>-2742713597.7746048</v>
      </c>
      <c r="R778" s="122">
        <v>4.7988697132524183E-2</v>
      </c>
      <c r="S778" s="122">
        <f t="shared" si="40"/>
        <v>1610779656.8402867</v>
      </c>
      <c r="T778" s="122">
        <v>0.34764783028732416</v>
      </c>
      <c r="U778" s="122">
        <f t="shared" si="41"/>
        <v>-1638766713.8568447</v>
      </c>
      <c r="V778" s="3">
        <f t="shared" si="42"/>
        <v>1.2165282758627092</v>
      </c>
    </row>
    <row r="779" spans="13:22" x14ac:dyDescent="0.25">
      <c r="M779" s="3">
        <v>775</v>
      </c>
      <c r="N779" s="122">
        <f>('CBA Result'!$G$163*_xlfn.GAMMA.INV(T779,IF($O$2="Railway",$D$31,$D$32),IF($O$2="Railway",$F$31,$F$32)))</f>
        <v>404202761.99756169</v>
      </c>
      <c r="O779" s="122">
        <f>'CBA Result'!$G$162+'CBA Result'!$G$166+'CBA Result'!$G$167+'CBA Result'!$G$168+'CBA Result'!$G$169</f>
        <v>36081859.323037572</v>
      </c>
      <c r="P779" s="122">
        <f>'CBA Result'!$G$164+'CBA Result'!$G$165</f>
        <v>3215028601.0041852</v>
      </c>
      <c r="Q779" s="122">
        <f>'CBA Result'!$G$149</f>
        <v>-2742713597.7746048</v>
      </c>
      <c r="R779" s="122">
        <v>2.0086036342779279E-2</v>
      </c>
      <c r="S779" s="122">
        <f t="shared" si="40"/>
        <v>1308787793.3723137</v>
      </c>
      <c r="T779" s="122">
        <v>0.51005075618950535</v>
      </c>
      <c r="U779" s="122">
        <f t="shared" si="41"/>
        <v>-1910322952.5479987</v>
      </c>
      <c r="V779" s="3">
        <f t="shared" si="42"/>
        <v>0.91558990712015009</v>
      </c>
    </row>
    <row r="780" spans="13:22" x14ac:dyDescent="0.25">
      <c r="M780" s="3">
        <v>776</v>
      </c>
      <c r="N780" s="122">
        <f>('CBA Result'!$G$163*_xlfn.GAMMA.INV(T780,IF($O$2="Railway",$D$31,$D$32),IF($O$2="Railway",$F$31,$F$32)))</f>
        <v>454289163.18198889</v>
      </c>
      <c r="O780" s="122">
        <f>'CBA Result'!$G$162+'CBA Result'!$G$166+'CBA Result'!$G$167+'CBA Result'!$G$168+'CBA Result'!$G$169</f>
        <v>36081859.323037572</v>
      </c>
      <c r="P780" s="122">
        <f>'CBA Result'!$G$164+'CBA Result'!$G$165</f>
        <v>3215028601.0041852</v>
      </c>
      <c r="Q780" s="122">
        <f>'CBA Result'!$G$149</f>
        <v>-2742713597.7746048</v>
      </c>
      <c r="R780" s="122">
        <v>1.0928754025324228E-2</v>
      </c>
      <c r="S780" s="122">
        <f t="shared" si="40"/>
        <v>1161921942.2213874</v>
      </c>
      <c r="T780" s="122">
        <v>0.63956358820695369</v>
      </c>
      <c r="U780" s="122">
        <f t="shared" si="41"/>
        <v>-2147038806.047574</v>
      </c>
      <c r="V780" s="3">
        <f t="shared" si="42"/>
        <v>0.76956828170613056</v>
      </c>
    </row>
    <row r="781" spans="13:22" x14ac:dyDescent="0.25">
      <c r="M781" s="3">
        <v>777</v>
      </c>
      <c r="N781" s="122">
        <f>('CBA Result'!$G$163*_xlfn.GAMMA.INV(T781,IF($O$2="Railway",$D$31,$D$32),IF($O$2="Railway",$F$31,$F$32)))</f>
        <v>683821009.10645676</v>
      </c>
      <c r="O781" s="122">
        <f>'CBA Result'!$G$162+'CBA Result'!$G$166+'CBA Result'!$G$167+'CBA Result'!$G$168+'CBA Result'!$G$169</f>
        <v>36081859.323037572</v>
      </c>
      <c r="P781" s="122">
        <f>'CBA Result'!$G$164+'CBA Result'!$G$165</f>
        <v>3215028601.0041852</v>
      </c>
      <c r="Q781" s="122">
        <f>'CBA Result'!$G$149</f>
        <v>-2742713597.7746048</v>
      </c>
      <c r="R781" s="122">
        <v>0.11099934805722378</v>
      </c>
      <c r="S781" s="122">
        <f t="shared" si="40"/>
        <v>2064126659.8121941</v>
      </c>
      <c r="T781" s="122">
        <v>0.94852347329458786</v>
      </c>
      <c r="U781" s="122">
        <f t="shared" si="41"/>
        <v>-3231840778.8081331</v>
      </c>
      <c r="V781" s="3">
        <f t="shared" si="42"/>
        <v>0.86143771267977121</v>
      </c>
    </row>
    <row r="782" spans="13:22" x14ac:dyDescent="0.25">
      <c r="M782" s="3">
        <v>778</v>
      </c>
      <c r="N782" s="122">
        <f>('CBA Result'!$G$163*_xlfn.GAMMA.INV(T782,IF($O$2="Railway",$D$31,$D$32),IF($O$2="Railway",$F$31,$F$32)))</f>
        <v>329186793.96453726</v>
      </c>
      <c r="O782" s="122">
        <f>'CBA Result'!$G$162+'CBA Result'!$G$166+'CBA Result'!$G$167+'CBA Result'!$G$168+'CBA Result'!$G$169</f>
        <v>36081859.323037572</v>
      </c>
      <c r="P782" s="122">
        <f>'CBA Result'!$G$164+'CBA Result'!$G$165</f>
        <v>3215028601.0041852</v>
      </c>
      <c r="Q782" s="122">
        <f>'CBA Result'!$G$149</f>
        <v>-2742713597.7746048</v>
      </c>
      <c r="R782" s="122">
        <v>0.58959832679082158</v>
      </c>
      <c r="S782" s="122">
        <f t="shared" si="40"/>
        <v>4251134853.8734808</v>
      </c>
      <c r="T782" s="122">
        <v>0.29863982399638833</v>
      </c>
      <c r="U782" s="122">
        <f t="shared" si="41"/>
        <v>-1555786222.4354074</v>
      </c>
      <c r="V782" s="3">
        <f t="shared" si="42"/>
        <v>2.9672479679981985</v>
      </c>
    </row>
    <row r="783" spans="13:22" x14ac:dyDescent="0.25">
      <c r="M783" s="3">
        <v>779</v>
      </c>
      <c r="N783" s="122">
        <f>('CBA Result'!$G$163*_xlfn.GAMMA.INV(T783,IF($O$2="Railway",$D$31,$D$32),IF($O$2="Railway",$F$31,$F$32)))</f>
        <v>372751527.48022193</v>
      </c>
      <c r="O783" s="122">
        <f>'CBA Result'!$G$162+'CBA Result'!$G$166+'CBA Result'!$G$167+'CBA Result'!$G$168+'CBA Result'!$G$169</f>
        <v>36081859.323037572</v>
      </c>
      <c r="P783" s="122">
        <f>'CBA Result'!$G$164+'CBA Result'!$G$165</f>
        <v>3215028601.0041852</v>
      </c>
      <c r="Q783" s="122">
        <f>'CBA Result'!$G$149</f>
        <v>-2742713597.7746048</v>
      </c>
      <c r="R783" s="122">
        <v>0.32377923000148656</v>
      </c>
      <c r="S783" s="122">
        <f t="shared" si="40"/>
        <v>3107793282.5648375</v>
      </c>
      <c r="T783" s="122">
        <v>0.42166186202996425</v>
      </c>
      <c r="U783" s="122">
        <f t="shared" si="41"/>
        <v>-1761679695.1701422</v>
      </c>
      <c r="V783" s="3">
        <f t="shared" si="42"/>
        <v>1.9961782377405801</v>
      </c>
    </row>
    <row r="784" spans="13:22" x14ac:dyDescent="0.25">
      <c r="M784" s="3">
        <v>780</v>
      </c>
      <c r="N784" s="122">
        <f>('CBA Result'!$G$163*_xlfn.GAMMA.INV(T784,IF($O$2="Railway",$D$31,$D$32),IF($O$2="Railway",$F$31,$F$32)))</f>
        <v>595762812.39061201</v>
      </c>
      <c r="O784" s="122">
        <f>'CBA Result'!$G$162+'CBA Result'!$G$166+'CBA Result'!$G$167+'CBA Result'!$G$168+'CBA Result'!$G$169</f>
        <v>36081859.323037572</v>
      </c>
      <c r="P784" s="122">
        <f>'CBA Result'!$G$164+'CBA Result'!$G$165</f>
        <v>3215028601.0041852</v>
      </c>
      <c r="Q784" s="122">
        <f>'CBA Result'!$G$149</f>
        <v>-2742713597.7746048</v>
      </c>
      <c r="R784" s="122">
        <v>0.32131950182497981</v>
      </c>
      <c r="S784" s="122">
        <f t="shared" si="40"/>
        <v>3097130947.2979279</v>
      </c>
      <c r="T784" s="122">
        <v>0.88118242008905256</v>
      </c>
      <c r="U784" s="122">
        <f t="shared" si="41"/>
        <v>-2815664517.3819933</v>
      </c>
      <c r="V784" s="3">
        <f t="shared" si="42"/>
        <v>1.3243678698195129</v>
      </c>
    </row>
    <row r="785" spans="13:22" x14ac:dyDescent="0.25">
      <c r="M785" s="3">
        <v>781</v>
      </c>
      <c r="N785" s="122">
        <f>('CBA Result'!$G$163*_xlfn.GAMMA.INV(T785,IF($O$2="Railway",$D$31,$D$32),IF($O$2="Railway",$F$31,$F$32)))</f>
        <v>294171657.53217876</v>
      </c>
      <c r="O785" s="122">
        <f>'CBA Result'!$G$162+'CBA Result'!$G$166+'CBA Result'!$G$167+'CBA Result'!$G$168+'CBA Result'!$G$169</f>
        <v>36081859.323037572</v>
      </c>
      <c r="P785" s="122">
        <f>'CBA Result'!$G$164+'CBA Result'!$G$165</f>
        <v>3215028601.0041852</v>
      </c>
      <c r="Q785" s="122">
        <f>'CBA Result'!$G$149</f>
        <v>-2742713597.7746048</v>
      </c>
      <c r="R785" s="122">
        <v>0.56711999359629739</v>
      </c>
      <c r="S785" s="122">
        <f t="shared" si="40"/>
        <v>4150556636.5178847</v>
      </c>
      <c r="T785" s="122">
        <v>0.20713343109587612</v>
      </c>
      <c r="U785" s="122">
        <f t="shared" si="41"/>
        <v>-1390299429.4140928</v>
      </c>
      <c r="V785" s="3">
        <f t="shared" si="42"/>
        <v>3.2229101577502823</v>
      </c>
    </row>
    <row r="786" spans="13:22" x14ac:dyDescent="0.25">
      <c r="M786" s="3">
        <v>782</v>
      </c>
      <c r="N786" s="122">
        <f>('CBA Result'!$G$163*_xlfn.GAMMA.INV(T786,IF($O$2="Railway",$D$31,$D$32),IF($O$2="Railway",$F$31,$F$32)))</f>
        <v>422943916.28134984</v>
      </c>
      <c r="O786" s="122">
        <f>'CBA Result'!$G$162+'CBA Result'!$G$166+'CBA Result'!$G$167+'CBA Result'!$G$168+'CBA Result'!$G$169</f>
        <v>36081859.323037572</v>
      </c>
      <c r="P786" s="122">
        <f>'CBA Result'!$G$164+'CBA Result'!$G$165</f>
        <v>3215028601.0041852</v>
      </c>
      <c r="Q786" s="122">
        <f>'CBA Result'!$G$149</f>
        <v>-2742713597.7746048</v>
      </c>
      <c r="R786" s="122">
        <v>9.2296902581705087E-2</v>
      </c>
      <c r="S786" s="122">
        <f t="shared" si="40"/>
        <v>1945636227.4367831</v>
      </c>
      <c r="T786" s="122">
        <v>0.56060603276682064</v>
      </c>
      <c r="U786" s="122">
        <f t="shared" si="41"/>
        <v>-1998896462.0624628</v>
      </c>
      <c r="V786" s="3">
        <f t="shared" si="42"/>
        <v>1.2029947767079634</v>
      </c>
    </row>
    <row r="787" spans="13:22" x14ac:dyDescent="0.25">
      <c r="M787" s="3">
        <v>783</v>
      </c>
      <c r="N787" s="122">
        <f>('CBA Result'!$G$163*_xlfn.GAMMA.INV(T787,IF($O$2="Railway",$D$31,$D$32),IF($O$2="Railway",$F$31,$F$32)))</f>
        <v>353783512.57983172</v>
      </c>
      <c r="O787" s="122">
        <f>'CBA Result'!$G$162+'CBA Result'!$G$166+'CBA Result'!$G$167+'CBA Result'!$G$168+'CBA Result'!$G$169</f>
        <v>36081859.323037572</v>
      </c>
      <c r="P787" s="122">
        <f>'CBA Result'!$G$164+'CBA Result'!$G$165</f>
        <v>3215028601.0041852</v>
      </c>
      <c r="Q787" s="122">
        <f>'CBA Result'!$G$149</f>
        <v>-2742713597.7746048</v>
      </c>
      <c r="R787" s="122">
        <v>0.23331314541609571</v>
      </c>
      <c r="S787" s="122">
        <f t="shared" si="40"/>
        <v>2702946928.4699149</v>
      </c>
      <c r="T787" s="122">
        <v>0.36759973478122454</v>
      </c>
      <c r="U787" s="122">
        <f t="shared" si="41"/>
        <v>-1672034008.3138349</v>
      </c>
      <c r="V787" s="3">
        <f t="shared" si="42"/>
        <v>1.849730498898007</v>
      </c>
    </row>
    <row r="788" spans="13:22" x14ac:dyDescent="0.25">
      <c r="M788" s="3">
        <v>784</v>
      </c>
      <c r="N788" s="122">
        <f>('CBA Result'!$G$163*_xlfn.GAMMA.INV(T788,IF($O$2="Railway",$D$31,$D$32),IF($O$2="Railway",$F$31,$F$32)))</f>
        <v>211800300.25290659</v>
      </c>
      <c r="O788" s="122">
        <f>'CBA Result'!$G$162+'CBA Result'!$G$166+'CBA Result'!$G$167+'CBA Result'!$G$168+'CBA Result'!$G$169</f>
        <v>36081859.323037572</v>
      </c>
      <c r="P788" s="122">
        <f>'CBA Result'!$G$164+'CBA Result'!$G$165</f>
        <v>3215028601.0041852</v>
      </c>
      <c r="Q788" s="122">
        <f>'CBA Result'!$G$149</f>
        <v>-2742713597.7746048</v>
      </c>
      <c r="R788" s="122">
        <v>0.12102063202310842</v>
      </c>
      <c r="S788" s="122">
        <f t="shared" si="40"/>
        <v>2124152495.6767604</v>
      </c>
      <c r="T788" s="122">
        <v>5.4487806607064315E-2</v>
      </c>
      <c r="U788" s="122">
        <f t="shared" si="41"/>
        <v>-1001000025.160951</v>
      </c>
      <c r="V788" s="3">
        <f t="shared" si="42"/>
        <v>2.3696649306989825</v>
      </c>
    </row>
    <row r="789" spans="13:22" x14ac:dyDescent="0.25">
      <c r="M789" s="3">
        <v>785</v>
      </c>
      <c r="N789" s="122">
        <f>('CBA Result'!$G$163*_xlfn.GAMMA.INV(T789,IF($O$2="Railway",$D$31,$D$32),IF($O$2="Railway",$F$31,$F$32)))</f>
        <v>365303842.52344078</v>
      </c>
      <c r="O789" s="122">
        <f>'CBA Result'!$G$162+'CBA Result'!$G$166+'CBA Result'!$G$167+'CBA Result'!$G$168+'CBA Result'!$G$169</f>
        <v>36081859.323037572</v>
      </c>
      <c r="P789" s="122">
        <f>'CBA Result'!$G$164+'CBA Result'!$G$165</f>
        <v>3215028601.0041852</v>
      </c>
      <c r="Q789" s="122">
        <f>'CBA Result'!$G$149</f>
        <v>-2742713597.7746048</v>
      </c>
      <c r="R789" s="122">
        <v>7.483244341119144E-2</v>
      </c>
      <c r="S789" s="122">
        <f t="shared" si="40"/>
        <v>1825094445.2612312</v>
      </c>
      <c r="T789" s="122">
        <v>0.40042372826997086</v>
      </c>
      <c r="U789" s="122">
        <f t="shared" si="41"/>
        <v>-1726480817.6415138</v>
      </c>
      <c r="V789" s="3">
        <f t="shared" si="42"/>
        <v>1.2896060728605299</v>
      </c>
    </row>
    <row r="790" spans="13:22" x14ac:dyDescent="0.25">
      <c r="M790" s="3">
        <v>786</v>
      </c>
      <c r="N790" s="122">
        <f>('CBA Result'!$G$163*_xlfn.GAMMA.INV(T790,IF($O$2="Railway",$D$31,$D$32),IF($O$2="Railway",$F$31,$F$32)))</f>
        <v>535707809.12848699</v>
      </c>
      <c r="O790" s="122">
        <f>'CBA Result'!$G$162+'CBA Result'!$G$166+'CBA Result'!$G$167+'CBA Result'!$G$168+'CBA Result'!$G$169</f>
        <v>36081859.323037572</v>
      </c>
      <c r="P790" s="122">
        <f>'CBA Result'!$G$164+'CBA Result'!$G$165</f>
        <v>3215028601.0041852</v>
      </c>
      <c r="Q790" s="122">
        <f>'CBA Result'!$G$149</f>
        <v>-2742713597.7746048</v>
      </c>
      <c r="R790" s="122">
        <v>0.34070195804298486</v>
      </c>
      <c r="S790" s="122">
        <f t="shared" si="40"/>
        <v>3180809752.0367665</v>
      </c>
      <c r="T790" s="122">
        <v>0.80202776536349907</v>
      </c>
      <c r="U790" s="122">
        <f t="shared" si="41"/>
        <v>-2531835553.4728489</v>
      </c>
      <c r="V790" s="3">
        <f t="shared" si="42"/>
        <v>1.4821655440223811</v>
      </c>
    </row>
    <row r="791" spans="13:22" x14ac:dyDescent="0.25">
      <c r="M791" s="3">
        <v>787</v>
      </c>
      <c r="N791" s="122">
        <f>('CBA Result'!$G$163*_xlfn.GAMMA.INV(T791,IF($O$2="Railway",$D$31,$D$32),IF($O$2="Railway",$F$31,$F$32)))</f>
        <v>348261875.14077115</v>
      </c>
      <c r="O791" s="122">
        <f>'CBA Result'!$G$162+'CBA Result'!$G$166+'CBA Result'!$G$167+'CBA Result'!$G$168+'CBA Result'!$G$169</f>
        <v>36081859.323037572</v>
      </c>
      <c r="P791" s="122">
        <f>'CBA Result'!$G$164+'CBA Result'!$G$165</f>
        <v>3215028601.0041852</v>
      </c>
      <c r="Q791" s="122">
        <f>'CBA Result'!$G$149</f>
        <v>-2742713597.7746048</v>
      </c>
      <c r="R791" s="122">
        <v>0.15414522099498429</v>
      </c>
      <c r="S791" s="122">
        <f t="shared" si="40"/>
        <v>2309740076.7303591</v>
      </c>
      <c r="T791" s="122">
        <v>0.35193831934921338</v>
      </c>
      <c r="U791" s="122">
        <f t="shared" si="41"/>
        <v>-1645937920.5895522</v>
      </c>
      <c r="V791" s="3">
        <f t="shared" si="42"/>
        <v>1.6368076690457343</v>
      </c>
    </row>
    <row r="792" spans="13:22" x14ac:dyDescent="0.25">
      <c r="M792" s="3">
        <v>788</v>
      </c>
      <c r="N792" s="122">
        <f>('CBA Result'!$G$163*_xlfn.GAMMA.INV(T792,IF($O$2="Railway",$D$31,$D$32),IF($O$2="Railway",$F$31,$F$32)))</f>
        <v>378411862.20035309</v>
      </c>
      <c r="O792" s="122">
        <f>'CBA Result'!$G$162+'CBA Result'!$G$166+'CBA Result'!$G$167+'CBA Result'!$G$168+'CBA Result'!$G$169</f>
        <v>36081859.323037572</v>
      </c>
      <c r="P792" s="122">
        <f>'CBA Result'!$G$164+'CBA Result'!$G$165</f>
        <v>3215028601.0041852</v>
      </c>
      <c r="Q792" s="122">
        <f>'CBA Result'!$G$149</f>
        <v>-2742713597.7746048</v>
      </c>
      <c r="R792" s="122">
        <v>0.92451244152515388</v>
      </c>
      <c r="S792" s="122">
        <f t="shared" si="40"/>
        <v>6329387523.3189621</v>
      </c>
      <c r="T792" s="122">
        <v>0.43776761258194374</v>
      </c>
      <c r="U792" s="122">
        <f t="shared" si="41"/>
        <v>-1788431287.0730102</v>
      </c>
      <c r="V792" s="3">
        <f t="shared" si="42"/>
        <v>3.7708360917122801</v>
      </c>
    </row>
    <row r="793" spans="13:22" x14ac:dyDescent="0.25">
      <c r="M793" s="3">
        <v>789</v>
      </c>
      <c r="N793" s="122">
        <f>('CBA Result'!$G$163*_xlfn.GAMMA.INV(T793,IF($O$2="Railway",$D$31,$D$32),IF($O$2="Railway",$F$31,$F$32)))</f>
        <v>465786251.10204476</v>
      </c>
      <c r="O793" s="122">
        <f>'CBA Result'!$G$162+'CBA Result'!$G$166+'CBA Result'!$G$167+'CBA Result'!$G$168+'CBA Result'!$G$169</f>
        <v>36081859.323037572</v>
      </c>
      <c r="P793" s="122">
        <f>'CBA Result'!$G$164+'CBA Result'!$G$165</f>
        <v>3215028601.0041852</v>
      </c>
      <c r="Q793" s="122">
        <f>'CBA Result'!$G$149</f>
        <v>-2742713597.7746048</v>
      </c>
      <c r="R793" s="122">
        <v>0.9677886529248102</v>
      </c>
      <c r="S793" s="122">
        <f t="shared" si="40"/>
        <v>6940935957.8975296</v>
      </c>
      <c r="T793" s="122">
        <v>0.66642159699380088</v>
      </c>
      <c r="U793" s="122">
        <f t="shared" si="41"/>
        <v>-2201375770.0816731</v>
      </c>
      <c r="V793" s="3">
        <f t="shared" si="42"/>
        <v>3.3809784633209063</v>
      </c>
    </row>
    <row r="794" spans="13:22" x14ac:dyDescent="0.25">
      <c r="M794" s="3">
        <v>790</v>
      </c>
      <c r="N794" s="122">
        <f>('CBA Result'!$G$163*_xlfn.GAMMA.INV(T794,IF($O$2="Railway",$D$31,$D$32),IF($O$2="Railway",$F$31,$F$32)))</f>
        <v>887057459.61964345</v>
      </c>
      <c r="O794" s="122">
        <f>'CBA Result'!$G$162+'CBA Result'!$G$166+'CBA Result'!$G$167+'CBA Result'!$G$168+'CBA Result'!$G$169</f>
        <v>36081859.323037572</v>
      </c>
      <c r="P794" s="122">
        <f>'CBA Result'!$G$164+'CBA Result'!$G$165</f>
        <v>3215028601.0041852</v>
      </c>
      <c r="Q794" s="122">
        <f>'CBA Result'!$G$149</f>
        <v>-2742713597.7746048</v>
      </c>
      <c r="R794" s="122">
        <v>0.16231898329759209</v>
      </c>
      <c r="S794" s="122">
        <f t="shared" si="40"/>
        <v>2353107878.0867767</v>
      </c>
      <c r="T794" s="122">
        <v>0.99451230708576444</v>
      </c>
      <c r="U794" s="122">
        <f t="shared" si="41"/>
        <v>-4192366764.0612183</v>
      </c>
      <c r="V794" s="3">
        <f t="shared" si="42"/>
        <v>0.78147914564986687</v>
      </c>
    </row>
    <row r="795" spans="13:22" x14ac:dyDescent="0.25">
      <c r="M795" s="3">
        <v>791</v>
      </c>
      <c r="N795" s="122">
        <f>('CBA Result'!$G$163*_xlfn.GAMMA.INV(T795,IF($O$2="Railway",$D$31,$D$32),IF($O$2="Railway",$F$31,$F$32)))</f>
        <v>438210229.31010264</v>
      </c>
      <c r="O795" s="122">
        <f>'CBA Result'!$G$162+'CBA Result'!$G$166+'CBA Result'!$G$167+'CBA Result'!$G$168+'CBA Result'!$G$169</f>
        <v>36081859.323037572</v>
      </c>
      <c r="P795" s="122">
        <f>'CBA Result'!$G$164+'CBA Result'!$G$165</f>
        <v>3215028601.0041852</v>
      </c>
      <c r="Q795" s="122">
        <f>'CBA Result'!$G$149</f>
        <v>-2742713597.7746048</v>
      </c>
      <c r="R795" s="122">
        <v>0.36396794508816976</v>
      </c>
      <c r="S795" s="122">
        <f t="shared" si="40"/>
        <v>3280397875.0751982</v>
      </c>
      <c r="T795" s="122">
        <v>0.60004353837268209</v>
      </c>
      <c r="U795" s="122">
        <f t="shared" si="41"/>
        <v>-2071047349.9868381</v>
      </c>
      <c r="V795" s="3">
        <f t="shared" si="42"/>
        <v>1.8129425982135077</v>
      </c>
    </row>
    <row r="796" spans="13:22" x14ac:dyDescent="0.25">
      <c r="M796" s="3">
        <v>792</v>
      </c>
      <c r="N796" s="122">
        <f>('CBA Result'!$G$163*_xlfn.GAMMA.INV(T796,IF($O$2="Railway",$D$31,$D$32),IF($O$2="Railway",$F$31,$F$32)))</f>
        <v>269626413.61376673</v>
      </c>
      <c r="O796" s="122">
        <f>'CBA Result'!$G$162+'CBA Result'!$G$166+'CBA Result'!$G$167+'CBA Result'!$G$168+'CBA Result'!$G$169</f>
        <v>36081859.323037572</v>
      </c>
      <c r="P796" s="122">
        <f>'CBA Result'!$G$164+'CBA Result'!$G$165</f>
        <v>3215028601.0041852</v>
      </c>
      <c r="Q796" s="122">
        <f>'CBA Result'!$G$149</f>
        <v>-2742713597.7746048</v>
      </c>
      <c r="R796" s="122">
        <v>0.78236999766256321</v>
      </c>
      <c r="S796" s="122">
        <f t="shared" si="40"/>
        <v>5229287117.3395529</v>
      </c>
      <c r="T796" s="122">
        <v>0.15086885618041079</v>
      </c>
      <c r="U796" s="122">
        <f t="shared" si="41"/>
        <v>-1274294920.6831145</v>
      </c>
      <c r="V796" s="3">
        <f t="shared" si="42"/>
        <v>4.3435748667264553</v>
      </c>
    </row>
    <row r="797" spans="13:22" x14ac:dyDescent="0.25">
      <c r="M797" s="3">
        <v>793</v>
      </c>
      <c r="N797" s="122">
        <f>('CBA Result'!$G$163*_xlfn.GAMMA.INV(T797,IF($O$2="Railway",$D$31,$D$32),IF($O$2="Railway",$F$31,$F$32)))</f>
        <v>226193144.84518626</v>
      </c>
      <c r="O797" s="122">
        <f>'CBA Result'!$G$162+'CBA Result'!$G$166+'CBA Result'!$G$167+'CBA Result'!$G$168+'CBA Result'!$G$169</f>
        <v>36081859.323037572</v>
      </c>
      <c r="P797" s="122">
        <f>'CBA Result'!$G$164+'CBA Result'!$G$165</f>
        <v>3215028601.0041852</v>
      </c>
      <c r="Q797" s="122">
        <f>'CBA Result'!$G$149</f>
        <v>-2742713597.7746048</v>
      </c>
      <c r="R797" s="122">
        <v>0.58385537442980395</v>
      </c>
      <c r="S797" s="122">
        <f t="shared" si="40"/>
        <v>4225280766.2978678</v>
      </c>
      <c r="T797" s="122">
        <v>7.3304315323172164E-2</v>
      </c>
      <c r="U797" s="122">
        <f t="shared" si="41"/>
        <v>-1069022770.0853266</v>
      </c>
      <c r="V797" s="3">
        <f t="shared" si="42"/>
        <v>4.1978112122980376</v>
      </c>
    </row>
    <row r="798" spans="13:22" x14ac:dyDescent="0.25">
      <c r="M798" s="3">
        <v>794</v>
      </c>
      <c r="N798" s="122">
        <f>('CBA Result'!$G$163*_xlfn.GAMMA.INV(T798,IF($O$2="Railway",$D$31,$D$32),IF($O$2="Railway",$F$31,$F$32)))</f>
        <v>448849769.99961221</v>
      </c>
      <c r="O798" s="122">
        <f>'CBA Result'!$G$162+'CBA Result'!$G$166+'CBA Result'!$G$167+'CBA Result'!$G$168+'CBA Result'!$G$169</f>
        <v>36081859.323037572</v>
      </c>
      <c r="P798" s="122">
        <f>'CBA Result'!$G$164+'CBA Result'!$G$165</f>
        <v>3215028601.0041852</v>
      </c>
      <c r="Q798" s="122">
        <f>'CBA Result'!$G$149</f>
        <v>-2742713597.7746048</v>
      </c>
      <c r="R798" s="122">
        <v>0.4283861920694203</v>
      </c>
      <c r="S798" s="122">
        <f t="shared" si="40"/>
        <v>3553576304.7299457</v>
      </c>
      <c r="T798" s="122">
        <v>0.62644159560179014</v>
      </c>
      <c r="U798" s="122">
        <f t="shared" si="41"/>
        <v>-2121331417.0310438</v>
      </c>
      <c r="V798" s="3">
        <f t="shared" si="42"/>
        <v>1.9037609595698057</v>
      </c>
    </row>
    <row r="799" spans="13:22" x14ac:dyDescent="0.25">
      <c r="M799" s="3">
        <v>795</v>
      </c>
      <c r="N799" s="122">
        <f>('CBA Result'!$G$163*_xlfn.GAMMA.INV(T799,IF($O$2="Railway",$D$31,$D$32),IF($O$2="Railway",$F$31,$F$32)))</f>
        <v>445179114.16464299</v>
      </c>
      <c r="O799" s="122">
        <f>'CBA Result'!$G$162+'CBA Result'!$G$166+'CBA Result'!$G$167+'CBA Result'!$G$168+'CBA Result'!$G$169</f>
        <v>36081859.323037572</v>
      </c>
      <c r="P799" s="122">
        <f>'CBA Result'!$G$164+'CBA Result'!$G$165</f>
        <v>3215028601.0041852</v>
      </c>
      <c r="Q799" s="122">
        <f>'CBA Result'!$G$149</f>
        <v>-2742713597.7746048</v>
      </c>
      <c r="R799" s="122">
        <v>0.21616408685433031</v>
      </c>
      <c r="S799" s="122">
        <f t="shared" si="40"/>
        <v>2621983478.9859228</v>
      </c>
      <c r="T799" s="122">
        <v>0.61744137412413913</v>
      </c>
      <c r="U799" s="122">
        <f t="shared" si="41"/>
        <v>-2103983346.330606</v>
      </c>
      <c r="V799" s="3">
        <f t="shared" si="42"/>
        <v>1.4749377450566474</v>
      </c>
    </row>
    <row r="800" spans="13:22" x14ac:dyDescent="0.25">
      <c r="M800" s="3">
        <v>796</v>
      </c>
      <c r="N800" s="122">
        <f>('CBA Result'!$G$163*_xlfn.GAMMA.INV(T800,IF($O$2="Railway",$D$31,$D$32),IF($O$2="Railway",$F$31,$F$32)))</f>
        <v>515588720.36667216</v>
      </c>
      <c r="O800" s="122">
        <f>'CBA Result'!$G$162+'CBA Result'!$G$166+'CBA Result'!$G$167+'CBA Result'!$G$168+'CBA Result'!$G$169</f>
        <v>36081859.323037572</v>
      </c>
      <c r="P800" s="122">
        <f>'CBA Result'!$G$164+'CBA Result'!$G$165</f>
        <v>3215028601.0041852</v>
      </c>
      <c r="Q800" s="122">
        <f>'CBA Result'!$G$149</f>
        <v>-2742713597.7746048</v>
      </c>
      <c r="R800" s="122">
        <v>0.36484564686569942</v>
      </c>
      <c r="S800" s="122">
        <f t="shared" si="40"/>
        <v>3284140258.1822281</v>
      </c>
      <c r="T800" s="122">
        <v>0.76799069649297402</v>
      </c>
      <c r="U800" s="122">
        <f t="shared" si="41"/>
        <v>-2436749718.6900649</v>
      </c>
      <c r="V800" s="3">
        <f t="shared" si="42"/>
        <v>1.5741505204457242</v>
      </c>
    </row>
    <row r="801" spans="13:22" x14ac:dyDescent="0.25">
      <c r="M801" s="3">
        <v>797</v>
      </c>
      <c r="N801" s="122">
        <f>('CBA Result'!$G$163*_xlfn.GAMMA.INV(T801,IF($O$2="Railway",$D$31,$D$32),IF($O$2="Railway",$F$31,$F$32)))</f>
        <v>127880831.69189398</v>
      </c>
      <c r="O801" s="122">
        <f>'CBA Result'!$G$162+'CBA Result'!$G$166+'CBA Result'!$G$167+'CBA Result'!$G$168+'CBA Result'!$G$169</f>
        <v>36081859.323037572</v>
      </c>
      <c r="P801" s="122">
        <f>'CBA Result'!$G$164+'CBA Result'!$G$165</f>
        <v>3215028601.0041852</v>
      </c>
      <c r="Q801" s="122">
        <f>'CBA Result'!$G$149</f>
        <v>-2742713597.7746048</v>
      </c>
      <c r="R801" s="122">
        <v>0.10837069907598151</v>
      </c>
      <c r="S801" s="122">
        <f t="shared" si="40"/>
        <v>2048014699.3309197</v>
      </c>
      <c r="T801" s="122">
        <v>3.7574889803675404E-3</v>
      </c>
      <c r="U801" s="122">
        <f t="shared" si="41"/>
        <v>-604384014.50959468</v>
      </c>
      <c r="V801" s="3">
        <f t="shared" si="42"/>
        <v>3.6598873187284404</v>
      </c>
    </row>
    <row r="802" spans="13:22" x14ac:dyDescent="0.25">
      <c r="M802" s="3">
        <v>798</v>
      </c>
      <c r="N802" s="122">
        <f>('CBA Result'!$G$163*_xlfn.GAMMA.INV(T802,IF($O$2="Railway",$D$31,$D$32),IF($O$2="Railway",$F$31,$F$32)))</f>
        <v>342910941.21051371</v>
      </c>
      <c r="O802" s="122">
        <f>'CBA Result'!$G$162+'CBA Result'!$G$166+'CBA Result'!$G$167+'CBA Result'!$G$168+'CBA Result'!$G$169</f>
        <v>36081859.323037572</v>
      </c>
      <c r="P802" s="122">
        <f>'CBA Result'!$G$164+'CBA Result'!$G$165</f>
        <v>3215028601.0041852</v>
      </c>
      <c r="Q802" s="122">
        <f>'CBA Result'!$G$149</f>
        <v>-2742713597.7746048</v>
      </c>
      <c r="R802" s="122">
        <v>0.81785682402359494</v>
      </c>
      <c r="S802" s="122">
        <f t="shared" si="40"/>
        <v>5450755385.3385296</v>
      </c>
      <c r="T802" s="122">
        <v>0.33683934010284677</v>
      </c>
      <c r="U802" s="122">
        <f t="shared" si="41"/>
        <v>-1620648603.2825112</v>
      </c>
      <c r="V802" s="3">
        <f t="shared" si="42"/>
        <v>3.5971697837917058</v>
      </c>
    </row>
    <row r="803" spans="13:22" x14ac:dyDescent="0.25">
      <c r="M803" s="3">
        <v>799</v>
      </c>
      <c r="N803" s="122">
        <f>('CBA Result'!$G$163*_xlfn.GAMMA.INV(T803,IF($O$2="Railway",$D$31,$D$32),IF($O$2="Railway",$F$31,$F$32)))</f>
        <v>508249984.63785511</v>
      </c>
      <c r="O803" s="122">
        <f>'CBA Result'!$G$162+'CBA Result'!$G$166+'CBA Result'!$G$167+'CBA Result'!$G$168+'CBA Result'!$G$169</f>
        <v>36081859.323037572</v>
      </c>
      <c r="P803" s="122">
        <f>'CBA Result'!$G$164+'CBA Result'!$G$165</f>
        <v>3215028601.0041852</v>
      </c>
      <c r="Q803" s="122">
        <f>'CBA Result'!$G$149</f>
        <v>-2742713597.7746048</v>
      </c>
      <c r="R803" s="122">
        <v>0.58650546526498415</v>
      </c>
      <c r="S803" s="122">
        <f t="shared" si="40"/>
        <v>4237197055.7542024</v>
      </c>
      <c r="T803" s="122">
        <v>0.75457519475761203</v>
      </c>
      <c r="U803" s="122">
        <f t="shared" si="41"/>
        <v>-2402065751.5737591</v>
      </c>
      <c r="V803" s="3">
        <f t="shared" si="42"/>
        <v>1.9905903477381441</v>
      </c>
    </row>
    <row r="804" spans="13:22" x14ac:dyDescent="0.25">
      <c r="M804" s="3">
        <v>800</v>
      </c>
      <c r="N804" s="122">
        <f>('CBA Result'!$G$163*_xlfn.GAMMA.INV(T804,IF($O$2="Railway",$D$31,$D$32),IF($O$2="Railway",$F$31,$F$32)))</f>
        <v>498701505.41081142</v>
      </c>
      <c r="O804" s="122">
        <f>'CBA Result'!$G$162+'CBA Result'!$G$166+'CBA Result'!$G$167+'CBA Result'!$G$168+'CBA Result'!$G$169</f>
        <v>36081859.323037572</v>
      </c>
      <c r="P804" s="122">
        <f>'CBA Result'!$G$164+'CBA Result'!$G$165</f>
        <v>3215028601.0041852</v>
      </c>
      <c r="Q804" s="122">
        <f>'CBA Result'!$G$149</f>
        <v>-2742713597.7746048</v>
      </c>
      <c r="R804" s="122">
        <v>0.66157487689277905</v>
      </c>
      <c r="S804" s="122">
        <f t="shared" si="40"/>
        <v>4586784348.2525797</v>
      </c>
      <c r="T804" s="122">
        <v>0.73631248511305392</v>
      </c>
      <c r="U804" s="122">
        <f t="shared" si="41"/>
        <v>-2356938204.8464575</v>
      </c>
      <c r="V804" s="3">
        <f t="shared" si="42"/>
        <v>2.1729749649164316</v>
      </c>
    </row>
    <row r="805" spans="13:22" x14ac:dyDescent="0.25">
      <c r="M805" s="3">
        <v>801</v>
      </c>
      <c r="N805" s="122">
        <f>('CBA Result'!$G$163*_xlfn.GAMMA.INV(T805,IF($O$2="Railway",$D$31,$D$32),IF($O$2="Railway",$F$31,$F$32)))</f>
        <v>275986422.62279481</v>
      </c>
      <c r="O805" s="122">
        <f>'CBA Result'!$G$162+'CBA Result'!$G$166+'CBA Result'!$G$167+'CBA Result'!$G$168+'CBA Result'!$G$169</f>
        <v>36081859.323037572</v>
      </c>
      <c r="P805" s="122">
        <f>'CBA Result'!$G$164+'CBA Result'!$G$165</f>
        <v>3215028601.0041852</v>
      </c>
      <c r="Q805" s="122">
        <f>'CBA Result'!$G$149</f>
        <v>-2742713597.7746048</v>
      </c>
      <c r="R805" s="122">
        <v>0.64137830373927929</v>
      </c>
      <c r="S805" s="122">
        <f t="shared" si="40"/>
        <v>4490121511.8775549</v>
      </c>
      <c r="T805" s="122">
        <v>0.16467994756635274</v>
      </c>
      <c r="U805" s="122">
        <f t="shared" si="41"/>
        <v>-1304353278.3457761</v>
      </c>
      <c r="V805" s="3">
        <f t="shared" si="42"/>
        <v>3.6816634523383747</v>
      </c>
    </row>
    <row r="806" spans="13:22" x14ac:dyDescent="0.25">
      <c r="M806" s="3">
        <v>802</v>
      </c>
      <c r="N806" s="122">
        <f>('CBA Result'!$G$163*_xlfn.GAMMA.INV(T806,IF($O$2="Railway",$D$31,$D$32),IF($O$2="Railway",$F$31,$F$32)))</f>
        <v>367149875.13047445</v>
      </c>
      <c r="O806" s="122">
        <f>'CBA Result'!$G$162+'CBA Result'!$G$166+'CBA Result'!$G$167+'CBA Result'!$G$168+'CBA Result'!$G$169</f>
        <v>36081859.323037572</v>
      </c>
      <c r="P806" s="122">
        <f>'CBA Result'!$G$164+'CBA Result'!$G$165</f>
        <v>3215028601.0041852</v>
      </c>
      <c r="Q806" s="122">
        <f>'CBA Result'!$G$149</f>
        <v>-2742713597.7746048</v>
      </c>
      <c r="R806" s="122">
        <v>6.0229260295419085E-4</v>
      </c>
      <c r="S806" s="122">
        <f t="shared" si="40"/>
        <v>825129947.87911701</v>
      </c>
      <c r="T806" s="122">
        <v>0.40569009006244083</v>
      </c>
      <c r="U806" s="122">
        <f t="shared" si="41"/>
        <v>-1735205444.9620705</v>
      </c>
      <c r="V806" s="3">
        <f t="shared" si="42"/>
        <v>0.70790561768867633</v>
      </c>
    </row>
    <row r="807" spans="13:22" x14ac:dyDescent="0.25">
      <c r="M807" s="3">
        <v>803</v>
      </c>
      <c r="N807" s="122">
        <f>('CBA Result'!$G$163*_xlfn.GAMMA.INV(T807,IF($O$2="Railway",$D$31,$D$32),IF($O$2="Railway",$F$31,$F$32)))</f>
        <v>416124778.13057119</v>
      </c>
      <c r="O807" s="122">
        <f>'CBA Result'!$G$162+'CBA Result'!$G$166+'CBA Result'!$G$167+'CBA Result'!$G$168+'CBA Result'!$G$169</f>
        <v>36081859.323037572</v>
      </c>
      <c r="P807" s="122">
        <f>'CBA Result'!$G$164+'CBA Result'!$G$165</f>
        <v>3215028601.0041852</v>
      </c>
      <c r="Q807" s="122">
        <f>'CBA Result'!$G$149</f>
        <v>-2742713597.7746048</v>
      </c>
      <c r="R807" s="122">
        <v>0.49503991462703634</v>
      </c>
      <c r="S807" s="122">
        <f t="shared" si="40"/>
        <v>3836865478.3892574</v>
      </c>
      <c r="T807" s="122">
        <v>0.54245762764158001</v>
      </c>
      <c r="U807" s="122">
        <f t="shared" si="41"/>
        <v>-1966668191.1282163</v>
      </c>
      <c r="V807" s="3">
        <f t="shared" si="42"/>
        <v>2.1808824361888717</v>
      </c>
    </row>
    <row r="808" spans="13:22" x14ac:dyDescent="0.25">
      <c r="M808" s="3">
        <v>804</v>
      </c>
      <c r="N808" s="122">
        <f>('CBA Result'!$G$163*_xlfn.GAMMA.INV(T808,IF($O$2="Railway",$D$31,$D$32),IF($O$2="Railway",$F$31,$F$32)))</f>
        <v>382280447.39384025</v>
      </c>
      <c r="O808" s="122">
        <f>'CBA Result'!$G$162+'CBA Result'!$G$166+'CBA Result'!$G$167+'CBA Result'!$G$168+'CBA Result'!$G$169</f>
        <v>36081859.323037572</v>
      </c>
      <c r="P808" s="122">
        <f>'CBA Result'!$G$164+'CBA Result'!$G$165</f>
        <v>3215028601.0041852</v>
      </c>
      <c r="Q808" s="122">
        <f>'CBA Result'!$G$149</f>
        <v>-2742713597.7746048</v>
      </c>
      <c r="R808" s="122">
        <v>0.36362203068476961</v>
      </c>
      <c r="S808" s="122">
        <f t="shared" si="40"/>
        <v>3278922697.2799158</v>
      </c>
      <c r="T808" s="122">
        <v>0.44874279850967325</v>
      </c>
      <c r="U808" s="122">
        <f t="shared" si="41"/>
        <v>-1806714801.6449625</v>
      </c>
      <c r="V808" s="3">
        <f t="shared" si="42"/>
        <v>2.0464131918499371</v>
      </c>
    </row>
    <row r="809" spans="13:22" x14ac:dyDescent="0.25">
      <c r="M809" s="3">
        <v>805</v>
      </c>
      <c r="N809" s="122">
        <f>('CBA Result'!$G$163*_xlfn.GAMMA.INV(T809,IF($O$2="Railway",$D$31,$D$32),IF($O$2="Railway",$F$31,$F$32)))</f>
        <v>484375178.15357149</v>
      </c>
      <c r="O809" s="122">
        <f>'CBA Result'!$G$162+'CBA Result'!$G$166+'CBA Result'!$G$167+'CBA Result'!$G$168+'CBA Result'!$G$169</f>
        <v>36081859.323037572</v>
      </c>
      <c r="P809" s="122">
        <f>'CBA Result'!$G$164+'CBA Result'!$G$165</f>
        <v>3215028601.0041852</v>
      </c>
      <c r="Q809" s="122">
        <f>'CBA Result'!$G$149</f>
        <v>-2742713597.7746048</v>
      </c>
      <c r="R809" s="122">
        <v>0.33325059568185889</v>
      </c>
      <c r="S809" s="122">
        <f t="shared" si="40"/>
        <v>3148728689.3517728</v>
      </c>
      <c r="T809" s="122">
        <v>0.70720124145777286</v>
      </c>
      <c r="U809" s="122">
        <f t="shared" si="41"/>
        <v>-2289229830.8364239</v>
      </c>
      <c r="V809" s="3">
        <f t="shared" si="42"/>
        <v>1.6028035618807914</v>
      </c>
    </row>
    <row r="810" spans="13:22" x14ac:dyDescent="0.25">
      <c r="M810" s="3">
        <v>806</v>
      </c>
      <c r="N810" s="122">
        <f>('CBA Result'!$G$163*_xlfn.GAMMA.INV(T810,IF($O$2="Railway",$D$31,$D$32),IF($O$2="Railway",$F$31,$F$32)))</f>
        <v>425718028.23071748</v>
      </c>
      <c r="O810" s="122">
        <f>'CBA Result'!$G$162+'CBA Result'!$G$166+'CBA Result'!$G$167+'CBA Result'!$G$168+'CBA Result'!$G$169</f>
        <v>36081859.323037572</v>
      </c>
      <c r="P810" s="122">
        <f>'CBA Result'!$G$164+'CBA Result'!$G$165</f>
        <v>3215028601.0041852</v>
      </c>
      <c r="Q810" s="122">
        <f>'CBA Result'!$G$149</f>
        <v>-2742713597.7746048</v>
      </c>
      <c r="R810" s="122">
        <v>0.92781341145465879</v>
      </c>
      <c r="S810" s="122">
        <f t="shared" si="40"/>
        <v>6366368781.867732</v>
      </c>
      <c r="T810" s="122">
        <v>0.5678994795767599</v>
      </c>
      <c r="U810" s="122">
        <f t="shared" si="41"/>
        <v>-2012007331.7250671</v>
      </c>
      <c r="V810" s="3">
        <f t="shared" si="42"/>
        <v>3.3937096360216095</v>
      </c>
    </row>
    <row r="811" spans="13:22" x14ac:dyDescent="0.25">
      <c r="M811" s="3">
        <v>807</v>
      </c>
      <c r="N811" s="122">
        <f>('CBA Result'!$G$163*_xlfn.GAMMA.INV(T811,IF($O$2="Railway",$D$31,$D$32),IF($O$2="Railway",$F$31,$F$32)))</f>
        <v>1193345770.2403519</v>
      </c>
      <c r="O811" s="122">
        <f>'CBA Result'!$G$162+'CBA Result'!$G$166+'CBA Result'!$G$167+'CBA Result'!$G$168+'CBA Result'!$G$169</f>
        <v>36081859.323037572</v>
      </c>
      <c r="P811" s="122">
        <f>'CBA Result'!$G$164+'CBA Result'!$G$165</f>
        <v>3215028601.0041852</v>
      </c>
      <c r="Q811" s="122">
        <f>'CBA Result'!$G$149</f>
        <v>-2742713597.7746048</v>
      </c>
      <c r="R811" s="122">
        <v>0.55489006258059037</v>
      </c>
      <c r="S811" s="122">
        <f t="shared" si="40"/>
        <v>4096479953.3678637</v>
      </c>
      <c r="T811" s="122">
        <v>0.99989153412409471</v>
      </c>
      <c r="U811" s="122">
        <f t="shared" si="41"/>
        <v>-5639931315.5360537</v>
      </c>
      <c r="V811" s="3">
        <f t="shared" si="42"/>
        <v>0.94432135516619253</v>
      </c>
    </row>
    <row r="812" spans="13:22" x14ac:dyDescent="0.25">
      <c r="M812" s="3">
        <v>808</v>
      </c>
      <c r="N812" s="122">
        <f>('CBA Result'!$G$163*_xlfn.GAMMA.INV(T812,IF($O$2="Railway",$D$31,$D$32),IF($O$2="Railway",$F$31,$F$32)))</f>
        <v>539759361.96312761</v>
      </c>
      <c r="O812" s="122">
        <f>'CBA Result'!$G$162+'CBA Result'!$G$166+'CBA Result'!$G$167+'CBA Result'!$G$168+'CBA Result'!$G$169</f>
        <v>36081859.323037572</v>
      </c>
      <c r="P812" s="122">
        <f>'CBA Result'!$G$164+'CBA Result'!$G$165</f>
        <v>3215028601.0041852</v>
      </c>
      <c r="Q812" s="122">
        <f>'CBA Result'!$G$149</f>
        <v>-2742713597.7746048</v>
      </c>
      <c r="R812" s="122">
        <v>0.47738289651678045</v>
      </c>
      <c r="S812" s="122">
        <f t="shared" si="40"/>
        <v>3761440551.0596461</v>
      </c>
      <c r="T812" s="122">
        <v>0.80840333044445922</v>
      </c>
      <c r="U812" s="122">
        <f t="shared" si="41"/>
        <v>-2550983800.5932426</v>
      </c>
      <c r="V812" s="3">
        <f t="shared" si="42"/>
        <v>1.7002388534718087</v>
      </c>
    </row>
    <row r="813" spans="13:22" x14ac:dyDescent="0.25">
      <c r="M813" s="3">
        <v>809</v>
      </c>
      <c r="N813" s="122">
        <f>('CBA Result'!$G$163*_xlfn.GAMMA.INV(T813,IF($O$2="Railway",$D$31,$D$32),IF($O$2="Railway",$F$31,$F$32)))</f>
        <v>433541919.59300935</v>
      </c>
      <c r="O813" s="122">
        <f>'CBA Result'!$G$162+'CBA Result'!$G$166+'CBA Result'!$G$167+'CBA Result'!$G$168+'CBA Result'!$G$169</f>
        <v>36081859.323037572</v>
      </c>
      <c r="P813" s="122">
        <f>'CBA Result'!$G$164+'CBA Result'!$G$165</f>
        <v>3215028601.0041852</v>
      </c>
      <c r="Q813" s="122">
        <f>'CBA Result'!$G$149</f>
        <v>-2742713597.7746048</v>
      </c>
      <c r="R813" s="122">
        <v>0.48423471369904947</v>
      </c>
      <c r="S813" s="122">
        <f t="shared" si="40"/>
        <v>3790663505.4060817</v>
      </c>
      <c r="T813" s="122">
        <v>0.58817024315125899</v>
      </c>
      <c r="U813" s="122">
        <f t="shared" si="41"/>
        <v>-2048984217.2212584</v>
      </c>
      <c r="V813" s="3">
        <f t="shared" si="42"/>
        <v>2.0792191801749169</v>
      </c>
    </row>
    <row r="814" spans="13:22" x14ac:dyDescent="0.25">
      <c r="M814" s="3">
        <v>810</v>
      </c>
      <c r="N814" s="122">
        <f>('CBA Result'!$G$163*_xlfn.GAMMA.INV(T814,IF($O$2="Railway",$D$31,$D$32),IF($O$2="Railway",$F$31,$F$32)))</f>
        <v>402183816.11940825</v>
      </c>
      <c r="O814" s="122">
        <f>'CBA Result'!$G$162+'CBA Result'!$G$166+'CBA Result'!$G$167+'CBA Result'!$G$168+'CBA Result'!$G$169</f>
        <v>36081859.323037572</v>
      </c>
      <c r="P814" s="122">
        <f>'CBA Result'!$G$164+'CBA Result'!$G$165</f>
        <v>3215028601.0041852</v>
      </c>
      <c r="Q814" s="122">
        <f>'CBA Result'!$G$149</f>
        <v>-2742713597.7746048</v>
      </c>
      <c r="R814" s="122">
        <v>4.2522288949083387E-2</v>
      </c>
      <c r="S814" s="122">
        <f t="shared" si="40"/>
        <v>1560567371.5078089</v>
      </c>
      <c r="T814" s="122">
        <v>0.50448713624361563</v>
      </c>
      <c r="U814" s="122">
        <f t="shared" si="41"/>
        <v>-1900781111.1416502</v>
      </c>
      <c r="V814" s="3">
        <f t="shared" si="42"/>
        <v>1.0515850748062792</v>
      </c>
    </row>
    <row r="815" spans="13:22" x14ac:dyDescent="0.25">
      <c r="M815" s="3">
        <v>811</v>
      </c>
      <c r="N815" s="122">
        <f>('CBA Result'!$G$163*_xlfn.GAMMA.INV(T815,IF($O$2="Railway",$D$31,$D$32),IF($O$2="Railway",$F$31,$F$32)))</f>
        <v>389250935.25959748</v>
      </c>
      <c r="O815" s="122">
        <f>'CBA Result'!$G$162+'CBA Result'!$G$166+'CBA Result'!$G$167+'CBA Result'!$G$168+'CBA Result'!$G$169</f>
        <v>36081859.323037572</v>
      </c>
      <c r="P815" s="122">
        <f>'CBA Result'!$G$164+'CBA Result'!$G$165</f>
        <v>3215028601.0041852</v>
      </c>
      <c r="Q815" s="122">
        <f>'CBA Result'!$G$149</f>
        <v>-2742713597.7746048</v>
      </c>
      <c r="R815" s="122">
        <v>2.4304204982779076E-2</v>
      </c>
      <c r="S815" s="122">
        <f t="shared" si="40"/>
        <v>1364266368.777036</v>
      </c>
      <c r="T815" s="122">
        <v>0.46842362061157328</v>
      </c>
      <c r="U815" s="122">
        <f t="shared" si="41"/>
        <v>-1839658374.0604668</v>
      </c>
      <c r="V815" s="3">
        <f t="shared" si="42"/>
        <v>0.9727888550360001</v>
      </c>
    </row>
    <row r="816" spans="13:22" x14ac:dyDescent="0.25">
      <c r="M816" s="3">
        <v>812</v>
      </c>
      <c r="N816" s="122">
        <f>('CBA Result'!$G$163*_xlfn.GAMMA.INV(T816,IF($O$2="Railway",$D$31,$D$32),IF($O$2="Railway",$F$31,$F$32)))</f>
        <v>241271593.80503166</v>
      </c>
      <c r="O816" s="122">
        <f>'CBA Result'!$G$162+'CBA Result'!$G$166+'CBA Result'!$G$167+'CBA Result'!$G$168+'CBA Result'!$G$169</f>
        <v>36081859.323037572</v>
      </c>
      <c r="P816" s="122">
        <f>'CBA Result'!$G$164+'CBA Result'!$G$165</f>
        <v>3215028601.0041852</v>
      </c>
      <c r="Q816" s="122">
        <f>'CBA Result'!$G$149</f>
        <v>-2742713597.7746048</v>
      </c>
      <c r="R816" s="122">
        <v>0.78836919533027983</v>
      </c>
      <c r="S816" s="122">
        <f t="shared" si="40"/>
        <v>5265300881.6202469</v>
      </c>
      <c r="T816" s="122">
        <v>9.6750562905079995E-2</v>
      </c>
      <c r="U816" s="122">
        <f t="shared" si="41"/>
        <v>-1140285784.2083964</v>
      </c>
      <c r="V816" s="3">
        <f t="shared" si="42"/>
        <v>4.860758953156739</v>
      </c>
    </row>
    <row r="817" spans="13:22" x14ac:dyDescent="0.25">
      <c r="M817" s="3">
        <v>813</v>
      </c>
      <c r="N817" s="122">
        <f>('CBA Result'!$G$163*_xlfn.GAMMA.INV(T817,IF($O$2="Railway",$D$31,$D$32),IF($O$2="Railway",$F$31,$F$32)))</f>
        <v>365004235.54201663</v>
      </c>
      <c r="O817" s="122">
        <f>'CBA Result'!$G$162+'CBA Result'!$G$166+'CBA Result'!$G$167+'CBA Result'!$G$168+'CBA Result'!$G$169</f>
        <v>36081859.323037572</v>
      </c>
      <c r="P817" s="122">
        <f>'CBA Result'!$G$164+'CBA Result'!$G$165</f>
        <v>3215028601.0041852</v>
      </c>
      <c r="Q817" s="122">
        <f>'CBA Result'!$G$149</f>
        <v>-2742713597.7746048</v>
      </c>
      <c r="R817" s="122">
        <v>0.24440588533250229</v>
      </c>
      <c r="S817" s="122">
        <f t="shared" si="40"/>
        <v>2754410564.9143486</v>
      </c>
      <c r="T817" s="122">
        <v>0.3995689992772794</v>
      </c>
      <c r="U817" s="122">
        <f t="shared" si="41"/>
        <v>-1725064830.0551608</v>
      </c>
      <c r="V817" s="3">
        <f t="shared" si="42"/>
        <v>1.8292046796168828</v>
      </c>
    </row>
    <row r="818" spans="13:22" x14ac:dyDescent="0.25">
      <c r="M818" s="3">
        <v>814</v>
      </c>
      <c r="N818" s="122">
        <f>('CBA Result'!$G$163*_xlfn.GAMMA.INV(T818,IF($O$2="Railway",$D$31,$D$32),IF($O$2="Railway",$F$31,$F$32)))</f>
        <v>508908480.24857098</v>
      </c>
      <c r="O818" s="122">
        <f>'CBA Result'!$G$162+'CBA Result'!$G$166+'CBA Result'!$G$167+'CBA Result'!$G$168+'CBA Result'!$G$169</f>
        <v>36081859.323037572</v>
      </c>
      <c r="P818" s="122">
        <f>'CBA Result'!$G$164+'CBA Result'!$G$165</f>
        <v>3215028601.0041852</v>
      </c>
      <c r="Q818" s="122">
        <f>'CBA Result'!$G$149</f>
        <v>-2742713597.7746048</v>
      </c>
      <c r="R818" s="122">
        <v>0.76386268852261618</v>
      </c>
      <c r="S818" s="122">
        <f t="shared" si="40"/>
        <v>5121305682.2758226</v>
      </c>
      <c r="T818" s="122">
        <v>0.75580096327094914</v>
      </c>
      <c r="U818" s="122">
        <f t="shared" si="41"/>
        <v>-2405177900.7166448</v>
      </c>
      <c r="V818" s="3">
        <f t="shared" si="42"/>
        <v>2.3558739751263746</v>
      </c>
    </row>
    <row r="819" spans="13:22" x14ac:dyDescent="0.25">
      <c r="M819" s="3">
        <v>815</v>
      </c>
      <c r="N819" s="122">
        <f>('CBA Result'!$G$163*_xlfn.GAMMA.INV(T819,IF($O$2="Railway",$D$31,$D$32),IF($O$2="Railway",$F$31,$F$32)))</f>
        <v>327650905.24005508</v>
      </c>
      <c r="O819" s="122">
        <f>'CBA Result'!$G$162+'CBA Result'!$G$166+'CBA Result'!$G$167+'CBA Result'!$G$168+'CBA Result'!$G$169</f>
        <v>36081859.323037572</v>
      </c>
      <c r="P819" s="122">
        <f>'CBA Result'!$G$164+'CBA Result'!$G$165</f>
        <v>3215028601.0041852</v>
      </c>
      <c r="Q819" s="122">
        <f>'CBA Result'!$G$149</f>
        <v>-2742713597.7746048</v>
      </c>
      <c r="R819" s="122">
        <v>0.84912379186705189</v>
      </c>
      <c r="S819" s="122">
        <f t="shared" si="40"/>
        <v>5666445401.1538782</v>
      </c>
      <c r="T819" s="122">
        <v>0.29442523443558688</v>
      </c>
      <c r="U819" s="122">
        <f t="shared" si="41"/>
        <v>-1548527381.6782634</v>
      </c>
      <c r="V819" s="3">
        <f t="shared" si="42"/>
        <v>3.8941372539254568</v>
      </c>
    </row>
    <row r="820" spans="13:22" x14ac:dyDescent="0.25">
      <c r="M820" s="3">
        <v>816</v>
      </c>
      <c r="N820" s="122">
        <f>('CBA Result'!$G$163*_xlfn.GAMMA.INV(T820,IF($O$2="Railway",$D$31,$D$32),IF($O$2="Railway",$F$31,$F$32)))</f>
        <v>327119595.24552006</v>
      </c>
      <c r="O820" s="122">
        <f>'CBA Result'!$G$162+'CBA Result'!$G$166+'CBA Result'!$G$167+'CBA Result'!$G$168+'CBA Result'!$G$169</f>
        <v>36081859.323037572</v>
      </c>
      <c r="P820" s="122">
        <f>'CBA Result'!$G$164+'CBA Result'!$G$165</f>
        <v>3215028601.0041852</v>
      </c>
      <c r="Q820" s="122">
        <f>'CBA Result'!$G$149</f>
        <v>-2742713597.7746048</v>
      </c>
      <c r="R820" s="122">
        <v>0.63648145289866342</v>
      </c>
      <c r="S820" s="122">
        <f t="shared" si="40"/>
        <v>4467007771.8777342</v>
      </c>
      <c r="T820" s="122">
        <v>0.29297058773181339</v>
      </c>
      <c r="U820" s="122">
        <f t="shared" si="41"/>
        <v>-1546016330.8569815</v>
      </c>
      <c r="V820" s="3">
        <f t="shared" si="42"/>
        <v>3.1242937930473413</v>
      </c>
    </row>
    <row r="821" spans="13:22" x14ac:dyDescent="0.25">
      <c r="M821" s="3">
        <v>817</v>
      </c>
      <c r="N821" s="122">
        <f>('CBA Result'!$G$163*_xlfn.GAMMA.INV(T821,IF($O$2="Railway",$D$31,$D$32),IF($O$2="Railway",$F$31,$F$32)))</f>
        <v>224888835.54725665</v>
      </c>
      <c r="O821" s="122">
        <f>'CBA Result'!$G$162+'CBA Result'!$G$166+'CBA Result'!$G$167+'CBA Result'!$G$168+'CBA Result'!$G$169</f>
        <v>36081859.323037572</v>
      </c>
      <c r="P821" s="122">
        <f>'CBA Result'!$G$164+'CBA Result'!$G$165</f>
        <v>3215028601.0041852</v>
      </c>
      <c r="Q821" s="122">
        <f>'CBA Result'!$G$149</f>
        <v>-2742713597.7746048</v>
      </c>
      <c r="R821" s="122">
        <v>6.5766686821889908E-2</v>
      </c>
      <c r="S821" s="122">
        <f t="shared" si="40"/>
        <v>1757493212.4068925</v>
      </c>
      <c r="T821" s="122">
        <v>7.1455885043992695E-2</v>
      </c>
      <c r="U821" s="122">
        <f t="shared" si="41"/>
        <v>-1062858408.4744779</v>
      </c>
      <c r="V821" s="3">
        <f t="shared" si="42"/>
        <v>1.8990901245014289</v>
      </c>
    </row>
    <row r="822" spans="13:22" x14ac:dyDescent="0.25">
      <c r="M822" s="3">
        <v>818</v>
      </c>
      <c r="N822" s="122">
        <f>('CBA Result'!$G$163*_xlfn.GAMMA.INV(T822,IF($O$2="Railway",$D$31,$D$32),IF($O$2="Railway",$F$31,$F$32)))</f>
        <v>514180836.86910123</v>
      </c>
      <c r="O822" s="122">
        <f>'CBA Result'!$G$162+'CBA Result'!$G$166+'CBA Result'!$G$167+'CBA Result'!$G$168+'CBA Result'!$G$169</f>
        <v>36081859.323037572</v>
      </c>
      <c r="P822" s="122">
        <f>'CBA Result'!$G$164+'CBA Result'!$G$165</f>
        <v>3215028601.0041852</v>
      </c>
      <c r="Q822" s="122">
        <f>'CBA Result'!$G$149</f>
        <v>-2742713597.7746048</v>
      </c>
      <c r="R822" s="122">
        <v>0.6889159300410157</v>
      </c>
      <c r="S822" s="122">
        <f t="shared" si="40"/>
        <v>4721497771.3710442</v>
      </c>
      <c r="T822" s="122">
        <v>0.76545877029732257</v>
      </c>
      <c r="U822" s="122">
        <f t="shared" si="41"/>
        <v>-2430095849.8579173</v>
      </c>
      <c r="V822" s="3">
        <f t="shared" si="42"/>
        <v>2.1693631828849105</v>
      </c>
    </row>
    <row r="823" spans="13:22" x14ac:dyDescent="0.25">
      <c r="M823" s="3">
        <v>819</v>
      </c>
      <c r="N823" s="122">
        <f>('CBA Result'!$G$163*_xlfn.GAMMA.INV(T823,IF($O$2="Railway",$D$31,$D$32),IF($O$2="Railway",$F$31,$F$32)))</f>
        <v>280869455.72201151</v>
      </c>
      <c r="O823" s="122">
        <f>'CBA Result'!$G$162+'CBA Result'!$G$166+'CBA Result'!$G$167+'CBA Result'!$G$168+'CBA Result'!$G$169</f>
        <v>36081859.323037572</v>
      </c>
      <c r="P823" s="122">
        <f>'CBA Result'!$G$164+'CBA Result'!$G$165</f>
        <v>3215028601.0041852</v>
      </c>
      <c r="Q823" s="122">
        <f>'CBA Result'!$G$149</f>
        <v>-2742713597.7746048</v>
      </c>
      <c r="R823" s="122">
        <v>0.75624476137875141</v>
      </c>
      <c r="S823" s="122">
        <f t="shared" si="40"/>
        <v>5078111621.247797</v>
      </c>
      <c r="T823" s="122">
        <v>0.17566338358624189</v>
      </c>
      <c r="U823" s="122">
        <f t="shared" si="41"/>
        <v>-1327431226.0603974</v>
      </c>
      <c r="V823" s="3">
        <f t="shared" si="42"/>
        <v>4.0642881004875298</v>
      </c>
    </row>
    <row r="824" spans="13:22" x14ac:dyDescent="0.25">
      <c r="M824" s="3">
        <v>820</v>
      </c>
      <c r="N824" s="122">
        <f>('CBA Result'!$G$163*_xlfn.GAMMA.INV(T824,IF($O$2="Railway",$D$31,$D$32),IF($O$2="Railway",$F$31,$F$32)))</f>
        <v>383012012.84831256</v>
      </c>
      <c r="O824" s="122">
        <f>'CBA Result'!$G$162+'CBA Result'!$G$166+'CBA Result'!$G$167+'CBA Result'!$G$168+'CBA Result'!$G$169</f>
        <v>36081859.323037572</v>
      </c>
      <c r="P824" s="122">
        <f>'CBA Result'!$G$164+'CBA Result'!$G$165</f>
        <v>3215028601.0041852</v>
      </c>
      <c r="Q824" s="122">
        <f>'CBA Result'!$G$149</f>
        <v>-2742713597.7746048</v>
      </c>
      <c r="R824" s="122">
        <v>0.14810815075885253</v>
      </c>
      <c r="S824" s="122">
        <f t="shared" si="40"/>
        <v>2277159581.9116502</v>
      </c>
      <c r="T824" s="122">
        <v>0.45081450799792766</v>
      </c>
      <c r="U824" s="122">
        <f t="shared" si="41"/>
        <v>-1810172289.8423791</v>
      </c>
      <c r="V824" s="3">
        <f t="shared" si="42"/>
        <v>1.489501010049036</v>
      </c>
    </row>
    <row r="825" spans="13:22" x14ac:dyDescent="0.25">
      <c r="M825" s="3">
        <v>821</v>
      </c>
      <c r="N825" s="122">
        <f>('CBA Result'!$G$163*_xlfn.GAMMA.INV(T825,IF($O$2="Railway",$D$31,$D$32),IF($O$2="Railway",$F$31,$F$32)))</f>
        <v>511743943.71956128</v>
      </c>
      <c r="O825" s="122">
        <f>'CBA Result'!$G$162+'CBA Result'!$G$166+'CBA Result'!$G$167+'CBA Result'!$G$168+'CBA Result'!$G$169</f>
        <v>36081859.323037572</v>
      </c>
      <c r="P825" s="122">
        <f>'CBA Result'!$G$164+'CBA Result'!$G$165</f>
        <v>3215028601.0041852</v>
      </c>
      <c r="Q825" s="122">
        <f>'CBA Result'!$G$149</f>
        <v>-2742713597.7746048</v>
      </c>
      <c r="R825" s="122">
        <v>0.68444489833229127</v>
      </c>
      <c r="S825" s="122">
        <f t="shared" si="40"/>
        <v>4699134104.9633722</v>
      </c>
      <c r="T825" s="122">
        <v>0.76102947897349538</v>
      </c>
      <c r="U825" s="122">
        <f t="shared" si="41"/>
        <v>-2418578726.8836288</v>
      </c>
      <c r="V825" s="3">
        <f t="shared" si="42"/>
        <v>2.169439369363324</v>
      </c>
    </row>
    <row r="826" spans="13:22" x14ac:dyDescent="0.25">
      <c r="M826" s="3">
        <v>822</v>
      </c>
      <c r="N826" s="122">
        <f>('CBA Result'!$G$163*_xlfn.GAMMA.INV(T826,IF($O$2="Railway",$D$31,$D$32),IF($O$2="Railway",$F$31,$F$32)))</f>
        <v>572812472.59618807</v>
      </c>
      <c r="O826" s="122">
        <f>'CBA Result'!$G$162+'CBA Result'!$G$166+'CBA Result'!$G$167+'CBA Result'!$G$168+'CBA Result'!$G$169</f>
        <v>36081859.323037572</v>
      </c>
      <c r="P826" s="122">
        <f>'CBA Result'!$G$164+'CBA Result'!$G$165</f>
        <v>3215028601.0041852</v>
      </c>
      <c r="Q826" s="122">
        <f>'CBA Result'!$G$149</f>
        <v>-2742713597.7746048</v>
      </c>
      <c r="R826" s="122">
        <v>0.78678788709207337</v>
      </c>
      <c r="S826" s="122">
        <f t="shared" si="40"/>
        <v>5255756907.1622438</v>
      </c>
      <c r="T826" s="122">
        <v>0.85467973781607121</v>
      </c>
      <c r="U826" s="122">
        <f t="shared" si="41"/>
        <v>-2707197765.0485983</v>
      </c>
      <c r="V826" s="3">
        <f t="shared" si="42"/>
        <v>2.1663179967113302</v>
      </c>
    </row>
    <row r="827" spans="13:22" x14ac:dyDescent="0.25">
      <c r="M827" s="3">
        <v>823</v>
      </c>
      <c r="N827" s="122">
        <f>('CBA Result'!$G$163*_xlfn.GAMMA.INV(T827,IF($O$2="Railway",$D$31,$D$32),IF($O$2="Railway",$F$31,$F$32)))</f>
        <v>537828299.82795668</v>
      </c>
      <c r="O827" s="122">
        <f>'CBA Result'!$G$162+'CBA Result'!$G$166+'CBA Result'!$G$167+'CBA Result'!$G$168+'CBA Result'!$G$169</f>
        <v>36081859.323037572</v>
      </c>
      <c r="P827" s="122">
        <f>'CBA Result'!$G$164+'CBA Result'!$G$165</f>
        <v>3215028601.0041852</v>
      </c>
      <c r="Q827" s="122">
        <f>'CBA Result'!$G$149</f>
        <v>-2742713597.7746048</v>
      </c>
      <c r="R827" s="122">
        <v>0.58623713971225688</v>
      </c>
      <c r="S827" s="122">
        <f t="shared" si="40"/>
        <v>4235989423.6507273</v>
      </c>
      <c r="T827" s="122">
        <v>0.805384334855752</v>
      </c>
      <c r="U827" s="122">
        <f t="shared" si="41"/>
        <v>-2541857310.9537787</v>
      </c>
      <c r="V827" s="3">
        <f t="shared" si="42"/>
        <v>1.8922775728102956</v>
      </c>
    </row>
    <row r="828" spans="13:22" x14ac:dyDescent="0.25">
      <c r="M828" s="3">
        <v>824</v>
      </c>
      <c r="N828" s="122">
        <f>('CBA Result'!$G$163*_xlfn.GAMMA.INV(T828,IF($O$2="Railway",$D$31,$D$32),IF($O$2="Railway",$F$31,$F$32)))</f>
        <v>173492670.34903288</v>
      </c>
      <c r="O828" s="122">
        <f>'CBA Result'!$G$162+'CBA Result'!$G$166+'CBA Result'!$G$167+'CBA Result'!$G$168+'CBA Result'!$G$169</f>
        <v>36081859.323037572</v>
      </c>
      <c r="P828" s="122">
        <f>'CBA Result'!$G$164+'CBA Result'!$G$165</f>
        <v>3215028601.0041852</v>
      </c>
      <c r="Q828" s="122">
        <f>'CBA Result'!$G$149</f>
        <v>-2742713597.7746048</v>
      </c>
      <c r="R828" s="122">
        <v>0.20461895495972715</v>
      </c>
      <c r="S828" s="122">
        <f t="shared" si="40"/>
        <v>2566385477.6036091</v>
      </c>
      <c r="T828" s="122">
        <v>2.0463437238980808E-2</v>
      </c>
      <c r="U828" s="122">
        <f t="shared" si="41"/>
        <v>-819952413.55772913</v>
      </c>
      <c r="V828" s="3">
        <f t="shared" si="42"/>
        <v>3.3855135510010141</v>
      </c>
    </row>
    <row r="829" spans="13:22" x14ac:dyDescent="0.25">
      <c r="M829" s="3">
        <v>825</v>
      </c>
      <c r="N829" s="122">
        <f>('CBA Result'!$G$163*_xlfn.GAMMA.INV(T829,IF($O$2="Railway",$D$31,$D$32),IF($O$2="Railway",$F$31,$F$32)))</f>
        <v>198426005.65523544</v>
      </c>
      <c r="O829" s="122">
        <f>'CBA Result'!$G$162+'CBA Result'!$G$166+'CBA Result'!$G$167+'CBA Result'!$G$168+'CBA Result'!$G$169</f>
        <v>36081859.323037572</v>
      </c>
      <c r="P829" s="122">
        <f>'CBA Result'!$G$164+'CBA Result'!$G$165</f>
        <v>3215028601.0041852</v>
      </c>
      <c r="Q829" s="122">
        <f>'CBA Result'!$G$149</f>
        <v>-2742713597.7746048</v>
      </c>
      <c r="R829" s="122">
        <v>0.34078332725274807</v>
      </c>
      <c r="S829" s="122">
        <f t="shared" si="40"/>
        <v>3181159521.7024994</v>
      </c>
      <c r="T829" s="122">
        <v>4.0062759541757864E-2</v>
      </c>
      <c r="U829" s="122">
        <f t="shared" si="41"/>
        <v>-937791100.46729922</v>
      </c>
      <c r="V829" s="3">
        <f t="shared" si="42"/>
        <v>3.6422476018153218</v>
      </c>
    </row>
    <row r="830" spans="13:22" x14ac:dyDescent="0.25">
      <c r="M830" s="3">
        <v>826</v>
      </c>
      <c r="N830" s="122">
        <f>('CBA Result'!$G$163*_xlfn.GAMMA.INV(T830,IF($O$2="Railway",$D$31,$D$32),IF($O$2="Railway",$F$31,$F$32)))</f>
        <v>212221211.54628828</v>
      </c>
      <c r="O830" s="122">
        <f>'CBA Result'!$G$162+'CBA Result'!$G$166+'CBA Result'!$G$167+'CBA Result'!$G$168+'CBA Result'!$G$169</f>
        <v>36081859.323037572</v>
      </c>
      <c r="P830" s="122">
        <f>'CBA Result'!$G$164+'CBA Result'!$G$165</f>
        <v>3215028601.0041852</v>
      </c>
      <c r="Q830" s="122">
        <f>'CBA Result'!$G$149</f>
        <v>-2742713597.7746048</v>
      </c>
      <c r="R830" s="122">
        <v>6.2168800718294004E-2</v>
      </c>
      <c r="S830" s="122">
        <f t="shared" si="40"/>
        <v>1729479974.3429623</v>
      </c>
      <c r="T830" s="122">
        <v>5.4989046414981591E-2</v>
      </c>
      <c r="U830" s="122">
        <f t="shared" si="41"/>
        <v>-1002989315.1419495</v>
      </c>
      <c r="V830" s="3">
        <f t="shared" si="42"/>
        <v>1.9718884492128208</v>
      </c>
    </row>
    <row r="831" spans="13:22" x14ac:dyDescent="0.25">
      <c r="M831" s="3">
        <v>827</v>
      </c>
      <c r="N831" s="122">
        <f>('CBA Result'!$G$163*_xlfn.GAMMA.INV(T831,IF($O$2="Railway",$D$31,$D$32),IF($O$2="Railway",$F$31,$F$32)))</f>
        <v>540063833.10584807</v>
      </c>
      <c r="O831" s="122">
        <f>'CBA Result'!$G$162+'CBA Result'!$G$166+'CBA Result'!$G$167+'CBA Result'!$G$168+'CBA Result'!$G$169</f>
        <v>36081859.323037572</v>
      </c>
      <c r="P831" s="122">
        <f>'CBA Result'!$G$164+'CBA Result'!$G$165</f>
        <v>3215028601.0041852</v>
      </c>
      <c r="Q831" s="122">
        <f>'CBA Result'!$G$149</f>
        <v>-2742713597.7746048</v>
      </c>
      <c r="R831" s="122">
        <v>0.85888333129255301</v>
      </c>
      <c r="S831" s="122">
        <f t="shared" si="40"/>
        <v>5738890697.3271847</v>
      </c>
      <c r="T831" s="122">
        <v>0.80887606503921539</v>
      </c>
      <c r="U831" s="122">
        <f t="shared" si="41"/>
        <v>-2552422776.9363356</v>
      </c>
      <c r="V831" s="3">
        <f t="shared" si="42"/>
        <v>2.474134162576306</v>
      </c>
    </row>
    <row r="832" spans="13:22" x14ac:dyDescent="0.25">
      <c r="M832" s="3">
        <v>828</v>
      </c>
      <c r="N832" s="122">
        <f>('CBA Result'!$G$163*_xlfn.GAMMA.INV(T832,IF($O$2="Railway",$D$31,$D$32),IF($O$2="Railway",$F$31,$F$32)))</f>
        <v>239667895.71999806</v>
      </c>
      <c r="O832" s="122">
        <f>'CBA Result'!$G$162+'CBA Result'!$G$166+'CBA Result'!$G$167+'CBA Result'!$G$168+'CBA Result'!$G$169</f>
        <v>36081859.323037572</v>
      </c>
      <c r="P832" s="122">
        <f>'CBA Result'!$G$164+'CBA Result'!$G$165</f>
        <v>3215028601.0041852</v>
      </c>
      <c r="Q832" s="122">
        <f>'CBA Result'!$G$149</f>
        <v>-2742713597.7746048</v>
      </c>
      <c r="R832" s="122">
        <v>0.54485908922382886</v>
      </c>
      <c r="S832" s="122">
        <f t="shared" si="40"/>
        <v>4052426693.6592393</v>
      </c>
      <c r="T832" s="122">
        <v>9.4075991483193122E-2</v>
      </c>
      <c r="U832" s="122">
        <f t="shared" si="41"/>
        <v>-1132706466.2303183</v>
      </c>
      <c r="V832" s="3">
        <f t="shared" si="42"/>
        <v>3.8210927347369865</v>
      </c>
    </row>
    <row r="833" spans="13:22" x14ac:dyDescent="0.25">
      <c r="M833" s="3">
        <v>829</v>
      </c>
      <c r="N833" s="122">
        <f>('CBA Result'!$G$163*_xlfn.GAMMA.INV(T833,IF($O$2="Railway",$D$31,$D$32),IF($O$2="Railway",$F$31,$F$32)))</f>
        <v>704061657.39945436</v>
      </c>
      <c r="O833" s="122">
        <f>'CBA Result'!$G$162+'CBA Result'!$G$166+'CBA Result'!$G$167+'CBA Result'!$G$168+'CBA Result'!$G$169</f>
        <v>36081859.323037572</v>
      </c>
      <c r="P833" s="122">
        <f>'CBA Result'!$G$164+'CBA Result'!$G$165</f>
        <v>3215028601.0041852</v>
      </c>
      <c r="Q833" s="122">
        <f>'CBA Result'!$G$149</f>
        <v>-2742713597.7746048</v>
      </c>
      <c r="R833" s="122">
        <v>0.74771077350999526</v>
      </c>
      <c r="S833" s="122">
        <f t="shared" si="40"/>
        <v>5030513968.1714668</v>
      </c>
      <c r="T833" s="122">
        <v>0.95807383646235733</v>
      </c>
      <c r="U833" s="122">
        <f t="shared" si="41"/>
        <v>-3327501122.1899481</v>
      </c>
      <c r="V833" s="3">
        <f t="shared" si="42"/>
        <v>1.7342315668690389</v>
      </c>
    </row>
    <row r="834" spans="13:22" x14ac:dyDescent="0.25">
      <c r="M834" s="3">
        <v>830</v>
      </c>
      <c r="N834" s="122">
        <f>('CBA Result'!$G$163*_xlfn.GAMMA.INV(T834,IF($O$2="Railway",$D$31,$D$32),IF($O$2="Railway",$F$31,$F$32)))</f>
        <v>235315299.20420796</v>
      </c>
      <c r="O834" s="122">
        <f>'CBA Result'!$G$162+'CBA Result'!$G$166+'CBA Result'!$G$167+'CBA Result'!$G$168+'CBA Result'!$G$169</f>
        <v>36081859.323037572</v>
      </c>
      <c r="P834" s="122">
        <f>'CBA Result'!$G$164+'CBA Result'!$G$165</f>
        <v>3215028601.0041852</v>
      </c>
      <c r="Q834" s="122">
        <f>'CBA Result'!$G$149</f>
        <v>-2742713597.7746048</v>
      </c>
      <c r="R834" s="122">
        <v>0.90590529590209112</v>
      </c>
      <c r="S834" s="122">
        <f t="shared" si="40"/>
        <v>6137756704.1546116</v>
      </c>
      <c r="T834" s="122">
        <v>8.7033061784680954E-2</v>
      </c>
      <c r="U834" s="122">
        <f t="shared" si="41"/>
        <v>-1112135441.46492</v>
      </c>
      <c r="V834" s="3">
        <f t="shared" si="42"/>
        <v>5.762925650709982</v>
      </c>
    </row>
    <row r="835" spans="13:22" x14ac:dyDescent="0.25">
      <c r="M835" s="3">
        <v>831</v>
      </c>
      <c r="N835" s="122">
        <f>('CBA Result'!$G$163*_xlfn.GAMMA.INV(T835,IF($O$2="Railway",$D$31,$D$32),IF($O$2="Railway",$F$31,$F$32)))</f>
        <v>500879487.27872717</v>
      </c>
      <c r="O835" s="122">
        <f>'CBA Result'!$G$162+'CBA Result'!$G$166+'CBA Result'!$G$167+'CBA Result'!$G$168+'CBA Result'!$G$169</f>
        <v>36081859.323037572</v>
      </c>
      <c r="P835" s="122">
        <f>'CBA Result'!$G$164+'CBA Result'!$G$165</f>
        <v>3215028601.0041852</v>
      </c>
      <c r="Q835" s="122">
        <f>'CBA Result'!$G$149</f>
        <v>-2742713597.7746048</v>
      </c>
      <c r="R835" s="122">
        <v>0.92433937405747824</v>
      </c>
      <c r="S835" s="122">
        <f t="shared" si="40"/>
        <v>6327476842.123106</v>
      </c>
      <c r="T835" s="122">
        <v>0.74055862930418526</v>
      </c>
      <c r="U835" s="122">
        <f t="shared" si="41"/>
        <v>-2367231674.2229433</v>
      </c>
      <c r="V835" s="3">
        <f t="shared" si="42"/>
        <v>2.8997745609238521</v>
      </c>
    </row>
    <row r="836" spans="13:22" x14ac:dyDescent="0.25">
      <c r="M836" s="3">
        <v>832</v>
      </c>
      <c r="N836" s="122">
        <f>('CBA Result'!$G$163*_xlfn.GAMMA.INV(T836,IF($O$2="Railway",$D$31,$D$32),IF($O$2="Railway",$F$31,$F$32)))</f>
        <v>518584092.34423155</v>
      </c>
      <c r="O836" s="122">
        <f>'CBA Result'!$G$162+'CBA Result'!$G$166+'CBA Result'!$G$167+'CBA Result'!$G$168+'CBA Result'!$G$169</f>
        <v>36081859.323037572</v>
      </c>
      <c r="P836" s="122">
        <f>'CBA Result'!$G$164+'CBA Result'!$G$165</f>
        <v>3215028601.0041852</v>
      </c>
      <c r="Q836" s="122">
        <f>'CBA Result'!$G$149</f>
        <v>-2742713597.7746048</v>
      </c>
      <c r="R836" s="122">
        <v>0.47735097920759106</v>
      </c>
      <c r="S836" s="122">
        <f t="shared" si="40"/>
        <v>3761304547.147799</v>
      </c>
      <c r="T836" s="122">
        <v>0.77331178454875105</v>
      </c>
      <c r="U836" s="122">
        <f t="shared" si="41"/>
        <v>-2450906296.472641</v>
      </c>
      <c r="V836" s="3">
        <f t="shared" si="42"/>
        <v>1.7609691994453802</v>
      </c>
    </row>
    <row r="837" spans="13:22" x14ac:dyDescent="0.25">
      <c r="M837" s="3">
        <v>833</v>
      </c>
      <c r="N837" s="122">
        <f>('CBA Result'!$G$163*_xlfn.GAMMA.INV(T837,IF($O$2="Railway",$D$31,$D$32),IF($O$2="Railway",$F$31,$F$32)))</f>
        <v>395329977.95077205</v>
      </c>
      <c r="O837" s="122">
        <f>'CBA Result'!$G$162+'CBA Result'!$G$166+'CBA Result'!$G$167+'CBA Result'!$G$168+'CBA Result'!$G$169</f>
        <v>36081859.323037572</v>
      </c>
      <c r="P837" s="122">
        <f>'CBA Result'!$G$164+'CBA Result'!$G$165</f>
        <v>3215028601.0041852</v>
      </c>
      <c r="Q837" s="122">
        <f>'CBA Result'!$G$149</f>
        <v>-2742713597.7746048</v>
      </c>
      <c r="R837" s="122">
        <v>0.93810290915550121</v>
      </c>
      <c r="S837" s="122">
        <f t="shared" si="40"/>
        <v>6488991273.5488644</v>
      </c>
      <c r="T837" s="122">
        <v>0.48545936820916791</v>
      </c>
      <c r="U837" s="122">
        <f t="shared" si="41"/>
        <v>-1868388842.7120883</v>
      </c>
      <c r="V837" s="3">
        <f t="shared" si="42"/>
        <v>3.7039415739484172</v>
      </c>
    </row>
    <row r="838" spans="13:22" x14ac:dyDescent="0.25">
      <c r="M838" s="3">
        <v>834</v>
      </c>
      <c r="N838" s="122">
        <f>('CBA Result'!$G$163*_xlfn.GAMMA.INV(T838,IF($O$2="Railway",$D$31,$D$32),IF($O$2="Railway",$F$31,$F$32)))</f>
        <v>236385922.46595019</v>
      </c>
      <c r="O838" s="122">
        <f>'CBA Result'!$G$162+'CBA Result'!$G$166+'CBA Result'!$G$167+'CBA Result'!$G$168+'CBA Result'!$G$169</f>
        <v>36081859.323037572</v>
      </c>
      <c r="P838" s="122">
        <f>'CBA Result'!$G$164+'CBA Result'!$G$165</f>
        <v>3215028601.0041852</v>
      </c>
      <c r="Q838" s="122">
        <f>'CBA Result'!$G$149</f>
        <v>-2742713597.7746048</v>
      </c>
      <c r="R838" s="122">
        <v>0.31188281180490707</v>
      </c>
      <c r="S838" s="122">
        <f t="shared" ref="S838:S901" si="43">_xlfn.BETA.INV(R838,IF($O$2="Railway",$I$30,$J$30),IF($O$2="Railway",$I$31,$J$31),IF($O$2="Railway",$I$27,$J$27),IF($O$2="Railway",$I$29,$J$29))*P838</f>
        <v>3056094170.5989733</v>
      </c>
      <c r="T838" s="122">
        <v>8.8736057647427091E-2</v>
      </c>
      <c r="U838" s="122">
        <f t="shared" ref="U838:U901" si="44">_xlfn.GAMMA.INV(T838,IF($O$2="Railway",$D$31,$D$32),IF($O$2="Railway",$F$31,$F$32))*Q838</f>
        <v>-1117195367.7759883</v>
      </c>
      <c r="V838" s="3">
        <f t="shared" ref="V838:V901" si="45">(N838+O838+S838)/-U838</f>
        <v>2.9793911149257282</v>
      </c>
    </row>
    <row r="839" spans="13:22" x14ac:dyDescent="0.25">
      <c r="M839" s="3">
        <v>835</v>
      </c>
      <c r="N839" s="122">
        <f>('CBA Result'!$G$163*_xlfn.GAMMA.INV(T839,IF($O$2="Railway",$D$31,$D$32),IF($O$2="Railway",$F$31,$F$32)))</f>
        <v>479722121.33626509</v>
      </c>
      <c r="O839" s="122">
        <f>'CBA Result'!$G$162+'CBA Result'!$G$166+'CBA Result'!$G$167+'CBA Result'!$G$168+'CBA Result'!$G$169</f>
        <v>36081859.323037572</v>
      </c>
      <c r="P839" s="122">
        <f>'CBA Result'!$G$164+'CBA Result'!$G$165</f>
        <v>3215028601.0041852</v>
      </c>
      <c r="Q839" s="122">
        <f>'CBA Result'!$G$149</f>
        <v>-2742713597.7746048</v>
      </c>
      <c r="R839" s="122">
        <v>0.49539276304409252</v>
      </c>
      <c r="S839" s="122">
        <f t="shared" si="43"/>
        <v>3838376885.4154439</v>
      </c>
      <c r="T839" s="122">
        <v>0.69730839231730068</v>
      </c>
      <c r="U839" s="122">
        <f t="shared" si="44"/>
        <v>-2267238785.5657735</v>
      </c>
      <c r="V839" s="3">
        <f t="shared" si="45"/>
        <v>1.9204774079357463</v>
      </c>
    </row>
    <row r="840" spans="13:22" x14ac:dyDescent="0.25">
      <c r="M840" s="3">
        <v>836</v>
      </c>
      <c r="N840" s="122">
        <f>('CBA Result'!$G$163*_xlfn.GAMMA.INV(T840,IF($O$2="Railway",$D$31,$D$32),IF($O$2="Railway",$F$31,$F$32)))</f>
        <v>591415533.34874403</v>
      </c>
      <c r="O840" s="122">
        <f>'CBA Result'!$G$162+'CBA Result'!$G$166+'CBA Result'!$G$167+'CBA Result'!$G$168+'CBA Result'!$G$169</f>
        <v>36081859.323037572</v>
      </c>
      <c r="P840" s="122">
        <f>'CBA Result'!$G$164+'CBA Result'!$G$165</f>
        <v>3215028601.0041852</v>
      </c>
      <c r="Q840" s="122">
        <f>'CBA Result'!$G$149</f>
        <v>-2742713597.7746048</v>
      </c>
      <c r="R840" s="122">
        <v>2.9222045331436575E-2</v>
      </c>
      <c r="S840" s="122">
        <f t="shared" si="43"/>
        <v>1423017784.0401368</v>
      </c>
      <c r="T840" s="122">
        <v>0.87649312230055809</v>
      </c>
      <c r="U840" s="122">
        <f t="shared" si="44"/>
        <v>-2795118623.7968788</v>
      </c>
      <c r="V840" s="3">
        <f t="shared" si="45"/>
        <v>0.73360577946652805</v>
      </c>
    </row>
    <row r="841" spans="13:22" x14ac:dyDescent="0.25">
      <c r="M841" s="3">
        <v>837</v>
      </c>
      <c r="N841" s="122">
        <f>('CBA Result'!$G$163*_xlfn.GAMMA.INV(T841,IF($O$2="Railway",$D$31,$D$32),IF($O$2="Railway",$F$31,$F$32)))</f>
        <v>509054398.81259364</v>
      </c>
      <c r="O841" s="122">
        <f>'CBA Result'!$G$162+'CBA Result'!$G$166+'CBA Result'!$G$167+'CBA Result'!$G$168+'CBA Result'!$G$169</f>
        <v>36081859.323037572</v>
      </c>
      <c r="P841" s="122">
        <f>'CBA Result'!$G$164+'CBA Result'!$G$165</f>
        <v>3215028601.0041852</v>
      </c>
      <c r="Q841" s="122">
        <f>'CBA Result'!$G$149</f>
        <v>-2742713597.7746048</v>
      </c>
      <c r="R841" s="122">
        <v>0.26837102080785213</v>
      </c>
      <c r="S841" s="122">
        <f t="shared" si="43"/>
        <v>2863538221.3494129</v>
      </c>
      <c r="T841" s="122">
        <v>0.75607199801863212</v>
      </c>
      <c r="U841" s="122">
        <f t="shared" si="44"/>
        <v>-2405867533.7628856</v>
      </c>
      <c r="V841" s="3">
        <f t="shared" si="45"/>
        <v>1.4168171903270681</v>
      </c>
    </row>
    <row r="842" spans="13:22" x14ac:dyDescent="0.25">
      <c r="M842" s="3">
        <v>838</v>
      </c>
      <c r="N842" s="122">
        <f>('CBA Result'!$G$163*_xlfn.GAMMA.INV(T842,IF($O$2="Railway",$D$31,$D$32),IF($O$2="Railway",$F$31,$F$32)))</f>
        <v>359089582.7963084</v>
      </c>
      <c r="O842" s="122">
        <f>'CBA Result'!$G$162+'CBA Result'!$G$166+'CBA Result'!$G$167+'CBA Result'!$G$168+'CBA Result'!$G$169</f>
        <v>36081859.323037572</v>
      </c>
      <c r="P842" s="122">
        <f>'CBA Result'!$G$164+'CBA Result'!$G$165</f>
        <v>3215028601.0041852</v>
      </c>
      <c r="Q842" s="122">
        <f>'CBA Result'!$G$149</f>
        <v>-2742713597.7746048</v>
      </c>
      <c r="R842" s="122">
        <v>8.6776974786727301E-2</v>
      </c>
      <c r="S842" s="122">
        <f t="shared" si="43"/>
        <v>1908725940.5947211</v>
      </c>
      <c r="T842" s="122">
        <v>0.38270232780862434</v>
      </c>
      <c r="U842" s="122">
        <f t="shared" si="44"/>
        <v>-1697111292.9723396</v>
      </c>
      <c r="V842" s="3">
        <f t="shared" si="45"/>
        <v>1.3575405409500254</v>
      </c>
    </row>
    <row r="843" spans="13:22" x14ac:dyDescent="0.25">
      <c r="M843" s="3">
        <v>839</v>
      </c>
      <c r="N843" s="122">
        <f>('CBA Result'!$G$163*_xlfn.GAMMA.INV(T843,IF($O$2="Railway",$D$31,$D$32),IF($O$2="Railway",$F$31,$F$32)))</f>
        <v>480249184.6561861</v>
      </c>
      <c r="O843" s="122">
        <f>'CBA Result'!$G$162+'CBA Result'!$G$166+'CBA Result'!$G$167+'CBA Result'!$G$168+'CBA Result'!$G$169</f>
        <v>36081859.323037572</v>
      </c>
      <c r="P843" s="122">
        <f>'CBA Result'!$G$164+'CBA Result'!$G$165</f>
        <v>3215028601.0041852</v>
      </c>
      <c r="Q843" s="122">
        <f>'CBA Result'!$G$149</f>
        <v>-2742713597.7746048</v>
      </c>
      <c r="R843" s="122">
        <v>0.76924544305763609</v>
      </c>
      <c r="S843" s="122">
        <f t="shared" si="43"/>
        <v>5152251004.1425848</v>
      </c>
      <c r="T843" s="122">
        <v>0.69843965894687465</v>
      </c>
      <c r="U843" s="122">
        <f t="shared" si="44"/>
        <v>-2269729765.9651041</v>
      </c>
      <c r="V843" s="3">
        <f t="shared" si="45"/>
        <v>2.4974700218162269</v>
      </c>
    </row>
    <row r="844" spans="13:22" x14ac:dyDescent="0.25">
      <c r="M844" s="3">
        <v>840</v>
      </c>
      <c r="N844" s="122">
        <f>('CBA Result'!$G$163*_xlfn.GAMMA.INV(T844,IF($O$2="Railway",$D$31,$D$32),IF($O$2="Railway",$F$31,$F$32)))</f>
        <v>742286116.21193635</v>
      </c>
      <c r="O844" s="122">
        <f>'CBA Result'!$G$162+'CBA Result'!$G$166+'CBA Result'!$G$167+'CBA Result'!$G$168+'CBA Result'!$G$169</f>
        <v>36081859.323037572</v>
      </c>
      <c r="P844" s="122">
        <f>'CBA Result'!$G$164+'CBA Result'!$G$165</f>
        <v>3215028601.0041852</v>
      </c>
      <c r="Q844" s="122">
        <f>'CBA Result'!$G$149</f>
        <v>-2742713597.7746048</v>
      </c>
      <c r="R844" s="122">
        <v>0.16714213499711716</v>
      </c>
      <c r="S844" s="122">
        <f t="shared" si="43"/>
        <v>2378325188.8287802</v>
      </c>
      <c r="T844" s="122">
        <v>0.97187815156402158</v>
      </c>
      <c r="U844" s="122">
        <f t="shared" si="44"/>
        <v>-3508155654.7254052</v>
      </c>
      <c r="V844" s="3">
        <f t="shared" si="45"/>
        <v>0.89981559401783129</v>
      </c>
    </row>
    <row r="845" spans="13:22" x14ac:dyDescent="0.25">
      <c r="M845" s="3">
        <v>841</v>
      </c>
      <c r="N845" s="122">
        <f>('CBA Result'!$G$163*_xlfn.GAMMA.INV(T845,IF($O$2="Railway",$D$31,$D$32),IF($O$2="Railway",$F$31,$F$32)))</f>
        <v>307327736.29188728</v>
      </c>
      <c r="O845" s="122">
        <f>'CBA Result'!$G$162+'CBA Result'!$G$166+'CBA Result'!$G$167+'CBA Result'!$G$168+'CBA Result'!$G$169</f>
        <v>36081859.323037572</v>
      </c>
      <c r="P845" s="122">
        <f>'CBA Result'!$G$164+'CBA Result'!$G$165</f>
        <v>3215028601.0041852</v>
      </c>
      <c r="Q845" s="122">
        <f>'CBA Result'!$G$149</f>
        <v>-2742713597.7746048</v>
      </c>
      <c r="R845" s="122">
        <v>0.55987719269363767</v>
      </c>
      <c r="S845" s="122">
        <f t="shared" si="43"/>
        <v>4118480724.8030944</v>
      </c>
      <c r="T845" s="122">
        <v>0.24023495512084714</v>
      </c>
      <c r="U845" s="122">
        <f t="shared" si="44"/>
        <v>-1452477033.2879426</v>
      </c>
      <c r="V845" s="3">
        <f t="shared" si="45"/>
        <v>3.0719179843537554</v>
      </c>
    </row>
    <row r="846" spans="13:22" x14ac:dyDescent="0.25">
      <c r="M846" s="3">
        <v>842</v>
      </c>
      <c r="N846" s="122">
        <f>('CBA Result'!$G$163*_xlfn.GAMMA.INV(T846,IF($O$2="Railway",$D$31,$D$32),IF($O$2="Railway",$F$31,$F$32)))</f>
        <v>457215357.81936175</v>
      </c>
      <c r="O846" s="122">
        <f>'CBA Result'!$G$162+'CBA Result'!$G$166+'CBA Result'!$G$167+'CBA Result'!$G$168+'CBA Result'!$G$169</f>
        <v>36081859.323037572</v>
      </c>
      <c r="P846" s="122">
        <f>'CBA Result'!$G$164+'CBA Result'!$G$165</f>
        <v>3215028601.0041852</v>
      </c>
      <c r="Q846" s="122">
        <f>'CBA Result'!$G$149</f>
        <v>-2742713597.7746048</v>
      </c>
      <c r="R846" s="122">
        <v>0.40944812874655112</v>
      </c>
      <c r="S846" s="122">
        <f t="shared" si="43"/>
        <v>3473445570.9395041</v>
      </c>
      <c r="T846" s="122">
        <v>0.64651399447367908</v>
      </c>
      <c r="U846" s="122">
        <f t="shared" si="44"/>
        <v>-2160868441.3320303</v>
      </c>
      <c r="V846" s="3">
        <f t="shared" si="45"/>
        <v>1.8357169331589076</v>
      </c>
    </row>
    <row r="847" spans="13:22" x14ac:dyDescent="0.25">
      <c r="M847" s="3">
        <v>843</v>
      </c>
      <c r="N847" s="122">
        <f>('CBA Result'!$G$163*_xlfn.GAMMA.INV(T847,IF($O$2="Railway",$D$31,$D$32),IF($O$2="Railway",$F$31,$F$32)))</f>
        <v>419660137.2662428</v>
      </c>
      <c r="O847" s="122">
        <f>'CBA Result'!$G$162+'CBA Result'!$G$166+'CBA Result'!$G$167+'CBA Result'!$G$168+'CBA Result'!$G$169</f>
        <v>36081859.323037572</v>
      </c>
      <c r="P847" s="122">
        <f>'CBA Result'!$G$164+'CBA Result'!$G$165</f>
        <v>3215028601.0041852</v>
      </c>
      <c r="Q847" s="122">
        <f>'CBA Result'!$G$149</f>
        <v>-2742713597.7746048</v>
      </c>
      <c r="R847" s="122">
        <v>0.9664610940546291</v>
      </c>
      <c r="S847" s="122">
        <f t="shared" si="43"/>
        <v>6915860380.1668301</v>
      </c>
      <c r="T847" s="122">
        <v>0.55190464490432489</v>
      </c>
      <c r="U847" s="122">
        <f t="shared" si="44"/>
        <v>-1983376829.3101952</v>
      </c>
      <c r="V847" s="3">
        <f t="shared" si="45"/>
        <v>3.7166927977674837</v>
      </c>
    </row>
    <row r="848" spans="13:22" x14ac:dyDescent="0.25">
      <c r="M848" s="3">
        <v>844</v>
      </c>
      <c r="N848" s="122">
        <f>('CBA Result'!$G$163*_xlfn.GAMMA.INV(T848,IF($O$2="Railway",$D$31,$D$32),IF($O$2="Railway",$F$31,$F$32)))</f>
        <v>686277903.33068514</v>
      </c>
      <c r="O848" s="122">
        <f>'CBA Result'!$G$162+'CBA Result'!$G$166+'CBA Result'!$G$167+'CBA Result'!$G$168+'CBA Result'!$G$169</f>
        <v>36081859.323037572</v>
      </c>
      <c r="P848" s="122">
        <f>'CBA Result'!$G$164+'CBA Result'!$G$165</f>
        <v>3215028601.0041852</v>
      </c>
      <c r="Q848" s="122">
        <f>'CBA Result'!$G$149</f>
        <v>-2742713597.7746048</v>
      </c>
      <c r="R848" s="122">
        <v>0.86246458963820549</v>
      </c>
      <c r="S848" s="122">
        <f t="shared" si="43"/>
        <v>5766197437.3205996</v>
      </c>
      <c r="T848" s="122">
        <v>0.94977782694150037</v>
      </c>
      <c r="U848" s="122">
        <f t="shared" si="44"/>
        <v>-3243452429.8649721</v>
      </c>
      <c r="V848" s="3">
        <f t="shared" si="45"/>
        <v>2.0005094387169557</v>
      </c>
    </row>
    <row r="849" spans="13:22" x14ac:dyDescent="0.25">
      <c r="M849" s="3">
        <v>845</v>
      </c>
      <c r="N849" s="122">
        <f>('CBA Result'!$G$163*_xlfn.GAMMA.INV(T849,IF($O$2="Railway",$D$31,$D$32),IF($O$2="Railway",$F$31,$F$32)))</f>
        <v>382520440.21446377</v>
      </c>
      <c r="O849" s="122">
        <f>'CBA Result'!$G$162+'CBA Result'!$G$166+'CBA Result'!$G$167+'CBA Result'!$G$168+'CBA Result'!$G$169</f>
        <v>36081859.323037572</v>
      </c>
      <c r="P849" s="122">
        <f>'CBA Result'!$G$164+'CBA Result'!$G$165</f>
        <v>3215028601.0041852</v>
      </c>
      <c r="Q849" s="122">
        <f>'CBA Result'!$G$149</f>
        <v>-2742713597.7746048</v>
      </c>
      <c r="R849" s="122">
        <v>0.14598801826419916</v>
      </c>
      <c r="S849" s="122">
        <f t="shared" si="43"/>
        <v>2265599706.4124346</v>
      </c>
      <c r="T849" s="122">
        <v>0.44942257275688491</v>
      </c>
      <c r="U849" s="122">
        <f t="shared" si="44"/>
        <v>-1807849043.7550814</v>
      </c>
      <c r="V849" s="3">
        <f t="shared" si="45"/>
        <v>1.4847489701765046</v>
      </c>
    </row>
    <row r="850" spans="13:22" x14ac:dyDescent="0.25">
      <c r="M850" s="3">
        <v>846</v>
      </c>
      <c r="N850" s="122">
        <f>('CBA Result'!$G$163*_xlfn.GAMMA.INV(T850,IF($O$2="Railway",$D$31,$D$32),IF($O$2="Railway",$F$31,$F$32)))</f>
        <v>585775009.26880193</v>
      </c>
      <c r="O850" s="122">
        <f>'CBA Result'!$G$162+'CBA Result'!$G$166+'CBA Result'!$G$167+'CBA Result'!$G$168+'CBA Result'!$G$169</f>
        <v>36081859.323037572</v>
      </c>
      <c r="P850" s="122">
        <f>'CBA Result'!$G$164+'CBA Result'!$G$165</f>
        <v>3215028601.0041852</v>
      </c>
      <c r="Q850" s="122">
        <f>'CBA Result'!$G$149</f>
        <v>-2742713597.7746048</v>
      </c>
      <c r="R850" s="122">
        <v>0.58723641637909429</v>
      </c>
      <c r="S850" s="122">
        <f t="shared" si="43"/>
        <v>4240488047.9187579</v>
      </c>
      <c r="T850" s="122">
        <v>0.87018271748362419</v>
      </c>
      <c r="U850" s="122">
        <f t="shared" si="44"/>
        <v>-2768460659.9545183</v>
      </c>
      <c r="V850" s="3">
        <f t="shared" si="45"/>
        <v>1.7563352034738606</v>
      </c>
    </row>
    <row r="851" spans="13:22" x14ac:dyDescent="0.25">
      <c r="M851" s="3">
        <v>847</v>
      </c>
      <c r="N851" s="122">
        <f>('CBA Result'!$G$163*_xlfn.GAMMA.INV(T851,IF($O$2="Railway",$D$31,$D$32),IF($O$2="Railway",$F$31,$F$32)))</f>
        <v>404760770.22099274</v>
      </c>
      <c r="O851" s="122">
        <f>'CBA Result'!$G$162+'CBA Result'!$G$166+'CBA Result'!$G$167+'CBA Result'!$G$168+'CBA Result'!$G$169</f>
        <v>36081859.323037572</v>
      </c>
      <c r="P851" s="122">
        <f>'CBA Result'!$G$164+'CBA Result'!$G$165</f>
        <v>3215028601.0041852</v>
      </c>
      <c r="Q851" s="122">
        <f>'CBA Result'!$G$149</f>
        <v>-2742713597.7746048</v>
      </c>
      <c r="R851" s="122">
        <v>0.42526677440721306</v>
      </c>
      <c r="S851" s="122">
        <f t="shared" si="43"/>
        <v>3540377568.3928103</v>
      </c>
      <c r="T851" s="122">
        <v>0.51158488498886656</v>
      </c>
      <c r="U851" s="122">
        <f t="shared" si="44"/>
        <v>-1912960183.2083306</v>
      </c>
      <c r="V851" s="3">
        <f t="shared" si="45"/>
        <v>2.0811829921413825</v>
      </c>
    </row>
    <row r="852" spans="13:22" x14ac:dyDescent="0.25">
      <c r="M852" s="3">
        <v>848</v>
      </c>
      <c r="N852" s="122">
        <f>('CBA Result'!$G$163*_xlfn.GAMMA.INV(T852,IF($O$2="Railway",$D$31,$D$32),IF($O$2="Railway",$F$31,$F$32)))</f>
        <v>462962850.31685704</v>
      </c>
      <c r="O852" s="122">
        <f>'CBA Result'!$G$162+'CBA Result'!$G$166+'CBA Result'!$G$167+'CBA Result'!$G$168+'CBA Result'!$G$169</f>
        <v>36081859.323037572</v>
      </c>
      <c r="P852" s="122">
        <f>'CBA Result'!$G$164+'CBA Result'!$G$165</f>
        <v>3215028601.0041852</v>
      </c>
      <c r="Q852" s="122">
        <f>'CBA Result'!$G$149</f>
        <v>-2742713597.7746048</v>
      </c>
      <c r="R852" s="122">
        <v>7.1120963274568183E-2</v>
      </c>
      <c r="S852" s="122">
        <f t="shared" si="43"/>
        <v>1797899701.153208</v>
      </c>
      <c r="T852" s="122">
        <v>0.65993880862675958</v>
      </c>
      <c r="U852" s="122">
        <f t="shared" si="44"/>
        <v>-2188031953.9792519</v>
      </c>
      <c r="V852" s="3">
        <f t="shared" si="45"/>
        <v>1.0497764471015965</v>
      </c>
    </row>
    <row r="853" spans="13:22" x14ac:dyDescent="0.25">
      <c r="M853" s="3">
        <v>849</v>
      </c>
      <c r="N853" s="122">
        <f>('CBA Result'!$G$163*_xlfn.GAMMA.INV(T853,IF($O$2="Railway",$D$31,$D$32),IF($O$2="Railway",$F$31,$F$32)))</f>
        <v>300024927.98902464</v>
      </c>
      <c r="O853" s="122">
        <f>'CBA Result'!$G$162+'CBA Result'!$G$166+'CBA Result'!$G$167+'CBA Result'!$G$168+'CBA Result'!$G$169</f>
        <v>36081859.323037572</v>
      </c>
      <c r="P853" s="122">
        <f>'CBA Result'!$G$164+'CBA Result'!$G$165</f>
        <v>3215028601.0041852</v>
      </c>
      <c r="Q853" s="122">
        <f>'CBA Result'!$G$149</f>
        <v>-2742713597.7746048</v>
      </c>
      <c r="R853" s="122">
        <v>0.28608642767120818</v>
      </c>
      <c r="S853" s="122">
        <f t="shared" si="43"/>
        <v>2942685075.8505621</v>
      </c>
      <c r="T853" s="122">
        <v>0.22163779116565896</v>
      </c>
      <c r="U853" s="122">
        <f t="shared" si="44"/>
        <v>-1417962864.5819387</v>
      </c>
      <c r="V853" s="3">
        <f t="shared" si="45"/>
        <v>2.3123256222435122</v>
      </c>
    </row>
    <row r="854" spans="13:22" x14ac:dyDescent="0.25">
      <c r="M854" s="3">
        <v>850</v>
      </c>
      <c r="N854" s="122">
        <f>('CBA Result'!$G$163*_xlfn.GAMMA.INV(T854,IF($O$2="Railway",$D$31,$D$32),IF($O$2="Railway",$F$31,$F$32)))</f>
        <v>510903330.95146775</v>
      </c>
      <c r="O854" s="122">
        <f>'CBA Result'!$G$162+'CBA Result'!$G$166+'CBA Result'!$G$167+'CBA Result'!$G$168+'CBA Result'!$G$169</f>
        <v>36081859.323037572</v>
      </c>
      <c r="P854" s="122">
        <f>'CBA Result'!$G$164+'CBA Result'!$G$165</f>
        <v>3215028601.0041852</v>
      </c>
      <c r="Q854" s="122">
        <f>'CBA Result'!$G$149</f>
        <v>-2742713597.7746048</v>
      </c>
      <c r="R854" s="122">
        <v>0.70688614318599796</v>
      </c>
      <c r="S854" s="122">
        <f t="shared" si="43"/>
        <v>4812845745.3753061</v>
      </c>
      <c r="T854" s="122">
        <v>0.75948780606032629</v>
      </c>
      <c r="U854" s="122">
        <f t="shared" si="44"/>
        <v>-2414605864.7063446</v>
      </c>
      <c r="V854" s="3">
        <f t="shared" si="45"/>
        <v>2.2197539623310965</v>
      </c>
    </row>
    <row r="855" spans="13:22" x14ac:dyDescent="0.25">
      <c r="M855" s="3">
        <v>851</v>
      </c>
      <c r="N855" s="122">
        <f>('CBA Result'!$G$163*_xlfn.GAMMA.INV(T855,IF($O$2="Railway",$D$31,$D$32),IF($O$2="Railway",$F$31,$F$32)))</f>
        <v>410770342.34313357</v>
      </c>
      <c r="O855" s="122">
        <f>'CBA Result'!$G$162+'CBA Result'!$G$166+'CBA Result'!$G$167+'CBA Result'!$G$168+'CBA Result'!$G$169</f>
        <v>36081859.323037572</v>
      </c>
      <c r="P855" s="122">
        <f>'CBA Result'!$G$164+'CBA Result'!$G$165</f>
        <v>3215028601.0041852</v>
      </c>
      <c r="Q855" s="122">
        <f>'CBA Result'!$G$149</f>
        <v>-2742713597.7746048</v>
      </c>
      <c r="R855" s="122">
        <v>0.18825000198334374</v>
      </c>
      <c r="S855" s="122">
        <f t="shared" si="43"/>
        <v>2485809968.8119388</v>
      </c>
      <c r="T855" s="122">
        <v>0.5280027258999398</v>
      </c>
      <c r="U855" s="122">
        <f t="shared" si="44"/>
        <v>-1941362323.518266</v>
      </c>
      <c r="V855" s="3">
        <f t="shared" si="45"/>
        <v>1.5106207300671954</v>
      </c>
    </row>
    <row r="856" spans="13:22" x14ac:dyDescent="0.25">
      <c r="M856" s="3">
        <v>852</v>
      </c>
      <c r="N856" s="122">
        <f>('CBA Result'!$G$163*_xlfn.GAMMA.INV(T856,IF($O$2="Railway",$D$31,$D$32),IF($O$2="Railway",$F$31,$F$32)))</f>
        <v>421770990.54314864</v>
      </c>
      <c r="O856" s="122">
        <f>'CBA Result'!$G$162+'CBA Result'!$G$166+'CBA Result'!$G$167+'CBA Result'!$G$168+'CBA Result'!$G$169</f>
        <v>36081859.323037572</v>
      </c>
      <c r="P856" s="122">
        <f>'CBA Result'!$G$164+'CBA Result'!$G$165</f>
        <v>3215028601.0041852</v>
      </c>
      <c r="Q856" s="122">
        <f>'CBA Result'!$G$149</f>
        <v>-2742713597.7746048</v>
      </c>
      <c r="R856" s="122">
        <v>0.28361704020834555</v>
      </c>
      <c r="S856" s="122">
        <f t="shared" si="43"/>
        <v>2931720530.7220421</v>
      </c>
      <c r="T856" s="122">
        <v>0.55750632288524804</v>
      </c>
      <c r="U856" s="122">
        <f t="shared" si="44"/>
        <v>-1993353038.8848312</v>
      </c>
      <c r="V856" s="3">
        <f t="shared" si="45"/>
        <v>1.7004380631363241</v>
      </c>
    </row>
    <row r="857" spans="13:22" x14ac:dyDescent="0.25">
      <c r="M857" s="3">
        <v>853</v>
      </c>
      <c r="N857" s="122">
        <f>('CBA Result'!$G$163*_xlfn.GAMMA.INV(T857,IF($O$2="Railway",$D$31,$D$32),IF($O$2="Railway",$F$31,$F$32)))</f>
        <v>381843090.581613</v>
      </c>
      <c r="O857" s="122">
        <f>'CBA Result'!$G$162+'CBA Result'!$G$166+'CBA Result'!$G$167+'CBA Result'!$G$168+'CBA Result'!$G$169</f>
        <v>36081859.323037572</v>
      </c>
      <c r="P857" s="122">
        <f>'CBA Result'!$G$164+'CBA Result'!$G$165</f>
        <v>3215028601.0041852</v>
      </c>
      <c r="Q857" s="122">
        <f>'CBA Result'!$G$149</f>
        <v>-2742713597.7746048</v>
      </c>
      <c r="R857" s="122">
        <v>0.15072218083998512</v>
      </c>
      <c r="S857" s="122">
        <f t="shared" si="43"/>
        <v>2291326760.0019712</v>
      </c>
      <c r="T857" s="122">
        <v>0.44750364610404425</v>
      </c>
      <c r="U857" s="122">
        <f t="shared" si="44"/>
        <v>-1804647787.6722677</v>
      </c>
      <c r="V857" s="3">
        <f t="shared" si="45"/>
        <v>1.5012634201608732</v>
      </c>
    </row>
    <row r="858" spans="13:22" x14ac:dyDescent="0.25">
      <c r="M858" s="3">
        <v>854</v>
      </c>
      <c r="N858" s="122">
        <f>('CBA Result'!$G$163*_xlfn.GAMMA.INV(T858,IF($O$2="Railway",$D$31,$D$32),IF($O$2="Railway",$F$31,$F$32)))</f>
        <v>354118658.54341817</v>
      </c>
      <c r="O858" s="122">
        <f>'CBA Result'!$G$162+'CBA Result'!$G$166+'CBA Result'!$G$167+'CBA Result'!$G$168+'CBA Result'!$G$169</f>
        <v>36081859.323037572</v>
      </c>
      <c r="P858" s="122">
        <f>'CBA Result'!$G$164+'CBA Result'!$G$165</f>
        <v>3215028601.0041852</v>
      </c>
      <c r="Q858" s="122">
        <f>'CBA Result'!$G$149</f>
        <v>-2742713597.7746048</v>
      </c>
      <c r="R858" s="122">
        <v>6.1426495119056512E-2</v>
      </c>
      <c r="S858" s="122">
        <f t="shared" si="43"/>
        <v>1723607053.4462562</v>
      </c>
      <c r="T858" s="122">
        <v>0.3685523870938795</v>
      </c>
      <c r="U858" s="122">
        <f t="shared" si="44"/>
        <v>-1673617958.4667952</v>
      </c>
      <c r="V858" s="3">
        <f t="shared" si="45"/>
        <v>1.2630167838597857</v>
      </c>
    </row>
    <row r="859" spans="13:22" x14ac:dyDescent="0.25">
      <c r="M859" s="3">
        <v>855</v>
      </c>
      <c r="N859" s="122">
        <f>('CBA Result'!$G$163*_xlfn.GAMMA.INV(T859,IF($O$2="Railway",$D$31,$D$32),IF($O$2="Railway",$F$31,$F$32)))</f>
        <v>385886822.77450669</v>
      </c>
      <c r="O859" s="122">
        <f>'CBA Result'!$G$162+'CBA Result'!$G$166+'CBA Result'!$G$167+'CBA Result'!$G$168+'CBA Result'!$G$169</f>
        <v>36081859.323037572</v>
      </c>
      <c r="P859" s="122">
        <f>'CBA Result'!$G$164+'CBA Result'!$G$165</f>
        <v>3215028601.0041852</v>
      </c>
      <c r="Q859" s="122">
        <f>'CBA Result'!$G$149</f>
        <v>-2742713597.7746048</v>
      </c>
      <c r="R859" s="122">
        <v>1.0078788996752075E-2</v>
      </c>
      <c r="S859" s="122">
        <f t="shared" si="43"/>
        <v>1145357988.8328688</v>
      </c>
      <c r="T859" s="122">
        <v>0.45894238181736169</v>
      </c>
      <c r="U859" s="122">
        <f t="shared" si="44"/>
        <v>-1823759073.2653348</v>
      </c>
      <c r="V859" s="3">
        <f t="shared" si="45"/>
        <v>0.85939348782742753</v>
      </c>
    </row>
    <row r="860" spans="13:22" x14ac:dyDescent="0.25">
      <c r="M860" s="3">
        <v>856</v>
      </c>
      <c r="N860" s="122">
        <f>('CBA Result'!$G$163*_xlfn.GAMMA.INV(T860,IF($O$2="Railway",$D$31,$D$32),IF($O$2="Railway",$F$31,$F$32)))</f>
        <v>276113534.59856552</v>
      </c>
      <c r="O860" s="122">
        <f>'CBA Result'!$G$162+'CBA Result'!$G$166+'CBA Result'!$G$167+'CBA Result'!$G$168+'CBA Result'!$G$169</f>
        <v>36081859.323037572</v>
      </c>
      <c r="P860" s="122">
        <f>'CBA Result'!$G$164+'CBA Result'!$G$165</f>
        <v>3215028601.0041852</v>
      </c>
      <c r="Q860" s="122">
        <f>'CBA Result'!$G$149</f>
        <v>-2742713597.7746048</v>
      </c>
      <c r="R860" s="122">
        <v>0.38165875907058511</v>
      </c>
      <c r="S860" s="122">
        <f t="shared" si="43"/>
        <v>3355671057.812089</v>
      </c>
      <c r="T860" s="122">
        <v>0.16496175720312234</v>
      </c>
      <c r="U860" s="122">
        <f t="shared" si="44"/>
        <v>-1304954028.6317427</v>
      </c>
      <c r="V860" s="3">
        <f t="shared" si="45"/>
        <v>2.8107246471965657</v>
      </c>
    </row>
    <row r="861" spans="13:22" x14ac:dyDescent="0.25">
      <c r="M861" s="3">
        <v>857</v>
      </c>
      <c r="N861" s="122">
        <f>('CBA Result'!$G$163*_xlfn.GAMMA.INV(T861,IF($O$2="Railway",$D$31,$D$32),IF($O$2="Railway",$F$31,$F$32)))</f>
        <v>428463299.91157067</v>
      </c>
      <c r="O861" s="122">
        <f>'CBA Result'!$G$162+'CBA Result'!$G$166+'CBA Result'!$G$167+'CBA Result'!$G$168+'CBA Result'!$G$169</f>
        <v>36081859.323037572</v>
      </c>
      <c r="P861" s="122">
        <f>'CBA Result'!$G$164+'CBA Result'!$G$165</f>
        <v>3215028601.0041852</v>
      </c>
      <c r="Q861" s="122">
        <f>'CBA Result'!$G$149</f>
        <v>-2742713597.7746048</v>
      </c>
      <c r="R861" s="122">
        <v>0.12037380860266855</v>
      </c>
      <c r="S861" s="122">
        <f t="shared" si="43"/>
        <v>2120341160.6198986</v>
      </c>
      <c r="T861" s="122">
        <v>0.5750634641042478</v>
      </c>
      <c r="U861" s="122">
        <f t="shared" si="44"/>
        <v>-2024981897.9477134</v>
      </c>
      <c r="V861" s="3">
        <f t="shared" si="45"/>
        <v>1.276498482516929</v>
      </c>
    </row>
    <row r="862" spans="13:22" x14ac:dyDescent="0.25">
      <c r="M862" s="3">
        <v>858</v>
      </c>
      <c r="N862" s="122">
        <f>('CBA Result'!$G$163*_xlfn.GAMMA.INV(T862,IF($O$2="Railway",$D$31,$D$32),IF($O$2="Railway",$F$31,$F$32)))</f>
        <v>342412273.95790017</v>
      </c>
      <c r="O862" s="122">
        <f>'CBA Result'!$G$162+'CBA Result'!$G$166+'CBA Result'!$G$167+'CBA Result'!$G$168+'CBA Result'!$G$169</f>
        <v>36081859.323037572</v>
      </c>
      <c r="P862" s="122">
        <f>'CBA Result'!$G$164+'CBA Result'!$G$165</f>
        <v>3215028601.0041852</v>
      </c>
      <c r="Q862" s="122">
        <f>'CBA Result'!$G$149</f>
        <v>-2742713597.7746048</v>
      </c>
      <c r="R862" s="122">
        <v>0.41992021217963049</v>
      </c>
      <c r="S862" s="122">
        <f t="shared" si="43"/>
        <v>3517756858.5923262</v>
      </c>
      <c r="T862" s="122">
        <v>0.33543704322604428</v>
      </c>
      <c r="U862" s="122">
        <f t="shared" si="44"/>
        <v>-1618291826.9615285</v>
      </c>
      <c r="V862" s="3">
        <f t="shared" si="45"/>
        <v>2.407631878848937</v>
      </c>
    </row>
    <row r="863" spans="13:22" x14ac:dyDescent="0.25">
      <c r="M863" s="3">
        <v>859</v>
      </c>
      <c r="N863" s="122">
        <f>('CBA Result'!$G$163*_xlfn.GAMMA.INV(T863,IF($O$2="Railway",$D$31,$D$32),IF($O$2="Railway",$F$31,$F$32)))</f>
        <v>432236614.18858635</v>
      </c>
      <c r="O863" s="122">
        <f>'CBA Result'!$G$162+'CBA Result'!$G$166+'CBA Result'!$G$167+'CBA Result'!$G$168+'CBA Result'!$G$169</f>
        <v>36081859.323037572</v>
      </c>
      <c r="P863" s="122">
        <f>'CBA Result'!$G$164+'CBA Result'!$G$165</f>
        <v>3215028601.0041852</v>
      </c>
      <c r="Q863" s="122">
        <f>'CBA Result'!$G$149</f>
        <v>-2742713597.7746048</v>
      </c>
      <c r="R863" s="122">
        <v>0.34230494246546539</v>
      </c>
      <c r="S863" s="122">
        <f t="shared" si="43"/>
        <v>3187698138.5469098</v>
      </c>
      <c r="T863" s="122">
        <v>0.58482008100347826</v>
      </c>
      <c r="U863" s="122">
        <f t="shared" si="44"/>
        <v>-2042815147.8615365</v>
      </c>
      <c r="V863" s="3">
        <f t="shared" si="45"/>
        <v>1.7896952721766</v>
      </c>
    </row>
    <row r="864" spans="13:22" x14ac:dyDescent="0.25">
      <c r="M864" s="3">
        <v>860</v>
      </c>
      <c r="N864" s="122">
        <f>('CBA Result'!$G$163*_xlfn.GAMMA.INV(T864,IF($O$2="Railway",$D$31,$D$32),IF($O$2="Railway",$F$31,$F$32)))</f>
        <v>375713021.34268051</v>
      </c>
      <c r="O864" s="122">
        <f>'CBA Result'!$G$162+'CBA Result'!$G$166+'CBA Result'!$G$167+'CBA Result'!$G$168+'CBA Result'!$G$169</f>
        <v>36081859.323037572</v>
      </c>
      <c r="P864" s="122">
        <f>'CBA Result'!$G$164+'CBA Result'!$G$165</f>
        <v>3215028601.0041852</v>
      </c>
      <c r="Q864" s="122">
        <f>'CBA Result'!$G$149</f>
        <v>-2742713597.7746048</v>
      </c>
      <c r="R864" s="122">
        <v>0.74099460532303651</v>
      </c>
      <c r="S864" s="122">
        <f t="shared" si="43"/>
        <v>4993608619.4459171</v>
      </c>
      <c r="T864" s="122">
        <v>0.4300942147318858</v>
      </c>
      <c r="U864" s="122">
        <f t="shared" si="44"/>
        <v>-1775676159.8932574</v>
      </c>
      <c r="V864" s="3">
        <f t="shared" si="45"/>
        <v>3.0441381273241706</v>
      </c>
    </row>
    <row r="865" spans="13:22" x14ac:dyDescent="0.25">
      <c r="M865" s="3">
        <v>861</v>
      </c>
      <c r="N865" s="122">
        <f>('CBA Result'!$G$163*_xlfn.GAMMA.INV(T865,IF($O$2="Railway",$D$31,$D$32),IF($O$2="Railway",$F$31,$F$32)))</f>
        <v>558665223.50384712</v>
      </c>
      <c r="O865" s="122">
        <f>'CBA Result'!$G$162+'CBA Result'!$G$166+'CBA Result'!$G$167+'CBA Result'!$G$168+'CBA Result'!$G$169</f>
        <v>36081859.323037572</v>
      </c>
      <c r="P865" s="122">
        <f>'CBA Result'!$G$164+'CBA Result'!$G$165</f>
        <v>3215028601.0041852</v>
      </c>
      <c r="Q865" s="122">
        <f>'CBA Result'!$G$149</f>
        <v>-2742713597.7746048</v>
      </c>
      <c r="R865" s="122">
        <v>5.7944925179524653E-2</v>
      </c>
      <c r="S865" s="122">
        <f t="shared" si="43"/>
        <v>1695605907.5316513</v>
      </c>
      <c r="T865" s="122">
        <v>0.83609627386275942</v>
      </c>
      <c r="U865" s="122">
        <f t="shared" si="44"/>
        <v>-2640335741.3381429</v>
      </c>
      <c r="V865" s="3">
        <f t="shared" si="45"/>
        <v>0.86744763345807185</v>
      </c>
    </row>
    <row r="866" spans="13:22" x14ac:dyDescent="0.25">
      <c r="M866" s="3">
        <v>862</v>
      </c>
      <c r="N866" s="122">
        <f>('CBA Result'!$G$163*_xlfn.GAMMA.INV(T866,IF($O$2="Railway",$D$31,$D$32),IF($O$2="Railway",$F$31,$F$32)))</f>
        <v>314553065.01997626</v>
      </c>
      <c r="O866" s="122">
        <f>'CBA Result'!$G$162+'CBA Result'!$G$166+'CBA Result'!$G$167+'CBA Result'!$G$168+'CBA Result'!$G$169</f>
        <v>36081859.323037572</v>
      </c>
      <c r="P866" s="122">
        <f>'CBA Result'!$G$164+'CBA Result'!$G$165</f>
        <v>3215028601.0041852</v>
      </c>
      <c r="Q866" s="122">
        <f>'CBA Result'!$G$149</f>
        <v>-2742713597.7746048</v>
      </c>
      <c r="R866" s="122">
        <v>0.94908953544233943</v>
      </c>
      <c r="S866" s="122">
        <f t="shared" si="43"/>
        <v>6635244801.6270094</v>
      </c>
      <c r="T866" s="122">
        <v>0.25912691823073841</v>
      </c>
      <c r="U866" s="122">
        <f t="shared" si="44"/>
        <v>-1486625021.8884168</v>
      </c>
      <c r="V866" s="3">
        <f t="shared" si="45"/>
        <v>4.6991538707562333</v>
      </c>
    </row>
    <row r="867" spans="13:22" x14ac:dyDescent="0.25">
      <c r="M867" s="3">
        <v>863</v>
      </c>
      <c r="N867" s="122">
        <f>('CBA Result'!$G$163*_xlfn.GAMMA.INV(T867,IF($O$2="Railway",$D$31,$D$32),IF($O$2="Railway",$F$31,$F$32)))</f>
        <v>609539058.8719703</v>
      </c>
      <c r="O867" s="122">
        <f>'CBA Result'!$G$162+'CBA Result'!$G$166+'CBA Result'!$G$167+'CBA Result'!$G$168+'CBA Result'!$G$169</f>
        <v>36081859.323037572</v>
      </c>
      <c r="P867" s="122">
        <f>'CBA Result'!$G$164+'CBA Result'!$G$165</f>
        <v>3215028601.0041852</v>
      </c>
      <c r="Q867" s="122">
        <f>'CBA Result'!$G$149</f>
        <v>-2742713597.7746048</v>
      </c>
      <c r="R867" s="122">
        <v>0.61583459883584957</v>
      </c>
      <c r="S867" s="122">
        <f t="shared" si="43"/>
        <v>4370800947.6226864</v>
      </c>
      <c r="T867" s="122">
        <v>0.8950770625837996</v>
      </c>
      <c r="U867" s="122">
        <f t="shared" si="44"/>
        <v>-2880773127.0392823</v>
      </c>
      <c r="V867" s="3">
        <f t="shared" si="45"/>
        <v>1.7413456890211023</v>
      </c>
    </row>
    <row r="868" spans="13:22" x14ac:dyDescent="0.25">
      <c r="M868" s="3">
        <v>864</v>
      </c>
      <c r="N868" s="122">
        <f>('CBA Result'!$G$163*_xlfn.GAMMA.INV(T868,IF($O$2="Railway",$D$31,$D$32),IF($O$2="Railway",$F$31,$F$32)))</f>
        <v>444039102.8876304</v>
      </c>
      <c r="O868" s="122">
        <f>'CBA Result'!$G$162+'CBA Result'!$G$166+'CBA Result'!$G$167+'CBA Result'!$G$168+'CBA Result'!$G$169</f>
        <v>36081859.323037572</v>
      </c>
      <c r="P868" s="122">
        <f>'CBA Result'!$G$164+'CBA Result'!$G$165</f>
        <v>3215028601.0041852</v>
      </c>
      <c r="Q868" s="122">
        <f>'CBA Result'!$G$149</f>
        <v>-2742713597.7746048</v>
      </c>
      <c r="R868" s="122">
        <v>0.23629764952881849</v>
      </c>
      <c r="S868" s="122">
        <f t="shared" si="43"/>
        <v>2716858784.4236765</v>
      </c>
      <c r="T868" s="122">
        <v>0.61462284871075756</v>
      </c>
      <c r="U868" s="122">
        <f t="shared" si="44"/>
        <v>-2098595481.839334</v>
      </c>
      <c r="V868" s="3">
        <f t="shared" si="45"/>
        <v>1.5233901789554609</v>
      </c>
    </row>
    <row r="869" spans="13:22" x14ac:dyDescent="0.25">
      <c r="M869" s="3">
        <v>865</v>
      </c>
      <c r="N869" s="122">
        <f>('CBA Result'!$G$163*_xlfn.GAMMA.INV(T869,IF($O$2="Railway",$D$31,$D$32),IF($O$2="Railway",$F$31,$F$32)))</f>
        <v>468731751.25473344</v>
      </c>
      <c r="O869" s="122">
        <f>'CBA Result'!$G$162+'CBA Result'!$G$166+'CBA Result'!$G$167+'CBA Result'!$G$168+'CBA Result'!$G$169</f>
        <v>36081859.323037572</v>
      </c>
      <c r="P869" s="122">
        <f>'CBA Result'!$G$164+'CBA Result'!$G$165</f>
        <v>3215028601.0041852</v>
      </c>
      <c r="Q869" s="122">
        <f>'CBA Result'!$G$149</f>
        <v>-2742713597.7746048</v>
      </c>
      <c r="R869" s="122">
        <v>0.62701513390427577</v>
      </c>
      <c r="S869" s="122">
        <f t="shared" si="43"/>
        <v>4422655776.5073309</v>
      </c>
      <c r="T869" s="122">
        <v>0.67310486120272062</v>
      </c>
      <c r="U869" s="122">
        <f t="shared" si="44"/>
        <v>-2215296646.1306319</v>
      </c>
      <c r="V869" s="3">
        <f t="shared" si="45"/>
        <v>2.2242932546716538</v>
      </c>
    </row>
    <row r="870" spans="13:22" x14ac:dyDescent="0.25">
      <c r="M870" s="3">
        <v>866</v>
      </c>
      <c r="N870" s="122">
        <f>('CBA Result'!$G$163*_xlfn.GAMMA.INV(T870,IF($O$2="Railway",$D$31,$D$32),IF($O$2="Railway",$F$31,$F$32)))</f>
        <v>390713159.15615731</v>
      </c>
      <c r="O870" s="122">
        <f>'CBA Result'!$G$162+'CBA Result'!$G$166+'CBA Result'!$G$167+'CBA Result'!$G$168+'CBA Result'!$G$169</f>
        <v>36081859.323037572</v>
      </c>
      <c r="P870" s="122">
        <f>'CBA Result'!$G$164+'CBA Result'!$G$165</f>
        <v>3215028601.0041852</v>
      </c>
      <c r="Q870" s="122">
        <f>'CBA Result'!$G$149</f>
        <v>-2742713597.7746048</v>
      </c>
      <c r="R870" s="122">
        <v>0.41096463956358098</v>
      </c>
      <c r="S870" s="122">
        <f t="shared" si="43"/>
        <v>3479863548.2550559</v>
      </c>
      <c r="T870" s="122">
        <v>0.47253341653799585</v>
      </c>
      <c r="U870" s="122">
        <f t="shared" si="44"/>
        <v>-1846569063.7785623</v>
      </c>
      <c r="V870" s="3">
        <f t="shared" si="45"/>
        <v>2.1156308980614069</v>
      </c>
    </row>
    <row r="871" spans="13:22" x14ac:dyDescent="0.25">
      <c r="M871" s="3">
        <v>867</v>
      </c>
      <c r="N871" s="122">
        <f>('CBA Result'!$G$163*_xlfn.GAMMA.INV(T871,IF($O$2="Railway",$D$31,$D$32),IF($O$2="Railway",$F$31,$F$32)))</f>
        <v>479576490.97688121</v>
      </c>
      <c r="O871" s="122">
        <f>'CBA Result'!$G$162+'CBA Result'!$G$166+'CBA Result'!$G$167+'CBA Result'!$G$168+'CBA Result'!$G$169</f>
        <v>36081859.323037572</v>
      </c>
      <c r="P871" s="122">
        <f>'CBA Result'!$G$164+'CBA Result'!$G$165</f>
        <v>3215028601.0041852</v>
      </c>
      <c r="Q871" s="122">
        <f>'CBA Result'!$G$149</f>
        <v>-2742713597.7746048</v>
      </c>
      <c r="R871" s="122">
        <v>0.72747996917896574</v>
      </c>
      <c r="S871" s="122">
        <f t="shared" si="43"/>
        <v>4920719820.1446171</v>
      </c>
      <c r="T871" s="122">
        <v>0.69699533787913093</v>
      </c>
      <c r="U871" s="122">
        <f t="shared" si="44"/>
        <v>-2266550514.6179352</v>
      </c>
      <c r="V871" s="3">
        <f t="shared" si="45"/>
        <v>2.3985250429597986</v>
      </c>
    </row>
    <row r="872" spans="13:22" x14ac:dyDescent="0.25">
      <c r="M872" s="3">
        <v>868</v>
      </c>
      <c r="N872" s="122">
        <f>('CBA Result'!$G$163*_xlfn.GAMMA.INV(T872,IF($O$2="Railway",$D$31,$D$32),IF($O$2="Railway",$F$31,$F$32)))</f>
        <v>188101889.42716941</v>
      </c>
      <c r="O872" s="122">
        <f>'CBA Result'!$G$162+'CBA Result'!$G$166+'CBA Result'!$G$167+'CBA Result'!$G$168+'CBA Result'!$G$169</f>
        <v>36081859.323037572</v>
      </c>
      <c r="P872" s="122">
        <f>'CBA Result'!$G$164+'CBA Result'!$G$165</f>
        <v>3215028601.0041852</v>
      </c>
      <c r="Q872" s="122">
        <f>'CBA Result'!$G$149</f>
        <v>-2742713597.7746048</v>
      </c>
      <c r="R872" s="122">
        <v>0.83063059874705658</v>
      </c>
      <c r="S872" s="122">
        <f t="shared" si="43"/>
        <v>5536157227.3532686</v>
      </c>
      <c r="T872" s="122">
        <v>3.085103105676601E-2</v>
      </c>
      <c r="U872" s="122">
        <f t="shared" si="44"/>
        <v>-888997776.7953378</v>
      </c>
      <c r="V872" s="3">
        <f t="shared" si="45"/>
        <v>6.4795898555206426</v>
      </c>
    </row>
    <row r="873" spans="13:22" x14ac:dyDescent="0.25">
      <c r="M873" s="3">
        <v>869</v>
      </c>
      <c r="N873" s="122">
        <f>('CBA Result'!$G$163*_xlfn.GAMMA.INV(T873,IF($O$2="Railway",$D$31,$D$32),IF($O$2="Railway",$F$31,$F$32)))</f>
        <v>440124079.02910602</v>
      </c>
      <c r="O873" s="122">
        <f>'CBA Result'!$G$162+'CBA Result'!$G$166+'CBA Result'!$G$167+'CBA Result'!$G$168+'CBA Result'!$G$169</f>
        <v>36081859.323037572</v>
      </c>
      <c r="P873" s="122">
        <f>'CBA Result'!$G$164+'CBA Result'!$G$165</f>
        <v>3215028601.0041852</v>
      </c>
      <c r="Q873" s="122">
        <f>'CBA Result'!$G$149</f>
        <v>-2742713597.7746048</v>
      </c>
      <c r="R873" s="122">
        <v>0.97556616881795344</v>
      </c>
      <c r="S873" s="122">
        <f t="shared" si="43"/>
        <v>7103664898.6180382</v>
      </c>
      <c r="T873" s="122">
        <v>0.60486113556262167</v>
      </c>
      <c r="U873" s="122">
        <f t="shared" si="44"/>
        <v>-2080092491.1626961</v>
      </c>
      <c r="V873" s="3">
        <f t="shared" si="45"/>
        <v>3.6440066339229507</v>
      </c>
    </row>
    <row r="874" spans="13:22" x14ac:dyDescent="0.25">
      <c r="M874" s="3">
        <v>870</v>
      </c>
      <c r="N874" s="122">
        <f>('CBA Result'!$G$163*_xlfn.GAMMA.INV(T874,IF($O$2="Railway",$D$31,$D$32),IF($O$2="Railway",$F$31,$F$32)))</f>
        <v>540454360.44531691</v>
      </c>
      <c r="O874" s="122">
        <f>'CBA Result'!$G$162+'CBA Result'!$G$166+'CBA Result'!$G$167+'CBA Result'!$G$168+'CBA Result'!$G$169</f>
        <v>36081859.323037572</v>
      </c>
      <c r="P874" s="122">
        <f>'CBA Result'!$G$164+'CBA Result'!$G$165</f>
        <v>3215028601.0041852</v>
      </c>
      <c r="Q874" s="122">
        <f>'CBA Result'!$G$149</f>
        <v>-2742713597.7746048</v>
      </c>
      <c r="R874" s="122">
        <v>5.8225938641370489E-2</v>
      </c>
      <c r="S874" s="122">
        <f t="shared" si="43"/>
        <v>1697894891.8836732</v>
      </c>
      <c r="T874" s="122">
        <v>0.80948111220196195</v>
      </c>
      <c r="U874" s="122">
        <f t="shared" si="44"/>
        <v>-2554268467.7883677</v>
      </c>
      <c r="V874" s="3">
        <f t="shared" si="45"/>
        <v>0.89044324836431954</v>
      </c>
    </row>
    <row r="875" spans="13:22" x14ac:dyDescent="0.25">
      <c r="M875" s="3">
        <v>871</v>
      </c>
      <c r="N875" s="122">
        <f>('CBA Result'!$G$163*_xlfn.GAMMA.INV(T875,IF($O$2="Railway",$D$31,$D$32),IF($O$2="Railway",$F$31,$F$32)))</f>
        <v>209487319.59658599</v>
      </c>
      <c r="O875" s="122">
        <f>'CBA Result'!$G$162+'CBA Result'!$G$166+'CBA Result'!$G$167+'CBA Result'!$G$168+'CBA Result'!$G$169</f>
        <v>36081859.323037572</v>
      </c>
      <c r="P875" s="122">
        <f>'CBA Result'!$G$164+'CBA Result'!$G$165</f>
        <v>3215028601.0041852</v>
      </c>
      <c r="Q875" s="122">
        <f>'CBA Result'!$G$149</f>
        <v>-2742713597.7746048</v>
      </c>
      <c r="R875" s="122">
        <v>0.5166904068286422</v>
      </c>
      <c r="S875" s="122">
        <f t="shared" si="43"/>
        <v>3929965107.8084531</v>
      </c>
      <c r="T875" s="122">
        <v>5.1785511534269357E-2</v>
      </c>
      <c r="U875" s="122">
        <f t="shared" si="44"/>
        <v>-990068531.23762286</v>
      </c>
      <c r="V875" s="3">
        <f t="shared" si="45"/>
        <v>4.2174194563163239</v>
      </c>
    </row>
    <row r="876" spans="13:22" x14ac:dyDescent="0.25">
      <c r="M876" s="3">
        <v>872</v>
      </c>
      <c r="N876" s="122">
        <f>('CBA Result'!$G$163*_xlfn.GAMMA.INV(T876,IF($O$2="Railway",$D$31,$D$32),IF($O$2="Railway",$F$31,$F$32)))</f>
        <v>317991094.59412217</v>
      </c>
      <c r="O876" s="122">
        <f>'CBA Result'!$G$162+'CBA Result'!$G$166+'CBA Result'!$G$167+'CBA Result'!$G$168+'CBA Result'!$G$169</f>
        <v>36081859.323037572</v>
      </c>
      <c r="P876" s="122">
        <f>'CBA Result'!$G$164+'CBA Result'!$G$165</f>
        <v>3215028601.0041852</v>
      </c>
      <c r="Q876" s="122">
        <f>'CBA Result'!$G$149</f>
        <v>-2742713597.7746048</v>
      </c>
      <c r="R876" s="122">
        <v>5.9576778119996954E-2</v>
      </c>
      <c r="S876" s="122">
        <f t="shared" si="43"/>
        <v>1708826128.8298476</v>
      </c>
      <c r="T876" s="122">
        <v>0.2682707038008304</v>
      </c>
      <c r="U876" s="122">
        <f t="shared" si="44"/>
        <v>-1502873665.9465921</v>
      </c>
      <c r="V876" s="3">
        <f t="shared" si="45"/>
        <v>1.3726363895315716</v>
      </c>
    </row>
    <row r="877" spans="13:22" x14ac:dyDescent="0.25">
      <c r="M877" s="3">
        <v>873</v>
      </c>
      <c r="N877" s="122">
        <f>('CBA Result'!$G$163*_xlfn.GAMMA.INV(T877,IF($O$2="Railway",$D$31,$D$32),IF($O$2="Railway",$F$31,$F$32)))</f>
        <v>401440595.1328727</v>
      </c>
      <c r="O877" s="122">
        <f>'CBA Result'!$G$162+'CBA Result'!$G$166+'CBA Result'!$G$167+'CBA Result'!$G$168+'CBA Result'!$G$169</f>
        <v>36081859.323037572</v>
      </c>
      <c r="P877" s="122">
        <f>'CBA Result'!$G$164+'CBA Result'!$G$165</f>
        <v>3215028601.0041852</v>
      </c>
      <c r="Q877" s="122">
        <f>'CBA Result'!$G$149</f>
        <v>-2742713597.7746048</v>
      </c>
      <c r="R877" s="122">
        <v>0.99383046178923939</v>
      </c>
      <c r="S877" s="122">
        <f t="shared" si="43"/>
        <v>7728608557.1615753</v>
      </c>
      <c r="T877" s="122">
        <v>0.502434055762638</v>
      </c>
      <c r="U877" s="122">
        <f t="shared" si="44"/>
        <v>-1897268537.1493857</v>
      </c>
      <c r="V877" s="3">
        <f t="shared" si="45"/>
        <v>4.3041513901279158</v>
      </c>
    </row>
    <row r="878" spans="13:22" x14ac:dyDescent="0.25">
      <c r="M878" s="3">
        <v>874</v>
      </c>
      <c r="N878" s="122">
        <f>('CBA Result'!$G$163*_xlfn.GAMMA.INV(T878,IF($O$2="Railway",$D$31,$D$32),IF($O$2="Railway",$F$31,$F$32)))</f>
        <v>198761093.56844333</v>
      </c>
      <c r="O878" s="122">
        <f>'CBA Result'!$G$162+'CBA Result'!$G$166+'CBA Result'!$G$167+'CBA Result'!$G$168+'CBA Result'!$G$169</f>
        <v>36081859.323037572</v>
      </c>
      <c r="P878" s="122">
        <f>'CBA Result'!$G$164+'CBA Result'!$G$165</f>
        <v>3215028601.0041852</v>
      </c>
      <c r="Q878" s="122">
        <f>'CBA Result'!$G$149</f>
        <v>-2742713597.7746048</v>
      </c>
      <c r="R878" s="122">
        <v>0.10709909008141472</v>
      </c>
      <c r="S878" s="122">
        <f t="shared" si="43"/>
        <v>2040161892.251678</v>
      </c>
      <c r="T878" s="122">
        <v>4.0389219756828521E-2</v>
      </c>
      <c r="U878" s="122">
        <f t="shared" si="44"/>
        <v>-939374776.26545298</v>
      </c>
      <c r="V878" s="3">
        <f t="shared" si="45"/>
        <v>2.421828755278689</v>
      </c>
    </row>
    <row r="879" spans="13:22" x14ac:dyDescent="0.25">
      <c r="M879" s="3">
        <v>875</v>
      </c>
      <c r="N879" s="122">
        <f>('CBA Result'!$G$163*_xlfn.GAMMA.INV(T879,IF($O$2="Railway",$D$31,$D$32),IF($O$2="Railway",$F$31,$F$32)))</f>
        <v>158783163.08250543</v>
      </c>
      <c r="O879" s="122">
        <f>'CBA Result'!$G$162+'CBA Result'!$G$166+'CBA Result'!$G$167+'CBA Result'!$G$168+'CBA Result'!$G$169</f>
        <v>36081859.323037572</v>
      </c>
      <c r="P879" s="122">
        <f>'CBA Result'!$G$164+'CBA Result'!$G$165</f>
        <v>3215028601.0041852</v>
      </c>
      <c r="Q879" s="122">
        <f>'CBA Result'!$G$149</f>
        <v>-2742713597.7746048</v>
      </c>
      <c r="R879" s="122">
        <v>0.64360244984234294</v>
      </c>
      <c r="S879" s="122">
        <f t="shared" si="43"/>
        <v>4500659701.8605518</v>
      </c>
      <c r="T879" s="122">
        <v>1.2794396612495373E-2</v>
      </c>
      <c r="U879" s="122">
        <f t="shared" si="44"/>
        <v>-750433073.28145361</v>
      </c>
      <c r="V879" s="3">
        <f t="shared" si="45"/>
        <v>6.2570865963219822</v>
      </c>
    </row>
    <row r="880" spans="13:22" x14ac:dyDescent="0.25">
      <c r="M880" s="3">
        <v>876</v>
      </c>
      <c r="N880" s="122">
        <f>('CBA Result'!$G$163*_xlfn.GAMMA.INV(T880,IF($O$2="Railway",$D$31,$D$32),IF($O$2="Railway",$F$31,$F$32)))</f>
        <v>440942112.37102515</v>
      </c>
      <c r="O880" s="122">
        <f>'CBA Result'!$G$162+'CBA Result'!$G$166+'CBA Result'!$G$167+'CBA Result'!$G$168+'CBA Result'!$G$169</f>
        <v>36081859.323037572</v>
      </c>
      <c r="P880" s="122">
        <f>'CBA Result'!$G$164+'CBA Result'!$G$165</f>
        <v>3215028601.0041852</v>
      </c>
      <c r="Q880" s="122">
        <f>'CBA Result'!$G$149</f>
        <v>-2742713597.7746048</v>
      </c>
      <c r="R880" s="122">
        <v>0.94548791069046501</v>
      </c>
      <c r="S880" s="122">
        <f t="shared" si="43"/>
        <v>6585245844.5490608</v>
      </c>
      <c r="T880" s="122">
        <v>0.60691124915242023</v>
      </c>
      <c r="U880" s="122">
        <f t="shared" si="44"/>
        <v>-2083958639.5811157</v>
      </c>
      <c r="V880" s="3">
        <f t="shared" si="45"/>
        <v>3.388872351930492</v>
      </c>
    </row>
    <row r="881" spans="13:22" x14ac:dyDescent="0.25">
      <c r="M881" s="3">
        <v>877</v>
      </c>
      <c r="N881" s="122">
        <f>('CBA Result'!$G$163*_xlfn.GAMMA.INV(T881,IF($O$2="Railway",$D$31,$D$32),IF($O$2="Railway",$F$31,$F$32)))</f>
        <v>349764475.62527817</v>
      </c>
      <c r="O881" s="122">
        <f>'CBA Result'!$G$162+'CBA Result'!$G$166+'CBA Result'!$G$167+'CBA Result'!$G$168+'CBA Result'!$G$169</f>
        <v>36081859.323037572</v>
      </c>
      <c r="P881" s="122">
        <f>'CBA Result'!$G$164+'CBA Result'!$G$165</f>
        <v>3215028601.0041852</v>
      </c>
      <c r="Q881" s="122">
        <f>'CBA Result'!$G$149</f>
        <v>-2742713597.7746048</v>
      </c>
      <c r="R881" s="122">
        <v>0.35121317696733168</v>
      </c>
      <c r="S881" s="122">
        <f t="shared" si="43"/>
        <v>3225901368.2548318</v>
      </c>
      <c r="T881" s="122">
        <v>0.35619323659308422</v>
      </c>
      <c r="U881" s="122">
        <f t="shared" si="44"/>
        <v>-1653039436.1256604</v>
      </c>
      <c r="V881" s="3">
        <f t="shared" si="45"/>
        <v>2.184913211549413</v>
      </c>
    </row>
    <row r="882" spans="13:22" x14ac:dyDescent="0.25">
      <c r="M882" s="3">
        <v>878</v>
      </c>
      <c r="N882" s="122">
        <f>('CBA Result'!$G$163*_xlfn.GAMMA.INV(T882,IF($O$2="Railway",$D$31,$D$32),IF($O$2="Railway",$F$31,$F$32)))</f>
        <v>469861094.99909228</v>
      </c>
      <c r="O882" s="122">
        <f>'CBA Result'!$G$162+'CBA Result'!$G$166+'CBA Result'!$G$167+'CBA Result'!$G$168+'CBA Result'!$G$169</f>
        <v>36081859.323037572</v>
      </c>
      <c r="P882" s="122">
        <f>'CBA Result'!$G$164+'CBA Result'!$G$165</f>
        <v>3215028601.0041852</v>
      </c>
      <c r="Q882" s="122">
        <f>'CBA Result'!$G$149</f>
        <v>-2742713597.7746048</v>
      </c>
      <c r="R882" s="122">
        <v>0.31926101375718507</v>
      </c>
      <c r="S882" s="122">
        <f t="shared" si="43"/>
        <v>3088197363.9570751</v>
      </c>
      <c r="T882" s="122">
        <v>0.67564550203889129</v>
      </c>
      <c r="U882" s="122">
        <f t="shared" si="44"/>
        <v>-2220634094.260633</v>
      </c>
      <c r="V882" s="3">
        <f t="shared" si="45"/>
        <v>1.6185198306954236</v>
      </c>
    </row>
    <row r="883" spans="13:22" x14ac:dyDescent="0.25">
      <c r="M883" s="3">
        <v>879</v>
      </c>
      <c r="N883" s="122">
        <f>('CBA Result'!$G$163*_xlfn.GAMMA.INV(T883,IF($O$2="Railway",$D$31,$D$32),IF($O$2="Railway",$F$31,$F$32)))</f>
        <v>680520582.04986227</v>
      </c>
      <c r="O883" s="122">
        <f>'CBA Result'!$G$162+'CBA Result'!$G$166+'CBA Result'!$G$167+'CBA Result'!$G$168+'CBA Result'!$G$169</f>
        <v>36081859.323037572</v>
      </c>
      <c r="P883" s="122">
        <f>'CBA Result'!$G$164+'CBA Result'!$G$165</f>
        <v>3215028601.0041852</v>
      </c>
      <c r="Q883" s="122">
        <f>'CBA Result'!$G$149</f>
        <v>-2742713597.7746048</v>
      </c>
      <c r="R883" s="122">
        <v>0.88472994407607108</v>
      </c>
      <c r="S883" s="122">
        <f t="shared" si="43"/>
        <v>5946141131.5236826</v>
      </c>
      <c r="T883" s="122">
        <v>0.94679467629574288</v>
      </c>
      <c r="U883" s="122">
        <f t="shared" si="44"/>
        <v>-3216242464.9117503</v>
      </c>
      <c r="V883" s="3">
        <f t="shared" si="45"/>
        <v>2.0715924391848981</v>
      </c>
    </row>
    <row r="884" spans="13:22" x14ac:dyDescent="0.25">
      <c r="M884" s="3">
        <v>880</v>
      </c>
      <c r="N884" s="122">
        <f>('CBA Result'!$G$163*_xlfn.GAMMA.INV(T884,IF($O$2="Railway",$D$31,$D$32),IF($O$2="Railway",$F$31,$F$32)))</f>
        <v>121730631.94242944</v>
      </c>
      <c r="O884" s="122">
        <f>'CBA Result'!$G$162+'CBA Result'!$G$166+'CBA Result'!$G$167+'CBA Result'!$G$168+'CBA Result'!$G$169</f>
        <v>36081859.323037572</v>
      </c>
      <c r="P884" s="122">
        <f>'CBA Result'!$G$164+'CBA Result'!$G$165</f>
        <v>3215028601.0041852</v>
      </c>
      <c r="Q884" s="122">
        <f>'CBA Result'!$G$149</f>
        <v>-2742713597.7746048</v>
      </c>
      <c r="R884" s="122">
        <v>9.0951420123797311E-2</v>
      </c>
      <c r="S884" s="122">
        <f t="shared" si="43"/>
        <v>1936730525.7907019</v>
      </c>
      <c r="T884" s="122">
        <v>2.8033157419140586E-3</v>
      </c>
      <c r="U884" s="122">
        <f t="shared" si="44"/>
        <v>-575317246.91480041</v>
      </c>
      <c r="V884" s="3">
        <f t="shared" si="45"/>
        <v>3.6406748246960738</v>
      </c>
    </row>
    <row r="885" spans="13:22" x14ac:dyDescent="0.25">
      <c r="M885" s="3">
        <v>881</v>
      </c>
      <c r="N885" s="122">
        <f>('CBA Result'!$G$163*_xlfn.GAMMA.INV(T885,IF($O$2="Railway",$D$31,$D$32),IF($O$2="Railway",$F$31,$F$32)))</f>
        <v>251928200.8306053</v>
      </c>
      <c r="O885" s="122">
        <f>'CBA Result'!$G$162+'CBA Result'!$G$166+'CBA Result'!$G$167+'CBA Result'!$G$168+'CBA Result'!$G$169</f>
        <v>36081859.323037572</v>
      </c>
      <c r="P885" s="122">
        <f>'CBA Result'!$G$164+'CBA Result'!$G$165</f>
        <v>3215028601.0041852</v>
      </c>
      <c r="Q885" s="122">
        <f>'CBA Result'!$G$149</f>
        <v>-2742713597.7746048</v>
      </c>
      <c r="R885" s="122">
        <v>0.80916591594950749</v>
      </c>
      <c r="S885" s="122">
        <f t="shared" si="43"/>
        <v>5394516424.730176</v>
      </c>
      <c r="T885" s="122">
        <v>0.11559766675564331</v>
      </c>
      <c r="U885" s="122">
        <f t="shared" si="44"/>
        <v>-1190650509.3197019</v>
      </c>
      <c r="V885" s="3">
        <f t="shared" si="45"/>
        <v>4.7726234024211065</v>
      </c>
    </row>
    <row r="886" spans="13:22" x14ac:dyDescent="0.25">
      <c r="M886" s="3">
        <v>882</v>
      </c>
      <c r="N886" s="122">
        <f>('CBA Result'!$G$163*_xlfn.GAMMA.INV(T886,IF($O$2="Railway",$D$31,$D$32),IF($O$2="Railway",$F$31,$F$32)))</f>
        <v>128197626.64747459</v>
      </c>
      <c r="O886" s="122">
        <f>'CBA Result'!$G$162+'CBA Result'!$G$166+'CBA Result'!$G$167+'CBA Result'!$G$168+'CBA Result'!$G$169</f>
        <v>36081859.323037572</v>
      </c>
      <c r="P886" s="122">
        <f>'CBA Result'!$G$164+'CBA Result'!$G$165</f>
        <v>3215028601.0041852</v>
      </c>
      <c r="Q886" s="122">
        <f>'CBA Result'!$G$149</f>
        <v>-2742713597.7746048</v>
      </c>
      <c r="R886" s="122">
        <v>0.19380442591583946</v>
      </c>
      <c r="S886" s="122">
        <f t="shared" si="43"/>
        <v>2513398776.368896</v>
      </c>
      <c r="T886" s="122">
        <v>3.8126668073249492E-3</v>
      </c>
      <c r="U886" s="122">
        <f t="shared" si="44"/>
        <v>-605881235.04293859</v>
      </c>
      <c r="V886" s="3">
        <f t="shared" si="45"/>
        <v>4.4194771309424059</v>
      </c>
    </row>
    <row r="887" spans="13:22" x14ac:dyDescent="0.25">
      <c r="M887" s="3">
        <v>883</v>
      </c>
      <c r="N887" s="122">
        <f>('CBA Result'!$G$163*_xlfn.GAMMA.INV(T887,IF($O$2="Railway",$D$31,$D$32),IF($O$2="Railway",$F$31,$F$32)))</f>
        <v>369846299.11905563</v>
      </c>
      <c r="O887" s="122">
        <f>'CBA Result'!$G$162+'CBA Result'!$G$166+'CBA Result'!$G$167+'CBA Result'!$G$168+'CBA Result'!$G$169</f>
        <v>36081859.323037572</v>
      </c>
      <c r="P887" s="122">
        <f>'CBA Result'!$G$164+'CBA Result'!$G$165</f>
        <v>3215028601.0041852</v>
      </c>
      <c r="Q887" s="122">
        <f>'CBA Result'!$G$149</f>
        <v>-2742713597.7746048</v>
      </c>
      <c r="R887" s="122">
        <v>0.18153385655978027</v>
      </c>
      <c r="S887" s="122">
        <f t="shared" si="43"/>
        <v>2452083656.6816273</v>
      </c>
      <c r="T887" s="122">
        <v>0.41338078729942829</v>
      </c>
      <c r="U887" s="122">
        <f t="shared" si="44"/>
        <v>-1747949149.655555</v>
      </c>
      <c r="V887" s="3">
        <f t="shared" si="45"/>
        <v>1.6350657658930816</v>
      </c>
    </row>
    <row r="888" spans="13:22" x14ac:dyDescent="0.25">
      <c r="M888" s="3">
        <v>884</v>
      </c>
      <c r="N888" s="122">
        <f>('CBA Result'!$G$163*_xlfn.GAMMA.INV(T888,IF($O$2="Railway",$D$31,$D$32),IF($O$2="Railway",$F$31,$F$32)))</f>
        <v>549810522.97757149</v>
      </c>
      <c r="O888" s="122">
        <f>'CBA Result'!$G$162+'CBA Result'!$G$166+'CBA Result'!$G$167+'CBA Result'!$G$168+'CBA Result'!$G$169</f>
        <v>36081859.323037572</v>
      </c>
      <c r="P888" s="122">
        <f>'CBA Result'!$G$164+'CBA Result'!$G$165</f>
        <v>3215028601.0041852</v>
      </c>
      <c r="Q888" s="122">
        <f>'CBA Result'!$G$149</f>
        <v>-2742713597.7746048</v>
      </c>
      <c r="R888" s="122">
        <v>0.94614269464159895</v>
      </c>
      <c r="S888" s="122">
        <f t="shared" si="43"/>
        <v>6594174196.4376936</v>
      </c>
      <c r="T888" s="122">
        <v>0.8235428262250496</v>
      </c>
      <c r="U888" s="122">
        <f t="shared" si="44"/>
        <v>-2598487096.9357939</v>
      </c>
      <c r="V888" s="3">
        <f t="shared" si="45"/>
        <v>2.7631719192314752</v>
      </c>
    </row>
    <row r="889" spans="13:22" x14ac:dyDescent="0.25">
      <c r="M889" s="3">
        <v>885</v>
      </c>
      <c r="N889" s="122">
        <f>('CBA Result'!$G$163*_xlfn.GAMMA.INV(T889,IF($O$2="Railway",$D$31,$D$32),IF($O$2="Railway",$F$31,$F$32)))</f>
        <v>615136083.2778554</v>
      </c>
      <c r="O889" s="122">
        <f>'CBA Result'!$G$162+'CBA Result'!$G$166+'CBA Result'!$G$167+'CBA Result'!$G$168+'CBA Result'!$G$169</f>
        <v>36081859.323037572</v>
      </c>
      <c r="P889" s="122">
        <f>'CBA Result'!$G$164+'CBA Result'!$G$165</f>
        <v>3215028601.0041852</v>
      </c>
      <c r="Q889" s="122">
        <f>'CBA Result'!$G$149</f>
        <v>-2742713597.7746048</v>
      </c>
      <c r="R889" s="122">
        <v>4.3454813939572179E-2</v>
      </c>
      <c r="S889" s="122">
        <f t="shared" si="43"/>
        <v>1569346710.2698457</v>
      </c>
      <c r="T889" s="122">
        <v>0.90031907691913649</v>
      </c>
      <c r="U889" s="122">
        <f t="shared" si="44"/>
        <v>-2907225504.8896794</v>
      </c>
      <c r="V889" s="3">
        <f t="shared" si="45"/>
        <v>0.76380887864940594</v>
      </c>
    </row>
    <row r="890" spans="13:22" x14ac:dyDescent="0.25">
      <c r="M890" s="3">
        <v>886</v>
      </c>
      <c r="N890" s="122">
        <f>('CBA Result'!$G$163*_xlfn.GAMMA.INV(T890,IF($O$2="Railway",$D$31,$D$32),IF($O$2="Railway",$F$31,$F$32)))</f>
        <v>282094906.7530514</v>
      </c>
      <c r="O890" s="122">
        <f>'CBA Result'!$G$162+'CBA Result'!$G$166+'CBA Result'!$G$167+'CBA Result'!$G$168+'CBA Result'!$G$169</f>
        <v>36081859.323037572</v>
      </c>
      <c r="P890" s="122">
        <f>'CBA Result'!$G$164+'CBA Result'!$G$165</f>
        <v>3215028601.0041852</v>
      </c>
      <c r="Q890" s="122">
        <f>'CBA Result'!$G$149</f>
        <v>-2742713597.7746048</v>
      </c>
      <c r="R890" s="122">
        <v>0.32674076766772486</v>
      </c>
      <c r="S890" s="122">
        <f t="shared" si="43"/>
        <v>3120613220.779695</v>
      </c>
      <c r="T890" s="122">
        <v>0.17846970050598099</v>
      </c>
      <c r="U890" s="122">
        <f t="shared" si="44"/>
        <v>-1333222891.6597366</v>
      </c>
      <c r="V890" s="3">
        <f t="shared" si="45"/>
        <v>2.5793061373067299</v>
      </c>
    </row>
    <row r="891" spans="13:22" x14ac:dyDescent="0.25">
      <c r="M891" s="3">
        <v>887</v>
      </c>
      <c r="N891" s="122">
        <f>('CBA Result'!$G$163*_xlfn.GAMMA.INV(T891,IF($O$2="Railway",$D$31,$D$32),IF($O$2="Railway",$F$31,$F$32)))</f>
        <v>426819639.64876151</v>
      </c>
      <c r="O891" s="122">
        <f>'CBA Result'!$G$162+'CBA Result'!$G$166+'CBA Result'!$G$167+'CBA Result'!$G$168+'CBA Result'!$G$169</f>
        <v>36081859.323037572</v>
      </c>
      <c r="P891" s="122">
        <f>'CBA Result'!$G$164+'CBA Result'!$G$165</f>
        <v>3215028601.0041852</v>
      </c>
      <c r="Q891" s="122">
        <f>'CBA Result'!$G$149</f>
        <v>-2742713597.7746048</v>
      </c>
      <c r="R891" s="122">
        <v>0.56960954488336724</v>
      </c>
      <c r="S891" s="122">
        <f t="shared" si="43"/>
        <v>4161617388.2777624</v>
      </c>
      <c r="T891" s="122">
        <v>0.5707807192999087</v>
      </c>
      <c r="U891" s="122">
        <f t="shared" si="44"/>
        <v>-2017213712.7163258</v>
      </c>
      <c r="V891" s="3">
        <f t="shared" si="45"/>
        <v>2.2925279845645647</v>
      </c>
    </row>
    <row r="892" spans="13:22" x14ac:dyDescent="0.25">
      <c r="M892" s="3">
        <v>888</v>
      </c>
      <c r="N892" s="122">
        <f>('CBA Result'!$G$163*_xlfn.GAMMA.INV(T892,IF($O$2="Railway",$D$31,$D$32),IF($O$2="Railway",$F$31,$F$32)))</f>
        <v>505084781.90725911</v>
      </c>
      <c r="O892" s="122">
        <f>'CBA Result'!$G$162+'CBA Result'!$G$166+'CBA Result'!$G$167+'CBA Result'!$G$168+'CBA Result'!$G$169</f>
        <v>36081859.323037572</v>
      </c>
      <c r="P892" s="122">
        <f>'CBA Result'!$G$164+'CBA Result'!$G$165</f>
        <v>3215028601.0041852</v>
      </c>
      <c r="Q892" s="122">
        <f>'CBA Result'!$G$149</f>
        <v>-2742713597.7746048</v>
      </c>
      <c r="R892" s="122">
        <v>0.51901529921987377</v>
      </c>
      <c r="S892" s="122">
        <f t="shared" si="43"/>
        <v>3940010432.7090378</v>
      </c>
      <c r="T892" s="122">
        <v>0.74862262015389969</v>
      </c>
      <c r="U892" s="122">
        <f t="shared" si="44"/>
        <v>-2387106528.1487556</v>
      </c>
      <c r="V892" s="3">
        <f t="shared" si="45"/>
        <v>1.8772421846688883</v>
      </c>
    </row>
    <row r="893" spans="13:22" x14ac:dyDescent="0.25">
      <c r="M893" s="3">
        <v>889</v>
      </c>
      <c r="N893" s="122">
        <f>('CBA Result'!$G$163*_xlfn.GAMMA.INV(T893,IF($O$2="Railway",$D$31,$D$32),IF($O$2="Railway",$F$31,$F$32)))</f>
        <v>369304841.91433817</v>
      </c>
      <c r="O893" s="122">
        <f>'CBA Result'!$G$162+'CBA Result'!$G$166+'CBA Result'!$G$167+'CBA Result'!$G$168+'CBA Result'!$G$169</f>
        <v>36081859.323037572</v>
      </c>
      <c r="P893" s="122">
        <f>'CBA Result'!$G$164+'CBA Result'!$G$165</f>
        <v>3215028601.0041852</v>
      </c>
      <c r="Q893" s="122">
        <f>'CBA Result'!$G$149</f>
        <v>-2742713597.7746048</v>
      </c>
      <c r="R893" s="122">
        <v>0.98449158012780491</v>
      </c>
      <c r="S893" s="122">
        <f t="shared" si="43"/>
        <v>7341067775.7560081</v>
      </c>
      <c r="T893" s="122">
        <v>0.41183672473429245</v>
      </c>
      <c r="U893" s="122">
        <f t="shared" si="44"/>
        <v>-1745390141.5951385</v>
      </c>
      <c r="V893" s="3">
        <f t="shared" si="45"/>
        <v>4.438236639696945</v>
      </c>
    </row>
    <row r="894" spans="13:22" x14ac:dyDescent="0.25">
      <c r="M894" s="3">
        <v>890</v>
      </c>
      <c r="N894" s="122">
        <f>('CBA Result'!$G$163*_xlfn.GAMMA.INV(T894,IF($O$2="Railway",$D$31,$D$32),IF($O$2="Railway",$F$31,$F$32)))</f>
        <v>398996634.81784153</v>
      </c>
      <c r="O894" s="122">
        <f>'CBA Result'!$G$162+'CBA Result'!$G$166+'CBA Result'!$G$167+'CBA Result'!$G$168+'CBA Result'!$G$169</f>
        <v>36081859.323037572</v>
      </c>
      <c r="P894" s="122">
        <f>'CBA Result'!$G$164+'CBA Result'!$G$165</f>
        <v>3215028601.0041852</v>
      </c>
      <c r="Q894" s="122">
        <f>'CBA Result'!$G$149</f>
        <v>-2742713597.7746048</v>
      </c>
      <c r="R894" s="122">
        <v>0.10520289440052089</v>
      </c>
      <c r="S894" s="122">
        <f t="shared" si="43"/>
        <v>2028378754.9178488</v>
      </c>
      <c r="T894" s="122">
        <v>0.49566468717636814</v>
      </c>
      <c r="U894" s="122">
        <f t="shared" si="44"/>
        <v>-1885718013.6897049</v>
      </c>
      <c r="V894" s="3">
        <f t="shared" si="45"/>
        <v>1.3063762615485572</v>
      </c>
    </row>
    <row r="895" spans="13:22" x14ac:dyDescent="0.25">
      <c r="M895" s="3">
        <v>891</v>
      </c>
      <c r="N895" s="122">
        <f>('CBA Result'!$G$163*_xlfn.GAMMA.INV(T895,IF($O$2="Railway",$D$31,$D$32),IF($O$2="Railway",$F$31,$F$32)))</f>
        <v>739815963.98054707</v>
      </c>
      <c r="O895" s="122">
        <f>'CBA Result'!$G$162+'CBA Result'!$G$166+'CBA Result'!$G$167+'CBA Result'!$G$168+'CBA Result'!$G$169</f>
        <v>36081859.323037572</v>
      </c>
      <c r="P895" s="122">
        <f>'CBA Result'!$G$164+'CBA Result'!$G$165</f>
        <v>3215028601.0041852</v>
      </c>
      <c r="Q895" s="122">
        <f>'CBA Result'!$G$149</f>
        <v>-2742713597.7746048</v>
      </c>
      <c r="R895" s="122">
        <v>0.19948739616338151</v>
      </c>
      <c r="S895" s="122">
        <f t="shared" si="43"/>
        <v>2541358541.8493385</v>
      </c>
      <c r="T895" s="122">
        <v>0.97113001259845388</v>
      </c>
      <c r="U895" s="122">
        <f t="shared" si="44"/>
        <v>-3496481344.335762</v>
      </c>
      <c r="V895" s="3">
        <f t="shared" si="45"/>
        <v>0.94874133120338822</v>
      </c>
    </row>
    <row r="896" spans="13:22" x14ac:dyDescent="0.25">
      <c r="M896" s="3">
        <v>892</v>
      </c>
      <c r="N896" s="122">
        <f>('CBA Result'!$G$163*_xlfn.GAMMA.INV(T896,IF($O$2="Railway",$D$31,$D$32),IF($O$2="Railway",$F$31,$F$32)))</f>
        <v>555753081.99454284</v>
      </c>
      <c r="O896" s="122">
        <f>'CBA Result'!$G$162+'CBA Result'!$G$166+'CBA Result'!$G$167+'CBA Result'!$G$168+'CBA Result'!$G$169</f>
        <v>36081859.323037572</v>
      </c>
      <c r="P896" s="122">
        <f>'CBA Result'!$G$164+'CBA Result'!$G$165</f>
        <v>3215028601.0041852</v>
      </c>
      <c r="Q896" s="122">
        <f>'CBA Result'!$G$149</f>
        <v>-2742713597.7746048</v>
      </c>
      <c r="R896" s="122">
        <v>0.36118610854994115</v>
      </c>
      <c r="S896" s="122">
        <f t="shared" si="43"/>
        <v>3268530382.6773286</v>
      </c>
      <c r="T896" s="122">
        <v>0.83204748968139541</v>
      </c>
      <c r="U896" s="122">
        <f t="shared" si="44"/>
        <v>-2626572523.247304</v>
      </c>
      <c r="V896" s="3">
        <f t="shared" si="45"/>
        <v>1.469734907308873</v>
      </c>
    </row>
    <row r="897" spans="13:22" x14ac:dyDescent="0.25">
      <c r="M897" s="3">
        <v>893</v>
      </c>
      <c r="N897" s="122">
        <f>('CBA Result'!$G$163*_xlfn.GAMMA.INV(T897,IF($O$2="Railway",$D$31,$D$32),IF($O$2="Railway",$F$31,$F$32)))</f>
        <v>358149812.02878577</v>
      </c>
      <c r="O897" s="122">
        <f>'CBA Result'!$G$162+'CBA Result'!$G$166+'CBA Result'!$G$167+'CBA Result'!$G$168+'CBA Result'!$G$169</f>
        <v>36081859.323037572</v>
      </c>
      <c r="P897" s="122">
        <f>'CBA Result'!$G$164+'CBA Result'!$G$165</f>
        <v>3215028601.0041852</v>
      </c>
      <c r="Q897" s="122">
        <f>'CBA Result'!$G$149</f>
        <v>-2742713597.7746048</v>
      </c>
      <c r="R897" s="122">
        <v>5.2099234595009536E-2</v>
      </c>
      <c r="S897" s="122">
        <f t="shared" si="43"/>
        <v>1646734433.9176054</v>
      </c>
      <c r="T897" s="122">
        <v>0.38002477682084512</v>
      </c>
      <c r="U897" s="122">
        <f t="shared" si="44"/>
        <v>-1692669795.1991432</v>
      </c>
      <c r="V897" s="3">
        <f t="shared" si="45"/>
        <v>1.2057674279166235</v>
      </c>
    </row>
    <row r="898" spans="13:22" x14ac:dyDescent="0.25">
      <c r="M898" s="3">
        <v>894</v>
      </c>
      <c r="N898" s="122">
        <f>('CBA Result'!$G$163*_xlfn.GAMMA.INV(T898,IF($O$2="Railway",$D$31,$D$32),IF($O$2="Railway",$F$31,$F$32)))</f>
        <v>326813589.37447447</v>
      </c>
      <c r="O898" s="122">
        <f>'CBA Result'!$G$162+'CBA Result'!$G$166+'CBA Result'!$G$167+'CBA Result'!$G$168+'CBA Result'!$G$169</f>
        <v>36081859.323037572</v>
      </c>
      <c r="P898" s="122">
        <f>'CBA Result'!$G$164+'CBA Result'!$G$165</f>
        <v>3215028601.0041852</v>
      </c>
      <c r="Q898" s="122">
        <f>'CBA Result'!$G$149</f>
        <v>-2742713597.7746048</v>
      </c>
      <c r="R898" s="122">
        <v>0.35766500607118468</v>
      </c>
      <c r="S898" s="122">
        <f t="shared" si="43"/>
        <v>3253495060.0429502</v>
      </c>
      <c r="T898" s="122">
        <v>0.29213357781532578</v>
      </c>
      <c r="U898" s="122">
        <f t="shared" si="44"/>
        <v>-1544570101.1573527</v>
      </c>
      <c r="V898" s="3">
        <f t="shared" si="45"/>
        <v>2.3413573175025766</v>
      </c>
    </row>
    <row r="899" spans="13:22" x14ac:dyDescent="0.25">
      <c r="M899" s="3">
        <v>895</v>
      </c>
      <c r="N899" s="122">
        <f>('CBA Result'!$G$163*_xlfn.GAMMA.INV(T899,IF($O$2="Railway",$D$31,$D$32),IF($O$2="Railway",$F$31,$F$32)))</f>
        <v>207407323.58755443</v>
      </c>
      <c r="O899" s="122">
        <f>'CBA Result'!$G$162+'CBA Result'!$G$166+'CBA Result'!$G$167+'CBA Result'!$G$168+'CBA Result'!$G$169</f>
        <v>36081859.323037572</v>
      </c>
      <c r="P899" s="122">
        <f>'CBA Result'!$G$164+'CBA Result'!$G$165</f>
        <v>3215028601.0041852</v>
      </c>
      <c r="Q899" s="122">
        <f>'CBA Result'!$G$149</f>
        <v>-2742713597.7746048</v>
      </c>
      <c r="R899" s="122">
        <v>0.54741859295286566</v>
      </c>
      <c r="S899" s="122">
        <f t="shared" si="43"/>
        <v>4063643025.1172175</v>
      </c>
      <c r="T899" s="122">
        <v>4.9430351401709371E-2</v>
      </c>
      <c r="U899" s="122">
        <f t="shared" si="44"/>
        <v>-980238157.74481332</v>
      </c>
      <c r="V899" s="3">
        <f t="shared" si="45"/>
        <v>4.3939650522654823</v>
      </c>
    </row>
    <row r="900" spans="13:22" x14ac:dyDescent="0.25">
      <c r="M900" s="3">
        <v>896</v>
      </c>
      <c r="N900" s="122">
        <f>('CBA Result'!$G$163*_xlfn.GAMMA.INV(T900,IF($O$2="Railway",$D$31,$D$32),IF($O$2="Railway",$F$31,$F$32)))</f>
        <v>460918855.9708463</v>
      </c>
      <c r="O900" s="122">
        <f>'CBA Result'!$G$162+'CBA Result'!$G$166+'CBA Result'!$G$167+'CBA Result'!$G$168+'CBA Result'!$G$169</f>
        <v>36081859.323037572</v>
      </c>
      <c r="P900" s="122">
        <f>'CBA Result'!$G$164+'CBA Result'!$G$165</f>
        <v>3215028601.0041852</v>
      </c>
      <c r="Q900" s="122">
        <f>'CBA Result'!$G$149</f>
        <v>-2742713597.7746048</v>
      </c>
      <c r="R900" s="122">
        <v>0.43940316927350498</v>
      </c>
      <c r="S900" s="122">
        <f t="shared" si="43"/>
        <v>3600205534.7579327</v>
      </c>
      <c r="T900" s="122">
        <v>0.65519931165501988</v>
      </c>
      <c r="U900" s="122">
        <f t="shared" si="44"/>
        <v>-2178371729.7522683</v>
      </c>
      <c r="V900" s="3">
        <f t="shared" si="45"/>
        <v>1.8808572449284238</v>
      </c>
    </row>
    <row r="901" spans="13:22" x14ac:dyDescent="0.25">
      <c r="M901" s="3">
        <v>897</v>
      </c>
      <c r="N901" s="122">
        <f>('CBA Result'!$G$163*_xlfn.GAMMA.INV(T901,IF($O$2="Railway",$D$31,$D$32),IF($O$2="Railway",$F$31,$F$32)))</f>
        <v>551836240.07810593</v>
      </c>
      <c r="O901" s="122">
        <f>'CBA Result'!$G$162+'CBA Result'!$G$166+'CBA Result'!$G$167+'CBA Result'!$G$168+'CBA Result'!$G$169</f>
        <v>36081859.323037572</v>
      </c>
      <c r="P901" s="122">
        <f>'CBA Result'!$G$164+'CBA Result'!$G$165</f>
        <v>3215028601.0041852</v>
      </c>
      <c r="Q901" s="122">
        <f>'CBA Result'!$G$149</f>
        <v>-2742713597.7746048</v>
      </c>
      <c r="R901" s="122">
        <v>0.57511814888826895</v>
      </c>
      <c r="S901" s="122">
        <f t="shared" si="43"/>
        <v>4186158392.2268276</v>
      </c>
      <c r="T901" s="122">
        <v>0.82647876161244183</v>
      </c>
      <c r="U901" s="122">
        <f t="shared" si="44"/>
        <v>-2608060940.1559525</v>
      </c>
      <c r="V901" s="3">
        <f t="shared" si="45"/>
        <v>1.8305080292113494</v>
      </c>
    </row>
    <row r="902" spans="13:22" x14ac:dyDescent="0.25">
      <c r="M902" s="3">
        <v>898</v>
      </c>
      <c r="N902" s="122">
        <f>('CBA Result'!$G$163*_xlfn.GAMMA.INV(T902,IF($O$2="Railway",$D$31,$D$32),IF($O$2="Railway",$F$31,$F$32)))</f>
        <v>495776997.2233423</v>
      </c>
      <c r="O902" s="122">
        <f>'CBA Result'!$G$162+'CBA Result'!$G$166+'CBA Result'!$G$167+'CBA Result'!$G$168+'CBA Result'!$G$169</f>
        <v>36081859.323037572</v>
      </c>
      <c r="P902" s="122">
        <f>'CBA Result'!$G$164+'CBA Result'!$G$165</f>
        <v>3215028601.0041852</v>
      </c>
      <c r="Q902" s="122">
        <f>'CBA Result'!$G$149</f>
        <v>-2742713597.7746048</v>
      </c>
      <c r="R902" s="122">
        <v>2.2426752724364341E-2</v>
      </c>
      <c r="S902" s="122">
        <f t="shared" ref="S902:S965" si="46">_xlfn.BETA.INV(R902,IF($O$2="Railway",$I$30,$J$30),IF($O$2="Railway",$I$31,$J$31),IF($O$2="Railway",$I$27,$J$27),IF($O$2="Railway",$I$29,$J$29))*P902</f>
        <v>1340243544.9143231</v>
      </c>
      <c r="T902" s="122">
        <v>0.73053619698985517</v>
      </c>
      <c r="U902" s="122">
        <f t="shared" ref="U902:U965" si="47">_xlfn.GAMMA.INV(T902,IF($O$2="Railway",$D$31,$D$32),IF($O$2="Railway",$F$31,$F$32))*Q902</f>
        <v>-2343116539.9775014</v>
      </c>
      <c r="V902" s="3">
        <f t="shared" ref="V902:V965" si="48">(N902+O902+S902)/-U902</f>
        <v>0.79897963653087389</v>
      </c>
    </row>
    <row r="903" spans="13:22" x14ac:dyDescent="0.25">
      <c r="M903" s="3">
        <v>899</v>
      </c>
      <c r="N903" s="122">
        <f>('CBA Result'!$G$163*_xlfn.GAMMA.INV(T903,IF($O$2="Railway",$D$31,$D$32),IF($O$2="Railway",$F$31,$F$32)))</f>
        <v>518772448.90793139</v>
      </c>
      <c r="O903" s="122">
        <f>'CBA Result'!$G$162+'CBA Result'!$G$166+'CBA Result'!$G$167+'CBA Result'!$G$168+'CBA Result'!$G$169</f>
        <v>36081859.323037572</v>
      </c>
      <c r="P903" s="122">
        <f>'CBA Result'!$G$164+'CBA Result'!$G$165</f>
        <v>3215028601.0041852</v>
      </c>
      <c r="Q903" s="122">
        <f>'CBA Result'!$G$149</f>
        <v>-2742713597.7746048</v>
      </c>
      <c r="R903" s="122">
        <v>0.81609626430548121</v>
      </c>
      <c r="S903" s="122">
        <f t="shared" si="46"/>
        <v>5439246561.4058304</v>
      </c>
      <c r="T903" s="122">
        <v>0.77364340214702043</v>
      </c>
      <c r="U903" s="122">
        <f t="shared" si="47"/>
        <v>-2451796497.8782935</v>
      </c>
      <c r="V903" s="3">
        <f t="shared" si="48"/>
        <v>2.4447791139370265</v>
      </c>
    </row>
    <row r="904" spans="13:22" x14ac:dyDescent="0.25">
      <c r="M904" s="3">
        <v>900</v>
      </c>
      <c r="N904" s="122">
        <f>('CBA Result'!$G$163*_xlfn.GAMMA.INV(T904,IF($O$2="Railway",$D$31,$D$32),IF($O$2="Railway",$F$31,$F$32)))</f>
        <v>480614103.49143916</v>
      </c>
      <c r="O904" s="122">
        <f>'CBA Result'!$G$162+'CBA Result'!$G$166+'CBA Result'!$G$167+'CBA Result'!$G$168+'CBA Result'!$G$169</f>
        <v>36081859.323037572</v>
      </c>
      <c r="P904" s="122">
        <f>'CBA Result'!$G$164+'CBA Result'!$G$165</f>
        <v>3215028601.0041852</v>
      </c>
      <c r="Q904" s="122">
        <f>'CBA Result'!$G$149</f>
        <v>-2742713597.7746048</v>
      </c>
      <c r="R904" s="122">
        <v>0.8302957936300327</v>
      </c>
      <c r="S904" s="122">
        <f t="shared" si="46"/>
        <v>5533874109.1277084</v>
      </c>
      <c r="T904" s="122">
        <v>0.69922131097027218</v>
      </c>
      <c r="U904" s="122">
        <f t="shared" si="47"/>
        <v>-2271454427.1805692</v>
      </c>
      <c r="V904" s="3">
        <f t="shared" si="48"/>
        <v>2.6637426661702492</v>
      </c>
    </row>
    <row r="905" spans="13:22" x14ac:dyDescent="0.25">
      <c r="M905" s="3">
        <v>901</v>
      </c>
      <c r="N905" s="122">
        <f>('CBA Result'!$G$163*_xlfn.GAMMA.INV(T905,IF($O$2="Railway",$D$31,$D$32),IF($O$2="Railway",$F$31,$F$32)))</f>
        <v>423895695.94668525</v>
      </c>
      <c r="O905" s="122">
        <f>'CBA Result'!$G$162+'CBA Result'!$G$166+'CBA Result'!$G$167+'CBA Result'!$G$168+'CBA Result'!$G$169</f>
        <v>36081859.323037572</v>
      </c>
      <c r="P905" s="122">
        <f>'CBA Result'!$G$164+'CBA Result'!$G$165</f>
        <v>3215028601.0041852</v>
      </c>
      <c r="Q905" s="122">
        <f>'CBA Result'!$G$149</f>
        <v>-2742713597.7746048</v>
      </c>
      <c r="R905" s="122">
        <v>0.27179953185167782</v>
      </c>
      <c r="S905" s="122">
        <f t="shared" si="46"/>
        <v>2878947667.0352063</v>
      </c>
      <c r="T905" s="122">
        <v>0.56311439749067127</v>
      </c>
      <c r="U905" s="122">
        <f t="shared" si="47"/>
        <v>-2003394715.6901054</v>
      </c>
      <c r="V905" s="3">
        <f t="shared" si="48"/>
        <v>1.6666337373036229</v>
      </c>
    </row>
    <row r="906" spans="13:22" x14ac:dyDescent="0.25">
      <c r="M906" s="3">
        <v>902</v>
      </c>
      <c r="N906" s="122">
        <f>('CBA Result'!$G$163*_xlfn.GAMMA.INV(T906,IF($O$2="Railway",$D$31,$D$32),IF($O$2="Railway",$F$31,$F$32)))</f>
        <v>364375284.81109452</v>
      </c>
      <c r="O906" s="122">
        <f>'CBA Result'!$G$162+'CBA Result'!$G$166+'CBA Result'!$G$167+'CBA Result'!$G$168+'CBA Result'!$G$169</f>
        <v>36081859.323037572</v>
      </c>
      <c r="P906" s="122">
        <f>'CBA Result'!$G$164+'CBA Result'!$G$165</f>
        <v>3215028601.0041852</v>
      </c>
      <c r="Q906" s="122">
        <f>'CBA Result'!$G$149</f>
        <v>-2742713597.7746048</v>
      </c>
      <c r="R906" s="122">
        <v>0.43481909605743574</v>
      </c>
      <c r="S906" s="122">
        <f t="shared" si="46"/>
        <v>3580799804.9359975</v>
      </c>
      <c r="T906" s="122">
        <v>0.39777473834092081</v>
      </c>
      <c r="U906" s="122">
        <f t="shared" si="47"/>
        <v>-1722092314.4509511</v>
      </c>
      <c r="V906" s="3">
        <f t="shared" si="48"/>
        <v>2.3118719685706628</v>
      </c>
    </row>
    <row r="907" spans="13:22" x14ac:dyDescent="0.25">
      <c r="M907" s="3">
        <v>903</v>
      </c>
      <c r="N907" s="122">
        <f>('CBA Result'!$G$163*_xlfn.GAMMA.INV(T907,IF($O$2="Railway",$D$31,$D$32),IF($O$2="Railway",$F$31,$F$32)))</f>
        <v>517408064.03801715</v>
      </c>
      <c r="O907" s="122">
        <f>'CBA Result'!$G$162+'CBA Result'!$G$166+'CBA Result'!$G$167+'CBA Result'!$G$168+'CBA Result'!$G$169</f>
        <v>36081859.323037572</v>
      </c>
      <c r="P907" s="122">
        <f>'CBA Result'!$G$164+'CBA Result'!$G$165</f>
        <v>3215028601.0041852</v>
      </c>
      <c r="Q907" s="122">
        <f>'CBA Result'!$G$149</f>
        <v>-2742713597.7746048</v>
      </c>
      <c r="R907" s="122">
        <v>0.24978105399509276</v>
      </c>
      <c r="S907" s="122">
        <f t="shared" si="46"/>
        <v>2779118475.9714546</v>
      </c>
      <c r="T907" s="122">
        <v>0.77123330305425175</v>
      </c>
      <c r="U907" s="122">
        <f t="shared" si="47"/>
        <v>-2445348210.0926647</v>
      </c>
      <c r="V907" s="3">
        <f t="shared" si="48"/>
        <v>1.3628359288782936</v>
      </c>
    </row>
    <row r="908" spans="13:22" x14ac:dyDescent="0.25">
      <c r="M908" s="3">
        <v>904</v>
      </c>
      <c r="N908" s="122">
        <f>('CBA Result'!$G$163*_xlfn.GAMMA.INV(T908,IF($O$2="Railway",$D$31,$D$32),IF($O$2="Railway",$F$31,$F$32)))</f>
        <v>591915085.9963671</v>
      </c>
      <c r="O908" s="122">
        <f>'CBA Result'!$G$162+'CBA Result'!$G$166+'CBA Result'!$G$167+'CBA Result'!$G$168+'CBA Result'!$G$169</f>
        <v>36081859.323037572</v>
      </c>
      <c r="P908" s="122">
        <f>'CBA Result'!$G$164+'CBA Result'!$G$165</f>
        <v>3215028601.0041852</v>
      </c>
      <c r="Q908" s="122">
        <f>'CBA Result'!$G$149</f>
        <v>-2742713597.7746048</v>
      </c>
      <c r="R908" s="122">
        <v>0.88957666880874731</v>
      </c>
      <c r="S908" s="122">
        <f t="shared" si="46"/>
        <v>5987989360.1662226</v>
      </c>
      <c r="T908" s="122">
        <v>0.87703961973846378</v>
      </c>
      <c r="U908" s="122">
        <f t="shared" si="47"/>
        <v>-2797479584.6276369</v>
      </c>
      <c r="V908" s="3">
        <f t="shared" si="48"/>
        <v>2.3649810857748435</v>
      </c>
    </row>
    <row r="909" spans="13:22" x14ac:dyDescent="0.25">
      <c r="M909" s="3">
        <v>905</v>
      </c>
      <c r="N909" s="122">
        <f>('CBA Result'!$G$163*_xlfn.GAMMA.INV(T909,IF($O$2="Railway",$D$31,$D$32),IF($O$2="Railway",$F$31,$F$32)))</f>
        <v>383922914.01494241</v>
      </c>
      <c r="O909" s="122">
        <f>'CBA Result'!$G$162+'CBA Result'!$G$166+'CBA Result'!$G$167+'CBA Result'!$G$168+'CBA Result'!$G$169</f>
        <v>36081859.323037572</v>
      </c>
      <c r="P909" s="122">
        <f>'CBA Result'!$G$164+'CBA Result'!$G$165</f>
        <v>3215028601.0041852</v>
      </c>
      <c r="Q909" s="122">
        <f>'CBA Result'!$G$149</f>
        <v>-2742713597.7746048</v>
      </c>
      <c r="R909" s="122">
        <v>0.99724264693294917</v>
      </c>
      <c r="S909" s="122">
        <f t="shared" si="46"/>
        <v>7987851063.6238356</v>
      </c>
      <c r="T909" s="122">
        <v>0.45339222710368077</v>
      </c>
      <c r="U909" s="122">
        <f t="shared" si="47"/>
        <v>-1814477345.5463932</v>
      </c>
      <c r="V909" s="3">
        <f t="shared" si="48"/>
        <v>4.6337618144413701</v>
      </c>
    </row>
    <row r="910" spans="13:22" x14ac:dyDescent="0.25">
      <c r="M910" s="3">
        <v>906</v>
      </c>
      <c r="N910" s="122">
        <f>('CBA Result'!$G$163*_xlfn.GAMMA.INV(T910,IF($O$2="Railway",$D$31,$D$32),IF($O$2="Railway",$F$31,$F$32)))</f>
        <v>531720321.68503904</v>
      </c>
      <c r="O910" s="122">
        <f>'CBA Result'!$G$162+'CBA Result'!$G$166+'CBA Result'!$G$167+'CBA Result'!$G$168+'CBA Result'!$G$169</f>
        <v>36081859.323037572</v>
      </c>
      <c r="P910" s="122">
        <f>'CBA Result'!$G$164+'CBA Result'!$G$165</f>
        <v>3215028601.0041852</v>
      </c>
      <c r="Q910" s="122">
        <f>'CBA Result'!$G$149</f>
        <v>-2742713597.7746048</v>
      </c>
      <c r="R910" s="122">
        <v>0.55082988467456817</v>
      </c>
      <c r="S910" s="122">
        <f t="shared" si="46"/>
        <v>4078617661.4559278</v>
      </c>
      <c r="T910" s="122">
        <v>0.79559779231732397</v>
      </c>
      <c r="U910" s="122">
        <f t="shared" si="47"/>
        <v>-2512990089.0119667</v>
      </c>
      <c r="V910" s="3">
        <f t="shared" si="48"/>
        <v>1.8489606715046136</v>
      </c>
    </row>
    <row r="911" spans="13:22" x14ac:dyDescent="0.25">
      <c r="M911" s="3">
        <v>907</v>
      </c>
      <c r="N911" s="122">
        <f>('CBA Result'!$G$163*_xlfn.GAMMA.INV(T911,IF($O$2="Railway",$D$31,$D$32),IF($O$2="Railway",$F$31,$F$32)))</f>
        <v>482609886.39094025</v>
      </c>
      <c r="O911" s="122">
        <f>'CBA Result'!$G$162+'CBA Result'!$G$166+'CBA Result'!$G$167+'CBA Result'!$G$168+'CBA Result'!$G$169</f>
        <v>36081859.323037572</v>
      </c>
      <c r="P911" s="122">
        <f>'CBA Result'!$G$164+'CBA Result'!$G$165</f>
        <v>3215028601.0041852</v>
      </c>
      <c r="Q911" s="122">
        <f>'CBA Result'!$G$149</f>
        <v>-2742713597.7746048</v>
      </c>
      <c r="R911" s="122">
        <v>0.95596725385219627</v>
      </c>
      <c r="S911" s="122">
        <f t="shared" si="46"/>
        <v>6737479506.242424</v>
      </c>
      <c r="T911" s="122">
        <v>0.7034731314251641</v>
      </c>
      <c r="U911" s="122">
        <f t="shared" si="47"/>
        <v>-2280886796.8714094</v>
      </c>
      <c r="V911" s="3">
        <f t="shared" si="48"/>
        <v>3.1812938993330873</v>
      </c>
    </row>
    <row r="912" spans="13:22" x14ac:dyDescent="0.25">
      <c r="M912" s="3">
        <v>908</v>
      </c>
      <c r="N912" s="122">
        <f>('CBA Result'!$G$163*_xlfn.GAMMA.INV(T912,IF($O$2="Railway",$D$31,$D$32),IF($O$2="Railway",$F$31,$F$32)))</f>
        <v>388030334.00227761</v>
      </c>
      <c r="O912" s="122">
        <f>'CBA Result'!$G$162+'CBA Result'!$G$166+'CBA Result'!$G$167+'CBA Result'!$G$168+'CBA Result'!$G$169</f>
        <v>36081859.323037572</v>
      </c>
      <c r="P912" s="122">
        <f>'CBA Result'!$G$164+'CBA Result'!$G$165</f>
        <v>3215028601.0041852</v>
      </c>
      <c r="Q912" s="122">
        <f>'CBA Result'!$G$149</f>
        <v>-2742713597.7746048</v>
      </c>
      <c r="R912" s="122">
        <v>0.31553004668029971</v>
      </c>
      <c r="S912" s="122">
        <f t="shared" si="46"/>
        <v>3071980144.1085529</v>
      </c>
      <c r="T912" s="122">
        <v>0.46498756754784443</v>
      </c>
      <c r="U912" s="122">
        <f t="shared" si="47"/>
        <v>-1833889629.2200217</v>
      </c>
      <c r="V912" s="3">
        <f t="shared" si="48"/>
        <v>1.9063809957422595</v>
      </c>
    </row>
    <row r="913" spans="13:22" x14ac:dyDescent="0.25">
      <c r="M913" s="3">
        <v>909</v>
      </c>
      <c r="N913" s="122">
        <f>('CBA Result'!$G$163*_xlfn.GAMMA.INV(T913,IF($O$2="Railway",$D$31,$D$32),IF($O$2="Railway",$F$31,$F$32)))</f>
        <v>607399201.70660126</v>
      </c>
      <c r="O913" s="122">
        <f>'CBA Result'!$G$162+'CBA Result'!$G$166+'CBA Result'!$G$167+'CBA Result'!$G$168+'CBA Result'!$G$169</f>
        <v>36081859.323037572</v>
      </c>
      <c r="P913" s="122">
        <f>'CBA Result'!$G$164+'CBA Result'!$G$165</f>
        <v>3215028601.0041852</v>
      </c>
      <c r="Q913" s="122">
        <f>'CBA Result'!$G$149</f>
        <v>-2742713597.7746048</v>
      </c>
      <c r="R913" s="122">
        <v>0.48413273626837772</v>
      </c>
      <c r="S913" s="122">
        <f t="shared" si="46"/>
        <v>3790228171.3675747</v>
      </c>
      <c r="T913" s="122">
        <v>0.89301260492168666</v>
      </c>
      <c r="U913" s="122">
        <f t="shared" si="47"/>
        <v>-2870659840.7322397</v>
      </c>
      <c r="V913" s="3">
        <f t="shared" si="48"/>
        <v>1.5444913289574136</v>
      </c>
    </row>
    <row r="914" spans="13:22" x14ac:dyDescent="0.25">
      <c r="M914" s="3">
        <v>910</v>
      </c>
      <c r="N914" s="122">
        <f>('CBA Result'!$G$163*_xlfn.GAMMA.INV(T914,IF($O$2="Railway",$D$31,$D$32),IF($O$2="Railway",$F$31,$F$32)))</f>
        <v>274047286.32965207</v>
      </c>
      <c r="O914" s="122">
        <f>'CBA Result'!$G$162+'CBA Result'!$G$166+'CBA Result'!$G$167+'CBA Result'!$G$168+'CBA Result'!$G$169</f>
        <v>36081859.323037572</v>
      </c>
      <c r="P914" s="122">
        <f>'CBA Result'!$G$164+'CBA Result'!$G$165</f>
        <v>3215028601.0041852</v>
      </c>
      <c r="Q914" s="122">
        <f>'CBA Result'!$G$149</f>
        <v>-2742713597.7746048</v>
      </c>
      <c r="R914" s="122">
        <v>0.96278427555829393</v>
      </c>
      <c r="S914" s="122">
        <f t="shared" si="46"/>
        <v>6849661708.0076504</v>
      </c>
      <c r="T914" s="122">
        <v>0.16040859090658977</v>
      </c>
      <c r="U914" s="122">
        <f t="shared" si="47"/>
        <v>-1295188629.023237</v>
      </c>
      <c r="V914" s="3">
        <f t="shared" si="48"/>
        <v>5.5279908217383573</v>
      </c>
    </row>
    <row r="915" spans="13:22" x14ac:dyDescent="0.25">
      <c r="M915" s="3">
        <v>911</v>
      </c>
      <c r="N915" s="122">
        <f>('CBA Result'!$G$163*_xlfn.GAMMA.INV(T915,IF($O$2="Railway",$D$31,$D$32),IF($O$2="Railway",$F$31,$F$32)))</f>
        <v>271176318.21033996</v>
      </c>
      <c r="O915" s="122">
        <f>'CBA Result'!$G$162+'CBA Result'!$G$166+'CBA Result'!$G$167+'CBA Result'!$G$168+'CBA Result'!$G$169</f>
        <v>36081859.323037572</v>
      </c>
      <c r="P915" s="122">
        <f>'CBA Result'!$G$164+'CBA Result'!$G$165</f>
        <v>3215028601.0041852</v>
      </c>
      <c r="Q915" s="122">
        <f>'CBA Result'!$G$149</f>
        <v>-2742713597.7746048</v>
      </c>
      <c r="R915" s="122">
        <v>0.21312774055073991</v>
      </c>
      <c r="S915" s="122">
        <f t="shared" si="46"/>
        <v>2607452139.3886509</v>
      </c>
      <c r="T915" s="122">
        <v>0.15418161057141377</v>
      </c>
      <c r="U915" s="122">
        <f t="shared" si="47"/>
        <v>-1281620002.5565317</v>
      </c>
      <c r="V915" s="3">
        <f t="shared" si="48"/>
        <v>2.2742390966962627</v>
      </c>
    </row>
    <row r="916" spans="13:22" x14ac:dyDescent="0.25">
      <c r="M916" s="3">
        <v>912</v>
      </c>
      <c r="N916" s="122">
        <f>('CBA Result'!$G$163*_xlfn.GAMMA.INV(T916,IF($O$2="Railway",$D$31,$D$32),IF($O$2="Railway",$F$31,$F$32)))</f>
        <v>465041472.01239747</v>
      </c>
      <c r="O916" s="122">
        <f>'CBA Result'!$G$162+'CBA Result'!$G$166+'CBA Result'!$G$167+'CBA Result'!$G$168+'CBA Result'!$G$169</f>
        <v>36081859.323037572</v>
      </c>
      <c r="P916" s="122">
        <f>'CBA Result'!$G$164+'CBA Result'!$G$165</f>
        <v>3215028601.0041852</v>
      </c>
      <c r="Q916" s="122">
        <f>'CBA Result'!$G$149</f>
        <v>-2742713597.7746048</v>
      </c>
      <c r="R916" s="122">
        <v>0.8401987587250066</v>
      </c>
      <c r="S916" s="122">
        <f t="shared" si="46"/>
        <v>5602504565.5014009</v>
      </c>
      <c r="T916" s="122">
        <v>0.66471875934878721</v>
      </c>
      <c r="U916" s="122">
        <f t="shared" si="47"/>
        <v>-2197855832.2601209</v>
      </c>
      <c r="V916" s="3">
        <f t="shared" si="48"/>
        <v>2.7770829220223661</v>
      </c>
    </row>
    <row r="917" spans="13:22" x14ac:dyDescent="0.25">
      <c r="M917" s="3">
        <v>913</v>
      </c>
      <c r="N917" s="122">
        <f>('CBA Result'!$G$163*_xlfn.GAMMA.INV(T917,IF($O$2="Railway",$D$31,$D$32),IF($O$2="Railway",$F$31,$F$32)))</f>
        <v>331878878.77133149</v>
      </c>
      <c r="O917" s="122">
        <f>'CBA Result'!$G$162+'CBA Result'!$G$166+'CBA Result'!$G$167+'CBA Result'!$G$168+'CBA Result'!$G$169</f>
        <v>36081859.323037572</v>
      </c>
      <c r="P917" s="122">
        <f>'CBA Result'!$G$164+'CBA Result'!$G$165</f>
        <v>3215028601.0041852</v>
      </c>
      <c r="Q917" s="122">
        <f>'CBA Result'!$G$149</f>
        <v>-2742713597.7746048</v>
      </c>
      <c r="R917" s="122">
        <v>0.58947145059025441</v>
      </c>
      <c r="S917" s="122">
        <f t="shared" si="46"/>
        <v>4250562437.0810585</v>
      </c>
      <c r="T917" s="122">
        <v>0.30605987101751675</v>
      </c>
      <c r="U917" s="122">
        <f t="shared" si="47"/>
        <v>-1568509419.504149</v>
      </c>
      <c r="V917" s="3">
        <f t="shared" si="48"/>
        <v>2.9445300855352694</v>
      </c>
    </row>
    <row r="918" spans="13:22" x14ac:dyDescent="0.25">
      <c r="M918" s="3">
        <v>914</v>
      </c>
      <c r="N918" s="122">
        <f>('CBA Result'!$G$163*_xlfn.GAMMA.INV(T918,IF($O$2="Railway",$D$31,$D$32),IF($O$2="Railway",$F$31,$F$32)))</f>
        <v>370842304.11301231</v>
      </c>
      <c r="O918" s="122">
        <f>'CBA Result'!$G$162+'CBA Result'!$G$166+'CBA Result'!$G$167+'CBA Result'!$G$168+'CBA Result'!$G$169</f>
        <v>36081859.323037572</v>
      </c>
      <c r="P918" s="122">
        <f>'CBA Result'!$G$164+'CBA Result'!$G$165</f>
        <v>3215028601.0041852</v>
      </c>
      <c r="Q918" s="122">
        <f>'CBA Result'!$G$149</f>
        <v>-2742713597.7746048</v>
      </c>
      <c r="R918" s="122">
        <v>0.92176927789831653</v>
      </c>
      <c r="S918" s="122">
        <f t="shared" si="46"/>
        <v>6299418782.9506378</v>
      </c>
      <c r="T918" s="122">
        <v>0.41622057849212224</v>
      </c>
      <c r="U918" s="122">
        <f t="shared" si="47"/>
        <v>-1752656418.8276031</v>
      </c>
      <c r="V918" s="3">
        <f t="shared" si="48"/>
        <v>3.8263876903339287</v>
      </c>
    </row>
    <row r="919" spans="13:22" x14ac:dyDescent="0.25">
      <c r="M919" s="3">
        <v>915</v>
      </c>
      <c r="N919" s="122">
        <f>('CBA Result'!$G$163*_xlfn.GAMMA.INV(T919,IF($O$2="Railway",$D$31,$D$32),IF($O$2="Railway",$F$31,$F$32)))</f>
        <v>433676232.73453391</v>
      </c>
      <c r="O919" s="122">
        <f>'CBA Result'!$G$162+'CBA Result'!$G$166+'CBA Result'!$G$167+'CBA Result'!$G$168+'CBA Result'!$G$169</f>
        <v>36081859.323037572</v>
      </c>
      <c r="P919" s="122">
        <f>'CBA Result'!$G$164+'CBA Result'!$G$165</f>
        <v>3215028601.0041852</v>
      </c>
      <c r="Q919" s="122">
        <f>'CBA Result'!$G$149</f>
        <v>-2742713597.7746048</v>
      </c>
      <c r="R919" s="122">
        <v>0.92576035784085176</v>
      </c>
      <c r="S919" s="122">
        <f t="shared" si="46"/>
        <v>6343246550.9059715</v>
      </c>
      <c r="T919" s="122">
        <v>0.58851422742321413</v>
      </c>
      <c r="U919" s="122">
        <f t="shared" si="47"/>
        <v>-2049619001.2979805</v>
      </c>
      <c r="V919" s="3">
        <f t="shared" si="48"/>
        <v>3.3240346809085057</v>
      </c>
    </row>
    <row r="920" spans="13:22" x14ac:dyDescent="0.25">
      <c r="M920" s="3">
        <v>916</v>
      </c>
      <c r="N920" s="122">
        <f>('CBA Result'!$G$163*_xlfn.GAMMA.INV(T920,IF($O$2="Railway",$D$31,$D$32),IF($O$2="Railway",$F$31,$F$32)))</f>
        <v>102489794.23974027</v>
      </c>
      <c r="O920" s="122">
        <f>'CBA Result'!$G$162+'CBA Result'!$G$166+'CBA Result'!$G$167+'CBA Result'!$G$168+'CBA Result'!$G$169</f>
        <v>36081859.323037572</v>
      </c>
      <c r="P920" s="122">
        <f>'CBA Result'!$G$164+'CBA Result'!$G$165</f>
        <v>3215028601.0041852</v>
      </c>
      <c r="Q920" s="122">
        <f>'CBA Result'!$G$149</f>
        <v>-2742713597.7746048</v>
      </c>
      <c r="R920" s="122">
        <v>0.61113121340756094</v>
      </c>
      <c r="S920" s="122">
        <f t="shared" si="46"/>
        <v>4349148139.1936302</v>
      </c>
      <c r="T920" s="122">
        <v>9.7310697052754858E-4</v>
      </c>
      <c r="U920" s="122">
        <f t="shared" si="47"/>
        <v>-484382158.52488053</v>
      </c>
      <c r="V920" s="3">
        <f t="shared" si="48"/>
        <v>9.2648329707748598</v>
      </c>
    </row>
    <row r="921" spans="13:22" x14ac:dyDescent="0.25">
      <c r="M921" s="3">
        <v>917</v>
      </c>
      <c r="N921" s="122">
        <f>('CBA Result'!$G$163*_xlfn.GAMMA.INV(T921,IF($O$2="Railway",$D$31,$D$32),IF($O$2="Railway",$F$31,$F$32)))</f>
        <v>189469360.43252087</v>
      </c>
      <c r="O921" s="122">
        <f>'CBA Result'!$G$162+'CBA Result'!$G$166+'CBA Result'!$G$167+'CBA Result'!$G$168+'CBA Result'!$G$169</f>
        <v>36081859.323037572</v>
      </c>
      <c r="P921" s="122">
        <f>'CBA Result'!$G$164+'CBA Result'!$G$165</f>
        <v>3215028601.0041852</v>
      </c>
      <c r="Q921" s="122">
        <f>'CBA Result'!$G$149</f>
        <v>-2742713597.7746048</v>
      </c>
      <c r="R921" s="122">
        <v>0.53851603522438296</v>
      </c>
      <c r="S921" s="122">
        <f t="shared" si="46"/>
        <v>4024698328.8600917</v>
      </c>
      <c r="T921" s="122">
        <v>3.1978681032111322E-2</v>
      </c>
      <c r="U921" s="122">
        <f t="shared" si="47"/>
        <v>-895460650.12048984</v>
      </c>
      <c r="V921" s="3">
        <f t="shared" si="48"/>
        <v>4.7464392187906332</v>
      </c>
    </row>
    <row r="922" spans="13:22" x14ac:dyDescent="0.25">
      <c r="M922" s="3">
        <v>918</v>
      </c>
      <c r="N922" s="122">
        <f>('CBA Result'!$G$163*_xlfn.GAMMA.INV(T922,IF($O$2="Railway",$D$31,$D$32),IF($O$2="Railway",$F$31,$F$32)))</f>
        <v>531383987.48741692</v>
      </c>
      <c r="O922" s="122">
        <f>'CBA Result'!$G$162+'CBA Result'!$G$166+'CBA Result'!$G$167+'CBA Result'!$G$168+'CBA Result'!$G$169</f>
        <v>36081859.323037572</v>
      </c>
      <c r="P922" s="122">
        <f>'CBA Result'!$G$164+'CBA Result'!$G$165</f>
        <v>3215028601.0041852</v>
      </c>
      <c r="Q922" s="122">
        <f>'CBA Result'!$G$149</f>
        <v>-2742713597.7746048</v>
      </c>
      <c r="R922" s="122">
        <v>0.26845986270832845</v>
      </c>
      <c r="S922" s="122">
        <f t="shared" si="46"/>
        <v>2863938111.7120252</v>
      </c>
      <c r="T922" s="122">
        <v>0.79504835938793295</v>
      </c>
      <c r="U922" s="122">
        <f t="shared" si="47"/>
        <v>-2511400523.0865164</v>
      </c>
      <c r="V922" s="3">
        <f t="shared" si="48"/>
        <v>1.3663308289453078</v>
      </c>
    </row>
    <row r="923" spans="13:22" x14ac:dyDescent="0.25">
      <c r="M923" s="3">
        <v>919</v>
      </c>
      <c r="N923" s="122">
        <f>('CBA Result'!$G$163*_xlfn.GAMMA.INV(T923,IF($O$2="Railway",$D$31,$D$32),IF($O$2="Railway",$F$31,$F$32)))</f>
        <v>352990273.2883755</v>
      </c>
      <c r="O923" s="122">
        <f>'CBA Result'!$G$162+'CBA Result'!$G$166+'CBA Result'!$G$167+'CBA Result'!$G$168+'CBA Result'!$G$169</f>
        <v>36081859.323037572</v>
      </c>
      <c r="P923" s="122">
        <f>'CBA Result'!$G$164+'CBA Result'!$G$165</f>
        <v>3215028601.0041852</v>
      </c>
      <c r="Q923" s="122">
        <f>'CBA Result'!$G$149</f>
        <v>-2742713597.7746048</v>
      </c>
      <c r="R923" s="122">
        <v>0.93592315504990453</v>
      </c>
      <c r="S923" s="122">
        <f t="shared" si="46"/>
        <v>6461993809.4927053</v>
      </c>
      <c r="T923" s="122">
        <v>0.3653457769547267</v>
      </c>
      <c r="U923" s="122">
        <f t="shared" si="47"/>
        <v>-1668285040.3012393</v>
      </c>
      <c r="V923" s="3">
        <f t="shared" si="48"/>
        <v>4.1066519069589171</v>
      </c>
    </row>
    <row r="924" spans="13:22" x14ac:dyDescent="0.25">
      <c r="M924" s="3">
        <v>920</v>
      </c>
      <c r="N924" s="122">
        <f>('CBA Result'!$G$163*_xlfn.GAMMA.INV(T924,IF($O$2="Railway",$D$31,$D$32),IF($O$2="Railway",$F$31,$F$32)))</f>
        <v>687271667.17784584</v>
      </c>
      <c r="O924" s="122">
        <f>'CBA Result'!$G$162+'CBA Result'!$G$166+'CBA Result'!$G$167+'CBA Result'!$G$168+'CBA Result'!$G$169</f>
        <v>36081859.323037572</v>
      </c>
      <c r="P924" s="122">
        <f>'CBA Result'!$G$164+'CBA Result'!$G$165</f>
        <v>3215028601.0041852</v>
      </c>
      <c r="Q924" s="122">
        <f>'CBA Result'!$G$149</f>
        <v>-2742713597.7746048</v>
      </c>
      <c r="R924" s="122">
        <v>0.80888507635385209</v>
      </c>
      <c r="S924" s="122">
        <f t="shared" si="46"/>
        <v>5392722558.3676987</v>
      </c>
      <c r="T924" s="122">
        <v>0.95027741425628098</v>
      </c>
      <c r="U924" s="122">
        <f t="shared" si="47"/>
        <v>-3248149107.0407081</v>
      </c>
      <c r="V924" s="3">
        <f t="shared" si="48"/>
        <v>1.8829419103979363</v>
      </c>
    </row>
    <row r="925" spans="13:22" x14ac:dyDescent="0.25">
      <c r="M925" s="3">
        <v>921</v>
      </c>
      <c r="N925" s="122">
        <f>('CBA Result'!$G$163*_xlfn.GAMMA.INV(T925,IF($O$2="Railway",$D$31,$D$32),IF($O$2="Railway",$F$31,$F$32)))</f>
        <v>274529451.89071375</v>
      </c>
      <c r="O925" s="122">
        <f>'CBA Result'!$G$162+'CBA Result'!$G$166+'CBA Result'!$G$167+'CBA Result'!$G$168+'CBA Result'!$G$169</f>
        <v>36081859.323037572</v>
      </c>
      <c r="P925" s="122">
        <f>'CBA Result'!$G$164+'CBA Result'!$G$165</f>
        <v>3215028601.0041852</v>
      </c>
      <c r="Q925" s="122">
        <f>'CBA Result'!$G$149</f>
        <v>-2742713597.7746048</v>
      </c>
      <c r="R925" s="122">
        <v>0.56913985259162991</v>
      </c>
      <c r="S925" s="122">
        <f t="shared" si="46"/>
        <v>4159529186.8603826</v>
      </c>
      <c r="T925" s="122">
        <v>0.16146577611975765</v>
      </c>
      <c r="U925" s="122">
        <f t="shared" si="47"/>
        <v>-1297467415.8718779</v>
      </c>
      <c r="V925" s="3">
        <f t="shared" si="48"/>
        <v>3.4452815102645711</v>
      </c>
    </row>
    <row r="926" spans="13:22" x14ac:dyDescent="0.25">
      <c r="M926" s="3">
        <v>922</v>
      </c>
      <c r="N926" s="122">
        <f>('CBA Result'!$G$163*_xlfn.GAMMA.INV(T926,IF($O$2="Railway",$D$31,$D$32),IF($O$2="Railway",$F$31,$F$32)))</f>
        <v>457318327.60274333</v>
      </c>
      <c r="O926" s="122">
        <f>'CBA Result'!$G$162+'CBA Result'!$G$166+'CBA Result'!$G$167+'CBA Result'!$G$168+'CBA Result'!$G$169</f>
        <v>36081859.323037572</v>
      </c>
      <c r="P926" s="122">
        <f>'CBA Result'!$G$164+'CBA Result'!$G$165</f>
        <v>3215028601.0041852</v>
      </c>
      <c r="Q926" s="122">
        <f>'CBA Result'!$G$149</f>
        <v>-2742713597.7746048</v>
      </c>
      <c r="R926" s="122">
        <v>0.32587909693180905</v>
      </c>
      <c r="S926" s="122">
        <f t="shared" si="46"/>
        <v>3116885158.8927317</v>
      </c>
      <c r="T926" s="122">
        <v>0.6467571655910952</v>
      </c>
      <c r="U926" s="122">
        <f t="shared" si="47"/>
        <v>-2161355091.9913197</v>
      </c>
      <c r="V926" s="3">
        <f t="shared" si="48"/>
        <v>1.6703804752842584</v>
      </c>
    </row>
    <row r="927" spans="13:22" x14ac:dyDescent="0.25">
      <c r="M927" s="3">
        <v>923</v>
      </c>
      <c r="N927" s="122">
        <f>('CBA Result'!$G$163*_xlfn.GAMMA.INV(T927,IF($O$2="Railway",$D$31,$D$32),IF($O$2="Railway",$F$31,$F$32)))</f>
        <v>573906538.73902011</v>
      </c>
      <c r="O927" s="122">
        <f>'CBA Result'!$G$162+'CBA Result'!$G$166+'CBA Result'!$G$167+'CBA Result'!$G$168+'CBA Result'!$G$169</f>
        <v>36081859.323037572</v>
      </c>
      <c r="P927" s="122">
        <f>'CBA Result'!$G$164+'CBA Result'!$G$165</f>
        <v>3215028601.0041852</v>
      </c>
      <c r="Q927" s="122">
        <f>'CBA Result'!$G$149</f>
        <v>-2742713597.7746048</v>
      </c>
      <c r="R927" s="122">
        <v>0.81805345971182897</v>
      </c>
      <c r="S927" s="122">
        <f t="shared" si="46"/>
        <v>5452044570.9259405</v>
      </c>
      <c r="T927" s="122">
        <v>0.85604344874794491</v>
      </c>
      <c r="U927" s="122">
        <f t="shared" si="47"/>
        <v>-2712368485.9361272</v>
      </c>
      <c r="V927" s="3">
        <f t="shared" si="48"/>
        <v>2.2349592249062691</v>
      </c>
    </row>
    <row r="928" spans="13:22" x14ac:dyDescent="0.25">
      <c r="M928" s="3">
        <v>924</v>
      </c>
      <c r="N928" s="122">
        <f>('CBA Result'!$G$163*_xlfn.GAMMA.INV(T928,IF($O$2="Railway",$D$31,$D$32),IF($O$2="Railway",$F$31,$F$32)))</f>
        <v>572968445.92100787</v>
      </c>
      <c r="O928" s="122">
        <f>'CBA Result'!$G$162+'CBA Result'!$G$166+'CBA Result'!$G$167+'CBA Result'!$G$168+'CBA Result'!$G$169</f>
        <v>36081859.323037572</v>
      </c>
      <c r="P928" s="122">
        <f>'CBA Result'!$G$164+'CBA Result'!$G$165</f>
        <v>3215028601.0041852</v>
      </c>
      <c r="Q928" s="122">
        <f>'CBA Result'!$G$149</f>
        <v>-2742713597.7746048</v>
      </c>
      <c r="R928" s="122">
        <v>0.31152572979498283</v>
      </c>
      <c r="S928" s="122">
        <f t="shared" si="46"/>
        <v>3054537065.2648444</v>
      </c>
      <c r="T928" s="122">
        <v>0.85487478545288564</v>
      </c>
      <c r="U928" s="122">
        <f t="shared" si="47"/>
        <v>-2707934918.404295</v>
      </c>
      <c r="V928" s="3">
        <f t="shared" si="48"/>
        <v>1.3529082052931067</v>
      </c>
    </row>
    <row r="929" spans="13:22" x14ac:dyDescent="0.25">
      <c r="M929" s="3">
        <v>925</v>
      </c>
      <c r="N929" s="122">
        <f>('CBA Result'!$G$163*_xlfn.GAMMA.INV(T929,IF($O$2="Railway",$D$31,$D$32),IF($O$2="Railway",$F$31,$F$32)))</f>
        <v>412921033.80783594</v>
      </c>
      <c r="O929" s="122">
        <f>'CBA Result'!$G$162+'CBA Result'!$G$166+'CBA Result'!$G$167+'CBA Result'!$G$168+'CBA Result'!$G$169</f>
        <v>36081859.323037572</v>
      </c>
      <c r="P929" s="122">
        <f>'CBA Result'!$G$164+'CBA Result'!$G$165</f>
        <v>3215028601.0041852</v>
      </c>
      <c r="Q929" s="122">
        <f>'CBA Result'!$G$149</f>
        <v>-2742713597.7746048</v>
      </c>
      <c r="R929" s="122">
        <v>0.81925518694007138</v>
      </c>
      <c r="S929" s="122">
        <f t="shared" si="46"/>
        <v>5459939998.7580566</v>
      </c>
      <c r="T929" s="122">
        <v>0.53382930398363371</v>
      </c>
      <c r="U929" s="122">
        <f t="shared" si="47"/>
        <v>-1951526814.3509507</v>
      </c>
      <c r="V929" s="3">
        <f t="shared" si="48"/>
        <v>3.0278563678635173</v>
      </c>
    </row>
    <row r="930" spans="13:22" x14ac:dyDescent="0.25">
      <c r="M930" s="3">
        <v>926</v>
      </c>
      <c r="N930" s="122">
        <f>('CBA Result'!$G$163*_xlfn.GAMMA.INV(T930,IF($O$2="Railway",$D$31,$D$32),IF($O$2="Railway",$F$31,$F$32)))</f>
        <v>449949569.03335547</v>
      </c>
      <c r="O930" s="122">
        <f>'CBA Result'!$G$162+'CBA Result'!$G$166+'CBA Result'!$G$167+'CBA Result'!$G$168+'CBA Result'!$G$169</f>
        <v>36081859.323037572</v>
      </c>
      <c r="P930" s="122">
        <f>'CBA Result'!$G$164+'CBA Result'!$G$165</f>
        <v>3215028601.0041852</v>
      </c>
      <c r="Q930" s="122">
        <f>'CBA Result'!$G$149</f>
        <v>-2742713597.7746048</v>
      </c>
      <c r="R930" s="122">
        <v>0.19334634095140979</v>
      </c>
      <c r="S930" s="122">
        <f t="shared" si="46"/>
        <v>2511133454.8042579</v>
      </c>
      <c r="T930" s="122">
        <v>0.62911566610247416</v>
      </c>
      <c r="U930" s="122">
        <f t="shared" si="47"/>
        <v>-2126529232.4219306</v>
      </c>
      <c r="V930" s="3">
        <f t="shared" si="48"/>
        <v>1.4094162626427393</v>
      </c>
    </row>
    <row r="931" spans="13:22" x14ac:dyDescent="0.25">
      <c r="M931" s="3">
        <v>927</v>
      </c>
      <c r="N931" s="122">
        <f>('CBA Result'!$G$163*_xlfn.GAMMA.INV(T931,IF($O$2="Railway",$D$31,$D$32),IF($O$2="Railway",$F$31,$F$32)))</f>
        <v>573162914.26709163</v>
      </c>
      <c r="O931" s="122">
        <f>'CBA Result'!$G$162+'CBA Result'!$G$166+'CBA Result'!$G$167+'CBA Result'!$G$168+'CBA Result'!$G$169</f>
        <v>36081859.323037572</v>
      </c>
      <c r="P931" s="122">
        <f>'CBA Result'!$G$164+'CBA Result'!$G$165</f>
        <v>3215028601.0041852</v>
      </c>
      <c r="Q931" s="122">
        <f>'CBA Result'!$G$149</f>
        <v>-2742713597.7746048</v>
      </c>
      <c r="R931" s="122">
        <v>0.56345259774309442</v>
      </c>
      <c r="S931" s="122">
        <f t="shared" si="46"/>
        <v>4134296157.3553395</v>
      </c>
      <c r="T931" s="122">
        <v>0.85511767676411199</v>
      </c>
      <c r="U931" s="122">
        <f t="shared" si="47"/>
        <v>-2708854005.0113039</v>
      </c>
      <c r="V931" s="3">
        <f t="shared" si="48"/>
        <v>1.7511246165980341</v>
      </c>
    </row>
    <row r="932" spans="13:22" x14ac:dyDescent="0.25">
      <c r="M932" s="3">
        <v>928</v>
      </c>
      <c r="N932" s="122">
        <f>('CBA Result'!$G$163*_xlfn.GAMMA.INV(T932,IF($O$2="Railway",$D$31,$D$32),IF($O$2="Railway",$F$31,$F$32)))</f>
        <v>355566085.92064387</v>
      </c>
      <c r="O932" s="122">
        <f>'CBA Result'!$G$162+'CBA Result'!$G$166+'CBA Result'!$G$167+'CBA Result'!$G$168+'CBA Result'!$G$169</f>
        <v>36081859.323037572</v>
      </c>
      <c r="P932" s="122">
        <f>'CBA Result'!$G$164+'CBA Result'!$G$165</f>
        <v>3215028601.0041852</v>
      </c>
      <c r="Q932" s="122">
        <f>'CBA Result'!$G$149</f>
        <v>-2742713597.7746048</v>
      </c>
      <c r="R932" s="122">
        <v>0.48369299967484136</v>
      </c>
      <c r="S932" s="122">
        <f t="shared" si="46"/>
        <v>3788351112.2868161</v>
      </c>
      <c r="T932" s="122">
        <v>0.37266890159423216</v>
      </c>
      <c r="U932" s="122">
        <f t="shared" si="47"/>
        <v>-1680458717.6125166</v>
      </c>
      <c r="V932" s="3">
        <f t="shared" si="48"/>
        <v>2.4874154977571603</v>
      </c>
    </row>
    <row r="933" spans="13:22" x14ac:dyDescent="0.25">
      <c r="M933" s="3">
        <v>929</v>
      </c>
      <c r="N933" s="122">
        <f>('CBA Result'!$G$163*_xlfn.GAMMA.INV(T933,IF($O$2="Railway",$D$31,$D$32),IF($O$2="Railway",$F$31,$F$32)))</f>
        <v>209950308.55719656</v>
      </c>
      <c r="O933" s="122">
        <f>'CBA Result'!$G$162+'CBA Result'!$G$166+'CBA Result'!$G$167+'CBA Result'!$G$168+'CBA Result'!$G$169</f>
        <v>36081859.323037572</v>
      </c>
      <c r="P933" s="122">
        <f>'CBA Result'!$G$164+'CBA Result'!$G$165</f>
        <v>3215028601.0041852</v>
      </c>
      <c r="Q933" s="122">
        <f>'CBA Result'!$G$149</f>
        <v>-2742713597.7746048</v>
      </c>
      <c r="R933" s="122">
        <v>0.31507394682655498</v>
      </c>
      <c r="S933" s="122">
        <f t="shared" si="46"/>
        <v>3069995344.2808414</v>
      </c>
      <c r="T933" s="122">
        <v>5.2319386971847237E-2</v>
      </c>
      <c r="U933" s="122">
        <f t="shared" si="47"/>
        <v>-992256686.59277129</v>
      </c>
      <c r="V933" s="3">
        <f t="shared" si="48"/>
        <v>3.3419049294066339</v>
      </c>
    </row>
    <row r="934" spans="13:22" x14ac:dyDescent="0.25">
      <c r="M934" s="3">
        <v>930</v>
      </c>
      <c r="N934" s="122">
        <f>('CBA Result'!$G$163*_xlfn.GAMMA.INV(T934,IF($O$2="Railway",$D$31,$D$32),IF($O$2="Railway",$F$31,$F$32)))</f>
        <v>506297507.95269513</v>
      </c>
      <c r="O934" s="122">
        <f>'CBA Result'!$G$162+'CBA Result'!$G$166+'CBA Result'!$G$167+'CBA Result'!$G$168+'CBA Result'!$G$169</f>
        <v>36081859.323037572</v>
      </c>
      <c r="P934" s="122">
        <f>'CBA Result'!$G$164+'CBA Result'!$G$165</f>
        <v>3215028601.0041852</v>
      </c>
      <c r="Q934" s="122">
        <f>'CBA Result'!$G$149</f>
        <v>-2742713597.7746048</v>
      </c>
      <c r="R934" s="122">
        <v>0.35064763676975363</v>
      </c>
      <c r="S934" s="122">
        <f t="shared" si="46"/>
        <v>3223479743.8466663</v>
      </c>
      <c r="T934" s="122">
        <v>0.75091517739284519</v>
      </c>
      <c r="U934" s="122">
        <f t="shared" si="47"/>
        <v>-2392838053.5552125</v>
      </c>
      <c r="V934" s="3">
        <f t="shared" si="48"/>
        <v>1.5738044225463526</v>
      </c>
    </row>
    <row r="935" spans="13:22" x14ac:dyDescent="0.25">
      <c r="M935" s="3">
        <v>931</v>
      </c>
      <c r="N935" s="122">
        <f>('CBA Result'!$G$163*_xlfn.GAMMA.INV(T935,IF($O$2="Railway",$D$31,$D$32),IF($O$2="Railway",$F$31,$F$32)))</f>
        <v>646595365.43523252</v>
      </c>
      <c r="O935" s="122">
        <f>'CBA Result'!$G$162+'CBA Result'!$G$166+'CBA Result'!$G$167+'CBA Result'!$G$168+'CBA Result'!$G$169</f>
        <v>36081859.323037572</v>
      </c>
      <c r="P935" s="122">
        <f>'CBA Result'!$G$164+'CBA Result'!$G$165</f>
        <v>3215028601.0041852</v>
      </c>
      <c r="Q935" s="122">
        <f>'CBA Result'!$G$149</f>
        <v>-2742713597.7746048</v>
      </c>
      <c r="R935" s="122">
        <v>0.57312024656680649</v>
      </c>
      <c r="S935" s="122">
        <f t="shared" si="46"/>
        <v>4177246839.4776669</v>
      </c>
      <c r="T935" s="122">
        <v>0.92582663706386714</v>
      </c>
      <c r="U935" s="122">
        <f t="shared" si="47"/>
        <v>-3055906796.6228709</v>
      </c>
      <c r="V935" s="3">
        <f t="shared" si="48"/>
        <v>1.5903377909322081</v>
      </c>
    </row>
    <row r="936" spans="13:22" x14ac:dyDescent="0.25">
      <c r="M936" s="3">
        <v>932</v>
      </c>
      <c r="N936" s="122">
        <f>('CBA Result'!$G$163*_xlfn.GAMMA.INV(T936,IF($O$2="Railway",$D$31,$D$32),IF($O$2="Railway",$F$31,$F$32)))</f>
        <v>542563157.17719305</v>
      </c>
      <c r="O936" s="122">
        <f>'CBA Result'!$G$162+'CBA Result'!$G$166+'CBA Result'!$G$167+'CBA Result'!$G$168+'CBA Result'!$G$169</f>
        <v>36081859.323037572</v>
      </c>
      <c r="P936" s="122">
        <f>'CBA Result'!$G$164+'CBA Result'!$G$165</f>
        <v>3215028601.0041852</v>
      </c>
      <c r="Q936" s="122">
        <f>'CBA Result'!$G$149</f>
        <v>-2742713597.7746048</v>
      </c>
      <c r="R936" s="122">
        <v>0.75729614178105731</v>
      </c>
      <c r="S936" s="122">
        <f t="shared" si="46"/>
        <v>5084032413.0910997</v>
      </c>
      <c r="T936" s="122">
        <v>0.81272306242580283</v>
      </c>
      <c r="U936" s="122">
        <f t="shared" si="47"/>
        <v>-2564234957.822361</v>
      </c>
      <c r="V936" s="3">
        <f t="shared" si="48"/>
        <v>2.2083301736125915</v>
      </c>
    </row>
    <row r="937" spans="13:22" x14ac:dyDescent="0.25">
      <c r="M937" s="3">
        <v>933</v>
      </c>
      <c r="N937" s="122">
        <f>('CBA Result'!$G$163*_xlfn.GAMMA.INV(T937,IF($O$2="Railway",$D$31,$D$32),IF($O$2="Railway",$F$31,$F$32)))</f>
        <v>625442577.33435237</v>
      </c>
      <c r="O937" s="122">
        <f>'CBA Result'!$G$162+'CBA Result'!$G$166+'CBA Result'!$G$167+'CBA Result'!$G$168+'CBA Result'!$G$169</f>
        <v>36081859.323037572</v>
      </c>
      <c r="P937" s="122">
        <f>'CBA Result'!$G$164+'CBA Result'!$G$165</f>
        <v>3215028601.0041852</v>
      </c>
      <c r="Q937" s="122">
        <f>'CBA Result'!$G$149</f>
        <v>-2742713597.7746048</v>
      </c>
      <c r="R937" s="122">
        <v>0.34096639751374902</v>
      </c>
      <c r="S937" s="122">
        <f t="shared" si="46"/>
        <v>3181946416.0726924</v>
      </c>
      <c r="T937" s="122">
        <v>0.90939344828754509</v>
      </c>
      <c r="U937" s="122">
        <f t="shared" si="47"/>
        <v>-2955935543.5324745</v>
      </c>
      <c r="V937" s="3">
        <f t="shared" si="48"/>
        <v>1.3002552985769655</v>
      </c>
    </row>
    <row r="938" spans="13:22" x14ac:dyDescent="0.25">
      <c r="M938" s="3">
        <v>934</v>
      </c>
      <c r="N938" s="122">
        <f>('CBA Result'!$G$163*_xlfn.GAMMA.INV(T938,IF($O$2="Railway",$D$31,$D$32),IF($O$2="Railway",$F$31,$F$32)))</f>
        <v>351355715.17707998</v>
      </c>
      <c r="O938" s="122">
        <f>'CBA Result'!$G$162+'CBA Result'!$G$166+'CBA Result'!$G$167+'CBA Result'!$G$168+'CBA Result'!$G$169</f>
        <v>36081859.323037572</v>
      </c>
      <c r="P938" s="122">
        <f>'CBA Result'!$G$164+'CBA Result'!$G$165</f>
        <v>3215028601.0041852</v>
      </c>
      <c r="Q938" s="122">
        <f>'CBA Result'!$G$149</f>
        <v>-2742713597.7746048</v>
      </c>
      <c r="R938" s="122">
        <v>0.66904376112596531</v>
      </c>
      <c r="S938" s="122">
        <f t="shared" si="46"/>
        <v>4623116308.0206566</v>
      </c>
      <c r="T938" s="122">
        <v>0.36070519047737071</v>
      </c>
      <c r="U938" s="122">
        <f t="shared" si="47"/>
        <v>-1660559873.2047803</v>
      </c>
      <c r="V938" s="3">
        <f t="shared" si="48"/>
        <v>3.0173882696868422</v>
      </c>
    </row>
    <row r="939" spans="13:22" x14ac:dyDescent="0.25">
      <c r="M939" s="3">
        <v>935</v>
      </c>
      <c r="N939" s="122">
        <f>('CBA Result'!$G$163*_xlfn.GAMMA.INV(T939,IF($O$2="Railway",$D$31,$D$32),IF($O$2="Railway",$F$31,$F$32)))</f>
        <v>318709857.23577845</v>
      </c>
      <c r="O939" s="122">
        <f>'CBA Result'!$G$162+'CBA Result'!$G$166+'CBA Result'!$G$167+'CBA Result'!$G$168+'CBA Result'!$G$169</f>
        <v>36081859.323037572</v>
      </c>
      <c r="P939" s="122">
        <f>'CBA Result'!$G$164+'CBA Result'!$G$165</f>
        <v>3215028601.0041852</v>
      </c>
      <c r="Q939" s="122">
        <f>'CBA Result'!$G$149</f>
        <v>-2742713597.7746048</v>
      </c>
      <c r="R939" s="122">
        <v>0.95408367660887305</v>
      </c>
      <c r="S939" s="122">
        <f t="shared" si="46"/>
        <v>6708507426.5016527</v>
      </c>
      <c r="T939" s="122">
        <v>0.27019399403725697</v>
      </c>
      <c r="U939" s="122">
        <f t="shared" si="47"/>
        <v>-1506270646.1280346</v>
      </c>
      <c r="V939" s="3">
        <f t="shared" si="48"/>
        <v>4.689262956306778</v>
      </c>
    </row>
    <row r="940" spans="13:22" x14ac:dyDescent="0.25">
      <c r="M940" s="3">
        <v>936</v>
      </c>
      <c r="N940" s="122">
        <f>('CBA Result'!$G$163*_xlfn.GAMMA.INV(T940,IF($O$2="Railway",$D$31,$D$32),IF($O$2="Railway",$F$31,$F$32)))</f>
        <v>400791887.84485149</v>
      </c>
      <c r="O940" s="122">
        <f>'CBA Result'!$G$162+'CBA Result'!$G$166+'CBA Result'!$G$167+'CBA Result'!$G$168+'CBA Result'!$G$169</f>
        <v>36081859.323037572</v>
      </c>
      <c r="P940" s="122">
        <f>'CBA Result'!$G$164+'CBA Result'!$G$165</f>
        <v>3215028601.0041852</v>
      </c>
      <c r="Q940" s="122">
        <f>'CBA Result'!$G$149</f>
        <v>-2742713597.7746048</v>
      </c>
      <c r="R940" s="122">
        <v>0.99102065853504451</v>
      </c>
      <c r="S940" s="122">
        <f t="shared" si="46"/>
        <v>7584179781.4857464</v>
      </c>
      <c r="T940" s="122">
        <v>0.50063992634630483</v>
      </c>
      <c r="U940" s="122">
        <f t="shared" si="47"/>
        <v>-1894202649.0894728</v>
      </c>
      <c r="V940" s="3">
        <f t="shared" si="48"/>
        <v>4.2345276692065061</v>
      </c>
    </row>
    <row r="941" spans="13:22" x14ac:dyDescent="0.25">
      <c r="M941" s="3">
        <v>937</v>
      </c>
      <c r="N941" s="122">
        <f>('CBA Result'!$G$163*_xlfn.GAMMA.INV(T941,IF($O$2="Railway",$D$31,$D$32),IF($O$2="Railway",$F$31,$F$32)))</f>
        <v>602148725.06667757</v>
      </c>
      <c r="O941" s="122">
        <f>'CBA Result'!$G$162+'CBA Result'!$G$166+'CBA Result'!$G$167+'CBA Result'!$G$168+'CBA Result'!$G$169</f>
        <v>36081859.323037572</v>
      </c>
      <c r="P941" s="122">
        <f>'CBA Result'!$G$164+'CBA Result'!$G$165</f>
        <v>3215028601.0041852</v>
      </c>
      <c r="Q941" s="122">
        <f>'CBA Result'!$G$149</f>
        <v>-2742713597.7746048</v>
      </c>
      <c r="R941" s="122">
        <v>4.466143754039964E-2</v>
      </c>
      <c r="S941" s="122">
        <f t="shared" si="46"/>
        <v>1580571048.4863706</v>
      </c>
      <c r="T941" s="122">
        <v>0.88780253879143056</v>
      </c>
      <c r="U941" s="122">
        <f t="shared" si="47"/>
        <v>-2845845299.6650419</v>
      </c>
      <c r="V941" s="3">
        <f t="shared" si="48"/>
        <v>0.77966347402553482</v>
      </c>
    </row>
    <row r="942" spans="13:22" x14ac:dyDescent="0.25">
      <c r="M942" s="3">
        <v>938</v>
      </c>
      <c r="N942" s="122">
        <f>('CBA Result'!$G$163*_xlfn.GAMMA.INV(T942,IF($O$2="Railway",$D$31,$D$32),IF($O$2="Railway",$F$31,$F$32)))</f>
        <v>425708431.60817027</v>
      </c>
      <c r="O942" s="122">
        <f>'CBA Result'!$G$162+'CBA Result'!$G$166+'CBA Result'!$G$167+'CBA Result'!$G$168+'CBA Result'!$G$169</f>
        <v>36081859.323037572</v>
      </c>
      <c r="P942" s="122">
        <f>'CBA Result'!$G$164+'CBA Result'!$G$165</f>
        <v>3215028601.0041852</v>
      </c>
      <c r="Q942" s="122">
        <f>'CBA Result'!$G$149</f>
        <v>-2742713597.7746048</v>
      </c>
      <c r="R942" s="122">
        <v>4.3634157562161269E-3</v>
      </c>
      <c r="S942" s="122">
        <f t="shared" si="46"/>
        <v>1005771149.085629</v>
      </c>
      <c r="T942" s="122">
        <v>0.56787434191135167</v>
      </c>
      <c r="U942" s="122">
        <f t="shared" si="47"/>
        <v>-2011961976.6457789</v>
      </c>
      <c r="V942" s="3">
        <f t="shared" si="48"/>
        <v>0.7294180789954422</v>
      </c>
    </row>
    <row r="943" spans="13:22" x14ac:dyDescent="0.25">
      <c r="M943" s="3">
        <v>939</v>
      </c>
      <c r="N943" s="122">
        <f>('CBA Result'!$G$163*_xlfn.GAMMA.INV(T943,IF($O$2="Railway",$D$31,$D$32),IF($O$2="Railway",$F$31,$F$32)))</f>
        <v>267025189.58150831</v>
      </c>
      <c r="O943" s="122">
        <f>'CBA Result'!$G$162+'CBA Result'!$G$166+'CBA Result'!$G$167+'CBA Result'!$G$168+'CBA Result'!$G$169</f>
        <v>36081859.323037572</v>
      </c>
      <c r="P943" s="122">
        <f>'CBA Result'!$G$164+'CBA Result'!$G$165</f>
        <v>3215028601.0041852</v>
      </c>
      <c r="Q943" s="122">
        <f>'CBA Result'!$G$149</f>
        <v>-2742713597.7746048</v>
      </c>
      <c r="R943" s="122">
        <v>0.11085766424135768</v>
      </c>
      <c r="S943" s="122">
        <f t="shared" si="46"/>
        <v>2063262313.9936893</v>
      </c>
      <c r="T943" s="122">
        <v>0.14538745395463348</v>
      </c>
      <c r="U943" s="122">
        <f t="shared" si="47"/>
        <v>-1262001145.2794406</v>
      </c>
      <c r="V943" s="3">
        <f t="shared" si="48"/>
        <v>1.875092880659992</v>
      </c>
    </row>
    <row r="944" spans="13:22" x14ac:dyDescent="0.25">
      <c r="M944" s="3">
        <v>940</v>
      </c>
      <c r="N944" s="122">
        <f>('CBA Result'!$G$163*_xlfn.GAMMA.INV(T944,IF($O$2="Railway",$D$31,$D$32),IF($O$2="Railway",$F$31,$F$32)))</f>
        <v>375881364.38700241</v>
      </c>
      <c r="O944" s="122">
        <f>'CBA Result'!$G$162+'CBA Result'!$G$166+'CBA Result'!$G$167+'CBA Result'!$G$168+'CBA Result'!$G$169</f>
        <v>36081859.323037572</v>
      </c>
      <c r="P944" s="122">
        <f>'CBA Result'!$G$164+'CBA Result'!$G$165</f>
        <v>3215028601.0041852</v>
      </c>
      <c r="Q944" s="122">
        <f>'CBA Result'!$G$149</f>
        <v>-2742713597.7746048</v>
      </c>
      <c r="R944" s="122">
        <v>0.53902408286208159</v>
      </c>
      <c r="S944" s="122">
        <f t="shared" si="46"/>
        <v>4026915737.815877</v>
      </c>
      <c r="T944" s="122">
        <v>0.43057319159252672</v>
      </c>
      <c r="U944" s="122">
        <f t="shared" si="47"/>
        <v>-1776471774.4008887</v>
      </c>
      <c r="V944" s="3">
        <f t="shared" si="48"/>
        <v>2.4987050317885964</v>
      </c>
    </row>
    <row r="945" spans="13:22" x14ac:dyDescent="0.25">
      <c r="M945" s="3">
        <v>941</v>
      </c>
      <c r="N945" s="122">
        <f>('CBA Result'!$G$163*_xlfn.GAMMA.INV(T945,IF($O$2="Railway",$D$31,$D$32),IF($O$2="Railway",$F$31,$F$32)))</f>
        <v>247066726.3558493</v>
      </c>
      <c r="O945" s="122">
        <f>'CBA Result'!$G$162+'CBA Result'!$G$166+'CBA Result'!$G$167+'CBA Result'!$G$168+'CBA Result'!$G$169</f>
        <v>36081859.323037572</v>
      </c>
      <c r="P945" s="122">
        <f>'CBA Result'!$G$164+'CBA Result'!$G$165</f>
        <v>3215028601.0041852</v>
      </c>
      <c r="Q945" s="122">
        <f>'CBA Result'!$G$149</f>
        <v>-2742713597.7746048</v>
      </c>
      <c r="R945" s="122">
        <v>0.5907360985690675</v>
      </c>
      <c r="S945" s="122">
        <f t="shared" si="46"/>
        <v>4256270581.4943805</v>
      </c>
      <c r="T945" s="122">
        <v>0.10676972013830044</v>
      </c>
      <c r="U945" s="122">
        <f t="shared" si="47"/>
        <v>-1167674450.901752</v>
      </c>
      <c r="V945" s="3">
        <f t="shared" si="48"/>
        <v>3.8875725709915474</v>
      </c>
    </row>
    <row r="946" spans="13:22" x14ac:dyDescent="0.25">
      <c r="M946" s="3">
        <v>942</v>
      </c>
      <c r="N946" s="122">
        <f>('CBA Result'!$G$163*_xlfn.GAMMA.INV(T946,IF($O$2="Railway",$D$31,$D$32),IF($O$2="Railway",$F$31,$F$32)))</f>
        <v>208481251.38488823</v>
      </c>
      <c r="O946" s="122">
        <f>'CBA Result'!$G$162+'CBA Result'!$G$166+'CBA Result'!$G$167+'CBA Result'!$G$168+'CBA Result'!$G$169</f>
        <v>36081859.323037572</v>
      </c>
      <c r="P946" s="122">
        <f>'CBA Result'!$G$164+'CBA Result'!$G$165</f>
        <v>3215028601.0041852</v>
      </c>
      <c r="Q946" s="122">
        <f>'CBA Result'!$G$149</f>
        <v>-2742713597.7746048</v>
      </c>
      <c r="R946" s="122">
        <v>9.8256684453625343E-2</v>
      </c>
      <c r="S946" s="122">
        <f t="shared" si="46"/>
        <v>1984423931.8320348</v>
      </c>
      <c r="T946" s="122">
        <v>5.0637519804548781E-2</v>
      </c>
      <c r="U946" s="122">
        <f t="shared" si="47"/>
        <v>-985313701.78733146</v>
      </c>
      <c r="V946" s="3">
        <f t="shared" si="48"/>
        <v>2.2622105411673874</v>
      </c>
    </row>
    <row r="947" spans="13:22" x14ac:dyDescent="0.25">
      <c r="M947" s="3">
        <v>943</v>
      </c>
      <c r="N947" s="122">
        <f>('CBA Result'!$G$163*_xlfn.GAMMA.INV(T947,IF($O$2="Railway",$D$31,$D$32),IF($O$2="Railway",$F$31,$F$32)))</f>
        <v>268901787.77946389</v>
      </c>
      <c r="O947" s="122">
        <f>'CBA Result'!$G$162+'CBA Result'!$G$166+'CBA Result'!$G$167+'CBA Result'!$G$168+'CBA Result'!$G$169</f>
        <v>36081859.323037572</v>
      </c>
      <c r="P947" s="122">
        <f>'CBA Result'!$G$164+'CBA Result'!$G$165</f>
        <v>3215028601.0041852</v>
      </c>
      <c r="Q947" s="122">
        <f>'CBA Result'!$G$149</f>
        <v>-2742713597.7746048</v>
      </c>
      <c r="R947" s="122">
        <v>0.77738628591507852</v>
      </c>
      <c r="S947" s="122">
        <f t="shared" si="46"/>
        <v>5199760174.9999084</v>
      </c>
      <c r="T947" s="122">
        <v>0.1493319642679678</v>
      </c>
      <c r="U947" s="122">
        <f t="shared" si="47"/>
        <v>-1270870230.1727457</v>
      </c>
      <c r="V947" s="3">
        <f t="shared" si="48"/>
        <v>4.3314759378336891</v>
      </c>
    </row>
    <row r="948" spans="13:22" x14ac:dyDescent="0.25">
      <c r="M948" s="3">
        <v>944</v>
      </c>
      <c r="N948" s="122">
        <f>('CBA Result'!$G$163*_xlfn.GAMMA.INV(T948,IF($O$2="Railway",$D$31,$D$32),IF($O$2="Railway",$F$31,$F$32)))</f>
        <v>356750556.28625709</v>
      </c>
      <c r="O948" s="122">
        <f>'CBA Result'!$G$162+'CBA Result'!$G$166+'CBA Result'!$G$167+'CBA Result'!$G$168+'CBA Result'!$G$169</f>
        <v>36081859.323037572</v>
      </c>
      <c r="P948" s="122">
        <f>'CBA Result'!$G$164+'CBA Result'!$G$165</f>
        <v>3215028601.0041852</v>
      </c>
      <c r="Q948" s="122">
        <f>'CBA Result'!$G$149</f>
        <v>-2742713597.7746048</v>
      </c>
      <c r="R948" s="122">
        <v>0.31510685015431061</v>
      </c>
      <c r="S948" s="122">
        <f t="shared" si="46"/>
        <v>3070138545.9656754</v>
      </c>
      <c r="T948" s="122">
        <v>0.37603997986022331</v>
      </c>
      <c r="U948" s="122">
        <f t="shared" si="47"/>
        <v>-1686056702.4329605</v>
      </c>
      <c r="V948" s="3">
        <f t="shared" si="48"/>
        <v>2.0538876044785108</v>
      </c>
    </row>
    <row r="949" spans="13:22" x14ac:dyDescent="0.25">
      <c r="M949" s="3">
        <v>945</v>
      </c>
      <c r="N949" s="122">
        <f>('CBA Result'!$G$163*_xlfn.GAMMA.INV(T949,IF($O$2="Railway",$D$31,$D$32),IF($O$2="Railway",$F$31,$F$32)))</f>
        <v>480686043.83054978</v>
      </c>
      <c r="O949" s="122">
        <f>'CBA Result'!$G$162+'CBA Result'!$G$166+'CBA Result'!$G$167+'CBA Result'!$G$168+'CBA Result'!$G$169</f>
        <v>36081859.323037572</v>
      </c>
      <c r="P949" s="122">
        <f>'CBA Result'!$G$164+'CBA Result'!$G$165</f>
        <v>3215028601.0041852</v>
      </c>
      <c r="Q949" s="122">
        <f>'CBA Result'!$G$149</f>
        <v>-2742713597.7746048</v>
      </c>
      <c r="R949" s="122">
        <v>8.5891943555131189E-2</v>
      </c>
      <c r="S949" s="122">
        <f t="shared" si="46"/>
        <v>1902713012.7987583</v>
      </c>
      <c r="T949" s="122">
        <v>0.69937525231199571</v>
      </c>
      <c r="U949" s="122">
        <f t="shared" si="47"/>
        <v>-2271794428.0265255</v>
      </c>
      <c r="V949" s="3">
        <f t="shared" si="48"/>
        <v>1.065008737632178</v>
      </c>
    </row>
    <row r="950" spans="13:22" x14ac:dyDescent="0.25">
      <c r="M950" s="3">
        <v>946</v>
      </c>
      <c r="N950" s="122">
        <f>('CBA Result'!$G$163*_xlfn.GAMMA.INV(T950,IF($O$2="Railway",$D$31,$D$32),IF($O$2="Railway",$F$31,$F$32)))</f>
        <v>232695135.24192381</v>
      </c>
      <c r="O950" s="122">
        <f>'CBA Result'!$G$162+'CBA Result'!$G$166+'CBA Result'!$G$167+'CBA Result'!$G$168+'CBA Result'!$G$169</f>
        <v>36081859.323037572</v>
      </c>
      <c r="P950" s="122">
        <f>'CBA Result'!$G$164+'CBA Result'!$G$165</f>
        <v>3215028601.0041852</v>
      </c>
      <c r="Q950" s="122">
        <f>'CBA Result'!$G$149</f>
        <v>-2742713597.7746048</v>
      </c>
      <c r="R950" s="122">
        <v>0.33320179444735143</v>
      </c>
      <c r="S950" s="122">
        <f t="shared" si="46"/>
        <v>3148518236.2784209</v>
      </c>
      <c r="T950" s="122">
        <v>8.2946400499933737E-2</v>
      </c>
      <c r="U950" s="122">
        <f t="shared" si="47"/>
        <v>-1099752153.1077249</v>
      </c>
      <c r="V950" s="3">
        <f t="shared" si="48"/>
        <v>3.1073321576926665</v>
      </c>
    </row>
    <row r="951" spans="13:22" x14ac:dyDescent="0.25">
      <c r="M951" s="3">
        <v>947</v>
      </c>
      <c r="N951" s="122">
        <f>('CBA Result'!$G$163*_xlfn.GAMMA.INV(T951,IF($O$2="Railway",$D$31,$D$32),IF($O$2="Railway",$F$31,$F$32)))</f>
        <v>457275913.12044662</v>
      </c>
      <c r="O951" s="122">
        <f>'CBA Result'!$G$162+'CBA Result'!$G$166+'CBA Result'!$G$167+'CBA Result'!$G$168+'CBA Result'!$G$169</f>
        <v>36081859.323037572</v>
      </c>
      <c r="P951" s="122">
        <f>'CBA Result'!$G$164+'CBA Result'!$G$165</f>
        <v>3215028601.0041852</v>
      </c>
      <c r="Q951" s="122">
        <f>'CBA Result'!$G$149</f>
        <v>-2742713597.7746048</v>
      </c>
      <c r="R951" s="122">
        <v>0.54668636825833516</v>
      </c>
      <c r="S951" s="122">
        <f t="shared" si="46"/>
        <v>4060432589.3201108</v>
      </c>
      <c r="T951" s="122">
        <v>0.6466570121463121</v>
      </c>
      <c r="U951" s="122">
        <f t="shared" si="47"/>
        <v>-2161154634.7785797</v>
      </c>
      <c r="V951" s="3">
        <f t="shared" si="48"/>
        <v>2.1071099163758595</v>
      </c>
    </row>
    <row r="952" spans="13:22" x14ac:dyDescent="0.25">
      <c r="M952" s="3">
        <v>948</v>
      </c>
      <c r="N952" s="122">
        <f>('CBA Result'!$G$163*_xlfn.GAMMA.INV(T952,IF($O$2="Railway",$D$31,$D$32),IF($O$2="Railway",$F$31,$F$32)))</f>
        <v>179731440.40748173</v>
      </c>
      <c r="O952" s="122">
        <f>'CBA Result'!$G$162+'CBA Result'!$G$166+'CBA Result'!$G$167+'CBA Result'!$G$168+'CBA Result'!$G$169</f>
        <v>36081859.323037572</v>
      </c>
      <c r="P952" s="122">
        <f>'CBA Result'!$G$164+'CBA Result'!$G$165</f>
        <v>3215028601.0041852</v>
      </c>
      <c r="Q952" s="122">
        <f>'CBA Result'!$G$149</f>
        <v>-2742713597.7746048</v>
      </c>
      <c r="R952" s="122">
        <v>0.33208597199483092</v>
      </c>
      <c r="S952" s="122">
        <f t="shared" si="46"/>
        <v>3143705032.1054468</v>
      </c>
      <c r="T952" s="122">
        <v>2.4537926856354808E-2</v>
      </c>
      <c r="U952" s="122">
        <f t="shared" si="47"/>
        <v>-849437777.73343456</v>
      </c>
      <c r="V952" s="3">
        <f t="shared" si="48"/>
        <v>3.9549904888857319</v>
      </c>
    </row>
    <row r="953" spans="13:22" x14ac:dyDescent="0.25">
      <c r="M953" s="3">
        <v>949</v>
      </c>
      <c r="N953" s="122">
        <f>('CBA Result'!$G$163*_xlfn.GAMMA.INV(T953,IF($O$2="Railway",$D$31,$D$32),IF($O$2="Railway",$F$31,$F$32)))</f>
        <v>581150733.33392715</v>
      </c>
      <c r="O953" s="122">
        <f>'CBA Result'!$G$162+'CBA Result'!$G$166+'CBA Result'!$G$167+'CBA Result'!$G$168+'CBA Result'!$G$169</f>
        <v>36081859.323037572</v>
      </c>
      <c r="P953" s="122">
        <f>'CBA Result'!$G$164+'CBA Result'!$G$165</f>
        <v>3215028601.0041852</v>
      </c>
      <c r="Q953" s="122">
        <f>'CBA Result'!$G$149</f>
        <v>-2742713597.7746048</v>
      </c>
      <c r="R953" s="122">
        <v>0.6902894928952763</v>
      </c>
      <c r="S953" s="122">
        <f t="shared" si="46"/>
        <v>4728396204.0266829</v>
      </c>
      <c r="T953" s="122">
        <v>0.86481454558627258</v>
      </c>
      <c r="U953" s="122">
        <f t="shared" si="47"/>
        <v>-2746605637.4562812</v>
      </c>
      <c r="V953" s="3">
        <f t="shared" si="48"/>
        <v>1.9462673213015043</v>
      </c>
    </row>
    <row r="954" spans="13:22" x14ac:dyDescent="0.25">
      <c r="M954" s="3">
        <v>950</v>
      </c>
      <c r="N954" s="122">
        <f>('CBA Result'!$G$163*_xlfn.GAMMA.INV(T954,IF($O$2="Railway",$D$31,$D$32),IF($O$2="Railway",$F$31,$F$32)))</f>
        <v>677144368.18047452</v>
      </c>
      <c r="O954" s="122">
        <f>'CBA Result'!$G$162+'CBA Result'!$G$166+'CBA Result'!$G$167+'CBA Result'!$G$168+'CBA Result'!$G$169</f>
        <v>36081859.323037572</v>
      </c>
      <c r="P954" s="122">
        <f>'CBA Result'!$G$164+'CBA Result'!$G$165</f>
        <v>3215028601.0041852</v>
      </c>
      <c r="Q954" s="122">
        <f>'CBA Result'!$G$149</f>
        <v>-2742713597.7746048</v>
      </c>
      <c r="R954" s="122">
        <v>0.3284688612851504</v>
      </c>
      <c r="S954" s="122">
        <f t="shared" si="46"/>
        <v>3128085180.8859057</v>
      </c>
      <c r="T954" s="122">
        <v>0.94497309250948858</v>
      </c>
      <c r="U954" s="122">
        <f t="shared" si="47"/>
        <v>-3200285971.1571598</v>
      </c>
      <c r="V954" s="3">
        <f t="shared" si="48"/>
        <v>1.2003025489001771</v>
      </c>
    </row>
    <row r="955" spans="13:22" x14ac:dyDescent="0.25">
      <c r="M955" s="3">
        <v>951</v>
      </c>
      <c r="N955" s="122">
        <f>('CBA Result'!$G$163*_xlfn.GAMMA.INV(T955,IF($O$2="Railway",$D$31,$D$32),IF($O$2="Railway",$F$31,$F$32)))</f>
        <v>375095248.16164088</v>
      </c>
      <c r="O955" s="122">
        <f>'CBA Result'!$G$162+'CBA Result'!$G$166+'CBA Result'!$G$167+'CBA Result'!$G$168+'CBA Result'!$G$169</f>
        <v>36081859.323037572</v>
      </c>
      <c r="P955" s="122">
        <f>'CBA Result'!$G$164+'CBA Result'!$G$165</f>
        <v>3215028601.0041852</v>
      </c>
      <c r="Q955" s="122">
        <f>'CBA Result'!$G$149</f>
        <v>-2742713597.7746048</v>
      </c>
      <c r="R955" s="122">
        <v>0.58463660576256593</v>
      </c>
      <c r="S955" s="122">
        <f t="shared" si="46"/>
        <v>4228791137.8086896</v>
      </c>
      <c r="T955" s="122">
        <v>0.42833614920112117</v>
      </c>
      <c r="U955" s="122">
        <f t="shared" si="47"/>
        <v>-1772756471.0683312</v>
      </c>
      <c r="V955" s="3">
        <f t="shared" si="48"/>
        <v>2.617374874111809</v>
      </c>
    </row>
    <row r="956" spans="13:22" x14ac:dyDescent="0.25">
      <c r="M956" s="3">
        <v>952</v>
      </c>
      <c r="N956" s="122">
        <f>('CBA Result'!$G$163*_xlfn.GAMMA.INV(T956,IF($O$2="Railway",$D$31,$D$32),IF($O$2="Railway",$F$31,$F$32)))</f>
        <v>343891406.7648648</v>
      </c>
      <c r="O956" s="122">
        <f>'CBA Result'!$G$162+'CBA Result'!$G$166+'CBA Result'!$G$167+'CBA Result'!$G$168+'CBA Result'!$G$169</f>
        <v>36081859.323037572</v>
      </c>
      <c r="P956" s="122">
        <f>'CBA Result'!$G$164+'CBA Result'!$G$165</f>
        <v>3215028601.0041852</v>
      </c>
      <c r="Q956" s="122">
        <f>'CBA Result'!$G$149</f>
        <v>-2742713597.7746048</v>
      </c>
      <c r="R956" s="122">
        <v>0.10475091057146801</v>
      </c>
      <c r="S956" s="122">
        <f t="shared" si="46"/>
        <v>2025556902.1002731</v>
      </c>
      <c r="T956" s="122">
        <v>0.33959906262411432</v>
      </c>
      <c r="U956" s="122">
        <f t="shared" si="47"/>
        <v>-1625282430.7294176</v>
      </c>
      <c r="V956" s="3">
        <f t="shared" si="48"/>
        <v>1.4800690161331451</v>
      </c>
    </row>
    <row r="957" spans="13:22" x14ac:dyDescent="0.25">
      <c r="M957" s="3">
        <v>953</v>
      </c>
      <c r="N957" s="122">
        <f>('CBA Result'!$G$163*_xlfn.GAMMA.INV(T957,IF($O$2="Railway",$D$31,$D$32),IF($O$2="Railway",$F$31,$F$32)))</f>
        <v>237358398.53898942</v>
      </c>
      <c r="O957" s="122">
        <f>'CBA Result'!$G$162+'CBA Result'!$G$166+'CBA Result'!$G$167+'CBA Result'!$G$168+'CBA Result'!$G$169</f>
        <v>36081859.323037572</v>
      </c>
      <c r="P957" s="122">
        <f>'CBA Result'!$G$164+'CBA Result'!$G$165</f>
        <v>3215028601.0041852</v>
      </c>
      <c r="Q957" s="122">
        <f>'CBA Result'!$G$149</f>
        <v>-2742713597.7746048</v>
      </c>
      <c r="R957" s="122">
        <v>0.44352850707506408</v>
      </c>
      <c r="S957" s="122">
        <f t="shared" si="46"/>
        <v>3617675548.4148664</v>
      </c>
      <c r="T957" s="122">
        <v>9.0299567655549695E-2</v>
      </c>
      <c r="U957" s="122">
        <f t="shared" si="47"/>
        <v>-1121791435.7344301</v>
      </c>
      <c r="V957" s="3">
        <f t="shared" si="48"/>
        <v>3.4686624289740666</v>
      </c>
    </row>
    <row r="958" spans="13:22" x14ac:dyDescent="0.25">
      <c r="M958" s="3">
        <v>954</v>
      </c>
      <c r="N958" s="122">
        <f>('CBA Result'!$G$163*_xlfn.GAMMA.INV(T958,IF($O$2="Railway",$D$31,$D$32),IF($O$2="Railway",$F$31,$F$32)))</f>
        <v>584813203.89931583</v>
      </c>
      <c r="O958" s="122">
        <f>'CBA Result'!$G$162+'CBA Result'!$G$166+'CBA Result'!$G$167+'CBA Result'!$G$168+'CBA Result'!$G$169</f>
        <v>36081859.323037572</v>
      </c>
      <c r="P958" s="122">
        <f>'CBA Result'!$G$164+'CBA Result'!$G$165</f>
        <v>3215028601.0041852</v>
      </c>
      <c r="Q958" s="122">
        <f>'CBA Result'!$G$149</f>
        <v>-2742713597.7746048</v>
      </c>
      <c r="R958" s="122">
        <v>0.73231778940439707</v>
      </c>
      <c r="S958" s="122">
        <f t="shared" si="46"/>
        <v>4946608789.001442</v>
      </c>
      <c r="T958" s="122">
        <v>0.86908077708582765</v>
      </c>
      <c r="U958" s="122">
        <f t="shared" si="47"/>
        <v>-2763915023.3434944</v>
      </c>
      <c r="V958" s="3">
        <f t="shared" si="48"/>
        <v>2.0143542059729511</v>
      </c>
    </row>
    <row r="959" spans="13:22" x14ac:dyDescent="0.25">
      <c r="M959" s="3">
        <v>955</v>
      </c>
      <c r="N959" s="122">
        <f>('CBA Result'!$G$163*_xlfn.GAMMA.INV(T959,IF($O$2="Railway",$D$31,$D$32),IF($O$2="Railway",$F$31,$F$32)))</f>
        <v>419978157.22130585</v>
      </c>
      <c r="O959" s="122">
        <f>'CBA Result'!$G$162+'CBA Result'!$G$166+'CBA Result'!$G$167+'CBA Result'!$G$168+'CBA Result'!$G$169</f>
        <v>36081859.323037572</v>
      </c>
      <c r="P959" s="122">
        <f>'CBA Result'!$G$164+'CBA Result'!$G$165</f>
        <v>3215028601.0041852</v>
      </c>
      <c r="Q959" s="122">
        <f>'CBA Result'!$G$149</f>
        <v>-2742713597.7746048</v>
      </c>
      <c r="R959" s="122">
        <v>0.79059113227662914</v>
      </c>
      <c r="S959" s="122">
        <f t="shared" si="46"/>
        <v>5278774824.7469893</v>
      </c>
      <c r="T959" s="122">
        <v>0.55275048164780194</v>
      </c>
      <c r="U959" s="122">
        <f t="shared" si="47"/>
        <v>-1984879839.3750517</v>
      </c>
      <c r="V959" s="3">
        <f t="shared" si="48"/>
        <v>2.8892604617803821</v>
      </c>
    </row>
    <row r="960" spans="13:22" x14ac:dyDescent="0.25">
      <c r="M960" s="3">
        <v>956</v>
      </c>
      <c r="N960" s="122">
        <f>('CBA Result'!$G$163*_xlfn.GAMMA.INV(T960,IF($O$2="Railway",$D$31,$D$32),IF($O$2="Railway",$F$31,$F$32)))</f>
        <v>452046583.97429204</v>
      </c>
      <c r="O960" s="122">
        <f>'CBA Result'!$G$162+'CBA Result'!$G$166+'CBA Result'!$G$167+'CBA Result'!$G$168+'CBA Result'!$G$169</f>
        <v>36081859.323037572</v>
      </c>
      <c r="P960" s="122">
        <f>'CBA Result'!$G$164+'CBA Result'!$G$165</f>
        <v>3215028601.0041852</v>
      </c>
      <c r="Q960" s="122">
        <f>'CBA Result'!$G$149</f>
        <v>-2742713597.7746048</v>
      </c>
      <c r="R960" s="122">
        <v>9.692936929026541E-2</v>
      </c>
      <c r="S960" s="122">
        <f t="shared" si="46"/>
        <v>1975875421.9962349</v>
      </c>
      <c r="T960" s="122">
        <v>0.63418513497864226</v>
      </c>
      <c r="U960" s="122">
        <f t="shared" si="47"/>
        <v>-2136440039.9426653</v>
      </c>
      <c r="V960" s="3">
        <f t="shared" si="48"/>
        <v>1.1533222647145716</v>
      </c>
    </row>
    <row r="961" spans="13:22" x14ac:dyDescent="0.25">
      <c r="M961" s="3">
        <v>957</v>
      </c>
      <c r="N961" s="122">
        <f>('CBA Result'!$G$163*_xlfn.GAMMA.INV(T961,IF($O$2="Railway",$D$31,$D$32),IF($O$2="Railway",$F$31,$F$32)))</f>
        <v>541880243.14282179</v>
      </c>
      <c r="O961" s="122">
        <f>'CBA Result'!$G$162+'CBA Result'!$G$166+'CBA Result'!$G$167+'CBA Result'!$G$168+'CBA Result'!$G$169</f>
        <v>36081859.323037572</v>
      </c>
      <c r="P961" s="122">
        <f>'CBA Result'!$G$164+'CBA Result'!$G$165</f>
        <v>3215028601.0041852</v>
      </c>
      <c r="Q961" s="122">
        <f>'CBA Result'!$G$149</f>
        <v>-2742713597.7746048</v>
      </c>
      <c r="R961" s="122">
        <v>8.2751937041872115E-2</v>
      </c>
      <c r="S961" s="122">
        <f t="shared" si="46"/>
        <v>1881154882.431756</v>
      </c>
      <c r="T961" s="122">
        <v>0.81167784110529073</v>
      </c>
      <c r="U961" s="122">
        <f t="shared" si="47"/>
        <v>-2561007403.5423517</v>
      </c>
      <c r="V961" s="3">
        <f t="shared" si="48"/>
        <v>0.96021471140465942</v>
      </c>
    </row>
    <row r="962" spans="13:22" x14ac:dyDescent="0.25">
      <c r="M962" s="3">
        <v>958</v>
      </c>
      <c r="N962" s="122">
        <f>('CBA Result'!$G$163*_xlfn.GAMMA.INV(T962,IF($O$2="Railway",$D$31,$D$32),IF($O$2="Railway",$F$31,$F$32)))</f>
        <v>235211593.81128454</v>
      </c>
      <c r="O962" s="122">
        <f>'CBA Result'!$G$162+'CBA Result'!$G$166+'CBA Result'!$G$167+'CBA Result'!$G$168+'CBA Result'!$G$169</f>
        <v>36081859.323037572</v>
      </c>
      <c r="P962" s="122">
        <f>'CBA Result'!$G$164+'CBA Result'!$G$165</f>
        <v>3215028601.0041852</v>
      </c>
      <c r="Q962" s="122">
        <f>'CBA Result'!$G$149</f>
        <v>-2742713597.7746048</v>
      </c>
      <c r="R962" s="122">
        <v>0.33920896066875794</v>
      </c>
      <c r="S962" s="122">
        <f t="shared" si="46"/>
        <v>3174389950.7325783</v>
      </c>
      <c r="T962" s="122">
        <v>8.6869122491694872E-2</v>
      </c>
      <c r="U962" s="122">
        <f t="shared" si="47"/>
        <v>-1111645314.204469</v>
      </c>
      <c r="V962" s="3">
        <f t="shared" si="48"/>
        <v>3.0996248172311582</v>
      </c>
    </row>
    <row r="963" spans="13:22" x14ac:dyDescent="0.25">
      <c r="M963" s="3">
        <v>959</v>
      </c>
      <c r="N963" s="122">
        <f>('CBA Result'!$G$163*_xlfn.GAMMA.INV(T963,IF($O$2="Railway",$D$31,$D$32),IF($O$2="Railway",$F$31,$F$32)))</f>
        <v>443142893.00305933</v>
      </c>
      <c r="O963" s="122">
        <f>'CBA Result'!$G$162+'CBA Result'!$G$166+'CBA Result'!$G$167+'CBA Result'!$G$168+'CBA Result'!$G$169</f>
        <v>36081859.323037572</v>
      </c>
      <c r="P963" s="122">
        <f>'CBA Result'!$G$164+'CBA Result'!$G$165</f>
        <v>3215028601.0041852</v>
      </c>
      <c r="Q963" s="122">
        <f>'CBA Result'!$G$149</f>
        <v>-2742713597.7746048</v>
      </c>
      <c r="R963" s="122">
        <v>0.6431134157438293</v>
      </c>
      <c r="S963" s="122">
        <f t="shared" si="46"/>
        <v>4498340444.7944632</v>
      </c>
      <c r="T963" s="122">
        <v>0.61239944132922164</v>
      </c>
      <c r="U963" s="122">
        <f t="shared" si="47"/>
        <v>-2094359859.3405278</v>
      </c>
      <c r="V963" s="3">
        <f t="shared" si="48"/>
        <v>2.3766523097362531</v>
      </c>
    </row>
    <row r="964" spans="13:22" x14ac:dyDescent="0.25">
      <c r="M964" s="3">
        <v>960</v>
      </c>
      <c r="N964" s="122">
        <f>('CBA Result'!$G$163*_xlfn.GAMMA.INV(T964,IF($O$2="Railway",$D$31,$D$32),IF($O$2="Railway",$F$31,$F$32)))</f>
        <v>318427350.77283049</v>
      </c>
      <c r="O964" s="122">
        <f>'CBA Result'!$G$162+'CBA Result'!$G$166+'CBA Result'!$G$167+'CBA Result'!$G$168+'CBA Result'!$G$169</f>
        <v>36081859.323037572</v>
      </c>
      <c r="P964" s="122">
        <f>'CBA Result'!$G$164+'CBA Result'!$G$165</f>
        <v>3215028601.0041852</v>
      </c>
      <c r="Q964" s="122">
        <f>'CBA Result'!$G$149</f>
        <v>-2742713597.7746048</v>
      </c>
      <c r="R964" s="122">
        <v>0.51854236555601541</v>
      </c>
      <c r="S964" s="122">
        <f t="shared" si="46"/>
        <v>3937966171.328413</v>
      </c>
      <c r="T964" s="122">
        <v>0.26943758497965731</v>
      </c>
      <c r="U964" s="122">
        <f t="shared" si="47"/>
        <v>-1504935478.1599939</v>
      </c>
      <c r="V964" s="3">
        <f t="shared" si="48"/>
        <v>2.8522653919173111</v>
      </c>
    </row>
    <row r="965" spans="13:22" x14ac:dyDescent="0.25">
      <c r="M965" s="3">
        <v>961</v>
      </c>
      <c r="N965" s="122">
        <f>('CBA Result'!$G$163*_xlfn.GAMMA.INV(T965,IF($O$2="Railway",$D$31,$D$32),IF($O$2="Railway",$F$31,$F$32)))</f>
        <v>673777278.56470752</v>
      </c>
      <c r="O965" s="122">
        <f>'CBA Result'!$G$162+'CBA Result'!$G$166+'CBA Result'!$G$167+'CBA Result'!$G$168+'CBA Result'!$G$169</f>
        <v>36081859.323037572</v>
      </c>
      <c r="P965" s="122">
        <f>'CBA Result'!$G$164+'CBA Result'!$G$165</f>
        <v>3215028601.0041852</v>
      </c>
      <c r="Q965" s="122">
        <f>'CBA Result'!$G$149</f>
        <v>-2742713597.7746048</v>
      </c>
      <c r="R965" s="122">
        <v>0.95657118751876824</v>
      </c>
      <c r="S965" s="122">
        <f t="shared" si="46"/>
        <v>6746939186.4380159</v>
      </c>
      <c r="T965" s="122">
        <v>0.94310166856348865</v>
      </c>
      <c r="U965" s="122">
        <f t="shared" si="47"/>
        <v>-3184372599.9953756</v>
      </c>
      <c r="V965" s="3">
        <f t="shared" si="48"/>
        <v>2.3416852425927135</v>
      </c>
    </row>
    <row r="966" spans="13:22" x14ac:dyDescent="0.25">
      <c r="M966" s="3">
        <v>962</v>
      </c>
      <c r="N966" s="122">
        <f>('CBA Result'!$G$163*_xlfn.GAMMA.INV(T966,IF($O$2="Railway",$D$31,$D$32),IF($O$2="Railway",$F$31,$F$32)))</f>
        <v>353655501.90442228</v>
      </c>
      <c r="O966" s="122">
        <f>'CBA Result'!$G$162+'CBA Result'!$G$166+'CBA Result'!$G$167+'CBA Result'!$G$168+'CBA Result'!$G$169</f>
        <v>36081859.323037572</v>
      </c>
      <c r="P966" s="122">
        <f>'CBA Result'!$G$164+'CBA Result'!$G$165</f>
        <v>3215028601.0041852</v>
      </c>
      <c r="Q966" s="122">
        <f>'CBA Result'!$G$149</f>
        <v>-2742713597.7746048</v>
      </c>
      <c r="R966" s="122">
        <v>0.91420074048322297</v>
      </c>
      <c r="S966" s="122">
        <f t="shared" ref="S966:S1029" si="49">_xlfn.BETA.INV(R966,IF($O$2="Railway",$I$30,$J$30),IF($O$2="Railway",$I$31,$J$31),IF($O$2="Railway",$I$27,$J$27),IF($O$2="Railway",$I$29,$J$29))*P966</f>
        <v>6219986608.55264</v>
      </c>
      <c r="T966" s="122">
        <v>0.36723591805626887</v>
      </c>
      <c r="U966" s="122">
        <f t="shared" ref="U966:U1029" si="50">_xlfn.GAMMA.INV(T966,IF($O$2="Railway",$D$31,$D$32),IF($O$2="Railway",$F$31,$F$32))*Q966</f>
        <v>-1671429010.6384175</v>
      </c>
      <c r="V966" s="3">
        <f t="shared" ref="V966:V1029" si="51">(N966+O966+S966)/-U966</f>
        <v>3.9545346692621157</v>
      </c>
    </row>
    <row r="967" spans="13:22" x14ac:dyDescent="0.25">
      <c r="M967" s="3">
        <v>963</v>
      </c>
      <c r="N967" s="122">
        <f>('CBA Result'!$G$163*_xlfn.GAMMA.INV(T967,IF($O$2="Railway",$D$31,$D$32),IF($O$2="Railway",$F$31,$F$32)))</f>
        <v>353065558.47691774</v>
      </c>
      <c r="O967" s="122">
        <f>'CBA Result'!$G$162+'CBA Result'!$G$166+'CBA Result'!$G$167+'CBA Result'!$G$168+'CBA Result'!$G$169</f>
        <v>36081859.323037572</v>
      </c>
      <c r="P967" s="122">
        <f>'CBA Result'!$G$164+'CBA Result'!$G$165</f>
        <v>3215028601.0041852</v>
      </c>
      <c r="Q967" s="122">
        <f>'CBA Result'!$G$149</f>
        <v>-2742713597.7746048</v>
      </c>
      <c r="R967" s="122">
        <v>0.55165294217171368</v>
      </c>
      <c r="S967" s="122">
        <f t="shared" si="49"/>
        <v>4082235122.358407</v>
      </c>
      <c r="T967" s="122">
        <v>0.36555964552011433</v>
      </c>
      <c r="U967" s="122">
        <f t="shared" si="50"/>
        <v>-1668640849.4079075</v>
      </c>
      <c r="V967" s="3">
        <f t="shared" si="51"/>
        <v>2.6796554463741953</v>
      </c>
    </row>
    <row r="968" spans="13:22" x14ac:dyDescent="0.25">
      <c r="M968" s="3">
        <v>964</v>
      </c>
      <c r="N968" s="122">
        <f>('CBA Result'!$G$163*_xlfn.GAMMA.INV(T968,IF($O$2="Railway",$D$31,$D$32),IF($O$2="Railway",$F$31,$F$32)))</f>
        <v>363543389.64897072</v>
      </c>
      <c r="O968" s="122">
        <f>'CBA Result'!$G$162+'CBA Result'!$G$166+'CBA Result'!$G$167+'CBA Result'!$G$168+'CBA Result'!$G$169</f>
        <v>36081859.323037572</v>
      </c>
      <c r="P968" s="122">
        <f>'CBA Result'!$G$164+'CBA Result'!$G$165</f>
        <v>3215028601.0041852</v>
      </c>
      <c r="Q968" s="122">
        <f>'CBA Result'!$G$149</f>
        <v>-2742713597.7746048</v>
      </c>
      <c r="R968" s="122">
        <v>0.74869051394643071</v>
      </c>
      <c r="S968" s="122">
        <f t="shared" si="49"/>
        <v>5035937602.7819004</v>
      </c>
      <c r="T968" s="122">
        <v>0.39540163898030078</v>
      </c>
      <c r="U968" s="122">
        <f t="shared" si="50"/>
        <v>-1718160652.9886074</v>
      </c>
      <c r="V968" s="3">
        <f t="shared" si="51"/>
        <v>3.1635940692153368</v>
      </c>
    </row>
    <row r="969" spans="13:22" x14ac:dyDescent="0.25">
      <c r="M969" s="3">
        <v>965</v>
      </c>
      <c r="N969" s="122">
        <f>('CBA Result'!$G$163*_xlfn.GAMMA.INV(T969,IF($O$2="Railway",$D$31,$D$32),IF($O$2="Railway",$F$31,$F$32)))</f>
        <v>381592374.74254793</v>
      </c>
      <c r="O969" s="122">
        <f>'CBA Result'!$G$162+'CBA Result'!$G$166+'CBA Result'!$G$167+'CBA Result'!$G$168+'CBA Result'!$G$169</f>
        <v>36081859.323037572</v>
      </c>
      <c r="P969" s="122">
        <f>'CBA Result'!$G$164+'CBA Result'!$G$165</f>
        <v>3215028601.0041852</v>
      </c>
      <c r="Q969" s="122">
        <f>'CBA Result'!$G$149</f>
        <v>-2742713597.7746048</v>
      </c>
      <c r="R969" s="122">
        <v>0.85863612705641523</v>
      </c>
      <c r="S969" s="122">
        <f t="shared" si="49"/>
        <v>5737020673.5480957</v>
      </c>
      <c r="T969" s="122">
        <v>0.44679309930204703</v>
      </c>
      <c r="U969" s="122">
        <f t="shared" si="50"/>
        <v>-1803462866.966713</v>
      </c>
      <c r="V969" s="3">
        <f t="shared" si="51"/>
        <v>3.4127095269587717</v>
      </c>
    </row>
    <row r="970" spans="13:22" x14ac:dyDescent="0.25">
      <c r="M970" s="3">
        <v>966</v>
      </c>
      <c r="N970" s="122">
        <f>('CBA Result'!$G$163*_xlfn.GAMMA.INV(T970,IF($O$2="Railway",$D$31,$D$32),IF($O$2="Railway",$F$31,$F$32)))</f>
        <v>120013661.9397786</v>
      </c>
      <c r="O970" s="122">
        <f>'CBA Result'!$G$162+'CBA Result'!$G$166+'CBA Result'!$G$167+'CBA Result'!$G$168+'CBA Result'!$G$169</f>
        <v>36081859.323037572</v>
      </c>
      <c r="P970" s="122">
        <f>'CBA Result'!$G$164+'CBA Result'!$G$165</f>
        <v>3215028601.0041852</v>
      </c>
      <c r="Q970" s="122">
        <f>'CBA Result'!$G$149</f>
        <v>-2742713597.7746048</v>
      </c>
      <c r="R970" s="122">
        <v>0.78352209446580723</v>
      </c>
      <c r="S970" s="122">
        <f t="shared" si="49"/>
        <v>5236162699.6160955</v>
      </c>
      <c r="T970" s="122">
        <v>2.5740814299258785E-3</v>
      </c>
      <c r="U970" s="122">
        <f t="shared" si="50"/>
        <v>-567202588.84395802</v>
      </c>
      <c r="V970" s="3">
        <f t="shared" si="51"/>
        <v>9.5067588317414486</v>
      </c>
    </row>
    <row r="971" spans="13:22" x14ac:dyDescent="0.25">
      <c r="M971" s="3">
        <v>967</v>
      </c>
      <c r="N971" s="122">
        <f>('CBA Result'!$G$163*_xlfn.GAMMA.INV(T971,IF($O$2="Railway",$D$31,$D$32),IF($O$2="Railway",$F$31,$F$32)))</f>
        <v>492581441.6904524</v>
      </c>
      <c r="O971" s="122">
        <f>'CBA Result'!$G$162+'CBA Result'!$G$166+'CBA Result'!$G$167+'CBA Result'!$G$168+'CBA Result'!$G$169</f>
        <v>36081859.323037572</v>
      </c>
      <c r="P971" s="122">
        <f>'CBA Result'!$G$164+'CBA Result'!$G$165</f>
        <v>3215028601.0041852</v>
      </c>
      <c r="Q971" s="122">
        <f>'CBA Result'!$G$149</f>
        <v>-2742713597.7746048</v>
      </c>
      <c r="R971" s="122">
        <v>5.3868724414735891E-2</v>
      </c>
      <c r="S971" s="122">
        <f t="shared" si="49"/>
        <v>1661791494.9327605</v>
      </c>
      <c r="T971" s="122">
        <v>0.72412675607475152</v>
      </c>
      <c r="U971" s="122">
        <f t="shared" si="50"/>
        <v>-2328013864.6507597</v>
      </c>
      <c r="V971" s="3">
        <f t="shared" si="51"/>
        <v>0.94091140487037206</v>
      </c>
    </row>
    <row r="972" spans="13:22" x14ac:dyDescent="0.25">
      <c r="M972" s="3">
        <v>968</v>
      </c>
      <c r="N972" s="122">
        <f>('CBA Result'!$G$163*_xlfn.GAMMA.INV(T972,IF($O$2="Railway",$D$31,$D$32),IF($O$2="Railway",$F$31,$F$32)))</f>
        <v>116704254.00877163</v>
      </c>
      <c r="O972" s="122">
        <f>'CBA Result'!$G$162+'CBA Result'!$G$166+'CBA Result'!$G$167+'CBA Result'!$G$168+'CBA Result'!$G$169</f>
        <v>36081859.323037572</v>
      </c>
      <c r="P972" s="122">
        <f>'CBA Result'!$G$164+'CBA Result'!$G$165</f>
        <v>3215028601.0041852</v>
      </c>
      <c r="Q972" s="122">
        <f>'CBA Result'!$G$149</f>
        <v>-2742713597.7746048</v>
      </c>
      <c r="R972" s="122">
        <v>0.16365217989350578</v>
      </c>
      <c r="S972" s="122">
        <f t="shared" si="49"/>
        <v>2360105047.2350321</v>
      </c>
      <c r="T972" s="122">
        <v>2.1737199246804062E-3</v>
      </c>
      <c r="U972" s="122">
        <f t="shared" si="50"/>
        <v>-551561829.98643911</v>
      </c>
      <c r="V972" s="3">
        <f t="shared" si="51"/>
        <v>4.5559555138698125</v>
      </c>
    </row>
    <row r="973" spans="13:22" x14ac:dyDescent="0.25">
      <c r="M973" s="3">
        <v>969</v>
      </c>
      <c r="N973" s="122">
        <f>('CBA Result'!$G$163*_xlfn.GAMMA.INV(T973,IF($O$2="Railway",$D$31,$D$32),IF($O$2="Railway",$F$31,$F$32)))</f>
        <v>555561992.58862293</v>
      </c>
      <c r="O973" s="122">
        <f>'CBA Result'!$G$162+'CBA Result'!$G$166+'CBA Result'!$G$167+'CBA Result'!$G$168+'CBA Result'!$G$169</f>
        <v>36081859.323037572</v>
      </c>
      <c r="P973" s="122">
        <f>'CBA Result'!$G$164+'CBA Result'!$G$165</f>
        <v>3215028601.0041852</v>
      </c>
      <c r="Q973" s="122">
        <f>'CBA Result'!$G$149</f>
        <v>-2742713597.7746048</v>
      </c>
      <c r="R973" s="122">
        <v>0.76168524471625021</v>
      </c>
      <c r="S973" s="122">
        <f t="shared" si="49"/>
        <v>5108888992.4694147</v>
      </c>
      <c r="T973" s="122">
        <v>0.83177909726473143</v>
      </c>
      <c r="U973" s="122">
        <f t="shared" si="50"/>
        <v>-2625669406.0189266</v>
      </c>
      <c r="V973" s="3">
        <f t="shared" si="51"/>
        <v>2.171077909242312</v>
      </c>
    </row>
    <row r="974" spans="13:22" x14ac:dyDescent="0.25">
      <c r="M974" s="3">
        <v>970</v>
      </c>
      <c r="N974" s="122">
        <f>('CBA Result'!$G$163*_xlfn.GAMMA.INV(T974,IF($O$2="Railway",$D$31,$D$32),IF($O$2="Railway",$F$31,$F$32)))</f>
        <v>499470587.66486168</v>
      </c>
      <c r="O974" s="122">
        <f>'CBA Result'!$G$162+'CBA Result'!$G$166+'CBA Result'!$G$167+'CBA Result'!$G$168+'CBA Result'!$G$169</f>
        <v>36081859.323037572</v>
      </c>
      <c r="P974" s="122">
        <f>'CBA Result'!$G$164+'CBA Result'!$G$165</f>
        <v>3215028601.0041852</v>
      </c>
      <c r="Q974" s="122">
        <f>'CBA Result'!$G$149</f>
        <v>-2742713597.7746048</v>
      </c>
      <c r="R974" s="122">
        <v>0.54540053900441399</v>
      </c>
      <c r="S974" s="122">
        <f t="shared" si="49"/>
        <v>4054798100.5041108</v>
      </c>
      <c r="T974" s="122">
        <v>0.73781729978042199</v>
      </c>
      <c r="U974" s="122">
        <f t="shared" si="50"/>
        <v>-2360573003.0725975</v>
      </c>
      <c r="V974" s="3">
        <f t="shared" si="51"/>
        <v>1.9445916485179924</v>
      </c>
    </row>
    <row r="975" spans="13:22" x14ac:dyDescent="0.25">
      <c r="M975" s="3">
        <v>971</v>
      </c>
      <c r="N975" s="122">
        <f>('CBA Result'!$G$163*_xlfn.GAMMA.INV(T975,IF($O$2="Railway",$D$31,$D$32),IF($O$2="Railway",$F$31,$F$32)))</f>
        <v>550675009.43613374</v>
      </c>
      <c r="O975" s="122">
        <f>'CBA Result'!$G$162+'CBA Result'!$G$166+'CBA Result'!$G$167+'CBA Result'!$G$168+'CBA Result'!$G$169</f>
        <v>36081859.323037572</v>
      </c>
      <c r="P975" s="122">
        <f>'CBA Result'!$G$164+'CBA Result'!$G$165</f>
        <v>3215028601.0041852</v>
      </c>
      <c r="Q975" s="122">
        <f>'CBA Result'!$G$149</f>
        <v>-2742713597.7746048</v>
      </c>
      <c r="R975" s="122">
        <v>5.7322375101868106E-3</v>
      </c>
      <c r="S975" s="122">
        <f t="shared" si="49"/>
        <v>1045566123.5626519</v>
      </c>
      <c r="T975" s="122">
        <v>0.82480043769044664</v>
      </c>
      <c r="U975" s="122">
        <f t="shared" si="50"/>
        <v>-2602572789.7593579</v>
      </c>
      <c r="V975" s="3">
        <f t="shared" si="51"/>
        <v>0.62719590350929355</v>
      </c>
    </row>
    <row r="976" spans="13:22" x14ac:dyDescent="0.25">
      <c r="M976" s="3">
        <v>972</v>
      </c>
      <c r="N976" s="122">
        <f>('CBA Result'!$G$163*_xlfn.GAMMA.INV(T976,IF($O$2="Railway",$D$31,$D$32),IF($O$2="Railway",$F$31,$F$32)))</f>
        <v>346134850.28573692</v>
      </c>
      <c r="O976" s="122">
        <f>'CBA Result'!$G$162+'CBA Result'!$G$166+'CBA Result'!$G$167+'CBA Result'!$G$168+'CBA Result'!$G$169</f>
        <v>36081859.323037572</v>
      </c>
      <c r="P976" s="122">
        <f>'CBA Result'!$G$164+'CBA Result'!$G$165</f>
        <v>3215028601.0041852</v>
      </c>
      <c r="Q976" s="122">
        <f>'CBA Result'!$G$149</f>
        <v>-2742713597.7746048</v>
      </c>
      <c r="R976" s="122">
        <v>0.56522869265976927</v>
      </c>
      <c r="S976" s="122">
        <f t="shared" si="49"/>
        <v>4142166103.9515409</v>
      </c>
      <c r="T976" s="122">
        <v>0.34592576348784931</v>
      </c>
      <c r="U976" s="122">
        <f t="shared" si="50"/>
        <v>-1635885281.7081869</v>
      </c>
      <c r="V976" s="3">
        <f t="shared" si="51"/>
        <v>2.7657091020685551</v>
      </c>
    </row>
    <row r="977" spans="13:22" x14ac:dyDescent="0.25">
      <c r="M977" s="3">
        <v>973</v>
      </c>
      <c r="N977" s="122">
        <f>('CBA Result'!$G$163*_xlfn.GAMMA.INV(T977,IF($O$2="Railway",$D$31,$D$32),IF($O$2="Railway",$F$31,$F$32)))</f>
        <v>514861863.98063838</v>
      </c>
      <c r="O977" s="122">
        <f>'CBA Result'!$G$162+'CBA Result'!$G$166+'CBA Result'!$G$167+'CBA Result'!$G$168+'CBA Result'!$G$169</f>
        <v>36081859.323037572</v>
      </c>
      <c r="P977" s="122">
        <f>'CBA Result'!$G$164+'CBA Result'!$G$165</f>
        <v>3215028601.0041852</v>
      </c>
      <c r="Q977" s="122">
        <f>'CBA Result'!$G$149</f>
        <v>-2742713597.7746048</v>
      </c>
      <c r="R977" s="122">
        <v>0.57037932009890213</v>
      </c>
      <c r="S977" s="122">
        <f t="shared" si="49"/>
        <v>4165041166.4228683</v>
      </c>
      <c r="T977" s="122">
        <v>0.76668599471642596</v>
      </c>
      <c r="U977" s="122">
        <f t="shared" si="50"/>
        <v>-2433314486.2572522</v>
      </c>
      <c r="V977" s="3">
        <f t="shared" si="51"/>
        <v>1.9380909933184716</v>
      </c>
    </row>
    <row r="978" spans="13:22" x14ac:dyDescent="0.25">
      <c r="M978" s="3">
        <v>974</v>
      </c>
      <c r="N978" s="122">
        <f>('CBA Result'!$G$163*_xlfn.GAMMA.INV(T978,IF($O$2="Railway",$D$31,$D$32),IF($O$2="Railway",$F$31,$F$32)))</f>
        <v>337701705.90253663</v>
      </c>
      <c r="O978" s="122">
        <f>'CBA Result'!$G$162+'CBA Result'!$G$166+'CBA Result'!$G$167+'CBA Result'!$G$168+'CBA Result'!$G$169</f>
        <v>36081859.323037572</v>
      </c>
      <c r="P978" s="122">
        <f>'CBA Result'!$G$164+'CBA Result'!$G$165</f>
        <v>3215028601.0041852</v>
      </c>
      <c r="Q978" s="122">
        <f>'CBA Result'!$G$149</f>
        <v>-2742713597.7746048</v>
      </c>
      <c r="R978" s="122">
        <v>0.13713706492317868</v>
      </c>
      <c r="S978" s="122">
        <f t="shared" si="49"/>
        <v>2216629939.4530363</v>
      </c>
      <c r="T978" s="122">
        <v>0.32223805263596361</v>
      </c>
      <c r="U978" s="122">
        <f t="shared" si="50"/>
        <v>-1596028974.9433262</v>
      </c>
      <c r="V978" s="3">
        <f t="shared" si="51"/>
        <v>1.623036639902226</v>
      </c>
    </row>
    <row r="979" spans="13:22" x14ac:dyDescent="0.25">
      <c r="M979" s="3">
        <v>975</v>
      </c>
      <c r="N979" s="122">
        <f>('CBA Result'!$G$163*_xlfn.GAMMA.INV(T979,IF($O$2="Railway",$D$31,$D$32),IF($O$2="Railway",$F$31,$F$32)))</f>
        <v>248184771.03713134</v>
      </c>
      <c r="O979" s="122">
        <f>'CBA Result'!$G$162+'CBA Result'!$G$166+'CBA Result'!$G$167+'CBA Result'!$G$168+'CBA Result'!$G$169</f>
        <v>36081859.323037572</v>
      </c>
      <c r="P979" s="122">
        <f>'CBA Result'!$G$164+'CBA Result'!$G$165</f>
        <v>3215028601.0041852</v>
      </c>
      <c r="Q979" s="122">
        <f>'CBA Result'!$G$149</f>
        <v>-2742713597.7746048</v>
      </c>
      <c r="R979" s="122">
        <v>0.52701689657203865</v>
      </c>
      <c r="S979" s="122">
        <f t="shared" si="49"/>
        <v>3974663618.1128764</v>
      </c>
      <c r="T979" s="122">
        <v>0.10876606469420691</v>
      </c>
      <c r="U979" s="122">
        <f t="shared" si="50"/>
        <v>-1172958497.9628661</v>
      </c>
      <c r="V979" s="3">
        <f t="shared" si="51"/>
        <v>3.6309300421709176</v>
      </c>
    </row>
    <row r="980" spans="13:22" x14ac:dyDescent="0.25">
      <c r="M980" s="3">
        <v>976</v>
      </c>
      <c r="N980" s="122">
        <f>('CBA Result'!$G$163*_xlfn.GAMMA.INV(T980,IF($O$2="Railway",$D$31,$D$32),IF($O$2="Railway",$F$31,$F$32)))</f>
        <v>619161992.75053918</v>
      </c>
      <c r="O980" s="122">
        <f>'CBA Result'!$G$162+'CBA Result'!$G$166+'CBA Result'!$G$167+'CBA Result'!$G$168+'CBA Result'!$G$169</f>
        <v>36081859.323037572</v>
      </c>
      <c r="P980" s="122">
        <f>'CBA Result'!$G$164+'CBA Result'!$G$165</f>
        <v>3215028601.0041852</v>
      </c>
      <c r="Q980" s="122">
        <f>'CBA Result'!$G$149</f>
        <v>-2742713597.7746048</v>
      </c>
      <c r="R980" s="122">
        <v>0.40945692799465472</v>
      </c>
      <c r="S980" s="122">
        <f t="shared" si="49"/>
        <v>3473482811.4486961</v>
      </c>
      <c r="T980" s="122">
        <v>0.90395136607018278</v>
      </c>
      <c r="U980" s="122">
        <f t="shared" si="50"/>
        <v>-2926252557.6305871</v>
      </c>
      <c r="V980" s="3">
        <f t="shared" si="51"/>
        <v>1.4109262895836099</v>
      </c>
    </row>
    <row r="981" spans="13:22" x14ac:dyDescent="0.25">
      <c r="M981" s="3">
        <v>977</v>
      </c>
      <c r="N981" s="122">
        <f>('CBA Result'!$G$163*_xlfn.GAMMA.INV(T981,IF($O$2="Railway",$D$31,$D$32),IF($O$2="Railway",$F$31,$F$32)))</f>
        <v>624972327.9233706</v>
      </c>
      <c r="O981" s="122">
        <f>'CBA Result'!$G$162+'CBA Result'!$G$166+'CBA Result'!$G$167+'CBA Result'!$G$168+'CBA Result'!$G$169</f>
        <v>36081859.323037572</v>
      </c>
      <c r="P981" s="122">
        <f>'CBA Result'!$G$164+'CBA Result'!$G$165</f>
        <v>3215028601.0041852</v>
      </c>
      <c r="Q981" s="122">
        <f>'CBA Result'!$G$149</f>
        <v>-2742713597.7746048</v>
      </c>
      <c r="R981" s="122">
        <v>0.40199382314219545</v>
      </c>
      <c r="S981" s="122">
        <f t="shared" si="49"/>
        <v>3441889260.1817288</v>
      </c>
      <c r="T981" s="122">
        <v>0.90899528219593217</v>
      </c>
      <c r="U981" s="122">
        <f t="shared" si="50"/>
        <v>-2953713074.198566</v>
      </c>
      <c r="V981" s="3">
        <f t="shared" si="51"/>
        <v>1.3890798951558261</v>
      </c>
    </row>
    <row r="982" spans="13:22" x14ac:dyDescent="0.25">
      <c r="M982" s="3">
        <v>978</v>
      </c>
      <c r="N982" s="122">
        <f>('CBA Result'!$G$163*_xlfn.GAMMA.INV(T982,IF($O$2="Railway",$D$31,$D$32),IF($O$2="Railway",$F$31,$F$32)))</f>
        <v>263077641.75343072</v>
      </c>
      <c r="O982" s="122">
        <f>'CBA Result'!$G$162+'CBA Result'!$G$166+'CBA Result'!$G$167+'CBA Result'!$G$168+'CBA Result'!$G$169</f>
        <v>36081859.323037572</v>
      </c>
      <c r="P982" s="122">
        <f>'CBA Result'!$G$164+'CBA Result'!$G$165</f>
        <v>3215028601.0041852</v>
      </c>
      <c r="Q982" s="122">
        <f>'CBA Result'!$G$149</f>
        <v>-2742713597.7746048</v>
      </c>
      <c r="R982" s="122">
        <v>0.47308818256010077</v>
      </c>
      <c r="S982" s="122">
        <f t="shared" si="49"/>
        <v>3743149812.7607036</v>
      </c>
      <c r="T982" s="122">
        <v>0.13726036744686021</v>
      </c>
      <c r="U982" s="122">
        <f t="shared" si="50"/>
        <v>-1243344441.4385524</v>
      </c>
      <c r="V982" s="3">
        <f t="shared" si="51"/>
        <v>3.2511580694085147</v>
      </c>
    </row>
    <row r="983" spans="13:22" x14ac:dyDescent="0.25">
      <c r="M983" s="3">
        <v>979</v>
      </c>
      <c r="N983" s="122">
        <f>('CBA Result'!$G$163*_xlfn.GAMMA.INV(T983,IF($O$2="Railway",$D$31,$D$32),IF($O$2="Railway",$F$31,$F$32)))</f>
        <v>660684585.68816102</v>
      </c>
      <c r="O983" s="122">
        <f>'CBA Result'!$G$162+'CBA Result'!$G$166+'CBA Result'!$G$167+'CBA Result'!$G$168+'CBA Result'!$G$169</f>
        <v>36081859.323037572</v>
      </c>
      <c r="P983" s="122">
        <f>'CBA Result'!$G$164+'CBA Result'!$G$165</f>
        <v>3215028601.0041852</v>
      </c>
      <c r="Q983" s="122">
        <f>'CBA Result'!$G$149</f>
        <v>-2742713597.7746048</v>
      </c>
      <c r="R983" s="122">
        <v>0.9107247513281056</v>
      </c>
      <c r="S983" s="122">
        <f t="shared" si="49"/>
        <v>6184959507.8320055</v>
      </c>
      <c r="T983" s="122">
        <v>0.93528031382919408</v>
      </c>
      <c r="U983" s="122">
        <f t="shared" si="50"/>
        <v>-3122494567.3240414</v>
      </c>
      <c r="V983" s="3">
        <f t="shared" si="51"/>
        <v>2.2039192717445788</v>
      </c>
    </row>
    <row r="984" spans="13:22" x14ac:dyDescent="0.25">
      <c r="M984" s="3">
        <v>980</v>
      </c>
      <c r="N984" s="122">
        <f>('CBA Result'!$G$163*_xlfn.GAMMA.INV(T984,IF($O$2="Railway",$D$31,$D$32),IF($O$2="Railway",$F$31,$F$32)))</f>
        <v>655578644.33620691</v>
      </c>
      <c r="O984" s="122">
        <f>'CBA Result'!$G$162+'CBA Result'!$G$166+'CBA Result'!$G$167+'CBA Result'!$G$168+'CBA Result'!$G$169</f>
        <v>36081859.323037572</v>
      </c>
      <c r="P984" s="122">
        <f>'CBA Result'!$G$164+'CBA Result'!$G$165</f>
        <v>3215028601.0041852</v>
      </c>
      <c r="Q984" s="122">
        <f>'CBA Result'!$G$149</f>
        <v>-2742713597.7746048</v>
      </c>
      <c r="R984" s="122">
        <v>0.45397715372238967</v>
      </c>
      <c r="S984" s="122">
        <f t="shared" si="49"/>
        <v>3661959358.8751273</v>
      </c>
      <c r="T984" s="122">
        <v>0.93198353455434002</v>
      </c>
      <c r="U984" s="122">
        <f t="shared" si="50"/>
        <v>-3098363121.7327304</v>
      </c>
      <c r="V984" s="3">
        <f t="shared" si="51"/>
        <v>1.4051354510376599</v>
      </c>
    </row>
    <row r="985" spans="13:22" x14ac:dyDescent="0.25">
      <c r="M985" s="3">
        <v>981</v>
      </c>
      <c r="N985" s="122">
        <f>('CBA Result'!$G$163*_xlfn.GAMMA.INV(T985,IF($O$2="Railway",$D$31,$D$32),IF($O$2="Railway",$F$31,$F$32)))</f>
        <v>258798660.24182117</v>
      </c>
      <c r="O985" s="122">
        <f>'CBA Result'!$G$162+'CBA Result'!$G$166+'CBA Result'!$G$167+'CBA Result'!$G$168+'CBA Result'!$G$169</f>
        <v>36081859.323037572</v>
      </c>
      <c r="P985" s="122">
        <f>'CBA Result'!$G$164+'CBA Result'!$G$165</f>
        <v>3215028601.0041852</v>
      </c>
      <c r="Q985" s="122">
        <f>'CBA Result'!$G$149</f>
        <v>-2742713597.7746048</v>
      </c>
      <c r="R985" s="122">
        <v>0.18257654076437491</v>
      </c>
      <c r="S985" s="122">
        <f t="shared" si="49"/>
        <v>2457347083.9436049</v>
      </c>
      <c r="T985" s="122">
        <v>0.12871755100674875</v>
      </c>
      <c r="U985" s="122">
        <f t="shared" si="50"/>
        <v>-1223121332.2377162</v>
      </c>
      <c r="V985" s="3">
        <f t="shared" si="51"/>
        <v>2.2501672818290466</v>
      </c>
    </row>
    <row r="986" spans="13:22" x14ac:dyDescent="0.25">
      <c r="M986" s="3">
        <v>982</v>
      </c>
      <c r="N986" s="122">
        <f>('CBA Result'!$G$163*_xlfn.GAMMA.INV(T986,IF($O$2="Railway",$D$31,$D$32),IF($O$2="Railway",$F$31,$F$32)))</f>
        <v>579871664.7890085</v>
      </c>
      <c r="O986" s="122">
        <f>'CBA Result'!$G$162+'CBA Result'!$G$166+'CBA Result'!$G$167+'CBA Result'!$G$168+'CBA Result'!$G$169</f>
        <v>36081859.323037572</v>
      </c>
      <c r="P986" s="122">
        <f>'CBA Result'!$G$164+'CBA Result'!$G$165</f>
        <v>3215028601.0041852</v>
      </c>
      <c r="Q986" s="122">
        <f>'CBA Result'!$G$149</f>
        <v>-2742713597.7746048</v>
      </c>
      <c r="R986" s="122">
        <v>0.41783712674853746</v>
      </c>
      <c r="S986" s="122">
        <f t="shared" si="49"/>
        <v>3508943508.6376457</v>
      </c>
      <c r="T986" s="122">
        <v>0.86329822609970741</v>
      </c>
      <c r="U986" s="122">
        <f t="shared" si="50"/>
        <v>-2740560567.4345798</v>
      </c>
      <c r="V986" s="3">
        <f t="shared" si="51"/>
        <v>1.5051289439703863</v>
      </c>
    </row>
    <row r="987" spans="13:22" x14ac:dyDescent="0.25">
      <c r="M987" s="3">
        <v>983</v>
      </c>
      <c r="N987" s="122">
        <f>('CBA Result'!$G$163*_xlfn.GAMMA.INV(T987,IF($O$2="Railway",$D$31,$D$32),IF($O$2="Railway",$F$31,$F$32)))</f>
        <v>692772714.53217804</v>
      </c>
      <c r="O987" s="122">
        <f>'CBA Result'!$G$162+'CBA Result'!$G$166+'CBA Result'!$G$167+'CBA Result'!$G$168+'CBA Result'!$G$169</f>
        <v>36081859.323037572</v>
      </c>
      <c r="P987" s="122">
        <f>'CBA Result'!$G$164+'CBA Result'!$G$165</f>
        <v>3215028601.0041852</v>
      </c>
      <c r="Q987" s="122">
        <f>'CBA Result'!$G$149</f>
        <v>-2742713597.7746048</v>
      </c>
      <c r="R987" s="122">
        <v>0.40061171533884465</v>
      </c>
      <c r="S987" s="122">
        <f t="shared" si="49"/>
        <v>3436036282.3173122</v>
      </c>
      <c r="T987" s="122">
        <v>0.95296366883169392</v>
      </c>
      <c r="U987" s="122">
        <f t="shared" si="50"/>
        <v>-3274147882.9325404</v>
      </c>
      <c r="V987" s="3">
        <f t="shared" si="51"/>
        <v>1.2720533723852998</v>
      </c>
    </row>
    <row r="988" spans="13:22" x14ac:dyDescent="0.25">
      <c r="M988" s="3">
        <v>984</v>
      </c>
      <c r="N988" s="122">
        <f>('CBA Result'!$G$163*_xlfn.GAMMA.INV(T988,IF($O$2="Railway",$D$31,$D$32),IF($O$2="Railway",$F$31,$F$32)))</f>
        <v>424283858.09208387</v>
      </c>
      <c r="O988" s="122">
        <f>'CBA Result'!$G$162+'CBA Result'!$G$166+'CBA Result'!$G$167+'CBA Result'!$G$168+'CBA Result'!$G$169</f>
        <v>36081859.323037572</v>
      </c>
      <c r="P988" s="122">
        <f>'CBA Result'!$G$164+'CBA Result'!$G$165</f>
        <v>3215028601.0041852</v>
      </c>
      <c r="Q988" s="122">
        <f>'CBA Result'!$G$149</f>
        <v>-2742713597.7746048</v>
      </c>
      <c r="R988" s="122">
        <v>0.25447413502930694</v>
      </c>
      <c r="S988" s="122">
        <f t="shared" si="49"/>
        <v>2800576619.5903625</v>
      </c>
      <c r="T988" s="122">
        <v>0.56413558015330434</v>
      </c>
      <c r="U988" s="122">
        <f t="shared" si="50"/>
        <v>-2005229228.2797787</v>
      </c>
      <c r="V988" s="3">
        <f t="shared" si="51"/>
        <v>1.6262192327023584</v>
      </c>
    </row>
    <row r="989" spans="13:22" x14ac:dyDescent="0.25">
      <c r="M989" s="3">
        <v>985</v>
      </c>
      <c r="N989" s="122">
        <f>('CBA Result'!$G$163*_xlfn.GAMMA.INV(T989,IF($O$2="Railway",$D$31,$D$32),IF($O$2="Railway",$F$31,$F$32)))</f>
        <v>360326972.31226134</v>
      </c>
      <c r="O989" s="122">
        <f>'CBA Result'!$G$162+'CBA Result'!$G$166+'CBA Result'!$G$167+'CBA Result'!$G$168+'CBA Result'!$G$169</f>
        <v>36081859.323037572</v>
      </c>
      <c r="P989" s="122">
        <f>'CBA Result'!$G$164+'CBA Result'!$G$165</f>
        <v>3215028601.0041852</v>
      </c>
      <c r="Q989" s="122">
        <f>'CBA Result'!$G$149</f>
        <v>-2742713597.7746048</v>
      </c>
      <c r="R989" s="122">
        <v>0.95811712063113652</v>
      </c>
      <c r="S989" s="122">
        <f t="shared" si="49"/>
        <v>6771550896.5386429</v>
      </c>
      <c r="T989" s="122">
        <v>0.38622915340778052</v>
      </c>
      <c r="U989" s="122">
        <f t="shared" si="50"/>
        <v>-1702959381.6441867</v>
      </c>
      <c r="V989" s="3">
        <f t="shared" si="51"/>
        <v>4.2091196099189183</v>
      </c>
    </row>
    <row r="990" spans="13:22" x14ac:dyDescent="0.25">
      <c r="M990" s="3">
        <v>986</v>
      </c>
      <c r="N990" s="122">
        <f>('CBA Result'!$G$163*_xlfn.GAMMA.INV(T990,IF($O$2="Railway",$D$31,$D$32),IF($O$2="Railway",$F$31,$F$32)))</f>
        <v>513759667.0807575</v>
      </c>
      <c r="O990" s="122">
        <f>'CBA Result'!$G$162+'CBA Result'!$G$166+'CBA Result'!$G$167+'CBA Result'!$G$168+'CBA Result'!$G$169</f>
        <v>36081859.323037572</v>
      </c>
      <c r="P990" s="122">
        <f>'CBA Result'!$G$164+'CBA Result'!$G$165</f>
        <v>3215028601.0041852</v>
      </c>
      <c r="Q990" s="122">
        <f>'CBA Result'!$G$149</f>
        <v>-2742713597.7746048</v>
      </c>
      <c r="R990" s="122">
        <v>0.98276447187796889</v>
      </c>
      <c r="S990" s="122">
        <f t="shared" si="49"/>
        <v>7289011321.3671494</v>
      </c>
      <c r="T990" s="122">
        <v>0.76469749575877533</v>
      </c>
      <c r="U990" s="122">
        <f t="shared" si="50"/>
        <v>-2428105338.1909099</v>
      </c>
      <c r="V990" s="3">
        <f t="shared" si="51"/>
        <v>3.2283825270988364</v>
      </c>
    </row>
    <row r="991" spans="13:22" x14ac:dyDescent="0.25">
      <c r="M991" s="3">
        <v>987</v>
      </c>
      <c r="N991" s="122">
        <f>('CBA Result'!$G$163*_xlfn.GAMMA.INV(T991,IF($O$2="Railway",$D$31,$D$32),IF($O$2="Railway",$F$31,$F$32)))</f>
        <v>443561586.16275501</v>
      </c>
      <c r="O991" s="122">
        <f>'CBA Result'!$G$162+'CBA Result'!$G$166+'CBA Result'!$G$167+'CBA Result'!$G$168+'CBA Result'!$G$169</f>
        <v>36081859.323037572</v>
      </c>
      <c r="P991" s="122">
        <f>'CBA Result'!$G$164+'CBA Result'!$G$165</f>
        <v>3215028601.0041852</v>
      </c>
      <c r="Q991" s="122">
        <f>'CBA Result'!$G$149</f>
        <v>-2742713597.7746048</v>
      </c>
      <c r="R991" s="122">
        <v>8.8034544208189458E-2</v>
      </c>
      <c r="S991" s="122">
        <f t="shared" si="49"/>
        <v>1917223565.848983</v>
      </c>
      <c r="T991" s="122">
        <v>0.61343901204641815</v>
      </c>
      <c r="U991" s="122">
        <f t="shared" si="50"/>
        <v>-2096338666.0886281</v>
      </c>
      <c r="V991" s="3">
        <f t="shared" si="51"/>
        <v>1.1433586805928053</v>
      </c>
    </row>
    <row r="992" spans="13:22" x14ac:dyDescent="0.25">
      <c r="M992" s="3">
        <v>988</v>
      </c>
      <c r="N992" s="122">
        <f>('CBA Result'!$G$163*_xlfn.GAMMA.INV(T992,IF($O$2="Railway",$D$31,$D$32),IF($O$2="Railway",$F$31,$F$32)))</f>
        <v>462678174.59841269</v>
      </c>
      <c r="O992" s="122">
        <f>'CBA Result'!$G$162+'CBA Result'!$G$166+'CBA Result'!$G$167+'CBA Result'!$G$168+'CBA Result'!$G$169</f>
        <v>36081859.323037572</v>
      </c>
      <c r="P992" s="122">
        <f>'CBA Result'!$G$164+'CBA Result'!$G$165</f>
        <v>3215028601.0041852</v>
      </c>
      <c r="Q992" s="122">
        <f>'CBA Result'!$G$149</f>
        <v>-2742713597.7746048</v>
      </c>
      <c r="R992" s="122">
        <v>0.81339440325988255</v>
      </c>
      <c r="S992" s="122">
        <f t="shared" si="49"/>
        <v>5421700843.9418879</v>
      </c>
      <c r="T992" s="122">
        <v>0.65928103971291996</v>
      </c>
      <c r="U992" s="122">
        <f t="shared" si="50"/>
        <v>-2186686533.7839775</v>
      </c>
      <c r="V992" s="3">
        <f t="shared" si="51"/>
        <v>2.7075032412708038</v>
      </c>
    </row>
    <row r="993" spans="13:22" x14ac:dyDescent="0.25">
      <c r="M993" s="3">
        <v>989</v>
      </c>
      <c r="N993" s="122">
        <f>('CBA Result'!$G$163*_xlfn.GAMMA.INV(T993,IF($O$2="Railway",$D$31,$D$32),IF($O$2="Railway",$F$31,$F$32)))</f>
        <v>315547125.22553414</v>
      </c>
      <c r="O993" s="122">
        <f>'CBA Result'!$G$162+'CBA Result'!$G$166+'CBA Result'!$G$167+'CBA Result'!$G$168+'CBA Result'!$G$169</f>
        <v>36081859.323037572</v>
      </c>
      <c r="P993" s="122">
        <f>'CBA Result'!$G$164+'CBA Result'!$G$165</f>
        <v>3215028601.0041852</v>
      </c>
      <c r="Q993" s="122">
        <f>'CBA Result'!$G$149</f>
        <v>-2742713597.7746048</v>
      </c>
      <c r="R993" s="122">
        <v>0.22905365850038995</v>
      </c>
      <c r="S993" s="122">
        <f t="shared" si="49"/>
        <v>2683004093.5317931</v>
      </c>
      <c r="T993" s="122">
        <v>0.26176102492567621</v>
      </c>
      <c r="U993" s="122">
        <f t="shared" si="50"/>
        <v>-1491323099.6984425</v>
      </c>
      <c r="V993" s="3">
        <f t="shared" si="51"/>
        <v>2.034859567785138</v>
      </c>
    </row>
    <row r="994" spans="13:22" x14ac:dyDescent="0.25">
      <c r="M994" s="3">
        <v>990</v>
      </c>
      <c r="N994" s="122">
        <f>('CBA Result'!$G$163*_xlfn.GAMMA.INV(T994,IF($O$2="Railway",$D$31,$D$32),IF($O$2="Railway",$F$31,$F$32)))</f>
        <v>167447300.36888078</v>
      </c>
      <c r="O994" s="122">
        <f>'CBA Result'!$G$162+'CBA Result'!$G$166+'CBA Result'!$G$167+'CBA Result'!$G$168+'CBA Result'!$G$169</f>
        <v>36081859.323037572</v>
      </c>
      <c r="P994" s="122">
        <f>'CBA Result'!$G$164+'CBA Result'!$G$165</f>
        <v>3215028601.0041852</v>
      </c>
      <c r="Q994" s="122">
        <f>'CBA Result'!$G$149</f>
        <v>-2742713597.7746048</v>
      </c>
      <c r="R994" s="122">
        <v>5.2959885487954494E-2</v>
      </c>
      <c r="S994" s="122">
        <f t="shared" si="49"/>
        <v>1654087960.3623834</v>
      </c>
      <c r="T994" s="122">
        <v>1.6997002599511202E-2</v>
      </c>
      <c r="U994" s="122">
        <f t="shared" si="50"/>
        <v>-791381087.19504869</v>
      </c>
      <c r="V994" s="3">
        <f t="shared" si="51"/>
        <v>2.3473104805150111</v>
      </c>
    </row>
    <row r="995" spans="13:22" x14ac:dyDescent="0.25">
      <c r="M995" s="3">
        <v>991</v>
      </c>
      <c r="N995" s="122">
        <f>('CBA Result'!$G$163*_xlfn.GAMMA.INV(T995,IF($O$2="Railway",$D$31,$D$32),IF($O$2="Railway",$F$31,$F$32)))</f>
        <v>547327304.987674</v>
      </c>
      <c r="O995" s="122">
        <f>'CBA Result'!$G$162+'CBA Result'!$G$166+'CBA Result'!$G$167+'CBA Result'!$G$168+'CBA Result'!$G$169</f>
        <v>36081859.323037572</v>
      </c>
      <c r="P995" s="122">
        <f>'CBA Result'!$G$164+'CBA Result'!$G$165</f>
        <v>3215028601.0041852</v>
      </c>
      <c r="Q995" s="122">
        <f>'CBA Result'!$G$149</f>
        <v>-2742713597.7746048</v>
      </c>
      <c r="R995" s="122">
        <v>0.43340629192218549</v>
      </c>
      <c r="S995" s="122">
        <f t="shared" si="49"/>
        <v>3574820187.3241057</v>
      </c>
      <c r="T995" s="122">
        <v>0.81989141199459892</v>
      </c>
      <c r="U995" s="122">
        <f t="shared" si="50"/>
        <v>-2586751035.8093486</v>
      </c>
      <c r="V995" s="3">
        <f t="shared" si="51"/>
        <v>1.6075104616064377</v>
      </c>
    </row>
    <row r="996" spans="13:22" x14ac:dyDescent="0.25">
      <c r="M996" s="3">
        <v>992</v>
      </c>
      <c r="N996" s="122">
        <f>('CBA Result'!$G$163*_xlfn.GAMMA.INV(T996,IF($O$2="Railway",$D$31,$D$32),IF($O$2="Railway",$F$31,$F$32)))</f>
        <v>578795388.02241087</v>
      </c>
      <c r="O996" s="122">
        <f>'CBA Result'!$G$162+'CBA Result'!$G$166+'CBA Result'!$G$167+'CBA Result'!$G$168+'CBA Result'!$G$169</f>
        <v>36081859.323037572</v>
      </c>
      <c r="P996" s="122">
        <f>'CBA Result'!$G$164+'CBA Result'!$G$165</f>
        <v>3215028601.0041852</v>
      </c>
      <c r="Q996" s="122">
        <f>'CBA Result'!$G$149</f>
        <v>-2742713597.7746048</v>
      </c>
      <c r="R996" s="122">
        <v>0.54893747692966166</v>
      </c>
      <c r="S996" s="122">
        <f t="shared" si="49"/>
        <v>4070306857.225276</v>
      </c>
      <c r="T996" s="122">
        <v>0.86201163804800118</v>
      </c>
      <c r="U996" s="122">
        <f t="shared" si="50"/>
        <v>-2735473921.810575</v>
      </c>
      <c r="V996" s="3">
        <f t="shared" si="51"/>
        <v>1.7127504185708564</v>
      </c>
    </row>
    <row r="997" spans="13:22" x14ac:dyDescent="0.25">
      <c r="M997" s="3">
        <v>993</v>
      </c>
      <c r="N997" s="122">
        <f>('CBA Result'!$G$163*_xlfn.GAMMA.INV(T997,IF($O$2="Railway",$D$31,$D$32),IF($O$2="Railway",$F$31,$F$32)))</f>
        <v>589965783.21156096</v>
      </c>
      <c r="O997" s="122">
        <f>'CBA Result'!$G$162+'CBA Result'!$G$166+'CBA Result'!$G$167+'CBA Result'!$G$168+'CBA Result'!$G$169</f>
        <v>36081859.323037572</v>
      </c>
      <c r="P997" s="122">
        <f>'CBA Result'!$G$164+'CBA Result'!$G$165</f>
        <v>3215028601.0041852</v>
      </c>
      <c r="Q997" s="122">
        <f>'CBA Result'!$G$149</f>
        <v>-2742713597.7746048</v>
      </c>
      <c r="R997" s="122">
        <v>0.21263916778849945</v>
      </c>
      <c r="S997" s="122">
        <f t="shared" si="49"/>
        <v>2605108034.2534909</v>
      </c>
      <c r="T997" s="122">
        <v>0.87489579668936546</v>
      </c>
      <c r="U997" s="122">
        <f t="shared" si="50"/>
        <v>-2788266886.9387889</v>
      </c>
      <c r="V997" s="3">
        <f t="shared" si="51"/>
        <v>1.1588401712633556</v>
      </c>
    </row>
    <row r="998" spans="13:22" x14ac:dyDescent="0.25">
      <c r="M998" s="3">
        <v>994</v>
      </c>
      <c r="N998" s="122">
        <f>('CBA Result'!$G$163*_xlfn.GAMMA.INV(T998,IF($O$2="Railway",$D$31,$D$32),IF($O$2="Railway",$F$31,$F$32)))</f>
        <v>279206404.23452115</v>
      </c>
      <c r="O998" s="122">
        <f>'CBA Result'!$G$162+'CBA Result'!$G$166+'CBA Result'!$G$167+'CBA Result'!$G$168+'CBA Result'!$G$169</f>
        <v>36081859.323037572</v>
      </c>
      <c r="P998" s="122">
        <f>'CBA Result'!$G$164+'CBA Result'!$G$165</f>
        <v>3215028601.0041852</v>
      </c>
      <c r="Q998" s="122">
        <f>'CBA Result'!$G$149</f>
        <v>-2742713597.7746048</v>
      </c>
      <c r="R998" s="122">
        <v>3.3367308991256617E-2</v>
      </c>
      <c r="S998" s="122">
        <f t="shared" si="49"/>
        <v>1468738680.828301</v>
      </c>
      <c r="T998" s="122">
        <v>0.17188665310475748</v>
      </c>
      <c r="U998" s="122">
        <f t="shared" si="50"/>
        <v>-1319571394.989176</v>
      </c>
      <c r="V998" s="3">
        <f t="shared" si="51"/>
        <v>1.3519745511007333</v>
      </c>
    </row>
    <row r="999" spans="13:22" x14ac:dyDescent="0.25">
      <c r="M999" s="3">
        <v>995</v>
      </c>
      <c r="N999" s="122">
        <f>('CBA Result'!$G$163*_xlfn.GAMMA.INV(T999,IF($O$2="Railway",$D$31,$D$32),IF($O$2="Railway",$F$31,$F$32)))</f>
        <v>543617224.85722458</v>
      </c>
      <c r="O999" s="122">
        <f>'CBA Result'!$G$162+'CBA Result'!$G$166+'CBA Result'!$G$167+'CBA Result'!$G$168+'CBA Result'!$G$169</f>
        <v>36081859.323037572</v>
      </c>
      <c r="P999" s="122">
        <f>'CBA Result'!$G$164+'CBA Result'!$G$165</f>
        <v>3215028601.0041852</v>
      </c>
      <c r="Q999" s="122">
        <f>'CBA Result'!$G$149</f>
        <v>-2742713597.7746048</v>
      </c>
      <c r="R999" s="122">
        <v>0.16953839581295937</v>
      </c>
      <c r="S999" s="122">
        <f t="shared" si="49"/>
        <v>2390756646.2401328</v>
      </c>
      <c r="T999" s="122">
        <v>0.81432761791965358</v>
      </c>
      <c r="U999" s="122">
        <f t="shared" si="50"/>
        <v>-2569216639.9681034</v>
      </c>
      <c r="V999" s="3">
        <f t="shared" si="51"/>
        <v>1.1561717623225705</v>
      </c>
    </row>
    <row r="1000" spans="13:22" x14ac:dyDescent="0.25">
      <c r="M1000" s="3">
        <v>996</v>
      </c>
      <c r="N1000" s="122">
        <f>('CBA Result'!$G$163*_xlfn.GAMMA.INV(T1000,IF($O$2="Railway",$D$31,$D$32),IF($O$2="Railway",$F$31,$F$32)))</f>
        <v>366332185.44764489</v>
      </c>
      <c r="O1000" s="122">
        <f>'CBA Result'!$G$162+'CBA Result'!$G$166+'CBA Result'!$G$167+'CBA Result'!$G$168+'CBA Result'!$G$169</f>
        <v>36081859.323037572</v>
      </c>
      <c r="P1000" s="122">
        <f>'CBA Result'!$G$164+'CBA Result'!$G$165</f>
        <v>3215028601.0041852</v>
      </c>
      <c r="Q1000" s="122">
        <f>'CBA Result'!$G$149</f>
        <v>-2742713597.7746048</v>
      </c>
      <c r="R1000" s="122">
        <v>0.53148513241860251</v>
      </c>
      <c r="S1000" s="122">
        <f t="shared" si="49"/>
        <v>3994071457.7627897</v>
      </c>
      <c r="T1000" s="122">
        <v>0.40335742604261782</v>
      </c>
      <c r="U1000" s="122">
        <f t="shared" si="50"/>
        <v>-1731340920.7281158</v>
      </c>
      <c r="V1000" s="3">
        <f t="shared" si="51"/>
        <v>2.5393528506705247</v>
      </c>
    </row>
    <row r="1001" spans="13:22" x14ac:dyDescent="0.25">
      <c r="M1001" s="3">
        <v>997</v>
      </c>
      <c r="N1001" s="122">
        <f>('CBA Result'!$G$163*_xlfn.GAMMA.INV(T1001,IF($O$2="Railway",$D$31,$D$32),IF($O$2="Railway",$F$31,$F$32)))</f>
        <v>391475204.02951479</v>
      </c>
      <c r="O1001" s="122">
        <f>'CBA Result'!$G$162+'CBA Result'!$G$166+'CBA Result'!$G$167+'CBA Result'!$G$168+'CBA Result'!$G$169</f>
        <v>36081859.323037572</v>
      </c>
      <c r="P1001" s="122">
        <f>'CBA Result'!$G$164+'CBA Result'!$G$165</f>
        <v>3215028601.0041852</v>
      </c>
      <c r="Q1001" s="122">
        <f>'CBA Result'!$G$149</f>
        <v>-2742713597.7746048</v>
      </c>
      <c r="R1001" s="122">
        <v>0.16484839057198031</v>
      </c>
      <c r="S1001" s="122">
        <f t="shared" si="49"/>
        <v>2366365745.9539247</v>
      </c>
      <c r="T1001" s="122">
        <v>0.47467235273219122</v>
      </c>
      <c r="U1001" s="122">
        <f t="shared" si="50"/>
        <v>-1850170602.2867408</v>
      </c>
      <c r="V1001" s="3">
        <f t="shared" si="51"/>
        <v>1.5100892889841047</v>
      </c>
    </row>
    <row r="1002" spans="13:22" x14ac:dyDescent="0.25">
      <c r="M1002" s="3">
        <v>998</v>
      </c>
      <c r="N1002" s="122">
        <f>('CBA Result'!$G$163*_xlfn.GAMMA.INV(T1002,IF($O$2="Railway",$D$31,$D$32),IF($O$2="Railway",$F$31,$F$32)))</f>
        <v>393754021.23692214</v>
      </c>
      <c r="O1002" s="122">
        <f>'CBA Result'!$G$162+'CBA Result'!$G$166+'CBA Result'!$G$167+'CBA Result'!$G$168+'CBA Result'!$G$169</f>
        <v>36081859.323037572</v>
      </c>
      <c r="P1002" s="122">
        <f>'CBA Result'!$G$164+'CBA Result'!$G$165</f>
        <v>3215028601.0041852</v>
      </c>
      <c r="Q1002" s="122">
        <f>'CBA Result'!$G$149</f>
        <v>-2742713597.7746048</v>
      </c>
      <c r="R1002" s="122">
        <v>0.75661878032611674</v>
      </c>
      <c r="S1002" s="122">
        <f t="shared" si="49"/>
        <v>5080216427.4720268</v>
      </c>
      <c r="T1002" s="122">
        <v>0.48105610889067485</v>
      </c>
      <c r="U1002" s="122">
        <f t="shared" si="50"/>
        <v>-1860940634.6201613</v>
      </c>
      <c r="V1002" s="3">
        <f t="shared" si="51"/>
        <v>2.9608963367908023</v>
      </c>
    </row>
    <row r="1003" spans="13:22" x14ac:dyDescent="0.25">
      <c r="M1003" s="3">
        <v>999</v>
      </c>
      <c r="N1003" s="122">
        <f>('CBA Result'!$G$163*_xlfn.GAMMA.INV(T1003,IF($O$2="Railway",$D$31,$D$32),IF($O$2="Railway",$F$31,$F$32)))</f>
        <v>281753990.73544639</v>
      </c>
      <c r="O1003" s="122">
        <f>'CBA Result'!$G$162+'CBA Result'!$G$166+'CBA Result'!$G$167+'CBA Result'!$G$168+'CBA Result'!$G$169</f>
        <v>36081859.323037572</v>
      </c>
      <c r="P1003" s="122">
        <f>'CBA Result'!$G$164+'CBA Result'!$G$165</f>
        <v>3215028601.0041852</v>
      </c>
      <c r="Q1003" s="122">
        <f>'CBA Result'!$G$149</f>
        <v>-2742713597.7746048</v>
      </c>
      <c r="R1003" s="122">
        <v>0.45397747953258738</v>
      </c>
      <c r="S1003" s="122">
        <f t="shared" si="49"/>
        <v>3661960740.6935692</v>
      </c>
      <c r="T1003" s="122">
        <v>0.1776870193670036</v>
      </c>
      <c r="U1003" s="122">
        <f t="shared" si="50"/>
        <v>-1331611671.3649926</v>
      </c>
      <c r="V1003" s="3">
        <f t="shared" si="51"/>
        <v>2.9887065999297611</v>
      </c>
    </row>
    <row r="1004" spans="13:22" x14ac:dyDescent="0.25">
      <c r="M1004" s="3">
        <v>1000</v>
      </c>
      <c r="N1004" s="122">
        <f>('CBA Result'!$G$163*_xlfn.GAMMA.INV(T1004,IF($O$2="Railway",$D$31,$D$32),IF($O$2="Railway",$F$31,$F$32)))</f>
        <v>293326730.01423496</v>
      </c>
      <c r="O1004" s="122">
        <f>'CBA Result'!$G$162+'CBA Result'!$G$166+'CBA Result'!$G$167+'CBA Result'!$G$168+'CBA Result'!$G$169</f>
        <v>36081859.323037572</v>
      </c>
      <c r="P1004" s="122">
        <f>'CBA Result'!$G$164+'CBA Result'!$G$165</f>
        <v>3215028601.0041852</v>
      </c>
      <c r="Q1004" s="122">
        <f>'CBA Result'!$G$149</f>
        <v>-2742713597.7746048</v>
      </c>
      <c r="R1004" s="122">
        <v>0.80123484085240271</v>
      </c>
      <c r="S1004" s="122">
        <f t="shared" si="49"/>
        <v>5344392243.9005213</v>
      </c>
      <c r="T1004" s="122">
        <v>0.20507118912026745</v>
      </c>
      <c r="U1004" s="122">
        <f t="shared" si="50"/>
        <v>-1386306175.0810678</v>
      </c>
      <c r="V1004" s="3">
        <f t="shared" si="51"/>
        <v>4.092747284275787</v>
      </c>
    </row>
    <row r="1005" spans="13:22" x14ac:dyDescent="0.25">
      <c r="M1005" s="3">
        <v>1001</v>
      </c>
      <c r="N1005" s="122">
        <f>('CBA Result'!$G$163*_xlfn.GAMMA.INV(T1005,IF($O$2="Railway",$D$31,$D$32),IF($O$2="Railway",$F$31,$F$32)))</f>
        <v>452726117.75384712</v>
      </c>
      <c r="O1005" s="122">
        <f>'CBA Result'!$G$162+'CBA Result'!$G$166+'CBA Result'!$G$167+'CBA Result'!$G$168+'CBA Result'!$G$169</f>
        <v>36081859.323037572</v>
      </c>
      <c r="P1005" s="122">
        <f>'CBA Result'!$G$164+'CBA Result'!$G$165</f>
        <v>3215028601.0041852</v>
      </c>
      <c r="Q1005" s="122">
        <f>'CBA Result'!$G$149</f>
        <v>-2742713597.7746048</v>
      </c>
      <c r="R1005" s="3">
        <v>0.70337427165428679</v>
      </c>
      <c r="S1005" s="122">
        <f t="shared" si="49"/>
        <v>4794801433.9032736</v>
      </c>
      <c r="T1005" s="3">
        <v>0.63581959180877012</v>
      </c>
      <c r="U1005" s="122">
        <f t="shared" si="50"/>
        <v>-2139651618.6307983</v>
      </c>
      <c r="V1005" s="3">
        <f t="shared" si="51"/>
        <v>2.4693783628015269</v>
      </c>
    </row>
    <row r="1006" spans="13:22" x14ac:dyDescent="0.25">
      <c r="M1006" s="3">
        <v>1002</v>
      </c>
      <c r="N1006" s="122">
        <f>('CBA Result'!$G$163*_xlfn.GAMMA.INV(T1006,IF($O$2="Railway",$D$31,$D$32),IF($O$2="Railway",$F$31,$F$32)))</f>
        <v>180877603.40855059</v>
      </c>
      <c r="O1006" s="122">
        <f>'CBA Result'!$G$162+'CBA Result'!$G$166+'CBA Result'!$G$167+'CBA Result'!$G$168+'CBA Result'!$G$169</f>
        <v>36081859.323037572</v>
      </c>
      <c r="P1006" s="122">
        <f>'CBA Result'!$G$164+'CBA Result'!$G$165</f>
        <v>3215028601.0041852</v>
      </c>
      <c r="Q1006" s="122">
        <f>'CBA Result'!$G$149</f>
        <v>-2742713597.7746048</v>
      </c>
      <c r="R1006" s="3">
        <v>0.29322514950501177</v>
      </c>
      <c r="S1006" s="122">
        <f t="shared" si="49"/>
        <v>2974268818.0869398</v>
      </c>
      <c r="T1006" s="3">
        <v>2.5343839082527797E-2</v>
      </c>
      <c r="U1006" s="122">
        <f t="shared" si="50"/>
        <v>-854854716.19640422</v>
      </c>
      <c r="V1006" s="3">
        <f t="shared" si="51"/>
        <v>3.7330650698373624</v>
      </c>
    </row>
    <row r="1007" spans="13:22" x14ac:dyDescent="0.25">
      <c r="M1007" s="3">
        <v>1003</v>
      </c>
      <c r="N1007" s="122">
        <f>('CBA Result'!$G$163*_xlfn.GAMMA.INV(T1007,IF($O$2="Railway",$D$31,$D$32),IF($O$2="Railway",$F$31,$F$32)))</f>
        <v>511278499.2368266</v>
      </c>
      <c r="O1007" s="122">
        <f>'CBA Result'!$G$162+'CBA Result'!$G$166+'CBA Result'!$G$167+'CBA Result'!$G$168+'CBA Result'!$G$169</f>
        <v>36081859.323037572</v>
      </c>
      <c r="P1007" s="122">
        <f>'CBA Result'!$G$164+'CBA Result'!$G$165</f>
        <v>3215028601.0041852</v>
      </c>
      <c r="Q1007" s="122">
        <f>'CBA Result'!$G$149</f>
        <v>-2742713597.7746048</v>
      </c>
      <c r="R1007" s="3">
        <v>0.67104475421290166</v>
      </c>
      <c r="S1007" s="122">
        <f t="shared" si="49"/>
        <v>4632907388.9442215</v>
      </c>
      <c r="T1007" s="3">
        <v>0.76017673353219073</v>
      </c>
      <c r="U1007" s="122">
        <f t="shared" si="50"/>
        <v>-2416378966.3621745</v>
      </c>
      <c r="V1007" s="3">
        <f t="shared" si="51"/>
        <v>2.1438142855973075</v>
      </c>
    </row>
    <row r="1008" spans="13:22" x14ac:dyDescent="0.25">
      <c r="M1008" s="3">
        <v>1004</v>
      </c>
      <c r="N1008" s="122">
        <f>('CBA Result'!$G$163*_xlfn.GAMMA.INV(T1008,IF($O$2="Railway",$D$31,$D$32),IF($O$2="Railway",$F$31,$F$32)))</f>
        <v>487419380.11419594</v>
      </c>
      <c r="O1008" s="122">
        <f>'CBA Result'!$G$162+'CBA Result'!$G$166+'CBA Result'!$G$167+'CBA Result'!$G$168+'CBA Result'!$G$169</f>
        <v>36081859.323037572</v>
      </c>
      <c r="P1008" s="122">
        <f>'CBA Result'!$G$164+'CBA Result'!$G$165</f>
        <v>3215028601.0041852</v>
      </c>
      <c r="Q1008" s="122">
        <f>'CBA Result'!$G$149</f>
        <v>-2742713597.7746048</v>
      </c>
      <c r="R1008" s="3">
        <v>5.5549596416268665E-2</v>
      </c>
      <c r="S1008" s="122">
        <f t="shared" si="49"/>
        <v>1675877550.0438437</v>
      </c>
      <c r="T1008" s="3">
        <v>0.71355794628008185</v>
      </c>
      <c r="U1008" s="122">
        <f t="shared" si="50"/>
        <v>-2303617186.4517913</v>
      </c>
      <c r="V1008" s="3">
        <f t="shared" si="51"/>
        <v>0.9547501218588883</v>
      </c>
    </row>
    <row r="1009" spans="13:22" x14ac:dyDescent="0.25">
      <c r="M1009" s="3">
        <v>1005</v>
      </c>
      <c r="N1009" s="122">
        <f>('CBA Result'!$G$163*_xlfn.GAMMA.INV(T1009,IF($O$2="Railway",$D$31,$D$32),IF($O$2="Railway",$F$31,$F$32)))</f>
        <v>424552079.44533181</v>
      </c>
      <c r="O1009" s="122">
        <f>'CBA Result'!$G$162+'CBA Result'!$G$166+'CBA Result'!$G$167+'CBA Result'!$G$168+'CBA Result'!$G$169</f>
        <v>36081859.323037572</v>
      </c>
      <c r="P1009" s="122">
        <f>'CBA Result'!$G$164+'CBA Result'!$G$165</f>
        <v>3215028601.0041852</v>
      </c>
      <c r="Q1009" s="122">
        <f>'CBA Result'!$G$149</f>
        <v>-2742713597.7746048</v>
      </c>
      <c r="R1009" s="3">
        <v>0.3318353219807878</v>
      </c>
      <c r="S1009" s="122">
        <f t="shared" si="49"/>
        <v>3142623492.7148237</v>
      </c>
      <c r="T1009" s="3">
        <v>0.56484060821758475</v>
      </c>
      <c r="U1009" s="122">
        <f t="shared" si="50"/>
        <v>-2006496882.6741741</v>
      </c>
      <c r="V1009" s="3">
        <f t="shared" si="51"/>
        <v>1.7957951804444989</v>
      </c>
    </row>
    <row r="1010" spans="13:22" x14ac:dyDescent="0.25">
      <c r="M1010" s="3">
        <v>1006</v>
      </c>
      <c r="N1010" s="122">
        <f>('CBA Result'!$G$163*_xlfn.GAMMA.INV(T1010,IF($O$2="Railway",$D$31,$D$32),IF($O$2="Railway",$F$31,$F$32)))</f>
        <v>390927225.18482769</v>
      </c>
      <c r="O1010" s="122">
        <f>'CBA Result'!$G$162+'CBA Result'!$G$166+'CBA Result'!$G$167+'CBA Result'!$G$168+'CBA Result'!$G$169</f>
        <v>36081859.323037572</v>
      </c>
      <c r="P1010" s="122">
        <f>'CBA Result'!$G$164+'CBA Result'!$G$165</f>
        <v>3215028601.0041852</v>
      </c>
      <c r="Q1010" s="122">
        <f>'CBA Result'!$G$149</f>
        <v>-2742713597.7746048</v>
      </c>
      <c r="R1010" s="3">
        <v>0.36381441550555116</v>
      </c>
      <c r="S1010" s="122">
        <f t="shared" si="49"/>
        <v>3279743154.471621</v>
      </c>
      <c r="T1010" s="3">
        <v>0.47313447012571275</v>
      </c>
      <c r="U1010" s="122">
        <f t="shared" si="50"/>
        <v>-1847580771.9764698</v>
      </c>
      <c r="V1010" s="3">
        <f t="shared" si="51"/>
        <v>2.0062734442804078</v>
      </c>
    </row>
    <row r="1011" spans="13:22" x14ac:dyDescent="0.25">
      <c r="M1011" s="3">
        <v>1007</v>
      </c>
      <c r="N1011" s="122">
        <f>('CBA Result'!$G$163*_xlfn.GAMMA.INV(T1011,IF($O$2="Railway",$D$31,$D$32),IF($O$2="Railway",$F$31,$F$32)))</f>
        <v>540890334.48523426</v>
      </c>
      <c r="O1011" s="122">
        <f>'CBA Result'!$G$162+'CBA Result'!$G$166+'CBA Result'!$G$167+'CBA Result'!$G$168+'CBA Result'!$G$169</f>
        <v>36081859.323037572</v>
      </c>
      <c r="P1011" s="122">
        <f>'CBA Result'!$G$164+'CBA Result'!$G$165</f>
        <v>3215028601.0041852</v>
      </c>
      <c r="Q1011" s="122">
        <f>'CBA Result'!$G$149</f>
        <v>-2742713597.7746048</v>
      </c>
      <c r="R1011" s="3">
        <v>0.76296641240328167</v>
      </c>
      <c r="S1011" s="122">
        <f t="shared" si="49"/>
        <v>5116187790.3228235</v>
      </c>
      <c r="T1011" s="3">
        <v>0.81015484344149713</v>
      </c>
      <c r="U1011" s="122">
        <f t="shared" si="50"/>
        <v>-2556328946.5714746</v>
      </c>
      <c r="V1011" s="3">
        <f t="shared" si="51"/>
        <v>2.2270842693256325</v>
      </c>
    </row>
    <row r="1012" spans="13:22" x14ac:dyDescent="0.25">
      <c r="M1012" s="3">
        <v>1008</v>
      </c>
      <c r="N1012" s="122">
        <f>('CBA Result'!$G$163*_xlfn.GAMMA.INV(T1012,IF($O$2="Railway",$D$31,$D$32),IF($O$2="Railway",$F$31,$F$32)))</f>
        <v>345574730.68150562</v>
      </c>
      <c r="O1012" s="122">
        <f>'CBA Result'!$G$162+'CBA Result'!$G$166+'CBA Result'!$G$167+'CBA Result'!$G$168+'CBA Result'!$G$169</f>
        <v>36081859.323037572</v>
      </c>
      <c r="P1012" s="122">
        <f>'CBA Result'!$G$164+'CBA Result'!$G$165</f>
        <v>3215028601.0041852</v>
      </c>
      <c r="Q1012" s="122">
        <f>'CBA Result'!$G$149</f>
        <v>-2742713597.7746048</v>
      </c>
      <c r="R1012" s="3">
        <v>0.32295638748006639</v>
      </c>
      <c r="S1012" s="122">
        <f t="shared" si="49"/>
        <v>3104227958.0344849</v>
      </c>
      <c r="T1012" s="3">
        <v>0.34434467367959065</v>
      </c>
      <c r="U1012" s="122">
        <f t="shared" si="50"/>
        <v>-1633238072.3451257</v>
      </c>
      <c r="V1012" s="3">
        <f t="shared" si="51"/>
        <v>2.1343395106101917</v>
      </c>
    </row>
    <row r="1013" spans="13:22" x14ac:dyDescent="0.25">
      <c r="M1013" s="3">
        <v>1009</v>
      </c>
      <c r="N1013" s="122">
        <f>('CBA Result'!$G$163*_xlfn.GAMMA.INV(T1013,IF($O$2="Railway",$D$31,$D$32),IF($O$2="Railway",$F$31,$F$32)))</f>
        <v>430502620.43670785</v>
      </c>
      <c r="O1013" s="122">
        <f>'CBA Result'!$G$162+'CBA Result'!$G$166+'CBA Result'!$G$167+'CBA Result'!$G$168+'CBA Result'!$G$169</f>
        <v>36081859.323037572</v>
      </c>
      <c r="P1013" s="122">
        <f>'CBA Result'!$G$164+'CBA Result'!$G$165</f>
        <v>3215028601.0041852</v>
      </c>
      <c r="Q1013" s="122">
        <f>'CBA Result'!$G$149</f>
        <v>-2742713597.7746048</v>
      </c>
      <c r="R1013" s="3">
        <v>0.37188891596439622</v>
      </c>
      <c r="S1013" s="122">
        <f t="shared" si="49"/>
        <v>3314140061.0271339</v>
      </c>
      <c r="T1013" s="3">
        <v>0.58034968764254335</v>
      </c>
      <c r="U1013" s="122">
        <f t="shared" si="50"/>
        <v>-2034620032.9953787</v>
      </c>
      <c r="V1013" s="3">
        <f t="shared" si="51"/>
        <v>1.8581968522254626</v>
      </c>
    </row>
    <row r="1014" spans="13:22" x14ac:dyDescent="0.25">
      <c r="M1014" s="3">
        <v>1010</v>
      </c>
      <c r="N1014" s="122">
        <f>('CBA Result'!$G$163*_xlfn.GAMMA.INV(T1014,IF($O$2="Railway",$D$31,$D$32),IF($O$2="Railway",$F$31,$F$32)))</f>
        <v>311696233.09995395</v>
      </c>
      <c r="O1014" s="122">
        <f>'CBA Result'!$G$162+'CBA Result'!$G$166+'CBA Result'!$G$167+'CBA Result'!$G$168+'CBA Result'!$G$169</f>
        <v>36081859.323037572</v>
      </c>
      <c r="P1014" s="122">
        <f>'CBA Result'!$G$164+'CBA Result'!$G$165</f>
        <v>3215028601.0041852</v>
      </c>
      <c r="Q1014" s="122">
        <f>'CBA Result'!$G$149</f>
        <v>-2742713597.7746048</v>
      </c>
      <c r="R1014" s="3">
        <v>7.8982465580158423E-2</v>
      </c>
      <c r="S1014" s="122">
        <f t="shared" si="49"/>
        <v>1854787361.0572009</v>
      </c>
      <c r="T1014" s="3">
        <v>0.25160252905600511</v>
      </c>
      <c r="U1014" s="122">
        <f t="shared" si="50"/>
        <v>-1473123205.2223959</v>
      </c>
      <c r="V1014" s="3">
        <f t="shared" si="51"/>
        <v>1.4951671697736058</v>
      </c>
    </row>
    <row r="1015" spans="13:22" x14ac:dyDescent="0.25">
      <c r="M1015" s="3">
        <v>1011</v>
      </c>
      <c r="N1015" s="122">
        <f>('CBA Result'!$G$163*_xlfn.GAMMA.INV(T1015,IF($O$2="Railway",$D$31,$D$32),IF($O$2="Railway",$F$31,$F$32)))</f>
        <v>681017597.45384777</v>
      </c>
      <c r="O1015" s="122">
        <f>'CBA Result'!$G$162+'CBA Result'!$G$166+'CBA Result'!$G$167+'CBA Result'!$G$168+'CBA Result'!$G$169</f>
        <v>36081859.323037572</v>
      </c>
      <c r="P1015" s="122">
        <f>'CBA Result'!$G$164+'CBA Result'!$G$165</f>
        <v>3215028601.0041852</v>
      </c>
      <c r="Q1015" s="122">
        <f>'CBA Result'!$G$149</f>
        <v>-2742713597.7746048</v>
      </c>
      <c r="R1015" s="3">
        <v>0.94621743462055696</v>
      </c>
      <c r="S1015" s="122">
        <f t="shared" si="49"/>
        <v>6595197744.8845396</v>
      </c>
      <c r="T1015" s="3">
        <v>0.94705826919004388</v>
      </c>
      <c r="U1015" s="122">
        <f t="shared" si="50"/>
        <v>-3218591434.3480577</v>
      </c>
      <c r="V1015" s="3">
        <f t="shared" si="51"/>
        <v>2.2718935754399556</v>
      </c>
    </row>
    <row r="1016" spans="13:22" x14ac:dyDescent="0.25">
      <c r="M1016" s="3">
        <v>1012</v>
      </c>
      <c r="N1016" s="122">
        <f>('CBA Result'!$G$163*_xlfn.GAMMA.INV(T1016,IF($O$2="Railway",$D$31,$D$32),IF($O$2="Railway",$F$31,$F$32)))</f>
        <v>244865765.67277631</v>
      </c>
      <c r="O1016" s="122">
        <f>'CBA Result'!$G$162+'CBA Result'!$G$166+'CBA Result'!$G$167+'CBA Result'!$G$168+'CBA Result'!$G$169</f>
        <v>36081859.323037572</v>
      </c>
      <c r="P1016" s="122">
        <f>'CBA Result'!$G$164+'CBA Result'!$G$165</f>
        <v>3215028601.0041852</v>
      </c>
      <c r="Q1016" s="122">
        <f>'CBA Result'!$G$149</f>
        <v>-2742713597.7746048</v>
      </c>
      <c r="R1016" s="3">
        <v>0.67886519078418384</v>
      </c>
      <c r="S1016" s="122">
        <f t="shared" si="49"/>
        <v>4671415517.0912218</v>
      </c>
      <c r="T1016" s="3">
        <v>0.10289942808612729</v>
      </c>
      <c r="U1016" s="122">
        <f t="shared" si="50"/>
        <v>-1157272380.1940923</v>
      </c>
      <c r="V1016" s="3">
        <f t="shared" si="51"/>
        <v>4.27934099771434</v>
      </c>
    </row>
    <row r="1017" spans="13:22" x14ac:dyDescent="0.25">
      <c r="M1017" s="3">
        <v>1013</v>
      </c>
      <c r="N1017" s="122">
        <f>('CBA Result'!$G$163*_xlfn.GAMMA.INV(T1017,IF($O$2="Railway",$D$31,$D$32),IF($O$2="Railway",$F$31,$F$32)))</f>
        <v>832397082.23624361</v>
      </c>
      <c r="O1017" s="122">
        <f>'CBA Result'!$G$162+'CBA Result'!$G$166+'CBA Result'!$G$167+'CBA Result'!$G$168+'CBA Result'!$G$169</f>
        <v>36081859.323037572</v>
      </c>
      <c r="P1017" s="122">
        <f>'CBA Result'!$G$164+'CBA Result'!$G$165</f>
        <v>3215028601.0041852</v>
      </c>
      <c r="Q1017" s="122">
        <f>'CBA Result'!$G$149</f>
        <v>-2742713597.7746048</v>
      </c>
      <c r="R1017" s="3">
        <v>0.22996087552564881</v>
      </c>
      <c r="S1017" s="122">
        <f t="shared" si="49"/>
        <v>2687260500.6045032</v>
      </c>
      <c r="T1017" s="3">
        <v>0.98961779256491988</v>
      </c>
      <c r="U1017" s="122">
        <f t="shared" si="50"/>
        <v>-3934033612.1688166</v>
      </c>
      <c r="V1017" s="3">
        <f t="shared" si="51"/>
        <v>0.9038406360243374</v>
      </c>
    </row>
    <row r="1018" spans="13:22" x14ac:dyDescent="0.25">
      <c r="M1018" s="3">
        <v>1014</v>
      </c>
      <c r="N1018" s="122">
        <f>('CBA Result'!$G$163*_xlfn.GAMMA.INV(T1018,IF($O$2="Railway",$D$31,$D$32),IF($O$2="Railway",$F$31,$F$32)))</f>
        <v>431413065.61545748</v>
      </c>
      <c r="O1018" s="122">
        <f>'CBA Result'!$G$162+'CBA Result'!$G$166+'CBA Result'!$G$167+'CBA Result'!$G$168+'CBA Result'!$G$169</f>
        <v>36081859.323037572</v>
      </c>
      <c r="P1018" s="122">
        <f>'CBA Result'!$G$164+'CBA Result'!$G$165</f>
        <v>3215028601.0041852</v>
      </c>
      <c r="Q1018" s="122">
        <f>'CBA Result'!$G$149</f>
        <v>-2742713597.7746048</v>
      </c>
      <c r="R1018" s="3">
        <v>0.55925577986070762</v>
      </c>
      <c r="S1018" s="122">
        <f t="shared" si="49"/>
        <v>4115735634.0059299</v>
      </c>
      <c r="T1018" s="3">
        <v>0.58269971956274247</v>
      </c>
      <c r="U1018" s="122">
        <f t="shared" si="50"/>
        <v>-2038922933.6321943</v>
      </c>
      <c r="V1018" s="3">
        <f t="shared" si="51"/>
        <v>2.2478684619921996</v>
      </c>
    </row>
    <row r="1019" spans="13:22" x14ac:dyDescent="0.25">
      <c r="M1019" s="3">
        <v>1015</v>
      </c>
      <c r="N1019" s="122">
        <f>('CBA Result'!$G$163*_xlfn.GAMMA.INV(T1019,IF($O$2="Railway",$D$31,$D$32),IF($O$2="Railway",$F$31,$F$32)))</f>
        <v>718406104.45297611</v>
      </c>
      <c r="O1019" s="122">
        <f>'CBA Result'!$G$162+'CBA Result'!$G$166+'CBA Result'!$G$167+'CBA Result'!$G$168+'CBA Result'!$G$169</f>
        <v>36081859.323037572</v>
      </c>
      <c r="P1019" s="122">
        <f>'CBA Result'!$G$164+'CBA Result'!$G$165</f>
        <v>3215028601.0041852</v>
      </c>
      <c r="Q1019" s="122">
        <f>'CBA Result'!$G$149</f>
        <v>-2742713597.7746048</v>
      </c>
      <c r="R1019" s="3">
        <v>0.24992358641347545</v>
      </c>
      <c r="S1019" s="122">
        <f t="shared" si="49"/>
        <v>2779771718.7195945</v>
      </c>
      <c r="T1019" s="3">
        <v>0.96384532397678535</v>
      </c>
      <c r="U1019" s="122">
        <f t="shared" si="50"/>
        <v>-3395295133.078269</v>
      </c>
      <c r="V1019" s="3">
        <f t="shared" si="51"/>
        <v>1.0409285626052043</v>
      </c>
    </row>
    <row r="1020" spans="13:22" x14ac:dyDescent="0.25">
      <c r="M1020" s="3">
        <v>1016</v>
      </c>
      <c r="N1020" s="122">
        <f>('CBA Result'!$G$163*_xlfn.GAMMA.INV(T1020,IF($O$2="Railway",$D$31,$D$32),IF($O$2="Railway",$F$31,$F$32)))</f>
        <v>355307967.85567087</v>
      </c>
      <c r="O1020" s="122">
        <f>'CBA Result'!$G$162+'CBA Result'!$G$166+'CBA Result'!$G$167+'CBA Result'!$G$168+'CBA Result'!$G$169</f>
        <v>36081859.323037572</v>
      </c>
      <c r="P1020" s="122">
        <f>'CBA Result'!$G$164+'CBA Result'!$G$165</f>
        <v>3215028601.0041852</v>
      </c>
      <c r="Q1020" s="122">
        <f>'CBA Result'!$G$149</f>
        <v>-2742713597.7746048</v>
      </c>
      <c r="R1020" s="3">
        <v>2.7058177190279697E-2</v>
      </c>
      <c r="S1020" s="122">
        <f t="shared" si="49"/>
        <v>1397842454.3753479</v>
      </c>
      <c r="T1020" s="3">
        <v>0.37193455848842949</v>
      </c>
      <c r="U1020" s="122">
        <f t="shared" si="50"/>
        <v>-1679238812.8757246</v>
      </c>
      <c r="V1020" s="3">
        <f t="shared" si="51"/>
        <v>1.0655019809183459</v>
      </c>
    </row>
    <row r="1021" spans="13:22" x14ac:dyDescent="0.25">
      <c r="M1021" s="3">
        <v>1017</v>
      </c>
      <c r="N1021" s="122">
        <f>('CBA Result'!$G$163*_xlfn.GAMMA.INV(T1021,IF($O$2="Railway",$D$31,$D$32),IF($O$2="Railway",$F$31,$F$32)))</f>
        <v>268768490.32312661</v>
      </c>
      <c r="O1021" s="122">
        <f>'CBA Result'!$G$162+'CBA Result'!$G$166+'CBA Result'!$G$167+'CBA Result'!$G$168+'CBA Result'!$G$169</f>
        <v>36081859.323037572</v>
      </c>
      <c r="P1021" s="122">
        <f>'CBA Result'!$G$164+'CBA Result'!$G$165</f>
        <v>3215028601.0041852</v>
      </c>
      <c r="Q1021" s="122">
        <f>'CBA Result'!$G$149</f>
        <v>-2742713597.7746048</v>
      </c>
      <c r="R1021" s="3">
        <v>0.96846088338321534</v>
      </c>
      <c r="S1021" s="122">
        <f t="shared" si="49"/>
        <v>6953894546.8642187</v>
      </c>
      <c r="T1021" s="3">
        <v>0.1490500794083911</v>
      </c>
      <c r="U1021" s="122">
        <f t="shared" si="50"/>
        <v>-1270240246.3767445</v>
      </c>
      <c r="V1021" s="3">
        <f t="shared" si="51"/>
        <v>5.7144661548989282</v>
      </c>
    </row>
    <row r="1022" spans="13:22" x14ac:dyDescent="0.25">
      <c r="M1022" s="3">
        <v>1018</v>
      </c>
      <c r="N1022" s="122">
        <f>('CBA Result'!$G$163*_xlfn.GAMMA.INV(T1022,IF($O$2="Railway",$D$31,$D$32),IF($O$2="Railway",$F$31,$F$32)))</f>
        <v>262700731.53346041</v>
      </c>
      <c r="O1022" s="122">
        <f>'CBA Result'!$G$162+'CBA Result'!$G$166+'CBA Result'!$G$167+'CBA Result'!$G$168+'CBA Result'!$G$169</f>
        <v>36081859.323037572</v>
      </c>
      <c r="P1022" s="122">
        <f>'CBA Result'!$G$164+'CBA Result'!$G$165</f>
        <v>3215028601.0041852</v>
      </c>
      <c r="Q1022" s="122">
        <f>'CBA Result'!$G$149</f>
        <v>-2742713597.7746048</v>
      </c>
      <c r="R1022" s="3">
        <v>0.77461044881754337</v>
      </c>
      <c r="S1022" s="122">
        <f t="shared" si="49"/>
        <v>5183462083.311388</v>
      </c>
      <c r="T1022" s="3">
        <v>0.13649664445070653</v>
      </c>
      <c r="U1022" s="122">
        <f t="shared" si="50"/>
        <v>-1241563107.1381609</v>
      </c>
      <c r="V1022" s="3">
        <f t="shared" si="51"/>
        <v>4.4155988871194953</v>
      </c>
    </row>
    <row r="1023" spans="13:22" x14ac:dyDescent="0.25">
      <c r="M1023" s="3">
        <v>1019</v>
      </c>
      <c r="N1023" s="122">
        <f>('CBA Result'!$G$163*_xlfn.GAMMA.INV(T1023,IF($O$2="Railway",$D$31,$D$32),IF($O$2="Railway",$F$31,$F$32)))</f>
        <v>615382075.08879149</v>
      </c>
      <c r="O1023" s="122">
        <f>'CBA Result'!$G$162+'CBA Result'!$G$166+'CBA Result'!$G$167+'CBA Result'!$G$168+'CBA Result'!$G$169</f>
        <v>36081859.323037572</v>
      </c>
      <c r="P1023" s="122">
        <f>'CBA Result'!$G$164+'CBA Result'!$G$165</f>
        <v>3215028601.0041852</v>
      </c>
      <c r="Q1023" s="122">
        <f>'CBA Result'!$G$149</f>
        <v>-2742713597.7746048</v>
      </c>
      <c r="R1023" s="3">
        <v>0.33466642733372964</v>
      </c>
      <c r="S1023" s="122">
        <f t="shared" si="49"/>
        <v>3154832392.6866016</v>
      </c>
      <c r="T1023" s="3">
        <v>0.90054430145665632</v>
      </c>
      <c r="U1023" s="122">
        <f t="shared" si="50"/>
        <v>-2908388099.1288867</v>
      </c>
      <c r="V1023" s="3">
        <f t="shared" si="51"/>
        <v>1.3087305398610602</v>
      </c>
    </row>
    <row r="1024" spans="13:22" x14ac:dyDescent="0.25">
      <c r="M1024" s="3">
        <v>1020</v>
      </c>
      <c r="N1024" s="122">
        <f>('CBA Result'!$G$163*_xlfn.GAMMA.INV(T1024,IF($O$2="Railway",$D$31,$D$32),IF($O$2="Railway",$F$31,$F$32)))</f>
        <v>237849532.72624737</v>
      </c>
      <c r="O1024" s="122">
        <f>'CBA Result'!$G$162+'CBA Result'!$G$166+'CBA Result'!$G$167+'CBA Result'!$G$168+'CBA Result'!$G$169</f>
        <v>36081859.323037572</v>
      </c>
      <c r="P1024" s="122">
        <f>'CBA Result'!$G$164+'CBA Result'!$G$165</f>
        <v>3215028601.0041852</v>
      </c>
      <c r="Q1024" s="122">
        <f>'CBA Result'!$G$149</f>
        <v>-2742713597.7746048</v>
      </c>
      <c r="R1024" s="3">
        <v>0.70990636760219283</v>
      </c>
      <c r="S1024" s="122">
        <f t="shared" si="49"/>
        <v>4828442435.7192841</v>
      </c>
      <c r="T1024" s="3">
        <v>9.1095204167036203E-2</v>
      </c>
      <c r="U1024" s="122">
        <f t="shared" si="50"/>
        <v>-1124112609.6572976</v>
      </c>
      <c r="V1024" s="3">
        <f t="shared" si="51"/>
        <v>4.5390237454271629</v>
      </c>
    </row>
    <row r="1025" spans="13:22" x14ac:dyDescent="0.25">
      <c r="M1025" s="3">
        <v>1021</v>
      </c>
      <c r="N1025" s="122">
        <f>('CBA Result'!$G$163*_xlfn.GAMMA.INV(T1025,IF($O$2="Railway",$D$31,$D$32),IF($O$2="Railway",$F$31,$F$32)))</f>
        <v>412586157.48739427</v>
      </c>
      <c r="O1025" s="122">
        <f>'CBA Result'!$G$162+'CBA Result'!$G$166+'CBA Result'!$G$167+'CBA Result'!$G$168+'CBA Result'!$G$169</f>
        <v>36081859.323037572</v>
      </c>
      <c r="P1025" s="122">
        <f>'CBA Result'!$G$164+'CBA Result'!$G$165</f>
        <v>3215028601.0041852</v>
      </c>
      <c r="Q1025" s="122">
        <f>'CBA Result'!$G$149</f>
        <v>-2742713597.7746048</v>
      </c>
      <c r="R1025" s="3">
        <v>0.50958876429117284</v>
      </c>
      <c r="S1025" s="122">
        <f t="shared" si="49"/>
        <v>3899341481.3830681</v>
      </c>
      <c r="T1025" s="3">
        <v>0.53292384679913007</v>
      </c>
      <c r="U1025" s="122">
        <f t="shared" si="50"/>
        <v>-1949944138.571985</v>
      </c>
      <c r="V1025" s="3">
        <f t="shared" si="51"/>
        <v>2.2298123377922532</v>
      </c>
    </row>
    <row r="1026" spans="13:22" x14ac:dyDescent="0.25">
      <c r="M1026" s="3">
        <v>1022</v>
      </c>
      <c r="N1026" s="122">
        <f>('CBA Result'!$G$163*_xlfn.GAMMA.INV(T1026,IF($O$2="Railway",$D$31,$D$32),IF($O$2="Railway",$F$31,$F$32)))</f>
        <v>312990887.27693182</v>
      </c>
      <c r="O1026" s="122">
        <f>'CBA Result'!$G$162+'CBA Result'!$G$166+'CBA Result'!$G$167+'CBA Result'!$G$168+'CBA Result'!$G$169</f>
        <v>36081859.323037572</v>
      </c>
      <c r="P1026" s="122">
        <f>'CBA Result'!$G$164+'CBA Result'!$G$165</f>
        <v>3215028601.0041852</v>
      </c>
      <c r="Q1026" s="122">
        <f>'CBA Result'!$G$149</f>
        <v>-2742713597.7746048</v>
      </c>
      <c r="R1026" s="3">
        <v>0.6689101747959505</v>
      </c>
      <c r="S1026" s="122">
        <f t="shared" si="49"/>
        <v>4622463532.9930582</v>
      </c>
      <c r="T1026" s="3">
        <v>0.25500386444876977</v>
      </c>
      <c r="U1026" s="122">
        <f t="shared" si="50"/>
        <v>-1479241935.2817116</v>
      </c>
      <c r="V1026" s="3">
        <f t="shared" si="51"/>
        <v>3.3608675910382648</v>
      </c>
    </row>
    <row r="1027" spans="13:22" x14ac:dyDescent="0.25">
      <c r="M1027" s="3">
        <v>1023</v>
      </c>
      <c r="N1027" s="122">
        <f>('CBA Result'!$G$163*_xlfn.GAMMA.INV(T1027,IF($O$2="Railway",$D$31,$D$32),IF($O$2="Railway",$F$31,$F$32)))</f>
        <v>222913410.39910671</v>
      </c>
      <c r="O1027" s="122">
        <f>'CBA Result'!$G$162+'CBA Result'!$G$166+'CBA Result'!$G$167+'CBA Result'!$G$168+'CBA Result'!$G$169</f>
        <v>36081859.323037572</v>
      </c>
      <c r="P1027" s="122">
        <f>'CBA Result'!$G$164+'CBA Result'!$G$165</f>
        <v>3215028601.0041852</v>
      </c>
      <c r="Q1027" s="122">
        <f>'CBA Result'!$G$149</f>
        <v>-2742713597.7746048</v>
      </c>
      <c r="R1027" s="3">
        <v>0.36745016616302295</v>
      </c>
      <c r="S1027" s="122">
        <f t="shared" si="49"/>
        <v>3295240233.7995791</v>
      </c>
      <c r="T1027" s="3">
        <v>6.8710933508515426E-2</v>
      </c>
      <c r="U1027" s="122">
        <f t="shared" si="50"/>
        <v>-1053522252.5736578</v>
      </c>
      <c r="V1027" s="3">
        <f t="shared" si="51"/>
        <v>3.3736691321318117</v>
      </c>
    </row>
    <row r="1028" spans="13:22" x14ac:dyDescent="0.25">
      <c r="M1028" s="3">
        <v>1024</v>
      </c>
      <c r="N1028" s="122">
        <f>('CBA Result'!$G$163*_xlfn.GAMMA.INV(T1028,IF($O$2="Railway",$D$31,$D$32),IF($O$2="Railway",$F$31,$F$32)))</f>
        <v>253008402.93526173</v>
      </c>
      <c r="O1028" s="122">
        <f>'CBA Result'!$G$162+'CBA Result'!$G$166+'CBA Result'!$G$167+'CBA Result'!$G$168+'CBA Result'!$G$169</f>
        <v>36081859.323037572</v>
      </c>
      <c r="P1028" s="122">
        <f>'CBA Result'!$G$164+'CBA Result'!$G$165</f>
        <v>3215028601.0041852</v>
      </c>
      <c r="Q1028" s="122">
        <f>'CBA Result'!$G$149</f>
        <v>-2742713597.7746048</v>
      </c>
      <c r="R1028" s="3">
        <v>0.45689571388209682</v>
      </c>
      <c r="S1028" s="122">
        <f t="shared" si="49"/>
        <v>3674340247.3690071</v>
      </c>
      <c r="T1028" s="3">
        <v>0.11761089147179726</v>
      </c>
      <c r="U1028" s="122">
        <f t="shared" si="50"/>
        <v>-1195755706.6808429</v>
      </c>
      <c r="V1028" s="3">
        <f t="shared" si="51"/>
        <v>3.3145821403846152</v>
      </c>
    </row>
    <row r="1029" spans="13:22" x14ac:dyDescent="0.25">
      <c r="M1029" s="3">
        <v>1025</v>
      </c>
      <c r="N1029" s="122">
        <f>('CBA Result'!$G$163*_xlfn.GAMMA.INV(T1029,IF($O$2="Railway",$D$31,$D$32),IF($O$2="Railway",$F$31,$F$32)))</f>
        <v>406184876.78553194</v>
      </c>
      <c r="O1029" s="122">
        <f>'CBA Result'!$G$162+'CBA Result'!$G$166+'CBA Result'!$G$167+'CBA Result'!$G$168+'CBA Result'!$G$169</f>
        <v>36081859.323037572</v>
      </c>
      <c r="P1029" s="122">
        <f>'CBA Result'!$G$164+'CBA Result'!$G$165</f>
        <v>3215028601.0041852</v>
      </c>
      <c r="Q1029" s="122">
        <f>'CBA Result'!$G$149</f>
        <v>-2742713597.7746048</v>
      </c>
      <c r="R1029" s="3">
        <v>0.29456481124131939</v>
      </c>
      <c r="S1029" s="122">
        <f t="shared" si="49"/>
        <v>2980177771.7593775</v>
      </c>
      <c r="T1029" s="3">
        <v>0.51549294615997387</v>
      </c>
      <c r="U1029" s="122">
        <f t="shared" si="50"/>
        <v>-1919690724.6911964</v>
      </c>
      <c r="V1029" s="3">
        <f t="shared" si="51"/>
        <v>1.7828103578603711</v>
      </c>
    </row>
    <row r="1030" spans="13:22" x14ac:dyDescent="0.25">
      <c r="M1030" s="3">
        <v>1026</v>
      </c>
      <c r="N1030" s="122">
        <f>('CBA Result'!$G$163*_xlfn.GAMMA.INV(T1030,IF($O$2="Railway",$D$31,$D$32),IF($O$2="Railway",$F$31,$F$32)))</f>
        <v>412543631.8832829</v>
      </c>
      <c r="O1030" s="122">
        <f>'CBA Result'!$G$162+'CBA Result'!$G$166+'CBA Result'!$G$167+'CBA Result'!$G$168+'CBA Result'!$G$169</f>
        <v>36081859.323037572</v>
      </c>
      <c r="P1030" s="122">
        <f>'CBA Result'!$G$164+'CBA Result'!$G$165</f>
        <v>3215028601.0041852</v>
      </c>
      <c r="Q1030" s="122">
        <f>'CBA Result'!$G$149</f>
        <v>-2742713597.7746048</v>
      </c>
      <c r="R1030" s="3">
        <v>5.2349599501639865E-3</v>
      </c>
      <c r="S1030" s="122">
        <f t="shared" ref="S1030:S1093" si="52">_xlfn.BETA.INV(R1030,IF($O$2="Railway",$I$30,$J$30),IF($O$2="Railway",$I$31,$J$31),IF($O$2="Railway",$I$27,$J$27),IF($O$2="Railway",$I$29,$J$29))*P1030</f>
        <v>1031782823.9734659</v>
      </c>
      <c r="T1030" s="3">
        <v>0.53280881631268917</v>
      </c>
      <c r="U1030" s="122">
        <f t="shared" ref="U1030:U1093" si="53">_xlfn.GAMMA.INV(T1030,IF($O$2="Railway",$D$31,$D$32),IF($O$2="Railway",$F$31,$F$32))*Q1030</f>
        <v>-1949743156.1808619</v>
      </c>
      <c r="V1030" s="3">
        <f t="shared" ref="V1030:V1093" si="54">(N1030+O1030+S1030)/-U1030</f>
        <v>0.75928376026696565</v>
      </c>
    </row>
    <row r="1031" spans="13:22" x14ac:dyDescent="0.25">
      <c r="M1031" s="3">
        <v>1027</v>
      </c>
      <c r="N1031" s="122">
        <f>('CBA Result'!$G$163*_xlfn.GAMMA.INV(T1031,IF($O$2="Railway",$D$31,$D$32),IF($O$2="Railway",$F$31,$F$32)))</f>
        <v>300563456.26974726</v>
      </c>
      <c r="O1031" s="122">
        <f>'CBA Result'!$G$162+'CBA Result'!$G$166+'CBA Result'!$G$167+'CBA Result'!$G$168+'CBA Result'!$G$169</f>
        <v>36081859.323037572</v>
      </c>
      <c r="P1031" s="122">
        <f>'CBA Result'!$G$164+'CBA Result'!$G$165</f>
        <v>3215028601.0041852</v>
      </c>
      <c r="Q1031" s="122">
        <f>'CBA Result'!$G$149</f>
        <v>-2742713597.7746048</v>
      </c>
      <c r="R1031" s="3">
        <v>0.89269752370398814</v>
      </c>
      <c r="S1031" s="122">
        <f t="shared" si="52"/>
        <v>6015522308.4663258</v>
      </c>
      <c r="T1031" s="3">
        <v>0.222990793008772</v>
      </c>
      <c r="U1031" s="122">
        <f t="shared" si="53"/>
        <v>-1420508030.1077173</v>
      </c>
      <c r="V1031" s="3">
        <f t="shared" si="54"/>
        <v>4.4717576313718022</v>
      </c>
    </row>
    <row r="1032" spans="13:22" x14ac:dyDescent="0.25">
      <c r="M1032" s="3">
        <v>1028</v>
      </c>
      <c r="N1032" s="122">
        <f>('CBA Result'!$G$163*_xlfn.GAMMA.INV(T1032,IF($O$2="Railway",$D$31,$D$32),IF($O$2="Railway",$F$31,$F$32)))</f>
        <v>579202812.53795016</v>
      </c>
      <c r="O1032" s="122">
        <f>'CBA Result'!$G$162+'CBA Result'!$G$166+'CBA Result'!$G$167+'CBA Result'!$G$168+'CBA Result'!$G$169</f>
        <v>36081859.323037572</v>
      </c>
      <c r="P1032" s="122">
        <f>'CBA Result'!$G$164+'CBA Result'!$G$165</f>
        <v>3215028601.0041852</v>
      </c>
      <c r="Q1032" s="122">
        <f>'CBA Result'!$G$149</f>
        <v>-2742713597.7746048</v>
      </c>
      <c r="R1032" s="3">
        <v>9.3116073534850297E-2</v>
      </c>
      <c r="S1032" s="122">
        <f t="shared" si="52"/>
        <v>1951030597.3532274</v>
      </c>
      <c r="T1032" s="3">
        <v>0.86249982657331192</v>
      </c>
      <c r="U1032" s="122">
        <f t="shared" si="53"/>
        <v>-2737399471.2541733</v>
      </c>
      <c r="V1032" s="3">
        <f t="shared" si="54"/>
        <v>0.93750119270623888</v>
      </c>
    </row>
    <row r="1033" spans="13:22" x14ac:dyDescent="0.25">
      <c r="M1033" s="3">
        <v>1029</v>
      </c>
      <c r="N1033" s="122">
        <f>('CBA Result'!$G$163*_xlfn.GAMMA.INV(T1033,IF($O$2="Railway",$D$31,$D$32),IF($O$2="Railway",$F$31,$F$32)))</f>
        <v>372723347.81285882</v>
      </c>
      <c r="O1033" s="122">
        <f>'CBA Result'!$G$162+'CBA Result'!$G$166+'CBA Result'!$G$167+'CBA Result'!$G$168+'CBA Result'!$G$169</f>
        <v>36081859.323037572</v>
      </c>
      <c r="P1033" s="122">
        <f>'CBA Result'!$G$164+'CBA Result'!$G$165</f>
        <v>3215028601.0041852</v>
      </c>
      <c r="Q1033" s="122">
        <f>'CBA Result'!$G$149</f>
        <v>-2742713597.7746048</v>
      </c>
      <c r="R1033" s="3">
        <v>0.89892038379856853</v>
      </c>
      <c r="S1033" s="122">
        <f t="shared" si="52"/>
        <v>6071901107.4877415</v>
      </c>
      <c r="T1033" s="3">
        <v>0.42158157527946694</v>
      </c>
      <c r="U1033" s="122">
        <f t="shared" si="53"/>
        <v>-1761546513.8304284</v>
      </c>
      <c r="V1033" s="3">
        <f t="shared" si="54"/>
        <v>3.6789867674464882</v>
      </c>
    </row>
    <row r="1034" spans="13:22" x14ac:dyDescent="0.25">
      <c r="M1034" s="3">
        <v>1030</v>
      </c>
      <c r="N1034" s="122">
        <f>('CBA Result'!$G$163*_xlfn.GAMMA.INV(T1034,IF($O$2="Railway",$D$31,$D$32),IF($O$2="Railway",$F$31,$F$32)))</f>
        <v>280775469.14710611</v>
      </c>
      <c r="O1034" s="122">
        <f>'CBA Result'!$G$162+'CBA Result'!$G$166+'CBA Result'!$G$167+'CBA Result'!$G$168+'CBA Result'!$G$169</f>
        <v>36081859.323037572</v>
      </c>
      <c r="P1034" s="122">
        <f>'CBA Result'!$G$164+'CBA Result'!$G$165</f>
        <v>3215028601.0041852</v>
      </c>
      <c r="Q1034" s="122">
        <f>'CBA Result'!$G$149</f>
        <v>-2742713597.7746048</v>
      </c>
      <c r="R1034" s="3">
        <v>0.68115320516526978</v>
      </c>
      <c r="S1034" s="122">
        <f t="shared" si="52"/>
        <v>4682756659.9273968</v>
      </c>
      <c r="T1034" s="3">
        <v>0.17544896606459337</v>
      </c>
      <c r="U1034" s="122">
        <f t="shared" si="53"/>
        <v>-1326987031.3933799</v>
      </c>
      <c r="V1034" s="3">
        <f t="shared" si="54"/>
        <v>3.7676434434689097</v>
      </c>
    </row>
    <row r="1035" spans="13:22" x14ac:dyDescent="0.25">
      <c r="M1035" s="3">
        <v>1031</v>
      </c>
      <c r="N1035" s="122">
        <f>('CBA Result'!$G$163*_xlfn.GAMMA.INV(T1035,IF($O$2="Railway",$D$31,$D$32),IF($O$2="Railway",$F$31,$F$32)))</f>
        <v>435971959.36773974</v>
      </c>
      <c r="O1035" s="122">
        <f>'CBA Result'!$G$162+'CBA Result'!$G$166+'CBA Result'!$G$167+'CBA Result'!$G$168+'CBA Result'!$G$169</f>
        <v>36081859.323037572</v>
      </c>
      <c r="P1035" s="122">
        <f>'CBA Result'!$G$164+'CBA Result'!$G$165</f>
        <v>3215028601.0041852</v>
      </c>
      <c r="Q1035" s="122">
        <f>'CBA Result'!$G$149</f>
        <v>-2742713597.7746048</v>
      </c>
      <c r="R1035" s="3">
        <v>0.19271341810203679</v>
      </c>
      <c r="S1035" s="122">
        <f t="shared" si="52"/>
        <v>2508000616.6203995</v>
      </c>
      <c r="T1035" s="3">
        <v>0.59437211782320654</v>
      </c>
      <c r="U1035" s="122">
        <f t="shared" si="53"/>
        <v>-2060468950.1170225</v>
      </c>
      <c r="V1035" s="3">
        <f t="shared" si="54"/>
        <v>1.4462991228972062</v>
      </c>
    </row>
    <row r="1036" spans="13:22" x14ac:dyDescent="0.25">
      <c r="M1036" s="3">
        <v>1032</v>
      </c>
      <c r="N1036" s="122">
        <f>('CBA Result'!$G$163*_xlfn.GAMMA.INV(T1036,IF($O$2="Railway",$D$31,$D$32),IF($O$2="Railway",$F$31,$F$32)))</f>
        <v>457950539.56474829</v>
      </c>
      <c r="O1036" s="122">
        <f>'CBA Result'!$G$162+'CBA Result'!$G$166+'CBA Result'!$G$167+'CBA Result'!$G$168+'CBA Result'!$G$169</f>
        <v>36081859.323037572</v>
      </c>
      <c r="P1036" s="122">
        <f>'CBA Result'!$G$164+'CBA Result'!$G$165</f>
        <v>3215028601.0041852</v>
      </c>
      <c r="Q1036" s="122">
        <f>'CBA Result'!$G$149</f>
        <v>-2742713597.7746048</v>
      </c>
      <c r="R1036" s="3">
        <v>0.11199500425141484</v>
      </c>
      <c r="S1036" s="122">
        <f t="shared" si="52"/>
        <v>2070187793.9790201</v>
      </c>
      <c r="T1036" s="3">
        <v>0.64824807442728472</v>
      </c>
      <c r="U1036" s="122">
        <f t="shared" si="53"/>
        <v>-2164343020.6633677</v>
      </c>
      <c r="V1036" s="3">
        <f t="shared" si="54"/>
        <v>1.1847568377035156</v>
      </c>
    </row>
    <row r="1037" spans="13:22" x14ac:dyDescent="0.25">
      <c r="M1037" s="3">
        <v>1033</v>
      </c>
      <c r="N1037" s="122">
        <f>('CBA Result'!$G$163*_xlfn.GAMMA.INV(T1037,IF($O$2="Railway",$D$31,$D$32),IF($O$2="Railway",$F$31,$F$32)))</f>
        <v>307921326.81913859</v>
      </c>
      <c r="O1037" s="122">
        <f>'CBA Result'!$G$162+'CBA Result'!$G$166+'CBA Result'!$G$167+'CBA Result'!$G$168+'CBA Result'!$G$169</f>
        <v>36081859.323037572</v>
      </c>
      <c r="P1037" s="122">
        <f>'CBA Result'!$G$164+'CBA Result'!$G$165</f>
        <v>3215028601.0041852</v>
      </c>
      <c r="Q1037" s="122">
        <f>'CBA Result'!$G$149</f>
        <v>-2742713597.7746048</v>
      </c>
      <c r="R1037" s="3">
        <v>0.46845507369600414</v>
      </c>
      <c r="S1037" s="122">
        <f t="shared" si="52"/>
        <v>3723438422.7549405</v>
      </c>
      <c r="T1037" s="3">
        <v>0.24176936819895378</v>
      </c>
      <c r="U1037" s="122">
        <f t="shared" si="53"/>
        <v>-1455282431.2595432</v>
      </c>
      <c r="V1037" s="3">
        <f t="shared" si="54"/>
        <v>2.7949499846409585</v>
      </c>
    </row>
    <row r="1038" spans="13:22" x14ac:dyDescent="0.25">
      <c r="M1038" s="3">
        <v>1034</v>
      </c>
      <c r="N1038" s="122">
        <f>('CBA Result'!$G$163*_xlfn.GAMMA.INV(T1038,IF($O$2="Railway",$D$31,$D$32),IF($O$2="Railway",$F$31,$F$32)))</f>
        <v>267933135.16341081</v>
      </c>
      <c r="O1038" s="122">
        <f>'CBA Result'!$G$162+'CBA Result'!$G$166+'CBA Result'!$G$167+'CBA Result'!$G$168+'CBA Result'!$G$169</f>
        <v>36081859.323037572</v>
      </c>
      <c r="P1038" s="122">
        <f>'CBA Result'!$G$164+'CBA Result'!$G$165</f>
        <v>3215028601.0041852</v>
      </c>
      <c r="Q1038" s="122">
        <f>'CBA Result'!$G$149</f>
        <v>-2742713597.7746048</v>
      </c>
      <c r="R1038" s="3">
        <v>0.3170823829310252</v>
      </c>
      <c r="S1038" s="122">
        <f t="shared" si="52"/>
        <v>3078731637.8922634</v>
      </c>
      <c r="T1038" s="3">
        <v>0.14728945854351505</v>
      </c>
      <c r="U1038" s="122">
        <f t="shared" si="53"/>
        <v>-1266292232.4461913</v>
      </c>
      <c r="V1038" s="3">
        <f t="shared" si="54"/>
        <v>2.671379122214157</v>
      </c>
    </row>
    <row r="1039" spans="13:22" x14ac:dyDescent="0.25">
      <c r="M1039" s="3">
        <v>1035</v>
      </c>
      <c r="N1039" s="122">
        <f>('CBA Result'!$G$163*_xlfn.GAMMA.INV(T1039,IF($O$2="Railway",$D$31,$D$32),IF($O$2="Railway",$F$31,$F$32)))</f>
        <v>294960368.5279274</v>
      </c>
      <c r="O1039" s="122">
        <f>'CBA Result'!$G$162+'CBA Result'!$G$166+'CBA Result'!$G$167+'CBA Result'!$G$168+'CBA Result'!$G$169</f>
        <v>36081859.323037572</v>
      </c>
      <c r="P1039" s="122">
        <f>'CBA Result'!$G$164+'CBA Result'!$G$165</f>
        <v>3215028601.0041852</v>
      </c>
      <c r="Q1039" s="122">
        <f>'CBA Result'!$G$149</f>
        <v>-2742713597.7746048</v>
      </c>
      <c r="R1039" s="3">
        <v>0.62822147363013159</v>
      </c>
      <c r="S1039" s="122">
        <f t="shared" si="52"/>
        <v>4428284294.1366482</v>
      </c>
      <c r="T1039" s="3">
        <v>0.20906579037646078</v>
      </c>
      <c r="U1039" s="122">
        <f t="shared" si="53"/>
        <v>-1394026996.021158</v>
      </c>
      <c r="V1039" s="3">
        <f t="shared" si="54"/>
        <v>3.4140849033567622</v>
      </c>
    </row>
    <row r="1040" spans="13:22" x14ac:dyDescent="0.25">
      <c r="M1040" s="3">
        <v>1036</v>
      </c>
      <c r="N1040" s="122">
        <f>('CBA Result'!$G$163*_xlfn.GAMMA.INV(T1040,IF($O$2="Railway",$D$31,$D$32),IF($O$2="Railway",$F$31,$F$32)))</f>
        <v>349631614.96636438</v>
      </c>
      <c r="O1040" s="122">
        <f>'CBA Result'!$G$162+'CBA Result'!$G$166+'CBA Result'!$G$167+'CBA Result'!$G$168+'CBA Result'!$G$169</f>
        <v>36081859.323037572</v>
      </c>
      <c r="P1040" s="122">
        <f>'CBA Result'!$G$164+'CBA Result'!$G$165</f>
        <v>3215028601.0041852</v>
      </c>
      <c r="Q1040" s="122">
        <f>'CBA Result'!$G$149</f>
        <v>-2742713597.7746048</v>
      </c>
      <c r="R1040" s="3">
        <v>0.24895519089076201</v>
      </c>
      <c r="S1040" s="122">
        <f t="shared" si="52"/>
        <v>2775331512.2583127</v>
      </c>
      <c r="T1040" s="3">
        <v>0.35581678322249333</v>
      </c>
      <c r="U1040" s="122">
        <f t="shared" si="53"/>
        <v>-1652411516.6998768</v>
      </c>
      <c r="V1040" s="3">
        <f t="shared" si="54"/>
        <v>1.9129889586226161</v>
      </c>
    </row>
    <row r="1041" spans="13:22" x14ac:dyDescent="0.25">
      <c r="M1041" s="3">
        <v>1037</v>
      </c>
      <c r="N1041" s="122">
        <f>('CBA Result'!$G$163*_xlfn.GAMMA.INV(T1041,IF($O$2="Railway",$D$31,$D$32),IF($O$2="Railway",$F$31,$F$32)))</f>
        <v>279825400.50472724</v>
      </c>
      <c r="O1041" s="122">
        <f>'CBA Result'!$G$162+'CBA Result'!$G$166+'CBA Result'!$G$167+'CBA Result'!$G$168+'CBA Result'!$G$169</f>
        <v>36081859.323037572</v>
      </c>
      <c r="P1041" s="122">
        <f>'CBA Result'!$G$164+'CBA Result'!$G$165</f>
        <v>3215028601.0041852</v>
      </c>
      <c r="Q1041" s="122">
        <f>'CBA Result'!$G$149</f>
        <v>-2742713597.7746048</v>
      </c>
      <c r="R1041" s="3">
        <v>0.2260999654304755</v>
      </c>
      <c r="S1041" s="122">
        <f t="shared" si="52"/>
        <v>2669112286.5572619</v>
      </c>
      <c r="T1041" s="3">
        <v>0.17328807554287651</v>
      </c>
      <c r="U1041" s="122">
        <f t="shared" si="53"/>
        <v>-1322496864.3171751</v>
      </c>
      <c r="V1041" s="3">
        <f t="shared" si="54"/>
        <v>2.2571089784218406</v>
      </c>
    </row>
    <row r="1042" spans="13:22" x14ac:dyDescent="0.25">
      <c r="M1042" s="3">
        <v>1038</v>
      </c>
      <c r="N1042" s="122">
        <f>('CBA Result'!$G$163*_xlfn.GAMMA.INV(T1042,IF($O$2="Railway",$D$31,$D$32),IF($O$2="Railway",$F$31,$F$32)))</f>
        <v>607897332.15367591</v>
      </c>
      <c r="O1042" s="122">
        <f>'CBA Result'!$G$162+'CBA Result'!$G$166+'CBA Result'!$G$167+'CBA Result'!$G$168+'CBA Result'!$G$169</f>
        <v>36081859.323037572</v>
      </c>
      <c r="P1042" s="122">
        <f>'CBA Result'!$G$164+'CBA Result'!$G$165</f>
        <v>3215028601.0041852</v>
      </c>
      <c r="Q1042" s="122">
        <f>'CBA Result'!$G$149</f>
        <v>-2742713597.7746048</v>
      </c>
      <c r="R1042" s="3">
        <v>0.50336559725811836</v>
      </c>
      <c r="S1042" s="122">
        <f t="shared" si="52"/>
        <v>3872577118.2426353</v>
      </c>
      <c r="T1042" s="3">
        <v>0.89349620099463856</v>
      </c>
      <c r="U1042" s="122">
        <f t="shared" si="53"/>
        <v>-2873014080.0296335</v>
      </c>
      <c r="V1042" s="3">
        <f t="shared" si="54"/>
        <v>1.5720620170691133</v>
      </c>
    </row>
    <row r="1043" spans="13:22" x14ac:dyDescent="0.25">
      <c r="M1043" s="3">
        <v>1039</v>
      </c>
      <c r="N1043" s="122">
        <f>('CBA Result'!$G$163*_xlfn.GAMMA.INV(T1043,IF($O$2="Railway",$D$31,$D$32),IF($O$2="Railway",$F$31,$F$32)))</f>
        <v>263578767.95106387</v>
      </c>
      <c r="O1043" s="122">
        <f>'CBA Result'!$G$162+'CBA Result'!$G$166+'CBA Result'!$G$167+'CBA Result'!$G$168+'CBA Result'!$G$169</f>
        <v>36081859.323037572</v>
      </c>
      <c r="P1043" s="122">
        <f>'CBA Result'!$G$164+'CBA Result'!$G$165</f>
        <v>3215028601.0041852</v>
      </c>
      <c r="Q1043" s="122">
        <f>'CBA Result'!$G$149</f>
        <v>-2742713597.7746048</v>
      </c>
      <c r="R1043" s="3">
        <v>0.3065981400572626</v>
      </c>
      <c r="S1043" s="122">
        <f t="shared" si="52"/>
        <v>3033015862.2120671</v>
      </c>
      <c r="T1043" s="3">
        <v>0.13827911614950839</v>
      </c>
      <c r="U1043" s="122">
        <f t="shared" si="53"/>
        <v>-1245712839.1029589</v>
      </c>
      <c r="V1043" s="3">
        <f t="shared" si="54"/>
        <v>2.6753168024550806</v>
      </c>
    </row>
    <row r="1044" spans="13:22" x14ac:dyDescent="0.25">
      <c r="M1044" s="3">
        <v>1040</v>
      </c>
      <c r="N1044" s="122">
        <f>('CBA Result'!$G$163*_xlfn.GAMMA.INV(T1044,IF($O$2="Railway",$D$31,$D$32),IF($O$2="Railway",$F$31,$F$32)))</f>
        <v>392513859.39826465</v>
      </c>
      <c r="O1044" s="122">
        <f>'CBA Result'!$G$162+'CBA Result'!$G$166+'CBA Result'!$G$167+'CBA Result'!$G$168+'CBA Result'!$G$169</f>
        <v>36081859.323037572</v>
      </c>
      <c r="P1044" s="122">
        <f>'CBA Result'!$G$164+'CBA Result'!$G$165</f>
        <v>3215028601.0041852</v>
      </c>
      <c r="Q1044" s="122">
        <f>'CBA Result'!$G$149</f>
        <v>-2742713597.7746048</v>
      </c>
      <c r="R1044" s="3">
        <v>0.20671349333859246</v>
      </c>
      <c r="S1044" s="122">
        <f t="shared" si="52"/>
        <v>2576543242.6505437</v>
      </c>
      <c r="T1044" s="3">
        <v>0.47758435972299385</v>
      </c>
      <c r="U1044" s="122">
        <f t="shared" si="53"/>
        <v>-1855079443.5348916</v>
      </c>
      <c r="V1044" s="3">
        <f t="shared" si="54"/>
        <v>1.6199516262470637</v>
      </c>
    </row>
    <row r="1045" spans="13:22" x14ac:dyDescent="0.25">
      <c r="M1045" s="3">
        <v>1041</v>
      </c>
      <c r="N1045" s="122">
        <f>('CBA Result'!$G$163*_xlfn.GAMMA.INV(T1045,IF($O$2="Railway",$D$31,$D$32),IF($O$2="Railway",$F$31,$F$32)))</f>
        <v>526779186.47474748</v>
      </c>
      <c r="O1045" s="122">
        <f>'CBA Result'!$G$162+'CBA Result'!$G$166+'CBA Result'!$G$167+'CBA Result'!$G$168+'CBA Result'!$G$169</f>
        <v>36081859.323037572</v>
      </c>
      <c r="P1045" s="122">
        <f>'CBA Result'!$G$164+'CBA Result'!$G$165</f>
        <v>3215028601.0041852</v>
      </c>
      <c r="Q1045" s="122">
        <f>'CBA Result'!$G$149</f>
        <v>-2742713597.7746048</v>
      </c>
      <c r="R1045" s="3">
        <v>0.60770644571916899</v>
      </c>
      <c r="S1045" s="122">
        <f t="shared" si="52"/>
        <v>4333439079.7159119</v>
      </c>
      <c r="T1045" s="3">
        <v>0.78741459467316699</v>
      </c>
      <c r="U1045" s="122">
        <f t="shared" si="53"/>
        <v>-2489637541.9951801</v>
      </c>
      <c r="V1045" s="3">
        <f t="shared" si="54"/>
        <v>1.96667187207895</v>
      </c>
    </row>
    <row r="1046" spans="13:22" x14ac:dyDescent="0.25">
      <c r="M1046" s="3">
        <v>1042</v>
      </c>
      <c r="N1046" s="122">
        <f>('CBA Result'!$G$163*_xlfn.GAMMA.INV(T1046,IF($O$2="Railway",$D$31,$D$32),IF($O$2="Railway",$F$31,$F$32)))</f>
        <v>197992582.55019623</v>
      </c>
      <c r="O1046" s="122">
        <f>'CBA Result'!$G$162+'CBA Result'!$G$166+'CBA Result'!$G$167+'CBA Result'!$G$168+'CBA Result'!$G$169</f>
        <v>36081859.323037572</v>
      </c>
      <c r="P1046" s="122">
        <f>'CBA Result'!$G$164+'CBA Result'!$G$165</f>
        <v>3215028601.0041852</v>
      </c>
      <c r="Q1046" s="122">
        <f>'CBA Result'!$G$149</f>
        <v>-2742713597.7746048</v>
      </c>
      <c r="R1046" s="3">
        <v>0.73359617396264221</v>
      </c>
      <c r="S1046" s="122">
        <f t="shared" si="52"/>
        <v>4953487010.0490341</v>
      </c>
      <c r="T1046" s="3">
        <v>3.9643105950322943E-2</v>
      </c>
      <c r="U1046" s="122">
        <f t="shared" si="53"/>
        <v>-935742677.78550172</v>
      </c>
      <c r="V1046" s="3">
        <f t="shared" si="54"/>
        <v>5.5437905901641491</v>
      </c>
    </row>
    <row r="1047" spans="13:22" x14ac:dyDescent="0.25">
      <c r="M1047" s="3">
        <v>1043</v>
      </c>
      <c r="N1047" s="122">
        <f>('CBA Result'!$G$163*_xlfn.GAMMA.INV(T1047,IF($O$2="Railway",$D$31,$D$32),IF($O$2="Railway",$F$31,$F$32)))</f>
        <v>329884323.86812443</v>
      </c>
      <c r="O1047" s="122">
        <f>'CBA Result'!$G$162+'CBA Result'!$G$166+'CBA Result'!$G$167+'CBA Result'!$G$168+'CBA Result'!$G$169</f>
        <v>36081859.323037572</v>
      </c>
      <c r="P1047" s="122">
        <f>'CBA Result'!$G$164+'CBA Result'!$G$165</f>
        <v>3215028601.0041852</v>
      </c>
      <c r="Q1047" s="122">
        <f>'CBA Result'!$G$149</f>
        <v>-2742713597.7746048</v>
      </c>
      <c r="R1047" s="3">
        <v>0.83525764644979061</v>
      </c>
      <c r="S1047" s="122">
        <f t="shared" si="52"/>
        <v>5567971926.5314398</v>
      </c>
      <c r="T1047" s="3">
        <v>0.30055846751370152</v>
      </c>
      <c r="U1047" s="122">
        <f t="shared" si="53"/>
        <v>-1559082853.5082033</v>
      </c>
      <c r="V1047" s="3">
        <f t="shared" si="54"/>
        <v>3.8060441087978267</v>
      </c>
    </row>
    <row r="1048" spans="13:22" x14ac:dyDescent="0.25">
      <c r="M1048" s="3">
        <v>1044</v>
      </c>
      <c r="N1048" s="122">
        <f>('CBA Result'!$G$163*_xlfn.GAMMA.INV(T1048,IF($O$2="Railway",$D$31,$D$32),IF($O$2="Railway",$F$31,$F$32)))</f>
        <v>694985075.46190298</v>
      </c>
      <c r="O1048" s="122">
        <f>'CBA Result'!$G$162+'CBA Result'!$G$166+'CBA Result'!$G$167+'CBA Result'!$G$168+'CBA Result'!$G$169</f>
        <v>36081859.323037572</v>
      </c>
      <c r="P1048" s="122">
        <f>'CBA Result'!$G$164+'CBA Result'!$G$165</f>
        <v>3215028601.0041852</v>
      </c>
      <c r="Q1048" s="122">
        <f>'CBA Result'!$G$149</f>
        <v>-2742713597.7746048</v>
      </c>
      <c r="R1048" s="3">
        <v>0.23204196932902177</v>
      </c>
      <c r="S1048" s="122">
        <f t="shared" si="52"/>
        <v>2697006267.584157</v>
      </c>
      <c r="T1048" s="3">
        <v>0.95400695340418651</v>
      </c>
      <c r="U1048" s="122">
        <f t="shared" si="53"/>
        <v>-3284603832.9178586</v>
      </c>
      <c r="V1048" s="3">
        <f t="shared" si="54"/>
        <v>1.0436793527467174</v>
      </c>
    </row>
    <row r="1049" spans="13:22" x14ac:dyDescent="0.25">
      <c r="M1049" s="3">
        <v>1045</v>
      </c>
      <c r="N1049" s="122">
        <f>('CBA Result'!$G$163*_xlfn.GAMMA.INV(T1049,IF($O$2="Railway",$D$31,$D$32),IF($O$2="Railway",$F$31,$F$32)))</f>
        <v>196022932.88409472</v>
      </c>
      <c r="O1049" s="122">
        <f>'CBA Result'!$G$162+'CBA Result'!$G$166+'CBA Result'!$G$167+'CBA Result'!$G$168+'CBA Result'!$G$169</f>
        <v>36081859.323037572</v>
      </c>
      <c r="P1049" s="122">
        <f>'CBA Result'!$G$164+'CBA Result'!$G$165</f>
        <v>3215028601.0041852</v>
      </c>
      <c r="Q1049" s="122">
        <f>'CBA Result'!$G$149</f>
        <v>-2742713597.7746048</v>
      </c>
      <c r="R1049" s="3">
        <v>0.14305994922675047</v>
      </c>
      <c r="S1049" s="122">
        <f t="shared" si="52"/>
        <v>2249529096.0986476</v>
      </c>
      <c r="T1049" s="3">
        <v>3.7772941082576894E-2</v>
      </c>
      <c r="U1049" s="122">
        <f t="shared" si="53"/>
        <v>-926433817.68014967</v>
      </c>
      <c r="V1049" s="3">
        <f t="shared" si="54"/>
        <v>2.6786952731496267</v>
      </c>
    </row>
    <row r="1050" spans="13:22" x14ac:dyDescent="0.25">
      <c r="M1050" s="3">
        <v>1046</v>
      </c>
      <c r="N1050" s="122">
        <f>('CBA Result'!$G$163*_xlfn.GAMMA.INV(T1050,IF($O$2="Railway",$D$31,$D$32),IF($O$2="Railway",$F$31,$F$32)))</f>
        <v>272729538.36309981</v>
      </c>
      <c r="O1050" s="122">
        <f>'CBA Result'!$G$162+'CBA Result'!$G$166+'CBA Result'!$G$167+'CBA Result'!$G$168+'CBA Result'!$G$169</f>
        <v>36081859.323037572</v>
      </c>
      <c r="P1050" s="122">
        <f>'CBA Result'!$G$164+'CBA Result'!$G$165</f>
        <v>3215028601.0041852</v>
      </c>
      <c r="Q1050" s="122">
        <f>'CBA Result'!$G$149</f>
        <v>-2742713597.7746048</v>
      </c>
      <c r="R1050" s="3">
        <v>0.32154569808862465</v>
      </c>
      <c r="S1050" s="122">
        <f t="shared" si="52"/>
        <v>3098112020.7251415</v>
      </c>
      <c r="T1050" s="3">
        <v>0.15753597166837952</v>
      </c>
      <c r="U1050" s="122">
        <f t="shared" si="53"/>
        <v>-1288960754.2463858</v>
      </c>
      <c r="V1050" s="3">
        <f t="shared" si="54"/>
        <v>2.6431552762079229</v>
      </c>
    </row>
    <row r="1051" spans="13:22" x14ac:dyDescent="0.25">
      <c r="M1051" s="3">
        <v>1047</v>
      </c>
      <c r="N1051" s="122">
        <f>('CBA Result'!$G$163*_xlfn.GAMMA.INV(T1051,IF($O$2="Railway",$D$31,$D$32),IF($O$2="Railway",$F$31,$F$32)))</f>
        <v>344639255.68697608</v>
      </c>
      <c r="O1051" s="122">
        <f>'CBA Result'!$G$162+'CBA Result'!$G$166+'CBA Result'!$G$167+'CBA Result'!$G$168+'CBA Result'!$G$169</f>
        <v>36081859.323037572</v>
      </c>
      <c r="P1051" s="122">
        <f>'CBA Result'!$G$164+'CBA Result'!$G$165</f>
        <v>3215028601.0041852</v>
      </c>
      <c r="Q1051" s="122">
        <f>'CBA Result'!$G$149</f>
        <v>-2742713597.7746048</v>
      </c>
      <c r="R1051" s="3">
        <v>0.13868189529874619</v>
      </c>
      <c r="S1051" s="122">
        <f t="shared" si="52"/>
        <v>2225262908.2435508</v>
      </c>
      <c r="T1051" s="3">
        <v>0.34170624630895519</v>
      </c>
      <c r="U1051" s="122">
        <f t="shared" si="53"/>
        <v>-1628816877.0401928</v>
      </c>
      <c r="V1051" s="3">
        <f t="shared" si="54"/>
        <v>1.5999244973376212</v>
      </c>
    </row>
    <row r="1052" spans="13:22" x14ac:dyDescent="0.25">
      <c r="M1052" s="3">
        <v>1048</v>
      </c>
      <c r="N1052" s="122">
        <f>('CBA Result'!$G$163*_xlfn.GAMMA.INV(T1052,IF($O$2="Railway",$D$31,$D$32),IF($O$2="Railway",$F$31,$F$32)))</f>
        <v>320101851.17467409</v>
      </c>
      <c r="O1052" s="122">
        <f>'CBA Result'!$G$162+'CBA Result'!$G$166+'CBA Result'!$G$167+'CBA Result'!$G$168+'CBA Result'!$G$169</f>
        <v>36081859.323037572</v>
      </c>
      <c r="P1052" s="122">
        <f>'CBA Result'!$G$164+'CBA Result'!$G$165</f>
        <v>3215028601.0041852</v>
      </c>
      <c r="Q1052" s="122">
        <f>'CBA Result'!$G$149</f>
        <v>-2742713597.7746048</v>
      </c>
      <c r="R1052" s="3">
        <v>0.67376131026588848</v>
      </c>
      <c r="S1052" s="122">
        <f t="shared" si="52"/>
        <v>4646239683.7668438</v>
      </c>
      <c r="T1052" s="3">
        <v>0.27392977223226245</v>
      </c>
      <c r="U1052" s="122">
        <f t="shared" si="53"/>
        <v>-1512849418.5197384</v>
      </c>
      <c r="V1052" s="3">
        <f t="shared" si="54"/>
        <v>3.3066234702718944</v>
      </c>
    </row>
    <row r="1053" spans="13:22" x14ac:dyDescent="0.25">
      <c r="M1053" s="3">
        <v>1049</v>
      </c>
      <c r="N1053" s="122">
        <f>('CBA Result'!$G$163*_xlfn.GAMMA.INV(T1053,IF($O$2="Railway",$D$31,$D$32),IF($O$2="Railway",$F$31,$F$32)))</f>
        <v>330359482.33045799</v>
      </c>
      <c r="O1053" s="122">
        <f>'CBA Result'!$G$162+'CBA Result'!$G$166+'CBA Result'!$G$167+'CBA Result'!$G$168+'CBA Result'!$G$169</f>
        <v>36081859.323037572</v>
      </c>
      <c r="P1053" s="122">
        <f>'CBA Result'!$G$164+'CBA Result'!$G$165</f>
        <v>3215028601.0041852</v>
      </c>
      <c r="Q1053" s="122">
        <f>'CBA Result'!$G$149</f>
        <v>-2742713597.7746048</v>
      </c>
      <c r="R1053" s="3">
        <v>0.82685277353022335</v>
      </c>
      <c r="S1053" s="122">
        <f t="shared" si="52"/>
        <v>5510539265.2594662</v>
      </c>
      <c r="T1053" s="3">
        <v>0.30186704388697727</v>
      </c>
      <c r="U1053" s="122">
        <f t="shared" si="53"/>
        <v>-1561328523.7559953</v>
      </c>
      <c r="V1053" s="3">
        <f t="shared" si="54"/>
        <v>3.764089695085477</v>
      </c>
    </row>
    <row r="1054" spans="13:22" x14ac:dyDescent="0.25">
      <c r="M1054" s="3">
        <v>1050</v>
      </c>
      <c r="N1054" s="122">
        <f>('CBA Result'!$G$163*_xlfn.GAMMA.INV(T1054,IF($O$2="Railway",$D$31,$D$32),IF($O$2="Railway",$F$31,$F$32)))</f>
        <v>362692808.73200417</v>
      </c>
      <c r="O1054" s="122">
        <f>'CBA Result'!$G$162+'CBA Result'!$G$166+'CBA Result'!$G$167+'CBA Result'!$G$168+'CBA Result'!$G$169</f>
        <v>36081859.323037572</v>
      </c>
      <c r="P1054" s="122">
        <f>'CBA Result'!$G$164+'CBA Result'!$G$165</f>
        <v>3215028601.0041852</v>
      </c>
      <c r="Q1054" s="122">
        <f>'CBA Result'!$G$149</f>
        <v>-2742713597.7746048</v>
      </c>
      <c r="R1054" s="3">
        <v>0.54485519652986214</v>
      </c>
      <c r="S1054" s="122">
        <f t="shared" si="52"/>
        <v>4052409647.2920866</v>
      </c>
      <c r="T1054" s="3">
        <v>0.39297545828938973</v>
      </c>
      <c r="U1054" s="122">
        <f t="shared" si="53"/>
        <v>-1714140679.8428266</v>
      </c>
      <c r="V1054" s="3">
        <f t="shared" si="54"/>
        <v>2.5967438773784117</v>
      </c>
    </row>
    <row r="1055" spans="13:22" x14ac:dyDescent="0.25">
      <c r="M1055" s="3">
        <v>1051</v>
      </c>
      <c r="N1055" s="122">
        <f>('CBA Result'!$G$163*_xlfn.GAMMA.INV(T1055,IF($O$2="Railway",$D$31,$D$32),IF($O$2="Railway",$F$31,$F$32)))</f>
        <v>366372683.31270385</v>
      </c>
      <c r="O1055" s="122">
        <f>'CBA Result'!$G$162+'CBA Result'!$G$166+'CBA Result'!$G$167+'CBA Result'!$G$168+'CBA Result'!$G$169</f>
        <v>36081859.323037572</v>
      </c>
      <c r="P1055" s="122">
        <f>'CBA Result'!$G$164+'CBA Result'!$G$165</f>
        <v>3215028601.0041852</v>
      </c>
      <c r="Q1055" s="122">
        <f>'CBA Result'!$G$149</f>
        <v>-2742713597.7746048</v>
      </c>
      <c r="R1055" s="3">
        <v>0.30927194801940683</v>
      </c>
      <c r="S1055" s="122">
        <f t="shared" si="52"/>
        <v>3044701586.6913576</v>
      </c>
      <c r="T1055" s="3">
        <v>0.40347295868885635</v>
      </c>
      <c r="U1055" s="122">
        <f t="shared" si="53"/>
        <v>-1731532319.7199707</v>
      </c>
      <c r="V1055" s="3">
        <f t="shared" si="54"/>
        <v>1.9908124671242549</v>
      </c>
    </row>
    <row r="1056" spans="13:22" x14ac:dyDescent="0.25">
      <c r="M1056" s="3">
        <v>1052</v>
      </c>
      <c r="N1056" s="122">
        <f>('CBA Result'!$G$163*_xlfn.GAMMA.INV(T1056,IF($O$2="Railway",$D$31,$D$32),IF($O$2="Railway",$F$31,$F$32)))</f>
        <v>710557561.55472958</v>
      </c>
      <c r="O1056" s="122">
        <f>'CBA Result'!$G$162+'CBA Result'!$G$166+'CBA Result'!$G$167+'CBA Result'!$G$168+'CBA Result'!$G$169</f>
        <v>36081859.323037572</v>
      </c>
      <c r="P1056" s="122">
        <f>'CBA Result'!$G$164+'CBA Result'!$G$165</f>
        <v>3215028601.0041852</v>
      </c>
      <c r="Q1056" s="122">
        <f>'CBA Result'!$G$149</f>
        <v>-2742713597.7746048</v>
      </c>
      <c r="R1056" s="3">
        <v>0.90470061077740582</v>
      </c>
      <c r="S1056" s="122">
        <f t="shared" si="52"/>
        <v>6126190599.9607878</v>
      </c>
      <c r="T1056" s="3">
        <v>0.96078301824642098</v>
      </c>
      <c r="U1056" s="122">
        <f t="shared" si="53"/>
        <v>-3358201740.7212214</v>
      </c>
      <c r="V1056" s="3">
        <f t="shared" si="54"/>
        <v>2.0465804473564826</v>
      </c>
    </row>
    <row r="1057" spans="13:22" x14ac:dyDescent="0.25">
      <c r="M1057" s="3">
        <v>1053</v>
      </c>
      <c r="N1057" s="122">
        <f>('CBA Result'!$G$163*_xlfn.GAMMA.INV(T1057,IF($O$2="Railway",$D$31,$D$32),IF($O$2="Railway",$F$31,$F$32)))</f>
        <v>247732328.81629151</v>
      </c>
      <c r="O1057" s="122">
        <f>'CBA Result'!$G$162+'CBA Result'!$G$166+'CBA Result'!$G$167+'CBA Result'!$G$168+'CBA Result'!$G$169</f>
        <v>36081859.323037572</v>
      </c>
      <c r="P1057" s="122">
        <f>'CBA Result'!$G$164+'CBA Result'!$G$165</f>
        <v>3215028601.0041852</v>
      </c>
      <c r="Q1057" s="122">
        <f>'CBA Result'!$G$149</f>
        <v>-2742713597.7746048</v>
      </c>
      <c r="R1057" s="3">
        <v>0.44536777202860944</v>
      </c>
      <c r="S1057" s="122">
        <f t="shared" si="52"/>
        <v>3625466759.8581195</v>
      </c>
      <c r="T1057" s="3">
        <v>0.10795574616691561</v>
      </c>
      <c r="U1057" s="122">
        <f t="shared" si="53"/>
        <v>-1170820188.0836837</v>
      </c>
      <c r="V1057" s="3">
        <f t="shared" si="54"/>
        <v>3.3389251293965856</v>
      </c>
    </row>
    <row r="1058" spans="13:22" x14ac:dyDescent="0.25">
      <c r="M1058" s="3">
        <v>1054</v>
      </c>
      <c r="N1058" s="122">
        <f>('CBA Result'!$G$163*_xlfn.GAMMA.INV(T1058,IF($O$2="Railway",$D$31,$D$32),IF($O$2="Railway",$F$31,$F$32)))</f>
        <v>531246435.46093005</v>
      </c>
      <c r="O1058" s="122">
        <f>'CBA Result'!$G$162+'CBA Result'!$G$166+'CBA Result'!$G$167+'CBA Result'!$G$168+'CBA Result'!$G$169</f>
        <v>36081859.323037572</v>
      </c>
      <c r="P1058" s="122">
        <f>'CBA Result'!$G$164+'CBA Result'!$G$165</f>
        <v>3215028601.0041852</v>
      </c>
      <c r="Q1058" s="122">
        <f>'CBA Result'!$G$149</f>
        <v>-2742713597.7746048</v>
      </c>
      <c r="R1058" s="3">
        <v>0.80187592521155227</v>
      </c>
      <c r="S1058" s="122">
        <f t="shared" si="52"/>
        <v>5348403512.1560116</v>
      </c>
      <c r="T1058" s="3">
        <v>0.79482333716405174</v>
      </c>
      <c r="U1058" s="122">
        <f t="shared" si="53"/>
        <v>-2510750431.5530767</v>
      </c>
      <c r="V1058" s="3">
        <f t="shared" si="54"/>
        <v>2.3561608245072296</v>
      </c>
    </row>
    <row r="1059" spans="13:22" x14ac:dyDescent="0.25">
      <c r="M1059" s="3">
        <v>1055</v>
      </c>
      <c r="N1059" s="122">
        <f>('CBA Result'!$G$163*_xlfn.GAMMA.INV(T1059,IF($O$2="Railway",$D$31,$D$32),IF($O$2="Railway",$F$31,$F$32)))</f>
        <v>256122097.25838786</v>
      </c>
      <c r="O1059" s="122">
        <f>'CBA Result'!$G$162+'CBA Result'!$G$166+'CBA Result'!$G$167+'CBA Result'!$G$168+'CBA Result'!$G$169</f>
        <v>36081859.323037572</v>
      </c>
      <c r="P1059" s="122">
        <f>'CBA Result'!$G$164+'CBA Result'!$G$165</f>
        <v>3215028601.0041852</v>
      </c>
      <c r="Q1059" s="122">
        <f>'CBA Result'!$G$149</f>
        <v>-2742713597.7746048</v>
      </c>
      <c r="R1059" s="3">
        <v>0.40909938078317887</v>
      </c>
      <c r="S1059" s="122">
        <f t="shared" si="52"/>
        <v>3471969571.8921456</v>
      </c>
      <c r="T1059" s="3">
        <v>0.12351788767728855</v>
      </c>
      <c r="U1059" s="122">
        <f t="shared" si="53"/>
        <v>-1210471493.6370986</v>
      </c>
      <c r="V1059" s="3">
        <f t="shared" si="54"/>
        <v>3.1096754845199821</v>
      </c>
    </row>
    <row r="1060" spans="13:22" x14ac:dyDescent="0.25">
      <c r="M1060" s="3">
        <v>1056</v>
      </c>
      <c r="N1060" s="122">
        <f>('CBA Result'!$G$163*_xlfn.GAMMA.INV(T1060,IF($O$2="Railway",$D$31,$D$32),IF($O$2="Railway",$F$31,$F$32)))</f>
        <v>274348706.87257689</v>
      </c>
      <c r="O1060" s="122">
        <f>'CBA Result'!$G$162+'CBA Result'!$G$166+'CBA Result'!$G$167+'CBA Result'!$G$168+'CBA Result'!$G$169</f>
        <v>36081859.323037572</v>
      </c>
      <c r="P1060" s="122">
        <f>'CBA Result'!$G$164+'CBA Result'!$G$165</f>
        <v>3215028601.0041852</v>
      </c>
      <c r="Q1060" s="122">
        <f>'CBA Result'!$G$149</f>
        <v>-2742713597.7746048</v>
      </c>
      <c r="R1060" s="3">
        <v>0.98790926299188142</v>
      </c>
      <c r="S1060" s="122">
        <f t="shared" si="52"/>
        <v>7457046584.3907404</v>
      </c>
      <c r="T1060" s="3">
        <v>0.16106909806597602</v>
      </c>
      <c r="U1060" s="122">
        <f t="shared" si="53"/>
        <v>-1296613187.7735858</v>
      </c>
      <c r="V1060" s="3">
        <f t="shared" si="54"/>
        <v>5.9905893475631604</v>
      </c>
    </row>
    <row r="1061" spans="13:22" x14ac:dyDescent="0.25">
      <c r="M1061" s="3">
        <v>1057</v>
      </c>
      <c r="N1061" s="122">
        <f>('CBA Result'!$G$163*_xlfn.GAMMA.INV(T1061,IF($O$2="Railway",$D$31,$D$32),IF($O$2="Railway",$F$31,$F$32)))</f>
        <v>265005366.06315407</v>
      </c>
      <c r="O1061" s="122">
        <f>'CBA Result'!$G$162+'CBA Result'!$G$166+'CBA Result'!$G$167+'CBA Result'!$G$168+'CBA Result'!$G$169</f>
        <v>36081859.323037572</v>
      </c>
      <c r="P1061" s="122">
        <f>'CBA Result'!$G$164+'CBA Result'!$G$165</f>
        <v>3215028601.0041852</v>
      </c>
      <c r="Q1061" s="122">
        <f>'CBA Result'!$G$149</f>
        <v>-2742713597.7746048</v>
      </c>
      <c r="R1061" s="3">
        <v>0.9718046560657384</v>
      </c>
      <c r="S1061" s="122">
        <f t="shared" si="52"/>
        <v>7021229821.6790209</v>
      </c>
      <c r="T1061" s="3">
        <v>0.14119998942197853</v>
      </c>
      <c r="U1061" s="122">
        <f t="shared" si="53"/>
        <v>-1252455156.0137076</v>
      </c>
      <c r="V1061" s="3">
        <f t="shared" si="54"/>
        <v>5.8463706360318364</v>
      </c>
    </row>
    <row r="1062" spans="13:22" x14ac:dyDescent="0.25">
      <c r="M1062" s="3">
        <v>1058</v>
      </c>
      <c r="N1062" s="122">
        <f>('CBA Result'!$G$163*_xlfn.GAMMA.INV(T1062,IF($O$2="Railway",$D$31,$D$32),IF($O$2="Railway",$F$31,$F$32)))</f>
        <v>306611410.58733827</v>
      </c>
      <c r="O1062" s="122">
        <f>'CBA Result'!$G$162+'CBA Result'!$G$166+'CBA Result'!$G$167+'CBA Result'!$G$168+'CBA Result'!$G$169</f>
        <v>36081859.323037572</v>
      </c>
      <c r="P1062" s="122">
        <f>'CBA Result'!$G$164+'CBA Result'!$G$165</f>
        <v>3215028601.0041852</v>
      </c>
      <c r="Q1062" s="122">
        <f>'CBA Result'!$G$149</f>
        <v>-2742713597.7746048</v>
      </c>
      <c r="R1062" s="3">
        <v>0.20546413989272605</v>
      </c>
      <c r="S1062" s="122">
        <f t="shared" si="52"/>
        <v>2570488250.6492853</v>
      </c>
      <c r="T1062" s="3">
        <v>0.23838767691992313</v>
      </c>
      <c r="U1062" s="122">
        <f t="shared" si="53"/>
        <v>-1449091570.4372253</v>
      </c>
      <c r="V1062" s="3">
        <f t="shared" si="54"/>
        <v>2.0103501945571907</v>
      </c>
    </row>
    <row r="1063" spans="13:22" x14ac:dyDescent="0.25">
      <c r="M1063" s="3">
        <v>1059</v>
      </c>
      <c r="N1063" s="122">
        <f>('CBA Result'!$G$163*_xlfn.GAMMA.INV(T1063,IF($O$2="Railway",$D$31,$D$32),IF($O$2="Railway",$F$31,$F$32)))</f>
        <v>585478290.36675894</v>
      </c>
      <c r="O1063" s="122">
        <f>'CBA Result'!$G$162+'CBA Result'!$G$166+'CBA Result'!$G$167+'CBA Result'!$G$168+'CBA Result'!$G$169</f>
        <v>36081859.323037572</v>
      </c>
      <c r="P1063" s="122">
        <f>'CBA Result'!$G$164+'CBA Result'!$G$165</f>
        <v>3215028601.0041852</v>
      </c>
      <c r="Q1063" s="122">
        <f>'CBA Result'!$G$149</f>
        <v>-2742713597.7746048</v>
      </c>
      <c r="R1063" s="3">
        <v>0.66704087745834573</v>
      </c>
      <c r="S1063" s="122">
        <f t="shared" si="52"/>
        <v>4613340554.9448557</v>
      </c>
      <c r="T1063" s="3">
        <v>0.86984357884444641</v>
      </c>
      <c r="U1063" s="122">
        <f t="shared" si="53"/>
        <v>-2767058321.8650255</v>
      </c>
      <c r="V1063" s="3">
        <f t="shared" si="54"/>
        <v>1.8918649683922368</v>
      </c>
    </row>
    <row r="1064" spans="13:22" x14ac:dyDescent="0.25">
      <c r="M1064" s="3">
        <v>1060</v>
      </c>
      <c r="N1064" s="122">
        <f>('CBA Result'!$G$163*_xlfn.GAMMA.INV(T1064,IF($O$2="Railway",$D$31,$D$32),IF($O$2="Railway",$F$31,$F$32)))</f>
        <v>490111764.95379883</v>
      </c>
      <c r="O1064" s="122">
        <f>'CBA Result'!$G$162+'CBA Result'!$G$166+'CBA Result'!$G$167+'CBA Result'!$G$168+'CBA Result'!$G$169</f>
        <v>36081859.323037572</v>
      </c>
      <c r="P1064" s="122">
        <f>'CBA Result'!$G$164+'CBA Result'!$G$165</f>
        <v>3215028601.0041852</v>
      </c>
      <c r="Q1064" s="122">
        <f>'CBA Result'!$G$149</f>
        <v>-2742713597.7746048</v>
      </c>
      <c r="R1064" s="3">
        <v>0.33642515608664114</v>
      </c>
      <c r="S1064" s="122">
        <f t="shared" si="52"/>
        <v>3162409016.859735</v>
      </c>
      <c r="T1064" s="3">
        <v>0.71910342311243958</v>
      </c>
      <c r="U1064" s="122">
        <f t="shared" si="53"/>
        <v>-2316341801.5206428</v>
      </c>
      <c r="V1064" s="3">
        <f t="shared" si="54"/>
        <v>1.5924258840880308</v>
      </c>
    </row>
    <row r="1065" spans="13:22" x14ac:dyDescent="0.25">
      <c r="M1065" s="3">
        <v>1061</v>
      </c>
      <c r="N1065" s="122">
        <f>('CBA Result'!$G$163*_xlfn.GAMMA.INV(T1065,IF($O$2="Railway",$D$31,$D$32),IF($O$2="Railway",$F$31,$F$32)))</f>
        <v>557729027.74588287</v>
      </c>
      <c r="O1065" s="122">
        <f>'CBA Result'!$G$162+'CBA Result'!$G$166+'CBA Result'!$G$167+'CBA Result'!$G$168+'CBA Result'!$G$169</f>
        <v>36081859.323037572</v>
      </c>
      <c r="P1065" s="122">
        <f>'CBA Result'!$G$164+'CBA Result'!$G$165</f>
        <v>3215028601.0041852</v>
      </c>
      <c r="Q1065" s="122">
        <f>'CBA Result'!$G$149</f>
        <v>-2742713597.7746048</v>
      </c>
      <c r="R1065" s="3">
        <v>0.13536405902058446</v>
      </c>
      <c r="S1065" s="122">
        <f t="shared" si="52"/>
        <v>2206675065.3005972</v>
      </c>
      <c r="T1065" s="3">
        <v>0.8348031315392711</v>
      </c>
      <c r="U1065" s="122">
        <f t="shared" si="53"/>
        <v>-2635911139.5969796</v>
      </c>
      <c r="V1065" s="3">
        <f t="shared" si="54"/>
        <v>1.0624356452310835</v>
      </c>
    </row>
    <row r="1066" spans="13:22" x14ac:dyDescent="0.25">
      <c r="M1066" s="3">
        <v>1062</v>
      </c>
      <c r="N1066" s="122">
        <f>('CBA Result'!$G$163*_xlfn.GAMMA.INV(T1066,IF($O$2="Railway",$D$31,$D$32),IF($O$2="Railway",$F$31,$F$32)))</f>
        <v>338196744.58259219</v>
      </c>
      <c r="O1066" s="122">
        <f>'CBA Result'!$G$162+'CBA Result'!$G$166+'CBA Result'!$G$167+'CBA Result'!$G$168+'CBA Result'!$G$169</f>
        <v>36081859.323037572</v>
      </c>
      <c r="P1066" s="122">
        <f>'CBA Result'!$G$164+'CBA Result'!$G$165</f>
        <v>3215028601.0041852</v>
      </c>
      <c r="Q1066" s="122">
        <f>'CBA Result'!$G$149</f>
        <v>-2742713597.7746048</v>
      </c>
      <c r="R1066" s="3">
        <v>0.22442117532362804</v>
      </c>
      <c r="S1066" s="122">
        <f t="shared" si="52"/>
        <v>2661193057.9805646</v>
      </c>
      <c r="T1066" s="3">
        <v>0.3236208366706983</v>
      </c>
      <c r="U1066" s="122">
        <f t="shared" si="53"/>
        <v>-1598368602.0854952</v>
      </c>
      <c r="V1066" s="3">
        <f t="shared" si="54"/>
        <v>1.8991061623242707</v>
      </c>
    </row>
    <row r="1067" spans="13:22" x14ac:dyDescent="0.25">
      <c r="M1067" s="3">
        <v>1063</v>
      </c>
      <c r="N1067" s="122">
        <f>('CBA Result'!$G$163*_xlfn.GAMMA.INV(T1067,IF($O$2="Railway",$D$31,$D$32),IF($O$2="Railway",$F$31,$F$32)))</f>
        <v>265599526.12903124</v>
      </c>
      <c r="O1067" s="122">
        <f>'CBA Result'!$G$162+'CBA Result'!$G$166+'CBA Result'!$G$167+'CBA Result'!$G$168+'CBA Result'!$G$169</f>
        <v>36081859.323037572</v>
      </c>
      <c r="P1067" s="122">
        <f>'CBA Result'!$G$164+'CBA Result'!$G$165</f>
        <v>3215028601.0041852</v>
      </c>
      <c r="Q1067" s="122">
        <f>'CBA Result'!$G$149</f>
        <v>-2742713597.7746048</v>
      </c>
      <c r="R1067" s="3">
        <v>0.90093078099447488</v>
      </c>
      <c r="S1067" s="122">
        <f t="shared" si="52"/>
        <v>6090563502.3478193</v>
      </c>
      <c r="T1067" s="3">
        <v>0.14242549245876623</v>
      </c>
      <c r="U1067" s="122">
        <f t="shared" si="53"/>
        <v>-1255263245.7103817</v>
      </c>
      <c r="V1067" s="3">
        <f t="shared" si="54"/>
        <v>5.0923540617031078</v>
      </c>
    </row>
    <row r="1068" spans="13:22" x14ac:dyDescent="0.25">
      <c r="M1068" s="3">
        <v>1064</v>
      </c>
      <c r="N1068" s="122">
        <f>('CBA Result'!$G$163*_xlfn.GAMMA.INV(T1068,IF($O$2="Railway",$D$31,$D$32),IF($O$2="Railway",$F$31,$F$32)))</f>
        <v>915618495.36482549</v>
      </c>
      <c r="O1068" s="122">
        <f>'CBA Result'!$G$162+'CBA Result'!$G$166+'CBA Result'!$G$167+'CBA Result'!$G$168+'CBA Result'!$G$169</f>
        <v>36081859.323037572</v>
      </c>
      <c r="P1068" s="122">
        <f>'CBA Result'!$G$164+'CBA Result'!$G$165</f>
        <v>3215028601.0041852</v>
      </c>
      <c r="Q1068" s="122">
        <f>'CBA Result'!$G$149</f>
        <v>-2742713597.7746048</v>
      </c>
      <c r="R1068" s="3">
        <v>0.72650508694337013</v>
      </c>
      <c r="S1068" s="122">
        <f t="shared" si="52"/>
        <v>4915529295.7338247</v>
      </c>
      <c r="T1068" s="3">
        <v>0.99610186527282762</v>
      </c>
      <c r="U1068" s="122">
        <f t="shared" si="53"/>
        <v>-4327350508.0191431</v>
      </c>
      <c r="V1068" s="3">
        <f t="shared" si="54"/>
        <v>1.3558480274590534</v>
      </c>
    </row>
    <row r="1069" spans="13:22" x14ac:dyDescent="0.25">
      <c r="M1069" s="3">
        <v>1065</v>
      </c>
      <c r="N1069" s="122">
        <f>('CBA Result'!$G$163*_xlfn.GAMMA.INV(T1069,IF($O$2="Railway",$D$31,$D$32),IF($O$2="Railway",$F$31,$F$32)))</f>
        <v>386579328.6406436</v>
      </c>
      <c r="O1069" s="122">
        <f>'CBA Result'!$G$162+'CBA Result'!$G$166+'CBA Result'!$G$167+'CBA Result'!$G$168+'CBA Result'!$G$169</f>
        <v>36081859.323037572</v>
      </c>
      <c r="P1069" s="122">
        <f>'CBA Result'!$G$164+'CBA Result'!$G$165</f>
        <v>3215028601.0041852</v>
      </c>
      <c r="Q1069" s="122">
        <f>'CBA Result'!$G$149</f>
        <v>-2742713597.7746048</v>
      </c>
      <c r="R1069" s="3">
        <v>0.30891305053453522</v>
      </c>
      <c r="S1069" s="122">
        <f t="shared" si="52"/>
        <v>3043134144.7791243</v>
      </c>
      <c r="T1069" s="3">
        <v>0.46089689350021035</v>
      </c>
      <c r="U1069" s="122">
        <f t="shared" si="53"/>
        <v>-1827031959.9826787</v>
      </c>
      <c r="V1069" s="3">
        <f t="shared" si="54"/>
        <v>1.896953862140246</v>
      </c>
    </row>
    <row r="1070" spans="13:22" x14ac:dyDescent="0.25">
      <c r="M1070" s="3">
        <v>1066</v>
      </c>
      <c r="N1070" s="122">
        <f>('CBA Result'!$G$163*_xlfn.GAMMA.INV(T1070,IF($O$2="Railway",$D$31,$D$32),IF($O$2="Railway",$F$31,$F$32)))</f>
        <v>750885391.68278718</v>
      </c>
      <c r="O1070" s="122">
        <f>'CBA Result'!$G$162+'CBA Result'!$G$166+'CBA Result'!$G$167+'CBA Result'!$G$168+'CBA Result'!$G$169</f>
        <v>36081859.323037572</v>
      </c>
      <c r="P1070" s="122">
        <f>'CBA Result'!$G$164+'CBA Result'!$G$165</f>
        <v>3215028601.0041852</v>
      </c>
      <c r="Q1070" s="122">
        <f>'CBA Result'!$G$149</f>
        <v>-2742713597.7746048</v>
      </c>
      <c r="R1070" s="3">
        <v>0.20360418237130862</v>
      </c>
      <c r="S1070" s="122">
        <f t="shared" si="52"/>
        <v>2561452384.1331329</v>
      </c>
      <c r="T1070" s="3">
        <v>0.97434658573236876</v>
      </c>
      <c r="U1070" s="122">
        <f t="shared" si="53"/>
        <v>-3548797121.9584975</v>
      </c>
      <c r="V1070" s="3">
        <f t="shared" si="54"/>
        <v>0.94353650548810297</v>
      </c>
    </row>
    <row r="1071" spans="13:22" x14ac:dyDescent="0.25">
      <c r="M1071" s="3">
        <v>1067</v>
      </c>
      <c r="N1071" s="122">
        <f>('CBA Result'!$G$163*_xlfn.GAMMA.INV(T1071,IF($O$2="Railway",$D$31,$D$32),IF($O$2="Railway",$F$31,$F$32)))</f>
        <v>346646141.69073862</v>
      </c>
      <c r="O1071" s="122">
        <f>'CBA Result'!$G$162+'CBA Result'!$G$166+'CBA Result'!$G$167+'CBA Result'!$G$168+'CBA Result'!$G$169</f>
        <v>36081859.323037572</v>
      </c>
      <c r="P1071" s="122">
        <f>'CBA Result'!$G$164+'CBA Result'!$G$165</f>
        <v>3215028601.0041852</v>
      </c>
      <c r="Q1071" s="122">
        <f>'CBA Result'!$G$149</f>
        <v>-2742713597.7746048</v>
      </c>
      <c r="R1071" s="3">
        <v>0.11988675453666464</v>
      </c>
      <c r="S1071" s="122">
        <f t="shared" si="52"/>
        <v>2117465751.8590727</v>
      </c>
      <c r="T1071" s="3">
        <v>0.34736985614159965</v>
      </c>
      <c r="U1071" s="122">
        <f t="shared" si="53"/>
        <v>-1638301721.6691318</v>
      </c>
      <c r="V1071" s="3">
        <f t="shared" si="54"/>
        <v>1.5260887050314553</v>
      </c>
    </row>
    <row r="1072" spans="13:22" x14ac:dyDescent="0.25">
      <c r="M1072" s="3">
        <v>1068</v>
      </c>
      <c r="N1072" s="122">
        <f>('CBA Result'!$G$163*_xlfn.GAMMA.INV(T1072,IF($O$2="Railway",$D$31,$D$32),IF($O$2="Railway",$F$31,$F$32)))</f>
        <v>320161052.55825347</v>
      </c>
      <c r="O1072" s="122">
        <f>'CBA Result'!$G$162+'CBA Result'!$G$166+'CBA Result'!$G$167+'CBA Result'!$G$168+'CBA Result'!$G$169</f>
        <v>36081859.323037572</v>
      </c>
      <c r="P1072" s="122">
        <f>'CBA Result'!$G$164+'CBA Result'!$G$165</f>
        <v>3215028601.0041852</v>
      </c>
      <c r="Q1072" s="122">
        <f>'CBA Result'!$G$149</f>
        <v>-2742713597.7746048</v>
      </c>
      <c r="R1072" s="3">
        <v>0.4337252516607264</v>
      </c>
      <c r="S1072" s="122">
        <f t="shared" si="52"/>
        <v>3576170124.3293629</v>
      </c>
      <c r="T1072" s="3">
        <v>0.27408897206204441</v>
      </c>
      <c r="U1072" s="122">
        <f t="shared" si="53"/>
        <v>-1513129213.1488385</v>
      </c>
      <c r="V1072" s="3">
        <f t="shared" si="54"/>
        <v>2.5988613543632928</v>
      </c>
    </row>
    <row r="1073" spans="13:22" x14ac:dyDescent="0.25">
      <c r="M1073" s="3">
        <v>1069</v>
      </c>
      <c r="N1073" s="122">
        <f>('CBA Result'!$G$163*_xlfn.GAMMA.INV(T1073,IF($O$2="Railway",$D$31,$D$32),IF($O$2="Railway",$F$31,$F$32)))</f>
        <v>136995010.85270065</v>
      </c>
      <c r="O1073" s="122">
        <f>'CBA Result'!$G$162+'CBA Result'!$G$166+'CBA Result'!$G$167+'CBA Result'!$G$168+'CBA Result'!$G$169</f>
        <v>36081859.323037572</v>
      </c>
      <c r="P1073" s="122">
        <f>'CBA Result'!$G$164+'CBA Result'!$G$165</f>
        <v>3215028601.0041852</v>
      </c>
      <c r="Q1073" s="122">
        <f>'CBA Result'!$G$149</f>
        <v>-2742713597.7746048</v>
      </c>
      <c r="R1073" s="3">
        <v>0.29820070930942955</v>
      </c>
      <c r="S1073" s="122">
        <f t="shared" si="52"/>
        <v>2996187318.8107481</v>
      </c>
      <c r="T1073" s="3">
        <v>5.6106710976051577E-3</v>
      </c>
      <c r="U1073" s="122">
        <f t="shared" si="53"/>
        <v>-647458993.90478408</v>
      </c>
      <c r="V1073" s="3">
        <f t="shared" si="54"/>
        <v>4.8949265031795379</v>
      </c>
    </row>
    <row r="1074" spans="13:22" x14ac:dyDescent="0.25">
      <c r="M1074" s="3">
        <v>1070</v>
      </c>
      <c r="N1074" s="122">
        <f>('CBA Result'!$G$163*_xlfn.GAMMA.INV(T1074,IF($O$2="Railway",$D$31,$D$32),IF($O$2="Railway",$F$31,$F$32)))</f>
        <v>609073667.82466996</v>
      </c>
      <c r="O1074" s="122">
        <f>'CBA Result'!$G$162+'CBA Result'!$G$166+'CBA Result'!$G$167+'CBA Result'!$G$168+'CBA Result'!$G$169</f>
        <v>36081859.323037572</v>
      </c>
      <c r="P1074" s="122">
        <f>'CBA Result'!$G$164+'CBA Result'!$G$165</f>
        <v>3215028601.0041852</v>
      </c>
      <c r="Q1074" s="122">
        <f>'CBA Result'!$G$149</f>
        <v>-2742713597.7746048</v>
      </c>
      <c r="R1074" s="3">
        <v>1.2127488939076447E-2</v>
      </c>
      <c r="S1074" s="122">
        <f t="shared" si="52"/>
        <v>1184151581.7644145</v>
      </c>
      <c r="T1074" s="3">
        <v>0.89463093964769891</v>
      </c>
      <c r="U1074" s="122">
        <f t="shared" si="53"/>
        <v>-2878573619.0617156</v>
      </c>
      <c r="V1074" s="3">
        <f t="shared" si="54"/>
        <v>0.63549081975829169</v>
      </c>
    </row>
    <row r="1075" spans="13:22" x14ac:dyDescent="0.25">
      <c r="M1075" s="3">
        <v>1071</v>
      </c>
      <c r="N1075" s="122">
        <f>('CBA Result'!$G$163*_xlfn.GAMMA.INV(T1075,IF($O$2="Railway",$D$31,$D$32),IF($O$2="Railway",$F$31,$F$32)))</f>
        <v>560692921.49568486</v>
      </c>
      <c r="O1075" s="122">
        <f>'CBA Result'!$G$162+'CBA Result'!$G$166+'CBA Result'!$G$167+'CBA Result'!$G$168+'CBA Result'!$G$169</f>
        <v>36081859.323037572</v>
      </c>
      <c r="P1075" s="122">
        <f>'CBA Result'!$G$164+'CBA Result'!$G$165</f>
        <v>3215028601.0041852</v>
      </c>
      <c r="Q1075" s="122">
        <f>'CBA Result'!$G$149</f>
        <v>-2742713597.7746048</v>
      </c>
      <c r="R1075" s="3">
        <v>0.98370346808918407</v>
      </c>
      <c r="S1075" s="122">
        <f t="shared" si="52"/>
        <v>7316850363.0640192</v>
      </c>
      <c r="T1075" s="3">
        <v>0.83886973407173315</v>
      </c>
      <c r="U1075" s="122">
        <f t="shared" si="53"/>
        <v>-2649918946.5480723</v>
      </c>
      <c r="V1075" s="3">
        <f t="shared" si="54"/>
        <v>2.9863649807823207</v>
      </c>
    </row>
    <row r="1076" spans="13:22" x14ac:dyDescent="0.25">
      <c r="M1076" s="3">
        <v>1072</v>
      </c>
      <c r="N1076" s="122">
        <f>('CBA Result'!$G$163*_xlfn.GAMMA.INV(T1076,IF($O$2="Railway",$D$31,$D$32),IF($O$2="Railway",$F$31,$F$32)))</f>
        <v>376443116.8770628</v>
      </c>
      <c r="O1076" s="122">
        <f>'CBA Result'!$G$162+'CBA Result'!$G$166+'CBA Result'!$G$167+'CBA Result'!$G$168+'CBA Result'!$G$169</f>
        <v>36081859.323037572</v>
      </c>
      <c r="P1076" s="122">
        <f>'CBA Result'!$G$164+'CBA Result'!$G$165</f>
        <v>3215028601.0041852</v>
      </c>
      <c r="Q1076" s="122">
        <f>'CBA Result'!$G$149</f>
        <v>-2742713597.7746048</v>
      </c>
      <c r="R1076" s="3">
        <v>1.2985031669487834E-2</v>
      </c>
      <c r="S1076" s="122">
        <f t="shared" si="52"/>
        <v>1199342932.5782604</v>
      </c>
      <c r="T1076" s="3">
        <v>0.43217120477566517</v>
      </c>
      <c r="U1076" s="122">
        <f t="shared" si="53"/>
        <v>-1779126701.0275896</v>
      </c>
      <c r="V1076" s="3">
        <f t="shared" si="54"/>
        <v>0.90598826258263498</v>
      </c>
    </row>
    <row r="1077" spans="13:22" x14ac:dyDescent="0.25">
      <c r="M1077" s="3">
        <v>1073</v>
      </c>
      <c r="N1077" s="122">
        <f>('CBA Result'!$G$163*_xlfn.GAMMA.INV(T1077,IF($O$2="Railway",$D$31,$D$32),IF($O$2="Railway",$F$31,$F$32)))</f>
        <v>280486597.22184759</v>
      </c>
      <c r="O1077" s="122">
        <f>'CBA Result'!$G$162+'CBA Result'!$G$166+'CBA Result'!$G$167+'CBA Result'!$G$168+'CBA Result'!$G$169</f>
        <v>36081859.323037572</v>
      </c>
      <c r="P1077" s="122">
        <f>'CBA Result'!$G$164+'CBA Result'!$G$165</f>
        <v>3215028601.0041852</v>
      </c>
      <c r="Q1077" s="122">
        <f>'CBA Result'!$G$149</f>
        <v>-2742713597.7746048</v>
      </c>
      <c r="R1077" s="3">
        <v>0.14671497494491526</v>
      </c>
      <c r="S1077" s="122">
        <f t="shared" si="52"/>
        <v>2269570509.769671</v>
      </c>
      <c r="T1077" s="3">
        <v>0.17479067428435247</v>
      </c>
      <c r="U1077" s="122">
        <f t="shared" si="53"/>
        <v>-1325621779.2945547</v>
      </c>
      <c r="V1077" s="3">
        <f t="shared" si="54"/>
        <v>1.950887505552904</v>
      </c>
    </row>
    <row r="1078" spans="13:22" x14ac:dyDescent="0.25">
      <c r="M1078" s="3">
        <v>1074</v>
      </c>
      <c r="N1078" s="122">
        <f>('CBA Result'!$G$163*_xlfn.GAMMA.INV(T1078,IF($O$2="Railway",$D$31,$D$32),IF($O$2="Railway",$F$31,$F$32)))</f>
        <v>351080130.61302221</v>
      </c>
      <c r="O1078" s="122">
        <f>'CBA Result'!$G$162+'CBA Result'!$G$166+'CBA Result'!$G$167+'CBA Result'!$G$168+'CBA Result'!$G$169</f>
        <v>36081859.323037572</v>
      </c>
      <c r="P1078" s="122">
        <f>'CBA Result'!$G$164+'CBA Result'!$G$165</f>
        <v>3215028601.0041852</v>
      </c>
      <c r="Q1078" s="122">
        <f>'CBA Result'!$G$149</f>
        <v>-2742713597.7746048</v>
      </c>
      <c r="R1078" s="3">
        <v>0.19388906234384029</v>
      </c>
      <c r="S1078" s="122">
        <f t="shared" si="52"/>
        <v>2513817127.7031989</v>
      </c>
      <c r="T1078" s="3">
        <v>0.35992335405106346</v>
      </c>
      <c r="U1078" s="122">
        <f t="shared" si="53"/>
        <v>-1659257419.1703601</v>
      </c>
      <c r="V1078" s="3">
        <f t="shared" si="54"/>
        <v>1.7483598892628536</v>
      </c>
    </row>
    <row r="1079" spans="13:22" x14ac:dyDescent="0.25">
      <c r="M1079" s="3">
        <v>1075</v>
      </c>
      <c r="N1079" s="122">
        <f>('CBA Result'!$G$163*_xlfn.GAMMA.INV(T1079,IF($O$2="Railway",$D$31,$D$32),IF($O$2="Railway",$F$31,$F$32)))</f>
        <v>533512955.68708068</v>
      </c>
      <c r="O1079" s="122">
        <f>'CBA Result'!$G$162+'CBA Result'!$G$166+'CBA Result'!$G$167+'CBA Result'!$G$168+'CBA Result'!$G$169</f>
        <v>36081859.323037572</v>
      </c>
      <c r="P1079" s="122">
        <f>'CBA Result'!$G$164+'CBA Result'!$G$165</f>
        <v>3215028601.0041852</v>
      </c>
      <c r="Q1079" s="122">
        <f>'CBA Result'!$G$149</f>
        <v>-2742713597.7746048</v>
      </c>
      <c r="R1079" s="3">
        <v>0.46686446010684624</v>
      </c>
      <c r="S1079" s="122">
        <f t="shared" si="52"/>
        <v>3716675798.5719638</v>
      </c>
      <c r="T1079" s="3">
        <v>0.79850761504549495</v>
      </c>
      <c r="U1079" s="122">
        <f t="shared" si="53"/>
        <v>-2521462346.506434</v>
      </c>
      <c r="V1079" s="3">
        <f t="shared" si="54"/>
        <v>1.6999145831072375</v>
      </c>
    </row>
    <row r="1080" spans="13:22" x14ac:dyDescent="0.25">
      <c r="M1080" s="3">
        <v>1076</v>
      </c>
      <c r="N1080" s="122">
        <f>('CBA Result'!$G$163*_xlfn.GAMMA.INV(T1080,IF($O$2="Railway",$D$31,$D$32),IF($O$2="Railway",$F$31,$F$32)))</f>
        <v>258935174.07273489</v>
      </c>
      <c r="O1080" s="122">
        <f>'CBA Result'!$G$162+'CBA Result'!$G$166+'CBA Result'!$G$167+'CBA Result'!$G$168+'CBA Result'!$G$169</f>
        <v>36081859.323037572</v>
      </c>
      <c r="P1080" s="122">
        <f>'CBA Result'!$G$164+'CBA Result'!$G$165</f>
        <v>3215028601.0041852</v>
      </c>
      <c r="Q1080" s="122">
        <f>'CBA Result'!$G$149</f>
        <v>-2742713597.7746048</v>
      </c>
      <c r="R1080" s="3">
        <v>0.86266416111189204</v>
      </c>
      <c r="S1080" s="122">
        <f t="shared" si="52"/>
        <v>5767731219.0086689</v>
      </c>
      <c r="T1080" s="3">
        <v>0.1289857438552553</v>
      </c>
      <c r="U1080" s="122">
        <f t="shared" si="53"/>
        <v>-1223766517.1029701</v>
      </c>
      <c r="V1080" s="3">
        <f t="shared" si="54"/>
        <v>4.9541707242953681</v>
      </c>
    </row>
    <row r="1081" spans="13:22" x14ac:dyDescent="0.25">
      <c r="M1081" s="3">
        <v>1077</v>
      </c>
      <c r="N1081" s="122">
        <f>('CBA Result'!$G$163*_xlfn.GAMMA.INV(T1081,IF($O$2="Railway",$D$31,$D$32),IF($O$2="Railway",$F$31,$F$32)))</f>
        <v>603221818.00854802</v>
      </c>
      <c r="O1081" s="122">
        <f>'CBA Result'!$G$162+'CBA Result'!$G$166+'CBA Result'!$G$167+'CBA Result'!$G$168+'CBA Result'!$G$169</f>
        <v>36081859.323037572</v>
      </c>
      <c r="P1081" s="122">
        <f>'CBA Result'!$G$164+'CBA Result'!$G$165</f>
        <v>3215028601.0041852</v>
      </c>
      <c r="Q1081" s="122">
        <f>'CBA Result'!$G$149</f>
        <v>-2742713597.7746048</v>
      </c>
      <c r="R1081" s="3">
        <v>0.56719554950080442</v>
      </c>
      <c r="S1081" s="122">
        <f t="shared" si="52"/>
        <v>4150892050.0027285</v>
      </c>
      <c r="T1081" s="3">
        <v>0.88888425604707644</v>
      </c>
      <c r="U1081" s="122">
        <f t="shared" si="53"/>
        <v>-2850916898.0552692</v>
      </c>
      <c r="V1081" s="3">
        <f t="shared" si="54"/>
        <v>1.6802298694156639</v>
      </c>
    </row>
    <row r="1082" spans="13:22" x14ac:dyDescent="0.25">
      <c r="M1082" s="3">
        <v>1078</v>
      </c>
      <c r="N1082" s="122">
        <f>('CBA Result'!$G$163*_xlfn.GAMMA.INV(T1082,IF($O$2="Railway",$D$31,$D$32),IF($O$2="Railway",$F$31,$F$32)))</f>
        <v>430182557.38057536</v>
      </c>
      <c r="O1082" s="122">
        <f>'CBA Result'!$G$162+'CBA Result'!$G$166+'CBA Result'!$G$167+'CBA Result'!$G$168+'CBA Result'!$G$169</f>
        <v>36081859.323037572</v>
      </c>
      <c r="P1082" s="122">
        <f>'CBA Result'!$G$164+'CBA Result'!$G$165</f>
        <v>3215028601.0041852</v>
      </c>
      <c r="Q1082" s="122">
        <f>'CBA Result'!$G$149</f>
        <v>-2742713597.7746048</v>
      </c>
      <c r="R1082" s="3">
        <v>0.70295583010061635</v>
      </c>
      <c r="S1082" s="122">
        <f t="shared" si="52"/>
        <v>4792657881.643918</v>
      </c>
      <c r="T1082" s="3">
        <v>0.57952207220292262</v>
      </c>
      <c r="U1082" s="122">
        <f t="shared" si="53"/>
        <v>-2033107366.9280541</v>
      </c>
      <c r="V1082" s="3">
        <f t="shared" si="54"/>
        <v>2.5866426849328463</v>
      </c>
    </row>
    <row r="1083" spans="13:22" x14ac:dyDescent="0.25">
      <c r="M1083" s="3">
        <v>1079</v>
      </c>
      <c r="N1083" s="122">
        <f>('CBA Result'!$G$163*_xlfn.GAMMA.INV(T1083,IF($O$2="Railway",$D$31,$D$32),IF($O$2="Railway",$F$31,$F$32)))</f>
        <v>434950338.85282052</v>
      </c>
      <c r="O1083" s="122">
        <f>'CBA Result'!$G$162+'CBA Result'!$G$166+'CBA Result'!$G$167+'CBA Result'!$G$168+'CBA Result'!$G$169</f>
        <v>36081859.323037572</v>
      </c>
      <c r="P1083" s="122">
        <f>'CBA Result'!$G$164+'CBA Result'!$G$165</f>
        <v>3215028601.0041852</v>
      </c>
      <c r="Q1083" s="122">
        <f>'CBA Result'!$G$149</f>
        <v>-2742713597.7746048</v>
      </c>
      <c r="R1083" s="3">
        <v>0.76664597405966306</v>
      </c>
      <c r="S1083" s="122">
        <f t="shared" si="52"/>
        <v>5137261567.2856903</v>
      </c>
      <c r="T1083" s="3">
        <v>0.59177036338438793</v>
      </c>
      <c r="U1083" s="122">
        <f t="shared" si="53"/>
        <v>-2055640618.1462088</v>
      </c>
      <c r="V1083" s="3">
        <f t="shared" si="54"/>
        <v>2.7282462294012988</v>
      </c>
    </row>
    <row r="1084" spans="13:22" x14ac:dyDescent="0.25">
      <c r="M1084" s="3">
        <v>1080</v>
      </c>
      <c r="N1084" s="122">
        <f>('CBA Result'!$G$163*_xlfn.GAMMA.INV(T1084,IF($O$2="Railway",$D$31,$D$32),IF($O$2="Railway",$F$31,$F$32)))</f>
        <v>268909909.45121276</v>
      </c>
      <c r="O1084" s="122">
        <f>'CBA Result'!$G$162+'CBA Result'!$G$166+'CBA Result'!$G$167+'CBA Result'!$G$168+'CBA Result'!$G$169</f>
        <v>36081859.323037572</v>
      </c>
      <c r="P1084" s="122">
        <f>'CBA Result'!$G$164+'CBA Result'!$G$165</f>
        <v>3215028601.0041852</v>
      </c>
      <c r="Q1084" s="122">
        <f>'CBA Result'!$G$149</f>
        <v>-2742713597.7746048</v>
      </c>
      <c r="R1084" s="3">
        <v>0.8852198901243935</v>
      </c>
      <c r="S1084" s="122">
        <f t="shared" si="52"/>
        <v>5950323060.8327436</v>
      </c>
      <c r="T1084" s="3">
        <v>0.1493491475799591</v>
      </c>
      <c r="U1084" s="122">
        <f t="shared" si="53"/>
        <v>-1270908614.4130666</v>
      </c>
      <c r="V1084" s="3">
        <f t="shared" si="54"/>
        <v>4.9219233851017954</v>
      </c>
    </row>
    <row r="1085" spans="13:22" x14ac:dyDescent="0.25">
      <c r="M1085" s="3">
        <v>1081</v>
      </c>
      <c r="N1085" s="122">
        <f>('CBA Result'!$G$163*_xlfn.GAMMA.INV(T1085,IF($O$2="Railway",$D$31,$D$32),IF($O$2="Railway",$F$31,$F$32)))</f>
        <v>447024752.83996439</v>
      </c>
      <c r="O1085" s="122">
        <f>'CBA Result'!$G$162+'CBA Result'!$G$166+'CBA Result'!$G$167+'CBA Result'!$G$168+'CBA Result'!$G$169</f>
        <v>36081859.323037572</v>
      </c>
      <c r="P1085" s="122">
        <f>'CBA Result'!$G$164+'CBA Result'!$G$165</f>
        <v>3215028601.0041852</v>
      </c>
      <c r="Q1085" s="122">
        <f>'CBA Result'!$G$149</f>
        <v>-2742713597.7746048</v>
      </c>
      <c r="R1085" s="3">
        <v>0.50333694170117926</v>
      </c>
      <c r="S1085" s="122">
        <f t="shared" si="52"/>
        <v>3872454023.1351686</v>
      </c>
      <c r="T1085" s="3">
        <v>0.62198116490735023</v>
      </c>
      <c r="U1085" s="122">
        <f t="shared" si="53"/>
        <v>-2112706111.8707335</v>
      </c>
      <c r="V1085" s="3">
        <f t="shared" si="54"/>
        <v>2.0616027050925037</v>
      </c>
    </row>
    <row r="1086" spans="13:22" x14ac:dyDescent="0.25">
      <c r="M1086" s="3">
        <v>1082</v>
      </c>
      <c r="N1086" s="122">
        <f>('CBA Result'!$G$163*_xlfn.GAMMA.INV(T1086,IF($O$2="Railway",$D$31,$D$32),IF($O$2="Railway",$F$31,$F$32)))</f>
        <v>316935577.24111098</v>
      </c>
      <c r="O1086" s="122">
        <f>'CBA Result'!$G$162+'CBA Result'!$G$166+'CBA Result'!$G$167+'CBA Result'!$G$168+'CBA Result'!$G$169</f>
        <v>36081859.323037572</v>
      </c>
      <c r="P1086" s="122">
        <f>'CBA Result'!$G$164+'CBA Result'!$G$165</f>
        <v>3215028601.0041852</v>
      </c>
      <c r="Q1086" s="122">
        <f>'CBA Result'!$G$149</f>
        <v>-2742713597.7746048</v>
      </c>
      <c r="R1086" s="3">
        <v>0.97862017052666539</v>
      </c>
      <c r="S1086" s="122">
        <f t="shared" si="52"/>
        <v>7177088369.223052</v>
      </c>
      <c r="T1086" s="3">
        <v>0.26545350669166445</v>
      </c>
      <c r="U1086" s="122">
        <f t="shared" si="53"/>
        <v>-1497885132.4286489</v>
      </c>
      <c r="V1086" s="3">
        <f t="shared" si="54"/>
        <v>5.0271583866901715</v>
      </c>
    </row>
    <row r="1087" spans="13:22" x14ac:dyDescent="0.25">
      <c r="M1087" s="3">
        <v>1083</v>
      </c>
      <c r="N1087" s="122">
        <f>('CBA Result'!$G$163*_xlfn.GAMMA.INV(T1087,IF($O$2="Railway",$D$31,$D$32),IF($O$2="Railway",$F$31,$F$32)))</f>
        <v>158521544.14038023</v>
      </c>
      <c r="O1087" s="122">
        <f>'CBA Result'!$G$162+'CBA Result'!$G$166+'CBA Result'!$G$167+'CBA Result'!$G$168+'CBA Result'!$G$169</f>
        <v>36081859.323037572</v>
      </c>
      <c r="P1087" s="122">
        <f>'CBA Result'!$G$164+'CBA Result'!$G$165</f>
        <v>3215028601.0041852</v>
      </c>
      <c r="Q1087" s="122">
        <f>'CBA Result'!$G$149</f>
        <v>-2742713597.7746048</v>
      </c>
      <c r="R1087" s="3">
        <v>0.81002413455093647</v>
      </c>
      <c r="S1087" s="122">
        <f t="shared" si="52"/>
        <v>5400007177.4033613</v>
      </c>
      <c r="T1087" s="3">
        <v>1.2680679268100903E-2</v>
      </c>
      <c r="U1087" s="122">
        <f t="shared" si="53"/>
        <v>-749196622.87351179</v>
      </c>
      <c r="V1087" s="3">
        <f t="shared" si="54"/>
        <v>7.467479711012162</v>
      </c>
    </row>
    <row r="1088" spans="13:22" x14ac:dyDescent="0.25">
      <c r="M1088" s="3">
        <v>1084</v>
      </c>
      <c r="N1088" s="122">
        <f>('CBA Result'!$G$163*_xlfn.GAMMA.INV(T1088,IF($O$2="Railway",$D$31,$D$32),IF($O$2="Railway",$F$31,$F$32)))</f>
        <v>290197732.07082361</v>
      </c>
      <c r="O1088" s="122">
        <f>'CBA Result'!$G$162+'CBA Result'!$G$166+'CBA Result'!$G$167+'CBA Result'!$G$168+'CBA Result'!$G$169</f>
        <v>36081859.323037572</v>
      </c>
      <c r="P1088" s="122">
        <f>'CBA Result'!$G$164+'CBA Result'!$G$165</f>
        <v>3215028601.0041852</v>
      </c>
      <c r="Q1088" s="122">
        <f>'CBA Result'!$G$149</f>
        <v>-2742713597.7746048</v>
      </c>
      <c r="R1088" s="3">
        <v>0.93061098460107328</v>
      </c>
      <c r="S1088" s="122">
        <f t="shared" si="52"/>
        <v>6398551624.0867138</v>
      </c>
      <c r="T1088" s="3">
        <v>0.197506268698037</v>
      </c>
      <c r="U1088" s="122">
        <f t="shared" si="53"/>
        <v>-1371518060.9171913</v>
      </c>
      <c r="V1088" s="3">
        <f t="shared" si="54"/>
        <v>4.9032028138101218</v>
      </c>
    </row>
    <row r="1089" spans="13:22" x14ac:dyDescent="0.25">
      <c r="M1089" s="3">
        <v>1085</v>
      </c>
      <c r="N1089" s="122">
        <f>('CBA Result'!$G$163*_xlfn.GAMMA.INV(T1089,IF($O$2="Railway",$D$31,$D$32),IF($O$2="Railway",$F$31,$F$32)))</f>
        <v>415290583.88542676</v>
      </c>
      <c r="O1089" s="122">
        <f>'CBA Result'!$G$162+'CBA Result'!$G$166+'CBA Result'!$G$167+'CBA Result'!$G$168+'CBA Result'!$G$169</f>
        <v>36081859.323037572</v>
      </c>
      <c r="P1089" s="122">
        <f>'CBA Result'!$G$164+'CBA Result'!$G$165</f>
        <v>3215028601.0041852</v>
      </c>
      <c r="Q1089" s="122">
        <f>'CBA Result'!$G$149</f>
        <v>-2742713597.7746048</v>
      </c>
      <c r="R1089" s="3">
        <v>0.97736835960954194</v>
      </c>
      <c r="S1089" s="122">
        <f t="shared" si="52"/>
        <v>7146192964.503644</v>
      </c>
      <c r="T1089" s="3">
        <v>0.54021701391069277</v>
      </c>
      <c r="U1089" s="122">
        <f t="shared" si="53"/>
        <v>-1962725663.8542626</v>
      </c>
      <c r="V1089" s="3">
        <f t="shared" si="54"/>
        <v>3.8709257985614474</v>
      </c>
    </row>
    <row r="1090" spans="13:22" x14ac:dyDescent="0.25">
      <c r="M1090" s="3">
        <v>1086</v>
      </c>
      <c r="N1090" s="122">
        <f>('CBA Result'!$G$163*_xlfn.GAMMA.INV(T1090,IF($O$2="Railway",$D$31,$D$32),IF($O$2="Railway",$F$31,$F$32)))</f>
        <v>376291333.37631625</v>
      </c>
      <c r="O1090" s="122">
        <f>'CBA Result'!$G$162+'CBA Result'!$G$166+'CBA Result'!$G$167+'CBA Result'!$G$168+'CBA Result'!$G$169</f>
        <v>36081859.323037572</v>
      </c>
      <c r="P1090" s="122">
        <f>'CBA Result'!$G$164+'CBA Result'!$G$165</f>
        <v>3215028601.0041852</v>
      </c>
      <c r="Q1090" s="122">
        <f>'CBA Result'!$G$149</f>
        <v>-2742713597.7746048</v>
      </c>
      <c r="R1090" s="3">
        <v>0.16818436139453863</v>
      </c>
      <c r="S1090" s="122">
        <f t="shared" si="52"/>
        <v>2383739861.3217139</v>
      </c>
      <c r="T1090" s="3">
        <v>0.43173947510753941</v>
      </c>
      <c r="U1090" s="122">
        <f t="shared" si="53"/>
        <v>-1778409349.409651</v>
      </c>
      <c r="V1090" s="3">
        <f t="shared" si="54"/>
        <v>1.5722550350678526</v>
      </c>
    </row>
    <row r="1091" spans="13:22" x14ac:dyDescent="0.25">
      <c r="M1091" s="3">
        <v>1087</v>
      </c>
      <c r="N1091" s="122">
        <f>('CBA Result'!$G$163*_xlfn.GAMMA.INV(T1091,IF($O$2="Railway",$D$31,$D$32),IF($O$2="Railway",$F$31,$F$32)))</f>
        <v>415327340.95961922</v>
      </c>
      <c r="O1091" s="122">
        <f>'CBA Result'!$G$162+'CBA Result'!$G$166+'CBA Result'!$G$167+'CBA Result'!$G$168+'CBA Result'!$G$169</f>
        <v>36081859.323037572</v>
      </c>
      <c r="P1091" s="122">
        <f>'CBA Result'!$G$164+'CBA Result'!$G$165</f>
        <v>3215028601.0041852</v>
      </c>
      <c r="Q1091" s="122">
        <f>'CBA Result'!$G$149</f>
        <v>-2742713597.7746048</v>
      </c>
      <c r="R1091" s="3">
        <v>0.924140598233264</v>
      </c>
      <c r="S1091" s="122">
        <f t="shared" si="52"/>
        <v>6325285710.7353888</v>
      </c>
      <c r="T1091" s="3">
        <v>0.5403158326607912</v>
      </c>
      <c r="U1091" s="122">
        <f t="shared" si="53"/>
        <v>-1962899383.3067257</v>
      </c>
      <c r="V1091" s="3">
        <f t="shared" si="54"/>
        <v>3.4523903612430389</v>
      </c>
    </row>
    <row r="1092" spans="13:22" x14ac:dyDescent="0.25">
      <c r="M1092" s="3">
        <v>1088</v>
      </c>
      <c r="N1092" s="122">
        <f>('CBA Result'!$G$163*_xlfn.GAMMA.INV(T1092,IF($O$2="Railway",$D$31,$D$32),IF($O$2="Railway",$F$31,$F$32)))</f>
        <v>735077314.73377943</v>
      </c>
      <c r="O1092" s="122">
        <f>'CBA Result'!$G$162+'CBA Result'!$G$166+'CBA Result'!$G$167+'CBA Result'!$G$168+'CBA Result'!$G$169</f>
        <v>36081859.323037572</v>
      </c>
      <c r="P1092" s="122">
        <f>'CBA Result'!$G$164+'CBA Result'!$G$165</f>
        <v>3215028601.0041852</v>
      </c>
      <c r="Q1092" s="122">
        <f>'CBA Result'!$G$149</f>
        <v>-2742713597.7746048</v>
      </c>
      <c r="R1092" s="3">
        <v>0.72276545981440088</v>
      </c>
      <c r="S1092" s="122">
        <f t="shared" si="52"/>
        <v>4895698893.2090073</v>
      </c>
      <c r="T1092" s="3">
        <v>0.96964378547575114</v>
      </c>
      <c r="U1092" s="122">
        <f t="shared" si="53"/>
        <v>-3474085776.3900161</v>
      </c>
      <c r="V1092" s="3">
        <f t="shared" si="54"/>
        <v>1.631179663374448</v>
      </c>
    </row>
    <row r="1093" spans="13:22" x14ac:dyDescent="0.25">
      <c r="M1093" s="3">
        <v>1089</v>
      </c>
      <c r="N1093" s="122">
        <f>('CBA Result'!$G$163*_xlfn.GAMMA.INV(T1093,IF($O$2="Railway",$D$31,$D$32),IF($O$2="Railway",$F$31,$F$32)))</f>
        <v>406253538.87116599</v>
      </c>
      <c r="O1093" s="122">
        <f>'CBA Result'!$G$162+'CBA Result'!$G$166+'CBA Result'!$G$167+'CBA Result'!$G$168+'CBA Result'!$G$169</f>
        <v>36081859.323037572</v>
      </c>
      <c r="P1093" s="122">
        <f>'CBA Result'!$G$164+'CBA Result'!$G$165</f>
        <v>3215028601.0041852</v>
      </c>
      <c r="Q1093" s="122">
        <f>'CBA Result'!$G$149</f>
        <v>-2742713597.7746048</v>
      </c>
      <c r="R1093" s="3">
        <v>0.64401444157170507</v>
      </c>
      <c r="S1093" s="122">
        <f t="shared" si="52"/>
        <v>4502614539.6945887</v>
      </c>
      <c r="T1093" s="3">
        <v>0.51568110383159782</v>
      </c>
      <c r="U1093" s="122">
        <f t="shared" si="53"/>
        <v>-1920015232.0189254</v>
      </c>
      <c r="V1093" s="3">
        <f t="shared" si="54"/>
        <v>2.5754743271953635</v>
      </c>
    </row>
    <row r="1094" spans="13:22" x14ac:dyDescent="0.25">
      <c r="M1094" s="3">
        <v>1090</v>
      </c>
      <c r="N1094" s="122">
        <f>('CBA Result'!$G$163*_xlfn.GAMMA.INV(T1094,IF($O$2="Railway",$D$31,$D$32),IF($O$2="Railway",$F$31,$F$32)))</f>
        <v>482038700.7990917</v>
      </c>
      <c r="O1094" s="122">
        <f>'CBA Result'!$G$162+'CBA Result'!$G$166+'CBA Result'!$G$167+'CBA Result'!$G$168+'CBA Result'!$G$169</f>
        <v>36081859.323037572</v>
      </c>
      <c r="P1094" s="122">
        <f>'CBA Result'!$G$164+'CBA Result'!$G$165</f>
        <v>3215028601.0041852</v>
      </c>
      <c r="Q1094" s="122">
        <f>'CBA Result'!$G$149</f>
        <v>-2742713597.7746048</v>
      </c>
      <c r="R1094" s="3">
        <v>0.34285785034417127</v>
      </c>
      <c r="S1094" s="122">
        <f t="shared" ref="S1094:S1157" si="55">_xlfn.BETA.INV(R1094,IF($O$2="Railway",$I$30,$J$30),IF($O$2="Railway",$I$31,$J$31),IF($O$2="Railway",$I$27,$J$27),IF($O$2="Railway",$I$29,$J$29))*P1094</f>
        <v>3190073081.4531403</v>
      </c>
      <c r="T1094" s="3">
        <v>0.70226027471281183</v>
      </c>
      <c r="U1094" s="122">
        <f t="shared" ref="U1094:U1157" si="56">_xlfn.GAMMA.INV(T1094,IF($O$2="Railway",$D$31,$D$32),IF($O$2="Railway",$F$31,$F$32))*Q1094</f>
        <v>-2278187287.9890838</v>
      </c>
      <c r="V1094" s="3">
        <f t="shared" ref="V1094:V1157" si="57">(N1094+O1094+S1094)/-U1094</f>
        <v>1.6276948173336652</v>
      </c>
    </row>
    <row r="1095" spans="13:22" x14ac:dyDescent="0.25">
      <c r="M1095" s="3">
        <v>1091</v>
      </c>
      <c r="N1095" s="122">
        <f>('CBA Result'!$G$163*_xlfn.GAMMA.INV(T1095,IF($O$2="Railway",$D$31,$D$32),IF($O$2="Railway",$F$31,$F$32)))</f>
        <v>517126779.80976498</v>
      </c>
      <c r="O1095" s="122">
        <f>'CBA Result'!$G$162+'CBA Result'!$G$166+'CBA Result'!$G$167+'CBA Result'!$G$168+'CBA Result'!$G$169</f>
        <v>36081859.323037572</v>
      </c>
      <c r="P1095" s="122">
        <f>'CBA Result'!$G$164+'CBA Result'!$G$165</f>
        <v>3215028601.0041852</v>
      </c>
      <c r="Q1095" s="122">
        <f>'CBA Result'!$G$149</f>
        <v>-2742713597.7746048</v>
      </c>
      <c r="R1095" s="3">
        <v>0.18389167573923959</v>
      </c>
      <c r="S1095" s="122">
        <f t="shared" si="55"/>
        <v>2463971247.6452074</v>
      </c>
      <c r="T1095" s="3">
        <v>0.77073412775008554</v>
      </c>
      <c r="U1095" s="122">
        <f t="shared" si="56"/>
        <v>-2444018818.5893402</v>
      </c>
      <c r="V1095" s="3">
        <f t="shared" si="57"/>
        <v>1.2345158162568861</v>
      </c>
    </row>
    <row r="1096" spans="13:22" x14ac:dyDescent="0.25">
      <c r="M1096" s="3">
        <v>1092</v>
      </c>
      <c r="N1096" s="122">
        <f>('CBA Result'!$G$163*_xlfn.GAMMA.INV(T1096,IF($O$2="Railway",$D$31,$D$32),IF($O$2="Railway",$F$31,$F$32)))</f>
        <v>452939604.85527956</v>
      </c>
      <c r="O1096" s="122">
        <f>'CBA Result'!$G$162+'CBA Result'!$G$166+'CBA Result'!$G$167+'CBA Result'!$G$168+'CBA Result'!$G$169</f>
        <v>36081859.323037572</v>
      </c>
      <c r="P1096" s="122">
        <f>'CBA Result'!$G$164+'CBA Result'!$G$165</f>
        <v>3215028601.0041852</v>
      </c>
      <c r="Q1096" s="122">
        <f>'CBA Result'!$G$149</f>
        <v>-2742713597.7746048</v>
      </c>
      <c r="R1096" s="3">
        <v>0.63249175799824653</v>
      </c>
      <c r="S1096" s="122">
        <f t="shared" si="55"/>
        <v>4448263099.625104</v>
      </c>
      <c r="T1096" s="3">
        <v>0.6363322412698923</v>
      </c>
      <c r="U1096" s="122">
        <f t="shared" si="56"/>
        <v>-2140660590.7316413</v>
      </c>
      <c r="V1096" s="3">
        <f t="shared" si="57"/>
        <v>2.3064303538731199</v>
      </c>
    </row>
    <row r="1097" spans="13:22" x14ac:dyDescent="0.25">
      <c r="M1097" s="3">
        <v>1093</v>
      </c>
      <c r="N1097" s="122">
        <f>('CBA Result'!$G$163*_xlfn.GAMMA.INV(T1097,IF($O$2="Railway",$D$31,$D$32),IF($O$2="Railway",$F$31,$F$32)))</f>
        <v>357623247.28115636</v>
      </c>
      <c r="O1097" s="122">
        <f>'CBA Result'!$G$162+'CBA Result'!$G$166+'CBA Result'!$G$167+'CBA Result'!$G$168+'CBA Result'!$G$169</f>
        <v>36081859.323037572</v>
      </c>
      <c r="P1097" s="122">
        <f>'CBA Result'!$G$164+'CBA Result'!$G$165</f>
        <v>3215028601.0041852</v>
      </c>
      <c r="Q1097" s="122">
        <f>'CBA Result'!$G$149</f>
        <v>-2742713597.7746048</v>
      </c>
      <c r="R1097" s="3">
        <v>0.2160864409287977</v>
      </c>
      <c r="S1097" s="122">
        <f t="shared" si="55"/>
        <v>2621612658.7545848</v>
      </c>
      <c r="T1097" s="3">
        <v>0.378524943270243</v>
      </c>
      <c r="U1097" s="122">
        <f t="shared" si="56"/>
        <v>-1690181171.1273334</v>
      </c>
      <c r="V1097" s="3">
        <f t="shared" si="57"/>
        <v>1.7840204451855259</v>
      </c>
    </row>
    <row r="1098" spans="13:22" x14ac:dyDescent="0.25">
      <c r="M1098" s="3">
        <v>1094</v>
      </c>
      <c r="N1098" s="122">
        <f>('CBA Result'!$G$163*_xlfn.GAMMA.INV(T1098,IF($O$2="Railway",$D$31,$D$32),IF($O$2="Railway",$F$31,$F$32)))</f>
        <v>336783550.27895755</v>
      </c>
      <c r="O1098" s="122">
        <f>'CBA Result'!$G$162+'CBA Result'!$G$166+'CBA Result'!$G$167+'CBA Result'!$G$168+'CBA Result'!$G$169</f>
        <v>36081859.323037572</v>
      </c>
      <c r="P1098" s="122">
        <f>'CBA Result'!$G$164+'CBA Result'!$G$165</f>
        <v>3215028601.0041852</v>
      </c>
      <c r="Q1098" s="122">
        <f>'CBA Result'!$G$149</f>
        <v>-2742713597.7746048</v>
      </c>
      <c r="R1098" s="3">
        <v>6.2827834951462269E-2</v>
      </c>
      <c r="S1098" s="122">
        <f t="shared" si="55"/>
        <v>1734666654.8282125</v>
      </c>
      <c r="T1098" s="3">
        <v>0.31967626339893063</v>
      </c>
      <c r="U1098" s="122">
        <f t="shared" si="56"/>
        <v>-1591689633.5863647</v>
      </c>
      <c r="V1098" s="3">
        <f t="shared" si="57"/>
        <v>1.3240848089721842</v>
      </c>
    </row>
    <row r="1099" spans="13:22" x14ac:dyDescent="0.25">
      <c r="M1099" s="3">
        <v>1095</v>
      </c>
      <c r="N1099" s="122">
        <f>('CBA Result'!$G$163*_xlfn.GAMMA.INV(T1099,IF($O$2="Railway",$D$31,$D$32),IF($O$2="Railway",$F$31,$F$32)))</f>
        <v>708644624.16515648</v>
      </c>
      <c r="O1099" s="122">
        <f>'CBA Result'!$G$162+'CBA Result'!$G$166+'CBA Result'!$G$167+'CBA Result'!$G$168+'CBA Result'!$G$169</f>
        <v>36081859.323037572</v>
      </c>
      <c r="P1099" s="122">
        <f>'CBA Result'!$G$164+'CBA Result'!$G$165</f>
        <v>3215028601.0041852</v>
      </c>
      <c r="Q1099" s="122">
        <f>'CBA Result'!$G$149</f>
        <v>-2742713597.7746048</v>
      </c>
      <c r="R1099" s="3">
        <v>4.2470520726300975E-3</v>
      </c>
      <c r="S1099" s="122">
        <f t="shared" si="55"/>
        <v>1002088811.4177588</v>
      </c>
      <c r="T1099" s="3">
        <v>0.96000205879667522</v>
      </c>
      <c r="U1099" s="122">
        <f t="shared" si="56"/>
        <v>-3349160911.3512559</v>
      </c>
      <c r="V1099" s="3">
        <f t="shared" si="57"/>
        <v>0.52156804081449193</v>
      </c>
    </row>
    <row r="1100" spans="13:22" x14ac:dyDescent="0.25">
      <c r="M1100" s="3">
        <v>1096</v>
      </c>
      <c r="N1100" s="122">
        <f>('CBA Result'!$G$163*_xlfn.GAMMA.INV(T1100,IF($O$2="Railway",$D$31,$D$32),IF($O$2="Railway",$F$31,$F$32)))</f>
        <v>502804956.71161211</v>
      </c>
      <c r="O1100" s="122">
        <f>'CBA Result'!$G$162+'CBA Result'!$G$166+'CBA Result'!$G$167+'CBA Result'!$G$168+'CBA Result'!$G$169</f>
        <v>36081859.323037572</v>
      </c>
      <c r="P1100" s="122">
        <f>'CBA Result'!$G$164+'CBA Result'!$G$165</f>
        <v>3215028601.0041852</v>
      </c>
      <c r="Q1100" s="122">
        <f>'CBA Result'!$G$149</f>
        <v>-2742713597.7746048</v>
      </c>
      <c r="R1100" s="3">
        <v>0.89658334389493233</v>
      </c>
      <c r="S1100" s="122">
        <f t="shared" si="55"/>
        <v>6050487662.1435976</v>
      </c>
      <c r="T1100" s="3">
        <v>0.74427288039898798</v>
      </c>
      <c r="U1100" s="122">
        <f t="shared" si="56"/>
        <v>-2376331731.9115438</v>
      </c>
      <c r="V1100" s="3">
        <f t="shared" si="57"/>
        <v>2.7729186079915249</v>
      </c>
    </row>
    <row r="1101" spans="13:22" x14ac:dyDescent="0.25">
      <c r="M1101" s="3">
        <v>1097</v>
      </c>
      <c r="N1101" s="122">
        <f>('CBA Result'!$G$163*_xlfn.GAMMA.INV(T1101,IF($O$2="Railway",$D$31,$D$32),IF($O$2="Railway",$F$31,$F$32)))</f>
        <v>330780061.40315187</v>
      </c>
      <c r="O1101" s="122">
        <f>'CBA Result'!$G$162+'CBA Result'!$G$166+'CBA Result'!$G$167+'CBA Result'!$G$168+'CBA Result'!$G$169</f>
        <v>36081859.323037572</v>
      </c>
      <c r="P1101" s="122">
        <f>'CBA Result'!$G$164+'CBA Result'!$G$165</f>
        <v>3215028601.0041852</v>
      </c>
      <c r="Q1101" s="122">
        <f>'CBA Result'!$G$149</f>
        <v>-2742713597.7746048</v>
      </c>
      <c r="R1101" s="3">
        <v>0.57418469717023513</v>
      </c>
      <c r="S1101" s="122">
        <f t="shared" si="55"/>
        <v>4181993219.7713842</v>
      </c>
      <c r="T1101" s="3">
        <v>0.30302637053702441</v>
      </c>
      <c r="U1101" s="122">
        <f t="shared" si="56"/>
        <v>-1563316243.6121335</v>
      </c>
      <c r="V1101" s="3">
        <f t="shared" si="57"/>
        <v>2.9097472498508545</v>
      </c>
    </row>
    <row r="1102" spans="13:22" x14ac:dyDescent="0.25">
      <c r="M1102" s="3">
        <v>1098</v>
      </c>
      <c r="N1102" s="122">
        <f>('CBA Result'!$G$163*_xlfn.GAMMA.INV(T1102,IF($O$2="Railway",$D$31,$D$32),IF($O$2="Railway",$F$31,$F$32)))</f>
        <v>629084517.14612794</v>
      </c>
      <c r="O1102" s="122">
        <f>'CBA Result'!$G$162+'CBA Result'!$G$166+'CBA Result'!$G$167+'CBA Result'!$G$168+'CBA Result'!$G$169</f>
        <v>36081859.323037572</v>
      </c>
      <c r="P1102" s="122">
        <f>'CBA Result'!$G$164+'CBA Result'!$G$165</f>
        <v>3215028601.0041852</v>
      </c>
      <c r="Q1102" s="122">
        <f>'CBA Result'!$G$149</f>
        <v>-2742713597.7746048</v>
      </c>
      <c r="R1102" s="3">
        <v>9.1068255017275002E-2</v>
      </c>
      <c r="S1102" s="122">
        <f t="shared" si="55"/>
        <v>1937506121.545634</v>
      </c>
      <c r="T1102" s="3">
        <v>0.91242708989124133</v>
      </c>
      <c r="U1102" s="122">
        <f t="shared" si="56"/>
        <v>-2973147897.9949985</v>
      </c>
      <c r="V1102" s="3">
        <f t="shared" si="57"/>
        <v>0.8753928789650739</v>
      </c>
    </row>
    <row r="1103" spans="13:22" x14ac:dyDescent="0.25">
      <c r="M1103" s="3">
        <v>1099</v>
      </c>
      <c r="N1103" s="122">
        <f>('CBA Result'!$G$163*_xlfn.GAMMA.INV(T1103,IF($O$2="Railway",$D$31,$D$32),IF($O$2="Railway",$F$31,$F$32)))</f>
        <v>534247840.66990191</v>
      </c>
      <c r="O1103" s="122">
        <f>'CBA Result'!$G$162+'CBA Result'!$G$166+'CBA Result'!$G$167+'CBA Result'!$G$168+'CBA Result'!$G$169</f>
        <v>36081859.323037572</v>
      </c>
      <c r="P1103" s="122">
        <f>'CBA Result'!$G$164+'CBA Result'!$G$165</f>
        <v>3215028601.0041852</v>
      </c>
      <c r="Q1103" s="122">
        <f>'CBA Result'!$G$149</f>
        <v>-2742713597.7746048</v>
      </c>
      <c r="R1103" s="3">
        <v>0.37686749313704693</v>
      </c>
      <c r="S1103" s="122">
        <f t="shared" si="55"/>
        <v>3335314578.8065848</v>
      </c>
      <c r="T1103" s="3">
        <v>0.79969144720410401</v>
      </c>
      <c r="U1103" s="122">
        <f t="shared" si="56"/>
        <v>-2524935523.2933226</v>
      </c>
      <c r="V1103" s="3">
        <f t="shared" si="57"/>
        <v>1.5468293121819272</v>
      </c>
    </row>
    <row r="1104" spans="13:22" x14ac:dyDescent="0.25">
      <c r="M1104" s="3">
        <v>1100</v>
      </c>
      <c r="N1104" s="122">
        <f>('CBA Result'!$G$163*_xlfn.GAMMA.INV(T1104,IF($O$2="Railway",$D$31,$D$32),IF($O$2="Railway",$F$31,$F$32)))</f>
        <v>294510730.82601935</v>
      </c>
      <c r="O1104" s="122">
        <f>'CBA Result'!$G$162+'CBA Result'!$G$166+'CBA Result'!$G$167+'CBA Result'!$G$168+'CBA Result'!$G$169</f>
        <v>36081859.323037572</v>
      </c>
      <c r="P1104" s="122">
        <f>'CBA Result'!$G$164+'CBA Result'!$G$165</f>
        <v>3215028601.0041852</v>
      </c>
      <c r="Q1104" s="122">
        <f>'CBA Result'!$G$149</f>
        <v>-2742713597.7746048</v>
      </c>
      <c r="R1104" s="3">
        <v>0.95543994530679832</v>
      </c>
      <c r="S1104" s="122">
        <f t="shared" si="55"/>
        <v>6729288843.536768</v>
      </c>
      <c r="T1104" s="3">
        <v>0.2079633055298109</v>
      </c>
      <c r="U1104" s="122">
        <f t="shared" si="56"/>
        <v>-1391901940.7196035</v>
      </c>
      <c r="V1104" s="3">
        <f t="shared" si="57"/>
        <v>5.0721112078024087</v>
      </c>
    </row>
    <row r="1105" spans="13:22" x14ac:dyDescent="0.25">
      <c r="M1105" s="3">
        <v>1101</v>
      </c>
      <c r="N1105" s="122">
        <f>('CBA Result'!$G$163*_xlfn.GAMMA.INV(T1105,IF($O$2="Railway",$D$31,$D$32),IF($O$2="Railway",$F$31,$F$32)))</f>
        <v>232174226.16124305</v>
      </c>
      <c r="O1105" s="122">
        <f>'CBA Result'!$G$162+'CBA Result'!$G$166+'CBA Result'!$G$167+'CBA Result'!$G$168+'CBA Result'!$G$169</f>
        <v>36081859.323037572</v>
      </c>
      <c r="P1105" s="122">
        <f>'CBA Result'!$G$164+'CBA Result'!$G$165</f>
        <v>3215028601.0041852</v>
      </c>
      <c r="Q1105" s="122">
        <f>'CBA Result'!$G$149</f>
        <v>-2742713597.7746048</v>
      </c>
      <c r="R1105" s="3">
        <v>0.2139992010368954</v>
      </c>
      <c r="S1105" s="122">
        <f t="shared" si="55"/>
        <v>2611629201.7477455</v>
      </c>
      <c r="T1105" s="3">
        <v>8.2147688041194211E-2</v>
      </c>
      <c r="U1105" s="122">
        <f t="shared" si="56"/>
        <v>-1097290258.567229</v>
      </c>
      <c r="V1105" s="3">
        <f t="shared" si="57"/>
        <v>2.6245428360882332</v>
      </c>
    </row>
    <row r="1106" spans="13:22" x14ac:dyDescent="0.25">
      <c r="M1106" s="3">
        <v>1102</v>
      </c>
      <c r="N1106" s="122">
        <f>('CBA Result'!$G$163*_xlfn.GAMMA.INV(T1106,IF($O$2="Railway",$D$31,$D$32),IF($O$2="Railway",$F$31,$F$32)))</f>
        <v>332813106.73120183</v>
      </c>
      <c r="O1106" s="122">
        <f>'CBA Result'!$G$162+'CBA Result'!$G$166+'CBA Result'!$G$167+'CBA Result'!$G$168+'CBA Result'!$G$169</f>
        <v>36081859.323037572</v>
      </c>
      <c r="P1106" s="122">
        <f>'CBA Result'!$G$164+'CBA Result'!$G$165</f>
        <v>3215028601.0041852</v>
      </c>
      <c r="Q1106" s="122">
        <f>'CBA Result'!$G$149</f>
        <v>-2742713597.7746048</v>
      </c>
      <c r="R1106" s="3">
        <v>0.22081363668503207</v>
      </c>
      <c r="S1106" s="122">
        <f t="shared" si="55"/>
        <v>2644116190.0229383</v>
      </c>
      <c r="T1106" s="3">
        <v>0.30864410556921273</v>
      </c>
      <c r="U1106" s="122">
        <f t="shared" si="56"/>
        <v>-1572924721.1360149</v>
      </c>
      <c r="V1106" s="3">
        <f t="shared" si="57"/>
        <v>1.915546952495659</v>
      </c>
    </row>
    <row r="1107" spans="13:22" x14ac:dyDescent="0.25">
      <c r="M1107" s="3">
        <v>1103</v>
      </c>
      <c r="N1107" s="122">
        <f>('CBA Result'!$G$163*_xlfn.GAMMA.INV(T1107,IF($O$2="Railway",$D$31,$D$32),IF($O$2="Railway",$F$31,$F$32)))</f>
        <v>366614320.12208557</v>
      </c>
      <c r="O1107" s="122">
        <f>'CBA Result'!$G$162+'CBA Result'!$G$166+'CBA Result'!$G$167+'CBA Result'!$G$168+'CBA Result'!$G$169</f>
        <v>36081859.323037572</v>
      </c>
      <c r="P1107" s="122">
        <f>'CBA Result'!$G$164+'CBA Result'!$G$165</f>
        <v>3215028601.0041852</v>
      </c>
      <c r="Q1107" s="122">
        <f>'CBA Result'!$G$149</f>
        <v>-2742713597.7746048</v>
      </c>
      <c r="R1107" s="3">
        <v>0.19365823518247993</v>
      </c>
      <c r="S1107" s="122">
        <f t="shared" si="55"/>
        <v>2512676025.4437304</v>
      </c>
      <c r="T1107" s="3">
        <v>0.4041622979529198</v>
      </c>
      <c r="U1107" s="122">
        <f t="shared" si="56"/>
        <v>-1732674331.5678391</v>
      </c>
      <c r="V1107" s="3">
        <f t="shared" si="57"/>
        <v>1.6825852104883614</v>
      </c>
    </row>
    <row r="1108" spans="13:22" x14ac:dyDescent="0.25">
      <c r="M1108" s="3">
        <v>1104</v>
      </c>
      <c r="N1108" s="122">
        <f>('CBA Result'!$G$163*_xlfn.GAMMA.INV(T1108,IF($O$2="Railway",$D$31,$D$32),IF($O$2="Railway",$F$31,$F$32)))</f>
        <v>297684621.8491587</v>
      </c>
      <c r="O1108" s="122">
        <f>'CBA Result'!$G$162+'CBA Result'!$G$166+'CBA Result'!$G$167+'CBA Result'!$G$168+'CBA Result'!$G$169</f>
        <v>36081859.323037572</v>
      </c>
      <c r="P1108" s="122">
        <f>'CBA Result'!$G$164+'CBA Result'!$G$165</f>
        <v>3215028601.0041852</v>
      </c>
      <c r="Q1108" s="122">
        <f>'CBA Result'!$G$149</f>
        <v>-2742713597.7746048</v>
      </c>
      <c r="R1108" s="3">
        <v>0.30303509808565954</v>
      </c>
      <c r="S1108" s="122">
        <f t="shared" si="55"/>
        <v>3017413736.0757208</v>
      </c>
      <c r="T1108" s="3">
        <v>0.21579367679064498</v>
      </c>
      <c r="U1108" s="122">
        <f t="shared" si="56"/>
        <v>-1406902226.3198929</v>
      </c>
      <c r="V1108" s="3">
        <f t="shared" si="57"/>
        <v>2.3819567234702395</v>
      </c>
    </row>
    <row r="1109" spans="13:22" x14ac:dyDescent="0.25">
      <c r="M1109" s="3">
        <v>1105</v>
      </c>
      <c r="N1109" s="122">
        <f>('CBA Result'!$G$163*_xlfn.GAMMA.INV(T1109,IF($O$2="Railway",$D$31,$D$32),IF($O$2="Railway",$F$31,$F$32)))</f>
        <v>298322883.02249497</v>
      </c>
      <c r="O1109" s="122">
        <f>'CBA Result'!$G$162+'CBA Result'!$G$166+'CBA Result'!$G$167+'CBA Result'!$G$168+'CBA Result'!$G$169</f>
        <v>36081859.323037572</v>
      </c>
      <c r="P1109" s="122">
        <f>'CBA Result'!$G$164+'CBA Result'!$G$165</f>
        <v>3215028601.0041852</v>
      </c>
      <c r="Q1109" s="122">
        <f>'CBA Result'!$G$149</f>
        <v>-2742713597.7746048</v>
      </c>
      <c r="R1109" s="3">
        <v>0.82698795921116264</v>
      </c>
      <c r="S1109" s="122">
        <f t="shared" si="55"/>
        <v>5511450590.724987</v>
      </c>
      <c r="T1109" s="3">
        <v>0.21738170081754205</v>
      </c>
      <c r="U1109" s="122">
        <f t="shared" si="56"/>
        <v>-1409918744.4731057</v>
      </c>
      <c r="V1109" s="3">
        <f t="shared" si="57"/>
        <v>4.146235629525691</v>
      </c>
    </row>
    <row r="1110" spans="13:22" x14ac:dyDescent="0.25">
      <c r="M1110" s="3">
        <v>1106</v>
      </c>
      <c r="N1110" s="122">
        <f>('CBA Result'!$G$163*_xlfn.GAMMA.INV(T1110,IF($O$2="Railway",$D$31,$D$32),IF($O$2="Railway",$F$31,$F$32)))</f>
        <v>303030265.86654288</v>
      </c>
      <c r="O1110" s="122">
        <f>'CBA Result'!$G$162+'CBA Result'!$G$166+'CBA Result'!$G$167+'CBA Result'!$G$168+'CBA Result'!$G$169</f>
        <v>36081859.323037572</v>
      </c>
      <c r="P1110" s="122">
        <f>'CBA Result'!$G$164+'CBA Result'!$G$165</f>
        <v>3215028601.0041852</v>
      </c>
      <c r="Q1110" s="122">
        <f>'CBA Result'!$G$149</f>
        <v>-2742713597.7746048</v>
      </c>
      <c r="R1110" s="3">
        <v>0.21749251403137881</v>
      </c>
      <c r="S1110" s="122">
        <f t="shared" si="55"/>
        <v>2628321529.8352427</v>
      </c>
      <c r="T1110" s="3">
        <v>0.22922668778096622</v>
      </c>
      <c r="U1110" s="122">
        <f t="shared" si="56"/>
        <v>-1432166542.7043054</v>
      </c>
      <c r="V1110" s="3">
        <f t="shared" si="57"/>
        <v>2.0719892320773892</v>
      </c>
    </row>
    <row r="1111" spans="13:22" x14ac:dyDescent="0.25">
      <c r="M1111" s="3">
        <v>1107</v>
      </c>
      <c r="N1111" s="122">
        <f>('CBA Result'!$G$163*_xlfn.GAMMA.INV(T1111,IF($O$2="Railway",$D$31,$D$32),IF($O$2="Railway",$F$31,$F$32)))</f>
        <v>118842557.48179503</v>
      </c>
      <c r="O1111" s="122">
        <f>'CBA Result'!$G$162+'CBA Result'!$G$166+'CBA Result'!$G$167+'CBA Result'!$G$168+'CBA Result'!$G$169</f>
        <v>36081859.323037572</v>
      </c>
      <c r="P1111" s="122">
        <f>'CBA Result'!$G$164+'CBA Result'!$G$165</f>
        <v>3215028601.0041852</v>
      </c>
      <c r="Q1111" s="122">
        <f>'CBA Result'!$G$149</f>
        <v>-2742713597.7746048</v>
      </c>
      <c r="R1111" s="3">
        <v>0.82335455141437197</v>
      </c>
      <c r="S1111" s="122">
        <f t="shared" si="55"/>
        <v>5487092361.0717745</v>
      </c>
      <c r="T1111" s="3">
        <v>2.4263224010458995E-3</v>
      </c>
      <c r="U1111" s="122">
        <f t="shared" si="56"/>
        <v>-561667773.31013739</v>
      </c>
      <c r="V1111" s="3">
        <f t="shared" si="57"/>
        <v>10.045113937418733</v>
      </c>
    </row>
    <row r="1112" spans="13:22" x14ac:dyDescent="0.25">
      <c r="M1112" s="3">
        <v>1108</v>
      </c>
      <c r="N1112" s="122">
        <f>('CBA Result'!$G$163*_xlfn.GAMMA.INV(T1112,IF($O$2="Railway",$D$31,$D$32),IF($O$2="Railway",$F$31,$F$32)))</f>
        <v>433432936.50449985</v>
      </c>
      <c r="O1112" s="122">
        <f>'CBA Result'!$G$162+'CBA Result'!$G$166+'CBA Result'!$G$167+'CBA Result'!$G$168+'CBA Result'!$G$169</f>
        <v>36081859.323037572</v>
      </c>
      <c r="P1112" s="122">
        <f>'CBA Result'!$G$164+'CBA Result'!$G$165</f>
        <v>3215028601.0041852</v>
      </c>
      <c r="Q1112" s="122">
        <f>'CBA Result'!$G$149</f>
        <v>-2742713597.7746048</v>
      </c>
      <c r="R1112" s="3">
        <v>0.41501235826946625</v>
      </c>
      <c r="S1112" s="122">
        <f t="shared" si="55"/>
        <v>3496991655.4024849</v>
      </c>
      <c r="T1112" s="3">
        <v>0.58789102881716182</v>
      </c>
      <c r="U1112" s="122">
        <f t="shared" si="56"/>
        <v>-2048469146.7789133</v>
      </c>
      <c r="V1112" s="3">
        <f t="shared" si="57"/>
        <v>1.9363271628801928</v>
      </c>
    </row>
    <row r="1113" spans="13:22" x14ac:dyDescent="0.25">
      <c r="M1113" s="3">
        <v>1109</v>
      </c>
      <c r="N1113" s="122">
        <f>('CBA Result'!$G$163*_xlfn.GAMMA.INV(T1113,IF($O$2="Railway",$D$31,$D$32),IF($O$2="Railway",$F$31,$F$32)))</f>
        <v>245957674.03306016</v>
      </c>
      <c r="O1113" s="122">
        <f>'CBA Result'!$G$162+'CBA Result'!$G$166+'CBA Result'!$G$167+'CBA Result'!$G$168+'CBA Result'!$G$169</f>
        <v>36081859.323037572</v>
      </c>
      <c r="P1113" s="122">
        <f>'CBA Result'!$G$164+'CBA Result'!$G$165</f>
        <v>3215028601.0041852</v>
      </c>
      <c r="Q1113" s="122">
        <f>'CBA Result'!$G$149</f>
        <v>-2742713597.7746048</v>
      </c>
      <c r="R1113" s="3">
        <v>0.45273973530365752</v>
      </c>
      <c r="S1113" s="122">
        <f t="shared" si="55"/>
        <v>3656711725.570354</v>
      </c>
      <c r="T1113" s="3">
        <v>0.10480958494364934</v>
      </c>
      <c r="U1113" s="122">
        <f t="shared" si="56"/>
        <v>-1162432903.0772631</v>
      </c>
      <c r="V1113" s="3">
        <f t="shared" si="57"/>
        <v>3.3883686950873031</v>
      </c>
    </row>
    <row r="1114" spans="13:22" x14ac:dyDescent="0.25">
      <c r="M1114" s="3">
        <v>1110</v>
      </c>
      <c r="N1114" s="122">
        <f>('CBA Result'!$G$163*_xlfn.GAMMA.INV(T1114,IF($O$2="Railway",$D$31,$D$32),IF($O$2="Railway",$F$31,$F$32)))</f>
        <v>266147321.88543114</v>
      </c>
      <c r="O1114" s="122">
        <f>'CBA Result'!$G$162+'CBA Result'!$G$166+'CBA Result'!$G$167+'CBA Result'!$G$168+'CBA Result'!$G$169</f>
        <v>36081859.323037572</v>
      </c>
      <c r="P1114" s="122">
        <f>'CBA Result'!$G$164+'CBA Result'!$G$165</f>
        <v>3215028601.0041852</v>
      </c>
      <c r="Q1114" s="122">
        <f>'CBA Result'!$G$149</f>
        <v>-2742713597.7746048</v>
      </c>
      <c r="R1114" s="3">
        <v>0.9735475571836405</v>
      </c>
      <c r="S1114" s="122">
        <f t="shared" si="55"/>
        <v>7058451245.6464071</v>
      </c>
      <c r="T1114" s="3">
        <v>0.1435600266963345</v>
      </c>
      <c r="U1114" s="122">
        <f t="shared" si="56"/>
        <v>-1257852210.7179129</v>
      </c>
      <c r="V1114" s="3">
        <f t="shared" si="57"/>
        <v>5.8517847837257477</v>
      </c>
    </row>
    <row r="1115" spans="13:22" x14ac:dyDescent="0.25">
      <c r="M1115" s="3">
        <v>1111</v>
      </c>
      <c r="N1115" s="122">
        <f>('CBA Result'!$G$163*_xlfn.GAMMA.INV(T1115,IF($O$2="Railway",$D$31,$D$32),IF($O$2="Railway",$F$31,$F$32)))</f>
        <v>380625641.78859752</v>
      </c>
      <c r="O1115" s="122">
        <f>'CBA Result'!$G$162+'CBA Result'!$G$166+'CBA Result'!$G$167+'CBA Result'!$G$168+'CBA Result'!$G$169</f>
        <v>36081859.323037572</v>
      </c>
      <c r="P1115" s="122">
        <f>'CBA Result'!$G$164+'CBA Result'!$G$165</f>
        <v>3215028601.0041852</v>
      </c>
      <c r="Q1115" s="122">
        <f>'CBA Result'!$G$149</f>
        <v>-2742713597.7746048</v>
      </c>
      <c r="R1115" s="3">
        <v>0.97860697330118585</v>
      </c>
      <c r="S1115" s="122">
        <f t="shared" si="55"/>
        <v>7176756400.836154</v>
      </c>
      <c r="T1115" s="3">
        <v>0.44405198931771228</v>
      </c>
      <c r="U1115" s="122">
        <f t="shared" si="56"/>
        <v>-1798893941.8515322</v>
      </c>
      <c r="V1115" s="3">
        <f t="shared" si="57"/>
        <v>4.2211848765981888</v>
      </c>
    </row>
    <row r="1116" spans="13:22" x14ac:dyDescent="0.25">
      <c r="M1116" s="3">
        <v>1112</v>
      </c>
      <c r="N1116" s="122">
        <f>('CBA Result'!$G$163*_xlfn.GAMMA.INV(T1116,IF($O$2="Railway",$D$31,$D$32),IF($O$2="Railway",$F$31,$F$32)))</f>
        <v>323982201.40903842</v>
      </c>
      <c r="O1116" s="122">
        <f>'CBA Result'!$G$162+'CBA Result'!$G$166+'CBA Result'!$G$167+'CBA Result'!$G$168+'CBA Result'!$G$169</f>
        <v>36081859.323037572</v>
      </c>
      <c r="P1116" s="122">
        <f>'CBA Result'!$G$164+'CBA Result'!$G$165</f>
        <v>3215028601.0041852</v>
      </c>
      <c r="Q1116" s="122">
        <f>'CBA Result'!$G$149</f>
        <v>-2742713597.7746048</v>
      </c>
      <c r="R1116" s="3">
        <v>0.84074140598058189</v>
      </c>
      <c r="S1116" s="122">
        <f t="shared" si="55"/>
        <v>5606333502.6740742</v>
      </c>
      <c r="T1116" s="3">
        <v>0.28441717352728091</v>
      </c>
      <c r="U1116" s="122">
        <f t="shared" si="56"/>
        <v>-1531188536.4416392</v>
      </c>
      <c r="V1116" s="3">
        <f t="shared" si="57"/>
        <v>3.8965793051661586</v>
      </c>
    </row>
    <row r="1117" spans="13:22" x14ac:dyDescent="0.25">
      <c r="M1117" s="3">
        <v>1113</v>
      </c>
      <c r="N1117" s="122">
        <f>('CBA Result'!$G$163*_xlfn.GAMMA.INV(T1117,IF($O$2="Railway",$D$31,$D$32),IF($O$2="Railway",$F$31,$F$32)))</f>
        <v>311123532.82199979</v>
      </c>
      <c r="O1117" s="122">
        <f>'CBA Result'!$G$162+'CBA Result'!$G$166+'CBA Result'!$G$167+'CBA Result'!$G$168+'CBA Result'!$G$169</f>
        <v>36081859.323037572</v>
      </c>
      <c r="P1117" s="122">
        <f>'CBA Result'!$G$164+'CBA Result'!$G$165</f>
        <v>3215028601.0041852</v>
      </c>
      <c r="Q1117" s="122">
        <f>'CBA Result'!$G$149</f>
        <v>-2742713597.7746048</v>
      </c>
      <c r="R1117" s="3">
        <v>0.9511272824667939</v>
      </c>
      <c r="S1117" s="122">
        <f t="shared" si="55"/>
        <v>6664550201.6123419</v>
      </c>
      <c r="T1117" s="3">
        <v>0.25010254357450012</v>
      </c>
      <c r="U1117" s="122">
        <f t="shared" si="56"/>
        <v>-1470416537.7060735</v>
      </c>
      <c r="V1117" s="3">
        <f t="shared" si="57"/>
        <v>4.7685505528223207</v>
      </c>
    </row>
    <row r="1118" spans="13:22" x14ac:dyDescent="0.25">
      <c r="M1118" s="3">
        <v>1114</v>
      </c>
      <c r="N1118" s="122">
        <f>('CBA Result'!$G$163*_xlfn.GAMMA.INV(T1118,IF($O$2="Railway",$D$31,$D$32),IF($O$2="Railway",$F$31,$F$32)))</f>
        <v>591025198.55768538</v>
      </c>
      <c r="O1118" s="122">
        <f>'CBA Result'!$G$162+'CBA Result'!$G$166+'CBA Result'!$G$167+'CBA Result'!$G$168+'CBA Result'!$G$169</f>
        <v>36081859.323037572</v>
      </c>
      <c r="P1118" s="122">
        <f>'CBA Result'!$G$164+'CBA Result'!$G$165</f>
        <v>3215028601.0041852</v>
      </c>
      <c r="Q1118" s="122">
        <f>'CBA Result'!$G$149</f>
        <v>-2742713597.7746048</v>
      </c>
      <c r="R1118" s="3">
        <v>0.95389667437429293</v>
      </c>
      <c r="S1118" s="122">
        <f t="shared" si="55"/>
        <v>6705673501.373333</v>
      </c>
      <c r="T1118" s="3">
        <v>0.87606471507556816</v>
      </c>
      <c r="U1118" s="122">
        <f t="shared" si="56"/>
        <v>-2793273842.9575486</v>
      </c>
      <c r="V1118" s="3">
        <f t="shared" si="57"/>
        <v>2.6251563475387822</v>
      </c>
    </row>
    <row r="1119" spans="13:22" x14ac:dyDescent="0.25">
      <c r="M1119" s="3">
        <v>1115</v>
      </c>
      <c r="N1119" s="122">
        <f>('CBA Result'!$G$163*_xlfn.GAMMA.INV(T1119,IF($O$2="Railway",$D$31,$D$32),IF($O$2="Railway",$F$31,$F$32)))</f>
        <v>387574534.6774646</v>
      </c>
      <c r="O1119" s="122">
        <f>'CBA Result'!$G$162+'CBA Result'!$G$166+'CBA Result'!$G$167+'CBA Result'!$G$168+'CBA Result'!$G$169</f>
        <v>36081859.323037572</v>
      </c>
      <c r="P1119" s="122">
        <f>'CBA Result'!$G$164+'CBA Result'!$G$165</f>
        <v>3215028601.0041852</v>
      </c>
      <c r="Q1119" s="122">
        <f>'CBA Result'!$G$149</f>
        <v>-2742713597.7746048</v>
      </c>
      <c r="R1119" s="3">
        <v>0.83890426299830123</v>
      </c>
      <c r="S1119" s="122">
        <f t="shared" si="55"/>
        <v>5593400091.4368658</v>
      </c>
      <c r="T1119" s="3">
        <v>0.46370326666116413</v>
      </c>
      <c r="U1119" s="122">
        <f t="shared" si="56"/>
        <v>-1831735453.1633241</v>
      </c>
      <c r="V1119" s="3">
        <f t="shared" si="57"/>
        <v>3.2848938284435039</v>
      </c>
    </row>
    <row r="1120" spans="13:22" x14ac:dyDescent="0.25">
      <c r="M1120" s="3">
        <v>1116</v>
      </c>
      <c r="N1120" s="122">
        <f>('CBA Result'!$G$163*_xlfn.GAMMA.INV(T1120,IF($O$2="Railway",$D$31,$D$32),IF($O$2="Railway",$F$31,$F$32)))</f>
        <v>455111073.90860653</v>
      </c>
      <c r="O1120" s="122">
        <f>'CBA Result'!$G$162+'CBA Result'!$G$166+'CBA Result'!$G$167+'CBA Result'!$G$168+'CBA Result'!$G$169</f>
        <v>36081859.323037572</v>
      </c>
      <c r="P1120" s="122">
        <f>'CBA Result'!$G$164+'CBA Result'!$G$165</f>
        <v>3215028601.0041852</v>
      </c>
      <c r="Q1120" s="122">
        <f>'CBA Result'!$G$149</f>
        <v>-2742713597.7746048</v>
      </c>
      <c r="R1120" s="3">
        <v>0.49825266783797972</v>
      </c>
      <c r="S1120" s="122">
        <f t="shared" si="55"/>
        <v>3850633764.750536</v>
      </c>
      <c r="T1120" s="3">
        <v>0.64152359119092506</v>
      </c>
      <c r="U1120" s="122">
        <f t="shared" si="56"/>
        <v>-2150923279.5683475</v>
      </c>
      <c r="V1120" s="3">
        <f t="shared" si="57"/>
        <v>2.0185874313720329</v>
      </c>
    </row>
    <row r="1121" spans="13:22" x14ac:dyDescent="0.25">
      <c r="M1121" s="3">
        <v>1117</v>
      </c>
      <c r="N1121" s="122">
        <f>('CBA Result'!$G$163*_xlfn.GAMMA.INV(T1121,IF($O$2="Railway",$D$31,$D$32),IF($O$2="Railway",$F$31,$F$32)))</f>
        <v>483594948.38878715</v>
      </c>
      <c r="O1121" s="122">
        <f>'CBA Result'!$G$162+'CBA Result'!$G$166+'CBA Result'!$G$167+'CBA Result'!$G$168+'CBA Result'!$G$169</f>
        <v>36081859.323037572</v>
      </c>
      <c r="P1121" s="122">
        <f>'CBA Result'!$G$164+'CBA Result'!$G$165</f>
        <v>3215028601.0041852</v>
      </c>
      <c r="Q1121" s="122">
        <f>'CBA Result'!$G$149</f>
        <v>-2742713597.7746048</v>
      </c>
      <c r="R1121" s="3">
        <v>0.54912470221848853</v>
      </c>
      <c r="S1121" s="122">
        <f t="shared" si="55"/>
        <v>4071128678.6162896</v>
      </c>
      <c r="T1121" s="3">
        <v>0.70555726735449209</v>
      </c>
      <c r="U1121" s="122">
        <f t="shared" si="56"/>
        <v>-2285542347.8005271</v>
      </c>
      <c r="V1121" s="3">
        <f t="shared" si="57"/>
        <v>2.0086284950029643</v>
      </c>
    </row>
    <row r="1122" spans="13:22" x14ac:dyDescent="0.25">
      <c r="M1122" s="3">
        <v>1118</v>
      </c>
      <c r="N1122" s="122">
        <f>('CBA Result'!$G$163*_xlfn.GAMMA.INV(T1122,IF($O$2="Railway",$D$31,$D$32),IF($O$2="Railway",$F$31,$F$32)))</f>
        <v>442124369.68285924</v>
      </c>
      <c r="O1122" s="122">
        <f>'CBA Result'!$G$162+'CBA Result'!$G$166+'CBA Result'!$G$167+'CBA Result'!$G$168+'CBA Result'!$G$169</f>
        <v>36081859.323037572</v>
      </c>
      <c r="P1122" s="122">
        <f>'CBA Result'!$G$164+'CBA Result'!$G$165</f>
        <v>3215028601.0041852</v>
      </c>
      <c r="Q1122" s="122">
        <f>'CBA Result'!$G$149</f>
        <v>-2742713597.7746048</v>
      </c>
      <c r="R1122" s="3">
        <v>0.13492239297730113</v>
      </c>
      <c r="S1122" s="122">
        <f t="shared" si="55"/>
        <v>2204187341.6008406</v>
      </c>
      <c r="T1122" s="3">
        <v>0.60986447266054866</v>
      </c>
      <c r="U1122" s="122">
        <f t="shared" si="56"/>
        <v>-2089546165.1770639</v>
      </c>
      <c r="V1122" s="3">
        <f t="shared" si="57"/>
        <v>1.2837206544223141</v>
      </c>
    </row>
    <row r="1123" spans="13:22" x14ac:dyDescent="0.25">
      <c r="M1123" s="3">
        <v>1119</v>
      </c>
      <c r="N1123" s="122">
        <f>('CBA Result'!$G$163*_xlfn.GAMMA.INV(T1123,IF($O$2="Railway",$D$31,$D$32),IF($O$2="Railway",$F$31,$F$32)))</f>
        <v>345648718.7042104</v>
      </c>
      <c r="O1123" s="122">
        <f>'CBA Result'!$G$162+'CBA Result'!$G$166+'CBA Result'!$G$167+'CBA Result'!$G$168+'CBA Result'!$G$169</f>
        <v>36081859.323037572</v>
      </c>
      <c r="P1123" s="122">
        <f>'CBA Result'!$G$164+'CBA Result'!$G$165</f>
        <v>3215028601.0041852</v>
      </c>
      <c r="Q1123" s="122">
        <f>'CBA Result'!$G$149</f>
        <v>-2742713597.7746048</v>
      </c>
      <c r="R1123" s="3">
        <v>0.7353842326909481</v>
      </c>
      <c r="S1123" s="122">
        <f t="shared" si="55"/>
        <v>4963134018.7593651</v>
      </c>
      <c r="T1123" s="3">
        <v>0.34455346927446995</v>
      </c>
      <c r="U1123" s="122">
        <f t="shared" si="56"/>
        <v>-1633587750.8512497</v>
      </c>
      <c r="V1123" s="3">
        <f t="shared" si="57"/>
        <v>3.2718564362406894</v>
      </c>
    </row>
    <row r="1124" spans="13:22" x14ac:dyDescent="0.25">
      <c r="M1124" s="3">
        <v>1120</v>
      </c>
      <c r="N1124" s="122">
        <f>('CBA Result'!$G$163*_xlfn.GAMMA.INV(T1124,IF($O$2="Railway",$D$31,$D$32),IF($O$2="Railway",$F$31,$F$32)))</f>
        <v>390019640.27801836</v>
      </c>
      <c r="O1124" s="122">
        <f>'CBA Result'!$G$162+'CBA Result'!$G$166+'CBA Result'!$G$167+'CBA Result'!$G$168+'CBA Result'!$G$169</f>
        <v>36081859.323037572</v>
      </c>
      <c r="P1124" s="122">
        <f>'CBA Result'!$G$164+'CBA Result'!$G$165</f>
        <v>3215028601.0041852</v>
      </c>
      <c r="Q1124" s="122">
        <f>'CBA Result'!$G$149</f>
        <v>-2742713597.7746048</v>
      </c>
      <c r="R1124" s="3">
        <v>0.53065833115924876</v>
      </c>
      <c r="S1124" s="122">
        <f t="shared" si="55"/>
        <v>3990477040.3425827</v>
      </c>
      <c r="T1124" s="3">
        <v>0.47058507644407543</v>
      </c>
      <c r="U1124" s="122">
        <f t="shared" si="56"/>
        <v>-1843291389.4143724</v>
      </c>
      <c r="V1124" s="3">
        <f t="shared" si="57"/>
        <v>2.3960284116266712</v>
      </c>
    </row>
    <row r="1125" spans="13:22" x14ac:dyDescent="0.25">
      <c r="M1125" s="3">
        <v>1121</v>
      </c>
      <c r="N1125" s="122">
        <f>('CBA Result'!$G$163*_xlfn.GAMMA.INV(T1125,IF($O$2="Railway",$D$31,$D$32),IF($O$2="Railway",$F$31,$F$32)))</f>
        <v>388967969.09285259</v>
      </c>
      <c r="O1125" s="122">
        <f>'CBA Result'!$G$162+'CBA Result'!$G$166+'CBA Result'!$G$167+'CBA Result'!$G$168+'CBA Result'!$G$169</f>
        <v>36081859.323037572</v>
      </c>
      <c r="P1125" s="122">
        <f>'CBA Result'!$G$164+'CBA Result'!$G$165</f>
        <v>3215028601.0041852</v>
      </c>
      <c r="Q1125" s="122">
        <f>'CBA Result'!$G$149</f>
        <v>-2742713597.7746048</v>
      </c>
      <c r="R1125" s="3">
        <v>0.6780346043253781</v>
      </c>
      <c r="S1125" s="122">
        <f t="shared" si="55"/>
        <v>4667307017.3324594</v>
      </c>
      <c r="T1125" s="3">
        <v>0.46762748243118024</v>
      </c>
      <c r="U1125" s="122">
        <f t="shared" si="56"/>
        <v>-1838321033.463248</v>
      </c>
      <c r="V1125" s="3">
        <f t="shared" si="57"/>
        <v>2.7701129199151691</v>
      </c>
    </row>
    <row r="1126" spans="13:22" x14ac:dyDescent="0.25">
      <c r="M1126" s="3">
        <v>1122</v>
      </c>
      <c r="N1126" s="122">
        <f>('CBA Result'!$G$163*_xlfn.GAMMA.INV(T1126,IF($O$2="Railway",$D$31,$D$32),IF($O$2="Railway",$F$31,$F$32)))</f>
        <v>436883905.37146622</v>
      </c>
      <c r="O1126" s="122">
        <f>'CBA Result'!$G$162+'CBA Result'!$G$166+'CBA Result'!$G$167+'CBA Result'!$G$168+'CBA Result'!$G$169</f>
        <v>36081859.323037572</v>
      </c>
      <c r="P1126" s="122">
        <f>'CBA Result'!$G$164+'CBA Result'!$G$165</f>
        <v>3215028601.0041852</v>
      </c>
      <c r="Q1126" s="122">
        <f>'CBA Result'!$G$149</f>
        <v>-2742713597.7746048</v>
      </c>
      <c r="R1126" s="3">
        <v>6.7134260415500968E-2</v>
      </c>
      <c r="S1126" s="122">
        <f t="shared" si="55"/>
        <v>1767953702.0347638</v>
      </c>
      <c r="T1126" s="3">
        <v>0.59668763965504035</v>
      </c>
      <c r="U1126" s="122">
        <f t="shared" si="56"/>
        <v>-2064778943.8780589</v>
      </c>
      <c r="V1126" s="3">
        <f t="shared" si="57"/>
        <v>1.0853072060684532</v>
      </c>
    </row>
    <row r="1127" spans="13:22" x14ac:dyDescent="0.25">
      <c r="M1127" s="3">
        <v>1123</v>
      </c>
      <c r="N1127" s="122">
        <f>('CBA Result'!$G$163*_xlfn.GAMMA.INV(T1127,IF($O$2="Railway",$D$31,$D$32),IF($O$2="Railway",$F$31,$F$32)))</f>
        <v>286448837.86291772</v>
      </c>
      <c r="O1127" s="122">
        <f>'CBA Result'!$G$162+'CBA Result'!$G$166+'CBA Result'!$G$167+'CBA Result'!$G$168+'CBA Result'!$G$169</f>
        <v>36081859.323037572</v>
      </c>
      <c r="P1127" s="122">
        <f>'CBA Result'!$G$164+'CBA Result'!$G$165</f>
        <v>3215028601.0041852</v>
      </c>
      <c r="Q1127" s="122">
        <f>'CBA Result'!$G$149</f>
        <v>-2742713597.7746048</v>
      </c>
      <c r="R1127" s="3">
        <v>9.1957766440106892E-2</v>
      </c>
      <c r="S1127" s="122">
        <f t="shared" si="55"/>
        <v>1943396864.368547</v>
      </c>
      <c r="T1127" s="3">
        <v>0.18859688306163203</v>
      </c>
      <c r="U1127" s="122">
        <f t="shared" si="56"/>
        <v>-1353800223.917156</v>
      </c>
      <c r="V1127" s="3">
        <f t="shared" si="57"/>
        <v>1.6737532772731782</v>
      </c>
    </row>
    <row r="1128" spans="13:22" x14ac:dyDescent="0.25">
      <c r="M1128" s="3">
        <v>1124</v>
      </c>
      <c r="N1128" s="122">
        <f>('CBA Result'!$G$163*_xlfn.GAMMA.INV(T1128,IF($O$2="Railway",$D$31,$D$32),IF($O$2="Railway",$F$31,$F$32)))</f>
        <v>277601094.87365413</v>
      </c>
      <c r="O1128" s="122">
        <f>'CBA Result'!$G$162+'CBA Result'!$G$166+'CBA Result'!$G$167+'CBA Result'!$G$168+'CBA Result'!$G$169</f>
        <v>36081859.323037572</v>
      </c>
      <c r="P1128" s="122">
        <f>'CBA Result'!$G$164+'CBA Result'!$G$165</f>
        <v>3215028601.0041852</v>
      </c>
      <c r="Q1128" s="122">
        <f>'CBA Result'!$G$149</f>
        <v>-2742713597.7746048</v>
      </c>
      <c r="R1128" s="3">
        <v>0.24682095282316308</v>
      </c>
      <c r="S1128" s="122">
        <f t="shared" si="55"/>
        <v>2765529593.5051603</v>
      </c>
      <c r="T1128" s="3">
        <v>0.1682761707823196</v>
      </c>
      <c r="U1128" s="122">
        <f t="shared" si="56"/>
        <v>-1311984461.8795431</v>
      </c>
      <c r="V1128" s="3">
        <f t="shared" si="57"/>
        <v>2.3469885788819371</v>
      </c>
    </row>
    <row r="1129" spans="13:22" x14ac:dyDescent="0.25">
      <c r="M1129" s="3">
        <v>1125</v>
      </c>
      <c r="N1129" s="122">
        <f>('CBA Result'!$G$163*_xlfn.GAMMA.INV(T1129,IF($O$2="Railway",$D$31,$D$32),IF($O$2="Railway",$F$31,$F$32)))</f>
        <v>222812333.0460043</v>
      </c>
      <c r="O1129" s="122">
        <f>'CBA Result'!$G$162+'CBA Result'!$G$166+'CBA Result'!$G$167+'CBA Result'!$G$168+'CBA Result'!$G$169</f>
        <v>36081859.323037572</v>
      </c>
      <c r="P1129" s="122">
        <f>'CBA Result'!$G$164+'CBA Result'!$G$165</f>
        <v>3215028601.0041852</v>
      </c>
      <c r="Q1129" s="122">
        <f>'CBA Result'!$G$149</f>
        <v>-2742713597.7746048</v>
      </c>
      <c r="R1129" s="3">
        <v>0.75237777596699817</v>
      </c>
      <c r="S1129" s="122">
        <f t="shared" si="55"/>
        <v>5056443393.4590731</v>
      </c>
      <c r="T1129" s="3">
        <v>6.8572248090122523E-2</v>
      </c>
      <c r="U1129" s="122">
        <f t="shared" si="56"/>
        <v>-1053044545.824055</v>
      </c>
      <c r="V1129" s="3">
        <f t="shared" si="57"/>
        <v>5.04759044325957</v>
      </c>
    </row>
    <row r="1130" spans="13:22" x14ac:dyDescent="0.25">
      <c r="M1130" s="3">
        <v>1126</v>
      </c>
      <c r="N1130" s="122">
        <f>('CBA Result'!$G$163*_xlfn.GAMMA.INV(T1130,IF($O$2="Railway",$D$31,$D$32),IF($O$2="Railway",$F$31,$F$32)))</f>
        <v>420075476.41687971</v>
      </c>
      <c r="O1130" s="122">
        <f>'CBA Result'!$G$162+'CBA Result'!$G$166+'CBA Result'!$G$167+'CBA Result'!$G$168+'CBA Result'!$G$169</f>
        <v>36081859.323037572</v>
      </c>
      <c r="P1130" s="122">
        <f>'CBA Result'!$G$164+'CBA Result'!$G$165</f>
        <v>3215028601.0041852</v>
      </c>
      <c r="Q1130" s="122">
        <f>'CBA Result'!$G$149</f>
        <v>-2742713597.7746048</v>
      </c>
      <c r="R1130" s="3">
        <v>0.67570539562606657</v>
      </c>
      <c r="S1130" s="122">
        <f t="shared" si="55"/>
        <v>4655809483.1065912</v>
      </c>
      <c r="T1130" s="3">
        <v>0.55300918817188538</v>
      </c>
      <c r="U1130" s="122">
        <f t="shared" si="56"/>
        <v>-1985339784.5078101</v>
      </c>
      <c r="V1130" s="3">
        <f t="shared" si="57"/>
        <v>2.5748573915340276</v>
      </c>
    </row>
    <row r="1131" spans="13:22" x14ac:dyDescent="0.25">
      <c r="M1131" s="3">
        <v>1127</v>
      </c>
      <c r="N1131" s="122">
        <f>('CBA Result'!$G$163*_xlfn.GAMMA.INV(T1131,IF($O$2="Railway",$D$31,$D$32),IF($O$2="Railway",$F$31,$F$32)))</f>
        <v>353319628.41476941</v>
      </c>
      <c r="O1131" s="122">
        <f>'CBA Result'!$G$162+'CBA Result'!$G$166+'CBA Result'!$G$167+'CBA Result'!$G$168+'CBA Result'!$G$169</f>
        <v>36081859.323037572</v>
      </c>
      <c r="P1131" s="122">
        <f>'CBA Result'!$G$164+'CBA Result'!$G$165</f>
        <v>3215028601.0041852</v>
      </c>
      <c r="Q1131" s="122">
        <f>'CBA Result'!$G$149</f>
        <v>-2742713597.7746048</v>
      </c>
      <c r="R1131" s="3">
        <v>0.60782369209831821</v>
      </c>
      <c r="S1131" s="122">
        <f t="shared" si="55"/>
        <v>4333976092.001935</v>
      </c>
      <c r="T1131" s="3">
        <v>0.36628148244356862</v>
      </c>
      <c r="U1131" s="122">
        <f t="shared" si="56"/>
        <v>-1669841622.0880144</v>
      </c>
      <c r="V1131" s="3">
        <f t="shared" si="57"/>
        <v>2.8286380679824625</v>
      </c>
    </row>
    <row r="1132" spans="13:22" x14ac:dyDescent="0.25">
      <c r="M1132" s="3">
        <v>1128</v>
      </c>
      <c r="N1132" s="122">
        <f>('CBA Result'!$G$163*_xlfn.GAMMA.INV(T1132,IF($O$2="Railway",$D$31,$D$32),IF($O$2="Railway",$F$31,$F$32)))</f>
        <v>635713639.41370106</v>
      </c>
      <c r="O1132" s="122">
        <f>'CBA Result'!$G$162+'CBA Result'!$G$166+'CBA Result'!$G$167+'CBA Result'!$G$168+'CBA Result'!$G$169</f>
        <v>36081859.323037572</v>
      </c>
      <c r="P1132" s="122">
        <f>'CBA Result'!$G$164+'CBA Result'!$G$165</f>
        <v>3215028601.0041852</v>
      </c>
      <c r="Q1132" s="122">
        <f>'CBA Result'!$G$149</f>
        <v>-2742713597.7746048</v>
      </c>
      <c r="R1132" s="3">
        <v>0.9833280614195995</v>
      </c>
      <c r="S1132" s="122">
        <f t="shared" si="55"/>
        <v>7305593333.4907045</v>
      </c>
      <c r="T1132" s="3">
        <v>0.91772616551508368</v>
      </c>
      <c r="U1132" s="122">
        <f t="shared" si="56"/>
        <v>-3004478125.3304276</v>
      </c>
      <c r="V1132" s="3">
        <f t="shared" si="57"/>
        <v>2.6551662217045111</v>
      </c>
    </row>
    <row r="1133" spans="13:22" x14ac:dyDescent="0.25">
      <c r="M1133" s="3">
        <v>1129</v>
      </c>
      <c r="N1133" s="122">
        <f>('CBA Result'!$G$163*_xlfn.GAMMA.INV(T1133,IF($O$2="Railway",$D$31,$D$32),IF($O$2="Railway",$F$31,$F$32)))</f>
        <v>454486940.2937184</v>
      </c>
      <c r="O1133" s="122">
        <f>'CBA Result'!$G$162+'CBA Result'!$G$166+'CBA Result'!$G$167+'CBA Result'!$G$168+'CBA Result'!$G$169</f>
        <v>36081859.323037572</v>
      </c>
      <c r="P1133" s="122">
        <f>'CBA Result'!$G$164+'CBA Result'!$G$165</f>
        <v>3215028601.0041852</v>
      </c>
      <c r="Q1133" s="122">
        <f>'CBA Result'!$G$149</f>
        <v>-2742713597.7746048</v>
      </c>
      <c r="R1133" s="3">
        <v>0.37616963616078192</v>
      </c>
      <c r="S1133" s="122">
        <f t="shared" si="55"/>
        <v>3332347928.8668232</v>
      </c>
      <c r="T1133" s="3">
        <v>0.64003577742464435</v>
      </c>
      <c r="U1133" s="122">
        <f t="shared" si="56"/>
        <v>-2147973530.3779035</v>
      </c>
      <c r="V1133" s="3">
        <f t="shared" si="57"/>
        <v>1.7797783233441404</v>
      </c>
    </row>
    <row r="1134" spans="13:22" x14ac:dyDescent="0.25">
      <c r="M1134" s="3">
        <v>1130</v>
      </c>
      <c r="N1134" s="122">
        <f>('CBA Result'!$G$163*_xlfn.GAMMA.INV(T1134,IF($O$2="Railway",$D$31,$D$32),IF($O$2="Railway",$F$31,$F$32)))</f>
        <v>309149735.59951437</v>
      </c>
      <c r="O1134" s="122">
        <f>'CBA Result'!$G$162+'CBA Result'!$G$166+'CBA Result'!$G$167+'CBA Result'!$G$168+'CBA Result'!$G$169</f>
        <v>36081859.323037572</v>
      </c>
      <c r="P1134" s="122">
        <f>'CBA Result'!$G$164+'CBA Result'!$G$165</f>
        <v>3215028601.0041852</v>
      </c>
      <c r="Q1134" s="122">
        <f>'CBA Result'!$G$149</f>
        <v>-2742713597.7746048</v>
      </c>
      <c r="R1134" s="3">
        <v>0.59051196882603096</v>
      </c>
      <c r="S1134" s="122">
        <f t="shared" si="55"/>
        <v>4255258532.1042671</v>
      </c>
      <c r="T1134" s="3">
        <v>0.2449551162397785</v>
      </c>
      <c r="U1134" s="122">
        <f t="shared" si="56"/>
        <v>-1461088075.6264102</v>
      </c>
      <c r="V1134" s="3">
        <f t="shared" si="57"/>
        <v>3.1486740626874652</v>
      </c>
    </row>
    <row r="1135" spans="13:22" x14ac:dyDescent="0.25">
      <c r="M1135" s="3">
        <v>1131</v>
      </c>
      <c r="N1135" s="122">
        <f>('CBA Result'!$G$163*_xlfn.GAMMA.INV(T1135,IF($O$2="Railway",$D$31,$D$32),IF($O$2="Railway",$F$31,$F$32)))</f>
        <v>337827320.26599294</v>
      </c>
      <c r="O1135" s="122">
        <f>'CBA Result'!$G$162+'CBA Result'!$G$166+'CBA Result'!$G$167+'CBA Result'!$G$168+'CBA Result'!$G$169</f>
        <v>36081859.323037572</v>
      </c>
      <c r="P1135" s="122">
        <f>'CBA Result'!$G$164+'CBA Result'!$G$165</f>
        <v>3215028601.0041852</v>
      </c>
      <c r="Q1135" s="122">
        <f>'CBA Result'!$G$149</f>
        <v>-2742713597.7746048</v>
      </c>
      <c r="R1135" s="3">
        <v>0.26550127893988995</v>
      </c>
      <c r="S1135" s="122">
        <f t="shared" si="55"/>
        <v>2850603844.0805058</v>
      </c>
      <c r="T1135" s="3">
        <v>0.32258882762500962</v>
      </c>
      <c r="U1135" s="122">
        <f t="shared" si="56"/>
        <v>-1596622647.2885978</v>
      </c>
      <c r="V1135" s="3">
        <f t="shared" si="57"/>
        <v>2.019583668780748</v>
      </c>
    </row>
    <row r="1136" spans="13:22" x14ac:dyDescent="0.25">
      <c r="M1136" s="3">
        <v>1132</v>
      </c>
      <c r="N1136" s="122">
        <f>('CBA Result'!$G$163*_xlfn.GAMMA.INV(T1136,IF($O$2="Railway",$D$31,$D$32),IF($O$2="Railway",$F$31,$F$32)))</f>
        <v>237533386.23423716</v>
      </c>
      <c r="O1136" s="122">
        <f>'CBA Result'!$G$162+'CBA Result'!$G$166+'CBA Result'!$G$167+'CBA Result'!$G$168+'CBA Result'!$G$169</f>
        <v>36081859.323037572</v>
      </c>
      <c r="P1136" s="122">
        <f>'CBA Result'!$G$164+'CBA Result'!$G$165</f>
        <v>3215028601.0041852</v>
      </c>
      <c r="Q1136" s="122">
        <f>'CBA Result'!$G$149</f>
        <v>-2742713597.7746048</v>
      </c>
      <c r="R1136" s="3">
        <v>7.1908123485789344E-2</v>
      </c>
      <c r="S1136" s="122">
        <f t="shared" si="55"/>
        <v>1803720490.3106191</v>
      </c>
      <c r="T1136" s="3">
        <v>9.0582585194343146E-2</v>
      </c>
      <c r="U1136" s="122">
        <f t="shared" si="56"/>
        <v>-1122618453.8601677</v>
      </c>
      <c r="V1136" s="3">
        <f t="shared" si="57"/>
        <v>1.8504379014302617</v>
      </c>
    </row>
    <row r="1137" spans="13:22" x14ac:dyDescent="0.25">
      <c r="M1137" s="3">
        <v>1133</v>
      </c>
      <c r="N1137" s="122">
        <f>('CBA Result'!$G$163*_xlfn.GAMMA.INV(T1137,IF($O$2="Railway",$D$31,$D$32),IF($O$2="Railway",$F$31,$F$32)))</f>
        <v>489062158.47631949</v>
      </c>
      <c r="O1137" s="122">
        <f>'CBA Result'!$G$162+'CBA Result'!$G$166+'CBA Result'!$G$167+'CBA Result'!$G$168+'CBA Result'!$G$169</f>
        <v>36081859.323037572</v>
      </c>
      <c r="P1137" s="122">
        <f>'CBA Result'!$G$164+'CBA Result'!$G$165</f>
        <v>3215028601.0041852</v>
      </c>
      <c r="Q1137" s="122">
        <f>'CBA Result'!$G$149</f>
        <v>-2742713597.7746048</v>
      </c>
      <c r="R1137" s="3">
        <v>0.15361464867700647</v>
      </c>
      <c r="S1137" s="122">
        <f t="shared" si="55"/>
        <v>2306896064.5608425</v>
      </c>
      <c r="T1137" s="3">
        <v>0.71695012760615773</v>
      </c>
      <c r="U1137" s="122">
        <f t="shared" si="56"/>
        <v>-2311381203.6881027</v>
      </c>
      <c r="V1137" s="3">
        <f t="shared" si="57"/>
        <v>1.225258766421272</v>
      </c>
    </row>
    <row r="1138" spans="13:22" x14ac:dyDescent="0.25">
      <c r="M1138" s="3">
        <v>1134</v>
      </c>
      <c r="N1138" s="122">
        <f>('CBA Result'!$G$163*_xlfn.GAMMA.INV(T1138,IF($O$2="Railway",$D$31,$D$32),IF($O$2="Railway",$F$31,$F$32)))</f>
        <v>375834749.09172523</v>
      </c>
      <c r="O1138" s="122">
        <f>'CBA Result'!$G$162+'CBA Result'!$G$166+'CBA Result'!$G$167+'CBA Result'!$G$168+'CBA Result'!$G$169</f>
        <v>36081859.323037572</v>
      </c>
      <c r="P1138" s="122">
        <f>'CBA Result'!$G$164+'CBA Result'!$G$165</f>
        <v>3215028601.0041852</v>
      </c>
      <c r="Q1138" s="122">
        <f>'CBA Result'!$G$149</f>
        <v>-2742713597.7746048</v>
      </c>
      <c r="R1138" s="3">
        <v>7.3259942881526374E-2</v>
      </c>
      <c r="S1138" s="122">
        <f t="shared" si="55"/>
        <v>1813649252.878175</v>
      </c>
      <c r="T1138" s="3">
        <v>0.43044056394847063</v>
      </c>
      <c r="U1138" s="122">
        <f t="shared" si="56"/>
        <v>-1776251463.5151646</v>
      </c>
      <c r="V1138" s="3">
        <f t="shared" si="57"/>
        <v>1.2529565250229768</v>
      </c>
    </row>
    <row r="1139" spans="13:22" x14ac:dyDescent="0.25">
      <c r="M1139" s="3">
        <v>1135</v>
      </c>
      <c r="N1139" s="122">
        <f>('CBA Result'!$G$163*_xlfn.GAMMA.INV(T1139,IF($O$2="Railway",$D$31,$D$32),IF($O$2="Railway",$F$31,$F$32)))</f>
        <v>592106613.21395791</v>
      </c>
      <c r="O1139" s="122">
        <f>'CBA Result'!$G$162+'CBA Result'!$G$166+'CBA Result'!$G$167+'CBA Result'!$G$168+'CBA Result'!$G$169</f>
        <v>36081859.323037572</v>
      </c>
      <c r="P1139" s="122">
        <f>'CBA Result'!$G$164+'CBA Result'!$G$165</f>
        <v>3215028601.0041852</v>
      </c>
      <c r="Q1139" s="122">
        <f>'CBA Result'!$G$149</f>
        <v>-2742713597.7746048</v>
      </c>
      <c r="R1139" s="3">
        <v>0.23065757261037712</v>
      </c>
      <c r="S1139" s="122">
        <f t="shared" si="55"/>
        <v>2690525933.3470864</v>
      </c>
      <c r="T1139" s="3">
        <v>0.87724861620468364</v>
      </c>
      <c r="U1139" s="122">
        <f t="shared" si="56"/>
        <v>-2798384771.0197167</v>
      </c>
      <c r="V1139" s="3">
        <f t="shared" si="57"/>
        <v>1.1859392747748407</v>
      </c>
    </row>
    <row r="1140" spans="13:22" x14ac:dyDescent="0.25">
      <c r="M1140" s="3">
        <v>1136</v>
      </c>
      <c r="N1140" s="122">
        <f>('CBA Result'!$G$163*_xlfn.GAMMA.INV(T1140,IF($O$2="Railway",$D$31,$D$32),IF($O$2="Railway",$F$31,$F$32)))</f>
        <v>348548468.94772464</v>
      </c>
      <c r="O1140" s="122">
        <f>'CBA Result'!$G$162+'CBA Result'!$G$166+'CBA Result'!$G$167+'CBA Result'!$G$168+'CBA Result'!$G$169</f>
        <v>36081859.323037572</v>
      </c>
      <c r="P1140" s="122">
        <f>'CBA Result'!$G$164+'CBA Result'!$G$165</f>
        <v>3215028601.0041852</v>
      </c>
      <c r="Q1140" s="122">
        <f>'CBA Result'!$G$149</f>
        <v>-2742713597.7746048</v>
      </c>
      <c r="R1140" s="3">
        <v>0.4145902035847906</v>
      </c>
      <c r="S1140" s="122">
        <f t="shared" si="55"/>
        <v>3495205406.1500611</v>
      </c>
      <c r="T1140" s="3">
        <v>0.35274941420804873</v>
      </c>
      <c r="U1140" s="122">
        <f t="shared" si="56"/>
        <v>-1647292405.9591615</v>
      </c>
      <c r="V1140" s="3">
        <f t="shared" si="57"/>
        <v>2.3552805320933468</v>
      </c>
    </row>
    <row r="1141" spans="13:22" x14ac:dyDescent="0.25">
      <c r="M1141" s="3">
        <v>1137</v>
      </c>
      <c r="N1141" s="122">
        <f>('CBA Result'!$G$163*_xlfn.GAMMA.INV(T1141,IF($O$2="Railway",$D$31,$D$32),IF($O$2="Railway",$F$31,$F$32)))</f>
        <v>351129777.64147574</v>
      </c>
      <c r="O1141" s="122">
        <f>'CBA Result'!$G$162+'CBA Result'!$G$166+'CBA Result'!$G$167+'CBA Result'!$G$168+'CBA Result'!$G$169</f>
        <v>36081859.323037572</v>
      </c>
      <c r="P1141" s="122">
        <f>'CBA Result'!$G$164+'CBA Result'!$G$165</f>
        <v>3215028601.0041852</v>
      </c>
      <c r="Q1141" s="122">
        <f>'CBA Result'!$G$149</f>
        <v>-2742713597.7746048</v>
      </c>
      <c r="R1141" s="3">
        <v>0.32562697376884842</v>
      </c>
      <c r="S1141" s="122">
        <f t="shared" si="55"/>
        <v>3115794035.3006816</v>
      </c>
      <c r="T1141" s="3">
        <v>0.36006419070786611</v>
      </c>
      <c r="U1141" s="122">
        <f t="shared" si="56"/>
        <v>-1659492058.4823527</v>
      </c>
      <c r="V1141" s="3">
        <f t="shared" si="57"/>
        <v>2.1108902898087876</v>
      </c>
    </row>
    <row r="1142" spans="13:22" x14ac:dyDescent="0.25">
      <c r="M1142" s="3">
        <v>1138</v>
      </c>
      <c r="N1142" s="122">
        <f>('CBA Result'!$G$163*_xlfn.GAMMA.INV(T1142,IF($O$2="Railway",$D$31,$D$32),IF($O$2="Railway",$F$31,$F$32)))</f>
        <v>541274452.62184072</v>
      </c>
      <c r="O1142" s="122">
        <f>'CBA Result'!$G$162+'CBA Result'!$G$166+'CBA Result'!$G$167+'CBA Result'!$G$168+'CBA Result'!$G$169</f>
        <v>36081859.323037572</v>
      </c>
      <c r="P1142" s="122">
        <f>'CBA Result'!$G$164+'CBA Result'!$G$165</f>
        <v>3215028601.0041852</v>
      </c>
      <c r="Q1142" s="122">
        <f>'CBA Result'!$G$149</f>
        <v>-2742713597.7746048</v>
      </c>
      <c r="R1142" s="3">
        <v>1.1362350753066464E-2</v>
      </c>
      <c r="S1142" s="122">
        <f t="shared" si="55"/>
        <v>1170106304.2263086</v>
      </c>
      <c r="T1142" s="3">
        <v>0.81074693106424933</v>
      </c>
      <c r="U1142" s="122">
        <f t="shared" si="56"/>
        <v>-2558144346.568305</v>
      </c>
      <c r="V1142" s="3">
        <f t="shared" si="57"/>
        <v>0.68309773782522087</v>
      </c>
    </row>
    <row r="1143" spans="13:22" x14ac:dyDescent="0.25">
      <c r="M1143" s="3">
        <v>1139</v>
      </c>
      <c r="N1143" s="122">
        <f>('CBA Result'!$G$163*_xlfn.GAMMA.INV(T1143,IF($O$2="Railway",$D$31,$D$32),IF($O$2="Railway",$F$31,$F$32)))</f>
        <v>350794345.14781976</v>
      </c>
      <c r="O1143" s="122">
        <f>'CBA Result'!$G$162+'CBA Result'!$G$166+'CBA Result'!$G$167+'CBA Result'!$G$168+'CBA Result'!$G$169</f>
        <v>36081859.323037572</v>
      </c>
      <c r="P1143" s="122">
        <f>'CBA Result'!$G$164+'CBA Result'!$G$165</f>
        <v>3215028601.0041852</v>
      </c>
      <c r="Q1143" s="122">
        <f>'CBA Result'!$G$149</f>
        <v>-2742713597.7746048</v>
      </c>
      <c r="R1143" s="3">
        <v>0.6508081675015206</v>
      </c>
      <c r="S1143" s="122">
        <f t="shared" si="55"/>
        <v>4534978072.1482534</v>
      </c>
      <c r="T1143" s="3">
        <v>0.35911275785974262</v>
      </c>
      <c r="U1143" s="122">
        <f t="shared" si="56"/>
        <v>-1657906754.1452556</v>
      </c>
      <c r="V1143" s="3">
        <f t="shared" si="57"/>
        <v>2.968715981349991</v>
      </c>
    </row>
    <row r="1144" spans="13:22" x14ac:dyDescent="0.25">
      <c r="M1144" s="3">
        <v>1140</v>
      </c>
      <c r="N1144" s="122">
        <f>('CBA Result'!$G$163*_xlfn.GAMMA.INV(T1144,IF($O$2="Railway",$D$31,$D$32),IF($O$2="Railway",$F$31,$F$32)))</f>
        <v>163697636.35883409</v>
      </c>
      <c r="O1144" s="122">
        <f>'CBA Result'!$G$162+'CBA Result'!$G$166+'CBA Result'!$G$167+'CBA Result'!$G$168+'CBA Result'!$G$169</f>
        <v>36081859.323037572</v>
      </c>
      <c r="P1144" s="122">
        <f>'CBA Result'!$G$164+'CBA Result'!$G$165</f>
        <v>3215028601.0041852</v>
      </c>
      <c r="Q1144" s="122">
        <f>'CBA Result'!$G$149</f>
        <v>-2742713597.7746048</v>
      </c>
      <c r="R1144" s="3">
        <v>5.7768527122944002E-2</v>
      </c>
      <c r="S1144" s="122">
        <f t="shared" si="55"/>
        <v>1694166385.4638677</v>
      </c>
      <c r="T1144" s="3">
        <v>1.507182763850623E-2</v>
      </c>
      <c r="U1144" s="122">
        <f t="shared" si="56"/>
        <v>-773659611.99449444</v>
      </c>
      <c r="V1144" s="3">
        <f t="shared" si="57"/>
        <v>2.448035094223346</v>
      </c>
    </row>
    <row r="1145" spans="13:22" x14ac:dyDescent="0.25">
      <c r="M1145" s="3">
        <v>1141</v>
      </c>
      <c r="N1145" s="122">
        <f>('CBA Result'!$G$163*_xlfn.GAMMA.INV(T1145,IF($O$2="Railway",$D$31,$D$32),IF($O$2="Railway",$F$31,$F$32)))</f>
        <v>341919537.78323299</v>
      </c>
      <c r="O1145" s="122">
        <f>'CBA Result'!$G$162+'CBA Result'!$G$166+'CBA Result'!$G$167+'CBA Result'!$G$168+'CBA Result'!$G$169</f>
        <v>36081859.323037572</v>
      </c>
      <c r="P1145" s="122">
        <f>'CBA Result'!$G$164+'CBA Result'!$G$165</f>
        <v>3215028601.0041852</v>
      </c>
      <c r="Q1145" s="122">
        <f>'CBA Result'!$G$149</f>
        <v>-2742713597.7746048</v>
      </c>
      <c r="R1145" s="3">
        <v>0.20904868045454839</v>
      </c>
      <c r="S1145" s="122">
        <f t="shared" si="55"/>
        <v>2587830050.8234372</v>
      </c>
      <c r="T1145" s="3">
        <v>0.33405231549179948</v>
      </c>
      <c r="U1145" s="122">
        <f t="shared" si="56"/>
        <v>-1615963081.8055935</v>
      </c>
      <c r="V1145" s="3">
        <f t="shared" si="57"/>
        <v>1.835333666543818</v>
      </c>
    </row>
    <row r="1146" spans="13:22" x14ac:dyDescent="0.25">
      <c r="M1146" s="3">
        <v>1142</v>
      </c>
      <c r="N1146" s="122">
        <f>('CBA Result'!$G$163*_xlfn.GAMMA.INV(T1146,IF($O$2="Railway",$D$31,$D$32),IF($O$2="Railway",$F$31,$F$32)))</f>
        <v>397156849.55225199</v>
      </c>
      <c r="O1146" s="122">
        <f>'CBA Result'!$G$162+'CBA Result'!$G$166+'CBA Result'!$G$167+'CBA Result'!$G$168+'CBA Result'!$G$169</f>
        <v>36081859.323037572</v>
      </c>
      <c r="P1146" s="122">
        <f>'CBA Result'!$G$164+'CBA Result'!$G$165</f>
        <v>3215028601.0041852</v>
      </c>
      <c r="Q1146" s="122">
        <f>'CBA Result'!$G$149</f>
        <v>-2742713597.7746048</v>
      </c>
      <c r="R1146" s="3">
        <v>0.82766798389617779</v>
      </c>
      <c r="S1146" s="122">
        <f t="shared" si="55"/>
        <v>5516040835.1593084</v>
      </c>
      <c r="T1146" s="3">
        <v>0.49055117138943394</v>
      </c>
      <c r="U1146" s="122">
        <f t="shared" si="56"/>
        <v>-1877022912.2429798</v>
      </c>
      <c r="V1146" s="3">
        <f t="shared" si="57"/>
        <v>3.1695295274394959</v>
      </c>
    </row>
    <row r="1147" spans="13:22" x14ac:dyDescent="0.25">
      <c r="M1147" s="3">
        <v>1143</v>
      </c>
      <c r="N1147" s="122">
        <f>('CBA Result'!$G$163*_xlfn.GAMMA.INV(T1147,IF($O$2="Railway",$D$31,$D$32),IF($O$2="Railway",$F$31,$F$32)))</f>
        <v>203013503.1430687</v>
      </c>
      <c r="O1147" s="122">
        <f>'CBA Result'!$G$162+'CBA Result'!$G$166+'CBA Result'!$G$167+'CBA Result'!$G$168+'CBA Result'!$G$169</f>
        <v>36081859.323037572</v>
      </c>
      <c r="P1147" s="122">
        <f>'CBA Result'!$G$164+'CBA Result'!$G$165</f>
        <v>3215028601.0041852</v>
      </c>
      <c r="Q1147" s="122">
        <f>'CBA Result'!$G$149</f>
        <v>-2742713597.7746048</v>
      </c>
      <c r="R1147" s="3">
        <v>0.87634050752425385</v>
      </c>
      <c r="S1147" s="122">
        <f t="shared" si="55"/>
        <v>5876115633.6107292</v>
      </c>
      <c r="T1147" s="3">
        <v>4.4686254597906427E-2</v>
      </c>
      <c r="U1147" s="122">
        <f t="shared" si="56"/>
        <v>-959472302.50177979</v>
      </c>
      <c r="V1147" s="3">
        <f t="shared" si="57"/>
        <v>6.3735148790972964</v>
      </c>
    </row>
    <row r="1148" spans="13:22" x14ac:dyDescent="0.25">
      <c r="M1148" s="3">
        <v>1144</v>
      </c>
      <c r="N1148" s="122">
        <f>('CBA Result'!$G$163*_xlfn.GAMMA.INV(T1148,IF($O$2="Railway",$D$31,$D$32),IF($O$2="Railway",$F$31,$F$32)))</f>
        <v>770875910.78169012</v>
      </c>
      <c r="O1148" s="122">
        <f>'CBA Result'!$G$162+'CBA Result'!$G$166+'CBA Result'!$G$167+'CBA Result'!$G$168+'CBA Result'!$G$169</f>
        <v>36081859.323037572</v>
      </c>
      <c r="P1148" s="122">
        <f>'CBA Result'!$G$164+'CBA Result'!$G$165</f>
        <v>3215028601.0041852</v>
      </c>
      <c r="Q1148" s="122">
        <f>'CBA Result'!$G$149</f>
        <v>-2742713597.7746048</v>
      </c>
      <c r="R1148" s="3">
        <v>0.20133917584590733</v>
      </c>
      <c r="S1148" s="122">
        <f t="shared" si="55"/>
        <v>2550413250.0247445</v>
      </c>
      <c r="T1148" s="3">
        <v>0.97933651554036971</v>
      </c>
      <c r="U1148" s="122">
        <f t="shared" si="56"/>
        <v>-3643275317.2069845</v>
      </c>
      <c r="V1148" s="3">
        <f t="shared" si="57"/>
        <v>0.92152547579174093</v>
      </c>
    </row>
    <row r="1149" spans="13:22" x14ac:dyDescent="0.25">
      <c r="M1149" s="3">
        <v>1145</v>
      </c>
      <c r="N1149" s="122">
        <f>('CBA Result'!$G$163*_xlfn.GAMMA.INV(T1149,IF($O$2="Railway",$D$31,$D$32),IF($O$2="Railway",$F$31,$F$32)))</f>
        <v>394077577.5045439</v>
      </c>
      <c r="O1149" s="122">
        <f>'CBA Result'!$G$162+'CBA Result'!$G$166+'CBA Result'!$G$167+'CBA Result'!$G$168+'CBA Result'!$G$169</f>
        <v>36081859.323037572</v>
      </c>
      <c r="P1149" s="122">
        <f>'CBA Result'!$G$164+'CBA Result'!$G$165</f>
        <v>3215028601.0041852</v>
      </c>
      <c r="Q1149" s="122">
        <f>'CBA Result'!$G$149</f>
        <v>-2742713597.7746048</v>
      </c>
      <c r="R1149" s="3">
        <v>0.89214963082371768</v>
      </c>
      <c r="S1149" s="122">
        <f t="shared" si="55"/>
        <v>6010654105.544467</v>
      </c>
      <c r="T1149" s="3">
        <v>0.48196092368069221</v>
      </c>
      <c r="U1149" s="122">
        <f t="shared" si="56"/>
        <v>-1862469810.1295614</v>
      </c>
      <c r="V1149" s="3">
        <f t="shared" si="57"/>
        <v>3.4582109773494785</v>
      </c>
    </row>
    <row r="1150" spans="13:22" x14ac:dyDescent="0.25">
      <c r="M1150" s="3">
        <v>1146</v>
      </c>
      <c r="N1150" s="122">
        <f>('CBA Result'!$G$163*_xlfn.GAMMA.INV(T1150,IF($O$2="Railway",$D$31,$D$32),IF($O$2="Railway",$F$31,$F$32)))</f>
        <v>416553152.98414242</v>
      </c>
      <c r="O1150" s="122">
        <f>'CBA Result'!$G$162+'CBA Result'!$G$166+'CBA Result'!$G$167+'CBA Result'!$G$168+'CBA Result'!$G$169</f>
        <v>36081859.323037572</v>
      </c>
      <c r="P1150" s="122">
        <f>'CBA Result'!$G$164+'CBA Result'!$G$165</f>
        <v>3215028601.0041852</v>
      </c>
      <c r="Q1150" s="122">
        <f>'CBA Result'!$G$149</f>
        <v>-2742713597.7746048</v>
      </c>
      <c r="R1150" s="3">
        <v>0.39523901103309567</v>
      </c>
      <c r="S1150" s="122">
        <f t="shared" si="55"/>
        <v>3413275856.8040233</v>
      </c>
      <c r="T1150" s="3">
        <v>0.54360654279458187</v>
      </c>
      <c r="U1150" s="122">
        <f t="shared" si="56"/>
        <v>-1968692755.0154777</v>
      </c>
      <c r="V1150" s="3">
        <f t="shared" si="57"/>
        <v>1.963694364832876</v>
      </c>
    </row>
    <row r="1151" spans="13:22" x14ac:dyDescent="0.25">
      <c r="M1151" s="3">
        <v>1147</v>
      </c>
      <c r="N1151" s="122">
        <f>('CBA Result'!$G$163*_xlfn.GAMMA.INV(T1151,IF($O$2="Railway",$D$31,$D$32),IF($O$2="Railway",$F$31,$F$32)))</f>
        <v>558701698.59897447</v>
      </c>
      <c r="O1151" s="122">
        <f>'CBA Result'!$G$162+'CBA Result'!$G$166+'CBA Result'!$G$167+'CBA Result'!$G$168+'CBA Result'!$G$169</f>
        <v>36081859.323037572</v>
      </c>
      <c r="P1151" s="122">
        <f>'CBA Result'!$G$164+'CBA Result'!$G$165</f>
        <v>3215028601.0041852</v>
      </c>
      <c r="Q1151" s="122">
        <f>'CBA Result'!$G$149</f>
        <v>-2742713597.7746048</v>
      </c>
      <c r="R1151" s="3">
        <v>8.8950437189883491E-2</v>
      </c>
      <c r="S1151" s="122">
        <f t="shared" si="55"/>
        <v>1923378838.845259</v>
      </c>
      <c r="T1151" s="3">
        <v>0.83614649416804188</v>
      </c>
      <c r="U1151" s="122">
        <f t="shared" si="56"/>
        <v>-2640508128.1151986</v>
      </c>
      <c r="V1151" s="3">
        <f t="shared" si="57"/>
        <v>0.95366583800851301</v>
      </c>
    </row>
    <row r="1152" spans="13:22" x14ac:dyDescent="0.25">
      <c r="M1152" s="3">
        <v>1148</v>
      </c>
      <c r="N1152" s="122">
        <f>('CBA Result'!$G$163*_xlfn.GAMMA.INV(T1152,IF($O$2="Railway",$D$31,$D$32),IF($O$2="Railway",$F$31,$F$32)))</f>
        <v>329592793.62839258</v>
      </c>
      <c r="O1152" s="122">
        <f>'CBA Result'!$G$162+'CBA Result'!$G$166+'CBA Result'!$G$167+'CBA Result'!$G$168+'CBA Result'!$G$169</f>
        <v>36081859.323037572</v>
      </c>
      <c r="P1152" s="122">
        <f>'CBA Result'!$G$164+'CBA Result'!$G$165</f>
        <v>3215028601.0041852</v>
      </c>
      <c r="Q1152" s="122">
        <f>'CBA Result'!$G$149</f>
        <v>-2742713597.7746048</v>
      </c>
      <c r="R1152" s="3">
        <v>0.54669643509036348</v>
      </c>
      <c r="S1152" s="122">
        <f t="shared" si="55"/>
        <v>4060476718.2326441</v>
      </c>
      <c r="T1152" s="3">
        <v>0.29975623604712331</v>
      </c>
      <c r="U1152" s="122">
        <f t="shared" si="56"/>
        <v>-1557705037.8159769</v>
      </c>
      <c r="V1152" s="3">
        <f t="shared" si="57"/>
        <v>2.8414566710202602</v>
      </c>
    </row>
    <row r="1153" spans="13:22" x14ac:dyDescent="0.25">
      <c r="M1153" s="3">
        <v>1149</v>
      </c>
      <c r="N1153" s="122">
        <f>('CBA Result'!$G$163*_xlfn.GAMMA.INV(T1153,IF($O$2="Railway",$D$31,$D$32),IF($O$2="Railway",$F$31,$F$32)))</f>
        <v>263490257.7859028</v>
      </c>
      <c r="O1153" s="122">
        <f>'CBA Result'!$G$162+'CBA Result'!$G$166+'CBA Result'!$G$167+'CBA Result'!$G$168+'CBA Result'!$G$169</f>
        <v>36081859.323037572</v>
      </c>
      <c r="P1153" s="122">
        <f>'CBA Result'!$G$164+'CBA Result'!$G$165</f>
        <v>3215028601.0041852</v>
      </c>
      <c r="Q1153" s="122">
        <f>'CBA Result'!$G$149</f>
        <v>-2742713597.7746048</v>
      </c>
      <c r="R1153" s="3">
        <v>3.7173228843444872E-2</v>
      </c>
      <c r="S1153" s="122">
        <f t="shared" si="55"/>
        <v>1508265730.1755989</v>
      </c>
      <c r="T1153" s="3">
        <v>0.13809890623497001</v>
      </c>
      <c r="U1153" s="122">
        <f t="shared" si="56"/>
        <v>-1245294526.7707882</v>
      </c>
      <c r="V1153" s="3">
        <f t="shared" si="57"/>
        <v>1.4517351585672664</v>
      </c>
    </row>
    <row r="1154" spans="13:22" x14ac:dyDescent="0.25">
      <c r="M1154" s="3">
        <v>1150</v>
      </c>
      <c r="N1154" s="122">
        <f>('CBA Result'!$G$163*_xlfn.GAMMA.INV(T1154,IF($O$2="Railway",$D$31,$D$32),IF($O$2="Railway",$F$31,$F$32)))</f>
        <v>358996437.68552595</v>
      </c>
      <c r="O1154" s="122">
        <f>'CBA Result'!$G$162+'CBA Result'!$G$166+'CBA Result'!$G$167+'CBA Result'!$G$168+'CBA Result'!$G$169</f>
        <v>36081859.323037572</v>
      </c>
      <c r="P1154" s="122">
        <f>'CBA Result'!$G$164+'CBA Result'!$G$165</f>
        <v>3215028601.0041852</v>
      </c>
      <c r="Q1154" s="122">
        <f>'CBA Result'!$G$149</f>
        <v>-2742713597.7746048</v>
      </c>
      <c r="R1154" s="3">
        <v>0.55237490915177634</v>
      </c>
      <c r="S1154" s="122">
        <f t="shared" si="55"/>
        <v>4085409724.6956563</v>
      </c>
      <c r="T1154" s="3">
        <v>0.38243690197050595</v>
      </c>
      <c r="U1154" s="122">
        <f t="shared" si="56"/>
        <v>-1696671075.1911304</v>
      </c>
      <c r="V1154" s="3">
        <f t="shared" si="57"/>
        <v>2.6407522867680715</v>
      </c>
    </row>
    <row r="1155" spans="13:22" x14ac:dyDescent="0.25">
      <c r="M1155" s="3">
        <v>1151</v>
      </c>
      <c r="N1155" s="122">
        <f>('CBA Result'!$G$163*_xlfn.GAMMA.INV(T1155,IF($O$2="Railway",$D$31,$D$32),IF($O$2="Railway",$F$31,$F$32)))</f>
        <v>914995297.28909111</v>
      </c>
      <c r="O1155" s="122">
        <f>'CBA Result'!$G$162+'CBA Result'!$G$166+'CBA Result'!$G$167+'CBA Result'!$G$168+'CBA Result'!$G$169</f>
        <v>36081859.323037572</v>
      </c>
      <c r="P1155" s="122">
        <f>'CBA Result'!$G$164+'CBA Result'!$G$165</f>
        <v>3215028601.0041852</v>
      </c>
      <c r="Q1155" s="122">
        <f>'CBA Result'!$G$149</f>
        <v>-2742713597.7746048</v>
      </c>
      <c r="R1155" s="3">
        <v>0.20686472402376965</v>
      </c>
      <c r="S1155" s="122">
        <f t="shared" si="55"/>
        <v>2577275400.3363008</v>
      </c>
      <c r="T1155" s="3">
        <v>0.99607242462522227</v>
      </c>
      <c r="U1155" s="122">
        <f t="shared" si="56"/>
        <v>-4324405180.3272305</v>
      </c>
      <c r="V1155" s="3">
        <f t="shared" si="57"/>
        <v>0.81591627283210244</v>
      </c>
    </row>
    <row r="1156" spans="13:22" x14ac:dyDescent="0.25">
      <c r="M1156" s="3">
        <v>1152</v>
      </c>
      <c r="N1156" s="122">
        <f>('CBA Result'!$G$163*_xlfn.GAMMA.INV(T1156,IF($O$2="Railway",$D$31,$D$32),IF($O$2="Railway",$F$31,$F$32)))</f>
        <v>327372897.653009</v>
      </c>
      <c r="O1156" s="122">
        <f>'CBA Result'!$G$162+'CBA Result'!$G$166+'CBA Result'!$G$167+'CBA Result'!$G$168+'CBA Result'!$G$169</f>
        <v>36081859.323037572</v>
      </c>
      <c r="P1156" s="122">
        <f>'CBA Result'!$G$164+'CBA Result'!$G$165</f>
        <v>3215028601.0041852</v>
      </c>
      <c r="Q1156" s="122">
        <f>'CBA Result'!$G$149</f>
        <v>-2742713597.7746048</v>
      </c>
      <c r="R1156" s="3">
        <v>6.8111489059273778E-2</v>
      </c>
      <c r="S1156" s="122">
        <f t="shared" si="55"/>
        <v>1775368229.3974142</v>
      </c>
      <c r="T1156" s="3">
        <v>0.29366387605271527</v>
      </c>
      <c r="U1156" s="122">
        <f t="shared" si="56"/>
        <v>-1547213476.073334</v>
      </c>
      <c r="V1156" s="3">
        <f t="shared" si="57"/>
        <v>1.3823709652539802</v>
      </c>
    </row>
    <row r="1157" spans="13:22" x14ac:dyDescent="0.25">
      <c r="M1157" s="3">
        <v>1153</v>
      </c>
      <c r="N1157" s="122">
        <f>('CBA Result'!$G$163*_xlfn.GAMMA.INV(T1157,IF($O$2="Railway",$D$31,$D$32),IF($O$2="Railway",$F$31,$F$32)))</f>
        <v>373697980.70807481</v>
      </c>
      <c r="O1157" s="122">
        <f>'CBA Result'!$G$162+'CBA Result'!$G$166+'CBA Result'!$G$167+'CBA Result'!$G$168+'CBA Result'!$G$169</f>
        <v>36081859.323037572</v>
      </c>
      <c r="P1157" s="122">
        <f>'CBA Result'!$G$164+'CBA Result'!$G$165</f>
        <v>3215028601.0041852</v>
      </c>
      <c r="Q1157" s="122">
        <f>'CBA Result'!$G$149</f>
        <v>-2742713597.7746048</v>
      </c>
      <c r="R1157" s="3">
        <v>8.8336456241675521E-2</v>
      </c>
      <c r="S1157" s="122">
        <f t="shared" si="55"/>
        <v>1919255667.1267202</v>
      </c>
      <c r="T1157" s="3">
        <v>0.42435790147719454</v>
      </c>
      <c r="U1157" s="122">
        <f t="shared" si="56"/>
        <v>-1766152775.2543683</v>
      </c>
      <c r="V1157" s="3">
        <f t="shared" si="57"/>
        <v>1.3187055728077632</v>
      </c>
    </row>
    <row r="1158" spans="13:22" x14ac:dyDescent="0.25">
      <c r="M1158" s="3">
        <v>1154</v>
      </c>
      <c r="N1158" s="122">
        <f>('CBA Result'!$G$163*_xlfn.GAMMA.INV(T1158,IF($O$2="Railway",$D$31,$D$32),IF($O$2="Railway",$F$31,$F$32)))</f>
        <v>314096321.150567</v>
      </c>
      <c r="O1158" s="122">
        <f>'CBA Result'!$G$162+'CBA Result'!$G$166+'CBA Result'!$G$167+'CBA Result'!$G$168+'CBA Result'!$G$169</f>
        <v>36081859.323037572</v>
      </c>
      <c r="P1158" s="122">
        <f>'CBA Result'!$G$164+'CBA Result'!$G$165</f>
        <v>3215028601.0041852</v>
      </c>
      <c r="Q1158" s="122">
        <f>'CBA Result'!$G$149</f>
        <v>-2742713597.7746048</v>
      </c>
      <c r="R1158" s="3">
        <v>0.53033346084907151</v>
      </c>
      <c r="S1158" s="122">
        <f t="shared" ref="S1158:S1221" si="58">_xlfn.BETA.INV(R1158,IF($O$2="Railway",$I$30,$J$30),IF($O$2="Railway",$I$31,$J$31),IF($O$2="Railway",$I$27,$J$27),IF($O$2="Railway",$I$29,$J$29))*P1158</f>
        <v>3989065107.8423285</v>
      </c>
      <c r="T1158" s="3">
        <v>0.25791933167987147</v>
      </c>
      <c r="U1158" s="122">
        <f t="shared" ref="U1158:U1221" si="59">_xlfn.GAMMA.INV(T1158,IF($O$2="Railway",$D$31,$D$32),IF($O$2="Railway",$F$31,$F$32))*Q1158</f>
        <v>-1484466381.7721145</v>
      </c>
      <c r="V1158" s="3">
        <f t="shared" ref="V1158:V1221" si="60">(N1158+O1158+S1158)/-U1158</f>
        <v>2.9230997357689339</v>
      </c>
    </row>
    <row r="1159" spans="13:22" x14ac:dyDescent="0.25">
      <c r="M1159" s="3">
        <v>1155</v>
      </c>
      <c r="N1159" s="122">
        <f>('CBA Result'!$G$163*_xlfn.GAMMA.INV(T1159,IF($O$2="Railway",$D$31,$D$32),IF($O$2="Railway",$F$31,$F$32)))</f>
        <v>409633880.15265143</v>
      </c>
      <c r="O1159" s="122">
        <f>'CBA Result'!$G$162+'CBA Result'!$G$166+'CBA Result'!$G$167+'CBA Result'!$G$168+'CBA Result'!$G$169</f>
        <v>36081859.323037572</v>
      </c>
      <c r="P1159" s="122">
        <f>'CBA Result'!$G$164+'CBA Result'!$G$165</f>
        <v>3215028601.0041852</v>
      </c>
      <c r="Q1159" s="122">
        <f>'CBA Result'!$G$149</f>
        <v>-2742713597.7746048</v>
      </c>
      <c r="R1159" s="3">
        <v>6.0318058158699062E-2</v>
      </c>
      <c r="S1159" s="122">
        <f t="shared" si="58"/>
        <v>1714775144.4449658</v>
      </c>
      <c r="T1159" s="3">
        <v>0.5249131222326634</v>
      </c>
      <c r="U1159" s="122">
        <f t="shared" si="59"/>
        <v>-1935991232.5429051</v>
      </c>
      <c r="V1159" s="3">
        <f t="shared" si="60"/>
        <v>1.1159610888748042</v>
      </c>
    </row>
    <row r="1160" spans="13:22" x14ac:dyDescent="0.25">
      <c r="M1160" s="3">
        <v>1156</v>
      </c>
      <c r="N1160" s="122">
        <f>('CBA Result'!$G$163*_xlfn.GAMMA.INV(T1160,IF($O$2="Railway",$D$31,$D$32),IF($O$2="Railway",$F$31,$F$32)))</f>
        <v>719509964.78919601</v>
      </c>
      <c r="O1160" s="122">
        <f>'CBA Result'!$G$162+'CBA Result'!$G$166+'CBA Result'!$G$167+'CBA Result'!$G$168+'CBA Result'!$G$169</f>
        <v>36081859.323037572</v>
      </c>
      <c r="P1160" s="122">
        <f>'CBA Result'!$G$164+'CBA Result'!$G$165</f>
        <v>3215028601.0041852</v>
      </c>
      <c r="Q1160" s="122">
        <f>'CBA Result'!$G$149</f>
        <v>-2742713597.7746048</v>
      </c>
      <c r="R1160" s="3">
        <v>0.95866406870780296</v>
      </c>
      <c r="S1160" s="122">
        <f t="shared" si="58"/>
        <v>6780400241.0202589</v>
      </c>
      <c r="T1160" s="3">
        <v>0.96425823781076059</v>
      </c>
      <c r="U1160" s="122">
        <f t="shared" si="59"/>
        <v>-3400512142.7945485</v>
      </c>
      <c r="V1160" s="3">
        <f t="shared" si="60"/>
        <v>2.2161344376025069</v>
      </c>
    </row>
    <row r="1161" spans="13:22" x14ac:dyDescent="0.25">
      <c r="M1161" s="3">
        <v>1157</v>
      </c>
      <c r="N1161" s="122">
        <f>('CBA Result'!$G$163*_xlfn.GAMMA.INV(T1161,IF($O$2="Railway",$D$31,$D$32),IF($O$2="Railway",$F$31,$F$32)))</f>
        <v>440947735.35276353</v>
      </c>
      <c r="O1161" s="122">
        <f>'CBA Result'!$G$162+'CBA Result'!$G$166+'CBA Result'!$G$167+'CBA Result'!$G$168+'CBA Result'!$G$169</f>
        <v>36081859.323037572</v>
      </c>
      <c r="P1161" s="122">
        <f>'CBA Result'!$G$164+'CBA Result'!$G$165</f>
        <v>3215028601.0041852</v>
      </c>
      <c r="Q1161" s="122">
        <f>'CBA Result'!$G$149</f>
        <v>-2742713597.7746048</v>
      </c>
      <c r="R1161" s="3">
        <v>0.54612179741817068</v>
      </c>
      <c r="S1161" s="122">
        <f t="shared" si="58"/>
        <v>4057958142.5515494</v>
      </c>
      <c r="T1161" s="3">
        <v>0.6069253222643618</v>
      </c>
      <c r="U1161" s="122">
        <f t="shared" si="59"/>
        <v>-2083985214.6372173</v>
      </c>
      <c r="V1161" s="3">
        <f t="shared" si="60"/>
        <v>2.176113201463767</v>
      </c>
    </row>
    <row r="1162" spans="13:22" x14ac:dyDescent="0.25">
      <c r="M1162" s="3">
        <v>1158</v>
      </c>
      <c r="N1162" s="122">
        <f>('CBA Result'!$G$163*_xlfn.GAMMA.INV(T1162,IF($O$2="Railway",$D$31,$D$32),IF($O$2="Railway",$F$31,$F$32)))</f>
        <v>518525464.63880825</v>
      </c>
      <c r="O1162" s="122">
        <f>'CBA Result'!$G$162+'CBA Result'!$G$166+'CBA Result'!$G$167+'CBA Result'!$G$168+'CBA Result'!$G$169</f>
        <v>36081859.323037572</v>
      </c>
      <c r="P1162" s="122">
        <f>'CBA Result'!$G$164+'CBA Result'!$G$165</f>
        <v>3215028601.0041852</v>
      </c>
      <c r="Q1162" s="122">
        <f>'CBA Result'!$G$149</f>
        <v>-2742713597.7746048</v>
      </c>
      <c r="R1162" s="3">
        <v>0.62972147355965202</v>
      </c>
      <c r="S1162" s="122">
        <f t="shared" si="58"/>
        <v>4435292381.6488342</v>
      </c>
      <c r="T1162" s="3">
        <v>0.77320849350578547</v>
      </c>
      <c r="U1162" s="122">
        <f t="shared" si="59"/>
        <v>-2450629213.1326561</v>
      </c>
      <c r="V1162" s="3">
        <f t="shared" si="60"/>
        <v>2.0361708245663395</v>
      </c>
    </row>
    <row r="1163" spans="13:22" x14ac:dyDescent="0.25">
      <c r="M1163" s="3">
        <v>1159</v>
      </c>
      <c r="N1163" s="122">
        <f>('CBA Result'!$G$163*_xlfn.GAMMA.INV(T1163,IF($O$2="Railway",$D$31,$D$32),IF($O$2="Railway",$F$31,$F$32)))</f>
        <v>441820686.69309473</v>
      </c>
      <c r="O1163" s="122">
        <f>'CBA Result'!$G$162+'CBA Result'!$G$166+'CBA Result'!$G$167+'CBA Result'!$G$168+'CBA Result'!$G$169</f>
        <v>36081859.323037572</v>
      </c>
      <c r="P1163" s="122">
        <f>'CBA Result'!$G$164+'CBA Result'!$G$165</f>
        <v>3215028601.0041852</v>
      </c>
      <c r="Q1163" s="122">
        <f>'CBA Result'!$G$149</f>
        <v>-2742713597.7746048</v>
      </c>
      <c r="R1163" s="3">
        <v>0.20058540625669763</v>
      </c>
      <c r="S1163" s="122">
        <f t="shared" si="58"/>
        <v>2546730758.6241031</v>
      </c>
      <c r="T1163" s="3">
        <v>0.60910698470504154</v>
      </c>
      <c r="U1163" s="122">
        <f t="shared" si="59"/>
        <v>-2088110913.7631979</v>
      </c>
      <c r="V1163" s="3">
        <f t="shared" si="60"/>
        <v>1.4485022250035726</v>
      </c>
    </row>
    <row r="1164" spans="13:22" x14ac:dyDescent="0.25">
      <c r="M1164" s="3">
        <v>1160</v>
      </c>
      <c r="N1164" s="122">
        <f>('CBA Result'!$G$163*_xlfn.GAMMA.INV(T1164,IF($O$2="Railway",$D$31,$D$32),IF($O$2="Railway",$F$31,$F$32)))</f>
        <v>487027216.54899281</v>
      </c>
      <c r="O1164" s="122">
        <f>'CBA Result'!$G$162+'CBA Result'!$G$166+'CBA Result'!$G$167+'CBA Result'!$G$168+'CBA Result'!$G$169</f>
        <v>36081859.323037572</v>
      </c>
      <c r="P1164" s="122">
        <f>'CBA Result'!$G$164+'CBA Result'!$G$165</f>
        <v>3215028601.0041852</v>
      </c>
      <c r="Q1164" s="122">
        <f>'CBA Result'!$G$149</f>
        <v>-2742713597.7746048</v>
      </c>
      <c r="R1164" s="3">
        <v>0.56887216984914457</v>
      </c>
      <c r="S1164" s="122">
        <f t="shared" si="58"/>
        <v>4158339394.9504857</v>
      </c>
      <c r="T1164" s="3">
        <v>0.71274420554532214</v>
      </c>
      <c r="U1164" s="122">
        <f t="shared" si="59"/>
        <v>-2301763762.5512266</v>
      </c>
      <c r="V1164" s="3">
        <f t="shared" si="60"/>
        <v>2.0338527119888696</v>
      </c>
    </row>
    <row r="1165" spans="13:22" x14ac:dyDescent="0.25">
      <c r="M1165" s="3">
        <v>1161</v>
      </c>
      <c r="N1165" s="122">
        <f>('CBA Result'!$G$163*_xlfn.GAMMA.INV(T1165,IF($O$2="Railway",$D$31,$D$32),IF($O$2="Railway",$F$31,$F$32)))</f>
        <v>219184845.97328559</v>
      </c>
      <c r="O1165" s="122">
        <f>'CBA Result'!$G$162+'CBA Result'!$G$166+'CBA Result'!$G$167+'CBA Result'!$G$168+'CBA Result'!$G$169</f>
        <v>36081859.323037572</v>
      </c>
      <c r="P1165" s="122">
        <f>'CBA Result'!$G$164+'CBA Result'!$G$165</f>
        <v>3215028601.0041852</v>
      </c>
      <c r="Q1165" s="122">
        <f>'CBA Result'!$G$149</f>
        <v>-2742713597.7746048</v>
      </c>
      <c r="R1165" s="3">
        <v>0.2005159616153952</v>
      </c>
      <c r="S1165" s="122">
        <f t="shared" si="58"/>
        <v>2546391268.3642354</v>
      </c>
      <c r="T1165" s="3">
        <v>6.3708733125790618E-2</v>
      </c>
      <c r="U1165" s="122">
        <f t="shared" si="59"/>
        <v>-1035900497.1766895</v>
      </c>
      <c r="V1165" s="3">
        <f t="shared" si="60"/>
        <v>2.7045628236460733</v>
      </c>
    </row>
    <row r="1166" spans="13:22" x14ac:dyDescent="0.25">
      <c r="M1166" s="3">
        <v>1162</v>
      </c>
      <c r="N1166" s="122">
        <f>('CBA Result'!$G$163*_xlfn.GAMMA.INV(T1166,IF($O$2="Railway",$D$31,$D$32),IF($O$2="Railway",$F$31,$F$32)))</f>
        <v>419004637.36870408</v>
      </c>
      <c r="O1166" s="122">
        <f>'CBA Result'!$G$162+'CBA Result'!$G$166+'CBA Result'!$G$167+'CBA Result'!$G$168+'CBA Result'!$G$169</f>
        <v>36081859.323037572</v>
      </c>
      <c r="P1166" s="122">
        <f>'CBA Result'!$G$164+'CBA Result'!$G$165</f>
        <v>3215028601.0041852</v>
      </c>
      <c r="Q1166" s="122">
        <f>'CBA Result'!$G$149</f>
        <v>-2742713597.7746048</v>
      </c>
      <c r="R1166" s="3">
        <v>0.62616857416739946</v>
      </c>
      <c r="S1166" s="122">
        <f t="shared" si="58"/>
        <v>4418709911.6160994</v>
      </c>
      <c r="T1166" s="3">
        <v>0.55015912331829708</v>
      </c>
      <c r="U1166" s="122">
        <f t="shared" si="59"/>
        <v>-1980278838.3576527</v>
      </c>
      <c r="V1166" s="3">
        <f t="shared" si="60"/>
        <v>2.4611667376852502</v>
      </c>
    </row>
    <row r="1167" spans="13:22" x14ac:dyDescent="0.25">
      <c r="M1167" s="3">
        <v>1163</v>
      </c>
      <c r="N1167" s="122">
        <f>('CBA Result'!$G$163*_xlfn.GAMMA.INV(T1167,IF($O$2="Railway",$D$31,$D$32),IF($O$2="Railway",$F$31,$F$32)))</f>
        <v>181677580.28850883</v>
      </c>
      <c r="O1167" s="122">
        <f>'CBA Result'!$G$162+'CBA Result'!$G$166+'CBA Result'!$G$167+'CBA Result'!$G$168+'CBA Result'!$G$169</f>
        <v>36081859.323037572</v>
      </c>
      <c r="P1167" s="122">
        <f>'CBA Result'!$G$164+'CBA Result'!$G$165</f>
        <v>3215028601.0041852</v>
      </c>
      <c r="Q1167" s="122">
        <f>'CBA Result'!$G$149</f>
        <v>-2742713597.7746048</v>
      </c>
      <c r="R1167" s="3">
        <v>0.89830180992194775</v>
      </c>
      <c r="S1167" s="122">
        <f t="shared" si="58"/>
        <v>6066204363.5491161</v>
      </c>
      <c r="T1167" s="3">
        <v>2.5917147033059473E-2</v>
      </c>
      <c r="U1167" s="122">
        <f t="shared" si="59"/>
        <v>-858635527.06404781</v>
      </c>
      <c r="V1167" s="3">
        <f t="shared" si="60"/>
        <v>7.3185462342183349</v>
      </c>
    </row>
    <row r="1168" spans="13:22" x14ac:dyDescent="0.25">
      <c r="M1168" s="3">
        <v>1164</v>
      </c>
      <c r="N1168" s="122">
        <f>('CBA Result'!$G$163*_xlfn.GAMMA.INV(T1168,IF($O$2="Railway",$D$31,$D$32),IF($O$2="Railway",$F$31,$F$32)))</f>
        <v>331747589.91492587</v>
      </c>
      <c r="O1168" s="122">
        <f>'CBA Result'!$G$162+'CBA Result'!$G$166+'CBA Result'!$G$167+'CBA Result'!$G$168+'CBA Result'!$G$169</f>
        <v>36081859.323037572</v>
      </c>
      <c r="P1168" s="122">
        <f>'CBA Result'!$G$164+'CBA Result'!$G$165</f>
        <v>3215028601.0041852</v>
      </c>
      <c r="Q1168" s="122">
        <f>'CBA Result'!$G$149</f>
        <v>-2742713597.7746048</v>
      </c>
      <c r="R1168" s="3">
        <v>0.53248197183590495</v>
      </c>
      <c r="S1168" s="122">
        <f t="shared" si="58"/>
        <v>3998407059.6821265</v>
      </c>
      <c r="T1168" s="3">
        <v>0.30569707658690404</v>
      </c>
      <c r="U1168" s="122">
        <f t="shared" si="59"/>
        <v>-1567888928.6530576</v>
      </c>
      <c r="V1168" s="3">
        <f t="shared" si="60"/>
        <v>2.7847868743298272</v>
      </c>
    </row>
    <row r="1169" spans="13:22" x14ac:dyDescent="0.25">
      <c r="M1169" s="3">
        <v>1165</v>
      </c>
      <c r="N1169" s="122">
        <f>('CBA Result'!$G$163*_xlfn.GAMMA.INV(T1169,IF($O$2="Railway",$D$31,$D$32),IF($O$2="Railway",$F$31,$F$32)))</f>
        <v>155606387.22450599</v>
      </c>
      <c r="O1169" s="122">
        <f>'CBA Result'!$G$162+'CBA Result'!$G$166+'CBA Result'!$G$167+'CBA Result'!$G$168+'CBA Result'!$G$169</f>
        <v>36081859.323037572</v>
      </c>
      <c r="P1169" s="122">
        <f>'CBA Result'!$G$164+'CBA Result'!$G$165</f>
        <v>3215028601.0041852</v>
      </c>
      <c r="Q1169" s="122">
        <f>'CBA Result'!$G$149</f>
        <v>-2742713597.7746048</v>
      </c>
      <c r="R1169" s="3">
        <v>0.73604248559896945</v>
      </c>
      <c r="S1169" s="122">
        <f t="shared" si="58"/>
        <v>4966693317.9744501</v>
      </c>
      <c r="T1169" s="3">
        <v>1.1463112758338445E-2</v>
      </c>
      <c r="U1169" s="122">
        <f t="shared" si="59"/>
        <v>-735419153.51839828</v>
      </c>
      <c r="V1169" s="3">
        <f t="shared" si="60"/>
        <v>7.0142061705127245</v>
      </c>
    </row>
    <row r="1170" spans="13:22" x14ac:dyDescent="0.25">
      <c r="M1170" s="3">
        <v>1166</v>
      </c>
      <c r="N1170" s="122">
        <f>('CBA Result'!$G$163*_xlfn.GAMMA.INV(T1170,IF($O$2="Railway",$D$31,$D$32),IF($O$2="Railway",$F$31,$F$32)))</f>
        <v>445031668.81610072</v>
      </c>
      <c r="O1170" s="122">
        <f>'CBA Result'!$G$162+'CBA Result'!$G$166+'CBA Result'!$G$167+'CBA Result'!$G$168+'CBA Result'!$G$169</f>
        <v>36081859.323037572</v>
      </c>
      <c r="P1170" s="122">
        <f>'CBA Result'!$G$164+'CBA Result'!$G$165</f>
        <v>3215028601.0041852</v>
      </c>
      <c r="Q1170" s="122">
        <f>'CBA Result'!$G$149</f>
        <v>-2742713597.7746048</v>
      </c>
      <c r="R1170" s="3">
        <v>0.86651571529754368</v>
      </c>
      <c r="S1170" s="122">
        <f t="shared" si="58"/>
        <v>5797589672.3190527</v>
      </c>
      <c r="T1170" s="3">
        <v>0.61707745131683045</v>
      </c>
      <c r="U1170" s="122">
        <f t="shared" si="59"/>
        <v>-2103286497.4714472</v>
      </c>
      <c r="V1170" s="3">
        <f t="shared" si="60"/>
        <v>2.9851868530542052</v>
      </c>
    </row>
    <row r="1171" spans="13:22" x14ac:dyDescent="0.25">
      <c r="M1171" s="3">
        <v>1167</v>
      </c>
      <c r="N1171" s="122">
        <f>('CBA Result'!$G$163*_xlfn.GAMMA.INV(T1171,IF($O$2="Railway",$D$31,$D$32),IF($O$2="Railway",$F$31,$F$32)))</f>
        <v>248737603.0445174</v>
      </c>
      <c r="O1171" s="122">
        <f>'CBA Result'!$G$162+'CBA Result'!$G$166+'CBA Result'!$G$167+'CBA Result'!$G$168+'CBA Result'!$G$169</f>
        <v>36081859.323037572</v>
      </c>
      <c r="P1171" s="122">
        <f>'CBA Result'!$G$164+'CBA Result'!$G$165</f>
        <v>3215028601.0041852</v>
      </c>
      <c r="Q1171" s="122">
        <f>'CBA Result'!$G$149</f>
        <v>-2742713597.7746048</v>
      </c>
      <c r="R1171" s="3">
        <v>0.47550687539249958</v>
      </c>
      <c r="S1171" s="122">
        <f t="shared" si="58"/>
        <v>3753448417.7617416</v>
      </c>
      <c r="T1171" s="3">
        <v>0.10976069696602586</v>
      </c>
      <c r="U1171" s="122">
        <f t="shared" si="59"/>
        <v>-1175571265.0488541</v>
      </c>
      <c r="V1171" s="3">
        <f t="shared" si="60"/>
        <v>3.4351536144101611</v>
      </c>
    </row>
    <row r="1172" spans="13:22" x14ac:dyDescent="0.25">
      <c r="M1172" s="3">
        <v>1168</v>
      </c>
      <c r="N1172" s="122">
        <f>('CBA Result'!$G$163*_xlfn.GAMMA.INV(T1172,IF($O$2="Railway",$D$31,$D$32),IF($O$2="Railway",$F$31,$F$32)))</f>
        <v>502287827.6962927</v>
      </c>
      <c r="O1172" s="122">
        <f>'CBA Result'!$G$162+'CBA Result'!$G$166+'CBA Result'!$G$167+'CBA Result'!$G$168+'CBA Result'!$G$169</f>
        <v>36081859.323037572</v>
      </c>
      <c r="P1172" s="122">
        <f>'CBA Result'!$G$164+'CBA Result'!$G$165</f>
        <v>3215028601.0041852</v>
      </c>
      <c r="Q1172" s="122">
        <f>'CBA Result'!$G$149</f>
        <v>-2742713597.7746048</v>
      </c>
      <c r="R1172" s="3">
        <v>0.77737613138644635</v>
      </c>
      <c r="S1172" s="122">
        <f t="shared" si="58"/>
        <v>5199700363.4292984</v>
      </c>
      <c r="T1172" s="3">
        <v>0.74327898413616955</v>
      </c>
      <c r="U1172" s="122">
        <f t="shared" si="59"/>
        <v>-2373887702.5276003</v>
      </c>
      <c r="V1172" s="3">
        <f t="shared" si="60"/>
        <v>2.4171615381549052</v>
      </c>
    </row>
    <row r="1173" spans="13:22" x14ac:dyDescent="0.25">
      <c r="M1173" s="3">
        <v>1169</v>
      </c>
      <c r="N1173" s="122">
        <f>('CBA Result'!$G$163*_xlfn.GAMMA.INV(T1173,IF($O$2="Railway",$D$31,$D$32),IF($O$2="Railway",$F$31,$F$32)))</f>
        <v>783873458.5035224</v>
      </c>
      <c r="O1173" s="122">
        <f>'CBA Result'!$G$162+'CBA Result'!$G$166+'CBA Result'!$G$167+'CBA Result'!$G$168+'CBA Result'!$G$169</f>
        <v>36081859.323037572</v>
      </c>
      <c r="P1173" s="122">
        <f>'CBA Result'!$G$164+'CBA Result'!$G$165</f>
        <v>3215028601.0041852</v>
      </c>
      <c r="Q1173" s="122">
        <f>'CBA Result'!$G$149</f>
        <v>-2742713597.7746048</v>
      </c>
      <c r="R1173" s="3">
        <v>0.9710176355662864</v>
      </c>
      <c r="S1173" s="122">
        <f t="shared" si="58"/>
        <v>7004923183.1367302</v>
      </c>
      <c r="T1173" s="3">
        <v>0.98208333515578694</v>
      </c>
      <c r="U1173" s="122">
        <f t="shared" si="59"/>
        <v>-3704703679.5891395</v>
      </c>
      <c r="V1173" s="3">
        <f t="shared" si="60"/>
        <v>2.1121469293412121</v>
      </c>
    </row>
    <row r="1174" spans="13:22" x14ac:dyDescent="0.25">
      <c r="M1174" s="3">
        <v>1170</v>
      </c>
      <c r="N1174" s="122">
        <f>('CBA Result'!$G$163*_xlfn.GAMMA.INV(T1174,IF($O$2="Railway",$D$31,$D$32),IF($O$2="Railway",$F$31,$F$32)))</f>
        <v>363807067.16441727</v>
      </c>
      <c r="O1174" s="122">
        <f>'CBA Result'!$G$162+'CBA Result'!$G$166+'CBA Result'!$G$167+'CBA Result'!$G$168+'CBA Result'!$G$169</f>
        <v>36081859.323037572</v>
      </c>
      <c r="P1174" s="122">
        <f>'CBA Result'!$G$164+'CBA Result'!$G$165</f>
        <v>3215028601.0041852</v>
      </c>
      <c r="Q1174" s="122">
        <f>'CBA Result'!$G$149</f>
        <v>-2742713597.7746048</v>
      </c>
      <c r="R1174" s="3">
        <v>8.0922490172059658E-2</v>
      </c>
      <c r="S1174" s="122">
        <f t="shared" si="58"/>
        <v>1868426545.6798701</v>
      </c>
      <c r="T1174" s="3">
        <v>0.39615379753728819</v>
      </c>
      <c r="U1174" s="122">
        <f t="shared" si="59"/>
        <v>-1719406832.5232029</v>
      </c>
      <c r="V1174" s="3">
        <f t="shared" si="60"/>
        <v>1.319243025711726</v>
      </c>
    </row>
    <row r="1175" spans="13:22" x14ac:dyDescent="0.25">
      <c r="M1175" s="3">
        <v>1171</v>
      </c>
      <c r="N1175" s="122">
        <f>('CBA Result'!$G$163*_xlfn.GAMMA.INV(T1175,IF($O$2="Railway",$D$31,$D$32),IF($O$2="Railway",$F$31,$F$32)))</f>
        <v>590283502.64417529</v>
      </c>
      <c r="O1175" s="122">
        <f>'CBA Result'!$G$162+'CBA Result'!$G$166+'CBA Result'!$G$167+'CBA Result'!$G$168+'CBA Result'!$G$169</f>
        <v>36081859.323037572</v>
      </c>
      <c r="P1175" s="122">
        <f>'CBA Result'!$G$164+'CBA Result'!$G$165</f>
        <v>3215028601.0041852</v>
      </c>
      <c r="Q1175" s="122">
        <f>'CBA Result'!$G$149</f>
        <v>-2742713597.7746048</v>
      </c>
      <c r="R1175" s="3">
        <v>1.4637076290174411E-2</v>
      </c>
      <c r="S1175" s="122">
        <f t="shared" si="58"/>
        <v>1227175047.56865</v>
      </c>
      <c r="T1175" s="3">
        <v>0.8752473044351109</v>
      </c>
      <c r="U1175" s="122">
        <f t="shared" si="59"/>
        <v>-2789768476.6894236</v>
      </c>
      <c r="V1175" s="3">
        <f t="shared" si="60"/>
        <v>0.66440653589126208</v>
      </c>
    </row>
    <row r="1176" spans="13:22" x14ac:dyDescent="0.25">
      <c r="M1176" s="3">
        <v>1172</v>
      </c>
      <c r="N1176" s="122">
        <f>('CBA Result'!$G$163*_xlfn.GAMMA.INV(T1176,IF($O$2="Railway",$D$31,$D$32),IF($O$2="Railway",$F$31,$F$32)))</f>
        <v>398846799.12576908</v>
      </c>
      <c r="O1176" s="122">
        <f>'CBA Result'!$G$162+'CBA Result'!$G$166+'CBA Result'!$G$167+'CBA Result'!$G$168+'CBA Result'!$G$169</f>
        <v>36081859.323037572</v>
      </c>
      <c r="P1176" s="122">
        <f>'CBA Result'!$G$164+'CBA Result'!$G$165</f>
        <v>3215028601.0041852</v>
      </c>
      <c r="Q1176" s="122">
        <f>'CBA Result'!$G$149</f>
        <v>-2742713597.7746048</v>
      </c>
      <c r="R1176" s="3">
        <v>6.7922442158660501E-2</v>
      </c>
      <c r="S1176" s="122">
        <f t="shared" si="58"/>
        <v>1773937723.3515537</v>
      </c>
      <c r="T1176" s="3">
        <v>0.49524878582080045</v>
      </c>
      <c r="U1176" s="122">
        <f t="shared" si="59"/>
        <v>-1885009867.7080638</v>
      </c>
      <c r="V1176" s="3">
        <f t="shared" si="60"/>
        <v>1.1718062698982394</v>
      </c>
    </row>
    <row r="1177" spans="13:22" x14ac:dyDescent="0.25">
      <c r="M1177" s="3">
        <v>1173</v>
      </c>
      <c r="N1177" s="122">
        <f>('CBA Result'!$G$163*_xlfn.GAMMA.INV(T1177,IF($O$2="Railway",$D$31,$D$32),IF($O$2="Railway",$F$31,$F$32)))</f>
        <v>643196493.30355036</v>
      </c>
      <c r="O1177" s="122">
        <f>'CBA Result'!$G$162+'CBA Result'!$G$166+'CBA Result'!$G$167+'CBA Result'!$G$168+'CBA Result'!$G$169</f>
        <v>36081859.323037572</v>
      </c>
      <c r="P1177" s="122">
        <f>'CBA Result'!$G$164+'CBA Result'!$G$165</f>
        <v>3215028601.0041852</v>
      </c>
      <c r="Q1177" s="122">
        <f>'CBA Result'!$G$149</f>
        <v>-2742713597.7746048</v>
      </c>
      <c r="R1177" s="3">
        <v>0.31733596509047535</v>
      </c>
      <c r="S1177" s="122">
        <f t="shared" si="58"/>
        <v>3079833979.9265795</v>
      </c>
      <c r="T1177" s="3">
        <v>0.9233740311983637</v>
      </c>
      <c r="U1177" s="122">
        <f t="shared" si="59"/>
        <v>-3039843216.5180736</v>
      </c>
      <c r="V1177" s="3">
        <f t="shared" si="60"/>
        <v>1.2366138859157894</v>
      </c>
    </row>
    <row r="1178" spans="13:22" x14ac:dyDescent="0.25">
      <c r="M1178" s="3">
        <v>1174</v>
      </c>
      <c r="N1178" s="122">
        <f>('CBA Result'!$G$163*_xlfn.GAMMA.INV(T1178,IF($O$2="Railway",$D$31,$D$32),IF($O$2="Railway",$F$31,$F$32)))</f>
        <v>243661926.32836878</v>
      </c>
      <c r="O1178" s="122">
        <f>'CBA Result'!$G$162+'CBA Result'!$G$166+'CBA Result'!$G$167+'CBA Result'!$G$168+'CBA Result'!$G$169</f>
        <v>36081859.323037572</v>
      </c>
      <c r="P1178" s="122">
        <f>'CBA Result'!$G$164+'CBA Result'!$G$165</f>
        <v>3215028601.0041852</v>
      </c>
      <c r="Q1178" s="122">
        <f>'CBA Result'!$G$149</f>
        <v>-2742713597.7746048</v>
      </c>
      <c r="R1178" s="3">
        <v>0.28529948215586098</v>
      </c>
      <c r="S1178" s="122">
        <f t="shared" si="58"/>
        <v>2939193141.7412086</v>
      </c>
      <c r="T1178" s="3">
        <v>0.10081616921711478</v>
      </c>
      <c r="U1178" s="122">
        <f t="shared" si="59"/>
        <v>-1151582854.6712165</v>
      </c>
      <c r="V1178" s="3">
        <f t="shared" si="60"/>
        <v>2.7952282498263137</v>
      </c>
    </row>
    <row r="1179" spans="13:22" x14ac:dyDescent="0.25">
      <c r="M1179" s="3">
        <v>1175</v>
      </c>
      <c r="N1179" s="122">
        <f>('CBA Result'!$G$163*_xlfn.GAMMA.INV(T1179,IF($O$2="Railway",$D$31,$D$32),IF($O$2="Railway",$F$31,$F$32)))</f>
        <v>474927911.16077292</v>
      </c>
      <c r="O1179" s="122">
        <f>'CBA Result'!$G$162+'CBA Result'!$G$166+'CBA Result'!$G$167+'CBA Result'!$G$168+'CBA Result'!$G$169</f>
        <v>36081859.323037572</v>
      </c>
      <c r="P1179" s="122">
        <f>'CBA Result'!$G$164+'CBA Result'!$G$165</f>
        <v>3215028601.0041852</v>
      </c>
      <c r="Q1179" s="122">
        <f>'CBA Result'!$G$149</f>
        <v>-2742713597.7746048</v>
      </c>
      <c r="R1179" s="3">
        <v>0.10529709216996175</v>
      </c>
      <c r="S1179" s="122">
        <f t="shared" si="58"/>
        <v>2028966210.9635487</v>
      </c>
      <c r="T1179" s="3">
        <v>0.68689385494109334</v>
      </c>
      <c r="U1179" s="122">
        <f t="shared" si="59"/>
        <v>-2244580628.327261</v>
      </c>
      <c r="V1179" s="3">
        <f t="shared" si="60"/>
        <v>1.1316038058032412</v>
      </c>
    </row>
    <row r="1180" spans="13:22" x14ac:dyDescent="0.25">
      <c r="M1180" s="3">
        <v>1176</v>
      </c>
      <c r="N1180" s="122">
        <f>('CBA Result'!$G$163*_xlfn.GAMMA.INV(T1180,IF($O$2="Railway",$D$31,$D$32),IF($O$2="Railway",$F$31,$F$32)))</f>
        <v>611983287.078161</v>
      </c>
      <c r="O1180" s="122">
        <f>'CBA Result'!$G$162+'CBA Result'!$G$166+'CBA Result'!$G$167+'CBA Result'!$G$168+'CBA Result'!$G$169</f>
        <v>36081859.323037572</v>
      </c>
      <c r="P1180" s="122">
        <f>'CBA Result'!$G$164+'CBA Result'!$G$165</f>
        <v>3215028601.0041852</v>
      </c>
      <c r="Q1180" s="122">
        <f>'CBA Result'!$G$149</f>
        <v>-2742713597.7746048</v>
      </c>
      <c r="R1180" s="3">
        <v>0.65064070843074651</v>
      </c>
      <c r="S1180" s="122">
        <f t="shared" si="58"/>
        <v>4534177384.8936357</v>
      </c>
      <c r="T1180" s="3">
        <v>0.89739411308946415</v>
      </c>
      <c r="U1180" s="122">
        <f t="shared" si="59"/>
        <v>-2892324916.5928125</v>
      </c>
      <c r="V1180" s="3">
        <f t="shared" si="60"/>
        <v>1.7917221200028823</v>
      </c>
    </row>
    <row r="1181" spans="13:22" x14ac:dyDescent="0.25">
      <c r="M1181" s="3">
        <v>1177</v>
      </c>
      <c r="N1181" s="122">
        <f>('CBA Result'!$G$163*_xlfn.GAMMA.INV(T1181,IF($O$2="Railway",$D$31,$D$32),IF($O$2="Railway",$F$31,$F$32)))</f>
        <v>366430046.07370305</v>
      </c>
      <c r="O1181" s="122">
        <f>'CBA Result'!$G$162+'CBA Result'!$G$166+'CBA Result'!$G$167+'CBA Result'!$G$168+'CBA Result'!$G$169</f>
        <v>36081859.323037572</v>
      </c>
      <c r="P1181" s="122">
        <f>'CBA Result'!$G$164+'CBA Result'!$G$165</f>
        <v>3215028601.0041852</v>
      </c>
      <c r="Q1181" s="122">
        <f>'CBA Result'!$G$149</f>
        <v>-2742713597.7746048</v>
      </c>
      <c r="R1181" s="3">
        <v>0.83070400209154971</v>
      </c>
      <c r="S1181" s="122">
        <f t="shared" si="58"/>
        <v>5536658118.8703165</v>
      </c>
      <c r="T1181" s="3">
        <v>0.40363660332738782</v>
      </c>
      <c r="U1181" s="122">
        <f t="shared" si="59"/>
        <v>-1731803424.7426498</v>
      </c>
      <c r="V1181" s="3">
        <f t="shared" si="60"/>
        <v>3.4294712317881184</v>
      </c>
    </row>
    <row r="1182" spans="13:22" x14ac:dyDescent="0.25">
      <c r="M1182" s="3">
        <v>1178</v>
      </c>
      <c r="N1182" s="122">
        <f>('CBA Result'!$G$163*_xlfn.GAMMA.INV(T1182,IF($O$2="Railway",$D$31,$D$32),IF($O$2="Railway",$F$31,$F$32)))</f>
        <v>194126515.16605964</v>
      </c>
      <c r="O1182" s="122">
        <f>'CBA Result'!$G$162+'CBA Result'!$G$166+'CBA Result'!$G$167+'CBA Result'!$G$168+'CBA Result'!$G$169</f>
        <v>36081859.323037572</v>
      </c>
      <c r="P1182" s="122">
        <f>'CBA Result'!$G$164+'CBA Result'!$G$165</f>
        <v>3215028601.0041852</v>
      </c>
      <c r="Q1182" s="122">
        <f>'CBA Result'!$G$149</f>
        <v>-2742713597.7746048</v>
      </c>
      <c r="R1182" s="3">
        <v>0.58305246436039471</v>
      </c>
      <c r="S1182" s="122">
        <f t="shared" si="58"/>
        <v>4221675126.7094502</v>
      </c>
      <c r="T1182" s="3">
        <v>3.6029038916261302E-2</v>
      </c>
      <c r="U1182" s="122">
        <f t="shared" si="59"/>
        <v>-917471062.75864077</v>
      </c>
      <c r="V1182" s="3">
        <f t="shared" si="60"/>
        <v>4.852342141247135</v>
      </c>
    </row>
    <row r="1183" spans="13:22" x14ac:dyDescent="0.25">
      <c r="M1183" s="3">
        <v>1179</v>
      </c>
      <c r="N1183" s="122">
        <f>('CBA Result'!$G$163*_xlfn.GAMMA.INV(T1183,IF($O$2="Railway",$D$31,$D$32),IF($O$2="Railway",$F$31,$F$32)))</f>
        <v>399339456.86230779</v>
      </c>
      <c r="O1183" s="122">
        <f>'CBA Result'!$G$162+'CBA Result'!$G$166+'CBA Result'!$G$167+'CBA Result'!$G$168+'CBA Result'!$G$169</f>
        <v>36081859.323037572</v>
      </c>
      <c r="P1183" s="122">
        <f>'CBA Result'!$G$164+'CBA Result'!$G$165</f>
        <v>3215028601.0041852</v>
      </c>
      <c r="Q1183" s="122">
        <f>'CBA Result'!$G$149</f>
        <v>-2742713597.7746048</v>
      </c>
      <c r="R1183" s="3">
        <v>0.63848757525581046</v>
      </c>
      <c r="S1183" s="122">
        <f t="shared" si="58"/>
        <v>4476462460.9356232</v>
      </c>
      <c r="T1183" s="3">
        <v>0.49661588771986609</v>
      </c>
      <c r="U1183" s="122">
        <f t="shared" si="59"/>
        <v>-1887338242.1536243</v>
      </c>
      <c r="V1183" s="3">
        <f t="shared" si="60"/>
        <v>2.602545567834234</v>
      </c>
    </row>
    <row r="1184" spans="13:22" x14ac:dyDescent="0.25">
      <c r="M1184" s="3">
        <v>1180</v>
      </c>
      <c r="N1184" s="122">
        <f>('CBA Result'!$G$163*_xlfn.GAMMA.INV(T1184,IF($O$2="Railway",$D$31,$D$32),IF($O$2="Railway",$F$31,$F$32)))</f>
        <v>349802196.58088279</v>
      </c>
      <c r="O1184" s="122">
        <f>'CBA Result'!$G$162+'CBA Result'!$G$166+'CBA Result'!$G$167+'CBA Result'!$G$168+'CBA Result'!$G$169</f>
        <v>36081859.323037572</v>
      </c>
      <c r="P1184" s="122">
        <f>'CBA Result'!$G$164+'CBA Result'!$G$165</f>
        <v>3215028601.0041852</v>
      </c>
      <c r="Q1184" s="122">
        <f>'CBA Result'!$G$149</f>
        <v>-2742713597.7746048</v>
      </c>
      <c r="R1184" s="3">
        <v>6.9645372479037904E-2</v>
      </c>
      <c r="S1184" s="122">
        <f t="shared" si="58"/>
        <v>1786908093.9736884</v>
      </c>
      <c r="T1184" s="3">
        <v>0.35630012476831641</v>
      </c>
      <c r="U1184" s="122">
        <f t="shared" si="59"/>
        <v>-1653217711.0264242</v>
      </c>
      <c r="V1184" s="3">
        <f t="shared" si="60"/>
        <v>1.3142807117210227</v>
      </c>
    </row>
    <row r="1185" spans="13:22" x14ac:dyDescent="0.25">
      <c r="M1185" s="3">
        <v>1181</v>
      </c>
      <c r="N1185" s="122">
        <f>('CBA Result'!$G$163*_xlfn.GAMMA.INV(T1185,IF($O$2="Railway",$D$31,$D$32),IF($O$2="Railway",$F$31,$F$32)))</f>
        <v>636769466.76787746</v>
      </c>
      <c r="O1185" s="122">
        <f>'CBA Result'!$G$162+'CBA Result'!$G$166+'CBA Result'!$G$167+'CBA Result'!$G$168+'CBA Result'!$G$169</f>
        <v>36081859.323037572</v>
      </c>
      <c r="P1185" s="122">
        <f>'CBA Result'!$G$164+'CBA Result'!$G$165</f>
        <v>3215028601.0041852</v>
      </c>
      <c r="Q1185" s="122">
        <f>'CBA Result'!$G$149</f>
        <v>-2742713597.7746048</v>
      </c>
      <c r="R1185" s="3">
        <v>0.51015038237979793</v>
      </c>
      <c r="S1185" s="122">
        <f t="shared" si="58"/>
        <v>3901760051.5023284</v>
      </c>
      <c r="T1185" s="3">
        <v>0.91854418749188249</v>
      </c>
      <c r="U1185" s="122">
        <f t="shared" si="59"/>
        <v>-3009468123.9604301</v>
      </c>
      <c r="V1185" s="3">
        <f t="shared" si="60"/>
        <v>1.5200730458553919</v>
      </c>
    </row>
    <row r="1186" spans="13:22" x14ac:dyDescent="0.25">
      <c r="M1186" s="3">
        <v>1182</v>
      </c>
      <c r="N1186" s="122">
        <f>('CBA Result'!$G$163*_xlfn.GAMMA.INV(T1186,IF($O$2="Railway",$D$31,$D$32),IF($O$2="Railway",$F$31,$F$32)))</f>
        <v>245816087.10088018</v>
      </c>
      <c r="O1186" s="122">
        <f>'CBA Result'!$G$162+'CBA Result'!$G$166+'CBA Result'!$G$167+'CBA Result'!$G$168+'CBA Result'!$G$169</f>
        <v>36081859.323037572</v>
      </c>
      <c r="P1186" s="122">
        <f>'CBA Result'!$G$164+'CBA Result'!$G$165</f>
        <v>3215028601.0041852</v>
      </c>
      <c r="Q1186" s="122">
        <f>'CBA Result'!$G$149</f>
        <v>-2742713597.7746048</v>
      </c>
      <c r="R1186" s="3">
        <v>0.70404515824087055</v>
      </c>
      <c r="S1186" s="122">
        <f t="shared" si="58"/>
        <v>4798241029.1589127</v>
      </c>
      <c r="T1186" s="3">
        <v>0.10456079317963674</v>
      </c>
      <c r="U1186" s="122">
        <f t="shared" si="59"/>
        <v>-1161763741.9735942</v>
      </c>
      <c r="V1186" s="3">
        <f t="shared" si="60"/>
        <v>4.3727814804692855</v>
      </c>
    </row>
    <row r="1187" spans="13:22" x14ac:dyDescent="0.25">
      <c r="M1187" s="3">
        <v>1183</v>
      </c>
      <c r="N1187" s="122">
        <f>('CBA Result'!$G$163*_xlfn.GAMMA.INV(T1187,IF($O$2="Railway",$D$31,$D$32),IF($O$2="Railway",$F$31,$F$32)))</f>
        <v>381481746.56713796</v>
      </c>
      <c r="O1187" s="122">
        <f>'CBA Result'!$G$162+'CBA Result'!$G$166+'CBA Result'!$G$167+'CBA Result'!$G$168+'CBA Result'!$G$169</f>
        <v>36081859.323037572</v>
      </c>
      <c r="P1187" s="122">
        <f>'CBA Result'!$G$164+'CBA Result'!$G$165</f>
        <v>3215028601.0041852</v>
      </c>
      <c r="Q1187" s="122">
        <f>'CBA Result'!$G$149</f>
        <v>-2742713597.7746048</v>
      </c>
      <c r="R1187" s="3">
        <v>0.38168066551192181</v>
      </c>
      <c r="S1187" s="122">
        <f t="shared" si="58"/>
        <v>3355764086.4902887</v>
      </c>
      <c r="T1187" s="3">
        <v>0.44647952549431447</v>
      </c>
      <c r="U1187" s="122">
        <f t="shared" si="59"/>
        <v>-1802940021.5966322</v>
      </c>
      <c r="V1187" s="3">
        <f t="shared" si="60"/>
        <v>2.0928747751901988</v>
      </c>
    </row>
    <row r="1188" spans="13:22" x14ac:dyDescent="0.25">
      <c r="M1188" s="3">
        <v>1184</v>
      </c>
      <c r="N1188" s="122">
        <f>('CBA Result'!$G$163*_xlfn.GAMMA.INV(T1188,IF($O$2="Railway",$D$31,$D$32),IF($O$2="Railway",$F$31,$F$32)))</f>
        <v>307141674.78391749</v>
      </c>
      <c r="O1188" s="122">
        <f>'CBA Result'!$G$162+'CBA Result'!$G$166+'CBA Result'!$G$167+'CBA Result'!$G$168+'CBA Result'!$G$169</f>
        <v>36081859.323037572</v>
      </c>
      <c r="P1188" s="122">
        <f>'CBA Result'!$G$164+'CBA Result'!$G$165</f>
        <v>3215028601.0041852</v>
      </c>
      <c r="Q1188" s="122">
        <f>'CBA Result'!$G$149</f>
        <v>-2742713597.7746048</v>
      </c>
      <c r="R1188" s="3">
        <v>0.34478747075708405</v>
      </c>
      <c r="S1188" s="122">
        <f t="shared" si="58"/>
        <v>3198357464.6147156</v>
      </c>
      <c r="T1188" s="3">
        <v>0.23975467034679054</v>
      </c>
      <c r="U1188" s="122">
        <f t="shared" si="59"/>
        <v>-1451597678.66032</v>
      </c>
      <c r="V1188" s="3">
        <f t="shared" si="60"/>
        <v>2.4397813876295236</v>
      </c>
    </row>
    <row r="1189" spans="13:22" x14ac:dyDescent="0.25">
      <c r="M1189" s="3">
        <v>1185</v>
      </c>
      <c r="N1189" s="122">
        <f>('CBA Result'!$G$163*_xlfn.GAMMA.INV(T1189,IF($O$2="Railway",$D$31,$D$32),IF($O$2="Railway",$F$31,$F$32)))</f>
        <v>594757614.49701142</v>
      </c>
      <c r="O1189" s="122">
        <f>'CBA Result'!$G$162+'CBA Result'!$G$166+'CBA Result'!$G$167+'CBA Result'!$G$168+'CBA Result'!$G$169</f>
        <v>36081859.323037572</v>
      </c>
      <c r="P1189" s="122">
        <f>'CBA Result'!$G$164+'CBA Result'!$G$165</f>
        <v>3215028601.0041852</v>
      </c>
      <c r="Q1189" s="122">
        <f>'CBA Result'!$G$149</f>
        <v>-2742713597.7746048</v>
      </c>
      <c r="R1189" s="3">
        <v>2.5452105505062383E-2</v>
      </c>
      <c r="S1189" s="122">
        <f t="shared" si="58"/>
        <v>1378486438.9531257</v>
      </c>
      <c r="T1189" s="3">
        <v>0.88011143830407679</v>
      </c>
      <c r="U1189" s="122">
        <f t="shared" si="59"/>
        <v>-2810913801.1857257</v>
      </c>
      <c r="V1189" s="3">
        <f t="shared" si="60"/>
        <v>0.71483014239909537</v>
      </c>
    </row>
    <row r="1190" spans="13:22" x14ac:dyDescent="0.25">
      <c r="M1190" s="3">
        <v>1186</v>
      </c>
      <c r="N1190" s="122">
        <f>('CBA Result'!$G$163*_xlfn.GAMMA.INV(T1190,IF($O$2="Railway",$D$31,$D$32),IF($O$2="Railway",$F$31,$F$32)))</f>
        <v>315488214.70548213</v>
      </c>
      <c r="O1190" s="122">
        <f>'CBA Result'!$G$162+'CBA Result'!$G$166+'CBA Result'!$G$167+'CBA Result'!$G$168+'CBA Result'!$G$169</f>
        <v>36081859.323037572</v>
      </c>
      <c r="P1190" s="122">
        <f>'CBA Result'!$G$164+'CBA Result'!$G$165</f>
        <v>3215028601.0041852</v>
      </c>
      <c r="Q1190" s="122">
        <f>'CBA Result'!$G$149</f>
        <v>-2742713597.7746048</v>
      </c>
      <c r="R1190" s="3">
        <v>0.39389058990463188</v>
      </c>
      <c r="S1190" s="122">
        <f t="shared" si="58"/>
        <v>3407561284.7399883</v>
      </c>
      <c r="T1190" s="3">
        <v>0.26160469750150184</v>
      </c>
      <c r="U1190" s="122">
        <f t="shared" si="59"/>
        <v>-1491044679.7340519</v>
      </c>
      <c r="V1190" s="3">
        <f t="shared" si="60"/>
        <v>2.5211393124979997</v>
      </c>
    </row>
    <row r="1191" spans="13:22" x14ac:dyDescent="0.25">
      <c r="M1191" s="3">
        <v>1187</v>
      </c>
      <c r="N1191" s="122">
        <f>('CBA Result'!$G$163*_xlfn.GAMMA.INV(T1191,IF($O$2="Railway",$D$31,$D$32),IF($O$2="Railway",$F$31,$F$32)))</f>
        <v>473581034.58622628</v>
      </c>
      <c r="O1191" s="122">
        <f>'CBA Result'!$G$162+'CBA Result'!$G$166+'CBA Result'!$G$167+'CBA Result'!$G$168+'CBA Result'!$G$169</f>
        <v>36081859.323037572</v>
      </c>
      <c r="P1191" s="122">
        <f>'CBA Result'!$G$164+'CBA Result'!$G$165</f>
        <v>3215028601.0041852</v>
      </c>
      <c r="Q1191" s="122">
        <f>'CBA Result'!$G$149</f>
        <v>-2742713597.7746048</v>
      </c>
      <c r="R1191" s="3">
        <v>0.63443993793841291</v>
      </c>
      <c r="S1191" s="122">
        <f t="shared" si="58"/>
        <v>4457406554.2378588</v>
      </c>
      <c r="T1191" s="3">
        <v>0.68392788064397403</v>
      </c>
      <c r="U1191" s="122">
        <f t="shared" si="59"/>
        <v>-2238215087.3747692</v>
      </c>
      <c r="V1191" s="3">
        <f t="shared" si="60"/>
        <v>2.21921006437905</v>
      </c>
    </row>
    <row r="1192" spans="13:22" x14ac:dyDescent="0.25">
      <c r="M1192" s="3">
        <v>1188</v>
      </c>
      <c r="N1192" s="122">
        <f>('CBA Result'!$G$163*_xlfn.GAMMA.INV(T1192,IF($O$2="Railway",$D$31,$D$32),IF($O$2="Railway",$F$31,$F$32)))</f>
        <v>433631449.11418396</v>
      </c>
      <c r="O1192" s="122">
        <f>'CBA Result'!$G$162+'CBA Result'!$G$166+'CBA Result'!$G$167+'CBA Result'!$G$168+'CBA Result'!$G$169</f>
        <v>36081859.323037572</v>
      </c>
      <c r="P1192" s="122">
        <f>'CBA Result'!$G$164+'CBA Result'!$G$165</f>
        <v>3215028601.0041852</v>
      </c>
      <c r="Q1192" s="122">
        <f>'CBA Result'!$G$149</f>
        <v>-2742713597.7746048</v>
      </c>
      <c r="R1192" s="3">
        <v>0.66959691503141694</v>
      </c>
      <c r="S1192" s="122">
        <f t="shared" si="58"/>
        <v>4625820482.4350624</v>
      </c>
      <c r="T1192" s="3">
        <v>0.58839954921625437</v>
      </c>
      <c r="U1192" s="122">
        <f t="shared" si="59"/>
        <v>-2049407347.1830263</v>
      </c>
      <c r="V1192" s="3">
        <f t="shared" si="60"/>
        <v>2.4863450391530275</v>
      </c>
    </row>
    <row r="1193" spans="13:22" x14ac:dyDescent="0.25">
      <c r="M1193" s="3">
        <v>1189</v>
      </c>
      <c r="N1193" s="122">
        <f>('CBA Result'!$G$163*_xlfn.GAMMA.INV(T1193,IF($O$2="Railway",$D$31,$D$32),IF($O$2="Railway",$F$31,$F$32)))</f>
        <v>659891350.45940804</v>
      </c>
      <c r="O1193" s="122">
        <f>'CBA Result'!$G$162+'CBA Result'!$G$166+'CBA Result'!$G$167+'CBA Result'!$G$168+'CBA Result'!$G$169</f>
        <v>36081859.323037572</v>
      </c>
      <c r="P1193" s="122">
        <f>'CBA Result'!$G$164+'CBA Result'!$G$165</f>
        <v>3215028601.0041852</v>
      </c>
      <c r="Q1193" s="122">
        <f>'CBA Result'!$G$149</f>
        <v>-2742713597.7746048</v>
      </c>
      <c r="R1193" s="3">
        <v>0.94808602165424571</v>
      </c>
      <c r="S1193" s="122">
        <f t="shared" si="58"/>
        <v>6621090737.9148455</v>
      </c>
      <c r="T1193" s="3">
        <v>0.93477750347666344</v>
      </c>
      <c r="U1193" s="122">
        <f t="shared" si="59"/>
        <v>-3118745618.5123916</v>
      </c>
      <c r="V1193" s="3">
        <f t="shared" si="60"/>
        <v>2.3461560648820896</v>
      </c>
    </row>
    <row r="1194" spans="13:22" x14ac:dyDescent="0.25">
      <c r="M1194" s="3">
        <v>1190</v>
      </c>
      <c r="N1194" s="122">
        <f>('CBA Result'!$G$163*_xlfn.GAMMA.INV(T1194,IF($O$2="Railway",$D$31,$D$32),IF($O$2="Railway",$F$31,$F$32)))</f>
        <v>632198434.00443494</v>
      </c>
      <c r="O1194" s="122">
        <f>'CBA Result'!$G$162+'CBA Result'!$G$166+'CBA Result'!$G$167+'CBA Result'!$G$168+'CBA Result'!$G$169</f>
        <v>36081859.323037572</v>
      </c>
      <c r="P1194" s="122">
        <f>'CBA Result'!$G$164+'CBA Result'!$G$165</f>
        <v>3215028601.0041852</v>
      </c>
      <c r="Q1194" s="122">
        <f>'CBA Result'!$G$149</f>
        <v>-2742713597.7746048</v>
      </c>
      <c r="R1194" s="3">
        <v>0.23849006082158153</v>
      </c>
      <c r="S1194" s="122">
        <f t="shared" si="58"/>
        <v>2727047075.8747621</v>
      </c>
      <c r="T1194" s="3">
        <v>0.91495158894045314</v>
      </c>
      <c r="U1194" s="122">
        <f t="shared" si="59"/>
        <v>-2987864736.6859369</v>
      </c>
      <c r="V1194" s="3">
        <f t="shared" si="60"/>
        <v>1.1363725163034806</v>
      </c>
    </row>
    <row r="1195" spans="13:22" x14ac:dyDescent="0.25">
      <c r="M1195" s="3">
        <v>1191</v>
      </c>
      <c r="N1195" s="122">
        <f>('CBA Result'!$G$163*_xlfn.GAMMA.INV(T1195,IF($O$2="Railway",$D$31,$D$32),IF($O$2="Railway",$F$31,$F$32)))</f>
        <v>497205274.95984757</v>
      </c>
      <c r="O1195" s="122">
        <f>'CBA Result'!$G$162+'CBA Result'!$G$166+'CBA Result'!$G$167+'CBA Result'!$G$168+'CBA Result'!$G$169</f>
        <v>36081859.323037572</v>
      </c>
      <c r="P1195" s="122">
        <f>'CBA Result'!$G$164+'CBA Result'!$G$165</f>
        <v>3215028601.0041852</v>
      </c>
      <c r="Q1195" s="122">
        <f>'CBA Result'!$G$149</f>
        <v>-2742713597.7746048</v>
      </c>
      <c r="R1195" s="3">
        <v>0.60321616427740654</v>
      </c>
      <c r="S1195" s="122">
        <f t="shared" si="58"/>
        <v>4312913769.2817745</v>
      </c>
      <c r="T1195" s="3">
        <v>0.73336793005686596</v>
      </c>
      <c r="U1195" s="122">
        <f t="shared" si="59"/>
        <v>-2349866795.0454655</v>
      </c>
      <c r="V1195" s="3">
        <f t="shared" si="60"/>
        <v>2.0623300494234589</v>
      </c>
    </row>
    <row r="1196" spans="13:22" x14ac:dyDescent="0.25">
      <c r="M1196" s="3">
        <v>1192</v>
      </c>
      <c r="N1196" s="122">
        <f>('CBA Result'!$G$163*_xlfn.GAMMA.INV(T1196,IF($O$2="Railway",$D$31,$D$32),IF($O$2="Railway",$F$31,$F$32)))</f>
        <v>291792187.57861549</v>
      </c>
      <c r="O1196" s="122">
        <f>'CBA Result'!$G$162+'CBA Result'!$G$166+'CBA Result'!$G$167+'CBA Result'!$G$168+'CBA Result'!$G$169</f>
        <v>36081859.323037572</v>
      </c>
      <c r="P1196" s="122">
        <f>'CBA Result'!$G$164+'CBA Result'!$G$165</f>
        <v>3215028601.0041852</v>
      </c>
      <c r="Q1196" s="122">
        <f>'CBA Result'!$G$149</f>
        <v>-2742713597.7746048</v>
      </c>
      <c r="R1196" s="3">
        <v>0.94833835487682183</v>
      </c>
      <c r="S1196" s="122">
        <f t="shared" si="58"/>
        <v>6624633057.0135355</v>
      </c>
      <c r="T1196" s="3">
        <v>0.20134682319052388</v>
      </c>
      <c r="U1196" s="122">
        <f t="shared" si="59"/>
        <v>-1379053697.0872622</v>
      </c>
      <c r="V1196" s="3">
        <f t="shared" si="60"/>
        <v>5.0415057213506431</v>
      </c>
    </row>
    <row r="1197" spans="13:22" x14ac:dyDescent="0.25">
      <c r="M1197" s="3">
        <v>1193</v>
      </c>
      <c r="N1197" s="122">
        <f>('CBA Result'!$G$163*_xlfn.GAMMA.INV(T1197,IF($O$2="Railway",$D$31,$D$32),IF($O$2="Railway",$F$31,$F$32)))</f>
        <v>419828112.1828329</v>
      </c>
      <c r="O1197" s="122">
        <f>'CBA Result'!$G$162+'CBA Result'!$G$166+'CBA Result'!$G$167+'CBA Result'!$G$168+'CBA Result'!$G$169</f>
        <v>36081859.323037572</v>
      </c>
      <c r="P1197" s="122">
        <f>'CBA Result'!$G$164+'CBA Result'!$G$165</f>
        <v>3215028601.0041852</v>
      </c>
      <c r="Q1197" s="122">
        <f>'CBA Result'!$G$149</f>
        <v>-2742713597.7746048</v>
      </c>
      <c r="R1197" s="3">
        <v>0.33457153789017002</v>
      </c>
      <c r="S1197" s="122">
        <f t="shared" si="58"/>
        <v>3154423441.2080793</v>
      </c>
      <c r="T1197" s="3">
        <v>0.55235149017093599</v>
      </c>
      <c r="U1197" s="122">
        <f t="shared" si="59"/>
        <v>-1984170703.9908841</v>
      </c>
      <c r="V1197" s="3">
        <f t="shared" si="60"/>
        <v>1.8195679461712972</v>
      </c>
    </row>
    <row r="1198" spans="13:22" x14ac:dyDescent="0.25">
      <c r="M1198" s="3">
        <v>1194</v>
      </c>
      <c r="N1198" s="122">
        <f>('CBA Result'!$G$163*_xlfn.GAMMA.INV(T1198,IF($O$2="Railway",$D$31,$D$32),IF($O$2="Railway",$F$31,$F$32)))</f>
        <v>397376213.33486724</v>
      </c>
      <c r="O1198" s="122">
        <f>'CBA Result'!$G$162+'CBA Result'!$G$166+'CBA Result'!$G$167+'CBA Result'!$G$168+'CBA Result'!$G$169</f>
        <v>36081859.323037572</v>
      </c>
      <c r="P1198" s="122">
        <f>'CBA Result'!$G$164+'CBA Result'!$G$165</f>
        <v>3215028601.0041852</v>
      </c>
      <c r="Q1198" s="122">
        <f>'CBA Result'!$G$149</f>
        <v>-2742713597.7746048</v>
      </c>
      <c r="R1198" s="3">
        <v>0.5345401367694993</v>
      </c>
      <c r="S1198" s="122">
        <f t="shared" si="58"/>
        <v>4007365616.7327504</v>
      </c>
      <c r="T1198" s="3">
        <v>0.49116163971310944</v>
      </c>
      <c r="U1198" s="122">
        <f t="shared" si="59"/>
        <v>-1878059658.4215975</v>
      </c>
      <c r="V1198" s="3">
        <f t="shared" si="60"/>
        <v>2.3645807360150188</v>
      </c>
    </row>
    <row r="1199" spans="13:22" x14ac:dyDescent="0.25">
      <c r="M1199" s="3">
        <v>1195</v>
      </c>
      <c r="N1199" s="122">
        <f>('CBA Result'!$G$163*_xlfn.GAMMA.INV(T1199,IF($O$2="Railway",$D$31,$D$32),IF($O$2="Railway",$F$31,$F$32)))</f>
        <v>407833057.82521623</v>
      </c>
      <c r="O1199" s="122">
        <f>'CBA Result'!$G$162+'CBA Result'!$G$166+'CBA Result'!$G$167+'CBA Result'!$G$168+'CBA Result'!$G$169</f>
        <v>36081859.323037572</v>
      </c>
      <c r="P1199" s="122">
        <f>'CBA Result'!$G$164+'CBA Result'!$G$165</f>
        <v>3215028601.0041852</v>
      </c>
      <c r="Q1199" s="122">
        <f>'CBA Result'!$G$149</f>
        <v>-2742713597.7746048</v>
      </c>
      <c r="R1199" s="3">
        <v>0.48444899899915961</v>
      </c>
      <c r="S1199" s="122">
        <f t="shared" si="58"/>
        <v>3791578314.3765826</v>
      </c>
      <c r="T1199" s="3">
        <v>0.52000262563749833</v>
      </c>
      <c r="U1199" s="122">
        <f t="shared" si="59"/>
        <v>-1927480275.7929831</v>
      </c>
      <c r="V1199" s="3">
        <f t="shared" si="60"/>
        <v>2.1974249411098725</v>
      </c>
    </row>
    <row r="1200" spans="13:22" x14ac:dyDescent="0.25">
      <c r="M1200" s="3">
        <v>1196</v>
      </c>
      <c r="N1200" s="122">
        <f>('CBA Result'!$G$163*_xlfn.GAMMA.INV(T1200,IF($O$2="Railway",$D$31,$D$32),IF($O$2="Railway",$F$31,$F$32)))</f>
        <v>509223167.67684233</v>
      </c>
      <c r="O1200" s="122">
        <f>'CBA Result'!$G$162+'CBA Result'!$G$166+'CBA Result'!$G$167+'CBA Result'!$G$168+'CBA Result'!$G$169</f>
        <v>36081859.323037572</v>
      </c>
      <c r="P1200" s="122">
        <f>'CBA Result'!$G$164+'CBA Result'!$G$165</f>
        <v>3215028601.0041852</v>
      </c>
      <c r="Q1200" s="122">
        <f>'CBA Result'!$G$149</f>
        <v>-2742713597.7746048</v>
      </c>
      <c r="R1200" s="3">
        <v>0.74140137496372094</v>
      </c>
      <c r="S1200" s="122">
        <f t="shared" si="58"/>
        <v>4995830467.1323471</v>
      </c>
      <c r="T1200" s="3">
        <v>0.75638520978103951</v>
      </c>
      <c r="U1200" s="122">
        <f t="shared" si="59"/>
        <v>-2406665160.7594361</v>
      </c>
      <c r="V1200" s="3">
        <f t="shared" si="60"/>
        <v>2.3024123108109031</v>
      </c>
    </row>
    <row r="1201" spans="13:22" x14ac:dyDescent="0.25">
      <c r="M1201" s="3">
        <v>1197</v>
      </c>
      <c r="N1201" s="122">
        <f>('CBA Result'!$G$163*_xlfn.GAMMA.INV(T1201,IF($O$2="Railway",$D$31,$D$32),IF($O$2="Railway",$F$31,$F$32)))</f>
        <v>535776728.92456156</v>
      </c>
      <c r="O1201" s="122">
        <f>'CBA Result'!$G$162+'CBA Result'!$G$166+'CBA Result'!$G$167+'CBA Result'!$G$168+'CBA Result'!$G$169</f>
        <v>36081859.323037572</v>
      </c>
      <c r="P1201" s="122">
        <f>'CBA Result'!$G$164+'CBA Result'!$G$165</f>
        <v>3215028601.0041852</v>
      </c>
      <c r="Q1201" s="122">
        <f>'CBA Result'!$G$149</f>
        <v>-2742713597.7746048</v>
      </c>
      <c r="R1201" s="3">
        <v>0.30509792628367505</v>
      </c>
      <c r="S1201" s="122">
        <f t="shared" si="58"/>
        <v>3026450860.3705711</v>
      </c>
      <c r="T1201" s="3">
        <v>0.8021375436624667</v>
      </c>
      <c r="U1201" s="122">
        <f t="shared" si="59"/>
        <v>-2532161278.7788205</v>
      </c>
      <c r="V1201" s="3">
        <f t="shared" si="60"/>
        <v>1.4210427585218894</v>
      </c>
    </row>
    <row r="1202" spans="13:22" x14ac:dyDescent="0.25">
      <c r="M1202" s="3">
        <v>1198</v>
      </c>
      <c r="N1202" s="122">
        <f>('CBA Result'!$G$163*_xlfn.GAMMA.INV(T1202,IF($O$2="Railway",$D$31,$D$32),IF($O$2="Railway",$F$31,$F$32)))</f>
        <v>684837786.15244508</v>
      </c>
      <c r="O1202" s="122">
        <f>'CBA Result'!$G$162+'CBA Result'!$G$166+'CBA Result'!$G$167+'CBA Result'!$G$168+'CBA Result'!$G$169</f>
        <v>36081859.323037572</v>
      </c>
      <c r="P1202" s="122">
        <f>'CBA Result'!$G$164+'CBA Result'!$G$165</f>
        <v>3215028601.0041852</v>
      </c>
      <c r="Q1202" s="122">
        <f>'CBA Result'!$G$149</f>
        <v>-2742713597.7746048</v>
      </c>
      <c r="R1202" s="3">
        <v>0.78427858352275515</v>
      </c>
      <c r="S1202" s="122">
        <f t="shared" si="58"/>
        <v>5240687705.3038263</v>
      </c>
      <c r="T1202" s="3">
        <v>0.94904592202331994</v>
      </c>
      <c r="U1202" s="122">
        <f t="shared" si="59"/>
        <v>-3236646219.8174334</v>
      </c>
      <c r="V1202" s="3">
        <f t="shared" si="60"/>
        <v>1.8419088605598608</v>
      </c>
    </row>
    <row r="1203" spans="13:22" x14ac:dyDescent="0.25">
      <c r="M1203" s="3">
        <v>1199</v>
      </c>
      <c r="N1203" s="122">
        <f>('CBA Result'!$G$163*_xlfn.GAMMA.INV(T1203,IF($O$2="Railway",$D$31,$D$32),IF($O$2="Railway",$F$31,$F$32)))</f>
        <v>328620774.35282713</v>
      </c>
      <c r="O1203" s="122">
        <f>'CBA Result'!$G$162+'CBA Result'!$G$166+'CBA Result'!$G$167+'CBA Result'!$G$168+'CBA Result'!$G$169</f>
        <v>36081859.323037572</v>
      </c>
      <c r="P1203" s="122">
        <f>'CBA Result'!$G$164+'CBA Result'!$G$165</f>
        <v>3215028601.0041852</v>
      </c>
      <c r="Q1203" s="122">
        <f>'CBA Result'!$G$149</f>
        <v>-2742713597.7746048</v>
      </c>
      <c r="R1203" s="3">
        <v>0.25241546766951795</v>
      </c>
      <c r="S1203" s="122">
        <f t="shared" si="58"/>
        <v>2791176583.8953938</v>
      </c>
      <c r="T1203" s="3">
        <v>0.29708499544827816</v>
      </c>
      <c r="U1203" s="122">
        <f t="shared" si="59"/>
        <v>-1553111128.7509937</v>
      </c>
      <c r="V1203" s="3">
        <f t="shared" si="60"/>
        <v>2.0319725737263918</v>
      </c>
    </row>
    <row r="1204" spans="13:22" x14ac:dyDescent="0.25">
      <c r="M1204" s="3">
        <v>1200</v>
      </c>
      <c r="N1204" s="122">
        <f>('CBA Result'!$G$163*_xlfn.GAMMA.INV(T1204,IF($O$2="Railway",$D$31,$D$32),IF($O$2="Railway",$F$31,$F$32)))</f>
        <v>366057821.61070192</v>
      </c>
      <c r="O1204" s="122">
        <f>'CBA Result'!$G$162+'CBA Result'!$G$166+'CBA Result'!$G$167+'CBA Result'!$G$168+'CBA Result'!$G$169</f>
        <v>36081859.323037572</v>
      </c>
      <c r="P1204" s="122">
        <f>'CBA Result'!$G$164+'CBA Result'!$G$165</f>
        <v>3215028601.0041852</v>
      </c>
      <c r="Q1204" s="122">
        <f>'CBA Result'!$G$149</f>
        <v>-2742713597.7746048</v>
      </c>
      <c r="R1204" s="3">
        <v>0.94796568394084102</v>
      </c>
      <c r="S1204" s="122">
        <f t="shared" si="58"/>
        <v>6619405311.9996681</v>
      </c>
      <c r="T1204" s="3">
        <v>0.40257471443227655</v>
      </c>
      <c r="U1204" s="122">
        <f t="shared" si="59"/>
        <v>-1730044236.0333574</v>
      </c>
      <c r="V1204" s="3">
        <f t="shared" si="60"/>
        <v>4.0585927496469081</v>
      </c>
    </row>
    <row r="1205" spans="13:22" x14ac:dyDescent="0.25">
      <c r="M1205" s="3">
        <v>1201</v>
      </c>
      <c r="N1205" s="122">
        <f>('CBA Result'!$G$163*_xlfn.GAMMA.INV(T1205,IF($O$2="Railway",$D$31,$D$32),IF($O$2="Railway",$F$31,$F$32)))</f>
        <v>284015479.33755028</v>
      </c>
      <c r="O1205" s="122">
        <f>'CBA Result'!$G$162+'CBA Result'!$G$166+'CBA Result'!$G$167+'CBA Result'!$G$168+'CBA Result'!$G$169</f>
        <v>36081859.323037572</v>
      </c>
      <c r="P1205" s="122">
        <f>'CBA Result'!$G$164+'CBA Result'!$G$165</f>
        <v>3215028601.0041852</v>
      </c>
      <c r="Q1205" s="122">
        <f>'CBA Result'!$G$149</f>
        <v>-2742713597.7746048</v>
      </c>
      <c r="R1205" s="3">
        <v>0.45546692765774843</v>
      </c>
      <c r="S1205" s="122">
        <f t="shared" si="58"/>
        <v>3668278461.730794</v>
      </c>
      <c r="T1205" s="3">
        <v>0.1829071250554245</v>
      </c>
      <c r="U1205" s="122">
        <f t="shared" si="59"/>
        <v>-1342299806.1075029</v>
      </c>
      <c r="V1205" s="3">
        <f t="shared" si="60"/>
        <v>2.9713002879417525</v>
      </c>
    </row>
    <row r="1206" spans="13:22" x14ac:dyDescent="0.25">
      <c r="M1206" s="3">
        <v>1202</v>
      </c>
      <c r="N1206" s="122">
        <f>('CBA Result'!$G$163*_xlfn.GAMMA.INV(T1206,IF($O$2="Railway",$D$31,$D$32),IF($O$2="Railway",$F$31,$F$32)))</f>
        <v>232581829.2587131</v>
      </c>
      <c r="O1206" s="122">
        <f>'CBA Result'!$G$162+'CBA Result'!$G$166+'CBA Result'!$G$167+'CBA Result'!$G$168+'CBA Result'!$G$169</f>
        <v>36081859.323037572</v>
      </c>
      <c r="P1206" s="122">
        <f>'CBA Result'!$G$164+'CBA Result'!$G$165</f>
        <v>3215028601.0041852</v>
      </c>
      <c r="Q1206" s="122">
        <f>'CBA Result'!$G$149</f>
        <v>-2742713597.7746048</v>
      </c>
      <c r="R1206" s="3">
        <v>3.5844613142157145E-2</v>
      </c>
      <c r="S1206" s="122">
        <f t="shared" si="58"/>
        <v>1494706954.895246</v>
      </c>
      <c r="T1206" s="3">
        <v>8.2772279490380352E-2</v>
      </c>
      <c r="U1206" s="122">
        <f t="shared" si="59"/>
        <v>-1099216652.0158503</v>
      </c>
      <c r="V1206" s="3">
        <f t="shared" si="60"/>
        <v>1.6042066322805029</v>
      </c>
    </row>
    <row r="1207" spans="13:22" x14ac:dyDescent="0.25">
      <c r="M1207" s="3">
        <v>1203</v>
      </c>
      <c r="N1207" s="122">
        <f>('CBA Result'!$G$163*_xlfn.GAMMA.INV(T1207,IF($O$2="Railway",$D$31,$D$32),IF($O$2="Railway",$F$31,$F$32)))</f>
        <v>736619150.36740172</v>
      </c>
      <c r="O1207" s="122">
        <f>'CBA Result'!$G$162+'CBA Result'!$G$166+'CBA Result'!$G$167+'CBA Result'!$G$168+'CBA Result'!$G$169</f>
        <v>36081859.323037572</v>
      </c>
      <c r="P1207" s="122">
        <f>'CBA Result'!$G$164+'CBA Result'!$G$165</f>
        <v>3215028601.0041852</v>
      </c>
      <c r="Q1207" s="122">
        <f>'CBA Result'!$G$149</f>
        <v>-2742713597.7746048</v>
      </c>
      <c r="R1207" s="3">
        <v>0.35819847434885477</v>
      </c>
      <c r="S1207" s="122">
        <f t="shared" si="58"/>
        <v>3255774048.3308187</v>
      </c>
      <c r="T1207" s="3">
        <v>0.97013484484405932</v>
      </c>
      <c r="U1207" s="122">
        <f t="shared" si="59"/>
        <v>-3481372723.1328063</v>
      </c>
      <c r="V1207" s="3">
        <f t="shared" si="60"/>
        <v>1.1571513246062681</v>
      </c>
    </row>
    <row r="1208" spans="13:22" x14ac:dyDescent="0.25">
      <c r="M1208" s="3">
        <v>1204</v>
      </c>
      <c r="N1208" s="122">
        <f>('CBA Result'!$G$163*_xlfn.GAMMA.INV(T1208,IF($O$2="Railway",$D$31,$D$32),IF($O$2="Railway",$F$31,$F$32)))</f>
        <v>359045417.03761071</v>
      </c>
      <c r="O1208" s="122">
        <f>'CBA Result'!$G$162+'CBA Result'!$G$166+'CBA Result'!$G$167+'CBA Result'!$G$168+'CBA Result'!$G$169</f>
        <v>36081859.323037572</v>
      </c>
      <c r="P1208" s="122">
        <f>'CBA Result'!$G$164+'CBA Result'!$G$165</f>
        <v>3215028601.0041852</v>
      </c>
      <c r="Q1208" s="122">
        <f>'CBA Result'!$G$149</f>
        <v>-2742713597.7746048</v>
      </c>
      <c r="R1208" s="3">
        <v>0.87768196724026115</v>
      </c>
      <c r="S1208" s="122">
        <f t="shared" si="58"/>
        <v>5887119033.9646711</v>
      </c>
      <c r="T1208" s="3">
        <v>0.38257647220672153</v>
      </c>
      <c r="U1208" s="122">
        <f t="shared" si="59"/>
        <v>-1696902558.9643385</v>
      </c>
      <c r="V1208" s="3">
        <f t="shared" si="60"/>
        <v>3.7021844755538167</v>
      </c>
    </row>
    <row r="1209" spans="13:22" x14ac:dyDescent="0.25">
      <c r="M1209" s="3">
        <v>1205</v>
      </c>
      <c r="N1209" s="122">
        <f>('CBA Result'!$G$163*_xlfn.GAMMA.INV(T1209,IF($O$2="Railway",$D$31,$D$32),IF($O$2="Railway",$F$31,$F$32)))</f>
        <v>439144084.96939087</v>
      </c>
      <c r="O1209" s="122">
        <f>'CBA Result'!$G$162+'CBA Result'!$G$166+'CBA Result'!$G$167+'CBA Result'!$G$168+'CBA Result'!$G$169</f>
        <v>36081859.323037572</v>
      </c>
      <c r="P1209" s="122">
        <f>'CBA Result'!$G$164+'CBA Result'!$G$165</f>
        <v>3215028601.0041852</v>
      </c>
      <c r="Q1209" s="122">
        <f>'CBA Result'!$G$149</f>
        <v>-2742713597.7746048</v>
      </c>
      <c r="R1209" s="3">
        <v>0.75057018006976295</v>
      </c>
      <c r="S1209" s="122">
        <f t="shared" si="58"/>
        <v>5046372223.2665319</v>
      </c>
      <c r="T1209" s="3">
        <v>0.60239796027089865</v>
      </c>
      <c r="U1209" s="122">
        <f t="shared" si="59"/>
        <v>-2075460892.0702441</v>
      </c>
      <c r="V1209" s="3">
        <f t="shared" si="60"/>
        <v>2.6604202414294789</v>
      </c>
    </row>
    <row r="1210" spans="13:22" x14ac:dyDescent="0.25">
      <c r="M1210" s="3">
        <v>1206</v>
      </c>
      <c r="N1210" s="122">
        <f>('CBA Result'!$G$163*_xlfn.GAMMA.INV(T1210,IF($O$2="Railway",$D$31,$D$32),IF($O$2="Railway",$F$31,$F$32)))</f>
        <v>217686889.0175294</v>
      </c>
      <c r="O1210" s="122">
        <f>'CBA Result'!$G$162+'CBA Result'!$G$166+'CBA Result'!$G$167+'CBA Result'!$G$168+'CBA Result'!$G$169</f>
        <v>36081859.323037572</v>
      </c>
      <c r="P1210" s="122">
        <f>'CBA Result'!$G$164+'CBA Result'!$G$165</f>
        <v>3215028601.0041852</v>
      </c>
      <c r="Q1210" s="122">
        <f>'CBA Result'!$G$149</f>
        <v>-2742713597.7746048</v>
      </c>
      <c r="R1210" s="3">
        <v>0.27163248340178625</v>
      </c>
      <c r="S1210" s="122">
        <f t="shared" si="58"/>
        <v>2878197940.3316979</v>
      </c>
      <c r="T1210" s="3">
        <v>6.1764753191915323E-2</v>
      </c>
      <c r="U1210" s="122">
        <f t="shared" si="59"/>
        <v>-1028820927.654779</v>
      </c>
      <c r="V1210" s="3">
        <f t="shared" si="60"/>
        <v>3.0442291797190162</v>
      </c>
    </row>
    <row r="1211" spans="13:22" x14ac:dyDescent="0.25">
      <c r="M1211" s="3">
        <v>1207</v>
      </c>
      <c r="N1211" s="122">
        <f>('CBA Result'!$G$163*_xlfn.GAMMA.INV(T1211,IF($O$2="Railway",$D$31,$D$32),IF($O$2="Railway",$F$31,$F$32)))</f>
        <v>582759538.89137948</v>
      </c>
      <c r="O1211" s="122">
        <f>'CBA Result'!$G$162+'CBA Result'!$G$166+'CBA Result'!$G$167+'CBA Result'!$G$168+'CBA Result'!$G$169</f>
        <v>36081859.323037572</v>
      </c>
      <c r="P1211" s="122">
        <f>'CBA Result'!$G$164+'CBA Result'!$G$165</f>
        <v>3215028601.0041852</v>
      </c>
      <c r="Q1211" s="122">
        <f>'CBA Result'!$G$149</f>
        <v>-2742713597.7746048</v>
      </c>
      <c r="R1211" s="3">
        <v>0.91150736333417692</v>
      </c>
      <c r="S1211" s="122">
        <f t="shared" si="58"/>
        <v>6192771368.5131731</v>
      </c>
      <c r="T1211" s="3">
        <v>0.86670230563005357</v>
      </c>
      <c r="U1211" s="122">
        <f t="shared" si="59"/>
        <v>-2754209094.1160016</v>
      </c>
      <c r="V1211" s="3">
        <f t="shared" si="60"/>
        <v>2.4731647213276902</v>
      </c>
    </row>
    <row r="1212" spans="13:22" x14ac:dyDescent="0.25">
      <c r="M1212" s="3">
        <v>1208</v>
      </c>
      <c r="N1212" s="122">
        <f>('CBA Result'!$G$163*_xlfn.GAMMA.INV(T1212,IF($O$2="Railway",$D$31,$D$32),IF($O$2="Railway",$F$31,$F$32)))</f>
        <v>391527757.38187987</v>
      </c>
      <c r="O1212" s="122">
        <f>'CBA Result'!$G$162+'CBA Result'!$G$166+'CBA Result'!$G$167+'CBA Result'!$G$168+'CBA Result'!$G$169</f>
        <v>36081859.323037572</v>
      </c>
      <c r="P1212" s="122">
        <f>'CBA Result'!$G$164+'CBA Result'!$G$165</f>
        <v>3215028601.0041852</v>
      </c>
      <c r="Q1212" s="122">
        <f>'CBA Result'!$G$149</f>
        <v>-2742713597.7746048</v>
      </c>
      <c r="R1212" s="3">
        <v>0.14633115230120419</v>
      </c>
      <c r="S1212" s="122">
        <f t="shared" si="58"/>
        <v>2267474915.752841</v>
      </c>
      <c r="T1212" s="3">
        <v>0.47481978610661479</v>
      </c>
      <c r="U1212" s="122">
        <f t="shared" si="59"/>
        <v>-1850418977.3219836</v>
      </c>
      <c r="V1212" s="3">
        <f t="shared" si="60"/>
        <v>1.4564725964701335</v>
      </c>
    </row>
    <row r="1213" spans="13:22" x14ac:dyDescent="0.25">
      <c r="M1213" s="3">
        <v>1209</v>
      </c>
      <c r="N1213" s="122">
        <f>('CBA Result'!$G$163*_xlfn.GAMMA.INV(T1213,IF($O$2="Railway",$D$31,$D$32),IF($O$2="Railway",$F$31,$F$32)))</f>
        <v>349710920.52186072</v>
      </c>
      <c r="O1213" s="122">
        <f>'CBA Result'!$G$162+'CBA Result'!$G$166+'CBA Result'!$G$167+'CBA Result'!$G$168+'CBA Result'!$G$169</f>
        <v>36081859.323037572</v>
      </c>
      <c r="P1213" s="122">
        <f>'CBA Result'!$G$164+'CBA Result'!$G$165</f>
        <v>3215028601.0041852</v>
      </c>
      <c r="Q1213" s="122">
        <f>'CBA Result'!$G$149</f>
        <v>-2742713597.7746048</v>
      </c>
      <c r="R1213" s="3">
        <v>0.4320608196527167</v>
      </c>
      <c r="S1213" s="122">
        <f t="shared" si="58"/>
        <v>3569125985.2440319</v>
      </c>
      <c r="T1213" s="3">
        <v>0.35604148591336127</v>
      </c>
      <c r="U1213" s="122">
        <f t="shared" si="59"/>
        <v>-1652786326.6645105</v>
      </c>
      <c r="V1213" s="3">
        <f t="shared" si="60"/>
        <v>2.392879648920109</v>
      </c>
    </row>
    <row r="1214" spans="13:22" x14ac:dyDescent="0.25">
      <c r="M1214" s="3">
        <v>1210</v>
      </c>
      <c r="N1214" s="122">
        <f>('CBA Result'!$G$163*_xlfn.GAMMA.INV(T1214,IF($O$2="Railway",$D$31,$D$32),IF($O$2="Railway",$F$31,$F$32)))</f>
        <v>380749446.01004076</v>
      </c>
      <c r="O1214" s="122">
        <f>'CBA Result'!$G$162+'CBA Result'!$G$166+'CBA Result'!$G$167+'CBA Result'!$G$168+'CBA Result'!$G$169</f>
        <v>36081859.323037572</v>
      </c>
      <c r="P1214" s="122">
        <f>'CBA Result'!$G$164+'CBA Result'!$G$165</f>
        <v>3215028601.0041852</v>
      </c>
      <c r="Q1214" s="122">
        <f>'CBA Result'!$G$149</f>
        <v>-2742713597.7746048</v>
      </c>
      <c r="R1214" s="3">
        <v>6.8464071037253049E-2</v>
      </c>
      <c r="S1214" s="122">
        <f t="shared" si="58"/>
        <v>1778031313.2765574</v>
      </c>
      <c r="T1214" s="3">
        <v>0.44440314272055759</v>
      </c>
      <c r="U1214" s="122">
        <f t="shared" si="59"/>
        <v>-1799479059.19382</v>
      </c>
      <c r="V1214" s="3">
        <f t="shared" si="60"/>
        <v>1.2197211228414908</v>
      </c>
    </row>
    <row r="1215" spans="13:22" x14ac:dyDescent="0.25">
      <c r="M1215" s="3">
        <v>1211</v>
      </c>
      <c r="N1215" s="122">
        <f>('CBA Result'!$G$163*_xlfn.GAMMA.INV(T1215,IF($O$2="Railway",$D$31,$D$32),IF($O$2="Railway",$F$31,$F$32)))</f>
        <v>212719248.86752829</v>
      </c>
      <c r="O1215" s="122">
        <f>'CBA Result'!$G$162+'CBA Result'!$G$166+'CBA Result'!$G$167+'CBA Result'!$G$168+'CBA Result'!$G$169</f>
        <v>36081859.323037572</v>
      </c>
      <c r="P1215" s="122">
        <f>'CBA Result'!$G$164+'CBA Result'!$G$165</f>
        <v>3215028601.0041852</v>
      </c>
      <c r="Q1215" s="122">
        <f>'CBA Result'!$G$149</f>
        <v>-2742713597.7746048</v>
      </c>
      <c r="R1215" s="3">
        <v>0.11400987102473148</v>
      </c>
      <c r="S1215" s="122">
        <f t="shared" si="58"/>
        <v>2082385478.2630644</v>
      </c>
      <c r="T1215" s="3">
        <v>5.5585913565001643E-2</v>
      </c>
      <c r="U1215" s="122">
        <f t="shared" si="59"/>
        <v>-1005343114.3126639</v>
      </c>
      <c r="V1215" s="3">
        <f t="shared" si="60"/>
        <v>2.3187969890731517</v>
      </c>
    </row>
    <row r="1216" spans="13:22" x14ac:dyDescent="0.25">
      <c r="M1216" s="3">
        <v>1212</v>
      </c>
      <c r="N1216" s="122">
        <f>('CBA Result'!$G$163*_xlfn.GAMMA.INV(T1216,IF($O$2="Railway",$D$31,$D$32),IF($O$2="Railway",$F$31,$F$32)))</f>
        <v>627877832.34844518</v>
      </c>
      <c r="O1216" s="122">
        <f>'CBA Result'!$G$162+'CBA Result'!$G$166+'CBA Result'!$G$167+'CBA Result'!$G$168+'CBA Result'!$G$169</f>
        <v>36081859.323037572</v>
      </c>
      <c r="P1216" s="122">
        <f>'CBA Result'!$G$164+'CBA Result'!$G$165</f>
        <v>3215028601.0041852</v>
      </c>
      <c r="Q1216" s="122">
        <f>'CBA Result'!$G$149</f>
        <v>-2742713597.7746048</v>
      </c>
      <c r="R1216" s="3">
        <v>0.26030984314609162</v>
      </c>
      <c r="S1216" s="122">
        <f t="shared" si="58"/>
        <v>2827117874.0826945</v>
      </c>
      <c r="T1216" s="3">
        <v>0.91143171570812265</v>
      </c>
      <c r="U1216" s="122">
        <f t="shared" si="59"/>
        <v>-2967444924.4326406</v>
      </c>
      <c r="V1216" s="3">
        <f t="shared" si="60"/>
        <v>1.1764590934814576</v>
      </c>
    </row>
    <row r="1217" spans="13:22" x14ac:dyDescent="0.25">
      <c r="M1217" s="3">
        <v>1213</v>
      </c>
      <c r="N1217" s="122">
        <f>('CBA Result'!$G$163*_xlfn.GAMMA.INV(T1217,IF($O$2="Railway",$D$31,$D$32),IF($O$2="Railway",$F$31,$F$32)))</f>
        <v>237526871.95567167</v>
      </c>
      <c r="O1217" s="122">
        <f>'CBA Result'!$G$162+'CBA Result'!$G$166+'CBA Result'!$G$167+'CBA Result'!$G$168+'CBA Result'!$G$169</f>
        <v>36081859.323037572</v>
      </c>
      <c r="P1217" s="122">
        <f>'CBA Result'!$G$164+'CBA Result'!$G$165</f>
        <v>3215028601.0041852</v>
      </c>
      <c r="Q1217" s="122">
        <f>'CBA Result'!$G$149</f>
        <v>-2742713597.7746048</v>
      </c>
      <c r="R1217" s="3">
        <v>0.82413875328603625</v>
      </c>
      <c r="S1217" s="122">
        <f t="shared" si="58"/>
        <v>5492326001.9271231</v>
      </c>
      <c r="T1217" s="3">
        <v>9.0572040110390772E-2</v>
      </c>
      <c r="U1217" s="122">
        <f t="shared" si="59"/>
        <v>-1122587666.4014144</v>
      </c>
      <c r="V1217" s="3">
        <f t="shared" si="60"/>
        <v>5.1362890451925312</v>
      </c>
    </row>
    <row r="1218" spans="13:22" x14ac:dyDescent="0.25">
      <c r="M1218" s="3">
        <v>1214</v>
      </c>
      <c r="N1218" s="122">
        <f>('CBA Result'!$G$163*_xlfn.GAMMA.INV(T1218,IF($O$2="Railway",$D$31,$D$32),IF($O$2="Railway",$F$31,$F$32)))</f>
        <v>615272743.67110872</v>
      </c>
      <c r="O1218" s="122">
        <f>'CBA Result'!$G$162+'CBA Result'!$G$166+'CBA Result'!$G$167+'CBA Result'!$G$168+'CBA Result'!$G$169</f>
        <v>36081859.323037572</v>
      </c>
      <c r="P1218" s="122">
        <f>'CBA Result'!$G$164+'CBA Result'!$G$165</f>
        <v>3215028601.0041852</v>
      </c>
      <c r="Q1218" s="122">
        <f>'CBA Result'!$G$149</f>
        <v>-2742713597.7746048</v>
      </c>
      <c r="R1218" s="3">
        <v>0.9261021561124696</v>
      </c>
      <c r="S1218" s="122">
        <f t="shared" si="58"/>
        <v>6347067912.2672176</v>
      </c>
      <c r="T1218" s="3">
        <v>0.90044425322180577</v>
      </c>
      <c r="U1218" s="122">
        <f t="shared" si="59"/>
        <v>-2907871382.4305601</v>
      </c>
      <c r="V1218" s="3">
        <f t="shared" si="60"/>
        <v>2.4067166648243203</v>
      </c>
    </row>
    <row r="1219" spans="13:22" x14ac:dyDescent="0.25">
      <c r="M1219" s="3">
        <v>1215</v>
      </c>
      <c r="N1219" s="122">
        <f>('CBA Result'!$G$163*_xlfn.GAMMA.INV(T1219,IF($O$2="Railway",$D$31,$D$32),IF($O$2="Railway",$F$31,$F$32)))</f>
        <v>131788080.32878101</v>
      </c>
      <c r="O1219" s="122">
        <f>'CBA Result'!$G$162+'CBA Result'!$G$166+'CBA Result'!$G$167+'CBA Result'!$G$168+'CBA Result'!$G$169</f>
        <v>36081859.323037572</v>
      </c>
      <c r="P1219" s="122">
        <f>'CBA Result'!$G$164+'CBA Result'!$G$165</f>
        <v>3215028601.0041852</v>
      </c>
      <c r="Q1219" s="122">
        <f>'CBA Result'!$G$149</f>
        <v>-2742713597.7746048</v>
      </c>
      <c r="R1219" s="3">
        <v>0.69977071907849564</v>
      </c>
      <c r="S1219" s="122">
        <f t="shared" si="58"/>
        <v>4776385687.4201078</v>
      </c>
      <c r="T1219" s="3">
        <v>4.4827191738624483E-3</v>
      </c>
      <c r="U1219" s="122">
        <f t="shared" si="59"/>
        <v>-622850258.3211652</v>
      </c>
      <c r="V1219" s="3">
        <f t="shared" si="60"/>
        <v>7.9381128305199811</v>
      </c>
    </row>
    <row r="1220" spans="13:22" x14ac:dyDescent="0.25">
      <c r="M1220" s="3">
        <v>1216</v>
      </c>
      <c r="N1220" s="122">
        <f>('CBA Result'!$G$163*_xlfn.GAMMA.INV(T1220,IF($O$2="Railway",$D$31,$D$32),IF($O$2="Railway",$F$31,$F$32)))</f>
        <v>612010834.53672898</v>
      </c>
      <c r="O1220" s="122">
        <f>'CBA Result'!$G$162+'CBA Result'!$G$166+'CBA Result'!$G$167+'CBA Result'!$G$168+'CBA Result'!$G$169</f>
        <v>36081859.323037572</v>
      </c>
      <c r="P1220" s="122">
        <f>'CBA Result'!$G$164+'CBA Result'!$G$165</f>
        <v>3215028601.0041852</v>
      </c>
      <c r="Q1220" s="122">
        <f>'CBA Result'!$G$149</f>
        <v>-2742713597.7746048</v>
      </c>
      <c r="R1220" s="3">
        <v>0.26112934758099204</v>
      </c>
      <c r="S1220" s="122">
        <f t="shared" si="58"/>
        <v>2830832956.9752727</v>
      </c>
      <c r="T1220" s="3">
        <v>0.89741997971520071</v>
      </c>
      <c r="U1220" s="122">
        <f t="shared" si="59"/>
        <v>-2892455110.0188212</v>
      </c>
      <c r="V1220" s="3">
        <f t="shared" si="60"/>
        <v>1.2027587355754681</v>
      </c>
    </row>
    <row r="1221" spans="13:22" x14ac:dyDescent="0.25">
      <c r="M1221" s="3">
        <v>1217</v>
      </c>
      <c r="N1221" s="122">
        <f>('CBA Result'!$G$163*_xlfn.GAMMA.INV(T1221,IF($O$2="Railway",$D$31,$D$32),IF($O$2="Railway",$F$31,$F$32)))</f>
        <v>466838175.93501252</v>
      </c>
      <c r="O1221" s="122">
        <f>'CBA Result'!$G$162+'CBA Result'!$G$166+'CBA Result'!$G$167+'CBA Result'!$G$168+'CBA Result'!$G$169</f>
        <v>36081859.323037572</v>
      </c>
      <c r="P1221" s="122">
        <f>'CBA Result'!$G$164+'CBA Result'!$G$165</f>
        <v>3215028601.0041852</v>
      </c>
      <c r="Q1221" s="122">
        <f>'CBA Result'!$G$149</f>
        <v>-2742713597.7746048</v>
      </c>
      <c r="R1221" s="3">
        <v>0.95404647963598765</v>
      </c>
      <c r="S1221" s="122">
        <f t="shared" si="58"/>
        <v>6707943128.9493799</v>
      </c>
      <c r="T1221" s="3">
        <v>0.66881779528859497</v>
      </c>
      <c r="U1221" s="122">
        <f t="shared" si="59"/>
        <v>-2206347324.8104</v>
      </c>
      <c r="V1221" s="3">
        <f t="shared" si="60"/>
        <v>3.2682357320269544</v>
      </c>
    </row>
    <row r="1222" spans="13:22" x14ac:dyDescent="0.25">
      <c r="M1222" s="3">
        <v>1218</v>
      </c>
      <c r="N1222" s="122">
        <f>('CBA Result'!$G$163*_xlfn.GAMMA.INV(T1222,IF($O$2="Railway",$D$31,$D$32),IF($O$2="Railway",$F$31,$F$32)))</f>
        <v>241279619.99317145</v>
      </c>
      <c r="O1222" s="122">
        <f>'CBA Result'!$G$162+'CBA Result'!$G$166+'CBA Result'!$G$167+'CBA Result'!$G$168+'CBA Result'!$G$169</f>
        <v>36081859.323037572</v>
      </c>
      <c r="P1222" s="122">
        <f>'CBA Result'!$G$164+'CBA Result'!$G$165</f>
        <v>3215028601.0041852</v>
      </c>
      <c r="Q1222" s="122">
        <f>'CBA Result'!$G$149</f>
        <v>-2742713597.7746048</v>
      </c>
      <c r="R1222" s="3">
        <v>0.84506497606207553</v>
      </c>
      <c r="S1222" s="122">
        <f t="shared" ref="S1222:S1285" si="61">_xlfn.BETA.INV(R1222,IF($O$2="Railway",$I$30,$J$30),IF($O$2="Railway",$I$31,$J$31),IF($O$2="Railway",$I$27,$J$27),IF($O$2="Railway",$I$29,$J$29))*P1222</f>
        <v>5637108097.073307</v>
      </c>
      <c r="T1222" s="3">
        <v>9.6764056010489319E-2</v>
      </c>
      <c r="U1222" s="122">
        <f t="shared" ref="U1222:U1285" si="62">_xlfn.GAMMA.INV(T1222,IF($O$2="Railway",$D$31,$D$32),IF($O$2="Railway",$F$31,$F$32))*Q1222</f>
        <v>-1140323717.1788421</v>
      </c>
      <c r="V1222" s="3">
        <f t="shared" ref="V1222:V1285" si="63">(N1222+O1222+S1222)/-U1222</f>
        <v>5.1866583911995603</v>
      </c>
    </row>
    <row r="1223" spans="13:22" x14ac:dyDescent="0.25">
      <c r="M1223" s="3">
        <v>1219</v>
      </c>
      <c r="N1223" s="122">
        <f>('CBA Result'!$G$163*_xlfn.GAMMA.INV(T1223,IF($O$2="Railway",$D$31,$D$32),IF($O$2="Railway",$F$31,$F$32)))</f>
        <v>350265229.20428139</v>
      </c>
      <c r="O1223" s="122">
        <f>'CBA Result'!$G$162+'CBA Result'!$G$166+'CBA Result'!$G$167+'CBA Result'!$G$168+'CBA Result'!$G$169</f>
        <v>36081859.323037572</v>
      </c>
      <c r="P1223" s="122">
        <f>'CBA Result'!$G$164+'CBA Result'!$G$165</f>
        <v>3215028601.0041852</v>
      </c>
      <c r="Q1223" s="122">
        <f>'CBA Result'!$G$149</f>
        <v>-2742713597.7746048</v>
      </c>
      <c r="R1223" s="3">
        <v>0.46862093353285228</v>
      </c>
      <c r="S1223" s="122">
        <f t="shared" si="61"/>
        <v>3724143720.1596637</v>
      </c>
      <c r="T1223" s="3">
        <v>0.35761248103381083</v>
      </c>
      <c r="U1223" s="122">
        <f t="shared" si="62"/>
        <v>-1655406072.7384655</v>
      </c>
      <c r="V1223" s="3">
        <f t="shared" si="63"/>
        <v>2.4830709977324044</v>
      </c>
    </row>
    <row r="1224" spans="13:22" x14ac:dyDescent="0.25">
      <c r="M1224" s="3">
        <v>1220</v>
      </c>
      <c r="N1224" s="122">
        <f>('CBA Result'!$G$163*_xlfn.GAMMA.INV(T1224,IF($O$2="Railway",$D$31,$D$32),IF($O$2="Railway",$F$31,$F$32)))</f>
        <v>159593098.10218853</v>
      </c>
      <c r="O1224" s="122">
        <f>'CBA Result'!$G$162+'CBA Result'!$G$166+'CBA Result'!$G$167+'CBA Result'!$G$168+'CBA Result'!$G$169</f>
        <v>36081859.323037572</v>
      </c>
      <c r="P1224" s="122">
        <f>'CBA Result'!$G$164+'CBA Result'!$G$165</f>
        <v>3215028601.0041852</v>
      </c>
      <c r="Q1224" s="122">
        <f>'CBA Result'!$G$149</f>
        <v>-2742713597.7746048</v>
      </c>
      <c r="R1224" s="3">
        <v>0.16669092997926782</v>
      </c>
      <c r="S1224" s="122">
        <f t="shared" si="61"/>
        <v>2375977305.7646804</v>
      </c>
      <c r="T1224" s="3">
        <v>1.3151180638111937E-2</v>
      </c>
      <c r="U1224" s="122">
        <f t="shared" si="62"/>
        <v>-754260947.8128562</v>
      </c>
      <c r="V1224" s="3">
        <f t="shared" si="63"/>
        <v>3.4094994187979268</v>
      </c>
    </row>
    <row r="1225" spans="13:22" x14ac:dyDescent="0.25">
      <c r="M1225" s="3">
        <v>1221</v>
      </c>
      <c r="N1225" s="122">
        <f>('CBA Result'!$G$163*_xlfn.GAMMA.INV(T1225,IF($O$2="Railway",$D$31,$D$32),IF($O$2="Railway",$F$31,$F$32)))</f>
        <v>435657755.36686236</v>
      </c>
      <c r="O1225" s="122">
        <f>'CBA Result'!$G$162+'CBA Result'!$G$166+'CBA Result'!$G$167+'CBA Result'!$G$168+'CBA Result'!$G$169</f>
        <v>36081859.323037572</v>
      </c>
      <c r="P1225" s="122">
        <f>'CBA Result'!$G$164+'CBA Result'!$G$165</f>
        <v>3215028601.0041852</v>
      </c>
      <c r="Q1225" s="122">
        <f>'CBA Result'!$G$149</f>
        <v>-2742713597.7746048</v>
      </c>
      <c r="R1225" s="3">
        <v>0.51820989561876984</v>
      </c>
      <c r="S1225" s="122">
        <f t="shared" si="61"/>
        <v>3936529319.343502</v>
      </c>
      <c r="T1225" s="3">
        <v>0.593572806301922</v>
      </c>
      <c r="U1225" s="122">
        <f t="shared" si="62"/>
        <v>-2058983974.8246913</v>
      </c>
      <c r="V1225" s="3">
        <f t="shared" si="63"/>
        <v>2.140992347649882</v>
      </c>
    </row>
    <row r="1226" spans="13:22" x14ac:dyDescent="0.25">
      <c r="M1226" s="3">
        <v>1222</v>
      </c>
      <c r="N1226" s="122">
        <f>('CBA Result'!$G$163*_xlfn.GAMMA.INV(T1226,IF($O$2="Railway",$D$31,$D$32),IF($O$2="Railway",$F$31,$F$32)))</f>
        <v>970798558.51272655</v>
      </c>
      <c r="O1226" s="122">
        <f>'CBA Result'!$G$162+'CBA Result'!$G$166+'CBA Result'!$G$167+'CBA Result'!$G$168+'CBA Result'!$G$169</f>
        <v>36081859.323037572</v>
      </c>
      <c r="P1226" s="122">
        <f>'CBA Result'!$G$164+'CBA Result'!$G$165</f>
        <v>3215028601.0041852</v>
      </c>
      <c r="Q1226" s="122">
        <f>'CBA Result'!$G$149</f>
        <v>-2742713597.7746048</v>
      </c>
      <c r="R1226" s="3">
        <v>0.78320335742897307</v>
      </c>
      <c r="S1226" s="122">
        <f t="shared" si="61"/>
        <v>5234258612.2830315</v>
      </c>
      <c r="T1226" s="3">
        <v>0.99801828641952262</v>
      </c>
      <c r="U1226" s="122">
        <f t="shared" si="62"/>
        <v>-4588139772.87607</v>
      </c>
      <c r="V1226" s="3">
        <f t="shared" si="63"/>
        <v>1.3602765693876289</v>
      </c>
    </row>
    <row r="1227" spans="13:22" x14ac:dyDescent="0.25">
      <c r="M1227" s="3">
        <v>1223</v>
      </c>
      <c r="N1227" s="122">
        <f>('CBA Result'!$G$163*_xlfn.GAMMA.INV(T1227,IF($O$2="Railway",$D$31,$D$32),IF($O$2="Railway",$F$31,$F$32)))</f>
        <v>293927310.84879899</v>
      </c>
      <c r="O1227" s="122">
        <f>'CBA Result'!$G$162+'CBA Result'!$G$166+'CBA Result'!$G$167+'CBA Result'!$G$168+'CBA Result'!$G$169</f>
        <v>36081859.323037572</v>
      </c>
      <c r="P1227" s="122">
        <f>'CBA Result'!$G$164+'CBA Result'!$G$165</f>
        <v>3215028601.0041852</v>
      </c>
      <c r="Q1227" s="122">
        <f>'CBA Result'!$G$149</f>
        <v>-2742713597.7746048</v>
      </c>
      <c r="R1227" s="3">
        <v>0.34018419060809635</v>
      </c>
      <c r="S1227" s="122">
        <f t="shared" si="61"/>
        <v>3178583829.7349858</v>
      </c>
      <c r="T1227" s="3">
        <v>0.20653620808266515</v>
      </c>
      <c r="U1227" s="122">
        <f t="shared" si="62"/>
        <v>-1389144610.2947664</v>
      </c>
      <c r="V1227" s="3">
        <f t="shared" si="63"/>
        <v>2.5257219254965286</v>
      </c>
    </row>
    <row r="1228" spans="13:22" x14ac:dyDescent="0.25">
      <c r="M1228" s="3">
        <v>1224</v>
      </c>
      <c r="N1228" s="122">
        <f>('CBA Result'!$G$163*_xlfn.GAMMA.INV(T1228,IF($O$2="Railway",$D$31,$D$32),IF($O$2="Railway",$F$31,$F$32)))</f>
        <v>176389214.69785318</v>
      </c>
      <c r="O1228" s="122">
        <f>'CBA Result'!$G$162+'CBA Result'!$G$166+'CBA Result'!$G$167+'CBA Result'!$G$168+'CBA Result'!$G$169</f>
        <v>36081859.323037572</v>
      </c>
      <c r="P1228" s="122">
        <f>'CBA Result'!$G$164+'CBA Result'!$G$165</f>
        <v>3215028601.0041852</v>
      </c>
      <c r="Q1228" s="122">
        <f>'CBA Result'!$G$149</f>
        <v>-2742713597.7746048</v>
      </c>
      <c r="R1228" s="3">
        <v>0.9360415561137696</v>
      </c>
      <c r="S1228" s="122">
        <f t="shared" si="61"/>
        <v>6463445153.3112116</v>
      </c>
      <c r="T1228" s="3">
        <v>2.229045000605534E-2</v>
      </c>
      <c r="U1228" s="122">
        <f t="shared" si="62"/>
        <v>-833641917.12588632</v>
      </c>
      <c r="V1228" s="3">
        <f t="shared" si="63"/>
        <v>8.0081340563444687</v>
      </c>
    </row>
    <row r="1229" spans="13:22" x14ac:dyDescent="0.25">
      <c r="M1229" s="3">
        <v>1225</v>
      </c>
      <c r="N1229" s="122">
        <f>('CBA Result'!$G$163*_xlfn.GAMMA.INV(T1229,IF($O$2="Railway",$D$31,$D$32),IF($O$2="Railway",$F$31,$F$32)))</f>
        <v>630885770.63285828</v>
      </c>
      <c r="O1229" s="122">
        <f>'CBA Result'!$G$162+'CBA Result'!$G$166+'CBA Result'!$G$167+'CBA Result'!$G$168+'CBA Result'!$G$169</f>
        <v>36081859.323037572</v>
      </c>
      <c r="P1229" s="122">
        <f>'CBA Result'!$G$164+'CBA Result'!$G$165</f>
        <v>3215028601.0041852</v>
      </c>
      <c r="Q1229" s="122">
        <f>'CBA Result'!$G$149</f>
        <v>-2742713597.7746048</v>
      </c>
      <c r="R1229" s="3">
        <v>2.2245223932749636E-2</v>
      </c>
      <c r="S1229" s="122">
        <f t="shared" si="61"/>
        <v>1337866736.4507473</v>
      </c>
      <c r="T1229" s="3">
        <v>0.91389510135239194</v>
      </c>
      <c r="U1229" s="122">
        <f t="shared" si="62"/>
        <v>-2981660892.4684973</v>
      </c>
      <c r="V1229" s="3">
        <f t="shared" si="63"/>
        <v>0.67238845687339521</v>
      </c>
    </row>
    <row r="1230" spans="13:22" x14ac:dyDescent="0.25">
      <c r="M1230" s="3">
        <v>1226</v>
      </c>
      <c r="N1230" s="122">
        <f>('CBA Result'!$G$163*_xlfn.GAMMA.INV(T1230,IF($O$2="Railway",$D$31,$D$32),IF($O$2="Railway",$F$31,$F$32)))</f>
        <v>130651259.52580999</v>
      </c>
      <c r="O1230" s="122">
        <f>'CBA Result'!$G$162+'CBA Result'!$G$166+'CBA Result'!$G$167+'CBA Result'!$G$168+'CBA Result'!$G$169</f>
        <v>36081859.323037572</v>
      </c>
      <c r="P1230" s="122">
        <f>'CBA Result'!$G$164+'CBA Result'!$G$165</f>
        <v>3215028601.0041852</v>
      </c>
      <c r="Q1230" s="122">
        <f>'CBA Result'!$G$149</f>
        <v>-2742713597.7746048</v>
      </c>
      <c r="R1230" s="3">
        <v>4.2151332435574895E-3</v>
      </c>
      <c r="S1230" s="122">
        <f t="shared" si="61"/>
        <v>1001069055.460814</v>
      </c>
      <c r="T1230" s="3">
        <v>4.2614911504782471E-3</v>
      </c>
      <c r="U1230" s="122">
        <f t="shared" si="62"/>
        <v>-617477472.48932886</v>
      </c>
      <c r="V1230" s="3">
        <f t="shared" si="63"/>
        <v>1.8912466062959785</v>
      </c>
    </row>
    <row r="1231" spans="13:22" x14ac:dyDescent="0.25">
      <c r="M1231" s="3">
        <v>1227</v>
      </c>
      <c r="N1231" s="122">
        <f>('CBA Result'!$G$163*_xlfn.GAMMA.INV(T1231,IF($O$2="Railway",$D$31,$D$32),IF($O$2="Railway",$F$31,$F$32)))</f>
        <v>299580410.07880127</v>
      </c>
      <c r="O1231" s="122">
        <f>'CBA Result'!$G$162+'CBA Result'!$G$166+'CBA Result'!$G$167+'CBA Result'!$G$168+'CBA Result'!$G$169</f>
        <v>36081859.323037572</v>
      </c>
      <c r="P1231" s="122">
        <f>'CBA Result'!$G$164+'CBA Result'!$G$165</f>
        <v>3215028601.0041852</v>
      </c>
      <c r="Q1231" s="122">
        <f>'CBA Result'!$G$149</f>
        <v>-2742713597.7746048</v>
      </c>
      <c r="R1231" s="3">
        <v>0.52924995085211812</v>
      </c>
      <c r="S1231" s="122">
        <f t="shared" si="61"/>
        <v>3984357644.9767704</v>
      </c>
      <c r="T1231" s="3">
        <v>0.2205232753141928</v>
      </c>
      <c r="U1231" s="122">
        <f t="shared" si="62"/>
        <v>-1415862006.1847281</v>
      </c>
      <c r="V1231" s="3">
        <f t="shared" si="63"/>
        <v>3.0511588668302569</v>
      </c>
    </row>
    <row r="1232" spans="13:22" x14ac:dyDescent="0.25">
      <c r="M1232" s="3">
        <v>1228</v>
      </c>
      <c r="N1232" s="122">
        <f>('CBA Result'!$G$163*_xlfn.GAMMA.INV(T1232,IF($O$2="Railway",$D$31,$D$32),IF($O$2="Railway",$F$31,$F$32)))</f>
        <v>524213330.51443529</v>
      </c>
      <c r="O1232" s="122">
        <f>'CBA Result'!$G$162+'CBA Result'!$G$166+'CBA Result'!$G$167+'CBA Result'!$G$168+'CBA Result'!$G$169</f>
        <v>36081859.323037572</v>
      </c>
      <c r="P1232" s="122">
        <f>'CBA Result'!$G$164+'CBA Result'!$G$165</f>
        <v>3215028601.0041852</v>
      </c>
      <c r="Q1232" s="122">
        <f>'CBA Result'!$G$149</f>
        <v>-2742713597.7746048</v>
      </c>
      <c r="R1232" s="3">
        <v>0.23751763852542052</v>
      </c>
      <c r="S1232" s="122">
        <f t="shared" si="61"/>
        <v>2722531390.910358</v>
      </c>
      <c r="T1232" s="3">
        <v>0.78307050591732685</v>
      </c>
      <c r="U1232" s="122">
        <f t="shared" si="62"/>
        <v>-2477510921.4107666</v>
      </c>
      <c r="V1232" s="3">
        <f t="shared" si="63"/>
        <v>1.3250502963992967</v>
      </c>
    </row>
    <row r="1233" spans="13:22" x14ac:dyDescent="0.25">
      <c r="M1233" s="3">
        <v>1229</v>
      </c>
      <c r="N1233" s="122">
        <f>('CBA Result'!$G$163*_xlfn.GAMMA.INV(T1233,IF($O$2="Railway",$D$31,$D$32),IF($O$2="Railway",$F$31,$F$32)))</f>
        <v>296011784.49048865</v>
      </c>
      <c r="O1233" s="122">
        <f>'CBA Result'!$G$162+'CBA Result'!$G$166+'CBA Result'!$G$167+'CBA Result'!$G$168+'CBA Result'!$G$169</f>
        <v>36081859.323037572</v>
      </c>
      <c r="P1233" s="122">
        <f>'CBA Result'!$G$164+'CBA Result'!$G$165</f>
        <v>3215028601.0041852</v>
      </c>
      <c r="Q1233" s="122">
        <f>'CBA Result'!$G$149</f>
        <v>-2742713597.7746048</v>
      </c>
      <c r="R1233" s="3">
        <v>0.59183637157568003</v>
      </c>
      <c r="S1233" s="122">
        <f t="shared" si="61"/>
        <v>4261241413.3677359</v>
      </c>
      <c r="T1233" s="3">
        <v>0.21165265841608116</v>
      </c>
      <c r="U1233" s="122">
        <f t="shared" si="62"/>
        <v>-1398996145.7519267</v>
      </c>
      <c r="V1233" s="3">
        <f t="shared" si="63"/>
        <v>3.2833078712396704</v>
      </c>
    </row>
    <row r="1234" spans="13:22" x14ac:dyDescent="0.25">
      <c r="M1234" s="3">
        <v>1230</v>
      </c>
      <c r="N1234" s="122">
        <f>('CBA Result'!$G$163*_xlfn.GAMMA.INV(T1234,IF($O$2="Railway",$D$31,$D$32),IF($O$2="Railway",$F$31,$F$32)))</f>
        <v>299831871.01359361</v>
      </c>
      <c r="O1234" s="122">
        <f>'CBA Result'!$G$162+'CBA Result'!$G$166+'CBA Result'!$G$167+'CBA Result'!$G$168+'CBA Result'!$G$169</f>
        <v>36081859.323037572</v>
      </c>
      <c r="P1234" s="122">
        <f>'CBA Result'!$G$164+'CBA Result'!$G$165</f>
        <v>3215028601.0041852</v>
      </c>
      <c r="Q1234" s="122">
        <f>'CBA Result'!$G$149</f>
        <v>-2742713597.7746048</v>
      </c>
      <c r="R1234" s="3">
        <v>0.74249022190383895</v>
      </c>
      <c r="S1234" s="122">
        <f t="shared" si="61"/>
        <v>5001786301.8494072</v>
      </c>
      <c r="T1234" s="3">
        <v>0.22115349407571538</v>
      </c>
      <c r="U1234" s="122">
        <f t="shared" si="62"/>
        <v>-1417050448.3245811</v>
      </c>
      <c r="V1234" s="3">
        <f t="shared" si="63"/>
        <v>3.7667678229077532</v>
      </c>
    </row>
    <row r="1235" spans="13:22" x14ac:dyDescent="0.25">
      <c r="M1235" s="3">
        <v>1231</v>
      </c>
      <c r="N1235" s="122">
        <f>('CBA Result'!$G$163*_xlfn.GAMMA.INV(T1235,IF($O$2="Railway",$D$31,$D$32),IF($O$2="Railway",$F$31,$F$32)))</f>
        <v>398457062.02640945</v>
      </c>
      <c r="O1235" s="122">
        <f>'CBA Result'!$G$162+'CBA Result'!$G$166+'CBA Result'!$G$167+'CBA Result'!$G$168+'CBA Result'!$G$169</f>
        <v>36081859.323037572</v>
      </c>
      <c r="P1235" s="122">
        <f>'CBA Result'!$G$164+'CBA Result'!$G$165</f>
        <v>3215028601.0041852</v>
      </c>
      <c r="Q1235" s="122">
        <f>'CBA Result'!$G$149</f>
        <v>-2742713597.7746048</v>
      </c>
      <c r="R1235" s="3">
        <v>0.69394729364149832</v>
      </c>
      <c r="S1235" s="122">
        <f t="shared" si="61"/>
        <v>4746832367.6171303</v>
      </c>
      <c r="T1235" s="3">
        <v>0.49416652145019213</v>
      </c>
      <c r="U1235" s="122">
        <f t="shared" si="62"/>
        <v>-1883167911.6494586</v>
      </c>
      <c r="V1235" s="3">
        <f t="shared" si="63"/>
        <v>2.7514122648937009</v>
      </c>
    </row>
    <row r="1236" spans="13:22" x14ac:dyDescent="0.25">
      <c r="M1236" s="3">
        <v>1232</v>
      </c>
      <c r="N1236" s="122">
        <f>('CBA Result'!$G$163*_xlfn.GAMMA.INV(T1236,IF($O$2="Railway",$D$31,$D$32),IF($O$2="Railway",$F$31,$F$32)))</f>
        <v>573420511.2143389</v>
      </c>
      <c r="O1236" s="122">
        <f>'CBA Result'!$G$162+'CBA Result'!$G$166+'CBA Result'!$G$167+'CBA Result'!$G$168+'CBA Result'!$G$169</f>
        <v>36081859.323037572</v>
      </c>
      <c r="P1236" s="122">
        <f>'CBA Result'!$G$164+'CBA Result'!$G$165</f>
        <v>3215028601.0041852</v>
      </c>
      <c r="Q1236" s="122">
        <f>'CBA Result'!$G$149</f>
        <v>-2742713597.7746048</v>
      </c>
      <c r="R1236" s="3">
        <v>2.2004339520534932E-3</v>
      </c>
      <c r="S1236" s="122">
        <f t="shared" si="61"/>
        <v>924939563.128003</v>
      </c>
      <c r="T1236" s="3">
        <v>0.85543891197364674</v>
      </c>
      <c r="U1236" s="122">
        <f t="shared" si="62"/>
        <v>-2710071446.8674679</v>
      </c>
      <c r="V1236" s="3">
        <f t="shared" si="63"/>
        <v>0.56619980828882521</v>
      </c>
    </row>
    <row r="1237" spans="13:22" x14ac:dyDescent="0.25">
      <c r="M1237" s="3">
        <v>1233</v>
      </c>
      <c r="N1237" s="122">
        <f>('CBA Result'!$G$163*_xlfn.GAMMA.INV(T1237,IF($O$2="Railway",$D$31,$D$32),IF($O$2="Railway",$F$31,$F$32)))</f>
        <v>327913489.25535768</v>
      </c>
      <c r="O1237" s="122">
        <f>'CBA Result'!$G$162+'CBA Result'!$G$166+'CBA Result'!$G$167+'CBA Result'!$G$168+'CBA Result'!$G$169</f>
        <v>36081859.323037572</v>
      </c>
      <c r="P1237" s="122">
        <f>'CBA Result'!$G$164+'CBA Result'!$G$165</f>
        <v>3215028601.0041852</v>
      </c>
      <c r="Q1237" s="122">
        <f>'CBA Result'!$G$149</f>
        <v>-2742713597.7746048</v>
      </c>
      <c r="R1237" s="3">
        <v>0.98421627337467421</v>
      </c>
      <c r="S1237" s="122">
        <f t="shared" si="61"/>
        <v>7332515128.8499708</v>
      </c>
      <c r="T1237" s="3">
        <v>0.29514478474783057</v>
      </c>
      <c r="U1237" s="122">
        <f t="shared" si="62"/>
        <v>-1549768393.1669674</v>
      </c>
      <c r="V1237" s="3">
        <f t="shared" si="63"/>
        <v>4.9662327037787035</v>
      </c>
    </row>
    <row r="1238" spans="13:22" x14ac:dyDescent="0.25">
      <c r="M1238" s="3">
        <v>1234</v>
      </c>
      <c r="N1238" s="122">
        <f>('CBA Result'!$G$163*_xlfn.GAMMA.INV(T1238,IF($O$2="Railway",$D$31,$D$32),IF($O$2="Railway",$F$31,$F$32)))</f>
        <v>493304400.05734801</v>
      </c>
      <c r="O1238" s="122">
        <f>'CBA Result'!$G$162+'CBA Result'!$G$166+'CBA Result'!$G$167+'CBA Result'!$G$168+'CBA Result'!$G$169</f>
        <v>36081859.323037572</v>
      </c>
      <c r="P1238" s="122">
        <f>'CBA Result'!$G$164+'CBA Result'!$G$165</f>
        <v>3215028601.0041852</v>
      </c>
      <c r="Q1238" s="122">
        <f>'CBA Result'!$G$149</f>
        <v>-2742713597.7746048</v>
      </c>
      <c r="R1238" s="3">
        <v>7.727540897649432E-2</v>
      </c>
      <c r="S1238" s="122">
        <f t="shared" si="61"/>
        <v>1842660983.6121564</v>
      </c>
      <c r="T1238" s="3">
        <v>0.72558574770978013</v>
      </c>
      <c r="U1238" s="122">
        <f t="shared" si="62"/>
        <v>-2331430674.4597573</v>
      </c>
      <c r="V1238" s="3">
        <f t="shared" si="63"/>
        <v>1.0174213065727105</v>
      </c>
    </row>
    <row r="1239" spans="13:22" x14ac:dyDescent="0.25">
      <c r="M1239" s="3">
        <v>1235</v>
      </c>
      <c r="N1239" s="122">
        <f>('CBA Result'!$G$163*_xlfn.GAMMA.INV(T1239,IF($O$2="Railway",$D$31,$D$32),IF($O$2="Railway",$F$31,$F$32)))</f>
        <v>418874838.16983998</v>
      </c>
      <c r="O1239" s="122">
        <f>'CBA Result'!$G$162+'CBA Result'!$G$166+'CBA Result'!$G$167+'CBA Result'!$G$168+'CBA Result'!$G$169</f>
        <v>36081859.323037572</v>
      </c>
      <c r="P1239" s="122">
        <f>'CBA Result'!$G$164+'CBA Result'!$G$165</f>
        <v>3215028601.0041852</v>
      </c>
      <c r="Q1239" s="122">
        <f>'CBA Result'!$G$149</f>
        <v>-2742713597.7746048</v>
      </c>
      <c r="R1239" s="3">
        <v>0.59428200358607119</v>
      </c>
      <c r="S1239" s="122">
        <f t="shared" si="61"/>
        <v>4272305892.3582749</v>
      </c>
      <c r="T1239" s="3">
        <v>0.54981315061091041</v>
      </c>
      <c r="U1239" s="122">
        <f t="shared" si="62"/>
        <v>-1979665387.851805</v>
      </c>
      <c r="V1239" s="3">
        <f t="shared" si="63"/>
        <v>2.3879099058153703</v>
      </c>
    </row>
    <row r="1240" spans="13:22" x14ac:dyDescent="0.25">
      <c r="M1240" s="3">
        <v>1236</v>
      </c>
      <c r="N1240" s="122">
        <f>('CBA Result'!$G$163*_xlfn.GAMMA.INV(T1240,IF($O$2="Railway",$D$31,$D$32),IF($O$2="Railway",$F$31,$F$32)))</f>
        <v>298031264.0888145</v>
      </c>
      <c r="O1240" s="122">
        <f>'CBA Result'!$G$162+'CBA Result'!$G$166+'CBA Result'!$G$167+'CBA Result'!$G$168+'CBA Result'!$G$169</f>
        <v>36081859.323037572</v>
      </c>
      <c r="P1240" s="122">
        <f>'CBA Result'!$G$164+'CBA Result'!$G$165</f>
        <v>3215028601.0041852</v>
      </c>
      <c r="Q1240" s="122">
        <f>'CBA Result'!$G$149</f>
        <v>-2742713597.7746048</v>
      </c>
      <c r="R1240" s="3">
        <v>0.91968071851174171</v>
      </c>
      <c r="S1240" s="122">
        <f t="shared" si="61"/>
        <v>6277038637.777317</v>
      </c>
      <c r="T1240" s="3">
        <v>0.21665559296987824</v>
      </c>
      <c r="U1240" s="122">
        <f t="shared" si="62"/>
        <v>-1408540509.5999589</v>
      </c>
      <c r="V1240" s="3">
        <f t="shared" si="63"/>
        <v>4.6936184768067548</v>
      </c>
    </row>
    <row r="1241" spans="13:22" x14ac:dyDescent="0.25">
      <c r="M1241" s="3">
        <v>1237</v>
      </c>
      <c r="N1241" s="122">
        <f>('CBA Result'!$G$163*_xlfn.GAMMA.INV(T1241,IF($O$2="Railway",$D$31,$D$32),IF($O$2="Railway",$F$31,$F$32)))</f>
        <v>804148566.49195433</v>
      </c>
      <c r="O1241" s="122">
        <f>'CBA Result'!$G$162+'CBA Result'!$G$166+'CBA Result'!$G$167+'CBA Result'!$G$168+'CBA Result'!$G$169</f>
        <v>36081859.323037572</v>
      </c>
      <c r="P1241" s="122">
        <f>'CBA Result'!$G$164+'CBA Result'!$G$165</f>
        <v>3215028601.0041852</v>
      </c>
      <c r="Q1241" s="122">
        <f>'CBA Result'!$G$149</f>
        <v>-2742713597.7746048</v>
      </c>
      <c r="R1241" s="3">
        <v>0.27347362378523754</v>
      </c>
      <c r="S1241" s="122">
        <f t="shared" si="61"/>
        <v>2886455158.4478593</v>
      </c>
      <c r="T1241" s="3">
        <v>0.98570079311890557</v>
      </c>
      <c r="U1241" s="122">
        <f t="shared" si="62"/>
        <v>-3800526884.6664081</v>
      </c>
      <c r="V1241" s="3">
        <f t="shared" si="63"/>
        <v>0.98057077277851223</v>
      </c>
    </row>
    <row r="1242" spans="13:22" x14ac:dyDescent="0.25">
      <c r="M1242" s="3">
        <v>1238</v>
      </c>
      <c r="N1242" s="122">
        <f>('CBA Result'!$G$163*_xlfn.GAMMA.INV(T1242,IF($O$2="Railway",$D$31,$D$32),IF($O$2="Railway",$F$31,$F$32)))</f>
        <v>235271915.1654031</v>
      </c>
      <c r="O1242" s="122">
        <f>'CBA Result'!$G$162+'CBA Result'!$G$166+'CBA Result'!$G$167+'CBA Result'!$G$168+'CBA Result'!$G$169</f>
        <v>36081859.323037572</v>
      </c>
      <c r="P1242" s="122">
        <f>'CBA Result'!$G$164+'CBA Result'!$G$165</f>
        <v>3215028601.0041852</v>
      </c>
      <c r="Q1242" s="122">
        <f>'CBA Result'!$G$149</f>
        <v>-2742713597.7746048</v>
      </c>
      <c r="R1242" s="3">
        <v>0.28237468856514203</v>
      </c>
      <c r="S1242" s="122">
        <f t="shared" si="61"/>
        <v>2926196332.2681341</v>
      </c>
      <c r="T1242" s="3">
        <v>8.6964457598258549E-2</v>
      </c>
      <c r="U1242" s="122">
        <f t="shared" si="62"/>
        <v>-1111930401.9825237</v>
      </c>
      <c r="V1242" s="3">
        <f t="shared" si="63"/>
        <v>2.8756746834653333</v>
      </c>
    </row>
    <row r="1243" spans="13:22" x14ac:dyDescent="0.25">
      <c r="M1243" s="3">
        <v>1239</v>
      </c>
      <c r="N1243" s="122">
        <f>('CBA Result'!$G$163*_xlfn.GAMMA.INV(T1243,IF($O$2="Railway",$D$31,$D$32),IF($O$2="Railway",$F$31,$F$32)))</f>
        <v>237360374.49214378</v>
      </c>
      <c r="O1243" s="122">
        <f>'CBA Result'!$G$162+'CBA Result'!$G$166+'CBA Result'!$G$167+'CBA Result'!$G$168+'CBA Result'!$G$169</f>
        <v>36081859.323037572</v>
      </c>
      <c r="P1243" s="122">
        <f>'CBA Result'!$G$164+'CBA Result'!$G$165</f>
        <v>3215028601.0041852</v>
      </c>
      <c r="Q1243" s="122">
        <f>'CBA Result'!$G$149</f>
        <v>-2742713597.7746048</v>
      </c>
      <c r="R1243" s="3">
        <v>0.11831521673492218</v>
      </c>
      <c r="S1243" s="122">
        <f t="shared" si="61"/>
        <v>2108155285.5576875</v>
      </c>
      <c r="T1243" s="3">
        <v>9.0302760619742295E-2</v>
      </c>
      <c r="U1243" s="122">
        <f t="shared" si="62"/>
        <v>-1121800774.3857675</v>
      </c>
      <c r="V1243" s="3">
        <f t="shared" si="63"/>
        <v>2.1230129036743559</v>
      </c>
    </row>
    <row r="1244" spans="13:22" x14ac:dyDescent="0.25">
      <c r="M1244" s="3">
        <v>1240</v>
      </c>
      <c r="N1244" s="122">
        <f>('CBA Result'!$G$163*_xlfn.GAMMA.INV(T1244,IF($O$2="Railway",$D$31,$D$32),IF($O$2="Railway",$F$31,$F$32)))</f>
        <v>453657042.05329293</v>
      </c>
      <c r="O1244" s="122">
        <f>'CBA Result'!$G$162+'CBA Result'!$G$166+'CBA Result'!$G$167+'CBA Result'!$G$168+'CBA Result'!$G$169</f>
        <v>36081859.323037572</v>
      </c>
      <c r="P1244" s="122">
        <f>'CBA Result'!$G$164+'CBA Result'!$G$165</f>
        <v>3215028601.0041852</v>
      </c>
      <c r="Q1244" s="122">
        <f>'CBA Result'!$G$149</f>
        <v>-2742713597.7746048</v>
      </c>
      <c r="R1244" s="3">
        <v>3.6906126742900836E-2</v>
      </c>
      <c r="S1244" s="122">
        <f t="shared" si="61"/>
        <v>1505559495.8212678</v>
      </c>
      <c r="T1244" s="3">
        <v>0.63805207098330818</v>
      </c>
      <c r="U1244" s="122">
        <f t="shared" si="62"/>
        <v>-2144051306.6673849</v>
      </c>
      <c r="V1244" s="3">
        <f t="shared" si="63"/>
        <v>0.93062063906436965</v>
      </c>
    </row>
    <row r="1245" spans="13:22" x14ac:dyDescent="0.25">
      <c r="M1245" s="3">
        <v>1241</v>
      </c>
      <c r="N1245" s="122">
        <f>('CBA Result'!$G$163*_xlfn.GAMMA.INV(T1245,IF($O$2="Railway",$D$31,$D$32),IF($O$2="Railway",$F$31,$F$32)))</f>
        <v>608822191.52721119</v>
      </c>
      <c r="O1245" s="122">
        <f>'CBA Result'!$G$162+'CBA Result'!$G$166+'CBA Result'!$G$167+'CBA Result'!$G$168+'CBA Result'!$G$169</f>
        <v>36081859.323037572</v>
      </c>
      <c r="P1245" s="122">
        <f>'CBA Result'!$G$164+'CBA Result'!$G$165</f>
        <v>3215028601.0041852</v>
      </c>
      <c r="Q1245" s="122">
        <f>'CBA Result'!$G$149</f>
        <v>-2742713597.7746048</v>
      </c>
      <c r="R1245" s="3">
        <v>0.73538284033337786</v>
      </c>
      <c r="S1245" s="122">
        <f t="shared" si="61"/>
        <v>4963126494.5223532</v>
      </c>
      <c r="T1245" s="3">
        <v>0.89438921273391314</v>
      </c>
      <c r="U1245" s="122">
        <f t="shared" si="62"/>
        <v>-2877385104.3155937</v>
      </c>
      <c r="V1245" s="3">
        <f t="shared" si="63"/>
        <v>1.9490024247923923</v>
      </c>
    </row>
    <row r="1246" spans="13:22" x14ac:dyDescent="0.25">
      <c r="M1246" s="3">
        <v>1242</v>
      </c>
      <c r="N1246" s="122">
        <f>('CBA Result'!$G$163*_xlfn.GAMMA.INV(T1246,IF($O$2="Railway",$D$31,$D$32),IF($O$2="Railway",$F$31,$F$32)))</f>
        <v>287783045.74447584</v>
      </c>
      <c r="O1246" s="122">
        <f>'CBA Result'!$G$162+'CBA Result'!$G$166+'CBA Result'!$G$167+'CBA Result'!$G$168+'CBA Result'!$G$169</f>
        <v>36081859.323037572</v>
      </c>
      <c r="P1246" s="122">
        <f>'CBA Result'!$G$164+'CBA Result'!$G$165</f>
        <v>3215028601.0041852</v>
      </c>
      <c r="Q1246" s="122">
        <f>'CBA Result'!$G$149</f>
        <v>-2742713597.7746048</v>
      </c>
      <c r="R1246" s="3">
        <v>0.40500167378327245</v>
      </c>
      <c r="S1246" s="122">
        <f t="shared" si="61"/>
        <v>3454624497.0493898</v>
      </c>
      <c r="T1246" s="3">
        <v>0.19174799096930517</v>
      </c>
      <c r="U1246" s="122">
        <f t="shared" si="62"/>
        <v>-1360105890.7241194</v>
      </c>
      <c r="V1246" s="3">
        <f t="shared" si="63"/>
        <v>2.778084726995218</v>
      </c>
    </row>
    <row r="1247" spans="13:22" x14ac:dyDescent="0.25">
      <c r="M1247" s="3">
        <v>1243</v>
      </c>
      <c r="N1247" s="122">
        <f>('CBA Result'!$G$163*_xlfn.GAMMA.INV(T1247,IF($O$2="Railway",$D$31,$D$32),IF($O$2="Railway",$F$31,$F$32)))</f>
        <v>400407015.56963241</v>
      </c>
      <c r="O1247" s="122">
        <f>'CBA Result'!$G$162+'CBA Result'!$G$166+'CBA Result'!$G$167+'CBA Result'!$G$168+'CBA Result'!$G$169</f>
        <v>36081859.323037572</v>
      </c>
      <c r="P1247" s="122">
        <f>'CBA Result'!$G$164+'CBA Result'!$G$165</f>
        <v>3215028601.0041852</v>
      </c>
      <c r="Q1247" s="122">
        <f>'CBA Result'!$G$149</f>
        <v>-2742713597.7746048</v>
      </c>
      <c r="R1247" s="3">
        <v>0.25755707538349193</v>
      </c>
      <c r="S1247" s="122">
        <f t="shared" si="61"/>
        <v>2814617100.0591726</v>
      </c>
      <c r="T1247" s="3">
        <v>0.49957455818767305</v>
      </c>
      <c r="U1247" s="122">
        <f t="shared" si="62"/>
        <v>-1892383684.9203095</v>
      </c>
      <c r="V1247" s="3">
        <f t="shared" si="63"/>
        <v>1.7179951406570864</v>
      </c>
    </row>
    <row r="1248" spans="13:22" x14ac:dyDescent="0.25">
      <c r="M1248" s="3">
        <v>1244</v>
      </c>
      <c r="N1248" s="122">
        <f>('CBA Result'!$G$163*_xlfn.GAMMA.INV(T1248,IF($O$2="Railway",$D$31,$D$32),IF($O$2="Railway",$F$31,$F$32)))</f>
        <v>423842806.41163933</v>
      </c>
      <c r="O1248" s="122">
        <f>'CBA Result'!$G$162+'CBA Result'!$G$166+'CBA Result'!$G$167+'CBA Result'!$G$168+'CBA Result'!$G$169</f>
        <v>36081859.323037572</v>
      </c>
      <c r="P1248" s="122">
        <f>'CBA Result'!$G$164+'CBA Result'!$G$165</f>
        <v>3215028601.0041852</v>
      </c>
      <c r="Q1248" s="122">
        <f>'CBA Result'!$G$149</f>
        <v>-2742713597.7746048</v>
      </c>
      <c r="R1248" s="3">
        <v>0.65248931423085132</v>
      </c>
      <c r="S1248" s="122">
        <f t="shared" si="61"/>
        <v>4543024731.5033388</v>
      </c>
      <c r="T1248" s="3">
        <v>0.5629751739894967</v>
      </c>
      <c r="U1248" s="122">
        <f t="shared" si="62"/>
        <v>-2003144751.8050284</v>
      </c>
      <c r="V1248" s="3">
        <f t="shared" si="63"/>
        <v>2.4975476149339042</v>
      </c>
    </row>
    <row r="1249" spans="13:22" x14ac:dyDescent="0.25">
      <c r="M1249" s="3">
        <v>1245</v>
      </c>
      <c r="N1249" s="122">
        <f>('CBA Result'!$G$163*_xlfn.GAMMA.INV(T1249,IF($O$2="Railway",$D$31,$D$32),IF($O$2="Railway",$F$31,$F$32)))</f>
        <v>355787032.4615047</v>
      </c>
      <c r="O1249" s="122">
        <f>'CBA Result'!$G$162+'CBA Result'!$G$166+'CBA Result'!$G$167+'CBA Result'!$G$168+'CBA Result'!$G$169</f>
        <v>36081859.323037572</v>
      </c>
      <c r="P1249" s="122">
        <f>'CBA Result'!$G$164+'CBA Result'!$G$165</f>
        <v>3215028601.0041852</v>
      </c>
      <c r="Q1249" s="122">
        <f>'CBA Result'!$G$149</f>
        <v>-2742713597.7746048</v>
      </c>
      <c r="R1249" s="3">
        <v>0.3282788736125607</v>
      </c>
      <c r="S1249" s="122">
        <f t="shared" si="61"/>
        <v>3127264014.3197498</v>
      </c>
      <c r="T1249" s="3">
        <v>0.37329757362577121</v>
      </c>
      <c r="U1249" s="122">
        <f t="shared" si="62"/>
        <v>-1681502944.1442864</v>
      </c>
      <c r="V1249" s="3">
        <f t="shared" si="63"/>
        <v>2.0928496844798401</v>
      </c>
    </row>
    <row r="1250" spans="13:22" x14ac:dyDescent="0.25">
      <c r="M1250" s="3">
        <v>1246</v>
      </c>
      <c r="N1250" s="122">
        <f>('CBA Result'!$G$163*_xlfn.GAMMA.INV(T1250,IF($O$2="Railway",$D$31,$D$32),IF($O$2="Railway",$F$31,$F$32)))</f>
        <v>751509043.87508583</v>
      </c>
      <c r="O1250" s="122">
        <f>'CBA Result'!$G$162+'CBA Result'!$G$166+'CBA Result'!$G$167+'CBA Result'!$G$168+'CBA Result'!$G$169</f>
        <v>36081859.323037572</v>
      </c>
      <c r="P1250" s="122">
        <f>'CBA Result'!$G$164+'CBA Result'!$G$165</f>
        <v>3215028601.0041852</v>
      </c>
      <c r="Q1250" s="122">
        <f>'CBA Result'!$G$149</f>
        <v>-2742713597.7746048</v>
      </c>
      <c r="R1250" s="3">
        <v>0.19118707979428085</v>
      </c>
      <c r="S1250" s="122">
        <f t="shared" si="61"/>
        <v>2500431549.1267147</v>
      </c>
      <c r="T1250" s="3">
        <v>0.97451765295973969</v>
      </c>
      <c r="U1250" s="122">
        <f t="shared" si="62"/>
        <v>-3551744595.8734879</v>
      </c>
      <c r="V1250" s="3">
        <f t="shared" si="63"/>
        <v>0.92574856202919287</v>
      </c>
    </row>
    <row r="1251" spans="13:22" x14ac:dyDescent="0.25">
      <c r="M1251" s="3">
        <v>1247</v>
      </c>
      <c r="N1251" s="122">
        <f>('CBA Result'!$G$163*_xlfn.GAMMA.INV(T1251,IF($O$2="Railway",$D$31,$D$32),IF($O$2="Railway",$F$31,$F$32)))</f>
        <v>431809540.79750431</v>
      </c>
      <c r="O1251" s="122">
        <f>'CBA Result'!$G$162+'CBA Result'!$G$166+'CBA Result'!$G$167+'CBA Result'!$G$168+'CBA Result'!$G$169</f>
        <v>36081859.323037572</v>
      </c>
      <c r="P1251" s="122">
        <f>'CBA Result'!$G$164+'CBA Result'!$G$165</f>
        <v>3215028601.0041852</v>
      </c>
      <c r="Q1251" s="122">
        <f>'CBA Result'!$G$149</f>
        <v>-2742713597.7746048</v>
      </c>
      <c r="R1251" s="3">
        <v>0.61609134594022097</v>
      </c>
      <c r="S1251" s="122">
        <f t="shared" si="61"/>
        <v>4371985604.4535379</v>
      </c>
      <c r="T1251" s="3">
        <v>0.58372115016611625</v>
      </c>
      <c r="U1251" s="122">
        <f t="shared" si="62"/>
        <v>-2040796734.8814404</v>
      </c>
      <c r="V1251" s="3">
        <f t="shared" si="63"/>
        <v>2.3715624990233293</v>
      </c>
    </row>
    <row r="1252" spans="13:22" x14ac:dyDescent="0.25">
      <c r="M1252" s="3">
        <v>1248</v>
      </c>
      <c r="N1252" s="122">
        <f>('CBA Result'!$G$163*_xlfn.GAMMA.INV(T1252,IF($O$2="Railway",$D$31,$D$32),IF($O$2="Railway",$F$31,$F$32)))</f>
        <v>475548962.55151558</v>
      </c>
      <c r="O1252" s="122">
        <f>'CBA Result'!$G$162+'CBA Result'!$G$166+'CBA Result'!$G$167+'CBA Result'!$G$168+'CBA Result'!$G$169</f>
        <v>36081859.323037572</v>
      </c>
      <c r="P1252" s="122">
        <f>'CBA Result'!$G$164+'CBA Result'!$G$165</f>
        <v>3215028601.0041852</v>
      </c>
      <c r="Q1252" s="122">
        <f>'CBA Result'!$G$149</f>
        <v>-2742713597.7746048</v>
      </c>
      <c r="R1252" s="3">
        <v>0.54056785390142548</v>
      </c>
      <c r="S1252" s="122">
        <f t="shared" si="61"/>
        <v>4033657320.9866161</v>
      </c>
      <c r="T1252" s="3">
        <v>0.68825557084378719</v>
      </c>
      <c r="U1252" s="122">
        <f t="shared" si="62"/>
        <v>-2247515810.4635344</v>
      </c>
      <c r="V1252" s="3">
        <f t="shared" si="63"/>
        <v>2.0223609203103825</v>
      </c>
    </row>
    <row r="1253" spans="13:22" x14ac:dyDescent="0.25">
      <c r="M1253" s="3">
        <v>1249</v>
      </c>
      <c r="N1253" s="122">
        <f>('CBA Result'!$G$163*_xlfn.GAMMA.INV(T1253,IF($O$2="Railway",$D$31,$D$32),IF($O$2="Railway",$F$31,$F$32)))</f>
        <v>584127392.96932042</v>
      </c>
      <c r="O1253" s="122">
        <f>'CBA Result'!$G$162+'CBA Result'!$G$166+'CBA Result'!$G$167+'CBA Result'!$G$168+'CBA Result'!$G$169</f>
        <v>36081859.323037572</v>
      </c>
      <c r="P1253" s="122">
        <f>'CBA Result'!$G$164+'CBA Result'!$G$165</f>
        <v>3215028601.0041852</v>
      </c>
      <c r="Q1253" s="122">
        <f>'CBA Result'!$G$149</f>
        <v>-2742713597.7746048</v>
      </c>
      <c r="R1253" s="3">
        <v>0.71118460390217642</v>
      </c>
      <c r="S1253" s="122">
        <f t="shared" si="61"/>
        <v>4835065625.1895819</v>
      </c>
      <c r="T1253" s="3">
        <v>0.86829038390594948</v>
      </c>
      <c r="U1253" s="122">
        <f t="shared" si="62"/>
        <v>-2760673777.8997378</v>
      </c>
      <c r="V1253" s="3">
        <f t="shared" si="63"/>
        <v>1.9760664665102872</v>
      </c>
    </row>
    <row r="1254" spans="13:22" x14ac:dyDescent="0.25">
      <c r="M1254" s="3">
        <v>1250</v>
      </c>
      <c r="N1254" s="122">
        <f>('CBA Result'!$G$163*_xlfn.GAMMA.INV(T1254,IF($O$2="Railway",$D$31,$D$32),IF($O$2="Railway",$F$31,$F$32)))</f>
        <v>316856639.37316811</v>
      </c>
      <c r="O1254" s="122">
        <f>'CBA Result'!$G$162+'CBA Result'!$G$166+'CBA Result'!$G$167+'CBA Result'!$G$168+'CBA Result'!$G$169</f>
        <v>36081859.323037572</v>
      </c>
      <c r="P1254" s="122">
        <f>'CBA Result'!$G$164+'CBA Result'!$G$165</f>
        <v>3215028601.0041852</v>
      </c>
      <c r="Q1254" s="122">
        <f>'CBA Result'!$G$149</f>
        <v>-2742713597.7746048</v>
      </c>
      <c r="R1254" s="3">
        <v>0.54384783643849455</v>
      </c>
      <c r="S1254" s="122">
        <f t="shared" si="61"/>
        <v>4047999593.3786068</v>
      </c>
      <c r="T1254" s="3">
        <v>0.26524316839465356</v>
      </c>
      <c r="U1254" s="122">
        <f t="shared" si="62"/>
        <v>-1497512060.2106087</v>
      </c>
      <c r="V1254" s="3">
        <f t="shared" si="63"/>
        <v>2.9388331546764763</v>
      </c>
    </row>
    <row r="1255" spans="13:22" x14ac:dyDescent="0.25">
      <c r="M1255" s="3">
        <v>1251</v>
      </c>
      <c r="N1255" s="122">
        <f>('CBA Result'!$G$163*_xlfn.GAMMA.INV(T1255,IF($O$2="Railway",$D$31,$D$32),IF($O$2="Railway",$F$31,$F$32)))</f>
        <v>365691253.87836117</v>
      </c>
      <c r="O1255" s="122">
        <f>'CBA Result'!$G$162+'CBA Result'!$G$166+'CBA Result'!$G$167+'CBA Result'!$G$168+'CBA Result'!$G$169</f>
        <v>36081859.323037572</v>
      </c>
      <c r="P1255" s="122">
        <f>'CBA Result'!$G$164+'CBA Result'!$G$165</f>
        <v>3215028601.0041852</v>
      </c>
      <c r="Q1255" s="122">
        <f>'CBA Result'!$G$149</f>
        <v>-2742713597.7746048</v>
      </c>
      <c r="R1255" s="3">
        <v>2.6905356447698425E-2</v>
      </c>
      <c r="S1255" s="122">
        <f t="shared" si="61"/>
        <v>1396026392.3239532</v>
      </c>
      <c r="T1255" s="3">
        <v>0.40152895400117461</v>
      </c>
      <c r="U1255" s="122">
        <f t="shared" si="62"/>
        <v>-1728311781.8826404</v>
      </c>
      <c r="V1255" s="3">
        <f t="shared" si="63"/>
        <v>1.0402055487737398</v>
      </c>
    </row>
    <row r="1256" spans="13:22" x14ac:dyDescent="0.25">
      <c r="M1256" s="3">
        <v>1252</v>
      </c>
      <c r="N1256" s="122">
        <f>('CBA Result'!$G$163*_xlfn.GAMMA.INV(T1256,IF($O$2="Railway",$D$31,$D$32),IF($O$2="Railway",$F$31,$F$32)))</f>
        <v>777213284.61181545</v>
      </c>
      <c r="O1256" s="122">
        <f>'CBA Result'!$G$162+'CBA Result'!$G$166+'CBA Result'!$G$167+'CBA Result'!$G$168+'CBA Result'!$G$169</f>
        <v>36081859.323037572</v>
      </c>
      <c r="P1256" s="122">
        <f>'CBA Result'!$G$164+'CBA Result'!$G$165</f>
        <v>3215028601.0041852</v>
      </c>
      <c r="Q1256" s="122">
        <f>'CBA Result'!$G$149</f>
        <v>-2742713597.7746048</v>
      </c>
      <c r="R1256" s="3">
        <v>0.80144384654215883</v>
      </c>
      <c r="S1256" s="122">
        <f t="shared" si="61"/>
        <v>5345699232.0964336</v>
      </c>
      <c r="T1256" s="3">
        <v>0.98072105079695948</v>
      </c>
      <c r="U1256" s="122">
        <f t="shared" si="62"/>
        <v>-3673226697.6150146</v>
      </c>
      <c r="V1256" s="3">
        <f t="shared" si="63"/>
        <v>1.6767259096832365</v>
      </c>
    </row>
    <row r="1257" spans="13:22" x14ac:dyDescent="0.25">
      <c r="M1257" s="3">
        <v>1253</v>
      </c>
      <c r="N1257" s="122">
        <f>('CBA Result'!$G$163*_xlfn.GAMMA.INV(T1257,IF($O$2="Railway",$D$31,$D$32),IF($O$2="Railway",$F$31,$F$32)))</f>
        <v>366766161.4855895</v>
      </c>
      <c r="O1257" s="122">
        <f>'CBA Result'!$G$162+'CBA Result'!$G$166+'CBA Result'!$G$167+'CBA Result'!$G$168+'CBA Result'!$G$169</f>
        <v>36081859.323037572</v>
      </c>
      <c r="P1257" s="122">
        <f>'CBA Result'!$G$164+'CBA Result'!$G$165</f>
        <v>3215028601.0041852</v>
      </c>
      <c r="Q1257" s="122">
        <f>'CBA Result'!$G$149</f>
        <v>-2742713597.7746048</v>
      </c>
      <c r="R1257" s="3">
        <v>0.97704293826811772</v>
      </c>
      <c r="S1257" s="122">
        <f t="shared" si="61"/>
        <v>7138349997.231884</v>
      </c>
      <c r="T1257" s="3">
        <v>0.40459546524202161</v>
      </c>
      <c r="U1257" s="122">
        <f t="shared" si="62"/>
        <v>-1733391956.6538587</v>
      </c>
      <c r="V1257" s="3">
        <f t="shared" si="63"/>
        <v>4.3505440238675428</v>
      </c>
    </row>
    <row r="1258" spans="13:22" x14ac:dyDescent="0.25">
      <c r="M1258" s="3">
        <v>1254</v>
      </c>
      <c r="N1258" s="122">
        <f>('CBA Result'!$G$163*_xlfn.GAMMA.INV(T1258,IF($O$2="Railway",$D$31,$D$32),IF($O$2="Railway",$F$31,$F$32)))</f>
        <v>287089184.75147903</v>
      </c>
      <c r="O1258" s="122">
        <f>'CBA Result'!$G$162+'CBA Result'!$G$166+'CBA Result'!$G$167+'CBA Result'!$G$168+'CBA Result'!$G$169</f>
        <v>36081859.323037572</v>
      </c>
      <c r="P1258" s="122">
        <f>'CBA Result'!$G$164+'CBA Result'!$G$165</f>
        <v>3215028601.0041852</v>
      </c>
      <c r="Q1258" s="122">
        <f>'CBA Result'!$G$149</f>
        <v>-2742713597.7746048</v>
      </c>
      <c r="R1258" s="3">
        <v>0.99498154473502276</v>
      </c>
      <c r="S1258" s="122">
        <f t="shared" si="61"/>
        <v>7801238387.6381102</v>
      </c>
      <c r="T1258" s="3">
        <v>0.19010649617568742</v>
      </c>
      <c r="U1258" s="122">
        <f t="shared" si="62"/>
        <v>-1356826599.4737356</v>
      </c>
      <c r="V1258" s="3">
        <f t="shared" si="63"/>
        <v>5.9878022990290685</v>
      </c>
    </row>
    <row r="1259" spans="13:22" x14ac:dyDescent="0.25">
      <c r="M1259" s="3">
        <v>1255</v>
      </c>
      <c r="N1259" s="122">
        <f>('CBA Result'!$G$163*_xlfn.GAMMA.INV(T1259,IF($O$2="Railway",$D$31,$D$32),IF($O$2="Railway",$F$31,$F$32)))</f>
        <v>462551550.59893805</v>
      </c>
      <c r="O1259" s="122">
        <f>'CBA Result'!$G$162+'CBA Result'!$G$166+'CBA Result'!$G$167+'CBA Result'!$G$168+'CBA Result'!$G$169</f>
        <v>36081859.323037572</v>
      </c>
      <c r="P1259" s="122">
        <f>'CBA Result'!$G$164+'CBA Result'!$G$165</f>
        <v>3215028601.0041852</v>
      </c>
      <c r="Q1259" s="122">
        <f>'CBA Result'!$G$149</f>
        <v>-2742713597.7746048</v>
      </c>
      <c r="R1259" s="3">
        <v>0.69132591887114425</v>
      </c>
      <c r="S1259" s="122">
        <f t="shared" si="61"/>
        <v>4733610289.5165167</v>
      </c>
      <c r="T1259" s="3">
        <v>0.6589882216603713</v>
      </c>
      <c r="U1259" s="122">
        <f t="shared" si="62"/>
        <v>-2186088089.7472653</v>
      </c>
      <c r="V1259" s="3">
        <f t="shared" si="63"/>
        <v>2.3934276591952863</v>
      </c>
    </row>
    <row r="1260" spans="13:22" x14ac:dyDescent="0.25">
      <c r="M1260" s="3">
        <v>1256</v>
      </c>
      <c r="N1260" s="122">
        <f>('CBA Result'!$G$163*_xlfn.GAMMA.INV(T1260,IF($O$2="Railway",$D$31,$D$32),IF($O$2="Railway",$F$31,$F$32)))</f>
        <v>602727295.6081394</v>
      </c>
      <c r="O1260" s="122">
        <f>'CBA Result'!$G$162+'CBA Result'!$G$166+'CBA Result'!$G$167+'CBA Result'!$G$168+'CBA Result'!$G$169</f>
        <v>36081859.323037572</v>
      </c>
      <c r="P1260" s="122">
        <f>'CBA Result'!$G$164+'CBA Result'!$G$165</f>
        <v>3215028601.0041852</v>
      </c>
      <c r="Q1260" s="122">
        <f>'CBA Result'!$G$149</f>
        <v>-2742713597.7746048</v>
      </c>
      <c r="R1260" s="3">
        <v>0.62048895073155064</v>
      </c>
      <c r="S1260" s="122">
        <f t="shared" si="61"/>
        <v>4392320610.8306561</v>
      </c>
      <c r="T1260" s="3">
        <v>0.88838684526956213</v>
      </c>
      <c r="U1260" s="122">
        <f t="shared" si="62"/>
        <v>-2848579710.9282417</v>
      </c>
      <c r="V1260" s="3">
        <f t="shared" si="63"/>
        <v>1.7661888647386255</v>
      </c>
    </row>
    <row r="1261" spans="13:22" x14ac:dyDescent="0.25">
      <c r="M1261" s="3">
        <v>1257</v>
      </c>
      <c r="N1261" s="122">
        <f>('CBA Result'!$G$163*_xlfn.GAMMA.INV(T1261,IF($O$2="Railway",$D$31,$D$32),IF($O$2="Railway",$F$31,$F$32)))</f>
        <v>255943177.97433609</v>
      </c>
      <c r="O1261" s="122">
        <f>'CBA Result'!$G$162+'CBA Result'!$G$166+'CBA Result'!$G$167+'CBA Result'!$G$168+'CBA Result'!$G$169</f>
        <v>36081859.323037572</v>
      </c>
      <c r="P1261" s="122">
        <f>'CBA Result'!$G$164+'CBA Result'!$G$165</f>
        <v>3215028601.0041852</v>
      </c>
      <c r="Q1261" s="122">
        <f>'CBA Result'!$G$149</f>
        <v>-2742713597.7746048</v>
      </c>
      <c r="R1261" s="3">
        <v>0.33234293715044194</v>
      </c>
      <c r="S1261" s="122">
        <f t="shared" si="61"/>
        <v>3144813692.03968</v>
      </c>
      <c r="T1261" s="3">
        <v>0.1231743087460383</v>
      </c>
      <c r="U1261" s="122">
        <f t="shared" si="62"/>
        <v>-1209625894.232264</v>
      </c>
      <c r="V1261" s="3">
        <f t="shared" si="63"/>
        <v>2.8412410363605658</v>
      </c>
    </row>
    <row r="1262" spans="13:22" x14ac:dyDescent="0.25">
      <c r="M1262" s="3">
        <v>1258</v>
      </c>
      <c r="N1262" s="122">
        <f>('CBA Result'!$G$163*_xlfn.GAMMA.INV(T1262,IF($O$2="Railway",$D$31,$D$32),IF($O$2="Railway",$F$31,$F$32)))</f>
        <v>183311950.84243494</v>
      </c>
      <c r="O1262" s="122">
        <f>'CBA Result'!$G$162+'CBA Result'!$G$166+'CBA Result'!$G$167+'CBA Result'!$G$168+'CBA Result'!$G$169</f>
        <v>36081859.323037572</v>
      </c>
      <c r="P1262" s="122">
        <f>'CBA Result'!$G$164+'CBA Result'!$G$165</f>
        <v>3215028601.0041852</v>
      </c>
      <c r="Q1262" s="122">
        <f>'CBA Result'!$G$149</f>
        <v>-2742713597.7746048</v>
      </c>
      <c r="R1262" s="3">
        <v>0.27781704729928824</v>
      </c>
      <c r="S1262" s="122">
        <f t="shared" si="61"/>
        <v>2905883752.0596924</v>
      </c>
      <c r="T1262" s="3">
        <v>2.7116342241698121E-2</v>
      </c>
      <c r="U1262" s="122">
        <f t="shared" si="62"/>
        <v>-866359807.73621321</v>
      </c>
      <c r="V1262" s="3">
        <f t="shared" si="63"/>
        <v>3.6073667479929314</v>
      </c>
    </row>
    <row r="1263" spans="13:22" x14ac:dyDescent="0.25">
      <c r="M1263" s="3">
        <v>1259</v>
      </c>
      <c r="N1263" s="122">
        <f>('CBA Result'!$G$163*_xlfn.GAMMA.INV(T1263,IF($O$2="Railway",$D$31,$D$32),IF($O$2="Railway",$F$31,$F$32)))</f>
        <v>518559569.06874621</v>
      </c>
      <c r="O1263" s="122">
        <f>'CBA Result'!$G$162+'CBA Result'!$G$166+'CBA Result'!$G$167+'CBA Result'!$G$168+'CBA Result'!$G$169</f>
        <v>36081859.323037572</v>
      </c>
      <c r="P1263" s="122">
        <f>'CBA Result'!$G$164+'CBA Result'!$G$165</f>
        <v>3215028601.0041852</v>
      </c>
      <c r="Q1263" s="122">
        <f>'CBA Result'!$G$149</f>
        <v>-2742713597.7746048</v>
      </c>
      <c r="R1263" s="3">
        <v>0.80460267269024111</v>
      </c>
      <c r="S1263" s="122">
        <f t="shared" si="61"/>
        <v>5365542982.0484085</v>
      </c>
      <c r="T1263" s="3">
        <v>0.77326858328821557</v>
      </c>
      <c r="U1263" s="122">
        <f t="shared" si="62"/>
        <v>-2450790395.7900238</v>
      </c>
      <c r="V1263" s="3">
        <f t="shared" si="63"/>
        <v>2.4156224949346567</v>
      </c>
    </row>
    <row r="1264" spans="13:22" x14ac:dyDescent="0.25">
      <c r="M1264" s="3">
        <v>1260</v>
      </c>
      <c r="N1264" s="122">
        <f>('CBA Result'!$G$163*_xlfn.GAMMA.INV(T1264,IF($O$2="Railway",$D$31,$D$32),IF($O$2="Railway",$F$31,$F$32)))</f>
        <v>866621654.01451266</v>
      </c>
      <c r="O1264" s="122">
        <f>'CBA Result'!$G$162+'CBA Result'!$G$166+'CBA Result'!$G$167+'CBA Result'!$G$168+'CBA Result'!$G$169</f>
        <v>36081859.323037572</v>
      </c>
      <c r="P1264" s="122">
        <f>'CBA Result'!$G$164+'CBA Result'!$G$165</f>
        <v>3215028601.0041852</v>
      </c>
      <c r="Q1264" s="122">
        <f>'CBA Result'!$G$149</f>
        <v>-2742713597.7746048</v>
      </c>
      <c r="R1264" s="3">
        <v>0.92853803270535162</v>
      </c>
      <c r="S1264" s="122">
        <f t="shared" si="61"/>
        <v>6374628272.6310463</v>
      </c>
      <c r="T1264" s="3">
        <v>0.99301635014121981</v>
      </c>
      <c r="U1264" s="122">
        <f t="shared" si="62"/>
        <v>-4095784077.9153819</v>
      </c>
      <c r="V1264" s="3">
        <f t="shared" si="63"/>
        <v>1.7767859944590918</v>
      </c>
    </row>
    <row r="1265" spans="13:22" x14ac:dyDescent="0.25">
      <c r="M1265" s="3">
        <v>1261</v>
      </c>
      <c r="N1265" s="122">
        <f>('CBA Result'!$G$163*_xlfn.GAMMA.INV(T1265,IF($O$2="Railway",$D$31,$D$32),IF($O$2="Railway",$F$31,$F$32)))</f>
        <v>503779122.49387467</v>
      </c>
      <c r="O1265" s="122">
        <f>'CBA Result'!$G$162+'CBA Result'!$G$166+'CBA Result'!$G$167+'CBA Result'!$G$168+'CBA Result'!$G$169</f>
        <v>36081859.323037572</v>
      </c>
      <c r="P1265" s="122">
        <f>'CBA Result'!$G$164+'CBA Result'!$G$165</f>
        <v>3215028601.0041852</v>
      </c>
      <c r="Q1265" s="122">
        <f>'CBA Result'!$G$149</f>
        <v>-2742713597.7746048</v>
      </c>
      <c r="R1265" s="3">
        <v>6.6492162963403212E-2</v>
      </c>
      <c r="S1265" s="122">
        <f t="shared" si="61"/>
        <v>1763054742.7652586</v>
      </c>
      <c r="T1265" s="3">
        <v>0.7461378947665136</v>
      </c>
      <c r="U1265" s="122">
        <f t="shared" si="62"/>
        <v>-2380935785.6895194</v>
      </c>
      <c r="V1265" s="3">
        <f t="shared" si="63"/>
        <v>0.96723134593705395</v>
      </c>
    </row>
    <row r="1266" spans="13:22" x14ac:dyDescent="0.25">
      <c r="M1266" s="3">
        <v>1262</v>
      </c>
      <c r="N1266" s="122">
        <f>('CBA Result'!$G$163*_xlfn.GAMMA.INV(T1266,IF($O$2="Railway",$D$31,$D$32),IF($O$2="Railway",$F$31,$F$32)))</f>
        <v>480608130.39607799</v>
      </c>
      <c r="O1266" s="122">
        <f>'CBA Result'!$G$162+'CBA Result'!$G$166+'CBA Result'!$G$167+'CBA Result'!$G$168+'CBA Result'!$G$169</f>
        <v>36081859.323037572</v>
      </c>
      <c r="P1266" s="122">
        <f>'CBA Result'!$G$164+'CBA Result'!$G$165</f>
        <v>3215028601.0041852</v>
      </c>
      <c r="Q1266" s="122">
        <f>'CBA Result'!$G$149</f>
        <v>-2742713597.7746048</v>
      </c>
      <c r="R1266" s="3">
        <v>0.62202361633506764</v>
      </c>
      <c r="S1266" s="122">
        <f t="shared" si="61"/>
        <v>4399436936.8972368</v>
      </c>
      <c r="T1266" s="3">
        <v>0.6992085271764138</v>
      </c>
      <c r="U1266" s="122">
        <f t="shared" si="62"/>
        <v>-2271426197.4349093</v>
      </c>
      <c r="V1266" s="3">
        <f t="shared" si="63"/>
        <v>2.164334871266373</v>
      </c>
    </row>
    <row r="1267" spans="13:22" x14ac:dyDescent="0.25">
      <c r="M1267" s="3">
        <v>1263</v>
      </c>
      <c r="N1267" s="122">
        <f>('CBA Result'!$G$163*_xlfn.GAMMA.INV(T1267,IF($O$2="Railway",$D$31,$D$32),IF($O$2="Railway",$F$31,$F$32)))</f>
        <v>402969396.09598005</v>
      </c>
      <c r="O1267" s="122">
        <f>'CBA Result'!$G$162+'CBA Result'!$G$166+'CBA Result'!$G$167+'CBA Result'!$G$168+'CBA Result'!$G$169</f>
        <v>36081859.323037572</v>
      </c>
      <c r="P1267" s="122">
        <f>'CBA Result'!$G$164+'CBA Result'!$G$165</f>
        <v>3215028601.0041852</v>
      </c>
      <c r="Q1267" s="122">
        <f>'CBA Result'!$G$149</f>
        <v>-2742713597.7746048</v>
      </c>
      <c r="R1267" s="3">
        <v>0.2870624635621728</v>
      </c>
      <c r="S1267" s="122">
        <f t="shared" si="61"/>
        <v>2947013173.3893151</v>
      </c>
      <c r="T1267" s="3">
        <v>0.50665434201870441</v>
      </c>
      <c r="U1267" s="122">
        <f t="shared" si="62"/>
        <v>-1904493880.0818989</v>
      </c>
      <c r="V1267" s="3">
        <f t="shared" si="63"/>
        <v>1.7779340034753601</v>
      </c>
    </row>
    <row r="1268" spans="13:22" x14ac:dyDescent="0.25">
      <c r="M1268" s="3">
        <v>1264</v>
      </c>
      <c r="N1268" s="122">
        <f>('CBA Result'!$G$163*_xlfn.GAMMA.INV(T1268,IF($O$2="Railway",$D$31,$D$32),IF($O$2="Railway",$F$31,$F$32)))</f>
        <v>413635248.02060771</v>
      </c>
      <c r="O1268" s="122">
        <f>'CBA Result'!$G$162+'CBA Result'!$G$166+'CBA Result'!$G$167+'CBA Result'!$G$168+'CBA Result'!$G$169</f>
        <v>36081859.323037572</v>
      </c>
      <c r="P1268" s="122">
        <f>'CBA Result'!$G$164+'CBA Result'!$G$165</f>
        <v>3215028601.0041852</v>
      </c>
      <c r="Q1268" s="122">
        <f>'CBA Result'!$G$149</f>
        <v>-2742713597.7746048</v>
      </c>
      <c r="R1268" s="3">
        <v>0.48102280798156172</v>
      </c>
      <c r="S1268" s="122">
        <f t="shared" si="61"/>
        <v>3776958055.5797729</v>
      </c>
      <c r="T1268" s="3">
        <v>0.53575820986908984</v>
      </c>
      <c r="U1268" s="122">
        <f t="shared" si="62"/>
        <v>-1954902297.9744451</v>
      </c>
      <c r="V1268" s="3">
        <f t="shared" si="63"/>
        <v>2.1620902319787798</v>
      </c>
    </row>
    <row r="1269" spans="13:22" x14ac:dyDescent="0.25">
      <c r="M1269" s="3">
        <v>1265</v>
      </c>
      <c r="N1269" s="122">
        <f>('CBA Result'!$G$163*_xlfn.GAMMA.INV(T1269,IF($O$2="Railway",$D$31,$D$32),IF($O$2="Railway",$F$31,$F$32)))</f>
        <v>353255731.95334011</v>
      </c>
      <c r="O1269" s="122">
        <f>'CBA Result'!$G$162+'CBA Result'!$G$166+'CBA Result'!$G$167+'CBA Result'!$G$168+'CBA Result'!$G$169</f>
        <v>36081859.323037572</v>
      </c>
      <c r="P1269" s="122">
        <f>'CBA Result'!$G$164+'CBA Result'!$G$165</f>
        <v>3215028601.0041852</v>
      </c>
      <c r="Q1269" s="122">
        <f>'CBA Result'!$G$149</f>
        <v>-2742713597.7746048</v>
      </c>
      <c r="R1269" s="3">
        <v>0.54071619202245158</v>
      </c>
      <c r="S1269" s="122">
        <f t="shared" si="61"/>
        <v>4034305401.5590067</v>
      </c>
      <c r="T1269" s="3">
        <v>0.36609993490734494</v>
      </c>
      <c r="U1269" s="122">
        <f t="shared" si="62"/>
        <v>-1669539637.8159332</v>
      </c>
      <c r="V1269" s="3">
        <f t="shared" si="63"/>
        <v>2.6496184293188318</v>
      </c>
    </row>
    <row r="1270" spans="13:22" x14ac:dyDescent="0.25">
      <c r="M1270" s="3">
        <v>1266</v>
      </c>
      <c r="N1270" s="122">
        <f>('CBA Result'!$G$163*_xlfn.GAMMA.INV(T1270,IF($O$2="Railway",$D$31,$D$32),IF($O$2="Railway",$F$31,$F$32)))</f>
        <v>718872098.22480893</v>
      </c>
      <c r="O1270" s="122">
        <f>'CBA Result'!$G$162+'CBA Result'!$G$166+'CBA Result'!$G$167+'CBA Result'!$G$168+'CBA Result'!$G$169</f>
        <v>36081859.323037572</v>
      </c>
      <c r="P1270" s="122">
        <f>'CBA Result'!$G$164+'CBA Result'!$G$165</f>
        <v>3215028601.0041852</v>
      </c>
      <c r="Q1270" s="122">
        <f>'CBA Result'!$G$149</f>
        <v>-2742713597.7746048</v>
      </c>
      <c r="R1270" s="3">
        <v>0.76266047892767841</v>
      </c>
      <c r="S1270" s="122">
        <f t="shared" si="61"/>
        <v>5114443089.9947405</v>
      </c>
      <c r="T1270" s="3">
        <v>0.96402015847963041</v>
      </c>
      <c r="U1270" s="122">
        <f t="shared" si="62"/>
        <v>-3397497489.622488</v>
      </c>
      <c r="V1270" s="3">
        <f t="shared" si="63"/>
        <v>1.7275647930485341</v>
      </c>
    </row>
    <row r="1271" spans="13:22" x14ac:dyDescent="0.25">
      <c r="M1271" s="3">
        <v>1267</v>
      </c>
      <c r="N1271" s="122">
        <f>('CBA Result'!$G$163*_xlfn.GAMMA.INV(T1271,IF($O$2="Railway",$D$31,$D$32),IF($O$2="Railway",$F$31,$F$32)))</f>
        <v>489881486.341501</v>
      </c>
      <c r="O1271" s="122">
        <f>'CBA Result'!$G$162+'CBA Result'!$G$166+'CBA Result'!$G$167+'CBA Result'!$G$168+'CBA Result'!$G$169</f>
        <v>36081859.323037572</v>
      </c>
      <c r="P1271" s="122">
        <f>'CBA Result'!$G$164+'CBA Result'!$G$165</f>
        <v>3215028601.0041852</v>
      </c>
      <c r="Q1271" s="122">
        <f>'CBA Result'!$G$149</f>
        <v>-2742713597.7746048</v>
      </c>
      <c r="R1271" s="3">
        <v>0.67579181312457581</v>
      </c>
      <c r="S1271" s="122">
        <f t="shared" si="61"/>
        <v>4656235435.4839821</v>
      </c>
      <c r="T1271" s="3">
        <v>0.71863193889820909</v>
      </c>
      <c r="U1271" s="122">
        <f t="shared" si="62"/>
        <v>-2315253470.2178597</v>
      </c>
      <c r="V1271" s="3">
        <f t="shared" si="63"/>
        <v>2.2382857202502704</v>
      </c>
    </row>
    <row r="1272" spans="13:22" x14ac:dyDescent="0.25">
      <c r="M1272" s="3">
        <v>1268</v>
      </c>
      <c r="N1272" s="122">
        <f>('CBA Result'!$G$163*_xlfn.GAMMA.INV(T1272,IF($O$2="Railway",$D$31,$D$32),IF($O$2="Railway",$F$31,$F$32)))</f>
        <v>288258928.67573899</v>
      </c>
      <c r="O1272" s="122">
        <f>'CBA Result'!$G$162+'CBA Result'!$G$166+'CBA Result'!$G$167+'CBA Result'!$G$168+'CBA Result'!$G$169</f>
        <v>36081859.323037572</v>
      </c>
      <c r="P1272" s="122">
        <f>'CBA Result'!$G$164+'CBA Result'!$G$165</f>
        <v>3215028601.0041852</v>
      </c>
      <c r="Q1272" s="122">
        <f>'CBA Result'!$G$149</f>
        <v>-2742713597.7746048</v>
      </c>
      <c r="R1272" s="3">
        <v>0.20223156113602847</v>
      </c>
      <c r="S1272" s="122">
        <f t="shared" si="61"/>
        <v>2554767240.1849136</v>
      </c>
      <c r="T1272" s="3">
        <v>0.1928772244467295</v>
      </c>
      <c r="U1272" s="122">
        <f t="shared" si="62"/>
        <v>-1362354984.9208663</v>
      </c>
      <c r="V1272" s="3">
        <f t="shared" si="63"/>
        <v>2.1133317380938905</v>
      </c>
    </row>
    <row r="1273" spans="13:22" x14ac:dyDescent="0.25">
      <c r="M1273" s="3">
        <v>1269</v>
      </c>
      <c r="N1273" s="122">
        <f>('CBA Result'!$G$163*_xlfn.GAMMA.INV(T1273,IF($O$2="Railway",$D$31,$D$32),IF($O$2="Railway",$F$31,$F$32)))</f>
        <v>365413117.78927076</v>
      </c>
      <c r="O1273" s="122">
        <f>'CBA Result'!$G$162+'CBA Result'!$G$166+'CBA Result'!$G$167+'CBA Result'!$G$168+'CBA Result'!$G$169</f>
        <v>36081859.323037572</v>
      </c>
      <c r="P1273" s="122">
        <f>'CBA Result'!$G$164+'CBA Result'!$G$165</f>
        <v>3215028601.0041852</v>
      </c>
      <c r="Q1273" s="122">
        <f>'CBA Result'!$G$149</f>
        <v>-2742713597.7746048</v>
      </c>
      <c r="R1273" s="3">
        <v>0.89239340867465067</v>
      </c>
      <c r="S1273" s="122">
        <f t="shared" si="61"/>
        <v>6012818304.70578</v>
      </c>
      <c r="T1273" s="3">
        <v>0.40073547368916806</v>
      </c>
      <c r="U1273" s="122">
        <f t="shared" si="62"/>
        <v>-1726997268.957752</v>
      </c>
      <c r="V1273" s="3">
        <f t="shared" si="63"/>
        <v>3.7141421107684471</v>
      </c>
    </row>
    <row r="1274" spans="13:22" x14ac:dyDescent="0.25">
      <c r="M1274" s="3">
        <v>1270</v>
      </c>
      <c r="N1274" s="122">
        <f>('CBA Result'!$G$163*_xlfn.GAMMA.INV(T1274,IF($O$2="Railway",$D$31,$D$32),IF($O$2="Railway",$F$31,$F$32)))</f>
        <v>281185466.85890514</v>
      </c>
      <c r="O1274" s="122">
        <f>'CBA Result'!$G$162+'CBA Result'!$G$166+'CBA Result'!$G$167+'CBA Result'!$G$168+'CBA Result'!$G$169</f>
        <v>36081859.323037572</v>
      </c>
      <c r="P1274" s="122">
        <f>'CBA Result'!$G$164+'CBA Result'!$G$165</f>
        <v>3215028601.0041852</v>
      </c>
      <c r="Q1274" s="122">
        <f>'CBA Result'!$G$149</f>
        <v>-2742713597.7746048</v>
      </c>
      <c r="R1274" s="3">
        <v>6.8636285884173587E-2</v>
      </c>
      <c r="S1274" s="122">
        <f t="shared" si="61"/>
        <v>1779329770.3717258</v>
      </c>
      <c r="T1274" s="3">
        <v>0.17638517310755042</v>
      </c>
      <c r="U1274" s="122">
        <f t="shared" si="62"/>
        <v>-1328924742.1489203</v>
      </c>
      <c r="V1274" s="3">
        <f t="shared" si="63"/>
        <v>1.5776642800429719</v>
      </c>
    </row>
    <row r="1275" spans="13:22" x14ac:dyDescent="0.25">
      <c r="M1275" s="3">
        <v>1271</v>
      </c>
      <c r="N1275" s="122">
        <f>('CBA Result'!$G$163*_xlfn.GAMMA.INV(T1275,IF($O$2="Railway",$D$31,$D$32),IF($O$2="Railway",$F$31,$F$32)))</f>
        <v>338987982.10099041</v>
      </c>
      <c r="O1275" s="122">
        <f>'CBA Result'!$G$162+'CBA Result'!$G$166+'CBA Result'!$G$167+'CBA Result'!$G$168+'CBA Result'!$G$169</f>
        <v>36081859.323037572</v>
      </c>
      <c r="P1275" s="122">
        <f>'CBA Result'!$G$164+'CBA Result'!$G$165</f>
        <v>3215028601.0041852</v>
      </c>
      <c r="Q1275" s="122">
        <f>'CBA Result'!$G$149</f>
        <v>-2742713597.7746048</v>
      </c>
      <c r="R1275" s="3">
        <v>0.34569287022778339</v>
      </c>
      <c r="S1275" s="122">
        <f t="shared" si="61"/>
        <v>3202242457.2443695</v>
      </c>
      <c r="T1275" s="3">
        <v>0.3258331867026838</v>
      </c>
      <c r="U1275" s="122">
        <f t="shared" si="62"/>
        <v>-1602108109.4180117</v>
      </c>
      <c r="V1275" s="3">
        <f t="shared" si="63"/>
        <v>2.2328782169187735</v>
      </c>
    </row>
    <row r="1276" spans="13:22" x14ac:dyDescent="0.25">
      <c r="M1276" s="3">
        <v>1272</v>
      </c>
      <c r="N1276" s="122">
        <f>('CBA Result'!$G$163*_xlfn.GAMMA.INV(T1276,IF($O$2="Railway",$D$31,$D$32),IF($O$2="Railway",$F$31,$F$32)))</f>
        <v>288810298.53596598</v>
      </c>
      <c r="O1276" s="122">
        <f>'CBA Result'!$G$162+'CBA Result'!$G$166+'CBA Result'!$G$167+'CBA Result'!$G$168+'CBA Result'!$G$169</f>
        <v>36081859.323037572</v>
      </c>
      <c r="P1276" s="122">
        <f>'CBA Result'!$G$164+'CBA Result'!$G$165</f>
        <v>3215028601.0041852</v>
      </c>
      <c r="Q1276" s="122">
        <f>'CBA Result'!$G$149</f>
        <v>-2742713597.7746048</v>
      </c>
      <c r="R1276" s="3">
        <v>0.82951773217090241</v>
      </c>
      <c r="S1276" s="122">
        <f t="shared" si="61"/>
        <v>5528577989.3929195</v>
      </c>
      <c r="T1276" s="3">
        <v>0.19418903822190559</v>
      </c>
      <c r="U1276" s="122">
        <f t="shared" si="62"/>
        <v>-1364960841.6798093</v>
      </c>
      <c r="V1276" s="3">
        <f t="shared" si="63"/>
        <v>4.2883795406528016</v>
      </c>
    </row>
    <row r="1277" spans="13:22" x14ac:dyDescent="0.25">
      <c r="M1277" s="3">
        <v>1273</v>
      </c>
      <c r="N1277" s="122">
        <f>('CBA Result'!$G$163*_xlfn.GAMMA.INV(T1277,IF($O$2="Railway",$D$31,$D$32),IF($O$2="Railway",$F$31,$F$32)))</f>
        <v>449515477.08194143</v>
      </c>
      <c r="O1277" s="122">
        <f>'CBA Result'!$G$162+'CBA Result'!$G$166+'CBA Result'!$G$167+'CBA Result'!$G$168+'CBA Result'!$G$169</f>
        <v>36081859.323037572</v>
      </c>
      <c r="P1277" s="122">
        <f>'CBA Result'!$G$164+'CBA Result'!$G$165</f>
        <v>3215028601.0041852</v>
      </c>
      <c r="Q1277" s="122">
        <f>'CBA Result'!$G$149</f>
        <v>-2742713597.7746048</v>
      </c>
      <c r="R1277" s="3">
        <v>6.652158363741334E-3</v>
      </c>
      <c r="S1277" s="122">
        <f t="shared" si="61"/>
        <v>1069438042.6381645</v>
      </c>
      <c r="T1277" s="3">
        <v>0.62806146184606682</v>
      </c>
      <c r="U1277" s="122">
        <f t="shared" si="62"/>
        <v>-2124477648.6717246</v>
      </c>
      <c r="V1277" s="3">
        <f t="shared" si="63"/>
        <v>0.73196127999529192</v>
      </c>
    </row>
    <row r="1278" spans="13:22" x14ac:dyDescent="0.25">
      <c r="M1278" s="3">
        <v>1274</v>
      </c>
      <c r="N1278" s="122">
        <f>('CBA Result'!$G$163*_xlfn.GAMMA.INV(T1278,IF($O$2="Railway",$D$31,$D$32),IF($O$2="Railway",$F$31,$F$32)))</f>
        <v>207700658.29144466</v>
      </c>
      <c r="O1278" s="122">
        <f>'CBA Result'!$G$162+'CBA Result'!$G$166+'CBA Result'!$G$167+'CBA Result'!$G$168+'CBA Result'!$G$169</f>
        <v>36081859.323037572</v>
      </c>
      <c r="P1278" s="122">
        <f>'CBA Result'!$G$164+'CBA Result'!$G$165</f>
        <v>3215028601.0041852</v>
      </c>
      <c r="Q1278" s="122">
        <f>'CBA Result'!$G$149</f>
        <v>-2742713597.7746048</v>
      </c>
      <c r="R1278" s="3">
        <v>0.94708783984612188</v>
      </c>
      <c r="S1278" s="122">
        <f t="shared" si="61"/>
        <v>6607185689.2003384</v>
      </c>
      <c r="T1278" s="3">
        <v>4.9758212060194817E-2</v>
      </c>
      <c r="U1278" s="122">
        <f t="shared" si="62"/>
        <v>-981624501.60562992</v>
      </c>
      <c r="V1278" s="3">
        <f t="shared" si="63"/>
        <v>6.9792147563643576</v>
      </c>
    </row>
    <row r="1279" spans="13:22" x14ac:dyDescent="0.25">
      <c r="M1279" s="3">
        <v>1275</v>
      </c>
      <c r="N1279" s="122">
        <f>('CBA Result'!$G$163*_xlfn.GAMMA.INV(T1279,IF($O$2="Railway",$D$31,$D$32),IF($O$2="Railway",$F$31,$F$32)))</f>
        <v>383154713.08636707</v>
      </c>
      <c r="O1279" s="122">
        <f>'CBA Result'!$G$162+'CBA Result'!$G$166+'CBA Result'!$G$167+'CBA Result'!$G$168+'CBA Result'!$G$169</f>
        <v>36081859.323037572</v>
      </c>
      <c r="P1279" s="122">
        <f>'CBA Result'!$G$164+'CBA Result'!$G$165</f>
        <v>3215028601.0041852</v>
      </c>
      <c r="Q1279" s="122">
        <f>'CBA Result'!$G$149</f>
        <v>-2742713597.7746048</v>
      </c>
      <c r="R1279" s="3">
        <v>0.46852954351494414</v>
      </c>
      <c r="S1279" s="122">
        <f t="shared" si="61"/>
        <v>3723755092.8940773</v>
      </c>
      <c r="T1279" s="3">
        <v>0.45121846668639098</v>
      </c>
      <c r="U1279" s="122">
        <f t="shared" si="62"/>
        <v>-1810846712.5967965</v>
      </c>
      <c r="V1279" s="3">
        <f t="shared" si="63"/>
        <v>2.2878754101512739</v>
      </c>
    </row>
    <row r="1280" spans="13:22" x14ac:dyDescent="0.25">
      <c r="M1280" s="3">
        <v>1276</v>
      </c>
      <c r="N1280" s="122">
        <f>('CBA Result'!$G$163*_xlfn.GAMMA.INV(T1280,IF($O$2="Railway",$D$31,$D$32),IF($O$2="Railway",$F$31,$F$32)))</f>
        <v>925919417.00269902</v>
      </c>
      <c r="O1280" s="122">
        <f>'CBA Result'!$G$162+'CBA Result'!$G$166+'CBA Result'!$G$167+'CBA Result'!$G$168+'CBA Result'!$G$169</f>
        <v>36081859.323037572</v>
      </c>
      <c r="P1280" s="122">
        <f>'CBA Result'!$G$164+'CBA Result'!$G$165</f>
        <v>3215028601.0041852</v>
      </c>
      <c r="Q1280" s="122">
        <f>'CBA Result'!$G$149</f>
        <v>-2742713597.7746048</v>
      </c>
      <c r="R1280" s="3">
        <v>0.69896979061032027</v>
      </c>
      <c r="S1280" s="122">
        <f t="shared" si="61"/>
        <v>4772306043.804657</v>
      </c>
      <c r="T1280" s="3">
        <v>0.99655906532722427</v>
      </c>
      <c r="U1280" s="122">
        <f t="shared" si="62"/>
        <v>-4376034210.5747108</v>
      </c>
      <c r="V1280" s="3">
        <f t="shared" si="63"/>
        <v>1.3103890518665071</v>
      </c>
    </row>
    <row r="1281" spans="13:22" x14ac:dyDescent="0.25">
      <c r="M1281" s="3">
        <v>1277</v>
      </c>
      <c r="N1281" s="122">
        <f>('CBA Result'!$G$163*_xlfn.GAMMA.INV(T1281,IF($O$2="Railway",$D$31,$D$32),IF($O$2="Railway",$F$31,$F$32)))</f>
        <v>486640454.71883124</v>
      </c>
      <c r="O1281" s="122">
        <f>'CBA Result'!$G$162+'CBA Result'!$G$166+'CBA Result'!$G$167+'CBA Result'!$G$168+'CBA Result'!$G$169</f>
        <v>36081859.323037572</v>
      </c>
      <c r="P1281" s="122">
        <f>'CBA Result'!$G$164+'CBA Result'!$G$165</f>
        <v>3215028601.0041852</v>
      </c>
      <c r="Q1281" s="122">
        <f>'CBA Result'!$G$149</f>
        <v>-2742713597.7746048</v>
      </c>
      <c r="R1281" s="3">
        <v>0.28707151973883571</v>
      </c>
      <c r="S1281" s="122">
        <f t="shared" si="61"/>
        <v>2947053316.8617005</v>
      </c>
      <c r="T1281" s="3">
        <v>0.71194018008126225</v>
      </c>
      <c r="U1281" s="122">
        <f t="shared" si="62"/>
        <v>-2299935868.0616493</v>
      </c>
      <c r="V1281" s="3">
        <f t="shared" si="63"/>
        <v>1.5086401664877043</v>
      </c>
    </row>
    <row r="1282" spans="13:22" x14ac:dyDescent="0.25">
      <c r="M1282" s="3">
        <v>1278</v>
      </c>
      <c r="N1282" s="122">
        <f>('CBA Result'!$G$163*_xlfn.GAMMA.INV(T1282,IF($O$2="Railway",$D$31,$D$32),IF($O$2="Railway",$F$31,$F$32)))</f>
        <v>262735654.70991859</v>
      </c>
      <c r="O1282" s="122">
        <f>'CBA Result'!$G$162+'CBA Result'!$G$166+'CBA Result'!$G$167+'CBA Result'!$G$168+'CBA Result'!$G$169</f>
        <v>36081859.323037572</v>
      </c>
      <c r="P1282" s="122">
        <f>'CBA Result'!$G$164+'CBA Result'!$G$165</f>
        <v>3215028601.0041852</v>
      </c>
      <c r="Q1282" s="122">
        <f>'CBA Result'!$G$149</f>
        <v>-2742713597.7746048</v>
      </c>
      <c r="R1282" s="3">
        <v>0.25613020139590492</v>
      </c>
      <c r="S1282" s="122">
        <f t="shared" si="61"/>
        <v>2808124130.0324454</v>
      </c>
      <c r="T1282" s="3">
        <v>0.13656731779148945</v>
      </c>
      <c r="U1282" s="122">
        <f t="shared" si="62"/>
        <v>-1241728159.3145344</v>
      </c>
      <c r="V1282" s="3">
        <f t="shared" si="63"/>
        <v>2.5021109658820273</v>
      </c>
    </row>
    <row r="1283" spans="13:22" x14ac:dyDescent="0.25">
      <c r="M1283" s="3">
        <v>1279</v>
      </c>
      <c r="N1283" s="122">
        <f>('CBA Result'!$G$163*_xlfn.GAMMA.INV(T1283,IF($O$2="Railway",$D$31,$D$32),IF($O$2="Railway",$F$31,$F$32)))</f>
        <v>488144796.00619525</v>
      </c>
      <c r="O1283" s="122">
        <f>'CBA Result'!$G$162+'CBA Result'!$G$166+'CBA Result'!$G$167+'CBA Result'!$G$168+'CBA Result'!$G$169</f>
        <v>36081859.323037572</v>
      </c>
      <c r="P1283" s="122">
        <f>'CBA Result'!$G$164+'CBA Result'!$G$165</f>
        <v>3215028601.0041852</v>
      </c>
      <c r="Q1283" s="122">
        <f>'CBA Result'!$G$149</f>
        <v>-2742713597.7746048</v>
      </c>
      <c r="R1283" s="3">
        <v>0.95893448388870584</v>
      </c>
      <c r="S1283" s="122">
        <f t="shared" si="61"/>
        <v>6784803685.2140341</v>
      </c>
      <c r="T1283" s="3">
        <v>0.71505916522765922</v>
      </c>
      <c r="U1283" s="122">
        <f t="shared" si="62"/>
        <v>-2307045610.893477</v>
      </c>
      <c r="V1283" s="3">
        <f t="shared" si="63"/>
        <v>3.1681343039042096</v>
      </c>
    </row>
    <row r="1284" spans="13:22" x14ac:dyDescent="0.25">
      <c r="M1284" s="3">
        <v>1280</v>
      </c>
      <c r="N1284" s="122">
        <f>('CBA Result'!$G$163*_xlfn.GAMMA.INV(T1284,IF($O$2="Railway",$D$31,$D$32),IF($O$2="Railway",$F$31,$F$32)))</f>
        <v>672815096.77429652</v>
      </c>
      <c r="O1284" s="122">
        <f>'CBA Result'!$G$162+'CBA Result'!$G$166+'CBA Result'!$G$167+'CBA Result'!$G$168+'CBA Result'!$G$169</f>
        <v>36081859.323037572</v>
      </c>
      <c r="P1284" s="122">
        <f>'CBA Result'!$G$164+'CBA Result'!$G$165</f>
        <v>3215028601.0041852</v>
      </c>
      <c r="Q1284" s="122">
        <f>'CBA Result'!$G$149</f>
        <v>-2742713597.7746048</v>
      </c>
      <c r="R1284" s="3">
        <v>0.85864577864298763</v>
      </c>
      <c r="S1284" s="122">
        <f t="shared" si="61"/>
        <v>5737093649.3369474</v>
      </c>
      <c r="T1284" s="3">
        <v>0.94255665898096541</v>
      </c>
      <c r="U1284" s="122">
        <f t="shared" si="62"/>
        <v>-3179825184.3625331</v>
      </c>
      <c r="V1284" s="3">
        <f t="shared" si="63"/>
        <v>2.0271525105008323</v>
      </c>
    </row>
    <row r="1285" spans="13:22" x14ac:dyDescent="0.25">
      <c r="M1285" s="3">
        <v>1281</v>
      </c>
      <c r="N1285" s="122">
        <f>('CBA Result'!$G$163*_xlfn.GAMMA.INV(T1285,IF($O$2="Railway",$D$31,$D$32),IF($O$2="Railway",$F$31,$F$32)))</f>
        <v>264263038.86535522</v>
      </c>
      <c r="O1285" s="122">
        <f>'CBA Result'!$G$162+'CBA Result'!$G$166+'CBA Result'!$G$167+'CBA Result'!$G$168+'CBA Result'!$G$169</f>
        <v>36081859.323037572</v>
      </c>
      <c r="P1285" s="122">
        <f>'CBA Result'!$G$164+'CBA Result'!$G$165</f>
        <v>3215028601.0041852</v>
      </c>
      <c r="Q1285" s="122">
        <f>'CBA Result'!$G$149</f>
        <v>-2742713597.7746048</v>
      </c>
      <c r="R1285" s="3">
        <v>0.55780797812247451</v>
      </c>
      <c r="S1285" s="122">
        <f t="shared" si="61"/>
        <v>4109344114.6354079</v>
      </c>
      <c r="T1285" s="3">
        <v>0.13967630261438546</v>
      </c>
      <c r="U1285" s="122">
        <f t="shared" si="62"/>
        <v>-1248946806.2012331</v>
      </c>
      <c r="V1285" s="3">
        <f t="shared" si="63"/>
        <v>3.5307260412764943</v>
      </c>
    </row>
    <row r="1286" spans="13:22" x14ac:dyDescent="0.25">
      <c r="M1286" s="3">
        <v>1282</v>
      </c>
      <c r="N1286" s="122">
        <f>('CBA Result'!$G$163*_xlfn.GAMMA.INV(T1286,IF($O$2="Railway",$D$31,$D$32),IF($O$2="Railway",$F$31,$F$32)))</f>
        <v>518362937.487881</v>
      </c>
      <c r="O1286" s="122">
        <f>'CBA Result'!$G$162+'CBA Result'!$G$166+'CBA Result'!$G$167+'CBA Result'!$G$168+'CBA Result'!$G$169</f>
        <v>36081859.323037572</v>
      </c>
      <c r="P1286" s="122">
        <f>'CBA Result'!$G$164+'CBA Result'!$G$165</f>
        <v>3215028601.0041852</v>
      </c>
      <c r="Q1286" s="122">
        <f>'CBA Result'!$G$149</f>
        <v>-2742713597.7746048</v>
      </c>
      <c r="R1286" s="3">
        <v>0.43330001787539552</v>
      </c>
      <c r="S1286" s="122">
        <f t="shared" ref="S1286:S1349" si="64">_xlfn.BETA.INV(R1286,IF($O$2="Railway",$I$30,$J$30),IF($O$2="Railway",$I$31,$J$31),IF($O$2="Railway",$I$27,$J$27),IF($O$2="Railway",$I$29,$J$29))*P1286</f>
        <v>3574370407.7847104</v>
      </c>
      <c r="T1286" s="3">
        <v>0.77292197226771575</v>
      </c>
      <c r="U1286" s="122">
        <f t="shared" ref="U1286:U1349" si="65">_xlfn.GAMMA.INV(T1286,IF($O$2="Railway",$D$31,$D$32),IF($O$2="Railway",$F$31,$F$32))*Q1286</f>
        <v>-2449861085.410584</v>
      </c>
      <c r="V1286" s="3">
        <f t="shared" ref="V1286:V1349" si="66">(N1286+O1286+S1286)/-U1286</f>
        <v>1.6853262534694538</v>
      </c>
    </row>
    <row r="1287" spans="13:22" x14ac:dyDescent="0.25">
      <c r="M1287" s="3">
        <v>1283</v>
      </c>
      <c r="N1287" s="122">
        <f>('CBA Result'!$G$163*_xlfn.GAMMA.INV(T1287,IF($O$2="Railway",$D$31,$D$32),IF($O$2="Railway",$F$31,$F$32)))</f>
        <v>418984822.40281564</v>
      </c>
      <c r="O1287" s="122">
        <f>'CBA Result'!$G$162+'CBA Result'!$G$166+'CBA Result'!$G$167+'CBA Result'!$G$168+'CBA Result'!$G$169</f>
        <v>36081859.323037572</v>
      </c>
      <c r="P1287" s="122">
        <f>'CBA Result'!$G$164+'CBA Result'!$G$165</f>
        <v>3215028601.0041852</v>
      </c>
      <c r="Q1287" s="122">
        <f>'CBA Result'!$G$149</f>
        <v>-2742713597.7746048</v>
      </c>
      <c r="R1287" s="3">
        <v>0.4250407128164303</v>
      </c>
      <c r="S1287" s="122">
        <f t="shared" si="64"/>
        <v>3539421103.2869835</v>
      </c>
      <c r="T1287" s="3">
        <v>0.55010631468495808</v>
      </c>
      <c r="U1287" s="122">
        <f t="shared" si="65"/>
        <v>-1980185189.8532398</v>
      </c>
      <c r="V1287" s="3">
        <f t="shared" si="66"/>
        <v>2.0172294013111398</v>
      </c>
    </row>
    <row r="1288" spans="13:22" x14ac:dyDescent="0.25">
      <c r="M1288" s="3">
        <v>1284</v>
      </c>
      <c r="N1288" s="122">
        <f>('CBA Result'!$G$163*_xlfn.GAMMA.INV(T1288,IF($O$2="Railway",$D$31,$D$32),IF($O$2="Railway",$F$31,$F$32)))</f>
        <v>672859620.16079891</v>
      </c>
      <c r="O1288" s="122">
        <f>'CBA Result'!$G$162+'CBA Result'!$G$166+'CBA Result'!$G$167+'CBA Result'!$G$168+'CBA Result'!$G$169</f>
        <v>36081859.323037572</v>
      </c>
      <c r="P1288" s="122">
        <f>'CBA Result'!$G$164+'CBA Result'!$G$165</f>
        <v>3215028601.0041852</v>
      </c>
      <c r="Q1288" s="122">
        <f>'CBA Result'!$G$149</f>
        <v>-2742713597.7746048</v>
      </c>
      <c r="R1288" s="3">
        <v>0.39691330116514667</v>
      </c>
      <c r="S1288" s="122">
        <f t="shared" si="64"/>
        <v>3420370134.4819756</v>
      </c>
      <c r="T1288" s="3">
        <v>0.94258197975559566</v>
      </c>
      <c r="U1288" s="122">
        <f t="shared" si="65"/>
        <v>-3180035608.5732436</v>
      </c>
      <c r="V1288" s="3">
        <f t="shared" si="66"/>
        <v>1.2985111244771474</v>
      </c>
    </row>
    <row r="1289" spans="13:22" x14ac:dyDescent="0.25">
      <c r="M1289" s="3">
        <v>1285</v>
      </c>
      <c r="N1289" s="122">
        <f>('CBA Result'!$G$163*_xlfn.GAMMA.INV(T1289,IF($O$2="Railway",$D$31,$D$32),IF($O$2="Railway",$F$31,$F$32)))</f>
        <v>347435847.18731827</v>
      </c>
      <c r="O1289" s="122">
        <f>'CBA Result'!$G$162+'CBA Result'!$G$166+'CBA Result'!$G$167+'CBA Result'!$G$168+'CBA Result'!$G$169</f>
        <v>36081859.323037572</v>
      </c>
      <c r="P1289" s="122">
        <f>'CBA Result'!$G$164+'CBA Result'!$G$165</f>
        <v>3215028601.0041852</v>
      </c>
      <c r="Q1289" s="122">
        <f>'CBA Result'!$G$149</f>
        <v>-2742713597.7746048</v>
      </c>
      <c r="R1289" s="3">
        <v>0.20029926163284384</v>
      </c>
      <c r="S1289" s="122">
        <f t="shared" si="64"/>
        <v>2545331656.0914502</v>
      </c>
      <c r="T1289" s="3">
        <v>0.34960181434452475</v>
      </c>
      <c r="U1289" s="122">
        <f t="shared" si="65"/>
        <v>-1642033988.4364691</v>
      </c>
      <c r="V1289" s="3">
        <f t="shared" si="66"/>
        <v>1.7836715824564824</v>
      </c>
    </row>
    <row r="1290" spans="13:22" x14ac:dyDescent="0.25">
      <c r="M1290" s="3">
        <v>1286</v>
      </c>
      <c r="N1290" s="122">
        <f>('CBA Result'!$G$163*_xlfn.GAMMA.INV(T1290,IF($O$2="Railway",$D$31,$D$32),IF($O$2="Railway",$F$31,$F$32)))</f>
        <v>573344500.59168744</v>
      </c>
      <c r="O1290" s="122">
        <f>'CBA Result'!$G$162+'CBA Result'!$G$166+'CBA Result'!$G$167+'CBA Result'!$G$168+'CBA Result'!$G$169</f>
        <v>36081859.323037572</v>
      </c>
      <c r="P1290" s="122">
        <f>'CBA Result'!$G$164+'CBA Result'!$G$165</f>
        <v>3215028601.0041852</v>
      </c>
      <c r="Q1290" s="122">
        <f>'CBA Result'!$G$149</f>
        <v>-2742713597.7746048</v>
      </c>
      <c r="R1290" s="3">
        <v>0.85157076165007961</v>
      </c>
      <c r="S1290" s="122">
        <f t="shared" si="64"/>
        <v>5684350334.5694857</v>
      </c>
      <c r="T1290" s="3">
        <v>0.85534418292965064</v>
      </c>
      <c r="U1290" s="122">
        <f t="shared" si="65"/>
        <v>-2709712209.2502608</v>
      </c>
      <c r="V1290" s="3">
        <f t="shared" si="66"/>
        <v>2.3226734828144759</v>
      </c>
    </row>
    <row r="1291" spans="13:22" x14ac:dyDescent="0.25">
      <c r="M1291" s="3">
        <v>1287</v>
      </c>
      <c r="N1291" s="122">
        <f>('CBA Result'!$G$163*_xlfn.GAMMA.INV(T1291,IF($O$2="Railway",$D$31,$D$32),IF($O$2="Railway",$F$31,$F$32)))</f>
        <v>479025687.16206467</v>
      </c>
      <c r="O1291" s="122">
        <f>'CBA Result'!$G$162+'CBA Result'!$G$166+'CBA Result'!$G$167+'CBA Result'!$G$168+'CBA Result'!$G$169</f>
        <v>36081859.323037572</v>
      </c>
      <c r="P1291" s="122">
        <f>'CBA Result'!$G$164+'CBA Result'!$G$165</f>
        <v>3215028601.0041852</v>
      </c>
      <c r="Q1291" s="122">
        <f>'CBA Result'!$G$149</f>
        <v>-2742713597.7746048</v>
      </c>
      <c r="R1291" s="3">
        <v>0.27248843913042364</v>
      </c>
      <c r="S1291" s="122">
        <f t="shared" si="64"/>
        <v>2882038392.4418354</v>
      </c>
      <c r="T1291" s="3">
        <v>0.69580942586509487</v>
      </c>
      <c r="U1291" s="122">
        <f t="shared" si="65"/>
        <v>-2263947333.0746055</v>
      </c>
      <c r="V1291" s="3">
        <f t="shared" si="66"/>
        <v>1.5005410635208398</v>
      </c>
    </row>
    <row r="1292" spans="13:22" x14ac:dyDescent="0.25">
      <c r="M1292" s="3">
        <v>1288</v>
      </c>
      <c r="N1292" s="122">
        <f>('CBA Result'!$G$163*_xlfn.GAMMA.INV(T1292,IF($O$2="Railway",$D$31,$D$32),IF($O$2="Railway",$F$31,$F$32)))</f>
        <v>554701220.93469727</v>
      </c>
      <c r="O1292" s="122">
        <f>'CBA Result'!$G$162+'CBA Result'!$G$166+'CBA Result'!$G$167+'CBA Result'!$G$168+'CBA Result'!$G$169</f>
        <v>36081859.323037572</v>
      </c>
      <c r="P1292" s="122">
        <f>'CBA Result'!$G$164+'CBA Result'!$G$165</f>
        <v>3215028601.0041852</v>
      </c>
      <c r="Q1292" s="122">
        <f>'CBA Result'!$G$149</f>
        <v>-2742713597.7746048</v>
      </c>
      <c r="R1292" s="3">
        <v>2.7927933951858552E-2</v>
      </c>
      <c r="S1292" s="122">
        <f t="shared" si="64"/>
        <v>1408080289.5477302</v>
      </c>
      <c r="T1292" s="3">
        <v>0.83056594242011483</v>
      </c>
      <c r="U1292" s="122">
        <f t="shared" si="65"/>
        <v>-2621601269.919929</v>
      </c>
      <c r="V1292" s="3">
        <f t="shared" si="66"/>
        <v>0.76245895695134291</v>
      </c>
    </row>
    <row r="1293" spans="13:22" x14ac:dyDescent="0.25">
      <c r="M1293" s="3">
        <v>1289</v>
      </c>
      <c r="N1293" s="122">
        <f>('CBA Result'!$G$163*_xlfn.GAMMA.INV(T1293,IF($O$2="Railway",$D$31,$D$32),IF($O$2="Railway",$F$31,$F$32)))</f>
        <v>273695792.94430411</v>
      </c>
      <c r="O1293" s="122">
        <f>'CBA Result'!$G$162+'CBA Result'!$G$166+'CBA Result'!$G$167+'CBA Result'!$G$168+'CBA Result'!$G$169</f>
        <v>36081859.323037572</v>
      </c>
      <c r="P1293" s="122">
        <f>'CBA Result'!$G$164+'CBA Result'!$G$165</f>
        <v>3215028601.0041852</v>
      </c>
      <c r="Q1293" s="122">
        <f>'CBA Result'!$G$149</f>
        <v>-2742713597.7746048</v>
      </c>
      <c r="R1293" s="3">
        <v>0.33307373582149091</v>
      </c>
      <c r="S1293" s="122">
        <f t="shared" si="64"/>
        <v>3147965967.3005795</v>
      </c>
      <c r="T1293" s="3">
        <v>0.15963996552747184</v>
      </c>
      <c r="U1293" s="122">
        <f t="shared" si="65"/>
        <v>-1293527418.5001309</v>
      </c>
      <c r="V1293" s="3">
        <f t="shared" si="66"/>
        <v>2.6731119650925059</v>
      </c>
    </row>
    <row r="1294" spans="13:22" x14ac:dyDescent="0.25">
      <c r="M1294" s="3">
        <v>1290</v>
      </c>
      <c r="N1294" s="122">
        <f>('CBA Result'!$G$163*_xlfn.GAMMA.INV(T1294,IF($O$2="Railway",$D$31,$D$32),IF($O$2="Railway",$F$31,$F$32)))</f>
        <v>452212301.17045856</v>
      </c>
      <c r="O1294" s="122">
        <f>'CBA Result'!$G$162+'CBA Result'!$G$166+'CBA Result'!$G$167+'CBA Result'!$G$168+'CBA Result'!$G$169</f>
        <v>36081859.323037572</v>
      </c>
      <c r="P1294" s="122">
        <f>'CBA Result'!$G$164+'CBA Result'!$G$165</f>
        <v>3215028601.0041852</v>
      </c>
      <c r="Q1294" s="122">
        <f>'CBA Result'!$G$149</f>
        <v>-2742713597.7746048</v>
      </c>
      <c r="R1294" s="3">
        <v>0.58111063854039402</v>
      </c>
      <c r="S1294" s="122">
        <f t="shared" si="64"/>
        <v>4212963841.3815246</v>
      </c>
      <c r="T1294" s="3">
        <v>0.63458410424301814</v>
      </c>
      <c r="U1294" s="122">
        <f t="shared" si="65"/>
        <v>-2137223244.2975893</v>
      </c>
      <c r="V1294" s="3">
        <f t="shared" si="66"/>
        <v>2.1997037578636838</v>
      </c>
    </row>
    <row r="1295" spans="13:22" x14ac:dyDescent="0.25">
      <c r="M1295" s="3">
        <v>1291</v>
      </c>
      <c r="N1295" s="122">
        <f>('CBA Result'!$G$163*_xlfn.GAMMA.INV(T1295,IF($O$2="Railway",$D$31,$D$32),IF($O$2="Railway",$F$31,$F$32)))</f>
        <v>302348679.14572215</v>
      </c>
      <c r="O1295" s="122">
        <f>'CBA Result'!$G$162+'CBA Result'!$G$166+'CBA Result'!$G$167+'CBA Result'!$G$168+'CBA Result'!$G$169</f>
        <v>36081859.323037572</v>
      </c>
      <c r="P1295" s="122">
        <f>'CBA Result'!$G$164+'CBA Result'!$G$165</f>
        <v>3215028601.0041852</v>
      </c>
      <c r="Q1295" s="122">
        <f>'CBA Result'!$G$149</f>
        <v>-2742713597.7746048</v>
      </c>
      <c r="R1295" s="3">
        <v>0.78840785607900987</v>
      </c>
      <c r="S1295" s="122">
        <f t="shared" si="64"/>
        <v>5265534685.6073866</v>
      </c>
      <c r="T1295" s="3">
        <v>0.22749748299860595</v>
      </c>
      <c r="U1295" s="122">
        <f t="shared" si="65"/>
        <v>-1428945261.5074601</v>
      </c>
      <c r="V1295" s="3">
        <f t="shared" si="66"/>
        <v>3.9217494014881056</v>
      </c>
    </row>
    <row r="1296" spans="13:22" x14ac:dyDescent="0.25">
      <c r="M1296" s="3">
        <v>1292</v>
      </c>
      <c r="N1296" s="122">
        <f>('CBA Result'!$G$163*_xlfn.GAMMA.INV(T1296,IF($O$2="Railway",$D$31,$D$32),IF($O$2="Railway",$F$31,$F$32)))</f>
        <v>477538105.38979357</v>
      </c>
      <c r="O1296" s="122">
        <f>'CBA Result'!$G$162+'CBA Result'!$G$166+'CBA Result'!$G$167+'CBA Result'!$G$168+'CBA Result'!$G$169</f>
        <v>36081859.323037572</v>
      </c>
      <c r="P1296" s="122">
        <f>'CBA Result'!$G$164+'CBA Result'!$G$165</f>
        <v>3215028601.0041852</v>
      </c>
      <c r="Q1296" s="122">
        <f>'CBA Result'!$G$149</f>
        <v>-2742713597.7746048</v>
      </c>
      <c r="R1296" s="3">
        <v>0.35350841067428462</v>
      </c>
      <c r="S1296" s="122">
        <f t="shared" si="64"/>
        <v>3235724614.0401769</v>
      </c>
      <c r="T1296" s="3">
        <v>0.69259177125325955</v>
      </c>
      <c r="U1296" s="122">
        <f t="shared" si="65"/>
        <v>-2256916798.2278924</v>
      </c>
      <c r="V1296" s="3">
        <f t="shared" si="66"/>
        <v>1.6612684090512129</v>
      </c>
    </row>
    <row r="1297" spans="13:22" x14ac:dyDescent="0.25">
      <c r="M1297" s="3">
        <v>1293</v>
      </c>
      <c r="N1297" s="122">
        <f>('CBA Result'!$G$163*_xlfn.GAMMA.INV(T1297,IF($O$2="Railway",$D$31,$D$32),IF($O$2="Railway",$F$31,$F$32)))</f>
        <v>312260938.798338</v>
      </c>
      <c r="O1297" s="122">
        <f>'CBA Result'!$G$162+'CBA Result'!$G$166+'CBA Result'!$G$167+'CBA Result'!$G$168+'CBA Result'!$G$169</f>
        <v>36081859.323037572</v>
      </c>
      <c r="P1297" s="122">
        <f>'CBA Result'!$G$164+'CBA Result'!$G$165</f>
        <v>3215028601.0041852</v>
      </c>
      <c r="Q1297" s="122">
        <f>'CBA Result'!$G$149</f>
        <v>-2742713597.7746048</v>
      </c>
      <c r="R1297" s="3">
        <v>0.77091572581662615</v>
      </c>
      <c r="S1297" s="122">
        <f t="shared" si="64"/>
        <v>5161927799.9678259</v>
      </c>
      <c r="T1297" s="3">
        <v>0.2530843637629705</v>
      </c>
      <c r="U1297" s="122">
        <f t="shared" si="65"/>
        <v>-1475792089.1551192</v>
      </c>
      <c r="V1297" s="3">
        <f t="shared" si="66"/>
        <v>3.7337716054866461</v>
      </c>
    </row>
    <row r="1298" spans="13:22" x14ac:dyDescent="0.25">
      <c r="M1298" s="3">
        <v>1294</v>
      </c>
      <c r="N1298" s="122">
        <f>('CBA Result'!$G$163*_xlfn.GAMMA.INV(T1298,IF($O$2="Railway",$D$31,$D$32),IF($O$2="Railway",$F$31,$F$32)))</f>
        <v>226486455.79811561</v>
      </c>
      <c r="O1298" s="122">
        <f>'CBA Result'!$G$162+'CBA Result'!$G$166+'CBA Result'!$G$167+'CBA Result'!$G$168+'CBA Result'!$G$169</f>
        <v>36081859.323037572</v>
      </c>
      <c r="P1298" s="122">
        <f>'CBA Result'!$G$164+'CBA Result'!$G$165</f>
        <v>3215028601.0041852</v>
      </c>
      <c r="Q1298" s="122">
        <f>'CBA Result'!$G$149</f>
        <v>-2742713597.7746048</v>
      </c>
      <c r="R1298" s="3">
        <v>0.62705378043734727</v>
      </c>
      <c r="S1298" s="122">
        <f t="shared" si="64"/>
        <v>4422835988.7640619</v>
      </c>
      <c r="T1298" s="3">
        <v>7.3723935694979148E-2</v>
      </c>
      <c r="U1298" s="122">
        <f t="shared" si="65"/>
        <v>-1070409001.6955351</v>
      </c>
      <c r="V1298" s="3">
        <f t="shared" si="66"/>
        <v>4.3772093624619215</v>
      </c>
    </row>
    <row r="1299" spans="13:22" x14ac:dyDescent="0.25">
      <c r="M1299" s="3">
        <v>1295</v>
      </c>
      <c r="N1299" s="122">
        <f>('CBA Result'!$G$163*_xlfn.GAMMA.INV(T1299,IF($O$2="Railway",$D$31,$D$32),IF($O$2="Railway",$F$31,$F$32)))</f>
        <v>252374194.18363586</v>
      </c>
      <c r="O1299" s="122">
        <f>'CBA Result'!$G$162+'CBA Result'!$G$166+'CBA Result'!$G$167+'CBA Result'!$G$168+'CBA Result'!$G$169</f>
        <v>36081859.323037572</v>
      </c>
      <c r="P1299" s="122">
        <f>'CBA Result'!$G$164+'CBA Result'!$G$165</f>
        <v>3215028601.0041852</v>
      </c>
      <c r="Q1299" s="122">
        <f>'CBA Result'!$G$149</f>
        <v>-2742713597.7746048</v>
      </c>
      <c r="R1299" s="3">
        <v>0.61139158914873459</v>
      </c>
      <c r="S1299" s="122">
        <f t="shared" si="64"/>
        <v>4350344414.6374311</v>
      </c>
      <c r="T1299" s="3">
        <v>0.11642662422925898</v>
      </c>
      <c r="U1299" s="122">
        <f t="shared" si="65"/>
        <v>-1192758340.8811874</v>
      </c>
      <c r="V1299" s="3">
        <f t="shared" si="66"/>
        <v>3.8891368931589665</v>
      </c>
    </row>
    <row r="1300" spans="13:22" x14ac:dyDescent="0.25">
      <c r="M1300" s="3">
        <v>1296</v>
      </c>
      <c r="N1300" s="122">
        <f>('CBA Result'!$G$163*_xlfn.GAMMA.INV(T1300,IF($O$2="Railway",$D$31,$D$32),IF($O$2="Railway",$F$31,$F$32)))</f>
        <v>434847854.76520848</v>
      </c>
      <c r="O1300" s="122">
        <f>'CBA Result'!$G$162+'CBA Result'!$G$166+'CBA Result'!$G$167+'CBA Result'!$G$168+'CBA Result'!$G$169</f>
        <v>36081859.323037572</v>
      </c>
      <c r="P1300" s="122">
        <f>'CBA Result'!$G$164+'CBA Result'!$G$165</f>
        <v>3215028601.0041852</v>
      </c>
      <c r="Q1300" s="122">
        <f>'CBA Result'!$G$149</f>
        <v>-2742713597.7746048</v>
      </c>
      <c r="R1300" s="3">
        <v>0.18108250052595221</v>
      </c>
      <c r="S1300" s="122">
        <f t="shared" si="64"/>
        <v>2449802026.8109117</v>
      </c>
      <c r="T1300" s="3">
        <v>0.59150891809103057</v>
      </c>
      <c r="U1300" s="122">
        <f t="shared" si="65"/>
        <v>-2055156262.9580631</v>
      </c>
      <c r="V1300" s="3">
        <f t="shared" si="66"/>
        <v>1.4211725860179796</v>
      </c>
    </row>
    <row r="1301" spans="13:22" x14ac:dyDescent="0.25">
      <c r="M1301" s="3">
        <v>1297</v>
      </c>
      <c r="N1301" s="122">
        <f>('CBA Result'!$G$163*_xlfn.GAMMA.INV(T1301,IF($O$2="Railway",$D$31,$D$32),IF($O$2="Railway",$F$31,$F$32)))</f>
        <v>437846749.30278593</v>
      </c>
      <c r="O1301" s="122">
        <f>'CBA Result'!$G$162+'CBA Result'!$G$166+'CBA Result'!$G$167+'CBA Result'!$G$168+'CBA Result'!$G$169</f>
        <v>36081859.323037572</v>
      </c>
      <c r="P1301" s="122">
        <f>'CBA Result'!$G$164+'CBA Result'!$G$165</f>
        <v>3215028601.0041852</v>
      </c>
      <c r="Q1301" s="122">
        <f>'CBA Result'!$G$149</f>
        <v>-2742713597.7746048</v>
      </c>
      <c r="R1301" s="3">
        <v>0.45770225530971398</v>
      </c>
      <c r="S1301" s="122">
        <f t="shared" si="64"/>
        <v>3677762704.0554128</v>
      </c>
      <c r="T1301" s="3">
        <v>0.59912524694634173</v>
      </c>
      <c r="U1301" s="122">
        <f t="shared" si="65"/>
        <v>-2069329488.8882701</v>
      </c>
      <c r="V1301" s="3">
        <f t="shared" si="66"/>
        <v>2.0062978539544698</v>
      </c>
    </row>
    <row r="1302" spans="13:22" x14ac:dyDescent="0.25">
      <c r="M1302" s="3">
        <v>1298</v>
      </c>
      <c r="N1302" s="122">
        <f>('CBA Result'!$G$163*_xlfn.GAMMA.INV(T1302,IF($O$2="Railway",$D$31,$D$32),IF($O$2="Railway",$F$31,$F$32)))</f>
        <v>752581714.7812953</v>
      </c>
      <c r="O1302" s="122">
        <f>'CBA Result'!$G$162+'CBA Result'!$G$166+'CBA Result'!$G$167+'CBA Result'!$G$168+'CBA Result'!$G$169</f>
        <v>36081859.323037572</v>
      </c>
      <c r="P1302" s="122">
        <f>'CBA Result'!$G$164+'CBA Result'!$G$165</f>
        <v>3215028601.0041852</v>
      </c>
      <c r="Q1302" s="122">
        <f>'CBA Result'!$G$149</f>
        <v>-2742713597.7746048</v>
      </c>
      <c r="R1302" s="3">
        <v>0.94224534591445652</v>
      </c>
      <c r="S1302" s="122">
        <f t="shared" si="64"/>
        <v>6542016459.4889736</v>
      </c>
      <c r="T1302" s="3">
        <v>0.97480944268467584</v>
      </c>
      <c r="U1302" s="122">
        <f t="shared" si="65"/>
        <v>-3556814199.6598043</v>
      </c>
      <c r="V1302" s="3">
        <f t="shared" si="66"/>
        <v>2.0610241699705476</v>
      </c>
    </row>
    <row r="1303" spans="13:22" x14ac:dyDescent="0.25">
      <c r="M1303" s="3">
        <v>1299</v>
      </c>
      <c r="N1303" s="122">
        <f>('CBA Result'!$G$163*_xlfn.GAMMA.INV(T1303,IF($O$2="Railway",$D$31,$D$32),IF($O$2="Railway",$F$31,$F$32)))</f>
        <v>693661536.60637927</v>
      </c>
      <c r="O1303" s="122">
        <f>'CBA Result'!$G$162+'CBA Result'!$G$166+'CBA Result'!$G$167+'CBA Result'!$G$168+'CBA Result'!$G$169</f>
        <v>36081859.323037572</v>
      </c>
      <c r="P1303" s="122">
        <f>'CBA Result'!$G$164+'CBA Result'!$G$165</f>
        <v>3215028601.0041852</v>
      </c>
      <c r="Q1303" s="122">
        <f>'CBA Result'!$G$149</f>
        <v>-2742713597.7746048</v>
      </c>
      <c r="R1303" s="3">
        <v>0.60198690845388714</v>
      </c>
      <c r="S1303" s="122">
        <f t="shared" si="64"/>
        <v>4307308548.0044451</v>
      </c>
      <c r="T1303" s="3">
        <v>0.95338532509076968</v>
      </c>
      <c r="U1303" s="122">
        <f t="shared" si="65"/>
        <v>-3278348589.530107</v>
      </c>
      <c r="V1303" s="3">
        <f t="shared" si="66"/>
        <v>1.5364601433845184</v>
      </c>
    </row>
    <row r="1304" spans="13:22" x14ac:dyDescent="0.25">
      <c r="M1304" s="3">
        <v>1300</v>
      </c>
      <c r="N1304" s="122">
        <f>('CBA Result'!$G$163*_xlfn.GAMMA.INV(T1304,IF($O$2="Railway",$D$31,$D$32),IF($O$2="Railway",$F$31,$F$32)))</f>
        <v>558834447.10421336</v>
      </c>
      <c r="O1304" s="122">
        <f>'CBA Result'!$G$162+'CBA Result'!$G$166+'CBA Result'!$G$167+'CBA Result'!$G$168+'CBA Result'!$G$169</f>
        <v>36081859.323037572</v>
      </c>
      <c r="P1304" s="122">
        <f>'CBA Result'!$G$164+'CBA Result'!$G$165</f>
        <v>3215028601.0041852</v>
      </c>
      <c r="Q1304" s="122">
        <f>'CBA Result'!$G$149</f>
        <v>-2742713597.7746048</v>
      </c>
      <c r="R1304" s="3">
        <v>0.39324430406699395</v>
      </c>
      <c r="S1304" s="122">
        <f t="shared" si="64"/>
        <v>3404821990.8367209</v>
      </c>
      <c r="T1304" s="3">
        <v>0.83632916507342059</v>
      </c>
      <c r="U1304" s="122">
        <f t="shared" si="65"/>
        <v>-2641135517.4858727</v>
      </c>
      <c r="V1304" s="3">
        <f t="shared" si="66"/>
        <v>1.5144010107710675</v>
      </c>
    </row>
    <row r="1305" spans="13:22" x14ac:dyDescent="0.25">
      <c r="M1305" s="3">
        <v>1301</v>
      </c>
      <c r="N1305" s="122">
        <f>('CBA Result'!$G$163*_xlfn.GAMMA.INV(T1305,IF($O$2="Railway",$D$31,$D$32),IF($O$2="Railway",$F$31,$F$32)))</f>
        <v>489885280.73022854</v>
      </c>
      <c r="O1305" s="122">
        <f>'CBA Result'!$G$162+'CBA Result'!$G$166+'CBA Result'!$G$167+'CBA Result'!$G$168+'CBA Result'!$G$169</f>
        <v>36081859.323037572</v>
      </c>
      <c r="P1305" s="122">
        <f>'CBA Result'!$G$164+'CBA Result'!$G$165</f>
        <v>3215028601.0041852</v>
      </c>
      <c r="Q1305" s="122">
        <f>'CBA Result'!$G$149</f>
        <v>-2742713597.7746048</v>
      </c>
      <c r="R1305" s="3">
        <v>0.8134971265866523</v>
      </c>
      <c r="S1305" s="122">
        <f t="shared" si="64"/>
        <v>5422365381.2452126</v>
      </c>
      <c r="T1305" s="3">
        <v>0.71863971199970988</v>
      </c>
      <c r="U1305" s="122">
        <f t="shared" si="65"/>
        <v>-2315271403.0687914</v>
      </c>
      <c r="V1305" s="3">
        <f t="shared" si="66"/>
        <v>2.5691728898021302</v>
      </c>
    </row>
    <row r="1306" spans="13:22" x14ac:dyDescent="0.25">
      <c r="M1306" s="3">
        <v>1302</v>
      </c>
      <c r="N1306" s="122">
        <f>('CBA Result'!$G$163*_xlfn.GAMMA.INV(T1306,IF($O$2="Railway",$D$31,$D$32),IF($O$2="Railway",$F$31,$F$32)))</f>
        <v>394485254.84753633</v>
      </c>
      <c r="O1306" s="122">
        <f>'CBA Result'!$G$162+'CBA Result'!$G$166+'CBA Result'!$G$167+'CBA Result'!$G$168+'CBA Result'!$G$169</f>
        <v>36081859.323037572</v>
      </c>
      <c r="P1306" s="122">
        <f>'CBA Result'!$G$164+'CBA Result'!$G$165</f>
        <v>3215028601.0041852</v>
      </c>
      <c r="Q1306" s="122">
        <f>'CBA Result'!$G$149</f>
        <v>-2742713597.7746048</v>
      </c>
      <c r="R1306" s="3">
        <v>0.49522009678470702</v>
      </c>
      <c r="S1306" s="122">
        <f t="shared" si="64"/>
        <v>3837637256.7243514</v>
      </c>
      <c r="T1306" s="3">
        <v>0.4831004034163211</v>
      </c>
      <c r="U1306" s="122">
        <f t="shared" si="65"/>
        <v>-1864396554.473671</v>
      </c>
      <c r="V1306" s="3">
        <f t="shared" si="66"/>
        <v>2.2893221727176285</v>
      </c>
    </row>
    <row r="1307" spans="13:22" x14ac:dyDescent="0.25">
      <c r="M1307" s="3">
        <v>1303</v>
      </c>
      <c r="N1307" s="122">
        <f>('CBA Result'!$G$163*_xlfn.GAMMA.INV(T1307,IF($O$2="Railway",$D$31,$D$32),IF($O$2="Railway",$F$31,$F$32)))</f>
        <v>507266808.40739071</v>
      </c>
      <c r="O1307" s="122">
        <f>'CBA Result'!$G$162+'CBA Result'!$G$166+'CBA Result'!$G$167+'CBA Result'!$G$168+'CBA Result'!$G$169</f>
        <v>36081859.323037572</v>
      </c>
      <c r="P1307" s="122">
        <f>'CBA Result'!$G$164+'CBA Result'!$G$165</f>
        <v>3215028601.0041852</v>
      </c>
      <c r="Q1307" s="122">
        <f>'CBA Result'!$G$149</f>
        <v>-2742713597.7746048</v>
      </c>
      <c r="R1307" s="3">
        <v>0.51031803640324402</v>
      </c>
      <c r="S1307" s="122">
        <f t="shared" si="64"/>
        <v>3902482147.1665683</v>
      </c>
      <c r="T1307" s="3">
        <v>0.75273695668372775</v>
      </c>
      <c r="U1307" s="122">
        <f t="shared" si="65"/>
        <v>-2397419113.0644779</v>
      </c>
      <c r="V1307" s="3">
        <f t="shared" si="66"/>
        <v>1.8544236969956229</v>
      </c>
    </row>
    <row r="1308" spans="13:22" x14ac:dyDescent="0.25">
      <c r="M1308" s="3">
        <v>1304</v>
      </c>
      <c r="N1308" s="122">
        <f>('CBA Result'!$G$163*_xlfn.GAMMA.INV(T1308,IF($O$2="Railway",$D$31,$D$32),IF($O$2="Railway",$F$31,$F$32)))</f>
        <v>464348704.13674617</v>
      </c>
      <c r="O1308" s="122">
        <f>'CBA Result'!$G$162+'CBA Result'!$G$166+'CBA Result'!$G$167+'CBA Result'!$G$168+'CBA Result'!$G$169</f>
        <v>36081859.323037572</v>
      </c>
      <c r="P1308" s="122">
        <f>'CBA Result'!$G$164+'CBA Result'!$G$165</f>
        <v>3215028601.0041852</v>
      </c>
      <c r="Q1308" s="122">
        <f>'CBA Result'!$G$149</f>
        <v>-2742713597.7746048</v>
      </c>
      <c r="R1308" s="3">
        <v>0.75893457873629611</v>
      </c>
      <c r="S1308" s="122">
        <f t="shared" si="64"/>
        <v>5093284756.6499052</v>
      </c>
      <c r="T1308" s="3">
        <v>0.66313017018521703</v>
      </c>
      <c r="U1308" s="122">
        <f t="shared" si="65"/>
        <v>-2194581707.2464662</v>
      </c>
      <c r="V1308" s="3">
        <f t="shared" si="66"/>
        <v>2.5488753969101947</v>
      </c>
    </row>
    <row r="1309" spans="13:22" x14ac:dyDescent="0.25">
      <c r="M1309" s="3">
        <v>1305</v>
      </c>
      <c r="N1309" s="122">
        <f>('CBA Result'!$G$163*_xlfn.GAMMA.INV(T1309,IF($O$2="Railway",$D$31,$D$32),IF($O$2="Railway",$F$31,$F$32)))</f>
        <v>401287860.95809227</v>
      </c>
      <c r="O1309" s="122">
        <f>'CBA Result'!$G$162+'CBA Result'!$G$166+'CBA Result'!$G$167+'CBA Result'!$G$168+'CBA Result'!$G$169</f>
        <v>36081859.323037572</v>
      </c>
      <c r="P1309" s="122">
        <f>'CBA Result'!$G$164+'CBA Result'!$G$165</f>
        <v>3215028601.0041852</v>
      </c>
      <c r="Q1309" s="122">
        <f>'CBA Result'!$G$149</f>
        <v>-2742713597.7746048</v>
      </c>
      <c r="R1309" s="3">
        <v>0.95934227173681141</v>
      </c>
      <c r="S1309" s="122">
        <f t="shared" si="64"/>
        <v>6791480074.4286823</v>
      </c>
      <c r="T1309" s="3">
        <v>0.50201181673233675</v>
      </c>
      <c r="U1309" s="122">
        <f t="shared" si="65"/>
        <v>-1896546692.5031996</v>
      </c>
      <c r="V1309" s="3">
        <f t="shared" si="66"/>
        <v>3.8115854586045828</v>
      </c>
    </row>
    <row r="1310" spans="13:22" x14ac:dyDescent="0.25">
      <c r="M1310" s="3">
        <v>1306</v>
      </c>
      <c r="N1310" s="122">
        <f>('CBA Result'!$G$163*_xlfn.GAMMA.INV(T1310,IF($O$2="Railway",$D$31,$D$32),IF($O$2="Railway",$F$31,$F$32)))</f>
        <v>561036905.84111965</v>
      </c>
      <c r="O1310" s="122">
        <f>'CBA Result'!$G$162+'CBA Result'!$G$166+'CBA Result'!$G$167+'CBA Result'!$G$168+'CBA Result'!$G$169</f>
        <v>36081859.323037572</v>
      </c>
      <c r="P1310" s="122">
        <f>'CBA Result'!$G$164+'CBA Result'!$G$165</f>
        <v>3215028601.0041852</v>
      </c>
      <c r="Q1310" s="122">
        <f>'CBA Result'!$G$149</f>
        <v>-2742713597.7746048</v>
      </c>
      <c r="R1310" s="3">
        <v>0.98980467160292629</v>
      </c>
      <c r="S1310" s="122">
        <f t="shared" si="64"/>
        <v>7531359660.1871471</v>
      </c>
      <c r="T1310" s="3">
        <v>0.83933653293402566</v>
      </c>
      <c r="U1310" s="122">
        <f t="shared" si="65"/>
        <v>-2651544668.2209129</v>
      </c>
      <c r="V1310" s="3">
        <f t="shared" si="66"/>
        <v>3.0655634516635195</v>
      </c>
    </row>
    <row r="1311" spans="13:22" x14ac:dyDescent="0.25">
      <c r="M1311" s="3">
        <v>1307</v>
      </c>
      <c r="N1311" s="122">
        <f>('CBA Result'!$G$163*_xlfn.GAMMA.INV(T1311,IF($O$2="Railway",$D$31,$D$32),IF($O$2="Railway",$F$31,$F$32)))</f>
        <v>501068480.36663777</v>
      </c>
      <c r="O1311" s="122">
        <f>'CBA Result'!$G$162+'CBA Result'!$G$166+'CBA Result'!$G$167+'CBA Result'!$G$168+'CBA Result'!$G$169</f>
        <v>36081859.323037572</v>
      </c>
      <c r="P1311" s="122">
        <f>'CBA Result'!$G$164+'CBA Result'!$G$165</f>
        <v>3215028601.0041852</v>
      </c>
      <c r="Q1311" s="122">
        <f>'CBA Result'!$G$149</f>
        <v>-2742713597.7746048</v>
      </c>
      <c r="R1311" s="3">
        <v>0.15543549056132411</v>
      </c>
      <c r="S1311" s="122">
        <f t="shared" si="64"/>
        <v>2316641158.5249825</v>
      </c>
      <c r="T1311" s="3">
        <v>0.74092484414763926</v>
      </c>
      <c r="U1311" s="122">
        <f t="shared" si="65"/>
        <v>-2368124883.937603</v>
      </c>
      <c r="V1311" s="3">
        <f t="shared" si="66"/>
        <v>1.2050848827995557</v>
      </c>
    </row>
    <row r="1312" spans="13:22" x14ac:dyDescent="0.25">
      <c r="M1312" s="3">
        <v>1308</v>
      </c>
      <c r="N1312" s="122">
        <f>('CBA Result'!$G$163*_xlfn.GAMMA.INV(T1312,IF($O$2="Railway",$D$31,$D$32),IF($O$2="Railway",$F$31,$F$32)))</f>
        <v>489086097.34569806</v>
      </c>
      <c r="O1312" s="122">
        <f>'CBA Result'!$G$162+'CBA Result'!$G$166+'CBA Result'!$G$167+'CBA Result'!$G$168+'CBA Result'!$G$169</f>
        <v>36081859.323037572</v>
      </c>
      <c r="P1312" s="122">
        <f>'CBA Result'!$G$164+'CBA Result'!$G$165</f>
        <v>3215028601.0041852</v>
      </c>
      <c r="Q1312" s="122">
        <f>'CBA Result'!$G$149</f>
        <v>-2742713597.7746048</v>
      </c>
      <c r="R1312" s="3">
        <v>4.9602523746967164E-2</v>
      </c>
      <c r="S1312" s="122">
        <f t="shared" si="64"/>
        <v>1625066042.7105753</v>
      </c>
      <c r="T1312" s="3">
        <v>0.7169993609210662</v>
      </c>
      <c r="U1312" s="122">
        <f t="shared" si="65"/>
        <v>-2311494342.3796988</v>
      </c>
      <c r="V1312" s="3">
        <f t="shared" si="66"/>
        <v>0.93023545848943368</v>
      </c>
    </row>
    <row r="1313" spans="13:22" x14ac:dyDescent="0.25">
      <c r="M1313" s="3">
        <v>1309</v>
      </c>
      <c r="N1313" s="122">
        <f>('CBA Result'!$G$163*_xlfn.GAMMA.INV(T1313,IF($O$2="Railway",$D$31,$D$32),IF($O$2="Railway",$F$31,$F$32)))</f>
        <v>213874835.30905372</v>
      </c>
      <c r="O1313" s="122">
        <f>'CBA Result'!$G$162+'CBA Result'!$G$166+'CBA Result'!$G$167+'CBA Result'!$G$168+'CBA Result'!$G$169</f>
        <v>36081859.323037572</v>
      </c>
      <c r="P1313" s="122">
        <f>'CBA Result'!$G$164+'CBA Result'!$G$165</f>
        <v>3215028601.0041852</v>
      </c>
      <c r="Q1313" s="122">
        <f>'CBA Result'!$G$149</f>
        <v>-2742713597.7746048</v>
      </c>
      <c r="R1313" s="3">
        <v>0.48599232547731164</v>
      </c>
      <c r="S1313" s="122">
        <f t="shared" si="64"/>
        <v>3798168613.5494599</v>
      </c>
      <c r="T1313" s="3">
        <v>5.6986632604762666E-2</v>
      </c>
      <c r="U1313" s="122">
        <f t="shared" si="65"/>
        <v>-1010804589.3703544</v>
      </c>
      <c r="V1313" s="3">
        <f t="shared" si="66"/>
        <v>4.0048544998229483</v>
      </c>
    </row>
    <row r="1314" spans="13:22" x14ac:dyDescent="0.25">
      <c r="M1314" s="3">
        <v>1310</v>
      </c>
      <c r="N1314" s="122">
        <f>('CBA Result'!$G$163*_xlfn.GAMMA.INV(T1314,IF($O$2="Railway",$D$31,$D$32),IF($O$2="Railway",$F$31,$F$32)))</f>
        <v>517650285.26868266</v>
      </c>
      <c r="O1314" s="122">
        <f>'CBA Result'!$G$162+'CBA Result'!$G$166+'CBA Result'!$G$167+'CBA Result'!$G$168+'CBA Result'!$G$169</f>
        <v>36081859.323037572</v>
      </c>
      <c r="P1314" s="122">
        <f>'CBA Result'!$G$164+'CBA Result'!$G$165</f>
        <v>3215028601.0041852</v>
      </c>
      <c r="Q1314" s="122">
        <f>'CBA Result'!$G$149</f>
        <v>-2742713597.7746048</v>
      </c>
      <c r="R1314" s="3">
        <v>0.9475395511953647</v>
      </c>
      <c r="S1314" s="122">
        <f t="shared" si="64"/>
        <v>6613457088.0799084</v>
      </c>
      <c r="T1314" s="3">
        <v>0.77166252446680628</v>
      </c>
      <c r="U1314" s="122">
        <f t="shared" si="65"/>
        <v>-2446492984.003283</v>
      </c>
      <c r="V1314" s="3">
        <f t="shared" si="66"/>
        <v>2.9295768594209104</v>
      </c>
    </row>
    <row r="1315" spans="13:22" x14ac:dyDescent="0.25">
      <c r="M1315" s="3">
        <v>1311</v>
      </c>
      <c r="N1315" s="122">
        <f>('CBA Result'!$G$163*_xlfn.GAMMA.INV(T1315,IF($O$2="Railway",$D$31,$D$32),IF($O$2="Railway",$F$31,$F$32)))</f>
        <v>535119143.33860654</v>
      </c>
      <c r="O1315" s="122">
        <f>'CBA Result'!$G$162+'CBA Result'!$G$166+'CBA Result'!$G$167+'CBA Result'!$G$168+'CBA Result'!$G$169</f>
        <v>36081859.323037572</v>
      </c>
      <c r="P1315" s="122">
        <f>'CBA Result'!$G$164+'CBA Result'!$G$165</f>
        <v>3215028601.0041852</v>
      </c>
      <c r="Q1315" s="122">
        <f>'CBA Result'!$G$149</f>
        <v>-2742713597.7746048</v>
      </c>
      <c r="R1315" s="3">
        <v>0.82282405943682191</v>
      </c>
      <c r="S1315" s="122">
        <f t="shared" si="64"/>
        <v>5483559208.9873199</v>
      </c>
      <c r="T1315" s="3">
        <v>0.80108823885274993</v>
      </c>
      <c r="U1315" s="122">
        <f t="shared" si="65"/>
        <v>-2529053430.549614</v>
      </c>
      <c r="V1315" s="3">
        <f t="shared" si="66"/>
        <v>2.3940815715914483</v>
      </c>
    </row>
    <row r="1316" spans="13:22" x14ac:dyDescent="0.25">
      <c r="M1316" s="3">
        <v>1312</v>
      </c>
      <c r="N1316" s="122">
        <f>('CBA Result'!$G$163*_xlfn.GAMMA.INV(T1316,IF($O$2="Railway",$D$31,$D$32),IF($O$2="Railway",$F$31,$F$32)))</f>
        <v>458994525.20706284</v>
      </c>
      <c r="O1316" s="122">
        <f>'CBA Result'!$G$162+'CBA Result'!$G$166+'CBA Result'!$G$167+'CBA Result'!$G$168+'CBA Result'!$G$169</f>
        <v>36081859.323037572</v>
      </c>
      <c r="P1316" s="122">
        <f>'CBA Result'!$G$164+'CBA Result'!$G$165</f>
        <v>3215028601.0041852</v>
      </c>
      <c r="Q1316" s="122">
        <f>'CBA Result'!$G$149</f>
        <v>-2742713597.7746048</v>
      </c>
      <c r="R1316" s="3">
        <v>0.77940595545335634</v>
      </c>
      <c r="S1316" s="122">
        <f t="shared" si="64"/>
        <v>5211684433.5100584</v>
      </c>
      <c r="T1316" s="3">
        <v>0.65070208355364856</v>
      </c>
      <c r="U1316" s="122">
        <f t="shared" si="65"/>
        <v>-2169277053.5848351</v>
      </c>
      <c r="V1316" s="3">
        <f t="shared" si="66"/>
        <v>2.6307201325941567</v>
      </c>
    </row>
    <row r="1317" spans="13:22" x14ac:dyDescent="0.25">
      <c r="M1317" s="3">
        <v>1313</v>
      </c>
      <c r="N1317" s="122">
        <f>('CBA Result'!$G$163*_xlfn.GAMMA.INV(T1317,IF($O$2="Railway",$D$31,$D$32),IF($O$2="Railway",$F$31,$F$32)))</f>
        <v>487306080.91960293</v>
      </c>
      <c r="O1317" s="122">
        <f>'CBA Result'!$G$162+'CBA Result'!$G$166+'CBA Result'!$G$167+'CBA Result'!$G$168+'CBA Result'!$G$169</f>
        <v>36081859.323037572</v>
      </c>
      <c r="P1317" s="122">
        <f>'CBA Result'!$G$164+'CBA Result'!$G$165</f>
        <v>3215028601.0041852</v>
      </c>
      <c r="Q1317" s="122">
        <f>'CBA Result'!$G$149</f>
        <v>-2742713597.7746048</v>
      </c>
      <c r="R1317" s="3">
        <v>0.83906110427169189</v>
      </c>
      <c r="S1317" s="122">
        <f t="shared" si="64"/>
        <v>5594500988.7579508</v>
      </c>
      <c r="T1317" s="3">
        <v>0.71332300673168092</v>
      </c>
      <c r="U1317" s="122">
        <f t="shared" si="65"/>
        <v>-2303081717.443943</v>
      </c>
      <c r="V1317" s="3">
        <f t="shared" si="66"/>
        <v>2.6563924686921148</v>
      </c>
    </row>
    <row r="1318" spans="13:22" x14ac:dyDescent="0.25">
      <c r="M1318" s="3">
        <v>1314</v>
      </c>
      <c r="N1318" s="122">
        <f>('CBA Result'!$G$163*_xlfn.GAMMA.INV(T1318,IF($O$2="Railway",$D$31,$D$32),IF($O$2="Railway",$F$31,$F$32)))</f>
        <v>341718804.09346253</v>
      </c>
      <c r="O1318" s="122">
        <f>'CBA Result'!$G$162+'CBA Result'!$G$166+'CBA Result'!$G$167+'CBA Result'!$G$168+'CBA Result'!$G$169</f>
        <v>36081859.323037572</v>
      </c>
      <c r="P1318" s="122">
        <f>'CBA Result'!$G$164+'CBA Result'!$G$165</f>
        <v>3215028601.0041852</v>
      </c>
      <c r="Q1318" s="122">
        <f>'CBA Result'!$G$149</f>
        <v>-2742713597.7746048</v>
      </c>
      <c r="R1318" s="3">
        <v>0.14853992689109008</v>
      </c>
      <c r="S1318" s="122">
        <f t="shared" si="64"/>
        <v>2279506119.3761516</v>
      </c>
      <c r="T1318" s="3">
        <v>0.33348845540973526</v>
      </c>
      <c r="U1318" s="122">
        <f t="shared" si="65"/>
        <v>-1615014384.2434514</v>
      </c>
      <c r="V1318" s="3">
        <f t="shared" si="66"/>
        <v>1.6453765419788871</v>
      </c>
    </row>
    <row r="1319" spans="13:22" x14ac:dyDescent="0.25">
      <c r="M1319" s="3">
        <v>1315</v>
      </c>
      <c r="N1319" s="122">
        <f>('CBA Result'!$G$163*_xlfn.GAMMA.INV(T1319,IF($O$2="Railway",$D$31,$D$32),IF($O$2="Railway",$F$31,$F$32)))</f>
        <v>416097060.72965151</v>
      </c>
      <c r="O1319" s="122">
        <f>'CBA Result'!$G$162+'CBA Result'!$G$166+'CBA Result'!$G$167+'CBA Result'!$G$168+'CBA Result'!$G$169</f>
        <v>36081859.323037572</v>
      </c>
      <c r="P1319" s="122">
        <f>'CBA Result'!$G$164+'CBA Result'!$G$165</f>
        <v>3215028601.0041852</v>
      </c>
      <c r="Q1319" s="122">
        <f>'CBA Result'!$G$149</f>
        <v>-2742713597.7746048</v>
      </c>
      <c r="R1319" s="3">
        <v>0.92598603459848572</v>
      </c>
      <c r="S1319" s="122">
        <f t="shared" si="64"/>
        <v>6345768413.5720406</v>
      </c>
      <c r="T1319" s="3">
        <v>0.54238324917575576</v>
      </c>
      <c r="U1319" s="122">
        <f t="shared" si="65"/>
        <v>-1966537194.5291328</v>
      </c>
      <c r="V1319" s="3">
        <f t="shared" si="66"/>
        <v>3.4568109632182309</v>
      </c>
    </row>
    <row r="1320" spans="13:22" x14ac:dyDescent="0.25">
      <c r="M1320" s="3">
        <v>1316</v>
      </c>
      <c r="N1320" s="122">
        <f>('CBA Result'!$G$163*_xlfn.GAMMA.INV(T1320,IF($O$2="Railway",$D$31,$D$32),IF($O$2="Railway",$F$31,$F$32)))</f>
        <v>588622821.00822282</v>
      </c>
      <c r="O1320" s="122">
        <f>'CBA Result'!$G$162+'CBA Result'!$G$166+'CBA Result'!$G$167+'CBA Result'!$G$168+'CBA Result'!$G$169</f>
        <v>36081859.323037572</v>
      </c>
      <c r="P1320" s="122">
        <f>'CBA Result'!$G$164+'CBA Result'!$G$165</f>
        <v>3215028601.0041852</v>
      </c>
      <c r="Q1320" s="122">
        <f>'CBA Result'!$G$149</f>
        <v>-2742713597.7746048</v>
      </c>
      <c r="R1320" s="3">
        <v>0.82674452767502715</v>
      </c>
      <c r="S1320" s="122">
        <f t="shared" si="64"/>
        <v>5509809833.3162928</v>
      </c>
      <c r="T1320" s="3">
        <v>0.87340100820100308</v>
      </c>
      <c r="U1320" s="122">
        <f t="shared" si="65"/>
        <v>-2781919845.8924522</v>
      </c>
      <c r="V1320" s="3">
        <f t="shared" si="66"/>
        <v>2.2051370468869758</v>
      </c>
    </row>
    <row r="1321" spans="13:22" x14ac:dyDescent="0.25">
      <c r="M1321" s="3">
        <v>1317</v>
      </c>
      <c r="N1321" s="122">
        <f>('CBA Result'!$G$163*_xlfn.GAMMA.INV(T1321,IF($O$2="Railway",$D$31,$D$32),IF($O$2="Railway",$F$31,$F$32)))</f>
        <v>134887087.6767323</v>
      </c>
      <c r="O1321" s="122">
        <f>'CBA Result'!$G$162+'CBA Result'!$G$166+'CBA Result'!$G$167+'CBA Result'!$G$168+'CBA Result'!$G$169</f>
        <v>36081859.323037572</v>
      </c>
      <c r="P1321" s="122">
        <f>'CBA Result'!$G$164+'CBA Result'!$G$165</f>
        <v>3215028601.0041852</v>
      </c>
      <c r="Q1321" s="122">
        <f>'CBA Result'!$G$149</f>
        <v>-2742713597.7746048</v>
      </c>
      <c r="R1321" s="3">
        <v>0.54000756388692994</v>
      </c>
      <c r="S1321" s="122">
        <f t="shared" si="64"/>
        <v>4031209913.5299053</v>
      </c>
      <c r="T1321" s="3">
        <v>5.130670698005324E-3</v>
      </c>
      <c r="U1321" s="122">
        <f t="shared" si="65"/>
        <v>-637496632.42719352</v>
      </c>
      <c r="V1321" s="3">
        <f t="shared" si="66"/>
        <v>6.5916879349313149</v>
      </c>
    </row>
    <row r="1322" spans="13:22" x14ac:dyDescent="0.25">
      <c r="M1322" s="3">
        <v>1318</v>
      </c>
      <c r="N1322" s="122">
        <f>('CBA Result'!$G$163*_xlfn.GAMMA.INV(T1322,IF($O$2="Railway",$D$31,$D$32),IF($O$2="Railway",$F$31,$F$32)))</f>
        <v>773340746.75753999</v>
      </c>
      <c r="O1322" s="122">
        <f>'CBA Result'!$G$162+'CBA Result'!$G$166+'CBA Result'!$G$167+'CBA Result'!$G$168+'CBA Result'!$G$169</f>
        <v>36081859.323037572</v>
      </c>
      <c r="P1322" s="122">
        <f>'CBA Result'!$G$164+'CBA Result'!$G$165</f>
        <v>3215028601.0041852</v>
      </c>
      <c r="Q1322" s="122">
        <f>'CBA Result'!$G$149</f>
        <v>-2742713597.7746048</v>
      </c>
      <c r="R1322" s="3">
        <v>0.76201650143245758</v>
      </c>
      <c r="S1322" s="122">
        <f t="shared" si="64"/>
        <v>5110774262.3062782</v>
      </c>
      <c r="T1322" s="3">
        <v>0.97988556694570661</v>
      </c>
      <c r="U1322" s="122">
        <f t="shared" si="65"/>
        <v>-3654924502.1746035</v>
      </c>
      <c r="V1322" s="3">
        <f t="shared" si="66"/>
        <v>1.6197863635389631</v>
      </c>
    </row>
    <row r="1323" spans="13:22" x14ac:dyDescent="0.25">
      <c r="M1323" s="3">
        <v>1319</v>
      </c>
      <c r="N1323" s="122">
        <f>('CBA Result'!$G$163*_xlfn.GAMMA.INV(T1323,IF($O$2="Railway",$D$31,$D$32),IF($O$2="Railway",$F$31,$F$32)))</f>
        <v>359866472.94262552</v>
      </c>
      <c r="O1323" s="122">
        <f>'CBA Result'!$G$162+'CBA Result'!$G$166+'CBA Result'!$G$167+'CBA Result'!$G$168+'CBA Result'!$G$169</f>
        <v>36081859.323037572</v>
      </c>
      <c r="P1323" s="122">
        <f>'CBA Result'!$G$164+'CBA Result'!$G$165</f>
        <v>3215028601.0041852</v>
      </c>
      <c r="Q1323" s="122">
        <f>'CBA Result'!$G$149</f>
        <v>-2742713597.7746048</v>
      </c>
      <c r="R1323" s="3">
        <v>0.62939609968120802</v>
      </c>
      <c r="S1323" s="122">
        <f t="shared" si="64"/>
        <v>4433771324.5087814</v>
      </c>
      <c r="T1323" s="3">
        <v>0.38491647279864105</v>
      </c>
      <c r="U1323" s="122">
        <f t="shared" si="65"/>
        <v>-1700782992.4698484</v>
      </c>
      <c r="V1323" s="3">
        <f t="shared" si="66"/>
        <v>2.8397036412980632</v>
      </c>
    </row>
    <row r="1324" spans="13:22" x14ac:dyDescent="0.25">
      <c r="M1324" s="3">
        <v>1320</v>
      </c>
      <c r="N1324" s="122">
        <f>('CBA Result'!$G$163*_xlfn.GAMMA.INV(T1324,IF($O$2="Railway",$D$31,$D$32),IF($O$2="Railway",$F$31,$F$32)))</f>
        <v>345050679.01369733</v>
      </c>
      <c r="O1324" s="122">
        <f>'CBA Result'!$G$162+'CBA Result'!$G$166+'CBA Result'!$G$167+'CBA Result'!$G$168+'CBA Result'!$G$169</f>
        <v>36081859.323037572</v>
      </c>
      <c r="P1324" s="122">
        <f>'CBA Result'!$G$164+'CBA Result'!$G$165</f>
        <v>3215028601.0041852</v>
      </c>
      <c r="Q1324" s="122">
        <f>'CBA Result'!$G$149</f>
        <v>-2742713597.7746048</v>
      </c>
      <c r="R1324" s="3">
        <v>0.50630656997591461</v>
      </c>
      <c r="S1324" s="122">
        <f t="shared" si="64"/>
        <v>3885217600.8776517</v>
      </c>
      <c r="T1324" s="3">
        <v>0.3428662845633319</v>
      </c>
      <c r="U1324" s="122">
        <f t="shared" si="65"/>
        <v>-1630761325.4659412</v>
      </c>
      <c r="V1324" s="3">
        <f t="shared" si="66"/>
        <v>2.6161707863628694</v>
      </c>
    </row>
    <row r="1325" spans="13:22" x14ac:dyDescent="0.25">
      <c r="M1325" s="3">
        <v>1321</v>
      </c>
      <c r="N1325" s="122">
        <f>('CBA Result'!$G$163*_xlfn.GAMMA.INV(T1325,IF($O$2="Railway",$D$31,$D$32),IF($O$2="Railway",$F$31,$F$32)))</f>
        <v>672984137.92948961</v>
      </c>
      <c r="O1325" s="122">
        <f>'CBA Result'!$G$162+'CBA Result'!$G$166+'CBA Result'!$G$167+'CBA Result'!$G$168+'CBA Result'!$G$169</f>
        <v>36081859.323037572</v>
      </c>
      <c r="P1325" s="122">
        <f>'CBA Result'!$G$164+'CBA Result'!$G$165</f>
        <v>3215028601.0041852</v>
      </c>
      <c r="Q1325" s="122">
        <f>'CBA Result'!$G$149</f>
        <v>-2742713597.7746048</v>
      </c>
      <c r="R1325" s="3">
        <v>0.41361920290604548</v>
      </c>
      <c r="S1325" s="122">
        <f t="shared" si="64"/>
        <v>3491096750.7729783</v>
      </c>
      <c r="T1325" s="3">
        <v>0.94265274161007695</v>
      </c>
      <c r="U1325" s="122">
        <f t="shared" si="65"/>
        <v>-3180624098.2469769</v>
      </c>
      <c r="V1325" s="3">
        <f t="shared" si="66"/>
        <v>1.3205467286563208</v>
      </c>
    </row>
    <row r="1326" spans="13:22" x14ac:dyDescent="0.25">
      <c r="M1326" s="3">
        <v>1322</v>
      </c>
      <c r="N1326" s="122">
        <f>('CBA Result'!$G$163*_xlfn.GAMMA.INV(T1326,IF($O$2="Railway",$D$31,$D$32),IF($O$2="Railway",$F$31,$F$32)))</f>
        <v>277353825.20776403</v>
      </c>
      <c r="O1326" s="122">
        <f>'CBA Result'!$G$162+'CBA Result'!$G$166+'CBA Result'!$G$167+'CBA Result'!$G$168+'CBA Result'!$G$169</f>
        <v>36081859.323037572</v>
      </c>
      <c r="P1326" s="122">
        <f>'CBA Result'!$G$164+'CBA Result'!$G$165</f>
        <v>3215028601.0041852</v>
      </c>
      <c r="Q1326" s="122">
        <f>'CBA Result'!$G$149</f>
        <v>-2742713597.7746048</v>
      </c>
      <c r="R1326" s="3">
        <v>0.77080927520912157</v>
      </c>
      <c r="S1326" s="122">
        <f t="shared" si="64"/>
        <v>5161310006.4986362</v>
      </c>
      <c r="T1326" s="3">
        <v>0.167723138569847</v>
      </c>
      <c r="U1326" s="122">
        <f t="shared" si="65"/>
        <v>-1310815828.305927</v>
      </c>
      <c r="V1326" s="3">
        <f t="shared" si="66"/>
        <v>4.1765941277234138</v>
      </c>
    </row>
    <row r="1327" spans="13:22" x14ac:dyDescent="0.25">
      <c r="M1327" s="3">
        <v>1323</v>
      </c>
      <c r="N1327" s="122">
        <f>('CBA Result'!$G$163*_xlfn.GAMMA.INV(T1327,IF($O$2="Railway",$D$31,$D$32),IF($O$2="Railway",$F$31,$F$32)))</f>
        <v>224729425.21484572</v>
      </c>
      <c r="O1327" s="122">
        <f>'CBA Result'!$G$162+'CBA Result'!$G$166+'CBA Result'!$G$167+'CBA Result'!$G$168+'CBA Result'!$G$169</f>
        <v>36081859.323037572</v>
      </c>
      <c r="P1327" s="122">
        <f>'CBA Result'!$G$164+'CBA Result'!$G$165</f>
        <v>3215028601.0041852</v>
      </c>
      <c r="Q1327" s="122">
        <f>'CBA Result'!$G$149</f>
        <v>-2742713597.7746048</v>
      </c>
      <c r="R1327" s="3">
        <v>0.53368720004953785</v>
      </c>
      <c r="S1327" s="122">
        <f t="shared" si="64"/>
        <v>4003651913.357883</v>
      </c>
      <c r="T1327" s="3">
        <v>7.123193890219548E-2</v>
      </c>
      <c r="U1327" s="122">
        <f t="shared" si="65"/>
        <v>-1062105011.304768</v>
      </c>
      <c r="V1327" s="3">
        <f t="shared" si="66"/>
        <v>4.0151050531782975</v>
      </c>
    </row>
    <row r="1328" spans="13:22" x14ac:dyDescent="0.25">
      <c r="M1328" s="3">
        <v>1324</v>
      </c>
      <c r="N1328" s="122">
        <f>('CBA Result'!$G$163*_xlfn.GAMMA.INV(T1328,IF($O$2="Railway",$D$31,$D$32),IF($O$2="Railway",$F$31,$F$32)))</f>
        <v>353266175.0938139</v>
      </c>
      <c r="O1328" s="122">
        <f>'CBA Result'!$G$162+'CBA Result'!$G$166+'CBA Result'!$G$167+'CBA Result'!$G$168+'CBA Result'!$G$169</f>
        <v>36081859.323037572</v>
      </c>
      <c r="P1328" s="122">
        <f>'CBA Result'!$G$164+'CBA Result'!$G$165</f>
        <v>3215028601.0041852</v>
      </c>
      <c r="Q1328" s="122">
        <f>'CBA Result'!$G$149</f>
        <v>-2742713597.7746048</v>
      </c>
      <c r="R1328" s="3">
        <v>4.1941674958458575E-2</v>
      </c>
      <c r="S1328" s="122">
        <f t="shared" si="64"/>
        <v>1555053432.0182712</v>
      </c>
      <c r="T1328" s="3">
        <v>0.36612960623080515</v>
      </c>
      <c r="U1328" s="122">
        <f t="shared" si="65"/>
        <v>-1669588993.6660645</v>
      </c>
      <c r="V1328" s="3">
        <f t="shared" si="66"/>
        <v>1.1645988766167104</v>
      </c>
    </row>
    <row r="1329" spans="13:22" x14ac:dyDescent="0.25">
      <c r="M1329" s="3">
        <v>1325</v>
      </c>
      <c r="N1329" s="122">
        <f>('CBA Result'!$G$163*_xlfn.GAMMA.INV(T1329,IF($O$2="Railway",$D$31,$D$32),IF($O$2="Railway",$F$31,$F$32)))</f>
        <v>323026843.25124621</v>
      </c>
      <c r="O1329" s="122">
        <f>'CBA Result'!$G$162+'CBA Result'!$G$166+'CBA Result'!$G$167+'CBA Result'!$G$168+'CBA Result'!$G$169</f>
        <v>36081859.323037572</v>
      </c>
      <c r="P1329" s="122">
        <f>'CBA Result'!$G$164+'CBA Result'!$G$165</f>
        <v>3215028601.0041852</v>
      </c>
      <c r="Q1329" s="122">
        <f>'CBA Result'!$G$149</f>
        <v>-2742713597.7746048</v>
      </c>
      <c r="R1329" s="3">
        <v>0.40344027472567467</v>
      </c>
      <c r="S1329" s="122">
        <f t="shared" si="64"/>
        <v>3448013935.6531081</v>
      </c>
      <c r="T1329" s="3">
        <v>0.28182542693492962</v>
      </c>
      <c r="U1329" s="122">
        <f t="shared" si="65"/>
        <v>-1526673370.3212614</v>
      </c>
      <c r="V1329" s="3">
        <f t="shared" si="66"/>
        <v>2.4937375028859319</v>
      </c>
    </row>
    <row r="1330" spans="13:22" x14ac:dyDescent="0.25">
      <c r="M1330" s="3">
        <v>1326</v>
      </c>
      <c r="N1330" s="122">
        <f>('CBA Result'!$G$163*_xlfn.GAMMA.INV(T1330,IF($O$2="Railway",$D$31,$D$32),IF($O$2="Railway",$F$31,$F$32)))</f>
        <v>460001043.78278291</v>
      </c>
      <c r="O1330" s="122">
        <f>'CBA Result'!$G$162+'CBA Result'!$G$166+'CBA Result'!$G$167+'CBA Result'!$G$168+'CBA Result'!$G$169</f>
        <v>36081859.323037572</v>
      </c>
      <c r="P1330" s="122">
        <f>'CBA Result'!$G$164+'CBA Result'!$G$165</f>
        <v>3215028601.0041852</v>
      </c>
      <c r="Q1330" s="122">
        <f>'CBA Result'!$G$149</f>
        <v>-2742713597.7746048</v>
      </c>
      <c r="R1330" s="3">
        <v>0.60738919556229454</v>
      </c>
      <c r="S1330" s="122">
        <f t="shared" si="64"/>
        <v>4331986285.9262028</v>
      </c>
      <c r="T1330" s="3">
        <v>0.65305859239877173</v>
      </c>
      <c r="U1330" s="122">
        <f t="shared" si="65"/>
        <v>-2174034011.5231276</v>
      </c>
      <c r="V1330" s="3">
        <f t="shared" si="66"/>
        <v>2.2207882505248753</v>
      </c>
    </row>
    <row r="1331" spans="13:22" x14ac:dyDescent="0.25">
      <c r="M1331" s="3">
        <v>1327</v>
      </c>
      <c r="N1331" s="122">
        <f>('CBA Result'!$G$163*_xlfn.GAMMA.INV(T1331,IF($O$2="Railway",$D$31,$D$32),IF($O$2="Railway",$F$31,$F$32)))</f>
        <v>484972604.67510426</v>
      </c>
      <c r="O1331" s="122">
        <f>'CBA Result'!$G$162+'CBA Result'!$G$166+'CBA Result'!$G$167+'CBA Result'!$G$168+'CBA Result'!$G$169</f>
        <v>36081859.323037572</v>
      </c>
      <c r="P1331" s="122">
        <f>'CBA Result'!$G$164+'CBA Result'!$G$165</f>
        <v>3215028601.0041852</v>
      </c>
      <c r="Q1331" s="122">
        <f>'CBA Result'!$G$149</f>
        <v>-2742713597.7746048</v>
      </c>
      <c r="R1331" s="3">
        <v>0.78026153316295543</v>
      </c>
      <c r="S1331" s="122">
        <f t="shared" si="64"/>
        <v>5216752834.7267494</v>
      </c>
      <c r="T1331" s="3">
        <v>0.70845597922359838</v>
      </c>
      <c r="U1331" s="122">
        <f t="shared" si="65"/>
        <v>-2292053358.2930517</v>
      </c>
      <c r="V1331" s="3">
        <f t="shared" si="66"/>
        <v>2.5033480472714551</v>
      </c>
    </row>
    <row r="1332" spans="13:22" x14ac:dyDescent="0.25">
      <c r="M1332" s="3">
        <v>1328</v>
      </c>
      <c r="N1332" s="122">
        <f>('CBA Result'!$G$163*_xlfn.GAMMA.INV(T1332,IF($O$2="Railway",$D$31,$D$32),IF($O$2="Railway",$F$31,$F$32)))</f>
        <v>547097097.85601151</v>
      </c>
      <c r="O1332" s="122">
        <f>'CBA Result'!$G$162+'CBA Result'!$G$166+'CBA Result'!$G$167+'CBA Result'!$G$168+'CBA Result'!$G$169</f>
        <v>36081859.323037572</v>
      </c>
      <c r="P1332" s="122">
        <f>'CBA Result'!$G$164+'CBA Result'!$G$165</f>
        <v>3215028601.0041852</v>
      </c>
      <c r="Q1332" s="122">
        <f>'CBA Result'!$G$149</f>
        <v>-2742713597.7746048</v>
      </c>
      <c r="R1332" s="3">
        <v>0.40422833579161144</v>
      </c>
      <c r="S1332" s="122">
        <f t="shared" si="64"/>
        <v>3451350486.7616644</v>
      </c>
      <c r="T1332" s="3">
        <v>0.81954997043464739</v>
      </c>
      <c r="U1332" s="122">
        <f t="shared" si="65"/>
        <v>-2585663042.3347821</v>
      </c>
      <c r="V1332" s="3">
        <f t="shared" si="66"/>
        <v>1.5603461773184664</v>
      </c>
    </row>
    <row r="1333" spans="13:22" x14ac:dyDescent="0.25">
      <c r="M1333" s="3">
        <v>1329</v>
      </c>
      <c r="N1333" s="122">
        <f>('CBA Result'!$G$163*_xlfn.GAMMA.INV(T1333,IF($O$2="Railway",$D$31,$D$32),IF($O$2="Railway",$F$31,$F$32)))</f>
        <v>417224953.23582816</v>
      </c>
      <c r="O1333" s="122">
        <f>'CBA Result'!$G$162+'CBA Result'!$G$166+'CBA Result'!$G$167+'CBA Result'!$G$168+'CBA Result'!$G$169</f>
        <v>36081859.323037572</v>
      </c>
      <c r="P1333" s="122">
        <f>'CBA Result'!$G$164+'CBA Result'!$G$165</f>
        <v>3215028601.0041852</v>
      </c>
      <c r="Q1333" s="122">
        <f>'CBA Result'!$G$149</f>
        <v>-2742713597.7746048</v>
      </c>
      <c r="R1333" s="3">
        <v>0.22873849658835754</v>
      </c>
      <c r="S1333" s="122">
        <f t="shared" si="64"/>
        <v>2681524306.7336588</v>
      </c>
      <c r="T1333" s="3">
        <v>0.54540601011136902</v>
      </c>
      <c r="U1333" s="122">
        <f t="shared" si="65"/>
        <v>-1971867783.8895516</v>
      </c>
      <c r="V1333" s="3">
        <f t="shared" si="66"/>
        <v>1.5897775423405938</v>
      </c>
    </row>
    <row r="1334" spans="13:22" x14ac:dyDescent="0.25">
      <c r="M1334" s="3">
        <v>1330</v>
      </c>
      <c r="N1334" s="122">
        <f>('CBA Result'!$G$163*_xlfn.GAMMA.INV(T1334,IF($O$2="Railway",$D$31,$D$32),IF($O$2="Railway",$F$31,$F$32)))</f>
        <v>399628229.83543897</v>
      </c>
      <c r="O1334" s="122">
        <f>'CBA Result'!$G$162+'CBA Result'!$G$166+'CBA Result'!$G$167+'CBA Result'!$G$168+'CBA Result'!$G$169</f>
        <v>36081859.323037572</v>
      </c>
      <c r="P1334" s="122">
        <f>'CBA Result'!$G$164+'CBA Result'!$G$165</f>
        <v>3215028601.0041852</v>
      </c>
      <c r="Q1334" s="122">
        <f>'CBA Result'!$G$149</f>
        <v>-2742713597.7746048</v>
      </c>
      <c r="R1334" s="3">
        <v>0.16422258568436621</v>
      </c>
      <c r="S1334" s="122">
        <f t="shared" si="64"/>
        <v>2363092474.57094</v>
      </c>
      <c r="T1334" s="3">
        <v>0.49741671375531793</v>
      </c>
      <c r="U1334" s="122">
        <f t="shared" si="65"/>
        <v>-1888703026.5898361</v>
      </c>
      <c r="V1334" s="3">
        <f t="shared" si="66"/>
        <v>1.4818648163988057</v>
      </c>
    </row>
    <row r="1335" spans="13:22" x14ac:dyDescent="0.25">
      <c r="M1335" s="3">
        <v>1331</v>
      </c>
      <c r="N1335" s="122">
        <f>('CBA Result'!$G$163*_xlfn.GAMMA.INV(T1335,IF($O$2="Railway",$D$31,$D$32),IF($O$2="Railway",$F$31,$F$32)))</f>
        <v>461959019.160779</v>
      </c>
      <c r="O1335" s="122">
        <f>'CBA Result'!$G$162+'CBA Result'!$G$166+'CBA Result'!$G$167+'CBA Result'!$G$168+'CBA Result'!$G$169</f>
        <v>36081859.323037572</v>
      </c>
      <c r="P1335" s="122">
        <f>'CBA Result'!$G$164+'CBA Result'!$G$165</f>
        <v>3215028601.0041852</v>
      </c>
      <c r="Q1335" s="122">
        <f>'CBA Result'!$G$149</f>
        <v>-2742713597.7746048</v>
      </c>
      <c r="R1335" s="3">
        <v>0.30854804926504553</v>
      </c>
      <c r="S1335" s="122">
        <f t="shared" si="64"/>
        <v>3041539698.3913016</v>
      </c>
      <c r="T1335" s="3">
        <v>0.65761601609194431</v>
      </c>
      <c r="U1335" s="122">
        <f t="shared" si="65"/>
        <v>-2183287697.1897593</v>
      </c>
      <c r="V1335" s="3">
        <f t="shared" si="66"/>
        <v>1.6212158303420685</v>
      </c>
    </row>
    <row r="1336" spans="13:22" x14ac:dyDescent="0.25">
      <c r="M1336" s="3">
        <v>1332</v>
      </c>
      <c r="N1336" s="122">
        <f>('CBA Result'!$G$163*_xlfn.GAMMA.INV(T1336,IF($O$2="Railway",$D$31,$D$32),IF($O$2="Railway",$F$31,$F$32)))</f>
        <v>521923378.22780728</v>
      </c>
      <c r="O1336" s="122">
        <f>'CBA Result'!$G$162+'CBA Result'!$G$166+'CBA Result'!$G$167+'CBA Result'!$G$168+'CBA Result'!$G$169</f>
        <v>36081859.323037572</v>
      </c>
      <c r="P1336" s="122">
        <f>'CBA Result'!$G$164+'CBA Result'!$G$165</f>
        <v>3215028601.0041852</v>
      </c>
      <c r="Q1336" s="122">
        <f>'CBA Result'!$G$149</f>
        <v>-2742713597.7746048</v>
      </c>
      <c r="R1336" s="3">
        <v>0.66995749324081222</v>
      </c>
      <c r="S1336" s="122">
        <f t="shared" si="64"/>
        <v>4627584235.3486443</v>
      </c>
      <c r="T1336" s="3">
        <v>0.77913860462597395</v>
      </c>
      <c r="U1336" s="122">
        <f t="shared" si="65"/>
        <v>-2466688263.0207887</v>
      </c>
      <c r="V1336" s="3">
        <f t="shared" si="66"/>
        <v>2.1022475967632182</v>
      </c>
    </row>
    <row r="1337" spans="13:22" x14ac:dyDescent="0.25">
      <c r="M1337" s="3">
        <v>1333</v>
      </c>
      <c r="N1337" s="122">
        <f>('CBA Result'!$G$163*_xlfn.GAMMA.INV(T1337,IF($O$2="Railway",$D$31,$D$32),IF($O$2="Railway",$F$31,$F$32)))</f>
        <v>390164317.90136415</v>
      </c>
      <c r="O1337" s="122">
        <f>'CBA Result'!$G$162+'CBA Result'!$G$166+'CBA Result'!$G$167+'CBA Result'!$G$168+'CBA Result'!$G$169</f>
        <v>36081859.323037572</v>
      </c>
      <c r="P1337" s="122">
        <f>'CBA Result'!$G$164+'CBA Result'!$G$165</f>
        <v>3215028601.0041852</v>
      </c>
      <c r="Q1337" s="122">
        <f>'CBA Result'!$G$149</f>
        <v>-2742713597.7746048</v>
      </c>
      <c r="R1337" s="3">
        <v>4.4608047603915568E-2</v>
      </c>
      <c r="S1337" s="122">
        <f t="shared" si="64"/>
        <v>1580077552.718544</v>
      </c>
      <c r="T1337" s="3">
        <v>0.47099166223579625</v>
      </c>
      <c r="U1337" s="122">
        <f t="shared" si="65"/>
        <v>-1843975157.5886216</v>
      </c>
      <c r="V1337" s="3">
        <f t="shared" si="66"/>
        <v>1.0880427112513968</v>
      </c>
    </row>
    <row r="1338" spans="13:22" x14ac:dyDescent="0.25">
      <c r="M1338" s="3">
        <v>1334</v>
      </c>
      <c r="N1338" s="122">
        <f>('CBA Result'!$G$163*_xlfn.GAMMA.INV(T1338,IF($O$2="Railway",$D$31,$D$32),IF($O$2="Railway",$F$31,$F$32)))</f>
        <v>346864652.35454667</v>
      </c>
      <c r="O1338" s="122">
        <f>'CBA Result'!$G$162+'CBA Result'!$G$166+'CBA Result'!$G$167+'CBA Result'!$G$168+'CBA Result'!$G$169</f>
        <v>36081859.323037572</v>
      </c>
      <c r="P1338" s="122">
        <f>'CBA Result'!$G$164+'CBA Result'!$G$165</f>
        <v>3215028601.0041852</v>
      </c>
      <c r="Q1338" s="122">
        <f>'CBA Result'!$G$149</f>
        <v>-2742713597.7746048</v>
      </c>
      <c r="R1338" s="3">
        <v>0.64820840459301687</v>
      </c>
      <c r="S1338" s="122">
        <f t="shared" si="64"/>
        <v>4522564596.1681986</v>
      </c>
      <c r="T1338" s="3">
        <v>0.34798725533470543</v>
      </c>
      <c r="U1338" s="122">
        <f t="shared" si="65"/>
        <v>-1639334435.8801534</v>
      </c>
      <c r="V1338" s="3">
        <f t="shared" si="66"/>
        <v>2.9923797124483817</v>
      </c>
    </row>
    <row r="1339" spans="13:22" x14ac:dyDescent="0.25">
      <c r="M1339" s="3">
        <v>1335</v>
      </c>
      <c r="N1339" s="122">
        <f>('CBA Result'!$G$163*_xlfn.GAMMA.INV(T1339,IF($O$2="Railway",$D$31,$D$32),IF($O$2="Railway",$F$31,$F$32)))</f>
        <v>536705525.47334981</v>
      </c>
      <c r="O1339" s="122">
        <f>'CBA Result'!$G$162+'CBA Result'!$G$166+'CBA Result'!$G$167+'CBA Result'!$G$168+'CBA Result'!$G$169</f>
        <v>36081859.323037572</v>
      </c>
      <c r="P1339" s="122">
        <f>'CBA Result'!$G$164+'CBA Result'!$G$165</f>
        <v>3215028601.0041852</v>
      </c>
      <c r="Q1339" s="122">
        <f>'CBA Result'!$G$149</f>
        <v>-2742713597.7746048</v>
      </c>
      <c r="R1339" s="3">
        <v>0.98228655344040761</v>
      </c>
      <c r="S1339" s="122">
        <f t="shared" si="64"/>
        <v>7275235095.0046511</v>
      </c>
      <c r="T1339" s="3">
        <v>0.80361248477668934</v>
      </c>
      <c r="U1339" s="122">
        <f t="shared" si="65"/>
        <v>-2536550910.7462745</v>
      </c>
      <c r="V1339" s="3">
        <f t="shared" si="66"/>
        <v>3.0939739654159295</v>
      </c>
    </row>
    <row r="1340" spans="13:22" x14ac:dyDescent="0.25">
      <c r="M1340" s="3">
        <v>1336</v>
      </c>
      <c r="N1340" s="122">
        <f>('CBA Result'!$G$163*_xlfn.GAMMA.INV(T1340,IF($O$2="Railway",$D$31,$D$32),IF($O$2="Railway",$F$31,$F$32)))</f>
        <v>488301311.32932729</v>
      </c>
      <c r="O1340" s="122">
        <f>'CBA Result'!$G$162+'CBA Result'!$G$166+'CBA Result'!$G$167+'CBA Result'!$G$168+'CBA Result'!$G$169</f>
        <v>36081859.323037572</v>
      </c>
      <c r="P1340" s="122">
        <f>'CBA Result'!$G$164+'CBA Result'!$G$165</f>
        <v>3215028601.0041852</v>
      </c>
      <c r="Q1340" s="122">
        <f>'CBA Result'!$G$149</f>
        <v>-2742713597.7746048</v>
      </c>
      <c r="R1340" s="3">
        <v>0.29102522569904898</v>
      </c>
      <c r="S1340" s="122">
        <f t="shared" si="64"/>
        <v>2964553249.9096451</v>
      </c>
      <c r="T1340" s="3">
        <v>0.71538238226667739</v>
      </c>
      <c r="U1340" s="122">
        <f t="shared" si="65"/>
        <v>-2307785325.8145895</v>
      </c>
      <c r="V1340" s="3">
        <f t="shared" si="66"/>
        <v>1.5118115110340706</v>
      </c>
    </row>
    <row r="1341" spans="13:22" x14ac:dyDescent="0.25">
      <c r="M1341" s="3">
        <v>1337</v>
      </c>
      <c r="N1341" s="122">
        <f>('CBA Result'!$G$163*_xlfn.GAMMA.INV(T1341,IF($O$2="Railway",$D$31,$D$32),IF($O$2="Railway",$F$31,$F$32)))</f>
        <v>259113971.33661929</v>
      </c>
      <c r="O1341" s="122">
        <f>'CBA Result'!$G$162+'CBA Result'!$G$166+'CBA Result'!$G$167+'CBA Result'!$G$168+'CBA Result'!$G$169</f>
        <v>36081859.323037572</v>
      </c>
      <c r="P1341" s="122">
        <f>'CBA Result'!$G$164+'CBA Result'!$G$165</f>
        <v>3215028601.0041852</v>
      </c>
      <c r="Q1341" s="122">
        <f>'CBA Result'!$G$149</f>
        <v>-2742713597.7746048</v>
      </c>
      <c r="R1341" s="3">
        <v>0.72386043240223552</v>
      </c>
      <c r="S1341" s="122">
        <f t="shared" si="64"/>
        <v>4901492207.3642998</v>
      </c>
      <c r="T1341" s="3">
        <v>0.12933744304745309</v>
      </c>
      <c r="U1341" s="122">
        <f t="shared" si="65"/>
        <v>-1224611539.8221698</v>
      </c>
      <c r="V1341" s="3">
        <f t="shared" si="66"/>
        <v>4.2435399872016442</v>
      </c>
    </row>
    <row r="1342" spans="13:22" x14ac:dyDescent="0.25">
      <c r="M1342" s="3">
        <v>1338</v>
      </c>
      <c r="N1342" s="122">
        <f>('CBA Result'!$G$163*_xlfn.GAMMA.INV(T1342,IF($O$2="Railway",$D$31,$D$32),IF($O$2="Railway",$F$31,$F$32)))</f>
        <v>369574656.38377184</v>
      </c>
      <c r="O1342" s="122">
        <f>'CBA Result'!$G$162+'CBA Result'!$G$166+'CBA Result'!$G$167+'CBA Result'!$G$168+'CBA Result'!$G$169</f>
        <v>36081859.323037572</v>
      </c>
      <c r="P1342" s="122">
        <f>'CBA Result'!$G$164+'CBA Result'!$G$165</f>
        <v>3215028601.0041852</v>
      </c>
      <c r="Q1342" s="122">
        <f>'CBA Result'!$G$149</f>
        <v>-2742713597.7746048</v>
      </c>
      <c r="R1342" s="3">
        <v>0.2519377847180112</v>
      </c>
      <c r="S1342" s="122">
        <f t="shared" si="64"/>
        <v>2788992607.8128648</v>
      </c>
      <c r="T1342" s="3">
        <v>0.41260617069096506</v>
      </c>
      <c r="U1342" s="122">
        <f t="shared" si="65"/>
        <v>-1746665325.295867</v>
      </c>
      <c r="V1342" s="3">
        <f t="shared" si="66"/>
        <v>1.8289989944001057</v>
      </c>
    </row>
    <row r="1343" spans="13:22" x14ac:dyDescent="0.25">
      <c r="M1343" s="3">
        <v>1339</v>
      </c>
      <c r="N1343" s="122">
        <f>('CBA Result'!$G$163*_xlfn.GAMMA.INV(T1343,IF($O$2="Railway",$D$31,$D$32),IF($O$2="Railway",$F$31,$F$32)))</f>
        <v>375161837.55283314</v>
      </c>
      <c r="O1343" s="122">
        <f>'CBA Result'!$G$162+'CBA Result'!$G$166+'CBA Result'!$G$167+'CBA Result'!$G$168+'CBA Result'!$G$169</f>
        <v>36081859.323037572</v>
      </c>
      <c r="P1343" s="122">
        <f>'CBA Result'!$G$164+'CBA Result'!$G$165</f>
        <v>3215028601.0041852</v>
      </c>
      <c r="Q1343" s="122">
        <f>'CBA Result'!$G$149</f>
        <v>-2742713597.7746048</v>
      </c>
      <c r="R1343" s="3">
        <v>0.56032199526450166</v>
      </c>
      <c r="S1343" s="122">
        <f t="shared" si="64"/>
        <v>4120446300.4754767</v>
      </c>
      <c r="T1343" s="3">
        <v>0.42852567589218493</v>
      </c>
      <c r="U1343" s="122">
        <f t="shared" si="65"/>
        <v>-1773071182.5308707</v>
      </c>
      <c r="V1343" s="3">
        <f t="shared" si="66"/>
        <v>2.5558421128264244</v>
      </c>
    </row>
    <row r="1344" spans="13:22" x14ac:dyDescent="0.25">
      <c r="M1344" s="3">
        <v>1340</v>
      </c>
      <c r="N1344" s="122">
        <f>('CBA Result'!$G$163*_xlfn.GAMMA.INV(T1344,IF($O$2="Railway",$D$31,$D$32),IF($O$2="Railway",$F$31,$F$32)))</f>
        <v>574863187.71794844</v>
      </c>
      <c r="O1344" s="122">
        <f>'CBA Result'!$G$162+'CBA Result'!$G$166+'CBA Result'!$G$167+'CBA Result'!$G$168+'CBA Result'!$G$169</f>
        <v>36081859.323037572</v>
      </c>
      <c r="P1344" s="122">
        <f>'CBA Result'!$G$164+'CBA Result'!$G$165</f>
        <v>3215028601.0041852</v>
      </c>
      <c r="Q1344" s="122">
        <f>'CBA Result'!$G$149</f>
        <v>-2742713597.7746048</v>
      </c>
      <c r="R1344" s="3">
        <v>0.54252631670100426</v>
      </c>
      <c r="S1344" s="122">
        <f t="shared" si="64"/>
        <v>4042217931.0195074</v>
      </c>
      <c r="T1344" s="3">
        <v>0.85722740875635539</v>
      </c>
      <c r="U1344" s="122">
        <f t="shared" si="65"/>
        <v>-2716889752.6710377</v>
      </c>
      <c r="V1344" s="3">
        <f t="shared" si="66"/>
        <v>1.7126800870318202</v>
      </c>
    </row>
    <row r="1345" spans="13:22" x14ac:dyDescent="0.25">
      <c r="M1345" s="3">
        <v>1341</v>
      </c>
      <c r="N1345" s="122">
        <f>('CBA Result'!$G$163*_xlfn.GAMMA.INV(T1345,IF($O$2="Railway",$D$31,$D$32),IF($O$2="Railway",$F$31,$F$32)))</f>
        <v>415560448.96144611</v>
      </c>
      <c r="O1345" s="122">
        <f>'CBA Result'!$G$162+'CBA Result'!$G$166+'CBA Result'!$G$167+'CBA Result'!$G$168+'CBA Result'!$G$169</f>
        <v>36081859.323037572</v>
      </c>
      <c r="P1345" s="122">
        <f>'CBA Result'!$G$164+'CBA Result'!$G$165</f>
        <v>3215028601.0041852</v>
      </c>
      <c r="Q1345" s="122">
        <f>'CBA Result'!$G$149</f>
        <v>-2742713597.7746048</v>
      </c>
      <c r="R1345" s="3">
        <v>0.20545222480113379</v>
      </c>
      <c r="S1345" s="122">
        <f t="shared" si="64"/>
        <v>2570430448.4160008</v>
      </c>
      <c r="T1345" s="3">
        <v>0.54094233274535553</v>
      </c>
      <c r="U1345" s="122">
        <f t="shared" si="65"/>
        <v>-1964001086.7293146</v>
      </c>
      <c r="V1345" s="3">
        <f t="shared" si="66"/>
        <v>1.5387327314228705</v>
      </c>
    </row>
    <row r="1346" spans="13:22" x14ac:dyDescent="0.25">
      <c r="M1346" s="3">
        <v>1342</v>
      </c>
      <c r="N1346" s="122">
        <f>('CBA Result'!$G$163*_xlfn.GAMMA.INV(T1346,IF($O$2="Railway",$D$31,$D$32),IF($O$2="Railway",$F$31,$F$32)))</f>
        <v>513417144.46706361</v>
      </c>
      <c r="O1346" s="122">
        <f>'CBA Result'!$G$162+'CBA Result'!$G$166+'CBA Result'!$G$167+'CBA Result'!$G$168+'CBA Result'!$G$169</f>
        <v>36081859.323037572</v>
      </c>
      <c r="P1346" s="122">
        <f>'CBA Result'!$G$164+'CBA Result'!$G$165</f>
        <v>3215028601.0041852</v>
      </c>
      <c r="Q1346" s="122">
        <f>'CBA Result'!$G$149</f>
        <v>-2742713597.7746048</v>
      </c>
      <c r="R1346" s="3">
        <v>0.66923479903554706</v>
      </c>
      <c r="S1346" s="122">
        <f t="shared" si="64"/>
        <v>4624050012.6218319</v>
      </c>
      <c r="T1346" s="3">
        <v>0.7640770711256234</v>
      </c>
      <c r="U1346" s="122">
        <f t="shared" si="65"/>
        <v>-2426486524.8817863</v>
      </c>
      <c r="V1346" s="3">
        <f t="shared" si="66"/>
        <v>2.1321152882412888</v>
      </c>
    </row>
    <row r="1347" spans="13:22" x14ac:dyDescent="0.25">
      <c r="M1347" s="3">
        <v>1343</v>
      </c>
      <c r="N1347" s="122">
        <f>('CBA Result'!$G$163*_xlfn.GAMMA.INV(T1347,IF($O$2="Railway",$D$31,$D$32),IF($O$2="Railway",$F$31,$F$32)))</f>
        <v>387109406.42586672</v>
      </c>
      <c r="O1347" s="122">
        <f>'CBA Result'!$G$162+'CBA Result'!$G$166+'CBA Result'!$G$167+'CBA Result'!$G$168+'CBA Result'!$G$169</f>
        <v>36081859.323037572</v>
      </c>
      <c r="P1347" s="122">
        <f>'CBA Result'!$G$164+'CBA Result'!$G$165</f>
        <v>3215028601.0041852</v>
      </c>
      <c r="Q1347" s="122">
        <f>'CBA Result'!$G$149</f>
        <v>-2742713597.7746048</v>
      </c>
      <c r="R1347" s="3">
        <v>0.25813167722366837</v>
      </c>
      <c r="S1347" s="122">
        <f t="shared" si="64"/>
        <v>2817229234.8598828</v>
      </c>
      <c r="T1347" s="3">
        <v>0.46239202476280605</v>
      </c>
      <c r="U1347" s="122">
        <f t="shared" si="65"/>
        <v>-1829537187.1977112</v>
      </c>
      <c r="V1347" s="3">
        <f t="shared" si="66"/>
        <v>1.7711695194193431</v>
      </c>
    </row>
    <row r="1348" spans="13:22" x14ac:dyDescent="0.25">
      <c r="M1348" s="3">
        <v>1344</v>
      </c>
      <c r="N1348" s="122">
        <f>('CBA Result'!$G$163*_xlfn.GAMMA.INV(T1348,IF($O$2="Railway",$D$31,$D$32),IF($O$2="Railway",$F$31,$F$32)))</f>
        <v>535827026.02817088</v>
      </c>
      <c r="O1348" s="122">
        <f>'CBA Result'!$G$162+'CBA Result'!$G$166+'CBA Result'!$G$167+'CBA Result'!$G$168+'CBA Result'!$G$169</f>
        <v>36081859.323037572</v>
      </c>
      <c r="P1348" s="122">
        <f>'CBA Result'!$G$164+'CBA Result'!$G$165</f>
        <v>3215028601.0041852</v>
      </c>
      <c r="Q1348" s="122">
        <f>'CBA Result'!$G$149</f>
        <v>-2742713597.7746048</v>
      </c>
      <c r="R1348" s="3">
        <v>0.73576627291308305</v>
      </c>
      <c r="S1348" s="122">
        <f t="shared" si="64"/>
        <v>4965199264.9800329</v>
      </c>
      <c r="T1348" s="3">
        <v>0.8022176299322995</v>
      </c>
      <c r="U1348" s="122">
        <f t="shared" si="65"/>
        <v>-2532398990.4436216</v>
      </c>
      <c r="V1348" s="3">
        <f t="shared" si="66"/>
        <v>2.1865070122150301</v>
      </c>
    </row>
    <row r="1349" spans="13:22" x14ac:dyDescent="0.25">
      <c r="M1349" s="3">
        <v>1345</v>
      </c>
      <c r="N1349" s="122">
        <f>('CBA Result'!$G$163*_xlfn.GAMMA.INV(T1349,IF($O$2="Railway",$D$31,$D$32),IF($O$2="Railway",$F$31,$F$32)))</f>
        <v>493730399.71078652</v>
      </c>
      <c r="O1349" s="122">
        <f>'CBA Result'!$G$162+'CBA Result'!$G$166+'CBA Result'!$G$167+'CBA Result'!$G$168+'CBA Result'!$G$169</f>
        <v>36081859.323037572</v>
      </c>
      <c r="P1349" s="122">
        <f>'CBA Result'!$G$164+'CBA Result'!$G$165</f>
        <v>3215028601.0041852</v>
      </c>
      <c r="Q1349" s="122">
        <f>'CBA Result'!$G$149</f>
        <v>-2742713597.7746048</v>
      </c>
      <c r="R1349" s="3">
        <v>0.51615565230194693</v>
      </c>
      <c r="S1349" s="122">
        <f t="shared" si="64"/>
        <v>3927655982.6057692</v>
      </c>
      <c r="T1349" s="3">
        <v>0.72644300811788387</v>
      </c>
      <c r="U1349" s="122">
        <f t="shared" si="65"/>
        <v>-2333444012.7945065</v>
      </c>
      <c r="V1349" s="3">
        <f t="shared" si="66"/>
        <v>1.9102529210895354</v>
      </c>
    </row>
    <row r="1350" spans="13:22" x14ac:dyDescent="0.25">
      <c r="M1350" s="3">
        <v>1346</v>
      </c>
      <c r="N1350" s="122">
        <f>('CBA Result'!$G$163*_xlfn.GAMMA.INV(T1350,IF($O$2="Railway",$D$31,$D$32),IF($O$2="Railway",$F$31,$F$32)))</f>
        <v>235616455.98358262</v>
      </c>
      <c r="O1350" s="122">
        <f>'CBA Result'!$G$162+'CBA Result'!$G$166+'CBA Result'!$G$167+'CBA Result'!$G$168+'CBA Result'!$G$169</f>
        <v>36081859.323037572</v>
      </c>
      <c r="P1350" s="122">
        <f>'CBA Result'!$G$164+'CBA Result'!$G$165</f>
        <v>3215028601.0041852</v>
      </c>
      <c r="Q1350" s="122">
        <f>'CBA Result'!$G$149</f>
        <v>-2742713597.7746048</v>
      </c>
      <c r="R1350" s="3">
        <v>0.24560635496371597</v>
      </c>
      <c r="S1350" s="122">
        <f t="shared" ref="S1350:S1413" si="67">_xlfn.BETA.INV(R1350,IF($O$2="Railway",$I$30,$J$30),IF($O$2="Railway",$I$31,$J$31),IF($O$2="Railway",$I$27,$J$27),IF($O$2="Railway",$I$29,$J$29))*P1350</f>
        <v>2759941224.1513348</v>
      </c>
      <c r="T1350" s="3">
        <v>8.7510157787991427E-2</v>
      </c>
      <c r="U1350" s="122">
        <f t="shared" ref="U1350:U1413" si="68">_xlfn.GAMMA.INV(T1350,IF($O$2="Railway",$D$31,$D$32),IF($O$2="Railway",$F$31,$F$32))*Q1350</f>
        <v>-1113558753.6291211</v>
      </c>
      <c r="V1350" s="3">
        <f t="shared" ref="V1350:V1413" si="69">(N1350+O1350+S1350)/-U1350</f>
        <v>2.7224782972409418</v>
      </c>
    </row>
    <row r="1351" spans="13:22" x14ac:dyDescent="0.25">
      <c r="M1351" s="3">
        <v>1347</v>
      </c>
      <c r="N1351" s="122">
        <f>('CBA Result'!$G$163*_xlfn.GAMMA.INV(T1351,IF($O$2="Railway",$D$31,$D$32),IF($O$2="Railway",$F$31,$F$32)))</f>
        <v>698968699.21036732</v>
      </c>
      <c r="O1351" s="122">
        <f>'CBA Result'!$G$162+'CBA Result'!$G$166+'CBA Result'!$G$167+'CBA Result'!$G$168+'CBA Result'!$G$169</f>
        <v>36081859.323037572</v>
      </c>
      <c r="P1351" s="122">
        <f>'CBA Result'!$G$164+'CBA Result'!$G$165</f>
        <v>3215028601.0041852</v>
      </c>
      <c r="Q1351" s="122">
        <f>'CBA Result'!$G$149</f>
        <v>-2742713597.7746048</v>
      </c>
      <c r="R1351" s="3">
        <v>0.57457421566903921</v>
      </c>
      <c r="S1351" s="122">
        <f t="shared" si="67"/>
        <v>4183730965.0957389</v>
      </c>
      <c r="T1351" s="3">
        <v>0.95583346101313504</v>
      </c>
      <c r="U1351" s="122">
        <f t="shared" si="68"/>
        <v>-3303431036.9760356</v>
      </c>
      <c r="V1351" s="3">
        <f t="shared" si="69"/>
        <v>1.4889917387625569</v>
      </c>
    </row>
    <row r="1352" spans="13:22" x14ac:dyDescent="0.25">
      <c r="M1352" s="3">
        <v>1348</v>
      </c>
      <c r="N1352" s="122">
        <f>('CBA Result'!$G$163*_xlfn.GAMMA.INV(T1352,IF($O$2="Railway",$D$31,$D$32),IF($O$2="Railway",$F$31,$F$32)))</f>
        <v>311724932.72950649</v>
      </c>
      <c r="O1352" s="122">
        <f>'CBA Result'!$G$162+'CBA Result'!$G$166+'CBA Result'!$G$167+'CBA Result'!$G$168+'CBA Result'!$G$169</f>
        <v>36081859.323037572</v>
      </c>
      <c r="P1352" s="122">
        <f>'CBA Result'!$G$164+'CBA Result'!$G$165</f>
        <v>3215028601.0041852</v>
      </c>
      <c r="Q1352" s="122">
        <f>'CBA Result'!$G$149</f>
        <v>-2742713597.7746048</v>
      </c>
      <c r="R1352" s="3">
        <v>0.85888083051707631</v>
      </c>
      <c r="S1352" s="122">
        <f t="shared" si="67"/>
        <v>5738871770.2516603</v>
      </c>
      <c r="T1352" s="3">
        <v>0.25167777273952152</v>
      </c>
      <c r="U1352" s="122">
        <f t="shared" si="68"/>
        <v>-1473258843.9814999</v>
      </c>
      <c r="V1352" s="3">
        <f t="shared" si="69"/>
        <v>4.1314386722803453</v>
      </c>
    </row>
    <row r="1353" spans="13:22" x14ac:dyDescent="0.25">
      <c r="M1353" s="3">
        <v>1349</v>
      </c>
      <c r="N1353" s="122">
        <f>('CBA Result'!$G$163*_xlfn.GAMMA.INV(T1353,IF($O$2="Railway",$D$31,$D$32),IF($O$2="Railway",$F$31,$F$32)))</f>
        <v>313701496.84644395</v>
      </c>
      <c r="O1353" s="122">
        <f>'CBA Result'!$G$162+'CBA Result'!$G$166+'CBA Result'!$G$167+'CBA Result'!$G$168+'CBA Result'!$G$169</f>
        <v>36081859.323037572</v>
      </c>
      <c r="P1353" s="122">
        <f>'CBA Result'!$G$164+'CBA Result'!$G$165</f>
        <v>3215028601.0041852</v>
      </c>
      <c r="Q1353" s="122">
        <f>'CBA Result'!$G$149</f>
        <v>-2742713597.7746048</v>
      </c>
      <c r="R1353" s="3">
        <v>0.28567059729237554</v>
      </c>
      <c r="S1353" s="122">
        <f t="shared" si="67"/>
        <v>2940840161.3743577</v>
      </c>
      <c r="T1353" s="3">
        <v>0.25687684847064907</v>
      </c>
      <c r="U1353" s="122">
        <f t="shared" si="68"/>
        <v>-1482600382.8198495</v>
      </c>
      <c r="V1353" s="3">
        <f t="shared" si="69"/>
        <v>2.2194945824074312</v>
      </c>
    </row>
    <row r="1354" spans="13:22" x14ac:dyDescent="0.25">
      <c r="M1354" s="3">
        <v>1350</v>
      </c>
      <c r="N1354" s="122">
        <f>('CBA Result'!$G$163*_xlfn.GAMMA.INV(T1354,IF($O$2="Railway",$D$31,$D$32),IF($O$2="Railway",$F$31,$F$32)))</f>
        <v>255720526.35464597</v>
      </c>
      <c r="O1354" s="122">
        <f>'CBA Result'!$G$162+'CBA Result'!$G$166+'CBA Result'!$G$167+'CBA Result'!$G$168+'CBA Result'!$G$169</f>
        <v>36081859.323037572</v>
      </c>
      <c r="P1354" s="122">
        <f>'CBA Result'!$G$164+'CBA Result'!$G$165</f>
        <v>3215028601.0041852</v>
      </c>
      <c r="Q1354" s="122">
        <f>'CBA Result'!$G$149</f>
        <v>-2742713597.7746048</v>
      </c>
      <c r="R1354" s="3">
        <v>0.7990471713429107</v>
      </c>
      <c r="S1354" s="122">
        <f t="shared" si="67"/>
        <v>5330755787.6276417</v>
      </c>
      <c r="T1354" s="3">
        <v>0.12274745433983503</v>
      </c>
      <c r="U1354" s="122">
        <f t="shared" si="68"/>
        <v>-1208573609.2418945</v>
      </c>
      <c r="V1354" s="3">
        <f t="shared" si="69"/>
        <v>4.6522265009842503</v>
      </c>
    </row>
    <row r="1355" spans="13:22" x14ac:dyDescent="0.25">
      <c r="M1355" s="3">
        <v>1351</v>
      </c>
      <c r="N1355" s="122">
        <f>('CBA Result'!$G$163*_xlfn.GAMMA.INV(T1355,IF($O$2="Railway",$D$31,$D$32),IF($O$2="Railway",$F$31,$F$32)))</f>
        <v>354202309.45229727</v>
      </c>
      <c r="O1355" s="122">
        <f>'CBA Result'!$G$162+'CBA Result'!$G$166+'CBA Result'!$G$167+'CBA Result'!$G$168+'CBA Result'!$G$169</f>
        <v>36081859.323037572</v>
      </c>
      <c r="P1355" s="122">
        <f>'CBA Result'!$G$164+'CBA Result'!$G$165</f>
        <v>3215028601.0041852</v>
      </c>
      <c r="Q1355" s="122">
        <f>'CBA Result'!$G$149</f>
        <v>-2742713597.7746048</v>
      </c>
      <c r="R1355" s="3">
        <v>0.68967815155224488</v>
      </c>
      <c r="S1355" s="122">
        <f t="shared" si="67"/>
        <v>4725324224.570775</v>
      </c>
      <c r="T1355" s="3">
        <v>0.36879019593963547</v>
      </c>
      <c r="U1355" s="122">
        <f t="shared" si="68"/>
        <v>-1674013305.2240603</v>
      </c>
      <c r="V1355" s="3">
        <f t="shared" si="69"/>
        <v>3.0558947036931734</v>
      </c>
    </row>
    <row r="1356" spans="13:22" x14ac:dyDescent="0.25">
      <c r="M1356" s="3">
        <v>1352</v>
      </c>
      <c r="N1356" s="122">
        <f>('CBA Result'!$G$163*_xlfn.GAMMA.INV(T1356,IF($O$2="Railway",$D$31,$D$32),IF($O$2="Railway",$F$31,$F$32)))</f>
        <v>303439665.68927884</v>
      </c>
      <c r="O1356" s="122">
        <f>'CBA Result'!$G$162+'CBA Result'!$G$166+'CBA Result'!$G$167+'CBA Result'!$G$168+'CBA Result'!$G$169</f>
        <v>36081859.323037572</v>
      </c>
      <c r="P1356" s="122">
        <f>'CBA Result'!$G$164+'CBA Result'!$G$165</f>
        <v>3215028601.0041852</v>
      </c>
      <c r="Q1356" s="122">
        <f>'CBA Result'!$G$149</f>
        <v>-2742713597.7746048</v>
      </c>
      <c r="R1356" s="3">
        <v>0.78225723545659342</v>
      </c>
      <c r="S1356" s="122">
        <f t="shared" si="67"/>
        <v>5228615183.3998632</v>
      </c>
      <c r="T1356" s="3">
        <v>0.23026759295589971</v>
      </c>
      <c r="U1356" s="122">
        <f t="shared" si="68"/>
        <v>-1434101427.7463489</v>
      </c>
      <c r="V1356" s="3">
        <f t="shared" si="69"/>
        <v>3.8826658984381281</v>
      </c>
    </row>
    <row r="1357" spans="13:22" x14ac:dyDescent="0.25">
      <c r="M1357" s="3">
        <v>1353</v>
      </c>
      <c r="N1357" s="122">
        <f>('CBA Result'!$G$163*_xlfn.GAMMA.INV(T1357,IF($O$2="Railway",$D$31,$D$32),IF($O$2="Railway",$F$31,$F$32)))</f>
        <v>293594939.42955559</v>
      </c>
      <c r="O1357" s="122">
        <f>'CBA Result'!$G$162+'CBA Result'!$G$166+'CBA Result'!$G$167+'CBA Result'!$G$168+'CBA Result'!$G$169</f>
        <v>36081859.323037572</v>
      </c>
      <c r="P1357" s="122">
        <f>'CBA Result'!$G$164+'CBA Result'!$G$165</f>
        <v>3215028601.0041852</v>
      </c>
      <c r="Q1357" s="122">
        <f>'CBA Result'!$G$149</f>
        <v>-2742713597.7746048</v>
      </c>
      <c r="R1357" s="3">
        <v>0.89065224201470017</v>
      </c>
      <c r="S1357" s="122">
        <f t="shared" si="67"/>
        <v>5997424831.7655544</v>
      </c>
      <c r="T1357" s="3">
        <v>0.20572493185169083</v>
      </c>
      <c r="U1357" s="122">
        <f t="shared" si="68"/>
        <v>-1387573773.0550261</v>
      </c>
      <c r="V1357" s="3">
        <f t="shared" si="69"/>
        <v>4.5598308020680918</v>
      </c>
    </row>
    <row r="1358" spans="13:22" x14ac:dyDescent="0.25">
      <c r="M1358" s="3">
        <v>1354</v>
      </c>
      <c r="N1358" s="122">
        <f>('CBA Result'!$G$163*_xlfn.GAMMA.INV(T1358,IF($O$2="Railway",$D$31,$D$32),IF($O$2="Railway",$F$31,$F$32)))</f>
        <v>356054738.55470967</v>
      </c>
      <c r="O1358" s="122">
        <f>'CBA Result'!$G$162+'CBA Result'!$G$166+'CBA Result'!$G$167+'CBA Result'!$G$168+'CBA Result'!$G$169</f>
        <v>36081859.323037572</v>
      </c>
      <c r="P1358" s="122">
        <f>'CBA Result'!$G$164+'CBA Result'!$G$165</f>
        <v>3215028601.0041852</v>
      </c>
      <c r="Q1358" s="122">
        <f>'CBA Result'!$G$149</f>
        <v>-2742713597.7746048</v>
      </c>
      <c r="R1358" s="3">
        <v>1.1342332188982174E-2</v>
      </c>
      <c r="S1358" s="122">
        <f t="shared" si="67"/>
        <v>1169732157.757767</v>
      </c>
      <c r="T1358" s="3">
        <v>0.37405939151557921</v>
      </c>
      <c r="U1358" s="122">
        <f t="shared" si="68"/>
        <v>-1682768163.3423419</v>
      </c>
      <c r="V1358" s="3">
        <f t="shared" si="69"/>
        <v>0.92815444792662627</v>
      </c>
    </row>
    <row r="1359" spans="13:22" x14ac:dyDescent="0.25">
      <c r="M1359" s="3">
        <v>1355</v>
      </c>
      <c r="N1359" s="122">
        <f>('CBA Result'!$G$163*_xlfn.GAMMA.INV(T1359,IF($O$2="Railway",$D$31,$D$32),IF($O$2="Railway",$F$31,$F$32)))</f>
        <v>265634735.38897628</v>
      </c>
      <c r="O1359" s="122">
        <f>'CBA Result'!$G$162+'CBA Result'!$G$166+'CBA Result'!$G$167+'CBA Result'!$G$168+'CBA Result'!$G$169</f>
        <v>36081859.323037572</v>
      </c>
      <c r="P1359" s="122">
        <f>'CBA Result'!$G$164+'CBA Result'!$G$165</f>
        <v>3215028601.0041852</v>
      </c>
      <c r="Q1359" s="122">
        <f>'CBA Result'!$G$149</f>
        <v>-2742713597.7746048</v>
      </c>
      <c r="R1359" s="3">
        <v>0.17985745847515988</v>
      </c>
      <c r="S1359" s="122">
        <f t="shared" si="67"/>
        <v>2443599522.3602161</v>
      </c>
      <c r="T1359" s="3">
        <v>0.1424982797025387</v>
      </c>
      <c r="U1359" s="122">
        <f t="shared" si="68"/>
        <v>-1255429649.9602757</v>
      </c>
      <c r="V1359" s="3">
        <f t="shared" si="69"/>
        <v>2.1867542455756857</v>
      </c>
    </row>
    <row r="1360" spans="13:22" x14ac:dyDescent="0.25">
      <c r="M1360" s="3">
        <v>1356</v>
      </c>
      <c r="N1360" s="122">
        <f>('CBA Result'!$G$163*_xlfn.GAMMA.INV(T1360,IF($O$2="Railway",$D$31,$D$32),IF($O$2="Railway",$F$31,$F$32)))</f>
        <v>285583055.06003422</v>
      </c>
      <c r="O1360" s="122">
        <f>'CBA Result'!$G$162+'CBA Result'!$G$166+'CBA Result'!$G$167+'CBA Result'!$G$168+'CBA Result'!$G$169</f>
        <v>36081859.323037572</v>
      </c>
      <c r="P1360" s="122">
        <f>'CBA Result'!$G$164+'CBA Result'!$G$165</f>
        <v>3215028601.0041852</v>
      </c>
      <c r="Q1360" s="122">
        <f>'CBA Result'!$G$149</f>
        <v>-2742713597.7746048</v>
      </c>
      <c r="R1360" s="3">
        <v>0.58753249449906186</v>
      </c>
      <c r="S1360" s="122">
        <f t="shared" si="67"/>
        <v>4241821617.9397149</v>
      </c>
      <c r="T1360" s="3">
        <v>0.18656393169384944</v>
      </c>
      <c r="U1360" s="122">
        <f t="shared" si="68"/>
        <v>-1349708404.3756566</v>
      </c>
      <c r="V1360" s="3">
        <f t="shared" si="69"/>
        <v>3.3810906989452643</v>
      </c>
    </row>
    <row r="1361" spans="13:22" x14ac:dyDescent="0.25">
      <c r="M1361" s="3">
        <v>1357</v>
      </c>
      <c r="N1361" s="122">
        <f>('CBA Result'!$G$163*_xlfn.GAMMA.INV(T1361,IF($O$2="Railway",$D$31,$D$32),IF($O$2="Railway",$F$31,$F$32)))</f>
        <v>609432215.37765598</v>
      </c>
      <c r="O1361" s="122">
        <f>'CBA Result'!$G$162+'CBA Result'!$G$166+'CBA Result'!$G$167+'CBA Result'!$G$168+'CBA Result'!$G$169</f>
        <v>36081859.323037572</v>
      </c>
      <c r="P1361" s="122">
        <f>'CBA Result'!$G$164+'CBA Result'!$G$165</f>
        <v>3215028601.0041852</v>
      </c>
      <c r="Q1361" s="122">
        <f>'CBA Result'!$G$149</f>
        <v>-2742713597.7746048</v>
      </c>
      <c r="R1361" s="3">
        <v>0.50402892632536966</v>
      </c>
      <c r="S1361" s="122">
        <f t="shared" si="67"/>
        <v>3875426932.4251056</v>
      </c>
      <c r="T1361" s="3">
        <v>0.89497478319781665</v>
      </c>
      <c r="U1361" s="122">
        <f t="shared" si="68"/>
        <v>-2880268168.640408</v>
      </c>
      <c r="V1361" s="3">
        <f t="shared" si="69"/>
        <v>1.5696250287902354</v>
      </c>
    </row>
    <row r="1362" spans="13:22" x14ac:dyDescent="0.25">
      <c r="M1362" s="3">
        <v>1358</v>
      </c>
      <c r="N1362" s="122">
        <f>('CBA Result'!$G$163*_xlfn.GAMMA.INV(T1362,IF($O$2="Railway",$D$31,$D$32),IF($O$2="Railway",$F$31,$F$32)))</f>
        <v>673000374.38187826</v>
      </c>
      <c r="O1362" s="122">
        <f>'CBA Result'!$G$162+'CBA Result'!$G$166+'CBA Result'!$G$167+'CBA Result'!$G$168+'CBA Result'!$G$169</f>
        <v>36081859.323037572</v>
      </c>
      <c r="P1362" s="122">
        <f>'CBA Result'!$G$164+'CBA Result'!$G$165</f>
        <v>3215028601.0041852</v>
      </c>
      <c r="Q1362" s="122">
        <f>'CBA Result'!$G$149</f>
        <v>-2742713597.7746048</v>
      </c>
      <c r="R1362" s="3">
        <v>4.7182734416293504E-2</v>
      </c>
      <c r="S1362" s="122">
        <f t="shared" si="67"/>
        <v>1603557968.1352499</v>
      </c>
      <c r="T1362" s="3">
        <v>0.94266196290122983</v>
      </c>
      <c r="U1362" s="122">
        <f t="shared" si="68"/>
        <v>-3180700834.1592026</v>
      </c>
      <c r="V1362" s="3">
        <f t="shared" si="69"/>
        <v>0.72708510558538486</v>
      </c>
    </row>
    <row r="1363" spans="13:22" x14ac:dyDescent="0.25">
      <c r="M1363" s="3">
        <v>1359</v>
      </c>
      <c r="N1363" s="122">
        <f>('CBA Result'!$G$163*_xlfn.GAMMA.INV(T1363,IF($O$2="Railway",$D$31,$D$32),IF($O$2="Railway",$F$31,$F$32)))</f>
        <v>383250689.0887509</v>
      </c>
      <c r="O1363" s="122">
        <f>'CBA Result'!$G$162+'CBA Result'!$G$166+'CBA Result'!$G$167+'CBA Result'!$G$168+'CBA Result'!$G$169</f>
        <v>36081859.323037572</v>
      </c>
      <c r="P1363" s="122">
        <f>'CBA Result'!$G$164+'CBA Result'!$G$165</f>
        <v>3215028601.0041852</v>
      </c>
      <c r="Q1363" s="122">
        <f>'CBA Result'!$G$149</f>
        <v>-2742713597.7746048</v>
      </c>
      <c r="R1363" s="3">
        <v>0.79071078292500641</v>
      </c>
      <c r="S1363" s="122">
        <f t="shared" si="67"/>
        <v>5279502520.745574</v>
      </c>
      <c r="T1363" s="3">
        <v>0.45149012906741248</v>
      </c>
      <c r="U1363" s="122">
        <f t="shared" si="68"/>
        <v>-1811300309.5968308</v>
      </c>
      <c r="V1363" s="3">
        <f t="shared" si="69"/>
        <v>3.1462673743073779</v>
      </c>
    </row>
    <row r="1364" spans="13:22" x14ac:dyDescent="0.25">
      <c r="M1364" s="3">
        <v>1360</v>
      </c>
      <c r="N1364" s="122">
        <f>('CBA Result'!$G$163*_xlfn.GAMMA.INV(T1364,IF($O$2="Railway",$D$31,$D$32),IF($O$2="Railway",$F$31,$F$32)))</f>
        <v>226053163.55652329</v>
      </c>
      <c r="O1364" s="122">
        <f>'CBA Result'!$G$162+'CBA Result'!$G$166+'CBA Result'!$G$167+'CBA Result'!$G$168+'CBA Result'!$G$169</f>
        <v>36081859.323037572</v>
      </c>
      <c r="P1364" s="122">
        <f>'CBA Result'!$G$164+'CBA Result'!$G$165</f>
        <v>3215028601.0041852</v>
      </c>
      <c r="Q1364" s="122">
        <f>'CBA Result'!$G$149</f>
        <v>-2742713597.7746048</v>
      </c>
      <c r="R1364" s="3">
        <v>0.45042068468246366</v>
      </c>
      <c r="S1364" s="122">
        <f t="shared" si="67"/>
        <v>3646879586.6550641</v>
      </c>
      <c r="T1364" s="3">
        <v>7.3104564557369911E-2</v>
      </c>
      <c r="U1364" s="122">
        <f t="shared" si="68"/>
        <v>-1068361197.4940394</v>
      </c>
      <c r="V1364" s="3">
        <f t="shared" si="69"/>
        <v>3.6588886031275338</v>
      </c>
    </row>
    <row r="1365" spans="13:22" x14ac:dyDescent="0.25">
      <c r="M1365" s="3">
        <v>1361</v>
      </c>
      <c r="N1365" s="122">
        <f>('CBA Result'!$G$163*_xlfn.GAMMA.INV(T1365,IF($O$2="Railway",$D$31,$D$32),IF($O$2="Railway",$F$31,$F$32)))</f>
        <v>487586780.58103842</v>
      </c>
      <c r="O1365" s="122">
        <f>'CBA Result'!$G$162+'CBA Result'!$G$166+'CBA Result'!$G$167+'CBA Result'!$G$168+'CBA Result'!$G$169</f>
        <v>36081859.323037572</v>
      </c>
      <c r="P1365" s="122">
        <f>'CBA Result'!$G$164+'CBA Result'!$G$165</f>
        <v>3215028601.0041852</v>
      </c>
      <c r="Q1365" s="122">
        <f>'CBA Result'!$G$149</f>
        <v>-2742713597.7746048</v>
      </c>
      <c r="R1365" s="3">
        <v>0.34423213823861398</v>
      </c>
      <c r="S1365" s="122">
        <f t="shared" si="67"/>
        <v>3195973910.3403201</v>
      </c>
      <c r="T1365" s="3">
        <v>0.71390483828363416</v>
      </c>
      <c r="U1365" s="122">
        <f t="shared" si="68"/>
        <v>-2304408346.1967072</v>
      </c>
      <c r="V1365" s="3">
        <f t="shared" si="69"/>
        <v>1.6141421100055688</v>
      </c>
    </row>
    <row r="1366" spans="13:22" x14ac:dyDescent="0.25">
      <c r="M1366" s="3">
        <v>1362</v>
      </c>
      <c r="N1366" s="122">
        <f>('CBA Result'!$G$163*_xlfn.GAMMA.INV(T1366,IF($O$2="Railway",$D$31,$D$32),IF($O$2="Railway",$F$31,$F$32)))</f>
        <v>332818081.49150401</v>
      </c>
      <c r="O1366" s="122">
        <f>'CBA Result'!$G$162+'CBA Result'!$G$166+'CBA Result'!$G$167+'CBA Result'!$G$168+'CBA Result'!$G$169</f>
        <v>36081859.323037572</v>
      </c>
      <c r="P1366" s="122">
        <f>'CBA Result'!$G$164+'CBA Result'!$G$165</f>
        <v>3215028601.0041852</v>
      </c>
      <c r="Q1366" s="122">
        <f>'CBA Result'!$G$149</f>
        <v>-2742713597.7746048</v>
      </c>
      <c r="R1366" s="3">
        <v>0.91653253943600932</v>
      </c>
      <c r="S1366" s="122">
        <f t="shared" si="67"/>
        <v>6243978229.1946249</v>
      </c>
      <c r="T1366" s="3">
        <v>0.30865787892983887</v>
      </c>
      <c r="U1366" s="122">
        <f t="shared" si="68"/>
        <v>-1572948232.6002653</v>
      </c>
      <c r="V1366" s="3">
        <f t="shared" si="69"/>
        <v>4.2041295657119715</v>
      </c>
    </row>
    <row r="1367" spans="13:22" x14ac:dyDescent="0.25">
      <c r="M1367" s="3">
        <v>1363</v>
      </c>
      <c r="N1367" s="122">
        <f>('CBA Result'!$G$163*_xlfn.GAMMA.INV(T1367,IF($O$2="Railway",$D$31,$D$32),IF($O$2="Railway",$F$31,$F$32)))</f>
        <v>495859418.10672915</v>
      </c>
      <c r="O1367" s="122">
        <f>'CBA Result'!$G$162+'CBA Result'!$G$166+'CBA Result'!$G$167+'CBA Result'!$G$168+'CBA Result'!$G$169</f>
        <v>36081859.323037572</v>
      </c>
      <c r="P1367" s="122">
        <f>'CBA Result'!$G$164+'CBA Result'!$G$165</f>
        <v>3215028601.0041852</v>
      </c>
      <c r="Q1367" s="122">
        <f>'CBA Result'!$G$149</f>
        <v>-2742713597.7746048</v>
      </c>
      <c r="R1367" s="3">
        <v>6.2132468174562305E-2</v>
      </c>
      <c r="S1367" s="122">
        <f t="shared" si="67"/>
        <v>1729193287.2284644</v>
      </c>
      <c r="T1367" s="3">
        <v>0.73070016129196957</v>
      </c>
      <c r="U1367" s="122">
        <f t="shared" si="68"/>
        <v>-2343506073.4495759</v>
      </c>
      <c r="V1367" s="3">
        <f t="shared" si="69"/>
        <v>0.96485116478913324</v>
      </c>
    </row>
    <row r="1368" spans="13:22" x14ac:dyDescent="0.25">
      <c r="M1368" s="3">
        <v>1364</v>
      </c>
      <c r="N1368" s="122">
        <f>('CBA Result'!$G$163*_xlfn.GAMMA.INV(T1368,IF($O$2="Railway",$D$31,$D$32),IF($O$2="Railway",$F$31,$F$32)))</f>
        <v>568752827.7215029</v>
      </c>
      <c r="O1368" s="122">
        <f>'CBA Result'!$G$162+'CBA Result'!$G$166+'CBA Result'!$G$167+'CBA Result'!$G$168+'CBA Result'!$G$169</f>
        <v>36081859.323037572</v>
      </c>
      <c r="P1368" s="122">
        <f>'CBA Result'!$G$164+'CBA Result'!$G$165</f>
        <v>3215028601.0041852</v>
      </c>
      <c r="Q1368" s="122">
        <f>'CBA Result'!$G$149</f>
        <v>-2742713597.7746048</v>
      </c>
      <c r="R1368" s="3">
        <v>0.85617759861250442</v>
      </c>
      <c r="S1368" s="122">
        <f t="shared" si="67"/>
        <v>5718524580.8883238</v>
      </c>
      <c r="T1368" s="3">
        <v>0.84952855420603768</v>
      </c>
      <c r="U1368" s="122">
        <f t="shared" si="68"/>
        <v>-2688011273.7317681</v>
      </c>
      <c r="V1368" s="3">
        <f t="shared" si="69"/>
        <v>2.3524303375238973</v>
      </c>
    </row>
    <row r="1369" spans="13:22" x14ac:dyDescent="0.25">
      <c r="M1369" s="3">
        <v>1365</v>
      </c>
      <c r="N1369" s="122">
        <f>('CBA Result'!$G$163*_xlfn.GAMMA.INV(T1369,IF($O$2="Railway",$D$31,$D$32),IF($O$2="Railway",$F$31,$F$32)))</f>
        <v>370763807.90842003</v>
      </c>
      <c r="O1369" s="122">
        <f>'CBA Result'!$G$162+'CBA Result'!$G$166+'CBA Result'!$G$167+'CBA Result'!$G$168+'CBA Result'!$G$169</f>
        <v>36081859.323037572</v>
      </c>
      <c r="P1369" s="122">
        <f>'CBA Result'!$G$164+'CBA Result'!$G$165</f>
        <v>3215028601.0041852</v>
      </c>
      <c r="Q1369" s="122">
        <f>'CBA Result'!$G$149</f>
        <v>-2742713597.7746048</v>
      </c>
      <c r="R1369" s="3">
        <v>0.41959781734994073</v>
      </c>
      <c r="S1369" s="122">
        <f t="shared" si="67"/>
        <v>3516392846.8796654</v>
      </c>
      <c r="T1369" s="3">
        <v>0.41599679743260221</v>
      </c>
      <c r="U1369" s="122">
        <f t="shared" si="68"/>
        <v>-1752285433.9768825</v>
      </c>
      <c r="V1369" s="3">
        <f t="shared" si="69"/>
        <v>2.2389266257878861</v>
      </c>
    </row>
    <row r="1370" spans="13:22" x14ac:dyDescent="0.25">
      <c r="M1370" s="3">
        <v>1366</v>
      </c>
      <c r="N1370" s="122">
        <f>('CBA Result'!$G$163*_xlfn.GAMMA.INV(T1370,IF($O$2="Railway",$D$31,$D$32),IF($O$2="Railway",$F$31,$F$32)))</f>
        <v>492277370.23725468</v>
      </c>
      <c r="O1370" s="122">
        <f>'CBA Result'!$G$162+'CBA Result'!$G$166+'CBA Result'!$G$167+'CBA Result'!$G$168+'CBA Result'!$G$169</f>
        <v>36081859.323037572</v>
      </c>
      <c r="P1370" s="122">
        <f>'CBA Result'!$G$164+'CBA Result'!$G$165</f>
        <v>3215028601.0041852</v>
      </c>
      <c r="Q1370" s="122">
        <f>'CBA Result'!$G$149</f>
        <v>-2742713597.7746048</v>
      </c>
      <c r="R1370" s="3">
        <v>0.12951163087106854</v>
      </c>
      <c r="S1370" s="122">
        <f t="shared" si="67"/>
        <v>2173446114.2872152</v>
      </c>
      <c r="T1370" s="3">
        <v>0.72351155575106052</v>
      </c>
      <c r="U1370" s="122">
        <f t="shared" si="68"/>
        <v>-2326576777.3003726</v>
      </c>
      <c r="V1370" s="3">
        <f t="shared" si="69"/>
        <v>1.1612792537981613</v>
      </c>
    </row>
    <row r="1371" spans="13:22" x14ac:dyDescent="0.25">
      <c r="M1371" s="3">
        <v>1367</v>
      </c>
      <c r="N1371" s="122">
        <f>('CBA Result'!$G$163*_xlfn.GAMMA.INV(T1371,IF($O$2="Railway",$D$31,$D$32),IF($O$2="Railway",$F$31,$F$32)))</f>
        <v>527200647.83926708</v>
      </c>
      <c r="O1371" s="122">
        <f>'CBA Result'!$G$162+'CBA Result'!$G$166+'CBA Result'!$G$167+'CBA Result'!$G$168+'CBA Result'!$G$169</f>
        <v>36081859.323037572</v>
      </c>
      <c r="P1371" s="122">
        <f>'CBA Result'!$G$164+'CBA Result'!$G$165</f>
        <v>3215028601.0041852</v>
      </c>
      <c r="Q1371" s="122">
        <f>'CBA Result'!$G$149</f>
        <v>-2742713597.7746048</v>
      </c>
      <c r="R1371" s="3">
        <v>7.0077558250304373E-2</v>
      </c>
      <c r="S1371" s="122">
        <f t="shared" si="67"/>
        <v>1790138396.4164598</v>
      </c>
      <c r="T1371" s="3">
        <v>0.78812194079398401</v>
      </c>
      <c r="U1371" s="122">
        <f t="shared" si="68"/>
        <v>-2491629431.6949811</v>
      </c>
      <c r="V1371" s="3">
        <f t="shared" si="69"/>
        <v>0.94453086548179133</v>
      </c>
    </row>
    <row r="1372" spans="13:22" x14ac:dyDescent="0.25">
      <c r="M1372" s="3">
        <v>1368</v>
      </c>
      <c r="N1372" s="122">
        <f>('CBA Result'!$G$163*_xlfn.GAMMA.INV(T1372,IF($O$2="Railway",$D$31,$D$32),IF($O$2="Railway",$F$31,$F$32)))</f>
        <v>369286839.05410421</v>
      </c>
      <c r="O1372" s="122">
        <f>'CBA Result'!$G$162+'CBA Result'!$G$166+'CBA Result'!$G$167+'CBA Result'!$G$168+'CBA Result'!$G$169</f>
        <v>36081859.323037572</v>
      </c>
      <c r="P1372" s="122">
        <f>'CBA Result'!$G$164+'CBA Result'!$G$165</f>
        <v>3215028601.0041852</v>
      </c>
      <c r="Q1372" s="122">
        <f>'CBA Result'!$G$149</f>
        <v>-2742713597.7746048</v>
      </c>
      <c r="R1372" s="3">
        <v>0.73161044486439875</v>
      </c>
      <c r="S1372" s="122">
        <f t="shared" si="67"/>
        <v>4942809726.7134228</v>
      </c>
      <c r="T1372" s="3">
        <v>0.41178538345934446</v>
      </c>
      <c r="U1372" s="122">
        <f t="shared" si="68"/>
        <v>-1745305057.3741739</v>
      </c>
      <c r="V1372" s="3">
        <f t="shared" si="69"/>
        <v>3.0643229975720945</v>
      </c>
    </row>
    <row r="1373" spans="13:22" x14ac:dyDescent="0.25">
      <c r="M1373" s="3">
        <v>1369</v>
      </c>
      <c r="N1373" s="122">
        <f>('CBA Result'!$G$163*_xlfn.GAMMA.INV(T1373,IF($O$2="Railway",$D$31,$D$32),IF($O$2="Railway",$F$31,$F$32)))</f>
        <v>352081415.98978531</v>
      </c>
      <c r="O1373" s="122">
        <f>'CBA Result'!$G$162+'CBA Result'!$G$166+'CBA Result'!$G$167+'CBA Result'!$G$168+'CBA Result'!$G$169</f>
        <v>36081859.323037572</v>
      </c>
      <c r="P1373" s="122">
        <f>'CBA Result'!$G$164+'CBA Result'!$G$165</f>
        <v>3215028601.0041852</v>
      </c>
      <c r="Q1373" s="122">
        <f>'CBA Result'!$G$149</f>
        <v>-2742713597.7746048</v>
      </c>
      <c r="R1373" s="3">
        <v>0.96770093687604108</v>
      </c>
      <c r="S1373" s="122">
        <f t="shared" si="67"/>
        <v>6939258288.272666</v>
      </c>
      <c r="T1373" s="3">
        <v>0.36276480345597995</v>
      </c>
      <c r="U1373" s="122">
        <f t="shared" si="68"/>
        <v>-1663989644.2245095</v>
      </c>
      <c r="V1373" s="3">
        <f t="shared" si="69"/>
        <v>4.4035259408121989</v>
      </c>
    </row>
    <row r="1374" spans="13:22" x14ac:dyDescent="0.25">
      <c r="M1374" s="3">
        <v>1370</v>
      </c>
      <c r="N1374" s="122">
        <f>('CBA Result'!$G$163*_xlfn.GAMMA.INV(T1374,IF($O$2="Railway",$D$31,$D$32),IF($O$2="Railway",$F$31,$F$32)))</f>
        <v>430276911.5773806</v>
      </c>
      <c r="O1374" s="122">
        <f>'CBA Result'!$G$162+'CBA Result'!$G$166+'CBA Result'!$G$167+'CBA Result'!$G$168+'CBA Result'!$G$169</f>
        <v>36081859.323037572</v>
      </c>
      <c r="P1374" s="122">
        <f>'CBA Result'!$G$164+'CBA Result'!$G$165</f>
        <v>3215028601.0041852</v>
      </c>
      <c r="Q1374" s="122">
        <f>'CBA Result'!$G$149</f>
        <v>-2742713597.7746048</v>
      </c>
      <c r="R1374" s="3">
        <v>0.62699648290130583</v>
      </c>
      <c r="S1374" s="122">
        <f t="shared" si="67"/>
        <v>4422568807.6608086</v>
      </c>
      <c r="T1374" s="3">
        <v>0.57976613150613432</v>
      </c>
      <c r="U1374" s="122">
        <f t="shared" si="68"/>
        <v>-2033553299.0313764</v>
      </c>
      <c r="V1374" s="3">
        <f t="shared" si="69"/>
        <v>2.4041305339230226</v>
      </c>
    </row>
    <row r="1375" spans="13:22" x14ac:dyDescent="0.25">
      <c r="M1375" s="3">
        <v>1371</v>
      </c>
      <c r="N1375" s="122">
        <f>('CBA Result'!$G$163*_xlfn.GAMMA.INV(T1375,IF($O$2="Railway",$D$31,$D$32),IF($O$2="Railway",$F$31,$F$32)))</f>
        <v>394008400.64841825</v>
      </c>
      <c r="O1375" s="122">
        <f>'CBA Result'!$G$162+'CBA Result'!$G$166+'CBA Result'!$G$167+'CBA Result'!$G$168+'CBA Result'!$G$169</f>
        <v>36081859.323037572</v>
      </c>
      <c r="P1375" s="122">
        <f>'CBA Result'!$G$164+'CBA Result'!$G$165</f>
        <v>3215028601.0041852</v>
      </c>
      <c r="Q1375" s="122">
        <f>'CBA Result'!$G$149</f>
        <v>-2742713597.7746048</v>
      </c>
      <c r="R1375" s="3">
        <v>6.3295912537672416E-2</v>
      </c>
      <c r="S1375" s="122">
        <f t="shared" si="67"/>
        <v>1738335069.5432639</v>
      </c>
      <c r="T1375" s="3">
        <v>0.48176750669634949</v>
      </c>
      <c r="U1375" s="122">
        <f t="shared" si="68"/>
        <v>-1862142869.9191856</v>
      </c>
      <c r="V1375" s="3">
        <f t="shared" si="69"/>
        <v>1.1644784965445893</v>
      </c>
    </row>
    <row r="1376" spans="13:22" x14ac:dyDescent="0.25">
      <c r="M1376" s="3">
        <v>1372</v>
      </c>
      <c r="N1376" s="122">
        <f>('CBA Result'!$G$163*_xlfn.GAMMA.INV(T1376,IF($O$2="Railway",$D$31,$D$32),IF($O$2="Railway",$F$31,$F$32)))</f>
        <v>284859290.53386831</v>
      </c>
      <c r="O1376" s="122">
        <f>'CBA Result'!$G$162+'CBA Result'!$G$166+'CBA Result'!$G$167+'CBA Result'!$G$168+'CBA Result'!$G$169</f>
        <v>36081859.323037572</v>
      </c>
      <c r="P1376" s="122">
        <f>'CBA Result'!$G$164+'CBA Result'!$G$165</f>
        <v>3215028601.0041852</v>
      </c>
      <c r="Q1376" s="122">
        <f>'CBA Result'!$G$149</f>
        <v>-2742713597.7746048</v>
      </c>
      <c r="R1376" s="3">
        <v>0.49821332834814036</v>
      </c>
      <c r="S1376" s="122">
        <f t="shared" si="67"/>
        <v>3850465083.6986308</v>
      </c>
      <c r="T1376" s="3">
        <v>0.1848716805941244</v>
      </c>
      <c r="U1376" s="122">
        <f t="shared" si="68"/>
        <v>-1346287784.5368857</v>
      </c>
      <c r="V1376" s="3">
        <f t="shared" si="69"/>
        <v>3.0984506295512988</v>
      </c>
    </row>
    <row r="1377" spans="13:22" x14ac:dyDescent="0.25">
      <c r="M1377" s="3">
        <v>1373</v>
      </c>
      <c r="N1377" s="122">
        <f>('CBA Result'!$G$163*_xlfn.GAMMA.INV(T1377,IF($O$2="Railway",$D$31,$D$32),IF($O$2="Railway",$F$31,$F$32)))</f>
        <v>377578205.74206519</v>
      </c>
      <c r="O1377" s="122">
        <f>'CBA Result'!$G$162+'CBA Result'!$G$166+'CBA Result'!$G$167+'CBA Result'!$G$168+'CBA Result'!$G$169</f>
        <v>36081859.323037572</v>
      </c>
      <c r="P1377" s="122">
        <f>'CBA Result'!$G$164+'CBA Result'!$G$165</f>
        <v>3215028601.0041852</v>
      </c>
      <c r="Q1377" s="122">
        <f>'CBA Result'!$G$149</f>
        <v>-2742713597.7746048</v>
      </c>
      <c r="R1377" s="3">
        <v>0.32494838412739335</v>
      </c>
      <c r="S1377" s="122">
        <f t="shared" si="67"/>
        <v>3112856595.6279736</v>
      </c>
      <c r="T1377" s="3">
        <v>0.43539864836715547</v>
      </c>
      <c r="U1377" s="122">
        <f t="shared" si="68"/>
        <v>-1784491301.4605</v>
      </c>
      <c r="V1377" s="3">
        <f t="shared" si="69"/>
        <v>1.9762027743182788</v>
      </c>
    </row>
    <row r="1378" spans="13:22" x14ac:dyDescent="0.25">
      <c r="M1378" s="3">
        <v>1374</v>
      </c>
      <c r="N1378" s="122">
        <f>('CBA Result'!$G$163*_xlfn.GAMMA.INV(T1378,IF($O$2="Railway",$D$31,$D$32),IF($O$2="Railway",$F$31,$F$32)))</f>
        <v>399947914.92385495</v>
      </c>
      <c r="O1378" s="122">
        <f>'CBA Result'!$G$162+'CBA Result'!$G$166+'CBA Result'!$G$167+'CBA Result'!$G$168+'CBA Result'!$G$169</f>
        <v>36081859.323037572</v>
      </c>
      <c r="P1378" s="122">
        <f>'CBA Result'!$G$164+'CBA Result'!$G$165</f>
        <v>3215028601.0041852</v>
      </c>
      <c r="Q1378" s="122">
        <f>'CBA Result'!$G$149</f>
        <v>-2742713597.7746048</v>
      </c>
      <c r="R1378" s="3">
        <v>0.87715159701986667</v>
      </c>
      <c r="S1378" s="122">
        <f t="shared" si="67"/>
        <v>5882760151.117754</v>
      </c>
      <c r="T1378" s="3">
        <v>0.49830282571034079</v>
      </c>
      <c r="U1378" s="122">
        <f t="shared" si="68"/>
        <v>-1890213906.3249726</v>
      </c>
      <c r="V1378" s="3">
        <f t="shared" si="69"/>
        <v>3.3428967505851674</v>
      </c>
    </row>
    <row r="1379" spans="13:22" x14ac:dyDescent="0.25">
      <c r="M1379" s="3">
        <v>1375</v>
      </c>
      <c r="N1379" s="122">
        <f>('CBA Result'!$G$163*_xlfn.GAMMA.INV(T1379,IF($O$2="Railway",$D$31,$D$32),IF($O$2="Railway",$F$31,$F$32)))</f>
        <v>302961034.36096609</v>
      </c>
      <c r="O1379" s="122">
        <f>'CBA Result'!$G$162+'CBA Result'!$G$166+'CBA Result'!$G$167+'CBA Result'!$G$168+'CBA Result'!$G$169</f>
        <v>36081859.323037572</v>
      </c>
      <c r="P1379" s="122">
        <f>'CBA Result'!$G$164+'CBA Result'!$G$165</f>
        <v>3215028601.0041852</v>
      </c>
      <c r="Q1379" s="122">
        <f>'CBA Result'!$G$149</f>
        <v>-2742713597.7746048</v>
      </c>
      <c r="R1379" s="3">
        <v>0.37151529228292013</v>
      </c>
      <c r="S1379" s="122">
        <f t="shared" si="67"/>
        <v>3312550005.0538254</v>
      </c>
      <c r="T1379" s="3">
        <v>0.22905083176811425</v>
      </c>
      <c r="U1379" s="122">
        <f t="shared" si="68"/>
        <v>-1431839344.2124169</v>
      </c>
      <c r="V1379" s="3">
        <f t="shared" si="69"/>
        <v>2.5502811565402177</v>
      </c>
    </row>
    <row r="1380" spans="13:22" x14ac:dyDescent="0.25">
      <c r="M1380" s="3">
        <v>1376</v>
      </c>
      <c r="N1380" s="122">
        <f>('CBA Result'!$G$163*_xlfn.GAMMA.INV(T1380,IF($O$2="Railway",$D$31,$D$32),IF($O$2="Railway",$F$31,$F$32)))</f>
        <v>212958024.47340623</v>
      </c>
      <c r="O1380" s="122">
        <f>'CBA Result'!$G$162+'CBA Result'!$G$166+'CBA Result'!$G$167+'CBA Result'!$G$168+'CBA Result'!$G$169</f>
        <v>36081859.323037572</v>
      </c>
      <c r="P1380" s="122">
        <f>'CBA Result'!$G$164+'CBA Result'!$G$165</f>
        <v>3215028601.0041852</v>
      </c>
      <c r="Q1380" s="122">
        <f>'CBA Result'!$G$149</f>
        <v>-2742713597.7746048</v>
      </c>
      <c r="R1380" s="3">
        <v>0.79709173496291186</v>
      </c>
      <c r="S1380" s="122">
        <f t="shared" si="67"/>
        <v>5318633755.1076679</v>
      </c>
      <c r="T1380" s="3">
        <v>5.5873526844665178E-2</v>
      </c>
      <c r="U1380" s="122">
        <f t="shared" si="68"/>
        <v>-1006471603.683105</v>
      </c>
      <c r="V1380" s="3">
        <f t="shared" si="69"/>
        <v>5.5318735456913446</v>
      </c>
    </row>
    <row r="1381" spans="13:22" x14ac:dyDescent="0.25">
      <c r="M1381" s="3">
        <v>1377</v>
      </c>
      <c r="N1381" s="122">
        <f>('CBA Result'!$G$163*_xlfn.GAMMA.INV(T1381,IF($O$2="Railway",$D$31,$D$32),IF($O$2="Railway",$F$31,$F$32)))</f>
        <v>297215362.23064077</v>
      </c>
      <c r="O1381" s="122">
        <f>'CBA Result'!$G$162+'CBA Result'!$G$166+'CBA Result'!$G$167+'CBA Result'!$G$168+'CBA Result'!$G$169</f>
        <v>36081859.323037572</v>
      </c>
      <c r="P1381" s="122">
        <f>'CBA Result'!$G$164+'CBA Result'!$G$165</f>
        <v>3215028601.0041852</v>
      </c>
      <c r="Q1381" s="122">
        <f>'CBA Result'!$G$149</f>
        <v>-2742713597.7746048</v>
      </c>
      <c r="R1381" s="3">
        <v>4.1233600924808655E-2</v>
      </c>
      <c r="S1381" s="122">
        <f t="shared" si="67"/>
        <v>1548278096.6806204</v>
      </c>
      <c r="T1381" s="3">
        <v>0.21462895494913437</v>
      </c>
      <c r="U1381" s="122">
        <f t="shared" si="68"/>
        <v>-1404684434.8938062</v>
      </c>
      <c r="V1381" s="3">
        <f t="shared" si="69"/>
        <v>1.3395003685482891</v>
      </c>
    </row>
    <row r="1382" spans="13:22" x14ac:dyDescent="0.25">
      <c r="M1382" s="3">
        <v>1378</v>
      </c>
      <c r="N1382" s="122">
        <f>('CBA Result'!$G$163*_xlfn.GAMMA.INV(T1382,IF($O$2="Railway",$D$31,$D$32),IF($O$2="Railway",$F$31,$F$32)))</f>
        <v>324421593.52663189</v>
      </c>
      <c r="O1382" s="122">
        <f>'CBA Result'!$G$162+'CBA Result'!$G$166+'CBA Result'!$G$167+'CBA Result'!$G$168+'CBA Result'!$G$169</f>
        <v>36081859.323037572</v>
      </c>
      <c r="P1382" s="122">
        <f>'CBA Result'!$G$164+'CBA Result'!$G$165</f>
        <v>3215028601.0041852</v>
      </c>
      <c r="Q1382" s="122">
        <f>'CBA Result'!$G$149</f>
        <v>-2742713597.7746048</v>
      </c>
      <c r="R1382" s="3">
        <v>0.88819255484254778</v>
      </c>
      <c r="S1382" s="122">
        <f t="shared" si="67"/>
        <v>5975928066.1884699</v>
      </c>
      <c r="T1382" s="3">
        <v>0.28561123581674486</v>
      </c>
      <c r="U1382" s="122">
        <f t="shared" si="68"/>
        <v>-1533265169.5731378</v>
      </c>
      <c r="V1382" s="3">
        <f t="shared" si="69"/>
        <v>4.1326390534275337</v>
      </c>
    </row>
    <row r="1383" spans="13:22" x14ac:dyDescent="0.25">
      <c r="M1383" s="3">
        <v>1379</v>
      </c>
      <c r="N1383" s="122">
        <f>('CBA Result'!$G$163*_xlfn.GAMMA.INV(T1383,IF($O$2="Railway",$D$31,$D$32),IF($O$2="Railway",$F$31,$F$32)))</f>
        <v>337976198.56899595</v>
      </c>
      <c r="O1383" s="122">
        <f>'CBA Result'!$G$162+'CBA Result'!$G$166+'CBA Result'!$G$167+'CBA Result'!$G$168+'CBA Result'!$G$169</f>
        <v>36081859.323037572</v>
      </c>
      <c r="P1383" s="122">
        <f>'CBA Result'!$G$164+'CBA Result'!$G$165</f>
        <v>3215028601.0041852</v>
      </c>
      <c r="Q1383" s="122">
        <f>'CBA Result'!$G$149</f>
        <v>-2742713597.7746048</v>
      </c>
      <c r="R1383" s="3">
        <v>0.75086258941701378</v>
      </c>
      <c r="S1383" s="122">
        <f t="shared" si="67"/>
        <v>5047998957.2614212</v>
      </c>
      <c r="T1383" s="3">
        <v>0.32300465640088938</v>
      </c>
      <c r="U1383" s="122">
        <f t="shared" si="68"/>
        <v>-1597326268.5057254</v>
      </c>
      <c r="V1383" s="3">
        <f t="shared" si="69"/>
        <v>3.3944580528470913</v>
      </c>
    </row>
    <row r="1384" spans="13:22" x14ac:dyDescent="0.25">
      <c r="M1384" s="3">
        <v>1380</v>
      </c>
      <c r="N1384" s="122">
        <f>('CBA Result'!$G$163*_xlfn.GAMMA.INV(T1384,IF($O$2="Railway",$D$31,$D$32),IF($O$2="Railway",$F$31,$F$32)))</f>
        <v>158959755.09250543</v>
      </c>
      <c r="O1384" s="122">
        <f>'CBA Result'!$G$162+'CBA Result'!$G$166+'CBA Result'!$G$167+'CBA Result'!$G$168+'CBA Result'!$G$169</f>
        <v>36081859.323037572</v>
      </c>
      <c r="P1384" s="122">
        <f>'CBA Result'!$G$164+'CBA Result'!$G$165</f>
        <v>3215028601.0041852</v>
      </c>
      <c r="Q1384" s="122">
        <f>'CBA Result'!$G$149</f>
        <v>-2742713597.7746048</v>
      </c>
      <c r="R1384" s="3">
        <v>0.5865779209679588</v>
      </c>
      <c r="S1384" s="122">
        <f t="shared" si="67"/>
        <v>4237523193.9628339</v>
      </c>
      <c r="T1384" s="3">
        <v>1.2871576120186745E-2</v>
      </c>
      <c r="U1384" s="122">
        <f t="shared" si="68"/>
        <v>-751267673.63963127</v>
      </c>
      <c r="V1384" s="3">
        <f t="shared" si="69"/>
        <v>5.9001138527685324</v>
      </c>
    </row>
    <row r="1385" spans="13:22" x14ac:dyDescent="0.25">
      <c r="M1385" s="3">
        <v>1381</v>
      </c>
      <c r="N1385" s="122">
        <f>('CBA Result'!$G$163*_xlfn.GAMMA.INV(T1385,IF($O$2="Railway",$D$31,$D$32),IF($O$2="Railway",$F$31,$F$32)))</f>
        <v>331530399.44249654</v>
      </c>
      <c r="O1385" s="122">
        <f>'CBA Result'!$G$162+'CBA Result'!$G$166+'CBA Result'!$G$167+'CBA Result'!$G$168+'CBA Result'!$G$169</f>
        <v>36081859.323037572</v>
      </c>
      <c r="P1385" s="122">
        <f>'CBA Result'!$G$164+'CBA Result'!$G$165</f>
        <v>3215028601.0041852</v>
      </c>
      <c r="Q1385" s="122">
        <f>'CBA Result'!$G$149</f>
        <v>-2742713597.7746048</v>
      </c>
      <c r="R1385" s="3">
        <v>0.96256368240389223</v>
      </c>
      <c r="S1385" s="122">
        <f t="shared" si="67"/>
        <v>6845829565.7218256</v>
      </c>
      <c r="T1385" s="3">
        <v>0.30509711214559154</v>
      </c>
      <c r="U1385" s="122">
        <f t="shared" si="68"/>
        <v>-1566862453.8647459</v>
      </c>
      <c r="V1385" s="3">
        <f t="shared" si="69"/>
        <v>4.6037492357386185</v>
      </c>
    </row>
    <row r="1386" spans="13:22" x14ac:dyDescent="0.25">
      <c r="M1386" s="3">
        <v>1382</v>
      </c>
      <c r="N1386" s="122">
        <f>('CBA Result'!$G$163*_xlfn.GAMMA.INV(T1386,IF($O$2="Railway",$D$31,$D$32),IF($O$2="Railway",$F$31,$F$32)))</f>
        <v>372825324.71812773</v>
      </c>
      <c r="O1386" s="122">
        <f>'CBA Result'!$G$162+'CBA Result'!$G$166+'CBA Result'!$G$167+'CBA Result'!$G$168+'CBA Result'!$G$169</f>
        <v>36081859.323037572</v>
      </c>
      <c r="P1386" s="122">
        <f>'CBA Result'!$G$164+'CBA Result'!$G$165</f>
        <v>3215028601.0041852</v>
      </c>
      <c r="Q1386" s="122">
        <f>'CBA Result'!$G$149</f>
        <v>-2742713597.7746048</v>
      </c>
      <c r="R1386" s="3">
        <v>0.95978170416399378</v>
      </c>
      <c r="S1386" s="122">
        <f t="shared" si="67"/>
        <v>6798723732.9692183</v>
      </c>
      <c r="T1386" s="3">
        <v>0.42187211395531088</v>
      </c>
      <c r="U1386" s="122">
        <f t="shared" si="68"/>
        <v>-1762028471.998656</v>
      </c>
      <c r="V1386" s="3">
        <f t="shared" si="69"/>
        <v>4.0905303356618408</v>
      </c>
    </row>
    <row r="1387" spans="13:22" x14ac:dyDescent="0.25">
      <c r="M1387" s="3">
        <v>1383</v>
      </c>
      <c r="N1387" s="122">
        <f>('CBA Result'!$G$163*_xlfn.GAMMA.INV(T1387,IF($O$2="Railway",$D$31,$D$32),IF($O$2="Railway",$F$31,$F$32)))</f>
        <v>947457630.53608525</v>
      </c>
      <c r="O1387" s="122">
        <f>'CBA Result'!$G$162+'CBA Result'!$G$166+'CBA Result'!$G$167+'CBA Result'!$G$168+'CBA Result'!$G$169</f>
        <v>36081859.323037572</v>
      </c>
      <c r="P1387" s="122">
        <f>'CBA Result'!$G$164+'CBA Result'!$G$165</f>
        <v>3215028601.0041852</v>
      </c>
      <c r="Q1387" s="122">
        <f>'CBA Result'!$G$149</f>
        <v>-2742713597.7746048</v>
      </c>
      <c r="R1387" s="3">
        <v>0.52573100976528231</v>
      </c>
      <c r="S1387" s="122">
        <f t="shared" si="67"/>
        <v>3969086078.049777</v>
      </c>
      <c r="T1387" s="3">
        <v>0.99735525121573376</v>
      </c>
      <c r="U1387" s="122">
        <f t="shared" si="68"/>
        <v>-4477827042.1386766</v>
      </c>
      <c r="V1387" s="3">
        <f t="shared" si="69"/>
        <v>1.1060332436474485</v>
      </c>
    </row>
    <row r="1388" spans="13:22" x14ac:dyDescent="0.25">
      <c r="M1388" s="3">
        <v>1384</v>
      </c>
      <c r="N1388" s="122">
        <f>('CBA Result'!$G$163*_xlfn.GAMMA.INV(T1388,IF($O$2="Railway",$D$31,$D$32),IF($O$2="Railway",$F$31,$F$32)))</f>
        <v>377459462.83439493</v>
      </c>
      <c r="O1388" s="122">
        <f>'CBA Result'!$G$162+'CBA Result'!$G$166+'CBA Result'!$G$167+'CBA Result'!$G$168+'CBA Result'!$G$169</f>
        <v>36081859.323037572</v>
      </c>
      <c r="P1388" s="122">
        <f>'CBA Result'!$G$164+'CBA Result'!$G$165</f>
        <v>3215028601.0041852</v>
      </c>
      <c r="Q1388" s="122">
        <f>'CBA Result'!$G$149</f>
        <v>-2742713597.7746048</v>
      </c>
      <c r="R1388" s="3">
        <v>3.7640468589568932E-2</v>
      </c>
      <c r="S1388" s="122">
        <f t="shared" si="67"/>
        <v>1512976620.4323995</v>
      </c>
      <c r="T1388" s="3">
        <v>0.43506112252938156</v>
      </c>
      <c r="U1388" s="122">
        <f t="shared" si="68"/>
        <v>-1783930104.6471639</v>
      </c>
      <c r="V1388" s="3">
        <f t="shared" si="69"/>
        <v>1.0799290496702896</v>
      </c>
    </row>
    <row r="1389" spans="13:22" x14ac:dyDescent="0.25">
      <c r="M1389" s="3">
        <v>1385</v>
      </c>
      <c r="N1389" s="122">
        <f>('CBA Result'!$G$163*_xlfn.GAMMA.INV(T1389,IF($O$2="Railway",$D$31,$D$32),IF($O$2="Railway",$F$31,$F$32)))</f>
        <v>542633186.96313012</v>
      </c>
      <c r="O1389" s="122">
        <f>'CBA Result'!$G$162+'CBA Result'!$G$166+'CBA Result'!$G$167+'CBA Result'!$G$168+'CBA Result'!$G$169</f>
        <v>36081859.323037572</v>
      </c>
      <c r="P1389" s="122">
        <f>'CBA Result'!$G$164+'CBA Result'!$G$165</f>
        <v>3215028601.0041852</v>
      </c>
      <c r="Q1389" s="122">
        <f>'CBA Result'!$G$149</f>
        <v>-2742713597.7746048</v>
      </c>
      <c r="R1389" s="3">
        <v>5.0678413542530221E-2</v>
      </c>
      <c r="S1389" s="122">
        <f t="shared" si="67"/>
        <v>1634466210.9761572</v>
      </c>
      <c r="T1389" s="3">
        <v>0.81282999364214914</v>
      </c>
      <c r="U1389" s="122">
        <f t="shared" si="68"/>
        <v>-2564565929.10711</v>
      </c>
      <c r="V1389" s="3">
        <f t="shared" si="69"/>
        <v>0.86298473833069878</v>
      </c>
    </row>
    <row r="1390" spans="13:22" x14ac:dyDescent="0.25">
      <c r="M1390" s="3">
        <v>1386</v>
      </c>
      <c r="N1390" s="122">
        <f>('CBA Result'!$G$163*_xlfn.GAMMA.INV(T1390,IF($O$2="Railway",$D$31,$D$32),IF($O$2="Railway",$F$31,$F$32)))</f>
        <v>408164685.1150791</v>
      </c>
      <c r="O1390" s="122">
        <f>'CBA Result'!$G$162+'CBA Result'!$G$166+'CBA Result'!$G$167+'CBA Result'!$G$168+'CBA Result'!$G$169</f>
        <v>36081859.323037572</v>
      </c>
      <c r="P1390" s="122">
        <f>'CBA Result'!$G$164+'CBA Result'!$G$165</f>
        <v>3215028601.0041852</v>
      </c>
      <c r="Q1390" s="122">
        <f>'CBA Result'!$G$149</f>
        <v>-2742713597.7746048</v>
      </c>
      <c r="R1390" s="3">
        <v>0.91607020067695721</v>
      </c>
      <c r="S1390" s="122">
        <f t="shared" si="67"/>
        <v>6239188581.7716131</v>
      </c>
      <c r="T1390" s="3">
        <v>0.52090824677084102</v>
      </c>
      <c r="U1390" s="122">
        <f t="shared" si="68"/>
        <v>-1929047596.1655245</v>
      </c>
      <c r="V1390" s="3">
        <f t="shared" si="69"/>
        <v>3.4646294573004663</v>
      </c>
    </row>
    <row r="1391" spans="13:22" x14ac:dyDescent="0.25">
      <c r="M1391" s="3">
        <v>1387</v>
      </c>
      <c r="N1391" s="122">
        <f>('CBA Result'!$G$163*_xlfn.GAMMA.INV(T1391,IF($O$2="Railway",$D$31,$D$32),IF($O$2="Railway",$F$31,$F$32)))</f>
        <v>304786124.55092835</v>
      </c>
      <c r="O1391" s="122">
        <f>'CBA Result'!$G$162+'CBA Result'!$G$166+'CBA Result'!$G$167+'CBA Result'!$G$168+'CBA Result'!$G$169</f>
        <v>36081859.323037572</v>
      </c>
      <c r="P1391" s="122">
        <f>'CBA Result'!$G$164+'CBA Result'!$G$165</f>
        <v>3215028601.0041852</v>
      </c>
      <c r="Q1391" s="122">
        <f>'CBA Result'!$G$149</f>
        <v>-2742713597.7746048</v>
      </c>
      <c r="R1391" s="3">
        <v>0.56867501644524177</v>
      </c>
      <c r="S1391" s="122">
        <f t="shared" si="67"/>
        <v>4157463228.1498432</v>
      </c>
      <c r="T1391" s="3">
        <v>0.23370272637131173</v>
      </c>
      <c r="U1391" s="122">
        <f t="shared" si="68"/>
        <v>-1440464994.5249603</v>
      </c>
      <c r="V1391" s="3">
        <f t="shared" si="69"/>
        <v>3.1228327166029319</v>
      </c>
    </row>
    <row r="1392" spans="13:22" x14ac:dyDescent="0.25">
      <c r="M1392" s="3">
        <v>1388</v>
      </c>
      <c r="N1392" s="122">
        <f>('CBA Result'!$G$163*_xlfn.GAMMA.INV(T1392,IF($O$2="Railway",$D$31,$D$32),IF($O$2="Railway",$F$31,$F$32)))</f>
        <v>566747977.60951889</v>
      </c>
      <c r="O1392" s="122">
        <f>'CBA Result'!$G$162+'CBA Result'!$G$166+'CBA Result'!$G$167+'CBA Result'!$G$168+'CBA Result'!$G$169</f>
        <v>36081859.323037572</v>
      </c>
      <c r="P1392" s="122">
        <f>'CBA Result'!$G$164+'CBA Result'!$G$165</f>
        <v>3215028601.0041852</v>
      </c>
      <c r="Q1392" s="122">
        <f>'CBA Result'!$G$149</f>
        <v>-2742713597.7746048</v>
      </c>
      <c r="R1392" s="3">
        <v>0.18163165538099024</v>
      </c>
      <c r="S1392" s="122">
        <f t="shared" si="67"/>
        <v>2452577779.2155681</v>
      </c>
      <c r="T1392" s="3">
        <v>0.84693129490743635</v>
      </c>
      <c r="U1392" s="122">
        <f t="shared" si="68"/>
        <v>-2678536051.0331054</v>
      </c>
      <c r="V1392" s="3">
        <f t="shared" si="69"/>
        <v>1.1407005759618807</v>
      </c>
    </row>
    <row r="1393" spans="13:22" x14ac:dyDescent="0.25">
      <c r="M1393" s="3">
        <v>1389</v>
      </c>
      <c r="N1393" s="122">
        <f>('CBA Result'!$G$163*_xlfn.GAMMA.INV(T1393,IF($O$2="Railway",$D$31,$D$32),IF($O$2="Railway",$F$31,$F$32)))</f>
        <v>310118083.53494483</v>
      </c>
      <c r="O1393" s="122">
        <f>'CBA Result'!$G$162+'CBA Result'!$G$166+'CBA Result'!$G$167+'CBA Result'!$G$168+'CBA Result'!$G$169</f>
        <v>36081859.323037572</v>
      </c>
      <c r="P1393" s="122">
        <f>'CBA Result'!$G$164+'CBA Result'!$G$165</f>
        <v>3215028601.0041852</v>
      </c>
      <c r="Q1393" s="122">
        <f>'CBA Result'!$G$149</f>
        <v>-2742713597.7746048</v>
      </c>
      <c r="R1393" s="3">
        <v>0.52055542487345119</v>
      </c>
      <c r="S1393" s="122">
        <f t="shared" si="67"/>
        <v>3946670601.4328046</v>
      </c>
      <c r="T1393" s="3">
        <v>0.24747610400766562</v>
      </c>
      <c r="U1393" s="122">
        <f t="shared" si="68"/>
        <v>-1465664633.3865886</v>
      </c>
      <c r="V1393" s="3">
        <f t="shared" si="69"/>
        <v>2.928958266784135</v>
      </c>
    </row>
    <row r="1394" spans="13:22" x14ac:dyDescent="0.25">
      <c r="M1394" s="3">
        <v>1390</v>
      </c>
      <c r="N1394" s="122">
        <f>('CBA Result'!$G$163*_xlfn.GAMMA.INV(T1394,IF($O$2="Railway",$D$31,$D$32),IF($O$2="Railway",$F$31,$F$32)))</f>
        <v>357048936.96478397</v>
      </c>
      <c r="O1394" s="122">
        <f>'CBA Result'!$G$162+'CBA Result'!$G$166+'CBA Result'!$G$167+'CBA Result'!$G$168+'CBA Result'!$G$169</f>
        <v>36081859.323037572</v>
      </c>
      <c r="P1394" s="122">
        <f>'CBA Result'!$G$164+'CBA Result'!$G$165</f>
        <v>3215028601.0041852</v>
      </c>
      <c r="Q1394" s="122">
        <f>'CBA Result'!$G$149</f>
        <v>-2742713597.7746048</v>
      </c>
      <c r="R1394" s="3">
        <v>0.38253481105633236</v>
      </c>
      <c r="S1394" s="122">
        <f t="shared" si="67"/>
        <v>3359391031.4243784</v>
      </c>
      <c r="T1394" s="3">
        <v>0.37688949984880205</v>
      </c>
      <c r="U1394" s="122">
        <f t="shared" si="68"/>
        <v>-1687466894.3276665</v>
      </c>
      <c r="V1394" s="3">
        <f t="shared" si="69"/>
        <v>2.2237602647649624</v>
      </c>
    </row>
    <row r="1395" spans="13:22" x14ac:dyDescent="0.25">
      <c r="M1395" s="3">
        <v>1391</v>
      </c>
      <c r="N1395" s="122">
        <f>('CBA Result'!$G$163*_xlfn.GAMMA.INV(T1395,IF($O$2="Railway",$D$31,$D$32),IF($O$2="Railway",$F$31,$F$32)))</f>
        <v>399947915.08616191</v>
      </c>
      <c r="O1395" s="122">
        <f>'CBA Result'!$G$162+'CBA Result'!$G$166+'CBA Result'!$G$167+'CBA Result'!$G$168+'CBA Result'!$G$169</f>
        <v>36081859.323037572</v>
      </c>
      <c r="P1395" s="122">
        <f>'CBA Result'!$G$164+'CBA Result'!$G$165</f>
        <v>3215028601.0041852</v>
      </c>
      <c r="Q1395" s="122">
        <f>'CBA Result'!$G$149</f>
        <v>-2742713597.7746048</v>
      </c>
      <c r="R1395" s="3">
        <v>0.64144452896137116</v>
      </c>
      <c r="S1395" s="122">
        <f t="shared" si="67"/>
        <v>4490434927.9817791</v>
      </c>
      <c r="T1395" s="3">
        <v>0.4983028261601099</v>
      </c>
      <c r="U1395" s="122">
        <f t="shared" si="68"/>
        <v>-1890213907.0920599</v>
      </c>
      <c r="V1395" s="3">
        <f t="shared" si="69"/>
        <v>2.6063001038702245</v>
      </c>
    </row>
    <row r="1396" spans="13:22" x14ac:dyDescent="0.25">
      <c r="M1396" s="3">
        <v>1392</v>
      </c>
      <c r="N1396" s="122">
        <f>('CBA Result'!$G$163*_xlfn.GAMMA.INV(T1396,IF($O$2="Railway",$D$31,$D$32),IF($O$2="Railway",$F$31,$F$32)))</f>
        <v>190972798.63542923</v>
      </c>
      <c r="O1396" s="122">
        <f>'CBA Result'!$G$162+'CBA Result'!$G$166+'CBA Result'!$G$167+'CBA Result'!$G$168+'CBA Result'!$G$169</f>
        <v>36081859.323037572</v>
      </c>
      <c r="P1396" s="122">
        <f>'CBA Result'!$G$164+'CBA Result'!$G$165</f>
        <v>3215028601.0041852</v>
      </c>
      <c r="Q1396" s="122">
        <f>'CBA Result'!$G$149</f>
        <v>-2742713597.7746048</v>
      </c>
      <c r="R1396" s="3">
        <v>0.98602666047192145</v>
      </c>
      <c r="S1396" s="122">
        <f t="shared" si="67"/>
        <v>7390751324.5614719</v>
      </c>
      <c r="T1396" s="3">
        <v>3.3250526719714402E-2</v>
      </c>
      <c r="U1396" s="122">
        <f t="shared" si="68"/>
        <v>-902566124.83956325</v>
      </c>
      <c r="V1396" s="3">
        <f t="shared" si="69"/>
        <v>8.4401638537830692</v>
      </c>
    </row>
    <row r="1397" spans="13:22" x14ac:dyDescent="0.25">
      <c r="M1397" s="3">
        <v>1393</v>
      </c>
      <c r="N1397" s="122">
        <f>('CBA Result'!$G$163*_xlfn.GAMMA.INV(T1397,IF($O$2="Railway",$D$31,$D$32),IF($O$2="Railway",$F$31,$F$32)))</f>
        <v>294174881.46844703</v>
      </c>
      <c r="O1397" s="122">
        <f>'CBA Result'!$G$162+'CBA Result'!$G$166+'CBA Result'!$G$167+'CBA Result'!$G$168+'CBA Result'!$G$169</f>
        <v>36081859.323037572</v>
      </c>
      <c r="P1397" s="122">
        <f>'CBA Result'!$G$164+'CBA Result'!$G$165</f>
        <v>3215028601.0041852</v>
      </c>
      <c r="Q1397" s="122">
        <f>'CBA Result'!$G$149</f>
        <v>-2742713597.7746048</v>
      </c>
      <c r="R1397" s="3">
        <v>0.67670094576465034</v>
      </c>
      <c r="S1397" s="122">
        <f t="shared" si="67"/>
        <v>4660719466.3663397</v>
      </c>
      <c r="T1397" s="3">
        <v>0.20714131546240055</v>
      </c>
      <c r="U1397" s="122">
        <f t="shared" si="68"/>
        <v>-1390314666.2210371</v>
      </c>
      <c r="V1397" s="3">
        <f t="shared" si="69"/>
        <v>3.5898177070400994</v>
      </c>
    </row>
    <row r="1398" spans="13:22" x14ac:dyDescent="0.25">
      <c r="M1398" s="3">
        <v>1394</v>
      </c>
      <c r="N1398" s="122">
        <f>('CBA Result'!$G$163*_xlfn.GAMMA.INV(T1398,IF($O$2="Railway",$D$31,$D$32),IF($O$2="Railway",$F$31,$F$32)))</f>
        <v>557427855.50260043</v>
      </c>
      <c r="O1398" s="122">
        <f>'CBA Result'!$G$162+'CBA Result'!$G$166+'CBA Result'!$G$167+'CBA Result'!$G$168+'CBA Result'!$G$169</f>
        <v>36081859.323037572</v>
      </c>
      <c r="P1398" s="122">
        <f>'CBA Result'!$G$164+'CBA Result'!$G$165</f>
        <v>3215028601.0041852</v>
      </c>
      <c r="Q1398" s="122">
        <f>'CBA Result'!$G$149</f>
        <v>-2742713597.7746048</v>
      </c>
      <c r="R1398" s="3">
        <v>0.38518230482572569</v>
      </c>
      <c r="S1398" s="122">
        <f t="shared" si="67"/>
        <v>3370629441.0163059</v>
      </c>
      <c r="T1398" s="3">
        <v>0.83438542874491395</v>
      </c>
      <c r="U1398" s="122">
        <f t="shared" si="68"/>
        <v>-2634487754.3480282</v>
      </c>
      <c r="V1398" s="3">
        <f t="shared" si="69"/>
        <v>1.5047096534418973</v>
      </c>
    </row>
    <row r="1399" spans="13:22" x14ac:dyDescent="0.25">
      <c r="M1399" s="3">
        <v>1395</v>
      </c>
      <c r="N1399" s="122">
        <f>('CBA Result'!$G$163*_xlfn.GAMMA.INV(T1399,IF($O$2="Railway",$D$31,$D$32),IF($O$2="Railway",$F$31,$F$32)))</f>
        <v>325649643.7147212</v>
      </c>
      <c r="O1399" s="122">
        <f>'CBA Result'!$G$162+'CBA Result'!$G$166+'CBA Result'!$G$167+'CBA Result'!$G$168+'CBA Result'!$G$169</f>
        <v>36081859.323037572</v>
      </c>
      <c r="P1399" s="122">
        <f>'CBA Result'!$G$164+'CBA Result'!$G$165</f>
        <v>3215028601.0041852</v>
      </c>
      <c r="Q1399" s="122">
        <f>'CBA Result'!$G$149</f>
        <v>-2742713597.7746048</v>
      </c>
      <c r="R1399" s="3">
        <v>0.61812234511583697</v>
      </c>
      <c r="S1399" s="122">
        <f t="shared" si="67"/>
        <v>4381366774.9278536</v>
      </c>
      <c r="T1399" s="3">
        <v>0.28895522389000616</v>
      </c>
      <c r="U1399" s="122">
        <f t="shared" si="68"/>
        <v>-1539069119.1790092</v>
      </c>
      <c r="V1399" s="3">
        <f t="shared" si="69"/>
        <v>3.0817967944777811</v>
      </c>
    </row>
    <row r="1400" spans="13:22" x14ac:dyDescent="0.25">
      <c r="M1400" s="3">
        <v>1396</v>
      </c>
      <c r="N1400" s="122">
        <f>('CBA Result'!$G$163*_xlfn.GAMMA.INV(T1400,IF($O$2="Railway",$D$31,$D$32),IF($O$2="Railway",$F$31,$F$32)))</f>
        <v>347161384.30827188</v>
      </c>
      <c r="O1400" s="122">
        <f>'CBA Result'!$G$162+'CBA Result'!$G$166+'CBA Result'!$G$167+'CBA Result'!$G$168+'CBA Result'!$G$169</f>
        <v>36081859.323037572</v>
      </c>
      <c r="P1400" s="122">
        <f>'CBA Result'!$G$164+'CBA Result'!$G$165</f>
        <v>3215028601.0041852</v>
      </c>
      <c r="Q1400" s="122">
        <f>'CBA Result'!$G$149</f>
        <v>-2742713597.7746048</v>
      </c>
      <c r="R1400" s="3">
        <v>0.9899820627542848</v>
      </c>
      <c r="S1400" s="122">
        <f t="shared" si="67"/>
        <v>7538785424.6412067</v>
      </c>
      <c r="T1400" s="3">
        <v>0.34882589096811134</v>
      </c>
      <c r="U1400" s="122">
        <f t="shared" si="68"/>
        <v>-1640736835.6538568</v>
      </c>
      <c r="V1400" s="3">
        <f t="shared" si="69"/>
        <v>4.8283359623089561</v>
      </c>
    </row>
    <row r="1401" spans="13:22" x14ac:dyDescent="0.25">
      <c r="M1401" s="3">
        <v>1397</v>
      </c>
      <c r="N1401" s="122">
        <f>('CBA Result'!$G$163*_xlfn.GAMMA.INV(T1401,IF($O$2="Railway",$D$31,$D$32),IF($O$2="Railway",$F$31,$F$32)))</f>
        <v>549733674.87413776</v>
      </c>
      <c r="O1401" s="122">
        <f>'CBA Result'!$G$162+'CBA Result'!$G$166+'CBA Result'!$G$167+'CBA Result'!$G$168+'CBA Result'!$G$169</f>
        <v>36081859.323037572</v>
      </c>
      <c r="P1401" s="122">
        <f>'CBA Result'!$G$164+'CBA Result'!$G$165</f>
        <v>3215028601.0041852</v>
      </c>
      <c r="Q1401" s="122">
        <f>'CBA Result'!$G$149</f>
        <v>-2742713597.7746048</v>
      </c>
      <c r="R1401" s="3">
        <v>0.14469339981125195</v>
      </c>
      <c r="S1401" s="122">
        <f t="shared" si="67"/>
        <v>2258509542.3973899</v>
      </c>
      <c r="T1401" s="3">
        <v>0.82343069325187002</v>
      </c>
      <c r="U1401" s="122">
        <f t="shared" si="68"/>
        <v>-2598123901.2586446</v>
      </c>
      <c r="V1401" s="3">
        <f t="shared" si="69"/>
        <v>1.0947611371484824</v>
      </c>
    </row>
    <row r="1402" spans="13:22" x14ac:dyDescent="0.25">
      <c r="M1402" s="3">
        <v>1398</v>
      </c>
      <c r="N1402" s="122">
        <f>('CBA Result'!$G$163*_xlfn.GAMMA.INV(T1402,IF($O$2="Railway",$D$31,$D$32),IF($O$2="Railway",$F$31,$F$32)))</f>
        <v>124115767.64684169</v>
      </c>
      <c r="O1402" s="122">
        <f>'CBA Result'!$G$162+'CBA Result'!$G$166+'CBA Result'!$G$167+'CBA Result'!$G$168+'CBA Result'!$G$169</f>
        <v>36081859.323037572</v>
      </c>
      <c r="P1402" s="122">
        <f>'CBA Result'!$G$164+'CBA Result'!$G$165</f>
        <v>3215028601.0041852</v>
      </c>
      <c r="Q1402" s="122">
        <f>'CBA Result'!$G$149</f>
        <v>-2742713597.7746048</v>
      </c>
      <c r="R1402" s="3">
        <v>0.65110267529238219</v>
      </c>
      <c r="S1402" s="122">
        <f t="shared" si="67"/>
        <v>4536386597.2988377</v>
      </c>
      <c r="T1402" s="3">
        <v>3.1478031639572412E-3</v>
      </c>
      <c r="U1402" s="122">
        <f t="shared" si="68"/>
        <v>-586589756.43097234</v>
      </c>
      <c r="V1402" s="3">
        <f t="shared" si="69"/>
        <v>8.0065909313596979</v>
      </c>
    </row>
    <row r="1403" spans="13:22" x14ac:dyDescent="0.25">
      <c r="M1403" s="3">
        <v>1399</v>
      </c>
      <c r="N1403" s="122">
        <f>('CBA Result'!$G$163*_xlfn.GAMMA.INV(T1403,IF($O$2="Railway",$D$31,$D$32),IF($O$2="Railway",$F$31,$F$32)))</f>
        <v>622243144.14712453</v>
      </c>
      <c r="O1403" s="122">
        <f>'CBA Result'!$G$162+'CBA Result'!$G$166+'CBA Result'!$G$167+'CBA Result'!$G$168+'CBA Result'!$G$169</f>
        <v>36081859.323037572</v>
      </c>
      <c r="P1403" s="122">
        <f>'CBA Result'!$G$164+'CBA Result'!$G$165</f>
        <v>3215028601.0041852</v>
      </c>
      <c r="Q1403" s="122">
        <f>'CBA Result'!$G$149</f>
        <v>-2742713597.7746048</v>
      </c>
      <c r="R1403" s="3">
        <v>9.3813872767383288E-2</v>
      </c>
      <c r="S1403" s="122">
        <f t="shared" si="67"/>
        <v>1955609463.2742167</v>
      </c>
      <c r="T1403" s="3">
        <v>0.90665489386986031</v>
      </c>
      <c r="U1403" s="122">
        <f t="shared" si="68"/>
        <v>-2940814541.8290224</v>
      </c>
      <c r="V1403" s="3">
        <f t="shared" si="69"/>
        <v>0.88884709646418503</v>
      </c>
    </row>
    <row r="1404" spans="13:22" x14ac:dyDescent="0.25">
      <c r="M1404" s="3">
        <v>1400</v>
      </c>
      <c r="N1404" s="122">
        <f>('CBA Result'!$G$163*_xlfn.GAMMA.INV(T1404,IF($O$2="Railway",$D$31,$D$32),IF($O$2="Railway",$F$31,$F$32)))</f>
        <v>277599758.88631505</v>
      </c>
      <c r="O1404" s="122">
        <f>'CBA Result'!$G$162+'CBA Result'!$G$166+'CBA Result'!$G$167+'CBA Result'!$G$168+'CBA Result'!$G$169</f>
        <v>36081859.323037572</v>
      </c>
      <c r="P1404" s="122">
        <f>'CBA Result'!$G$164+'CBA Result'!$G$165</f>
        <v>3215028601.0041852</v>
      </c>
      <c r="Q1404" s="122">
        <f>'CBA Result'!$G$149</f>
        <v>-2742713597.7746048</v>
      </c>
      <c r="R1404" s="3">
        <v>0.6382327404487691</v>
      </c>
      <c r="S1404" s="122">
        <f t="shared" si="67"/>
        <v>4475260341.0298691</v>
      </c>
      <c r="T1404" s="3">
        <v>0.16827318053962492</v>
      </c>
      <c r="U1404" s="122">
        <f t="shared" si="68"/>
        <v>-1311978147.8027527</v>
      </c>
      <c r="V1404" s="3">
        <f t="shared" si="69"/>
        <v>3.6501689965336279</v>
      </c>
    </row>
    <row r="1405" spans="13:22" x14ac:dyDescent="0.25">
      <c r="M1405" s="3">
        <v>1401</v>
      </c>
      <c r="N1405" s="122">
        <f>('CBA Result'!$G$163*_xlfn.GAMMA.INV(T1405,IF($O$2="Railway",$D$31,$D$32),IF($O$2="Railway",$F$31,$F$32)))</f>
        <v>894789808.89772069</v>
      </c>
      <c r="O1405" s="122">
        <f>'CBA Result'!$G$162+'CBA Result'!$G$166+'CBA Result'!$G$167+'CBA Result'!$G$168+'CBA Result'!$G$169</f>
        <v>36081859.323037572</v>
      </c>
      <c r="P1405" s="122">
        <f>'CBA Result'!$G$164+'CBA Result'!$G$165</f>
        <v>3215028601.0041852</v>
      </c>
      <c r="Q1405" s="122">
        <f>'CBA Result'!$G$149</f>
        <v>-2742713597.7746048</v>
      </c>
      <c r="R1405" s="3">
        <v>0.32142685867963228</v>
      </c>
      <c r="S1405" s="122">
        <f t="shared" si="67"/>
        <v>3097596597.009418</v>
      </c>
      <c r="T1405" s="3">
        <v>0.99499472820192103</v>
      </c>
      <c r="U1405" s="122">
        <f t="shared" si="68"/>
        <v>-4228911007.9204865</v>
      </c>
      <c r="V1405" s="3">
        <f t="shared" si="69"/>
        <v>0.95260180639533598</v>
      </c>
    </row>
    <row r="1406" spans="13:22" x14ac:dyDescent="0.25">
      <c r="M1406" s="3">
        <v>1402</v>
      </c>
      <c r="N1406" s="122">
        <f>('CBA Result'!$G$163*_xlfn.GAMMA.INV(T1406,IF($O$2="Railway",$D$31,$D$32),IF($O$2="Railway",$F$31,$F$32)))</f>
        <v>517937513.96792859</v>
      </c>
      <c r="O1406" s="122">
        <f>'CBA Result'!$G$162+'CBA Result'!$G$166+'CBA Result'!$G$167+'CBA Result'!$G$168+'CBA Result'!$G$169</f>
        <v>36081859.323037572</v>
      </c>
      <c r="P1406" s="122">
        <f>'CBA Result'!$G$164+'CBA Result'!$G$165</f>
        <v>3215028601.0041852</v>
      </c>
      <c r="Q1406" s="122">
        <f>'CBA Result'!$G$149</f>
        <v>-2742713597.7746048</v>
      </c>
      <c r="R1406" s="3">
        <v>0.86043579174413842</v>
      </c>
      <c r="S1406" s="122">
        <f t="shared" si="67"/>
        <v>5750678147.4694815</v>
      </c>
      <c r="T1406" s="3">
        <v>0.77217074292111276</v>
      </c>
      <c r="U1406" s="122">
        <f t="shared" si="68"/>
        <v>-2447850469.9692087</v>
      </c>
      <c r="V1406" s="3">
        <f t="shared" si="69"/>
        <v>2.5756056581510691</v>
      </c>
    </row>
    <row r="1407" spans="13:22" x14ac:dyDescent="0.25">
      <c r="M1407" s="3">
        <v>1403</v>
      </c>
      <c r="N1407" s="122">
        <f>('CBA Result'!$G$163*_xlfn.GAMMA.INV(T1407,IF($O$2="Railway",$D$31,$D$32),IF($O$2="Railway",$F$31,$F$32)))</f>
        <v>334550444.41061795</v>
      </c>
      <c r="O1407" s="122">
        <f>'CBA Result'!$G$162+'CBA Result'!$G$166+'CBA Result'!$G$167+'CBA Result'!$G$168+'CBA Result'!$G$169</f>
        <v>36081859.323037572</v>
      </c>
      <c r="P1407" s="122">
        <f>'CBA Result'!$G$164+'CBA Result'!$G$165</f>
        <v>3215028601.0041852</v>
      </c>
      <c r="Q1407" s="122">
        <f>'CBA Result'!$G$149</f>
        <v>-2742713597.7746048</v>
      </c>
      <c r="R1407" s="3">
        <v>0.87728626348659478</v>
      </c>
      <c r="S1407" s="122">
        <f t="shared" si="67"/>
        <v>5883865859.9304342</v>
      </c>
      <c r="T1407" s="3">
        <v>0.31346189798877011</v>
      </c>
      <c r="U1407" s="122">
        <f t="shared" si="68"/>
        <v>-1581135639.9058747</v>
      </c>
      <c r="V1407" s="3">
        <f t="shared" si="69"/>
        <v>3.9556999449056893</v>
      </c>
    </row>
    <row r="1408" spans="13:22" x14ac:dyDescent="0.25">
      <c r="M1408" s="3">
        <v>1404</v>
      </c>
      <c r="N1408" s="122">
        <f>('CBA Result'!$G$163*_xlfn.GAMMA.INV(T1408,IF($O$2="Railway",$D$31,$D$32),IF($O$2="Railway",$F$31,$F$32)))</f>
        <v>400448829.04426765</v>
      </c>
      <c r="O1408" s="122">
        <f>'CBA Result'!$G$162+'CBA Result'!$G$166+'CBA Result'!$G$167+'CBA Result'!$G$168+'CBA Result'!$G$169</f>
        <v>36081859.323037572</v>
      </c>
      <c r="P1408" s="122">
        <f>'CBA Result'!$G$164+'CBA Result'!$G$165</f>
        <v>3215028601.0041852</v>
      </c>
      <c r="Q1408" s="122">
        <f>'CBA Result'!$G$149</f>
        <v>-2742713597.7746048</v>
      </c>
      <c r="R1408" s="3">
        <v>2.7004240781816291E-2</v>
      </c>
      <c r="S1408" s="122">
        <f t="shared" si="67"/>
        <v>1397202093.4840164</v>
      </c>
      <c r="T1408" s="3">
        <v>0.49969033557972531</v>
      </c>
      <c r="U1408" s="122">
        <f t="shared" si="68"/>
        <v>-1892581301.6805878</v>
      </c>
      <c r="V1408" s="3">
        <f t="shared" si="69"/>
        <v>0.96890568464508797</v>
      </c>
    </row>
    <row r="1409" spans="13:22" x14ac:dyDescent="0.25">
      <c r="M1409" s="3">
        <v>1405</v>
      </c>
      <c r="N1409" s="122">
        <f>('CBA Result'!$G$163*_xlfn.GAMMA.INV(T1409,IF($O$2="Railway",$D$31,$D$32),IF($O$2="Railway",$F$31,$F$32)))</f>
        <v>399041524.09424096</v>
      </c>
      <c r="O1409" s="122">
        <f>'CBA Result'!$G$162+'CBA Result'!$G$166+'CBA Result'!$G$167+'CBA Result'!$G$168+'CBA Result'!$G$169</f>
        <v>36081859.323037572</v>
      </c>
      <c r="P1409" s="122">
        <f>'CBA Result'!$G$164+'CBA Result'!$G$165</f>
        <v>3215028601.0041852</v>
      </c>
      <c r="Q1409" s="122">
        <f>'CBA Result'!$G$149</f>
        <v>-2742713597.7746048</v>
      </c>
      <c r="R1409" s="3">
        <v>0.41941101680026993</v>
      </c>
      <c r="S1409" s="122">
        <f t="shared" si="67"/>
        <v>3515602515.8377175</v>
      </c>
      <c r="T1409" s="3">
        <v>0.49578926764949593</v>
      </c>
      <c r="U1409" s="122">
        <f t="shared" si="68"/>
        <v>-1885930167.1510158</v>
      </c>
      <c r="V1409" s="3">
        <f t="shared" si="69"/>
        <v>2.0948420933438743</v>
      </c>
    </row>
    <row r="1410" spans="13:22" x14ac:dyDescent="0.25">
      <c r="M1410" s="3">
        <v>1406</v>
      </c>
      <c r="N1410" s="122">
        <f>('CBA Result'!$G$163*_xlfn.GAMMA.INV(T1410,IF($O$2="Railway",$D$31,$D$32),IF($O$2="Railway",$F$31,$F$32)))</f>
        <v>434627848.70538026</v>
      </c>
      <c r="O1410" s="122">
        <f>'CBA Result'!$G$162+'CBA Result'!$G$166+'CBA Result'!$G$167+'CBA Result'!$G$168+'CBA Result'!$G$169</f>
        <v>36081859.323037572</v>
      </c>
      <c r="P1410" s="122">
        <f>'CBA Result'!$G$164+'CBA Result'!$G$165</f>
        <v>3215028601.0041852</v>
      </c>
      <c r="Q1410" s="122">
        <f>'CBA Result'!$G$149</f>
        <v>-2742713597.7746048</v>
      </c>
      <c r="R1410" s="3">
        <v>0.99299612609448873</v>
      </c>
      <c r="S1410" s="122">
        <f t="shared" si="67"/>
        <v>7681660381.0395851</v>
      </c>
      <c r="T1410" s="3">
        <v>0.59094738877995212</v>
      </c>
      <c r="U1410" s="122">
        <f t="shared" si="68"/>
        <v>-2054116481.2808859</v>
      </c>
      <c r="V1410" s="3">
        <f t="shared" si="69"/>
        <v>3.9687963965823529</v>
      </c>
    </row>
    <row r="1411" spans="13:22" x14ac:dyDescent="0.25">
      <c r="M1411" s="3">
        <v>1407</v>
      </c>
      <c r="N1411" s="122">
        <f>('CBA Result'!$G$163*_xlfn.GAMMA.INV(T1411,IF($O$2="Railway",$D$31,$D$32),IF($O$2="Railway",$F$31,$F$32)))</f>
        <v>435546409.37479717</v>
      </c>
      <c r="O1411" s="122">
        <f>'CBA Result'!$G$162+'CBA Result'!$G$166+'CBA Result'!$G$167+'CBA Result'!$G$168+'CBA Result'!$G$169</f>
        <v>36081859.323037572</v>
      </c>
      <c r="P1411" s="122">
        <f>'CBA Result'!$G$164+'CBA Result'!$G$165</f>
        <v>3215028601.0041852</v>
      </c>
      <c r="Q1411" s="122">
        <f>'CBA Result'!$G$149</f>
        <v>-2742713597.7746048</v>
      </c>
      <c r="R1411" s="3">
        <v>0.19094820067034668</v>
      </c>
      <c r="S1411" s="122">
        <f t="shared" si="67"/>
        <v>2499245147.6798477</v>
      </c>
      <c r="T1411" s="3">
        <v>0.59328936466104476</v>
      </c>
      <c r="U1411" s="122">
        <f t="shared" si="68"/>
        <v>-2058457736.945303</v>
      </c>
      <c r="V1411" s="3">
        <f t="shared" si="69"/>
        <v>1.4432520828853064</v>
      </c>
    </row>
    <row r="1412" spans="13:22" x14ac:dyDescent="0.25">
      <c r="M1412" s="3">
        <v>1408</v>
      </c>
      <c r="N1412" s="122">
        <f>('CBA Result'!$G$163*_xlfn.GAMMA.INV(T1412,IF($O$2="Railway",$D$31,$D$32),IF($O$2="Railway",$F$31,$F$32)))</f>
        <v>613213336.41506433</v>
      </c>
      <c r="O1412" s="122">
        <f>'CBA Result'!$G$162+'CBA Result'!$G$166+'CBA Result'!$G$167+'CBA Result'!$G$168+'CBA Result'!$G$169</f>
        <v>36081859.323037572</v>
      </c>
      <c r="P1412" s="122">
        <f>'CBA Result'!$G$164+'CBA Result'!$G$165</f>
        <v>3215028601.0041852</v>
      </c>
      <c r="Q1412" s="122">
        <f>'CBA Result'!$G$149</f>
        <v>-2742713597.7746048</v>
      </c>
      <c r="R1412" s="3">
        <v>3.6702843965954246E-2</v>
      </c>
      <c r="S1412" s="122">
        <f t="shared" si="67"/>
        <v>1503493342.3820817</v>
      </c>
      <c r="T1412" s="3">
        <v>0.89854376834538352</v>
      </c>
      <c r="U1412" s="122">
        <f t="shared" si="68"/>
        <v>-2898138314.476192</v>
      </c>
      <c r="V1412" s="3">
        <f t="shared" si="69"/>
        <v>0.74281773487725267</v>
      </c>
    </row>
    <row r="1413" spans="13:22" x14ac:dyDescent="0.25">
      <c r="M1413" s="3">
        <v>1409</v>
      </c>
      <c r="N1413" s="122">
        <f>('CBA Result'!$G$163*_xlfn.GAMMA.INV(T1413,IF($O$2="Railway",$D$31,$D$32),IF($O$2="Railway",$F$31,$F$32)))</f>
        <v>424280693.32028192</v>
      </c>
      <c r="O1413" s="122">
        <f>'CBA Result'!$G$162+'CBA Result'!$G$166+'CBA Result'!$G$167+'CBA Result'!$G$168+'CBA Result'!$G$169</f>
        <v>36081859.323037572</v>
      </c>
      <c r="P1413" s="122">
        <f>'CBA Result'!$G$164+'CBA Result'!$G$165</f>
        <v>3215028601.0041852</v>
      </c>
      <c r="Q1413" s="122">
        <f>'CBA Result'!$G$149</f>
        <v>-2742713597.7746048</v>
      </c>
      <c r="R1413" s="3">
        <v>0.67810377375881026</v>
      </c>
      <c r="S1413" s="122">
        <f t="shared" si="67"/>
        <v>4667648992.23456</v>
      </c>
      <c r="T1413" s="3">
        <v>0.56412725846027101</v>
      </c>
      <c r="U1413" s="122">
        <f t="shared" si="68"/>
        <v>-2005214271.0929873</v>
      </c>
      <c r="V1413" s="3">
        <f t="shared" si="69"/>
        <v>2.5573384444759317</v>
      </c>
    </row>
    <row r="1414" spans="13:22" x14ac:dyDescent="0.25">
      <c r="M1414" s="3">
        <v>1410</v>
      </c>
      <c r="N1414" s="122">
        <f>('CBA Result'!$G$163*_xlfn.GAMMA.INV(T1414,IF($O$2="Railway",$D$31,$D$32),IF($O$2="Railway",$F$31,$F$32)))</f>
        <v>391147006.72210801</v>
      </c>
      <c r="O1414" s="122">
        <f>'CBA Result'!$G$162+'CBA Result'!$G$166+'CBA Result'!$G$167+'CBA Result'!$G$168+'CBA Result'!$G$169</f>
        <v>36081859.323037572</v>
      </c>
      <c r="P1414" s="122">
        <f>'CBA Result'!$G$164+'CBA Result'!$G$165</f>
        <v>3215028601.0041852</v>
      </c>
      <c r="Q1414" s="122">
        <f>'CBA Result'!$G$149</f>
        <v>-2742713597.7746048</v>
      </c>
      <c r="R1414" s="3">
        <v>0.61484733089990762</v>
      </c>
      <c r="S1414" s="122">
        <f t="shared" ref="S1414:S1477" si="70">_xlfn.BETA.INV(R1414,IF($O$2="Railway",$I$30,$J$30),IF($O$2="Railway",$I$31,$J$31),IF($O$2="Railway",$I$27,$J$27),IF($O$2="Railway",$I$29,$J$29))*P1414</f>
        <v>4366248201.1160583</v>
      </c>
      <c r="T1414" s="3">
        <v>0.47375140569236918</v>
      </c>
      <c r="U1414" s="122">
        <f t="shared" ref="U1414:U1477" si="71">_xlfn.GAMMA.INV(T1414,IF($O$2="Railway",$D$31,$D$32),IF($O$2="Railway",$F$31,$F$32))*Q1414</f>
        <v>-1848619492.5263691</v>
      </c>
      <c r="V1414" s="3">
        <f t="shared" ref="V1414:V1477" si="72">(N1414+O1414+S1414)/-U1414</f>
        <v>2.5930036367896996</v>
      </c>
    </row>
    <row r="1415" spans="13:22" x14ac:dyDescent="0.25">
      <c r="M1415" s="3">
        <v>1411</v>
      </c>
      <c r="N1415" s="122">
        <f>('CBA Result'!$G$163*_xlfn.GAMMA.INV(T1415,IF($O$2="Railway",$D$31,$D$32),IF($O$2="Railway",$F$31,$F$32)))</f>
        <v>790489269.36242437</v>
      </c>
      <c r="O1415" s="122">
        <f>'CBA Result'!$G$162+'CBA Result'!$G$166+'CBA Result'!$G$167+'CBA Result'!$G$168+'CBA Result'!$G$169</f>
        <v>36081859.323037572</v>
      </c>
      <c r="P1415" s="122">
        <f>'CBA Result'!$G$164+'CBA Result'!$G$165</f>
        <v>3215028601.0041852</v>
      </c>
      <c r="Q1415" s="122">
        <f>'CBA Result'!$G$149</f>
        <v>-2742713597.7746048</v>
      </c>
      <c r="R1415" s="3">
        <v>0.96558623660294995</v>
      </c>
      <c r="S1415" s="122">
        <f t="shared" si="70"/>
        <v>6899691855.6427164</v>
      </c>
      <c r="T1415" s="3">
        <v>0.98334782189261005</v>
      </c>
      <c r="U1415" s="122">
        <f t="shared" si="71"/>
        <v>-3735970995.2082071</v>
      </c>
      <c r="V1415" s="3">
        <f t="shared" si="72"/>
        <v>2.0680735996713997</v>
      </c>
    </row>
    <row r="1416" spans="13:22" x14ac:dyDescent="0.25">
      <c r="M1416" s="3">
        <v>1412</v>
      </c>
      <c r="N1416" s="122">
        <f>('CBA Result'!$G$163*_xlfn.GAMMA.INV(T1416,IF($O$2="Railway",$D$31,$D$32),IF($O$2="Railway",$F$31,$F$32)))</f>
        <v>449982115.26722568</v>
      </c>
      <c r="O1416" s="122">
        <f>'CBA Result'!$G$162+'CBA Result'!$G$166+'CBA Result'!$G$167+'CBA Result'!$G$168+'CBA Result'!$G$169</f>
        <v>36081859.323037572</v>
      </c>
      <c r="P1416" s="122">
        <f>'CBA Result'!$G$164+'CBA Result'!$G$165</f>
        <v>3215028601.0041852</v>
      </c>
      <c r="Q1416" s="122">
        <f>'CBA Result'!$G$149</f>
        <v>-2742713597.7746048</v>
      </c>
      <c r="R1416" s="3">
        <v>0.41401813698246581</v>
      </c>
      <c r="S1416" s="122">
        <f t="shared" si="70"/>
        <v>3492784801.5521164</v>
      </c>
      <c r="T1416" s="3">
        <v>0.62919463944670062</v>
      </c>
      <c r="U1416" s="122">
        <f t="shared" si="71"/>
        <v>-2126683050.8106868</v>
      </c>
      <c r="V1416" s="3">
        <f t="shared" si="72"/>
        <v>1.8709176125824916</v>
      </c>
    </row>
    <row r="1417" spans="13:22" x14ac:dyDescent="0.25">
      <c r="M1417" s="3">
        <v>1413</v>
      </c>
      <c r="N1417" s="122">
        <f>('CBA Result'!$G$163*_xlfn.GAMMA.INV(T1417,IF($O$2="Railway",$D$31,$D$32),IF($O$2="Railway",$F$31,$F$32)))</f>
        <v>462133533.24926937</v>
      </c>
      <c r="O1417" s="122">
        <f>'CBA Result'!$G$162+'CBA Result'!$G$166+'CBA Result'!$G$167+'CBA Result'!$G$168+'CBA Result'!$G$169</f>
        <v>36081859.323037572</v>
      </c>
      <c r="P1417" s="122">
        <f>'CBA Result'!$G$164+'CBA Result'!$G$165</f>
        <v>3215028601.0041852</v>
      </c>
      <c r="Q1417" s="122">
        <f>'CBA Result'!$G$149</f>
        <v>-2742713597.7746048</v>
      </c>
      <c r="R1417" s="3">
        <v>0.31850656170445257</v>
      </c>
      <c r="S1417" s="122">
        <f t="shared" si="70"/>
        <v>3084920681.0063066</v>
      </c>
      <c r="T1417" s="3">
        <v>0.65802050016835756</v>
      </c>
      <c r="U1417" s="122">
        <f t="shared" si="71"/>
        <v>-2184112476.9788399</v>
      </c>
      <c r="V1417" s="3">
        <f t="shared" si="72"/>
        <v>1.6405455814871608</v>
      </c>
    </row>
    <row r="1418" spans="13:22" x14ac:dyDescent="0.25">
      <c r="M1418" s="3">
        <v>1414</v>
      </c>
      <c r="N1418" s="122">
        <f>('CBA Result'!$G$163*_xlfn.GAMMA.INV(T1418,IF($O$2="Railway",$D$31,$D$32),IF($O$2="Railway",$F$31,$F$32)))</f>
        <v>221225784.82692528</v>
      </c>
      <c r="O1418" s="122">
        <f>'CBA Result'!$G$162+'CBA Result'!$G$166+'CBA Result'!$G$167+'CBA Result'!$G$168+'CBA Result'!$G$169</f>
        <v>36081859.323037572</v>
      </c>
      <c r="P1418" s="122">
        <f>'CBA Result'!$G$164+'CBA Result'!$G$165</f>
        <v>3215028601.0041852</v>
      </c>
      <c r="Q1418" s="122">
        <f>'CBA Result'!$G$149</f>
        <v>-2742713597.7746048</v>
      </c>
      <c r="R1418" s="3">
        <v>0.36487759065186431</v>
      </c>
      <c r="S1418" s="122">
        <f t="shared" si="70"/>
        <v>3284276444.2683001</v>
      </c>
      <c r="T1418" s="3">
        <v>6.6417904910737957E-2</v>
      </c>
      <c r="U1418" s="122">
        <f t="shared" si="71"/>
        <v>-1045546280.6878828</v>
      </c>
      <c r="V1418" s="3">
        <f t="shared" si="72"/>
        <v>3.387304946547363</v>
      </c>
    </row>
    <row r="1419" spans="13:22" x14ac:dyDescent="0.25">
      <c r="M1419" s="3">
        <v>1415</v>
      </c>
      <c r="N1419" s="122">
        <f>('CBA Result'!$G$163*_xlfn.GAMMA.INV(T1419,IF($O$2="Railway",$D$31,$D$32),IF($O$2="Railway",$F$31,$F$32)))</f>
        <v>697016140.2030524</v>
      </c>
      <c r="O1419" s="122">
        <f>'CBA Result'!$G$162+'CBA Result'!$G$166+'CBA Result'!$G$167+'CBA Result'!$G$168+'CBA Result'!$G$169</f>
        <v>36081859.323037572</v>
      </c>
      <c r="P1419" s="122">
        <f>'CBA Result'!$G$164+'CBA Result'!$G$165</f>
        <v>3215028601.0041852</v>
      </c>
      <c r="Q1419" s="122">
        <f>'CBA Result'!$G$149</f>
        <v>-2742713597.7746048</v>
      </c>
      <c r="R1419" s="3">
        <v>0.8327630087743898</v>
      </c>
      <c r="S1419" s="122">
        <f t="shared" si="70"/>
        <v>5550758098.9228315</v>
      </c>
      <c r="T1419" s="3">
        <v>0.95494647973240199</v>
      </c>
      <c r="U1419" s="122">
        <f t="shared" si="71"/>
        <v>-3294202949.8906221</v>
      </c>
      <c r="V1419" s="3">
        <f t="shared" si="72"/>
        <v>1.9075497757834152</v>
      </c>
    </row>
    <row r="1420" spans="13:22" x14ac:dyDescent="0.25">
      <c r="M1420" s="3">
        <v>1416</v>
      </c>
      <c r="N1420" s="122">
        <f>('CBA Result'!$G$163*_xlfn.GAMMA.INV(T1420,IF($O$2="Railway",$D$31,$D$32),IF($O$2="Railway",$F$31,$F$32)))</f>
        <v>542088784.92419517</v>
      </c>
      <c r="O1420" s="122">
        <f>'CBA Result'!$G$162+'CBA Result'!$G$166+'CBA Result'!$G$167+'CBA Result'!$G$168+'CBA Result'!$G$169</f>
        <v>36081859.323037572</v>
      </c>
      <c r="P1420" s="122">
        <f>'CBA Result'!$G$164+'CBA Result'!$G$165</f>
        <v>3215028601.0041852</v>
      </c>
      <c r="Q1420" s="122">
        <f>'CBA Result'!$G$149</f>
        <v>-2742713597.7746048</v>
      </c>
      <c r="R1420" s="3">
        <v>0.14899555590138291</v>
      </c>
      <c r="S1420" s="122">
        <f t="shared" si="70"/>
        <v>2281979499.5532141</v>
      </c>
      <c r="T1420" s="3">
        <v>0.81199749301358526</v>
      </c>
      <c r="U1420" s="122">
        <f t="shared" si="71"/>
        <v>-2561993003.3179545</v>
      </c>
      <c r="V1420" s="3">
        <f t="shared" si="72"/>
        <v>1.1163770315127164</v>
      </c>
    </row>
    <row r="1421" spans="13:22" x14ac:dyDescent="0.25">
      <c r="M1421" s="3">
        <v>1417</v>
      </c>
      <c r="N1421" s="122">
        <f>('CBA Result'!$G$163*_xlfn.GAMMA.INV(T1421,IF($O$2="Railway",$D$31,$D$32),IF($O$2="Railway",$F$31,$F$32)))</f>
        <v>774883603.96083677</v>
      </c>
      <c r="O1421" s="122">
        <f>'CBA Result'!$G$162+'CBA Result'!$G$166+'CBA Result'!$G$167+'CBA Result'!$G$168+'CBA Result'!$G$169</f>
        <v>36081859.323037572</v>
      </c>
      <c r="P1421" s="122">
        <f>'CBA Result'!$G$164+'CBA Result'!$G$165</f>
        <v>3215028601.0041852</v>
      </c>
      <c r="Q1421" s="122">
        <f>'CBA Result'!$G$149</f>
        <v>-2742713597.7746048</v>
      </c>
      <c r="R1421" s="3">
        <v>0.89435044169004652</v>
      </c>
      <c r="S1421" s="122">
        <f t="shared" si="70"/>
        <v>6030300493.630414</v>
      </c>
      <c r="T1421" s="3">
        <v>0.98022235921848933</v>
      </c>
      <c r="U1421" s="122">
        <f t="shared" si="71"/>
        <v>-3662216277.0090852</v>
      </c>
      <c r="V1421" s="3">
        <f t="shared" si="72"/>
        <v>1.8680671591852347</v>
      </c>
    </row>
    <row r="1422" spans="13:22" x14ac:dyDescent="0.25">
      <c r="M1422" s="3">
        <v>1418</v>
      </c>
      <c r="N1422" s="122">
        <f>('CBA Result'!$G$163*_xlfn.GAMMA.INV(T1422,IF($O$2="Railway",$D$31,$D$32),IF($O$2="Railway",$F$31,$F$32)))</f>
        <v>521825146.27183217</v>
      </c>
      <c r="O1422" s="122">
        <f>'CBA Result'!$G$162+'CBA Result'!$G$166+'CBA Result'!$G$167+'CBA Result'!$G$168+'CBA Result'!$G$169</f>
        <v>36081859.323037572</v>
      </c>
      <c r="P1422" s="122">
        <f>'CBA Result'!$G$164+'CBA Result'!$G$165</f>
        <v>3215028601.0041852</v>
      </c>
      <c r="Q1422" s="122">
        <f>'CBA Result'!$G$149</f>
        <v>-2742713597.7746048</v>
      </c>
      <c r="R1422" s="3">
        <v>0.72522760425674671</v>
      </c>
      <c r="S1422" s="122">
        <f t="shared" si="70"/>
        <v>4908740838.2605219</v>
      </c>
      <c r="T1422" s="3">
        <v>0.77896877662460762</v>
      </c>
      <c r="U1422" s="122">
        <f t="shared" si="71"/>
        <v>-2466224004.0453043</v>
      </c>
      <c r="V1422" s="3">
        <f t="shared" si="72"/>
        <v>2.2166063726930498</v>
      </c>
    </row>
    <row r="1423" spans="13:22" x14ac:dyDescent="0.25">
      <c r="M1423" s="3">
        <v>1419</v>
      </c>
      <c r="N1423" s="122">
        <f>('CBA Result'!$G$163*_xlfn.GAMMA.INV(T1423,IF($O$2="Railway",$D$31,$D$32),IF($O$2="Railway",$F$31,$F$32)))</f>
        <v>704237480.30110037</v>
      </c>
      <c r="O1423" s="122">
        <f>'CBA Result'!$G$162+'CBA Result'!$G$166+'CBA Result'!$G$167+'CBA Result'!$G$168+'CBA Result'!$G$169</f>
        <v>36081859.323037572</v>
      </c>
      <c r="P1423" s="122">
        <f>'CBA Result'!$G$164+'CBA Result'!$G$165</f>
        <v>3215028601.0041852</v>
      </c>
      <c r="Q1423" s="122">
        <f>'CBA Result'!$G$149</f>
        <v>-2742713597.7746048</v>
      </c>
      <c r="R1423" s="3">
        <v>0.62434641447835981</v>
      </c>
      <c r="S1423" s="122">
        <f t="shared" si="70"/>
        <v>4410227804.5893421</v>
      </c>
      <c r="T1423" s="3">
        <v>0.95814932535120356</v>
      </c>
      <c r="U1423" s="122">
        <f t="shared" si="71"/>
        <v>-3328332087.6265473</v>
      </c>
      <c r="V1423" s="3">
        <f t="shared" si="72"/>
        <v>1.5474859505039249</v>
      </c>
    </row>
    <row r="1424" spans="13:22" x14ac:dyDescent="0.25">
      <c r="M1424" s="3">
        <v>1420</v>
      </c>
      <c r="N1424" s="122">
        <f>('CBA Result'!$G$163*_xlfn.GAMMA.INV(T1424,IF($O$2="Railway",$D$31,$D$32),IF($O$2="Railway",$F$31,$F$32)))</f>
        <v>372608844.71283817</v>
      </c>
      <c r="O1424" s="122">
        <f>'CBA Result'!$G$162+'CBA Result'!$G$166+'CBA Result'!$G$167+'CBA Result'!$G$168+'CBA Result'!$G$169</f>
        <v>36081859.323037572</v>
      </c>
      <c r="P1424" s="122">
        <f>'CBA Result'!$G$164+'CBA Result'!$G$165</f>
        <v>3215028601.0041852</v>
      </c>
      <c r="Q1424" s="122">
        <f>'CBA Result'!$G$149</f>
        <v>-2742713597.7746048</v>
      </c>
      <c r="R1424" s="3">
        <v>0.73290953558197147</v>
      </c>
      <c r="S1424" s="122">
        <f t="shared" si="70"/>
        <v>4949790666.0442257</v>
      </c>
      <c r="T1424" s="3">
        <v>0.42125533577724361</v>
      </c>
      <c r="U1424" s="122">
        <f t="shared" si="71"/>
        <v>-1761005354.9847381</v>
      </c>
      <c r="V1424" s="3">
        <f t="shared" si="72"/>
        <v>3.0428535352900963</v>
      </c>
    </row>
    <row r="1425" spans="13:22" x14ac:dyDescent="0.25">
      <c r="M1425" s="3">
        <v>1421</v>
      </c>
      <c r="N1425" s="122">
        <f>('CBA Result'!$G$163*_xlfn.GAMMA.INV(T1425,IF($O$2="Railway",$D$31,$D$32),IF($O$2="Railway",$F$31,$F$32)))</f>
        <v>275594578.4869442</v>
      </c>
      <c r="O1425" s="122">
        <f>'CBA Result'!$G$162+'CBA Result'!$G$166+'CBA Result'!$G$167+'CBA Result'!$G$168+'CBA Result'!$G$169</f>
        <v>36081859.323037572</v>
      </c>
      <c r="P1425" s="122">
        <f>'CBA Result'!$G$164+'CBA Result'!$G$165</f>
        <v>3215028601.0041852</v>
      </c>
      <c r="Q1425" s="122">
        <f>'CBA Result'!$G$149</f>
        <v>-2742713597.7746048</v>
      </c>
      <c r="R1425" s="3">
        <v>0.70887991957497098</v>
      </c>
      <c r="S1425" s="122">
        <f t="shared" si="70"/>
        <v>4823133522.6926088</v>
      </c>
      <c r="T1425" s="3">
        <v>0.16381262373398542</v>
      </c>
      <c r="U1425" s="122">
        <f t="shared" si="71"/>
        <v>-1302501364.1163001</v>
      </c>
      <c r="V1425" s="3">
        <f t="shared" si="72"/>
        <v>3.9422683936967484</v>
      </c>
    </row>
    <row r="1426" spans="13:22" x14ac:dyDescent="0.25">
      <c r="M1426" s="3">
        <v>1422</v>
      </c>
      <c r="N1426" s="122">
        <f>('CBA Result'!$G$163*_xlfn.GAMMA.INV(T1426,IF($O$2="Railway",$D$31,$D$32),IF($O$2="Railway",$F$31,$F$32)))</f>
        <v>360612183.32323492</v>
      </c>
      <c r="O1426" s="122">
        <f>'CBA Result'!$G$162+'CBA Result'!$G$166+'CBA Result'!$G$167+'CBA Result'!$G$168+'CBA Result'!$G$169</f>
        <v>36081859.323037572</v>
      </c>
      <c r="P1426" s="122">
        <f>'CBA Result'!$G$164+'CBA Result'!$G$165</f>
        <v>3215028601.0041852</v>
      </c>
      <c r="Q1426" s="122">
        <f>'CBA Result'!$G$149</f>
        <v>-2742713597.7746048</v>
      </c>
      <c r="R1426" s="3">
        <v>0.26457487000716218</v>
      </c>
      <c r="S1426" s="122">
        <f t="shared" si="70"/>
        <v>2846421135.9413338</v>
      </c>
      <c r="T1426" s="3">
        <v>0.38704225020755678</v>
      </c>
      <c r="U1426" s="122">
        <f t="shared" si="71"/>
        <v>-1704307331.7123399</v>
      </c>
      <c r="V1426" s="3">
        <f t="shared" si="72"/>
        <v>1.9028934032274603</v>
      </c>
    </row>
    <row r="1427" spans="13:22" x14ac:dyDescent="0.25">
      <c r="M1427" s="3">
        <v>1423</v>
      </c>
      <c r="N1427" s="122">
        <f>('CBA Result'!$G$163*_xlfn.GAMMA.INV(T1427,IF($O$2="Railway",$D$31,$D$32),IF($O$2="Railway",$F$31,$F$32)))</f>
        <v>357505916.14140177</v>
      </c>
      <c r="O1427" s="122">
        <f>'CBA Result'!$G$162+'CBA Result'!$G$166+'CBA Result'!$G$167+'CBA Result'!$G$168+'CBA Result'!$G$169</f>
        <v>36081859.323037572</v>
      </c>
      <c r="P1427" s="122">
        <f>'CBA Result'!$G$164+'CBA Result'!$G$165</f>
        <v>3215028601.0041852</v>
      </c>
      <c r="Q1427" s="122">
        <f>'CBA Result'!$G$149</f>
        <v>-2742713597.7746048</v>
      </c>
      <c r="R1427" s="3">
        <v>0.4588400866715181</v>
      </c>
      <c r="S1427" s="122">
        <f t="shared" si="70"/>
        <v>3682591725.3331323</v>
      </c>
      <c r="T1427" s="3">
        <v>0.37819078989034582</v>
      </c>
      <c r="U1427" s="122">
        <f t="shared" si="71"/>
        <v>-1689626646.5411723</v>
      </c>
      <c r="V1427" s="3">
        <f t="shared" si="72"/>
        <v>2.4124734947462518</v>
      </c>
    </row>
    <row r="1428" spans="13:22" x14ac:dyDescent="0.25">
      <c r="M1428" s="3">
        <v>1424</v>
      </c>
      <c r="N1428" s="122">
        <f>('CBA Result'!$G$163*_xlfn.GAMMA.INV(T1428,IF($O$2="Railway",$D$31,$D$32),IF($O$2="Railway",$F$31,$F$32)))</f>
        <v>551340249.70198417</v>
      </c>
      <c r="O1428" s="122">
        <f>'CBA Result'!$G$162+'CBA Result'!$G$166+'CBA Result'!$G$167+'CBA Result'!$G$168+'CBA Result'!$G$169</f>
        <v>36081859.323037572</v>
      </c>
      <c r="P1428" s="122">
        <f>'CBA Result'!$G$164+'CBA Result'!$G$165</f>
        <v>3215028601.0041852</v>
      </c>
      <c r="Q1428" s="122">
        <f>'CBA Result'!$G$149</f>
        <v>-2742713597.7746048</v>
      </c>
      <c r="R1428" s="3">
        <v>0.14963391131804227</v>
      </c>
      <c r="S1428" s="122">
        <f t="shared" si="70"/>
        <v>2285440022.3479896</v>
      </c>
      <c r="T1428" s="3">
        <v>0.8257634452193352</v>
      </c>
      <c r="U1428" s="122">
        <f t="shared" si="71"/>
        <v>-2605716815.1552577</v>
      </c>
      <c r="V1428" s="3">
        <f t="shared" si="72"/>
        <v>1.1025227740267074</v>
      </c>
    </row>
    <row r="1429" spans="13:22" x14ac:dyDescent="0.25">
      <c r="M1429" s="3">
        <v>1425</v>
      </c>
      <c r="N1429" s="122">
        <f>('CBA Result'!$G$163*_xlfn.GAMMA.INV(T1429,IF($O$2="Railway",$D$31,$D$32),IF($O$2="Railway",$F$31,$F$32)))</f>
        <v>374299513.78883141</v>
      </c>
      <c r="O1429" s="122">
        <f>'CBA Result'!$G$162+'CBA Result'!$G$166+'CBA Result'!$G$167+'CBA Result'!$G$168+'CBA Result'!$G$169</f>
        <v>36081859.323037572</v>
      </c>
      <c r="P1429" s="122">
        <f>'CBA Result'!$G$164+'CBA Result'!$G$165</f>
        <v>3215028601.0041852</v>
      </c>
      <c r="Q1429" s="122">
        <f>'CBA Result'!$G$149</f>
        <v>-2742713597.7746048</v>
      </c>
      <c r="R1429" s="3">
        <v>0.92262754462817465</v>
      </c>
      <c r="S1429" s="122">
        <f t="shared" si="70"/>
        <v>6308723647.6658888</v>
      </c>
      <c r="T1429" s="3">
        <v>0.42607086921942383</v>
      </c>
      <c r="U1429" s="122">
        <f t="shared" si="71"/>
        <v>-1768995710.9265723</v>
      </c>
      <c r="V1429" s="3">
        <f t="shared" si="72"/>
        <v>3.7982596448797468</v>
      </c>
    </row>
    <row r="1430" spans="13:22" x14ac:dyDescent="0.25">
      <c r="M1430" s="3">
        <v>1426</v>
      </c>
      <c r="N1430" s="122">
        <f>('CBA Result'!$G$163*_xlfn.GAMMA.INV(T1430,IF($O$2="Railway",$D$31,$D$32),IF($O$2="Railway",$F$31,$F$32)))</f>
        <v>662781999.64542699</v>
      </c>
      <c r="O1430" s="122">
        <f>'CBA Result'!$G$162+'CBA Result'!$G$166+'CBA Result'!$G$167+'CBA Result'!$G$168+'CBA Result'!$G$169</f>
        <v>36081859.323037572</v>
      </c>
      <c r="P1430" s="122">
        <f>'CBA Result'!$G$164+'CBA Result'!$G$165</f>
        <v>3215028601.0041852</v>
      </c>
      <c r="Q1430" s="122">
        <f>'CBA Result'!$G$149</f>
        <v>-2742713597.7746048</v>
      </c>
      <c r="R1430" s="3">
        <v>0.35073683740246031</v>
      </c>
      <c r="S1430" s="122">
        <f t="shared" si="70"/>
        <v>3223861729.9811015</v>
      </c>
      <c r="T1430" s="3">
        <v>0.93659347928038594</v>
      </c>
      <c r="U1430" s="122">
        <f t="shared" si="71"/>
        <v>-3132407260.6558695</v>
      </c>
      <c r="V1430" s="3">
        <f t="shared" si="72"/>
        <v>1.2523038233949879</v>
      </c>
    </row>
    <row r="1431" spans="13:22" x14ac:dyDescent="0.25">
      <c r="M1431" s="3">
        <v>1427</v>
      </c>
      <c r="N1431" s="122">
        <f>('CBA Result'!$G$163*_xlfn.GAMMA.INV(T1431,IF($O$2="Railway",$D$31,$D$32),IF($O$2="Railway",$F$31,$F$32)))</f>
        <v>305031390.47242081</v>
      </c>
      <c r="O1431" s="122">
        <f>'CBA Result'!$G$162+'CBA Result'!$G$166+'CBA Result'!$G$167+'CBA Result'!$G$168+'CBA Result'!$G$169</f>
        <v>36081859.323037572</v>
      </c>
      <c r="P1431" s="122">
        <f>'CBA Result'!$G$164+'CBA Result'!$G$165</f>
        <v>3215028601.0041852</v>
      </c>
      <c r="Q1431" s="122">
        <f>'CBA Result'!$G$149</f>
        <v>-2742713597.7746048</v>
      </c>
      <c r="R1431" s="3">
        <v>0.40933024497255666</v>
      </c>
      <c r="S1431" s="122">
        <f t="shared" si="70"/>
        <v>3472946657.0328231</v>
      </c>
      <c r="T1431" s="3">
        <v>0.23433037617332164</v>
      </c>
      <c r="U1431" s="122">
        <f t="shared" si="71"/>
        <v>-1441624158.1016495</v>
      </c>
      <c r="V1431" s="3">
        <f t="shared" si="72"/>
        <v>2.645668696236811</v>
      </c>
    </row>
    <row r="1432" spans="13:22" x14ac:dyDescent="0.25">
      <c r="M1432" s="3">
        <v>1428</v>
      </c>
      <c r="N1432" s="122">
        <f>('CBA Result'!$G$163*_xlfn.GAMMA.INV(T1432,IF($O$2="Railway",$D$31,$D$32),IF($O$2="Railway",$F$31,$F$32)))</f>
        <v>396736418.85720646</v>
      </c>
      <c r="O1432" s="122">
        <f>'CBA Result'!$G$162+'CBA Result'!$G$166+'CBA Result'!$G$167+'CBA Result'!$G$168+'CBA Result'!$G$169</f>
        <v>36081859.323037572</v>
      </c>
      <c r="P1432" s="122">
        <f>'CBA Result'!$G$164+'CBA Result'!$G$165</f>
        <v>3215028601.0041852</v>
      </c>
      <c r="Q1432" s="122">
        <f>'CBA Result'!$G$149</f>
        <v>-2742713597.7746048</v>
      </c>
      <c r="R1432" s="3">
        <v>0.73445301235564253</v>
      </c>
      <c r="S1432" s="122">
        <f t="shared" si="70"/>
        <v>4958105977.9771395</v>
      </c>
      <c r="T1432" s="3">
        <v>0.48938058484386571</v>
      </c>
      <c r="U1432" s="122">
        <f t="shared" si="71"/>
        <v>-1875035893.6418898</v>
      </c>
      <c r="V1432" s="3">
        <f t="shared" si="72"/>
        <v>2.8751045643646691</v>
      </c>
    </row>
    <row r="1433" spans="13:22" x14ac:dyDescent="0.25">
      <c r="M1433" s="3">
        <v>1429</v>
      </c>
      <c r="N1433" s="122">
        <f>('CBA Result'!$G$163*_xlfn.GAMMA.INV(T1433,IF($O$2="Railway",$D$31,$D$32),IF($O$2="Railway",$F$31,$F$32)))</f>
        <v>434475792.63372952</v>
      </c>
      <c r="O1433" s="122">
        <f>'CBA Result'!$G$162+'CBA Result'!$G$166+'CBA Result'!$G$167+'CBA Result'!$G$168+'CBA Result'!$G$169</f>
        <v>36081859.323037572</v>
      </c>
      <c r="P1433" s="122">
        <f>'CBA Result'!$G$164+'CBA Result'!$G$165</f>
        <v>3215028601.0041852</v>
      </c>
      <c r="Q1433" s="122">
        <f>'CBA Result'!$G$149</f>
        <v>-2742713597.7746048</v>
      </c>
      <c r="R1433" s="3">
        <v>0.78284986052381378</v>
      </c>
      <c r="S1433" s="122">
        <f t="shared" si="70"/>
        <v>5232148577.7683172</v>
      </c>
      <c r="T1433" s="3">
        <v>0.59055907100483551</v>
      </c>
      <c r="U1433" s="122">
        <f t="shared" si="71"/>
        <v>-2053397841.4519219</v>
      </c>
      <c r="V1433" s="3">
        <f t="shared" si="72"/>
        <v>2.7772047455220852</v>
      </c>
    </row>
    <row r="1434" spans="13:22" x14ac:dyDescent="0.25">
      <c r="M1434" s="3">
        <v>1430</v>
      </c>
      <c r="N1434" s="122">
        <f>('CBA Result'!$G$163*_xlfn.GAMMA.INV(T1434,IF($O$2="Railway",$D$31,$D$32),IF($O$2="Railway",$F$31,$F$32)))</f>
        <v>493254980.00467217</v>
      </c>
      <c r="O1434" s="122">
        <f>'CBA Result'!$G$162+'CBA Result'!$G$166+'CBA Result'!$G$167+'CBA Result'!$G$168+'CBA Result'!$G$169</f>
        <v>36081859.323037572</v>
      </c>
      <c r="P1434" s="122">
        <f>'CBA Result'!$G$164+'CBA Result'!$G$165</f>
        <v>3215028601.0041852</v>
      </c>
      <c r="Q1434" s="122">
        <f>'CBA Result'!$G$149</f>
        <v>-2742713597.7746048</v>
      </c>
      <c r="R1434" s="3">
        <v>0.566076626967566</v>
      </c>
      <c r="S1434" s="122">
        <f t="shared" si="70"/>
        <v>4145926566.2034764</v>
      </c>
      <c r="T1434" s="3">
        <v>0.72548617996212117</v>
      </c>
      <c r="U1434" s="122">
        <f t="shared" si="71"/>
        <v>-2331197107.8693757</v>
      </c>
      <c r="V1434" s="3">
        <f t="shared" si="72"/>
        <v>2.0055204211385611</v>
      </c>
    </row>
    <row r="1435" spans="13:22" x14ac:dyDescent="0.25">
      <c r="M1435" s="3">
        <v>1431</v>
      </c>
      <c r="N1435" s="122">
        <f>('CBA Result'!$G$163*_xlfn.GAMMA.INV(T1435,IF($O$2="Railway",$D$31,$D$32),IF($O$2="Railway",$F$31,$F$32)))</f>
        <v>201713518.75540319</v>
      </c>
      <c r="O1435" s="122">
        <f>'CBA Result'!$G$162+'CBA Result'!$G$166+'CBA Result'!$G$167+'CBA Result'!$G$168+'CBA Result'!$G$169</f>
        <v>36081859.323037572</v>
      </c>
      <c r="P1435" s="122">
        <f>'CBA Result'!$G$164+'CBA Result'!$G$165</f>
        <v>3215028601.0041852</v>
      </c>
      <c r="Q1435" s="122">
        <f>'CBA Result'!$G$149</f>
        <v>-2742713597.7746048</v>
      </c>
      <c r="R1435" s="3">
        <v>0.82044508776401948</v>
      </c>
      <c r="S1435" s="122">
        <f t="shared" si="70"/>
        <v>5467786161.2961807</v>
      </c>
      <c r="T1435" s="3">
        <v>4.334214926701907E-2</v>
      </c>
      <c r="U1435" s="122">
        <f t="shared" si="71"/>
        <v>-953328381.06631351</v>
      </c>
      <c r="V1435" s="3">
        <f t="shared" si="72"/>
        <v>5.9849068303125881</v>
      </c>
    </row>
    <row r="1436" spans="13:22" x14ac:dyDescent="0.25">
      <c r="M1436" s="3">
        <v>1432</v>
      </c>
      <c r="N1436" s="122">
        <f>('CBA Result'!$G$163*_xlfn.GAMMA.INV(T1436,IF($O$2="Railway",$D$31,$D$32),IF($O$2="Railway",$F$31,$F$32)))</f>
        <v>324849414.78178394</v>
      </c>
      <c r="O1436" s="122">
        <f>'CBA Result'!$G$162+'CBA Result'!$G$166+'CBA Result'!$G$167+'CBA Result'!$G$168+'CBA Result'!$G$169</f>
        <v>36081859.323037572</v>
      </c>
      <c r="P1436" s="122">
        <f>'CBA Result'!$G$164+'CBA Result'!$G$165</f>
        <v>3215028601.0041852</v>
      </c>
      <c r="Q1436" s="122">
        <f>'CBA Result'!$G$149</f>
        <v>-2742713597.7746048</v>
      </c>
      <c r="R1436" s="3">
        <v>0.29926206308433911</v>
      </c>
      <c r="S1436" s="122">
        <f t="shared" si="70"/>
        <v>3000853217.1698899</v>
      </c>
      <c r="T1436" s="3">
        <v>0.28677507998720997</v>
      </c>
      <c r="U1436" s="122">
        <f t="shared" si="71"/>
        <v>-1535287117.0711358</v>
      </c>
      <c r="V1436" s="3">
        <f t="shared" si="72"/>
        <v>2.1896780438619072</v>
      </c>
    </row>
    <row r="1437" spans="13:22" x14ac:dyDescent="0.25">
      <c r="M1437" s="3">
        <v>1433</v>
      </c>
      <c r="N1437" s="122">
        <f>('CBA Result'!$G$163*_xlfn.GAMMA.INV(T1437,IF($O$2="Railway",$D$31,$D$32),IF($O$2="Railway",$F$31,$F$32)))</f>
        <v>545898360.9065758</v>
      </c>
      <c r="O1437" s="122">
        <f>'CBA Result'!$G$162+'CBA Result'!$G$166+'CBA Result'!$G$167+'CBA Result'!$G$168+'CBA Result'!$G$169</f>
        <v>36081859.323037572</v>
      </c>
      <c r="P1437" s="122">
        <f>'CBA Result'!$G$164+'CBA Result'!$G$165</f>
        <v>3215028601.0041852</v>
      </c>
      <c r="Q1437" s="122">
        <f>'CBA Result'!$G$149</f>
        <v>-2742713597.7746048</v>
      </c>
      <c r="R1437" s="3">
        <v>0.60093419146245997</v>
      </c>
      <c r="S1437" s="122">
        <f t="shared" si="70"/>
        <v>4302512946.5112038</v>
      </c>
      <c r="T1437" s="3">
        <v>0.81776393130251346</v>
      </c>
      <c r="U1437" s="122">
        <f t="shared" si="71"/>
        <v>-2579997631.4967728</v>
      </c>
      <c r="V1437" s="3">
        <f t="shared" si="72"/>
        <v>1.8932161437323114</v>
      </c>
    </row>
    <row r="1438" spans="13:22" x14ac:dyDescent="0.25">
      <c r="M1438" s="3">
        <v>1434</v>
      </c>
      <c r="N1438" s="122">
        <f>('CBA Result'!$G$163*_xlfn.GAMMA.INV(T1438,IF($O$2="Railway",$D$31,$D$32),IF($O$2="Railway",$F$31,$F$32)))</f>
        <v>579563321.42340767</v>
      </c>
      <c r="O1438" s="122">
        <f>'CBA Result'!$G$162+'CBA Result'!$G$166+'CBA Result'!$G$167+'CBA Result'!$G$168+'CBA Result'!$G$169</f>
        <v>36081859.323037572</v>
      </c>
      <c r="P1438" s="122">
        <f>'CBA Result'!$G$164+'CBA Result'!$G$165</f>
        <v>3215028601.0041852</v>
      </c>
      <c r="Q1438" s="122">
        <f>'CBA Result'!$G$149</f>
        <v>-2742713597.7746048</v>
      </c>
      <c r="R1438" s="3">
        <v>0.91872207337878575</v>
      </c>
      <c r="S1438" s="122">
        <f t="shared" si="70"/>
        <v>6266887496.7371874</v>
      </c>
      <c r="T1438" s="3">
        <v>0.86293062985123703</v>
      </c>
      <c r="U1438" s="122">
        <f t="shared" si="71"/>
        <v>-2739103290.3846602</v>
      </c>
      <c r="V1438" s="3">
        <f t="shared" si="72"/>
        <v>2.5126955604938503</v>
      </c>
    </row>
    <row r="1439" spans="13:22" x14ac:dyDescent="0.25">
      <c r="M1439" s="3">
        <v>1435</v>
      </c>
      <c r="N1439" s="122">
        <f>('CBA Result'!$G$163*_xlfn.GAMMA.INV(T1439,IF($O$2="Railway",$D$31,$D$32),IF($O$2="Railway",$F$31,$F$32)))</f>
        <v>247152446.68029878</v>
      </c>
      <c r="O1439" s="122">
        <f>'CBA Result'!$G$162+'CBA Result'!$G$166+'CBA Result'!$G$167+'CBA Result'!$G$168+'CBA Result'!$G$169</f>
        <v>36081859.323037572</v>
      </c>
      <c r="P1439" s="122">
        <f>'CBA Result'!$G$164+'CBA Result'!$G$165</f>
        <v>3215028601.0041852</v>
      </c>
      <c r="Q1439" s="122">
        <f>'CBA Result'!$G$149</f>
        <v>-2742713597.7746048</v>
      </c>
      <c r="R1439" s="3">
        <v>0.69659177040926634</v>
      </c>
      <c r="S1439" s="122">
        <f t="shared" si="70"/>
        <v>4760221637.6603327</v>
      </c>
      <c r="T1439" s="3">
        <v>0.10692205852160552</v>
      </c>
      <c r="U1439" s="122">
        <f t="shared" si="71"/>
        <v>-1168079578.0277679</v>
      </c>
      <c r="V1439" s="3">
        <f t="shared" si="72"/>
        <v>4.3177331737784854</v>
      </c>
    </row>
    <row r="1440" spans="13:22" x14ac:dyDescent="0.25">
      <c r="M1440" s="3">
        <v>1436</v>
      </c>
      <c r="N1440" s="122">
        <f>('CBA Result'!$G$163*_xlfn.GAMMA.INV(T1440,IF($O$2="Railway",$D$31,$D$32),IF($O$2="Railway",$F$31,$F$32)))</f>
        <v>321556340.55091214</v>
      </c>
      <c r="O1440" s="122">
        <f>'CBA Result'!$G$162+'CBA Result'!$G$166+'CBA Result'!$G$167+'CBA Result'!$G$168+'CBA Result'!$G$169</f>
        <v>36081859.323037572</v>
      </c>
      <c r="P1440" s="122">
        <f>'CBA Result'!$G$164+'CBA Result'!$G$165</f>
        <v>3215028601.0041852</v>
      </c>
      <c r="Q1440" s="122">
        <f>'CBA Result'!$G$149</f>
        <v>-2742713597.7746048</v>
      </c>
      <c r="R1440" s="3">
        <v>0.32088886237695557</v>
      </c>
      <c r="S1440" s="122">
        <f t="shared" si="70"/>
        <v>3095262828.3609853</v>
      </c>
      <c r="T1440" s="3">
        <v>0.27784841607905852</v>
      </c>
      <c r="U1440" s="122">
        <f t="shared" si="71"/>
        <v>-1519723553.7332962</v>
      </c>
      <c r="V1440" s="3">
        <f t="shared" si="72"/>
        <v>2.2720586383968762</v>
      </c>
    </row>
    <row r="1441" spans="13:22" x14ac:dyDescent="0.25">
      <c r="M1441" s="3">
        <v>1437</v>
      </c>
      <c r="N1441" s="122">
        <f>('CBA Result'!$G$163*_xlfn.GAMMA.INV(T1441,IF($O$2="Railway",$D$31,$D$32),IF($O$2="Railway",$F$31,$F$32)))</f>
        <v>550862834.14096677</v>
      </c>
      <c r="O1441" s="122">
        <f>'CBA Result'!$G$162+'CBA Result'!$G$166+'CBA Result'!$G$167+'CBA Result'!$G$168+'CBA Result'!$G$169</f>
        <v>36081859.323037572</v>
      </c>
      <c r="P1441" s="122">
        <f>'CBA Result'!$G$164+'CBA Result'!$G$165</f>
        <v>3215028601.0041852</v>
      </c>
      <c r="Q1441" s="122">
        <f>'CBA Result'!$G$149</f>
        <v>-2742713597.7746048</v>
      </c>
      <c r="R1441" s="3">
        <v>0.90953953548469468</v>
      </c>
      <c r="S1441" s="122">
        <f t="shared" si="70"/>
        <v>6173208831.5033693</v>
      </c>
      <c r="T1441" s="3">
        <v>0.82507275253490053</v>
      </c>
      <c r="U1441" s="122">
        <f t="shared" si="71"/>
        <v>-2603460477.5201368</v>
      </c>
      <c r="V1441" s="3">
        <f t="shared" si="72"/>
        <v>2.5966030916692056</v>
      </c>
    </row>
    <row r="1442" spans="13:22" x14ac:dyDescent="0.25">
      <c r="M1442" s="3">
        <v>1438</v>
      </c>
      <c r="N1442" s="122">
        <f>('CBA Result'!$G$163*_xlfn.GAMMA.INV(T1442,IF($O$2="Railway",$D$31,$D$32),IF($O$2="Railway",$F$31,$F$32)))</f>
        <v>491534377.9518047</v>
      </c>
      <c r="O1442" s="122">
        <f>'CBA Result'!$G$162+'CBA Result'!$G$166+'CBA Result'!$G$167+'CBA Result'!$G$168+'CBA Result'!$G$169</f>
        <v>36081859.323037572</v>
      </c>
      <c r="P1442" s="122">
        <f>'CBA Result'!$G$164+'CBA Result'!$G$165</f>
        <v>3215028601.0041852</v>
      </c>
      <c r="Q1442" s="122">
        <f>'CBA Result'!$G$149</f>
        <v>-2742713597.7746048</v>
      </c>
      <c r="R1442" s="3">
        <v>0.26202092665777121</v>
      </c>
      <c r="S1442" s="122">
        <f t="shared" si="70"/>
        <v>2834871479.7070293</v>
      </c>
      <c r="T1442" s="3">
        <v>0.7220044469394864</v>
      </c>
      <c r="U1442" s="122">
        <f t="shared" si="71"/>
        <v>-2323065284.1837826</v>
      </c>
      <c r="V1442" s="3">
        <f t="shared" si="72"/>
        <v>1.4474357392686421</v>
      </c>
    </row>
    <row r="1443" spans="13:22" x14ac:dyDescent="0.25">
      <c r="M1443" s="3">
        <v>1439</v>
      </c>
      <c r="N1443" s="122">
        <f>('CBA Result'!$G$163*_xlfn.GAMMA.INV(T1443,IF($O$2="Railway",$D$31,$D$32),IF($O$2="Railway",$F$31,$F$32)))</f>
        <v>601566788.30135536</v>
      </c>
      <c r="O1443" s="122">
        <f>'CBA Result'!$G$162+'CBA Result'!$G$166+'CBA Result'!$G$167+'CBA Result'!$G$168+'CBA Result'!$G$169</f>
        <v>36081859.323037572</v>
      </c>
      <c r="P1443" s="122">
        <f>'CBA Result'!$G$164+'CBA Result'!$G$165</f>
        <v>3215028601.0041852</v>
      </c>
      <c r="Q1443" s="122">
        <f>'CBA Result'!$G$149</f>
        <v>-2742713597.7746048</v>
      </c>
      <c r="R1443" s="3">
        <v>0.24358362401554279</v>
      </c>
      <c r="S1443" s="122">
        <f t="shared" si="70"/>
        <v>2750618113.156837</v>
      </c>
      <c r="T1443" s="3">
        <v>0.88721226222917193</v>
      </c>
      <c r="U1443" s="122">
        <f t="shared" si="71"/>
        <v>-2843094979.1223702</v>
      </c>
      <c r="V1443" s="3">
        <f t="shared" si="72"/>
        <v>1.1917529261815756</v>
      </c>
    </row>
    <row r="1444" spans="13:22" x14ac:dyDescent="0.25">
      <c r="M1444" s="3">
        <v>1440</v>
      </c>
      <c r="N1444" s="122">
        <f>('CBA Result'!$G$163*_xlfn.GAMMA.INV(T1444,IF($O$2="Railway",$D$31,$D$32),IF($O$2="Railway",$F$31,$F$32)))</f>
        <v>207242684.44178274</v>
      </c>
      <c r="O1444" s="122">
        <f>'CBA Result'!$G$162+'CBA Result'!$G$166+'CBA Result'!$G$167+'CBA Result'!$G$168+'CBA Result'!$G$169</f>
        <v>36081859.323037572</v>
      </c>
      <c r="P1444" s="122">
        <f>'CBA Result'!$G$164+'CBA Result'!$G$165</f>
        <v>3215028601.0041852</v>
      </c>
      <c r="Q1444" s="122">
        <f>'CBA Result'!$G$149</f>
        <v>-2742713597.7746048</v>
      </c>
      <c r="R1444" s="3">
        <v>0.787481077362293</v>
      </c>
      <c r="S1444" s="122">
        <f t="shared" si="70"/>
        <v>5259936070.7425337</v>
      </c>
      <c r="T1444" s="3">
        <v>4.9246948111086875E-2</v>
      </c>
      <c r="U1444" s="122">
        <f t="shared" si="71"/>
        <v>-979460048.4179467</v>
      </c>
      <c r="V1444" s="3">
        <f t="shared" si="72"/>
        <v>5.6186677786361843</v>
      </c>
    </row>
    <row r="1445" spans="13:22" x14ac:dyDescent="0.25">
      <c r="M1445" s="3">
        <v>1441</v>
      </c>
      <c r="N1445" s="122">
        <f>('CBA Result'!$G$163*_xlfn.GAMMA.INV(T1445,IF($O$2="Railway",$D$31,$D$32),IF($O$2="Railway",$F$31,$F$32)))</f>
        <v>253078590.42982763</v>
      </c>
      <c r="O1445" s="122">
        <f>'CBA Result'!$G$162+'CBA Result'!$G$166+'CBA Result'!$G$167+'CBA Result'!$G$168+'CBA Result'!$G$169</f>
        <v>36081859.323037572</v>
      </c>
      <c r="P1445" s="122">
        <f>'CBA Result'!$G$164+'CBA Result'!$G$165</f>
        <v>3215028601.0041852</v>
      </c>
      <c r="Q1445" s="122">
        <f>'CBA Result'!$G$149</f>
        <v>-2742713597.7746048</v>
      </c>
      <c r="R1445" s="3">
        <v>0.61205975556684533</v>
      </c>
      <c r="S1445" s="122">
        <f t="shared" si="70"/>
        <v>4353415531.0735703</v>
      </c>
      <c r="T1445" s="3">
        <v>0.11774234830535146</v>
      </c>
      <c r="U1445" s="122">
        <f t="shared" si="71"/>
        <v>-1196087423.3202553</v>
      </c>
      <c r="V1445" s="3">
        <f t="shared" si="72"/>
        <v>3.8814687708520235</v>
      </c>
    </row>
    <row r="1446" spans="13:22" x14ac:dyDescent="0.25">
      <c r="M1446" s="3">
        <v>1442</v>
      </c>
      <c r="N1446" s="122">
        <f>('CBA Result'!$G$163*_xlfn.GAMMA.INV(T1446,IF($O$2="Railway",$D$31,$D$32),IF($O$2="Railway",$F$31,$F$32)))</f>
        <v>542256283.32758999</v>
      </c>
      <c r="O1446" s="122">
        <f>'CBA Result'!$G$162+'CBA Result'!$G$166+'CBA Result'!$G$167+'CBA Result'!$G$168+'CBA Result'!$G$169</f>
        <v>36081859.323037572</v>
      </c>
      <c r="P1446" s="122">
        <f>'CBA Result'!$G$164+'CBA Result'!$G$165</f>
        <v>3215028601.0041852</v>
      </c>
      <c r="Q1446" s="122">
        <f>'CBA Result'!$G$149</f>
        <v>-2742713597.7746048</v>
      </c>
      <c r="R1446" s="3">
        <v>0.76500561809174095</v>
      </c>
      <c r="S1446" s="122">
        <f t="shared" si="70"/>
        <v>5127846246.4843025</v>
      </c>
      <c r="T1446" s="3">
        <v>0.81225393310636684</v>
      </c>
      <c r="U1446" s="122">
        <f t="shared" si="71"/>
        <v>-2562784625.9257245</v>
      </c>
      <c r="V1446" s="3">
        <f t="shared" si="72"/>
        <v>2.2265563525744003</v>
      </c>
    </row>
    <row r="1447" spans="13:22" x14ac:dyDescent="0.25">
      <c r="M1447" s="3">
        <v>1443</v>
      </c>
      <c r="N1447" s="122">
        <f>('CBA Result'!$G$163*_xlfn.GAMMA.INV(T1447,IF($O$2="Railway",$D$31,$D$32),IF($O$2="Railway",$F$31,$F$32)))</f>
        <v>661763876.19442523</v>
      </c>
      <c r="O1447" s="122">
        <f>'CBA Result'!$G$162+'CBA Result'!$G$166+'CBA Result'!$G$167+'CBA Result'!$G$168+'CBA Result'!$G$169</f>
        <v>36081859.323037572</v>
      </c>
      <c r="P1447" s="122">
        <f>'CBA Result'!$G$164+'CBA Result'!$G$165</f>
        <v>3215028601.0041852</v>
      </c>
      <c r="Q1447" s="122">
        <f>'CBA Result'!$G$149</f>
        <v>-2742713597.7746048</v>
      </c>
      <c r="R1447" s="3">
        <v>0.47941675642200632</v>
      </c>
      <c r="S1447" s="122">
        <f t="shared" si="70"/>
        <v>3770109390.2751861</v>
      </c>
      <c r="T1447" s="3">
        <v>0.93595899160045037</v>
      </c>
      <c r="U1447" s="122">
        <f t="shared" si="71"/>
        <v>-3127595456.3342857</v>
      </c>
      <c r="V1447" s="3">
        <f t="shared" si="72"/>
        <v>1.4285591561222368</v>
      </c>
    </row>
    <row r="1448" spans="13:22" x14ac:dyDescent="0.25">
      <c r="M1448" s="3">
        <v>1444</v>
      </c>
      <c r="N1448" s="122">
        <f>('CBA Result'!$G$163*_xlfn.GAMMA.INV(T1448,IF($O$2="Railway",$D$31,$D$32),IF($O$2="Railway",$F$31,$F$32)))</f>
        <v>388878479.24974668</v>
      </c>
      <c r="O1448" s="122">
        <f>'CBA Result'!$G$162+'CBA Result'!$G$166+'CBA Result'!$G$167+'CBA Result'!$G$168+'CBA Result'!$G$169</f>
        <v>36081859.323037572</v>
      </c>
      <c r="P1448" s="122">
        <f>'CBA Result'!$G$164+'CBA Result'!$G$165</f>
        <v>3215028601.0041852</v>
      </c>
      <c r="Q1448" s="122">
        <f>'CBA Result'!$G$149</f>
        <v>-2742713597.7746048</v>
      </c>
      <c r="R1448" s="3">
        <v>0.91590715711445669</v>
      </c>
      <c r="S1448" s="122">
        <f t="shared" si="70"/>
        <v>6237503416.5697079</v>
      </c>
      <c r="T1448" s="3">
        <v>0.46737564462263836</v>
      </c>
      <c r="U1448" s="122">
        <f t="shared" si="71"/>
        <v>-1837898091.025991</v>
      </c>
      <c r="V1448" s="3">
        <f t="shared" si="72"/>
        <v>3.6250452555958796</v>
      </c>
    </row>
    <row r="1449" spans="13:22" x14ac:dyDescent="0.25">
      <c r="M1449" s="3">
        <v>1445</v>
      </c>
      <c r="N1449" s="122">
        <f>('CBA Result'!$G$163*_xlfn.GAMMA.INV(T1449,IF($O$2="Railway",$D$31,$D$32),IF($O$2="Railway",$F$31,$F$32)))</f>
        <v>294432380.41879439</v>
      </c>
      <c r="O1449" s="122">
        <f>'CBA Result'!$G$162+'CBA Result'!$G$166+'CBA Result'!$G$167+'CBA Result'!$G$168+'CBA Result'!$G$169</f>
        <v>36081859.323037572</v>
      </c>
      <c r="P1449" s="122">
        <f>'CBA Result'!$G$164+'CBA Result'!$G$165</f>
        <v>3215028601.0041852</v>
      </c>
      <c r="Q1449" s="122">
        <f>'CBA Result'!$G$149</f>
        <v>-2742713597.7746048</v>
      </c>
      <c r="R1449" s="3">
        <v>0.85690610943448087</v>
      </c>
      <c r="S1449" s="122">
        <f t="shared" si="70"/>
        <v>5723986187.7790527</v>
      </c>
      <c r="T1449" s="3">
        <v>0.20777142879258159</v>
      </c>
      <c r="U1449" s="122">
        <f t="shared" si="71"/>
        <v>-1391531644.9291356</v>
      </c>
      <c r="V1449" s="3">
        <f t="shared" si="72"/>
        <v>4.3509613666236193</v>
      </c>
    </row>
    <row r="1450" spans="13:22" x14ac:dyDescent="0.25">
      <c r="M1450" s="3">
        <v>1446</v>
      </c>
      <c r="N1450" s="122">
        <f>('CBA Result'!$G$163*_xlfn.GAMMA.INV(T1450,IF($O$2="Railway",$D$31,$D$32),IF($O$2="Railway",$F$31,$F$32)))</f>
        <v>185643102.80905026</v>
      </c>
      <c r="O1450" s="122">
        <f>'CBA Result'!$G$162+'CBA Result'!$G$166+'CBA Result'!$G$167+'CBA Result'!$G$168+'CBA Result'!$G$169</f>
        <v>36081859.323037572</v>
      </c>
      <c r="P1450" s="122">
        <f>'CBA Result'!$G$164+'CBA Result'!$G$165</f>
        <v>3215028601.0041852</v>
      </c>
      <c r="Q1450" s="122">
        <f>'CBA Result'!$G$149</f>
        <v>-2742713597.7746048</v>
      </c>
      <c r="R1450" s="3">
        <v>0.64424906441907925</v>
      </c>
      <c r="S1450" s="122">
        <f t="shared" si="70"/>
        <v>4503728181.0831299</v>
      </c>
      <c r="T1450" s="3">
        <v>2.8892498879502293E-2</v>
      </c>
      <c r="U1450" s="122">
        <f t="shared" si="71"/>
        <v>-877377182.00078964</v>
      </c>
      <c r="V1450" s="3">
        <f t="shared" si="72"/>
        <v>5.3858856147126977</v>
      </c>
    </row>
    <row r="1451" spans="13:22" x14ac:dyDescent="0.25">
      <c r="M1451" s="3">
        <v>1447</v>
      </c>
      <c r="N1451" s="122">
        <f>('CBA Result'!$G$163*_xlfn.GAMMA.INV(T1451,IF($O$2="Railway",$D$31,$D$32),IF($O$2="Railway",$F$31,$F$32)))</f>
        <v>458443682.28045672</v>
      </c>
      <c r="O1451" s="122">
        <f>'CBA Result'!$G$162+'CBA Result'!$G$166+'CBA Result'!$G$167+'CBA Result'!$G$168+'CBA Result'!$G$169</f>
        <v>36081859.323037572</v>
      </c>
      <c r="P1451" s="122">
        <f>'CBA Result'!$G$164+'CBA Result'!$G$165</f>
        <v>3215028601.0041852</v>
      </c>
      <c r="Q1451" s="122">
        <f>'CBA Result'!$G$149</f>
        <v>-2742713597.7746048</v>
      </c>
      <c r="R1451" s="3">
        <v>0.80707758640148797</v>
      </c>
      <c r="S1451" s="122">
        <f t="shared" si="70"/>
        <v>5381211129.2144985</v>
      </c>
      <c r="T1451" s="3">
        <v>0.64940850159317409</v>
      </c>
      <c r="U1451" s="122">
        <f t="shared" si="71"/>
        <v>-2166673687.1933146</v>
      </c>
      <c r="V1451" s="3">
        <f t="shared" si="72"/>
        <v>2.7118696763375376</v>
      </c>
    </row>
    <row r="1452" spans="13:22" x14ac:dyDescent="0.25">
      <c r="M1452" s="3">
        <v>1448</v>
      </c>
      <c r="N1452" s="122">
        <f>('CBA Result'!$G$163*_xlfn.GAMMA.INV(T1452,IF($O$2="Railway",$D$31,$D$32),IF($O$2="Railway",$F$31,$F$32)))</f>
        <v>331331028.88355696</v>
      </c>
      <c r="O1452" s="122">
        <f>'CBA Result'!$G$162+'CBA Result'!$G$166+'CBA Result'!$G$167+'CBA Result'!$G$168+'CBA Result'!$G$169</f>
        <v>36081859.323037572</v>
      </c>
      <c r="P1452" s="122">
        <f>'CBA Result'!$G$164+'CBA Result'!$G$165</f>
        <v>3215028601.0041852</v>
      </c>
      <c r="Q1452" s="122">
        <f>'CBA Result'!$G$149</f>
        <v>-2742713597.7746048</v>
      </c>
      <c r="R1452" s="3">
        <v>0.39712384657140531</v>
      </c>
      <c r="S1452" s="122">
        <f t="shared" si="70"/>
        <v>3421262155.4285617</v>
      </c>
      <c r="T1452" s="3">
        <v>0.30454659887380731</v>
      </c>
      <c r="U1452" s="122">
        <f t="shared" si="71"/>
        <v>-1565920198.6636126</v>
      </c>
      <c r="V1452" s="3">
        <f t="shared" si="72"/>
        <v>2.4194560149798736</v>
      </c>
    </row>
    <row r="1453" spans="13:22" x14ac:dyDescent="0.25">
      <c r="M1453" s="3">
        <v>1449</v>
      </c>
      <c r="N1453" s="122">
        <f>('CBA Result'!$G$163*_xlfn.GAMMA.INV(T1453,IF($O$2="Railway",$D$31,$D$32),IF($O$2="Railway",$F$31,$F$32)))</f>
        <v>644729144.91415763</v>
      </c>
      <c r="O1453" s="122">
        <f>'CBA Result'!$G$162+'CBA Result'!$G$166+'CBA Result'!$G$167+'CBA Result'!$G$168+'CBA Result'!$G$169</f>
        <v>36081859.323037572</v>
      </c>
      <c r="P1453" s="122">
        <f>'CBA Result'!$G$164+'CBA Result'!$G$165</f>
        <v>3215028601.0041852</v>
      </c>
      <c r="Q1453" s="122">
        <f>'CBA Result'!$G$149</f>
        <v>-2742713597.7746048</v>
      </c>
      <c r="R1453" s="3">
        <v>0.82446047053887583</v>
      </c>
      <c r="S1453" s="122">
        <f t="shared" si="70"/>
        <v>5494476821.3039007</v>
      </c>
      <c r="T1453" s="3">
        <v>0.92448854320856366</v>
      </c>
      <c r="U1453" s="122">
        <f t="shared" si="71"/>
        <v>-3047086758.1889253</v>
      </c>
      <c r="V1453" s="3">
        <f t="shared" si="72"/>
        <v>2.0266202821252968</v>
      </c>
    </row>
    <row r="1454" spans="13:22" x14ac:dyDescent="0.25">
      <c r="M1454" s="3">
        <v>1450</v>
      </c>
      <c r="N1454" s="122">
        <f>('CBA Result'!$G$163*_xlfn.GAMMA.INV(T1454,IF($O$2="Railway",$D$31,$D$32),IF($O$2="Railway",$F$31,$F$32)))</f>
        <v>313542084.20243496</v>
      </c>
      <c r="O1454" s="122">
        <f>'CBA Result'!$G$162+'CBA Result'!$G$166+'CBA Result'!$G$167+'CBA Result'!$G$168+'CBA Result'!$G$169</f>
        <v>36081859.323037572</v>
      </c>
      <c r="P1454" s="122">
        <f>'CBA Result'!$G$164+'CBA Result'!$G$165</f>
        <v>3215028601.0041852</v>
      </c>
      <c r="Q1454" s="122">
        <f>'CBA Result'!$G$149</f>
        <v>-2742713597.7746048</v>
      </c>
      <c r="R1454" s="3">
        <v>0.71847958444135585</v>
      </c>
      <c r="S1454" s="122">
        <f t="shared" si="70"/>
        <v>4873125211.6089544</v>
      </c>
      <c r="T1454" s="3">
        <v>0.25645630844146605</v>
      </c>
      <c r="U1454" s="122">
        <f t="shared" si="71"/>
        <v>-1481846974.7251799</v>
      </c>
      <c r="V1454" s="3">
        <f t="shared" si="72"/>
        <v>3.5244861609971752</v>
      </c>
    </row>
    <row r="1455" spans="13:22" x14ac:dyDescent="0.25">
      <c r="M1455" s="3">
        <v>1451</v>
      </c>
      <c r="N1455" s="122">
        <f>('CBA Result'!$G$163*_xlfn.GAMMA.INV(T1455,IF($O$2="Railway",$D$31,$D$32),IF($O$2="Railway",$F$31,$F$32)))</f>
        <v>447216662.20455962</v>
      </c>
      <c r="O1455" s="122">
        <f>'CBA Result'!$G$162+'CBA Result'!$G$166+'CBA Result'!$G$167+'CBA Result'!$G$168+'CBA Result'!$G$169</f>
        <v>36081859.323037572</v>
      </c>
      <c r="P1455" s="122">
        <f>'CBA Result'!$G$164+'CBA Result'!$G$165</f>
        <v>3215028601.0041852</v>
      </c>
      <c r="Q1455" s="122">
        <f>'CBA Result'!$G$149</f>
        <v>-2742713597.7746048</v>
      </c>
      <c r="R1455" s="3">
        <v>0.13904521934601799</v>
      </c>
      <c r="S1455" s="122">
        <f t="shared" si="70"/>
        <v>2227287841.5848622</v>
      </c>
      <c r="T1455" s="3">
        <v>0.62245154643079348</v>
      </c>
      <c r="U1455" s="122">
        <f t="shared" si="71"/>
        <v>-2113613104.3469439</v>
      </c>
      <c r="V1455" s="3">
        <f t="shared" si="72"/>
        <v>1.2824420692404657</v>
      </c>
    </row>
    <row r="1456" spans="13:22" x14ac:dyDescent="0.25">
      <c r="M1456" s="3">
        <v>1452</v>
      </c>
      <c r="N1456" s="122">
        <f>('CBA Result'!$G$163*_xlfn.GAMMA.INV(T1456,IF($O$2="Railway",$D$31,$D$32),IF($O$2="Railway",$F$31,$F$32)))</f>
        <v>611160275.35600722</v>
      </c>
      <c r="O1456" s="122">
        <f>'CBA Result'!$G$162+'CBA Result'!$G$166+'CBA Result'!$G$167+'CBA Result'!$G$168+'CBA Result'!$G$169</f>
        <v>36081859.323037572</v>
      </c>
      <c r="P1456" s="122">
        <f>'CBA Result'!$G$164+'CBA Result'!$G$165</f>
        <v>3215028601.0041852</v>
      </c>
      <c r="Q1456" s="122">
        <f>'CBA Result'!$G$149</f>
        <v>-2742713597.7746048</v>
      </c>
      <c r="R1456" s="3">
        <v>5.6605298848312557E-2</v>
      </c>
      <c r="S1456" s="122">
        <f t="shared" si="70"/>
        <v>1684621174.9697266</v>
      </c>
      <c r="T1456" s="3">
        <v>0.89661878106051796</v>
      </c>
      <c r="U1456" s="122">
        <f t="shared" si="71"/>
        <v>-2888435239.6017976</v>
      </c>
      <c r="V1456" s="3">
        <f t="shared" si="72"/>
        <v>0.80731022723924539</v>
      </c>
    </row>
    <row r="1457" spans="13:22" x14ac:dyDescent="0.25">
      <c r="M1457" s="3">
        <v>1453</v>
      </c>
      <c r="N1457" s="122">
        <f>('CBA Result'!$G$163*_xlfn.GAMMA.INV(T1457,IF($O$2="Railway",$D$31,$D$32),IF($O$2="Railway",$F$31,$F$32)))</f>
        <v>478332095.06774819</v>
      </c>
      <c r="O1457" s="122">
        <f>'CBA Result'!$G$162+'CBA Result'!$G$166+'CBA Result'!$G$167+'CBA Result'!$G$168+'CBA Result'!$G$169</f>
        <v>36081859.323037572</v>
      </c>
      <c r="P1457" s="122">
        <f>'CBA Result'!$G$164+'CBA Result'!$G$165</f>
        <v>3215028601.0041852</v>
      </c>
      <c r="Q1457" s="122">
        <f>'CBA Result'!$G$149</f>
        <v>-2742713597.7746048</v>
      </c>
      <c r="R1457" s="3">
        <v>0.69739906270561414</v>
      </c>
      <c r="S1457" s="122">
        <f t="shared" si="70"/>
        <v>4764319327.9320345</v>
      </c>
      <c r="T1457" s="3">
        <v>0.69431186560156222</v>
      </c>
      <c r="U1457" s="122">
        <f t="shared" si="71"/>
        <v>-2260669312.6797657</v>
      </c>
      <c r="V1457" s="3">
        <f t="shared" si="72"/>
        <v>2.3350311576820073</v>
      </c>
    </row>
    <row r="1458" spans="13:22" x14ac:dyDescent="0.25">
      <c r="M1458" s="3">
        <v>1454</v>
      </c>
      <c r="N1458" s="122">
        <f>('CBA Result'!$G$163*_xlfn.GAMMA.INV(T1458,IF($O$2="Railway",$D$31,$D$32),IF($O$2="Railway",$F$31,$F$32)))</f>
        <v>384661245.72474647</v>
      </c>
      <c r="O1458" s="122">
        <f>'CBA Result'!$G$162+'CBA Result'!$G$166+'CBA Result'!$G$167+'CBA Result'!$G$168+'CBA Result'!$G$169</f>
        <v>36081859.323037572</v>
      </c>
      <c r="P1458" s="122">
        <f>'CBA Result'!$G$164+'CBA Result'!$G$165</f>
        <v>3215028601.0041852</v>
      </c>
      <c r="Q1458" s="122">
        <f>'CBA Result'!$G$149</f>
        <v>-2742713597.7746048</v>
      </c>
      <c r="R1458" s="3">
        <v>0.37355318129949111</v>
      </c>
      <c r="S1458" s="122">
        <f t="shared" si="70"/>
        <v>3321221073.7355065</v>
      </c>
      <c r="T1458" s="3">
        <v>0.45548003097854717</v>
      </c>
      <c r="U1458" s="122">
        <f t="shared" si="71"/>
        <v>-1817966812.0825994</v>
      </c>
      <c r="V1458" s="3">
        <f t="shared" si="72"/>
        <v>2.0583237020133645</v>
      </c>
    </row>
    <row r="1459" spans="13:22" x14ac:dyDescent="0.25">
      <c r="M1459" s="3">
        <v>1455</v>
      </c>
      <c r="N1459" s="122">
        <f>('CBA Result'!$G$163*_xlfn.GAMMA.INV(T1459,IF($O$2="Railway",$D$31,$D$32),IF($O$2="Railway",$F$31,$F$32)))</f>
        <v>869948959.17863917</v>
      </c>
      <c r="O1459" s="122">
        <f>'CBA Result'!$G$162+'CBA Result'!$G$166+'CBA Result'!$G$167+'CBA Result'!$G$168+'CBA Result'!$G$169</f>
        <v>36081859.323037572</v>
      </c>
      <c r="P1459" s="122">
        <f>'CBA Result'!$G$164+'CBA Result'!$G$165</f>
        <v>3215028601.0041852</v>
      </c>
      <c r="Q1459" s="122">
        <f>'CBA Result'!$G$149</f>
        <v>-2742713597.7746048</v>
      </c>
      <c r="R1459" s="3">
        <v>0.50258281572660124</v>
      </c>
      <c r="S1459" s="122">
        <f t="shared" si="70"/>
        <v>3869215005.3014455</v>
      </c>
      <c r="T1459" s="3">
        <v>0.99328371003431448</v>
      </c>
      <c r="U1459" s="122">
        <f t="shared" si="71"/>
        <v>-4111509421.7842612</v>
      </c>
      <c r="V1459" s="3">
        <f t="shared" si="72"/>
        <v>1.1614337543536071</v>
      </c>
    </row>
    <row r="1460" spans="13:22" x14ac:dyDescent="0.25">
      <c r="M1460" s="3">
        <v>1456</v>
      </c>
      <c r="N1460" s="122">
        <f>('CBA Result'!$G$163*_xlfn.GAMMA.INV(T1460,IF($O$2="Railway",$D$31,$D$32),IF($O$2="Railway",$F$31,$F$32)))</f>
        <v>237224865.62274528</v>
      </c>
      <c r="O1460" s="122">
        <f>'CBA Result'!$G$162+'CBA Result'!$G$166+'CBA Result'!$G$167+'CBA Result'!$G$168+'CBA Result'!$G$169</f>
        <v>36081859.323037572</v>
      </c>
      <c r="P1460" s="122">
        <f>'CBA Result'!$G$164+'CBA Result'!$G$165</f>
        <v>3215028601.0041852</v>
      </c>
      <c r="Q1460" s="122">
        <f>'CBA Result'!$G$149</f>
        <v>-2742713597.7746048</v>
      </c>
      <c r="R1460" s="3">
        <v>0.16066195699456565</v>
      </c>
      <c r="S1460" s="122">
        <f t="shared" si="70"/>
        <v>2344381983.3761725</v>
      </c>
      <c r="T1460" s="3">
        <v>9.0083941615607621E-2</v>
      </c>
      <c r="U1460" s="122">
        <f t="shared" si="71"/>
        <v>-1121160339.1195498</v>
      </c>
      <c r="V1460" s="3">
        <f t="shared" si="72"/>
        <v>2.3348031650652512</v>
      </c>
    </row>
    <row r="1461" spans="13:22" x14ac:dyDescent="0.25">
      <c r="M1461" s="3">
        <v>1457</v>
      </c>
      <c r="N1461" s="122">
        <f>('CBA Result'!$G$163*_xlfn.GAMMA.INV(T1461,IF($O$2="Railway",$D$31,$D$32),IF($O$2="Railway",$F$31,$F$32)))</f>
        <v>341187440.04595315</v>
      </c>
      <c r="O1461" s="122">
        <f>'CBA Result'!$G$162+'CBA Result'!$G$166+'CBA Result'!$G$167+'CBA Result'!$G$168+'CBA Result'!$G$169</f>
        <v>36081859.323037572</v>
      </c>
      <c r="P1461" s="122">
        <f>'CBA Result'!$G$164+'CBA Result'!$G$165</f>
        <v>3215028601.0041852</v>
      </c>
      <c r="Q1461" s="122">
        <f>'CBA Result'!$G$149</f>
        <v>-2742713597.7746048</v>
      </c>
      <c r="R1461" s="3">
        <v>0.71870134534597596</v>
      </c>
      <c r="S1461" s="122">
        <f t="shared" si="70"/>
        <v>4874289282.1294327</v>
      </c>
      <c r="T1461" s="3">
        <v>0.3319965907114254</v>
      </c>
      <c r="U1461" s="122">
        <f t="shared" si="71"/>
        <v>-1612503077.9596956</v>
      </c>
      <c r="V1461" s="3">
        <f t="shared" si="72"/>
        <v>3.2567742990873758</v>
      </c>
    </row>
    <row r="1462" spans="13:22" x14ac:dyDescent="0.25">
      <c r="M1462" s="3">
        <v>1458</v>
      </c>
      <c r="N1462" s="122">
        <f>('CBA Result'!$G$163*_xlfn.GAMMA.INV(T1462,IF($O$2="Railway",$D$31,$D$32),IF($O$2="Railway",$F$31,$F$32)))</f>
        <v>313820324.1231963</v>
      </c>
      <c r="O1462" s="122">
        <f>'CBA Result'!$G$162+'CBA Result'!$G$166+'CBA Result'!$G$167+'CBA Result'!$G$168+'CBA Result'!$G$169</f>
        <v>36081859.323037572</v>
      </c>
      <c r="P1462" s="122">
        <f>'CBA Result'!$G$164+'CBA Result'!$G$165</f>
        <v>3215028601.0041852</v>
      </c>
      <c r="Q1462" s="122">
        <f>'CBA Result'!$G$149</f>
        <v>-2742713597.7746048</v>
      </c>
      <c r="R1462" s="3">
        <v>0.29905367025572516</v>
      </c>
      <c r="S1462" s="122">
        <f t="shared" si="70"/>
        <v>2999937346.6394854</v>
      </c>
      <c r="T1462" s="3">
        <v>0.25719046011419167</v>
      </c>
      <c r="U1462" s="122">
        <f t="shared" si="71"/>
        <v>-1483161978.3741376</v>
      </c>
      <c r="V1462" s="3">
        <f t="shared" si="72"/>
        <v>2.2585796958993374</v>
      </c>
    </row>
    <row r="1463" spans="13:22" x14ac:dyDescent="0.25">
      <c r="M1463" s="3">
        <v>1459</v>
      </c>
      <c r="N1463" s="122">
        <f>('CBA Result'!$G$163*_xlfn.GAMMA.INV(T1463,IF($O$2="Railway",$D$31,$D$32),IF($O$2="Railway",$F$31,$F$32)))</f>
        <v>219078285.89382264</v>
      </c>
      <c r="O1463" s="122">
        <f>'CBA Result'!$G$162+'CBA Result'!$G$166+'CBA Result'!$G$167+'CBA Result'!$G$168+'CBA Result'!$G$169</f>
        <v>36081859.323037572</v>
      </c>
      <c r="P1463" s="122">
        <f>'CBA Result'!$G$164+'CBA Result'!$G$165</f>
        <v>3215028601.0041852</v>
      </c>
      <c r="Q1463" s="122">
        <f>'CBA Result'!$G$149</f>
        <v>-2742713597.7746048</v>
      </c>
      <c r="R1463" s="3">
        <v>0.94740096841735</v>
      </c>
      <c r="S1463" s="122">
        <f t="shared" si="70"/>
        <v>6611529370.8135681</v>
      </c>
      <c r="T1463" s="3">
        <v>6.3569202900058075E-2</v>
      </c>
      <c r="U1463" s="122">
        <f t="shared" si="71"/>
        <v>-1035396878.2389628</v>
      </c>
      <c r="V1463" s="3">
        <f t="shared" si="72"/>
        <v>6.6319395589732899</v>
      </c>
    </row>
    <row r="1464" spans="13:22" x14ac:dyDescent="0.25">
      <c r="M1464" s="3">
        <v>1460</v>
      </c>
      <c r="N1464" s="122">
        <f>('CBA Result'!$G$163*_xlfn.GAMMA.INV(T1464,IF($O$2="Railway",$D$31,$D$32),IF($O$2="Railway",$F$31,$F$32)))</f>
        <v>346756041.0955928</v>
      </c>
      <c r="O1464" s="122">
        <f>'CBA Result'!$G$162+'CBA Result'!$G$166+'CBA Result'!$G$167+'CBA Result'!$G$168+'CBA Result'!$G$169</f>
        <v>36081859.323037572</v>
      </c>
      <c r="P1464" s="122">
        <f>'CBA Result'!$G$164+'CBA Result'!$G$165</f>
        <v>3215028601.0041852</v>
      </c>
      <c r="Q1464" s="122">
        <f>'CBA Result'!$G$149</f>
        <v>-2742713597.7746048</v>
      </c>
      <c r="R1464" s="3">
        <v>0.80803261646893199</v>
      </c>
      <c r="S1464" s="122">
        <f t="shared" si="70"/>
        <v>5387286172.0219183</v>
      </c>
      <c r="T1464" s="3">
        <v>0.34768035800667452</v>
      </c>
      <c r="U1464" s="122">
        <f t="shared" si="71"/>
        <v>-1638821122.7601259</v>
      </c>
      <c r="V1464" s="3">
        <f t="shared" si="72"/>
        <v>3.5208992563644919</v>
      </c>
    </row>
    <row r="1465" spans="13:22" x14ac:dyDescent="0.25">
      <c r="M1465" s="3">
        <v>1461</v>
      </c>
      <c r="N1465" s="122">
        <f>('CBA Result'!$G$163*_xlfn.GAMMA.INV(T1465,IF($O$2="Railway",$D$31,$D$32),IF($O$2="Railway",$F$31,$F$32)))</f>
        <v>445195119.75171214</v>
      </c>
      <c r="O1465" s="122">
        <f>'CBA Result'!$G$162+'CBA Result'!$G$166+'CBA Result'!$G$167+'CBA Result'!$G$168+'CBA Result'!$G$169</f>
        <v>36081859.323037572</v>
      </c>
      <c r="P1465" s="122">
        <f>'CBA Result'!$G$164+'CBA Result'!$G$165</f>
        <v>3215028601.0041852</v>
      </c>
      <c r="Q1465" s="122">
        <f>'CBA Result'!$G$149</f>
        <v>-2742713597.7746048</v>
      </c>
      <c r="R1465" s="3">
        <v>0.45239681260991704</v>
      </c>
      <c r="S1465" s="122">
        <f t="shared" si="70"/>
        <v>3655257627.7485614</v>
      </c>
      <c r="T1465" s="3">
        <v>0.6174808678756738</v>
      </c>
      <c r="U1465" s="122">
        <f t="shared" si="71"/>
        <v>-2104058991.1386623</v>
      </c>
      <c r="V1465" s="3">
        <f t="shared" si="72"/>
        <v>1.9659784370326638</v>
      </c>
    </row>
    <row r="1466" spans="13:22" x14ac:dyDescent="0.25">
      <c r="M1466" s="3">
        <v>1462</v>
      </c>
      <c r="N1466" s="122">
        <f>('CBA Result'!$G$163*_xlfn.GAMMA.INV(T1466,IF($O$2="Railway",$D$31,$D$32),IF($O$2="Railway",$F$31,$F$32)))</f>
        <v>236065100.75123617</v>
      </c>
      <c r="O1466" s="122">
        <f>'CBA Result'!$G$162+'CBA Result'!$G$166+'CBA Result'!$G$167+'CBA Result'!$G$168+'CBA Result'!$G$169</f>
        <v>36081859.323037572</v>
      </c>
      <c r="P1466" s="122">
        <f>'CBA Result'!$G$164+'CBA Result'!$G$165</f>
        <v>3215028601.0041852</v>
      </c>
      <c r="Q1466" s="122">
        <f>'CBA Result'!$G$149</f>
        <v>-2742713597.7746048</v>
      </c>
      <c r="R1466" s="3">
        <v>2.9416759607425846E-2</v>
      </c>
      <c r="S1466" s="122">
        <f t="shared" si="70"/>
        <v>1425236042.0175443</v>
      </c>
      <c r="T1466" s="3">
        <v>8.8223724852873886E-2</v>
      </c>
      <c r="U1466" s="122">
        <f t="shared" si="71"/>
        <v>-1115679116.1742795</v>
      </c>
      <c r="V1466" s="3">
        <f t="shared" si="72"/>
        <v>1.5213899565604767</v>
      </c>
    </row>
    <row r="1467" spans="13:22" x14ac:dyDescent="0.25">
      <c r="M1467" s="3">
        <v>1463</v>
      </c>
      <c r="N1467" s="122">
        <f>('CBA Result'!$G$163*_xlfn.GAMMA.INV(T1467,IF($O$2="Railway",$D$31,$D$32),IF($O$2="Railway",$F$31,$F$32)))</f>
        <v>350154164.75766617</v>
      </c>
      <c r="O1467" s="122">
        <f>'CBA Result'!$G$162+'CBA Result'!$G$166+'CBA Result'!$G$167+'CBA Result'!$G$168+'CBA Result'!$G$169</f>
        <v>36081859.323037572</v>
      </c>
      <c r="P1467" s="122">
        <f>'CBA Result'!$G$164+'CBA Result'!$G$165</f>
        <v>3215028601.0041852</v>
      </c>
      <c r="Q1467" s="122">
        <f>'CBA Result'!$G$149</f>
        <v>-2742713597.7746048</v>
      </c>
      <c r="R1467" s="3">
        <v>0.96428583365357201</v>
      </c>
      <c r="S1467" s="122">
        <f t="shared" si="70"/>
        <v>6876151820.6815443</v>
      </c>
      <c r="T1467" s="3">
        <v>0.35729764811284159</v>
      </c>
      <c r="U1467" s="122">
        <f t="shared" si="71"/>
        <v>-1654881165.4851542</v>
      </c>
      <c r="V1467" s="3">
        <f t="shared" si="72"/>
        <v>4.3884648615437989</v>
      </c>
    </row>
    <row r="1468" spans="13:22" x14ac:dyDescent="0.25">
      <c r="M1468" s="3">
        <v>1464</v>
      </c>
      <c r="N1468" s="122">
        <f>('CBA Result'!$G$163*_xlfn.GAMMA.INV(T1468,IF($O$2="Railway",$D$31,$D$32),IF($O$2="Railway",$F$31,$F$32)))</f>
        <v>211342694.73003152</v>
      </c>
      <c r="O1468" s="122">
        <f>'CBA Result'!$G$162+'CBA Result'!$G$166+'CBA Result'!$G$167+'CBA Result'!$G$168+'CBA Result'!$G$169</f>
        <v>36081859.323037572</v>
      </c>
      <c r="P1468" s="122">
        <f>'CBA Result'!$G$164+'CBA Result'!$G$165</f>
        <v>3215028601.0041852</v>
      </c>
      <c r="Q1468" s="122">
        <f>'CBA Result'!$G$149</f>
        <v>-2742713597.7746048</v>
      </c>
      <c r="R1468" s="3">
        <v>0.71022552575029896</v>
      </c>
      <c r="S1468" s="122">
        <f t="shared" si="70"/>
        <v>4830094905.1415215</v>
      </c>
      <c r="T1468" s="3">
        <v>5.3946187960176029E-2</v>
      </c>
      <c r="U1468" s="122">
        <f t="shared" si="71"/>
        <v>-998837312.74097431</v>
      </c>
      <c r="V1468" s="3">
        <f t="shared" si="72"/>
        <v>5.0834298983695749</v>
      </c>
    </row>
    <row r="1469" spans="13:22" x14ac:dyDescent="0.25">
      <c r="M1469" s="3">
        <v>1465</v>
      </c>
      <c r="N1469" s="122">
        <f>('CBA Result'!$G$163*_xlfn.GAMMA.INV(T1469,IF($O$2="Railway",$D$31,$D$32),IF($O$2="Railway",$F$31,$F$32)))</f>
        <v>301232979.03830242</v>
      </c>
      <c r="O1469" s="122">
        <f>'CBA Result'!$G$162+'CBA Result'!$G$166+'CBA Result'!$G$167+'CBA Result'!$G$168+'CBA Result'!$G$169</f>
        <v>36081859.323037572</v>
      </c>
      <c r="P1469" s="122">
        <f>'CBA Result'!$G$164+'CBA Result'!$G$165</f>
        <v>3215028601.0041852</v>
      </c>
      <c r="Q1469" s="122">
        <f>'CBA Result'!$G$149</f>
        <v>-2742713597.7746048</v>
      </c>
      <c r="R1469" s="3">
        <v>0.3173512467117463</v>
      </c>
      <c r="S1469" s="122">
        <f t="shared" si="70"/>
        <v>3079900405.4691973</v>
      </c>
      <c r="T1469" s="3">
        <v>0.22467711801153156</v>
      </c>
      <c r="U1469" s="122">
        <f t="shared" si="71"/>
        <v>-1423672295.2545054</v>
      </c>
      <c r="V1469" s="3">
        <f t="shared" si="72"/>
        <v>2.400282182368136</v>
      </c>
    </row>
    <row r="1470" spans="13:22" x14ac:dyDescent="0.25">
      <c r="M1470" s="3">
        <v>1466</v>
      </c>
      <c r="N1470" s="122">
        <f>('CBA Result'!$G$163*_xlfn.GAMMA.INV(T1470,IF($O$2="Railway",$D$31,$D$32),IF($O$2="Railway",$F$31,$F$32)))</f>
        <v>648912442.54456127</v>
      </c>
      <c r="O1470" s="122">
        <f>'CBA Result'!$G$162+'CBA Result'!$G$166+'CBA Result'!$G$167+'CBA Result'!$G$168+'CBA Result'!$G$169</f>
        <v>36081859.323037572</v>
      </c>
      <c r="P1470" s="122">
        <f>'CBA Result'!$G$164+'CBA Result'!$G$165</f>
        <v>3215028601.0041852</v>
      </c>
      <c r="Q1470" s="122">
        <f>'CBA Result'!$G$149</f>
        <v>-2742713597.7746048</v>
      </c>
      <c r="R1470" s="3">
        <v>0.34012005993280747</v>
      </c>
      <c r="S1470" s="122">
        <f t="shared" si="70"/>
        <v>3178308094.0766244</v>
      </c>
      <c r="T1470" s="3">
        <v>0.92745933599757979</v>
      </c>
      <c r="U1470" s="122">
        <f t="shared" si="71"/>
        <v>-3066857650.998282</v>
      </c>
      <c r="V1470" s="3">
        <f t="shared" si="72"/>
        <v>1.2596940698198671</v>
      </c>
    </row>
    <row r="1471" spans="13:22" x14ac:dyDescent="0.25">
      <c r="M1471" s="3">
        <v>1467</v>
      </c>
      <c r="N1471" s="122">
        <f>('CBA Result'!$G$163*_xlfn.GAMMA.INV(T1471,IF($O$2="Railway",$D$31,$D$32),IF($O$2="Railway",$F$31,$F$32)))</f>
        <v>424102036.27459931</v>
      </c>
      <c r="O1471" s="122">
        <f>'CBA Result'!$G$162+'CBA Result'!$G$166+'CBA Result'!$G$167+'CBA Result'!$G$168+'CBA Result'!$G$169</f>
        <v>36081859.323037572</v>
      </c>
      <c r="P1471" s="122">
        <f>'CBA Result'!$G$164+'CBA Result'!$G$165</f>
        <v>3215028601.0041852</v>
      </c>
      <c r="Q1471" s="122">
        <f>'CBA Result'!$G$149</f>
        <v>-2742713597.7746048</v>
      </c>
      <c r="R1471" s="3">
        <v>0.21865276386069565</v>
      </c>
      <c r="S1471" s="122">
        <f t="shared" si="70"/>
        <v>2633847638.1330519</v>
      </c>
      <c r="T1471" s="3">
        <v>0.56365737095882484</v>
      </c>
      <c r="U1471" s="122">
        <f t="shared" si="71"/>
        <v>-2004369911.066066</v>
      </c>
      <c r="V1471" s="3">
        <f t="shared" si="72"/>
        <v>1.5436429756047692</v>
      </c>
    </row>
    <row r="1472" spans="13:22" x14ac:dyDescent="0.25">
      <c r="M1472" s="3">
        <v>1468</v>
      </c>
      <c r="N1472" s="122">
        <f>('CBA Result'!$G$163*_xlfn.GAMMA.INV(T1472,IF($O$2="Railway",$D$31,$D$32),IF($O$2="Railway",$F$31,$F$32)))</f>
        <v>226194665.30390033</v>
      </c>
      <c r="O1472" s="122">
        <f>'CBA Result'!$G$162+'CBA Result'!$G$166+'CBA Result'!$G$167+'CBA Result'!$G$168+'CBA Result'!$G$169</f>
        <v>36081859.323037572</v>
      </c>
      <c r="P1472" s="122">
        <f>'CBA Result'!$G$164+'CBA Result'!$G$165</f>
        <v>3215028601.0041852</v>
      </c>
      <c r="Q1472" s="122">
        <f>'CBA Result'!$G$149</f>
        <v>-2742713597.7746048</v>
      </c>
      <c r="R1472" s="3">
        <v>1.076726359771818E-2</v>
      </c>
      <c r="S1472" s="122">
        <f t="shared" si="70"/>
        <v>1158829422.6765149</v>
      </c>
      <c r="T1472" s="3">
        <v>7.3306486803201398E-2</v>
      </c>
      <c r="U1472" s="122">
        <f t="shared" si="71"/>
        <v>-1069029956.0015373</v>
      </c>
      <c r="V1472" s="3">
        <f t="shared" si="72"/>
        <v>1.3293415580408761</v>
      </c>
    </row>
    <row r="1473" spans="13:22" x14ac:dyDescent="0.25">
      <c r="M1473" s="3">
        <v>1469</v>
      </c>
      <c r="N1473" s="122">
        <f>('CBA Result'!$G$163*_xlfn.GAMMA.INV(T1473,IF($O$2="Railway",$D$31,$D$32),IF($O$2="Railway",$F$31,$F$32)))</f>
        <v>207952006.69407311</v>
      </c>
      <c r="O1473" s="122">
        <f>'CBA Result'!$G$162+'CBA Result'!$G$166+'CBA Result'!$G$167+'CBA Result'!$G$168+'CBA Result'!$G$169</f>
        <v>36081859.323037572</v>
      </c>
      <c r="P1473" s="122">
        <f>'CBA Result'!$G$164+'CBA Result'!$G$165</f>
        <v>3215028601.0041852</v>
      </c>
      <c r="Q1473" s="122">
        <f>'CBA Result'!$G$149</f>
        <v>-2742713597.7746048</v>
      </c>
      <c r="R1473" s="3">
        <v>1.4703590832983782E-2</v>
      </c>
      <c r="S1473" s="122">
        <f t="shared" si="70"/>
        <v>1228259866.6040373</v>
      </c>
      <c r="T1473" s="3">
        <v>5.0040260569817585E-2</v>
      </c>
      <c r="U1473" s="122">
        <f t="shared" si="71"/>
        <v>-982812411.90157759</v>
      </c>
      <c r="V1473" s="3">
        <f t="shared" si="72"/>
        <v>1.4980414520534044</v>
      </c>
    </row>
    <row r="1474" spans="13:22" x14ac:dyDescent="0.25">
      <c r="M1474" s="3">
        <v>1470</v>
      </c>
      <c r="N1474" s="122">
        <f>('CBA Result'!$G$163*_xlfn.GAMMA.INV(T1474,IF($O$2="Railway",$D$31,$D$32),IF($O$2="Railway",$F$31,$F$32)))</f>
        <v>671448239.51467097</v>
      </c>
      <c r="O1474" s="122">
        <f>'CBA Result'!$G$162+'CBA Result'!$G$166+'CBA Result'!$G$167+'CBA Result'!$G$168+'CBA Result'!$G$169</f>
        <v>36081859.323037572</v>
      </c>
      <c r="P1474" s="122">
        <f>'CBA Result'!$G$164+'CBA Result'!$G$165</f>
        <v>3215028601.0041852</v>
      </c>
      <c r="Q1474" s="122">
        <f>'CBA Result'!$G$149</f>
        <v>-2742713597.7746048</v>
      </c>
      <c r="R1474" s="3">
        <v>0.77904321781213925</v>
      </c>
      <c r="S1474" s="122">
        <f t="shared" si="70"/>
        <v>5209538664.1975889</v>
      </c>
      <c r="T1474" s="3">
        <v>0.94177450592906109</v>
      </c>
      <c r="U1474" s="122">
        <f t="shared" si="71"/>
        <v>-3173365211.6918478</v>
      </c>
      <c r="V1474" s="3">
        <f t="shared" si="72"/>
        <v>1.8646037781074281</v>
      </c>
    </row>
    <row r="1475" spans="13:22" x14ac:dyDescent="0.25">
      <c r="M1475" s="3">
        <v>1471</v>
      </c>
      <c r="N1475" s="122">
        <f>('CBA Result'!$G$163*_xlfn.GAMMA.INV(T1475,IF($O$2="Railway",$D$31,$D$32),IF($O$2="Railway",$F$31,$F$32)))</f>
        <v>590528010.03497374</v>
      </c>
      <c r="O1475" s="122">
        <f>'CBA Result'!$G$162+'CBA Result'!$G$166+'CBA Result'!$G$167+'CBA Result'!$G$168+'CBA Result'!$G$169</f>
        <v>36081859.323037572</v>
      </c>
      <c r="P1475" s="122">
        <f>'CBA Result'!$G$164+'CBA Result'!$G$165</f>
        <v>3215028601.0041852</v>
      </c>
      <c r="Q1475" s="122">
        <f>'CBA Result'!$G$149</f>
        <v>-2742713597.7746048</v>
      </c>
      <c r="R1475" s="3">
        <v>0.12505265628134898</v>
      </c>
      <c r="S1475" s="122">
        <f t="shared" si="70"/>
        <v>2147727465.8251209</v>
      </c>
      <c r="T1475" s="3">
        <v>0.87551726070683167</v>
      </c>
      <c r="U1475" s="122">
        <f t="shared" si="71"/>
        <v>-2790924055.336144</v>
      </c>
      <c r="V1475" s="3">
        <f t="shared" si="72"/>
        <v>0.99405690738115982</v>
      </c>
    </row>
    <row r="1476" spans="13:22" x14ac:dyDescent="0.25">
      <c r="M1476" s="3">
        <v>1472</v>
      </c>
      <c r="N1476" s="122">
        <f>('CBA Result'!$G$163*_xlfn.GAMMA.INV(T1476,IF($O$2="Railway",$D$31,$D$32),IF($O$2="Railway",$F$31,$F$32)))</f>
        <v>615461085.7903955</v>
      </c>
      <c r="O1476" s="122">
        <f>'CBA Result'!$G$162+'CBA Result'!$G$166+'CBA Result'!$G$167+'CBA Result'!$G$168+'CBA Result'!$G$169</f>
        <v>36081859.323037572</v>
      </c>
      <c r="P1476" s="122">
        <f>'CBA Result'!$G$164+'CBA Result'!$G$165</f>
        <v>3215028601.0041852</v>
      </c>
      <c r="Q1476" s="122">
        <f>'CBA Result'!$G$149</f>
        <v>-2742713597.7746048</v>
      </c>
      <c r="R1476" s="3">
        <v>0.98034458586088458</v>
      </c>
      <c r="S1476" s="122">
        <f t="shared" si="70"/>
        <v>7221706708.852932</v>
      </c>
      <c r="T1476" s="3">
        <v>0.90061655057354084</v>
      </c>
      <c r="U1476" s="122">
        <f t="shared" si="71"/>
        <v>-2908761515.569747</v>
      </c>
      <c r="V1476" s="3">
        <f t="shared" si="72"/>
        <v>2.7067360496290842</v>
      </c>
    </row>
    <row r="1477" spans="13:22" x14ac:dyDescent="0.25">
      <c r="M1477" s="3">
        <v>1473</v>
      </c>
      <c r="N1477" s="122">
        <f>('CBA Result'!$G$163*_xlfn.GAMMA.INV(T1477,IF($O$2="Railway",$D$31,$D$32),IF($O$2="Railway",$F$31,$F$32)))</f>
        <v>513513228.91584325</v>
      </c>
      <c r="O1477" s="122">
        <f>'CBA Result'!$G$162+'CBA Result'!$G$166+'CBA Result'!$G$167+'CBA Result'!$G$168+'CBA Result'!$G$169</f>
        <v>36081859.323037572</v>
      </c>
      <c r="P1477" s="122">
        <f>'CBA Result'!$G$164+'CBA Result'!$G$165</f>
        <v>3215028601.0041852</v>
      </c>
      <c r="Q1477" s="122">
        <f>'CBA Result'!$G$149</f>
        <v>-2742713597.7746048</v>
      </c>
      <c r="R1477" s="3">
        <v>0.47011801707477729</v>
      </c>
      <c r="S1477" s="122">
        <f t="shared" si="70"/>
        <v>3730511016.1376457</v>
      </c>
      <c r="T1477" s="3">
        <v>0.76425123096201275</v>
      </c>
      <c r="U1477" s="122">
        <f t="shared" si="71"/>
        <v>-2426940634.4157724</v>
      </c>
      <c r="V1477" s="3">
        <f t="shared" si="72"/>
        <v>1.7635808819060212</v>
      </c>
    </row>
    <row r="1478" spans="13:22" x14ac:dyDescent="0.25">
      <c r="M1478" s="3">
        <v>1474</v>
      </c>
      <c r="N1478" s="122">
        <f>('CBA Result'!$G$163*_xlfn.GAMMA.INV(T1478,IF($O$2="Railway",$D$31,$D$32),IF($O$2="Railway",$F$31,$F$32)))</f>
        <v>393427902.22540194</v>
      </c>
      <c r="O1478" s="122">
        <f>'CBA Result'!$G$162+'CBA Result'!$G$166+'CBA Result'!$G$167+'CBA Result'!$G$168+'CBA Result'!$G$169</f>
        <v>36081859.323037572</v>
      </c>
      <c r="P1478" s="122">
        <f>'CBA Result'!$G$164+'CBA Result'!$G$165</f>
        <v>3215028601.0041852</v>
      </c>
      <c r="Q1478" s="122">
        <f>'CBA Result'!$G$149</f>
        <v>-2742713597.7746048</v>
      </c>
      <c r="R1478" s="3">
        <v>0.51034222329445744</v>
      </c>
      <c r="S1478" s="122">
        <f t="shared" ref="S1478:S1541" si="73">_xlfn.BETA.INV(R1478,IF($O$2="Railway",$I$30,$J$30),IF($O$2="Railway",$I$31,$J$31),IF($O$2="Railway",$I$27,$J$27),IF($O$2="Railway",$I$29,$J$29))*P1478</f>
        <v>3902586325.5156035</v>
      </c>
      <c r="T1478" s="3">
        <v>0.48014372192214438</v>
      </c>
      <c r="U1478" s="122">
        <f t="shared" ref="U1478:U1541" si="74">_xlfn.GAMMA.INV(T1478,IF($O$2="Railway",$D$31,$D$32),IF($O$2="Railway",$F$31,$F$32))*Q1478</f>
        <v>-1859399347.1982484</v>
      </c>
      <c r="V1478" s="3">
        <f t="shared" ref="V1478:V1541" si="75">(N1478+O1478+S1478)/-U1478</f>
        <v>2.3298362955712908</v>
      </c>
    </row>
    <row r="1479" spans="13:22" x14ac:dyDescent="0.25">
      <c r="M1479" s="3">
        <v>1475</v>
      </c>
      <c r="N1479" s="122">
        <f>('CBA Result'!$G$163*_xlfn.GAMMA.INV(T1479,IF($O$2="Railway",$D$31,$D$32),IF($O$2="Railway",$F$31,$F$32)))</f>
        <v>518943432.64433265</v>
      </c>
      <c r="O1479" s="122">
        <f>'CBA Result'!$G$162+'CBA Result'!$G$166+'CBA Result'!$G$167+'CBA Result'!$G$168+'CBA Result'!$G$169</f>
        <v>36081859.323037572</v>
      </c>
      <c r="P1479" s="122">
        <f>'CBA Result'!$G$164+'CBA Result'!$G$165</f>
        <v>3215028601.0041852</v>
      </c>
      <c r="Q1479" s="122">
        <f>'CBA Result'!$G$149</f>
        <v>-2742713597.7746048</v>
      </c>
      <c r="R1479" s="3">
        <v>0.25857216937374872</v>
      </c>
      <c r="S1479" s="122">
        <f t="shared" si="73"/>
        <v>2819230711.9964843</v>
      </c>
      <c r="T1479" s="3">
        <v>0.7739441278358381</v>
      </c>
      <c r="U1479" s="122">
        <f t="shared" si="74"/>
        <v>-2452604592.6932464</v>
      </c>
      <c r="V1479" s="3">
        <f t="shared" si="75"/>
        <v>1.3757847530810206</v>
      </c>
    </row>
    <row r="1480" spans="13:22" x14ac:dyDescent="0.25">
      <c r="M1480" s="3">
        <v>1476</v>
      </c>
      <c r="N1480" s="122">
        <f>('CBA Result'!$G$163*_xlfn.GAMMA.INV(T1480,IF($O$2="Railway",$D$31,$D$32),IF($O$2="Railway",$F$31,$F$32)))</f>
        <v>553426415.17182422</v>
      </c>
      <c r="O1480" s="122">
        <f>'CBA Result'!$G$162+'CBA Result'!$G$166+'CBA Result'!$G$167+'CBA Result'!$G$168+'CBA Result'!$G$169</f>
        <v>36081859.323037572</v>
      </c>
      <c r="P1480" s="122">
        <f>'CBA Result'!$G$164+'CBA Result'!$G$165</f>
        <v>3215028601.0041852</v>
      </c>
      <c r="Q1480" s="122">
        <f>'CBA Result'!$G$149</f>
        <v>-2742713597.7746048</v>
      </c>
      <c r="R1480" s="3">
        <v>0.65444489377505466</v>
      </c>
      <c r="S1480" s="122">
        <f t="shared" si="73"/>
        <v>4552404421.1767349</v>
      </c>
      <c r="T1480" s="3">
        <v>0.82875669378568662</v>
      </c>
      <c r="U1480" s="122">
        <f t="shared" si="74"/>
        <v>-2615576346.4463196</v>
      </c>
      <c r="V1480" s="3">
        <f t="shared" si="75"/>
        <v>1.965881325795636</v>
      </c>
    </row>
    <row r="1481" spans="13:22" x14ac:dyDescent="0.25">
      <c r="M1481" s="3">
        <v>1477</v>
      </c>
      <c r="N1481" s="122">
        <f>('CBA Result'!$G$163*_xlfn.GAMMA.INV(T1481,IF($O$2="Railway",$D$31,$D$32),IF($O$2="Railway",$F$31,$F$32)))</f>
        <v>143003314.50138706</v>
      </c>
      <c r="O1481" s="122">
        <f>'CBA Result'!$G$162+'CBA Result'!$G$166+'CBA Result'!$G$167+'CBA Result'!$G$168+'CBA Result'!$G$169</f>
        <v>36081859.323037572</v>
      </c>
      <c r="P1481" s="122">
        <f>'CBA Result'!$G$164+'CBA Result'!$G$165</f>
        <v>3215028601.0041852</v>
      </c>
      <c r="Q1481" s="122">
        <f>'CBA Result'!$G$149</f>
        <v>-2742713597.7746048</v>
      </c>
      <c r="R1481" s="3">
        <v>0.88411395987214259</v>
      </c>
      <c r="S1481" s="122">
        <f t="shared" si="73"/>
        <v>5940898435.7223244</v>
      </c>
      <c r="T1481" s="3">
        <v>7.1671863021722793E-3</v>
      </c>
      <c r="U1481" s="122">
        <f t="shared" si="74"/>
        <v>-675855139.2186867</v>
      </c>
      <c r="V1481" s="3">
        <f t="shared" si="75"/>
        <v>9.0551706340824367</v>
      </c>
    </row>
    <row r="1482" spans="13:22" x14ac:dyDescent="0.25">
      <c r="M1482" s="3">
        <v>1478</v>
      </c>
      <c r="N1482" s="122">
        <f>('CBA Result'!$G$163*_xlfn.GAMMA.INV(T1482,IF($O$2="Railway",$D$31,$D$32),IF($O$2="Railway",$F$31,$F$32)))</f>
        <v>258579704.13065019</v>
      </c>
      <c r="O1482" s="122">
        <f>'CBA Result'!$G$162+'CBA Result'!$G$166+'CBA Result'!$G$167+'CBA Result'!$G$168+'CBA Result'!$G$169</f>
        <v>36081859.323037572</v>
      </c>
      <c r="P1482" s="122">
        <f>'CBA Result'!$G$164+'CBA Result'!$G$165</f>
        <v>3215028601.0041852</v>
      </c>
      <c r="Q1482" s="122">
        <f>'CBA Result'!$G$149</f>
        <v>-2742713597.7746048</v>
      </c>
      <c r="R1482" s="3">
        <v>0.75546295190971091</v>
      </c>
      <c r="S1482" s="122">
        <f t="shared" si="73"/>
        <v>5073717144.9164686</v>
      </c>
      <c r="T1482" s="3">
        <v>0.12828799728197871</v>
      </c>
      <c r="U1482" s="122">
        <f t="shared" si="74"/>
        <v>-1222086512.7755644</v>
      </c>
      <c r="V1482" s="3">
        <f t="shared" si="75"/>
        <v>4.3927976065930583</v>
      </c>
    </row>
    <row r="1483" spans="13:22" x14ac:dyDescent="0.25">
      <c r="M1483" s="3">
        <v>1479</v>
      </c>
      <c r="N1483" s="122">
        <f>('CBA Result'!$G$163*_xlfn.GAMMA.INV(T1483,IF($O$2="Railway",$D$31,$D$32),IF($O$2="Railway",$F$31,$F$32)))</f>
        <v>414222849.216425</v>
      </c>
      <c r="O1483" s="122">
        <f>'CBA Result'!$G$162+'CBA Result'!$G$166+'CBA Result'!$G$167+'CBA Result'!$G$168+'CBA Result'!$G$169</f>
        <v>36081859.323037572</v>
      </c>
      <c r="P1483" s="122">
        <f>'CBA Result'!$G$164+'CBA Result'!$G$165</f>
        <v>3215028601.0041852</v>
      </c>
      <c r="Q1483" s="122">
        <f>'CBA Result'!$G$149</f>
        <v>-2742713597.7746048</v>
      </c>
      <c r="R1483" s="3">
        <v>0.14772550871272738</v>
      </c>
      <c r="S1483" s="122">
        <f t="shared" si="73"/>
        <v>2275077909.1121182</v>
      </c>
      <c r="T1483" s="3">
        <v>0.53734287404745329</v>
      </c>
      <c r="U1483" s="122">
        <f t="shared" si="74"/>
        <v>-1957679389.4662671</v>
      </c>
      <c r="V1483" s="3">
        <f t="shared" si="75"/>
        <v>1.3921496197570007</v>
      </c>
    </row>
    <row r="1484" spans="13:22" x14ac:dyDescent="0.25">
      <c r="M1484" s="3">
        <v>1480</v>
      </c>
      <c r="N1484" s="122">
        <f>('CBA Result'!$G$163*_xlfn.GAMMA.INV(T1484,IF($O$2="Railway",$D$31,$D$32),IF($O$2="Railway",$F$31,$F$32)))</f>
        <v>444005605.74753392</v>
      </c>
      <c r="O1484" s="122">
        <f>'CBA Result'!$G$162+'CBA Result'!$G$166+'CBA Result'!$G$167+'CBA Result'!$G$168+'CBA Result'!$G$169</f>
        <v>36081859.323037572</v>
      </c>
      <c r="P1484" s="122">
        <f>'CBA Result'!$G$164+'CBA Result'!$G$165</f>
        <v>3215028601.0041852</v>
      </c>
      <c r="Q1484" s="122">
        <f>'CBA Result'!$G$149</f>
        <v>-2742713597.7746048</v>
      </c>
      <c r="R1484" s="3">
        <v>0.71206096491534632</v>
      </c>
      <c r="S1484" s="122">
        <f t="shared" si="73"/>
        <v>4839614243.1407499</v>
      </c>
      <c r="T1484" s="3">
        <v>0.61453986642569369</v>
      </c>
      <c r="U1484" s="122">
        <f t="shared" si="74"/>
        <v>-2098437169.3249545</v>
      </c>
      <c r="V1484" s="3">
        <f t="shared" si="75"/>
        <v>2.5350779074898937</v>
      </c>
    </row>
    <row r="1485" spans="13:22" x14ac:dyDescent="0.25">
      <c r="M1485" s="3">
        <v>1481</v>
      </c>
      <c r="N1485" s="122">
        <f>('CBA Result'!$G$163*_xlfn.GAMMA.INV(T1485,IF($O$2="Railway",$D$31,$D$32),IF($O$2="Railway",$F$31,$F$32)))</f>
        <v>357149774.05654937</v>
      </c>
      <c r="O1485" s="122">
        <f>'CBA Result'!$G$162+'CBA Result'!$G$166+'CBA Result'!$G$167+'CBA Result'!$G$168+'CBA Result'!$G$169</f>
        <v>36081859.323037572</v>
      </c>
      <c r="P1485" s="122">
        <f>'CBA Result'!$G$164+'CBA Result'!$G$165</f>
        <v>3215028601.0041852</v>
      </c>
      <c r="Q1485" s="122">
        <f>'CBA Result'!$G$149</f>
        <v>-2742713597.7746048</v>
      </c>
      <c r="R1485" s="3">
        <v>0.98660583942692703</v>
      </c>
      <c r="S1485" s="122">
        <f t="shared" si="73"/>
        <v>7410461553.5381413</v>
      </c>
      <c r="T1485" s="3">
        <v>0.37717661975847372</v>
      </c>
      <c r="U1485" s="122">
        <f t="shared" si="74"/>
        <v>-1687943465.5661104</v>
      </c>
      <c r="V1485" s="3">
        <f t="shared" si="75"/>
        <v>4.6231958274150431</v>
      </c>
    </row>
    <row r="1486" spans="13:22" x14ac:dyDescent="0.25">
      <c r="M1486" s="3">
        <v>1482</v>
      </c>
      <c r="N1486" s="122">
        <f>('CBA Result'!$G$163*_xlfn.GAMMA.INV(T1486,IF($O$2="Railway",$D$31,$D$32),IF($O$2="Railway",$F$31,$F$32)))</f>
        <v>274712464.63162106</v>
      </c>
      <c r="O1486" s="122">
        <f>'CBA Result'!$G$162+'CBA Result'!$G$166+'CBA Result'!$G$167+'CBA Result'!$G$168+'CBA Result'!$G$169</f>
        <v>36081859.323037572</v>
      </c>
      <c r="P1486" s="122">
        <f>'CBA Result'!$G$164+'CBA Result'!$G$165</f>
        <v>3215028601.0041852</v>
      </c>
      <c r="Q1486" s="122">
        <f>'CBA Result'!$G$149</f>
        <v>-2742713597.7746048</v>
      </c>
      <c r="R1486" s="3">
        <v>0.82528332634359891</v>
      </c>
      <c r="S1486" s="122">
        <f t="shared" si="73"/>
        <v>5499987904.3870564</v>
      </c>
      <c r="T1486" s="3">
        <v>0.16186789539189794</v>
      </c>
      <c r="U1486" s="122">
        <f t="shared" si="74"/>
        <v>-1298332361.5685282</v>
      </c>
      <c r="V1486" s="3">
        <f t="shared" si="75"/>
        <v>4.4755737439384564</v>
      </c>
    </row>
    <row r="1487" spans="13:22" x14ac:dyDescent="0.25">
      <c r="M1487" s="3">
        <v>1483</v>
      </c>
      <c r="N1487" s="122">
        <f>('CBA Result'!$G$163*_xlfn.GAMMA.INV(T1487,IF($O$2="Railway",$D$31,$D$32),IF($O$2="Railway",$F$31,$F$32)))</f>
        <v>644949386.92776632</v>
      </c>
      <c r="O1487" s="122">
        <f>'CBA Result'!$G$162+'CBA Result'!$G$166+'CBA Result'!$G$167+'CBA Result'!$G$168+'CBA Result'!$G$169</f>
        <v>36081859.323037572</v>
      </c>
      <c r="P1487" s="122">
        <f>'CBA Result'!$G$164+'CBA Result'!$G$165</f>
        <v>3215028601.0041852</v>
      </c>
      <c r="Q1487" s="122">
        <f>'CBA Result'!$G$149</f>
        <v>-2742713597.7746048</v>
      </c>
      <c r="R1487" s="3">
        <v>0.10062237990347089</v>
      </c>
      <c r="S1487" s="122">
        <f t="shared" si="73"/>
        <v>1999538196.4553542</v>
      </c>
      <c r="T1487" s="3">
        <v>0.92464753925862464</v>
      </c>
      <c r="U1487" s="122">
        <f t="shared" si="74"/>
        <v>-3048127655.0191026</v>
      </c>
      <c r="V1487" s="3">
        <f t="shared" si="75"/>
        <v>0.87941508561568404</v>
      </c>
    </row>
    <row r="1488" spans="13:22" x14ac:dyDescent="0.25">
      <c r="M1488" s="3">
        <v>1484</v>
      </c>
      <c r="N1488" s="122">
        <f>('CBA Result'!$G$163*_xlfn.GAMMA.INV(T1488,IF($O$2="Railway",$D$31,$D$32),IF($O$2="Railway",$F$31,$F$32)))</f>
        <v>363458055.59342211</v>
      </c>
      <c r="O1488" s="122">
        <f>'CBA Result'!$G$162+'CBA Result'!$G$166+'CBA Result'!$G$167+'CBA Result'!$G$168+'CBA Result'!$G$169</f>
        <v>36081859.323037572</v>
      </c>
      <c r="P1488" s="122">
        <f>'CBA Result'!$G$164+'CBA Result'!$G$165</f>
        <v>3215028601.0041852</v>
      </c>
      <c r="Q1488" s="122">
        <f>'CBA Result'!$G$149</f>
        <v>-2742713597.7746048</v>
      </c>
      <c r="R1488" s="3">
        <v>0.86033323173059739</v>
      </c>
      <c r="S1488" s="122">
        <f t="shared" si="73"/>
        <v>5749897099.3447342</v>
      </c>
      <c r="T1488" s="3">
        <v>0.39515822209874607</v>
      </c>
      <c r="U1488" s="122">
        <f t="shared" si="74"/>
        <v>-1717757351.4274235</v>
      </c>
      <c r="V1488" s="3">
        <f t="shared" si="75"/>
        <v>3.5799218144233991</v>
      </c>
    </row>
    <row r="1489" spans="13:22" x14ac:dyDescent="0.25">
      <c r="M1489" s="3">
        <v>1485</v>
      </c>
      <c r="N1489" s="122">
        <f>('CBA Result'!$G$163*_xlfn.GAMMA.INV(T1489,IF($O$2="Railway",$D$31,$D$32),IF($O$2="Railway",$F$31,$F$32)))</f>
        <v>384513253.59465891</v>
      </c>
      <c r="O1489" s="122">
        <f>'CBA Result'!$G$162+'CBA Result'!$G$166+'CBA Result'!$G$167+'CBA Result'!$G$168+'CBA Result'!$G$169</f>
        <v>36081859.323037572</v>
      </c>
      <c r="P1489" s="122">
        <f>'CBA Result'!$G$164+'CBA Result'!$G$165</f>
        <v>3215028601.0041852</v>
      </c>
      <c r="Q1489" s="122">
        <f>'CBA Result'!$G$149</f>
        <v>-2742713597.7746048</v>
      </c>
      <c r="R1489" s="3">
        <v>0.2647888907683561</v>
      </c>
      <c r="S1489" s="122">
        <f t="shared" si="73"/>
        <v>2847387750.6633759</v>
      </c>
      <c r="T1489" s="3">
        <v>0.45506166438237772</v>
      </c>
      <c r="U1489" s="122">
        <f t="shared" si="74"/>
        <v>-1817267379.0517473</v>
      </c>
      <c r="V1489" s="3">
        <f t="shared" si="75"/>
        <v>1.7982950121992012</v>
      </c>
    </row>
    <row r="1490" spans="13:22" x14ac:dyDescent="0.25">
      <c r="M1490" s="3">
        <v>1486</v>
      </c>
      <c r="N1490" s="122">
        <f>('CBA Result'!$G$163*_xlfn.GAMMA.INV(T1490,IF($O$2="Railway",$D$31,$D$32),IF($O$2="Railway",$F$31,$F$32)))</f>
        <v>260160420.14548501</v>
      </c>
      <c r="O1490" s="122">
        <f>'CBA Result'!$G$162+'CBA Result'!$G$166+'CBA Result'!$G$167+'CBA Result'!$G$168+'CBA Result'!$G$169</f>
        <v>36081859.323037572</v>
      </c>
      <c r="P1490" s="122">
        <f>'CBA Result'!$G$164+'CBA Result'!$G$165</f>
        <v>3215028601.0041852</v>
      </c>
      <c r="Q1490" s="122">
        <f>'CBA Result'!$G$149</f>
        <v>-2742713597.7746048</v>
      </c>
      <c r="R1490" s="3">
        <v>0.68411458409415571</v>
      </c>
      <c r="S1490" s="122">
        <f t="shared" si="73"/>
        <v>4697487359.4941244</v>
      </c>
      <c r="T1490" s="3">
        <v>0.13140575116317377</v>
      </c>
      <c r="U1490" s="122">
        <f t="shared" si="74"/>
        <v>-1229557214.0386531</v>
      </c>
      <c r="V1490" s="3">
        <f t="shared" si="75"/>
        <v>4.0614048552974955</v>
      </c>
    </row>
    <row r="1491" spans="13:22" x14ac:dyDescent="0.25">
      <c r="M1491" s="3">
        <v>1487</v>
      </c>
      <c r="N1491" s="122">
        <f>('CBA Result'!$G$163*_xlfn.GAMMA.INV(T1491,IF($O$2="Railway",$D$31,$D$32),IF($O$2="Railway",$F$31,$F$32)))</f>
        <v>153016673.34642151</v>
      </c>
      <c r="O1491" s="122">
        <f>'CBA Result'!$G$162+'CBA Result'!$G$166+'CBA Result'!$G$167+'CBA Result'!$G$168+'CBA Result'!$G$169</f>
        <v>36081859.323037572</v>
      </c>
      <c r="P1491" s="122">
        <f>'CBA Result'!$G$164+'CBA Result'!$G$165</f>
        <v>3215028601.0041852</v>
      </c>
      <c r="Q1491" s="122">
        <f>'CBA Result'!$G$149</f>
        <v>-2742713597.7746048</v>
      </c>
      <c r="R1491" s="3">
        <v>0.70446933912694731</v>
      </c>
      <c r="S1491" s="122">
        <f t="shared" si="73"/>
        <v>4800417591.7726068</v>
      </c>
      <c r="T1491" s="3">
        <v>1.0455684524366182E-2</v>
      </c>
      <c r="U1491" s="122">
        <f t="shared" si="74"/>
        <v>-723179776.83183658</v>
      </c>
      <c r="V1491" s="3">
        <f t="shared" si="75"/>
        <v>6.899413236222582</v>
      </c>
    </row>
    <row r="1492" spans="13:22" x14ac:dyDescent="0.25">
      <c r="M1492" s="3">
        <v>1488</v>
      </c>
      <c r="N1492" s="122">
        <f>('CBA Result'!$G$163*_xlfn.GAMMA.INV(T1492,IF($O$2="Railway",$D$31,$D$32),IF($O$2="Railway",$F$31,$F$32)))</f>
        <v>221082337.7730163</v>
      </c>
      <c r="O1492" s="122">
        <f>'CBA Result'!$G$162+'CBA Result'!$G$166+'CBA Result'!$G$167+'CBA Result'!$G$168+'CBA Result'!$G$169</f>
        <v>36081859.323037572</v>
      </c>
      <c r="P1492" s="122">
        <f>'CBA Result'!$G$164+'CBA Result'!$G$165</f>
        <v>3215028601.0041852</v>
      </c>
      <c r="Q1492" s="122">
        <f>'CBA Result'!$G$149</f>
        <v>-2742713597.7746048</v>
      </c>
      <c r="R1492" s="3">
        <v>0.81290351170707109</v>
      </c>
      <c r="S1492" s="122">
        <f t="shared" si="73"/>
        <v>5418527915.7735119</v>
      </c>
      <c r="T1492" s="3">
        <v>6.6225206590190377E-2</v>
      </c>
      <c r="U1492" s="122">
        <f t="shared" si="74"/>
        <v>-1044868328.3695872</v>
      </c>
      <c r="V1492" s="3">
        <f t="shared" si="75"/>
        <v>5.4319687550735862</v>
      </c>
    </row>
    <row r="1493" spans="13:22" x14ac:dyDescent="0.25">
      <c r="M1493" s="3">
        <v>1489</v>
      </c>
      <c r="N1493" s="122">
        <f>('CBA Result'!$G$163*_xlfn.GAMMA.INV(T1493,IF($O$2="Railway",$D$31,$D$32),IF($O$2="Railway",$F$31,$F$32)))</f>
        <v>271719083.28000081</v>
      </c>
      <c r="O1493" s="122">
        <f>'CBA Result'!$G$162+'CBA Result'!$G$166+'CBA Result'!$G$167+'CBA Result'!$G$168+'CBA Result'!$G$169</f>
        <v>36081859.323037572</v>
      </c>
      <c r="P1493" s="122">
        <f>'CBA Result'!$G$164+'CBA Result'!$G$165</f>
        <v>3215028601.0041852</v>
      </c>
      <c r="Q1493" s="122">
        <f>'CBA Result'!$G$149</f>
        <v>-2742713597.7746048</v>
      </c>
      <c r="R1493" s="3">
        <v>0.22458699239162738</v>
      </c>
      <c r="S1493" s="122">
        <f t="shared" si="73"/>
        <v>2661976024.7614388</v>
      </c>
      <c r="T1493" s="3">
        <v>0.15534986833271347</v>
      </c>
      <c r="U1493" s="122">
        <f t="shared" si="74"/>
        <v>-1284185191.7830732</v>
      </c>
      <c r="V1493" s="3">
        <f t="shared" si="75"/>
        <v>2.3125768669244531</v>
      </c>
    </row>
    <row r="1494" spans="13:22" x14ac:dyDescent="0.25">
      <c r="M1494" s="3">
        <v>1490</v>
      </c>
      <c r="N1494" s="122">
        <f>('CBA Result'!$G$163*_xlfn.GAMMA.INV(T1494,IF($O$2="Railway",$D$31,$D$32),IF($O$2="Railway",$F$31,$F$32)))</f>
        <v>537604109.5455873</v>
      </c>
      <c r="O1494" s="122">
        <f>'CBA Result'!$G$162+'CBA Result'!$G$166+'CBA Result'!$G$167+'CBA Result'!$G$168+'CBA Result'!$G$169</f>
        <v>36081859.323037572</v>
      </c>
      <c r="P1494" s="122">
        <f>'CBA Result'!$G$164+'CBA Result'!$G$165</f>
        <v>3215028601.0041852</v>
      </c>
      <c r="Q1494" s="122">
        <f>'CBA Result'!$G$149</f>
        <v>-2742713597.7746048</v>
      </c>
      <c r="R1494" s="3">
        <v>0.83980389549367329</v>
      </c>
      <c r="S1494" s="122">
        <f t="shared" si="73"/>
        <v>5599723009.4513865</v>
      </c>
      <c r="T1494" s="3">
        <v>0.80503151236053472</v>
      </c>
      <c r="U1494" s="122">
        <f t="shared" si="74"/>
        <v>-2540797754.0125251</v>
      </c>
      <c r="V1494" s="3">
        <f t="shared" si="75"/>
        <v>2.4297128602899334</v>
      </c>
    </row>
    <row r="1495" spans="13:22" x14ac:dyDescent="0.25">
      <c r="M1495" s="3">
        <v>1491</v>
      </c>
      <c r="N1495" s="122">
        <f>('CBA Result'!$G$163*_xlfn.GAMMA.INV(T1495,IF($O$2="Railway",$D$31,$D$32),IF($O$2="Railway",$F$31,$F$32)))</f>
        <v>409461320.99804634</v>
      </c>
      <c r="O1495" s="122">
        <f>'CBA Result'!$G$162+'CBA Result'!$G$166+'CBA Result'!$G$167+'CBA Result'!$G$168+'CBA Result'!$G$169</f>
        <v>36081859.323037572</v>
      </c>
      <c r="P1495" s="122">
        <f>'CBA Result'!$G$164+'CBA Result'!$G$165</f>
        <v>3215028601.0041852</v>
      </c>
      <c r="Q1495" s="122">
        <f>'CBA Result'!$G$149</f>
        <v>-2742713597.7746048</v>
      </c>
      <c r="R1495" s="3">
        <v>3.580531800719533E-2</v>
      </c>
      <c r="S1495" s="122">
        <f t="shared" si="73"/>
        <v>1494302166.1044838</v>
      </c>
      <c r="T1495" s="3">
        <v>0.5244433639603101</v>
      </c>
      <c r="U1495" s="122">
        <f t="shared" si="74"/>
        <v>-1935175692.06494</v>
      </c>
      <c r="V1495" s="3">
        <f t="shared" si="75"/>
        <v>1.0024130389709707</v>
      </c>
    </row>
    <row r="1496" spans="13:22" x14ac:dyDescent="0.25">
      <c r="M1496" s="3">
        <v>1492</v>
      </c>
      <c r="N1496" s="122">
        <f>('CBA Result'!$G$163*_xlfn.GAMMA.INV(T1496,IF($O$2="Railway",$D$31,$D$32),IF($O$2="Railway",$F$31,$F$32)))</f>
        <v>352795851.29522061</v>
      </c>
      <c r="O1496" s="122">
        <f>'CBA Result'!$G$162+'CBA Result'!$G$166+'CBA Result'!$G$167+'CBA Result'!$G$168+'CBA Result'!$G$169</f>
        <v>36081859.323037572</v>
      </c>
      <c r="P1496" s="122">
        <f>'CBA Result'!$G$164+'CBA Result'!$G$165</f>
        <v>3215028601.0041852</v>
      </c>
      <c r="Q1496" s="122">
        <f>'CBA Result'!$G$149</f>
        <v>-2742713597.7746048</v>
      </c>
      <c r="R1496" s="3">
        <v>0.80248774156937008</v>
      </c>
      <c r="S1496" s="122">
        <f t="shared" si="73"/>
        <v>5352238135.0862532</v>
      </c>
      <c r="T1496" s="3">
        <v>0.36479351821391426</v>
      </c>
      <c r="U1496" s="122">
        <f t="shared" si="74"/>
        <v>-1667366172.7651331</v>
      </c>
      <c r="V1496" s="3">
        <f t="shared" si="75"/>
        <v>3.4432243735540933</v>
      </c>
    </row>
    <row r="1497" spans="13:22" x14ac:dyDescent="0.25">
      <c r="M1497" s="3">
        <v>1493</v>
      </c>
      <c r="N1497" s="122">
        <f>('CBA Result'!$G$163*_xlfn.GAMMA.INV(T1497,IF($O$2="Railway",$D$31,$D$32),IF($O$2="Railway",$F$31,$F$32)))</f>
        <v>641814446.78939581</v>
      </c>
      <c r="O1497" s="122">
        <f>'CBA Result'!$G$162+'CBA Result'!$G$166+'CBA Result'!$G$167+'CBA Result'!$G$168+'CBA Result'!$G$169</f>
        <v>36081859.323037572</v>
      </c>
      <c r="P1497" s="122">
        <f>'CBA Result'!$G$164+'CBA Result'!$G$165</f>
        <v>3215028601.0041852</v>
      </c>
      <c r="Q1497" s="122">
        <f>'CBA Result'!$G$149</f>
        <v>-2742713597.7746048</v>
      </c>
      <c r="R1497" s="3">
        <v>0.3564442859518272</v>
      </c>
      <c r="S1497" s="122">
        <f t="shared" si="73"/>
        <v>3248278671.7131605</v>
      </c>
      <c r="T1497" s="3">
        <v>0.92235686050850052</v>
      </c>
      <c r="U1497" s="122">
        <f t="shared" si="74"/>
        <v>-3033311457.1495066</v>
      </c>
      <c r="V1497" s="3">
        <f t="shared" si="75"/>
        <v>1.2943527340628378</v>
      </c>
    </row>
    <row r="1498" spans="13:22" x14ac:dyDescent="0.25">
      <c r="M1498" s="3">
        <v>1494</v>
      </c>
      <c r="N1498" s="122">
        <f>('CBA Result'!$G$163*_xlfn.GAMMA.INV(T1498,IF($O$2="Railway",$D$31,$D$32),IF($O$2="Railway",$F$31,$F$32)))</f>
        <v>215459399.58521914</v>
      </c>
      <c r="O1498" s="122">
        <f>'CBA Result'!$G$162+'CBA Result'!$G$166+'CBA Result'!$G$167+'CBA Result'!$G$168+'CBA Result'!$G$169</f>
        <v>36081859.323037572</v>
      </c>
      <c r="P1498" s="122">
        <f>'CBA Result'!$G$164+'CBA Result'!$G$165</f>
        <v>3215028601.0041852</v>
      </c>
      <c r="Q1498" s="122">
        <f>'CBA Result'!$G$149</f>
        <v>-2742713597.7746048</v>
      </c>
      <c r="R1498" s="3">
        <v>0.52269401914851432</v>
      </c>
      <c r="S1498" s="122">
        <f t="shared" si="73"/>
        <v>3955926423.194593</v>
      </c>
      <c r="T1498" s="3">
        <v>5.894336520686283E-2</v>
      </c>
      <c r="U1498" s="122">
        <f t="shared" si="74"/>
        <v>-1018293478.0943872</v>
      </c>
      <c r="V1498" s="3">
        <f t="shared" si="75"/>
        <v>4.1318812038122994</v>
      </c>
    </row>
    <row r="1499" spans="13:22" x14ac:dyDescent="0.25">
      <c r="M1499" s="3">
        <v>1495</v>
      </c>
      <c r="N1499" s="122">
        <f>('CBA Result'!$G$163*_xlfn.GAMMA.INV(T1499,IF($O$2="Railway",$D$31,$D$32),IF($O$2="Railway",$F$31,$F$32)))</f>
        <v>352562497.25175005</v>
      </c>
      <c r="O1499" s="122">
        <f>'CBA Result'!$G$162+'CBA Result'!$G$166+'CBA Result'!$G$167+'CBA Result'!$G$168+'CBA Result'!$G$169</f>
        <v>36081859.323037572</v>
      </c>
      <c r="P1499" s="122">
        <f>'CBA Result'!$G$164+'CBA Result'!$G$165</f>
        <v>3215028601.0041852</v>
      </c>
      <c r="Q1499" s="122">
        <f>'CBA Result'!$G$149</f>
        <v>-2742713597.7746048</v>
      </c>
      <c r="R1499" s="3">
        <v>0.35125678859950049</v>
      </c>
      <c r="S1499" s="122">
        <f t="shared" si="73"/>
        <v>3226088091.8821826</v>
      </c>
      <c r="T1499" s="3">
        <v>0.36413077102986813</v>
      </c>
      <c r="U1499" s="122">
        <f t="shared" si="74"/>
        <v>-1666263306.5127883</v>
      </c>
      <c r="V1499" s="3">
        <f t="shared" si="75"/>
        <v>2.1693644901909312</v>
      </c>
    </row>
    <row r="1500" spans="13:22" x14ac:dyDescent="0.25">
      <c r="M1500" s="3">
        <v>1496</v>
      </c>
      <c r="N1500" s="122">
        <f>('CBA Result'!$G$163*_xlfn.GAMMA.INV(T1500,IF($O$2="Railway",$D$31,$D$32),IF($O$2="Railway",$F$31,$F$32)))</f>
        <v>378009050.62532574</v>
      </c>
      <c r="O1500" s="122">
        <f>'CBA Result'!$G$162+'CBA Result'!$G$166+'CBA Result'!$G$167+'CBA Result'!$G$168+'CBA Result'!$G$169</f>
        <v>36081859.323037572</v>
      </c>
      <c r="P1500" s="122">
        <f>'CBA Result'!$G$164+'CBA Result'!$G$165</f>
        <v>3215028601.0041852</v>
      </c>
      <c r="Q1500" s="122">
        <f>'CBA Result'!$G$149</f>
        <v>-2742713597.7746048</v>
      </c>
      <c r="R1500" s="3">
        <v>0.76952868147941644</v>
      </c>
      <c r="S1500" s="122">
        <f t="shared" si="73"/>
        <v>5153889429.2439957</v>
      </c>
      <c r="T1500" s="3">
        <v>0.43662311576490997</v>
      </c>
      <c r="U1500" s="122">
        <f t="shared" si="74"/>
        <v>-1786527539.0789986</v>
      </c>
      <c r="V1500" s="3">
        <f t="shared" si="75"/>
        <v>3.1166495995145969</v>
      </c>
    </row>
    <row r="1501" spans="13:22" x14ac:dyDescent="0.25">
      <c r="M1501" s="3">
        <v>1497</v>
      </c>
      <c r="N1501" s="122">
        <f>('CBA Result'!$G$163*_xlfn.GAMMA.INV(T1501,IF($O$2="Railway",$D$31,$D$32),IF($O$2="Railway",$F$31,$F$32)))</f>
        <v>379405170.81902599</v>
      </c>
      <c r="O1501" s="122">
        <f>'CBA Result'!$G$162+'CBA Result'!$G$166+'CBA Result'!$G$167+'CBA Result'!$G$168+'CBA Result'!$G$169</f>
        <v>36081859.323037572</v>
      </c>
      <c r="P1501" s="122">
        <f>'CBA Result'!$G$164+'CBA Result'!$G$165</f>
        <v>3215028601.0041852</v>
      </c>
      <c r="Q1501" s="122">
        <f>'CBA Result'!$G$149</f>
        <v>-2742713597.7746048</v>
      </c>
      <c r="R1501" s="3">
        <v>0.85154818709308788</v>
      </c>
      <c r="S1501" s="122">
        <f t="shared" si="73"/>
        <v>5684184383.2815657</v>
      </c>
      <c r="T1501" s="3">
        <v>0.44058857642093618</v>
      </c>
      <c r="U1501" s="122">
        <f t="shared" si="74"/>
        <v>-1793125812.7705512</v>
      </c>
      <c r="V1501" s="3">
        <f t="shared" si="75"/>
        <v>3.4016973990235813</v>
      </c>
    </row>
    <row r="1502" spans="13:22" x14ac:dyDescent="0.25">
      <c r="M1502" s="3">
        <v>1498</v>
      </c>
      <c r="N1502" s="122">
        <f>('CBA Result'!$G$163*_xlfn.GAMMA.INV(T1502,IF($O$2="Railway",$D$31,$D$32),IF($O$2="Railway",$F$31,$F$32)))</f>
        <v>564391702.91998541</v>
      </c>
      <c r="O1502" s="122">
        <f>'CBA Result'!$G$162+'CBA Result'!$G$166+'CBA Result'!$G$167+'CBA Result'!$G$168+'CBA Result'!$G$169</f>
        <v>36081859.323037572</v>
      </c>
      <c r="P1502" s="122">
        <f>'CBA Result'!$G$164+'CBA Result'!$G$165</f>
        <v>3215028601.0041852</v>
      </c>
      <c r="Q1502" s="122">
        <f>'CBA Result'!$G$149</f>
        <v>-2742713597.7746048</v>
      </c>
      <c r="R1502" s="3">
        <v>0.98184399429159608</v>
      </c>
      <c r="S1502" s="122">
        <f t="shared" si="73"/>
        <v>7262700450.1175337</v>
      </c>
      <c r="T1502" s="3">
        <v>0.8438332114406909</v>
      </c>
      <c r="U1502" s="122">
        <f t="shared" si="74"/>
        <v>-2667399943.0073252</v>
      </c>
      <c r="V1502" s="3">
        <f t="shared" si="75"/>
        <v>2.9478796507340865</v>
      </c>
    </row>
    <row r="1503" spans="13:22" x14ac:dyDescent="0.25">
      <c r="M1503" s="3">
        <v>1499</v>
      </c>
      <c r="N1503" s="122">
        <f>('CBA Result'!$G$163*_xlfn.GAMMA.INV(T1503,IF($O$2="Railway",$D$31,$D$32),IF($O$2="Railway",$F$31,$F$32)))</f>
        <v>264552468.04825225</v>
      </c>
      <c r="O1503" s="122">
        <f>'CBA Result'!$G$162+'CBA Result'!$G$166+'CBA Result'!$G$167+'CBA Result'!$G$168+'CBA Result'!$G$169</f>
        <v>36081859.323037572</v>
      </c>
      <c r="P1503" s="122">
        <f>'CBA Result'!$G$164+'CBA Result'!$G$165</f>
        <v>3215028601.0041852</v>
      </c>
      <c r="Q1503" s="122">
        <f>'CBA Result'!$G$149</f>
        <v>-2742713597.7746048</v>
      </c>
      <c r="R1503" s="3">
        <v>0.8482760567186679</v>
      </c>
      <c r="S1503" s="122">
        <f t="shared" si="73"/>
        <v>5660281112.1133823</v>
      </c>
      <c r="T1503" s="3">
        <v>0.14026939655600223</v>
      </c>
      <c r="U1503" s="122">
        <f t="shared" si="74"/>
        <v>-1250314691.9833417</v>
      </c>
      <c r="V1503" s="3">
        <f t="shared" si="75"/>
        <v>4.767532108279898</v>
      </c>
    </row>
    <row r="1504" spans="13:22" x14ac:dyDescent="0.25">
      <c r="M1504" s="3">
        <v>1500</v>
      </c>
      <c r="N1504" s="122">
        <f>('CBA Result'!$G$163*_xlfn.GAMMA.INV(T1504,IF($O$2="Railway",$D$31,$D$32),IF($O$2="Railway",$F$31,$F$32)))</f>
        <v>361144394.8186211</v>
      </c>
      <c r="O1504" s="122">
        <f>'CBA Result'!$G$162+'CBA Result'!$G$166+'CBA Result'!$G$167+'CBA Result'!$G$168+'CBA Result'!$G$169</f>
        <v>36081859.323037572</v>
      </c>
      <c r="P1504" s="122">
        <f>'CBA Result'!$G$164+'CBA Result'!$G$165</f>
        <v>3215028601.0041852</v>
      </c>
      <c r="Q1504" s="122">
        <f>'CBA Result'!$G$149</f>
        <v>-2742713597.7746048</v>
      </c>
      <c r="R1504" s="3">
        <v>0.34360264146353248</v>
      </c>
      <c r="S1504" s="122">
        <f t="shared" si="73"/>
        <v>3193271412.2557788</v>
      </c>
      <c r="T1504" s="3">
        <v>0.38855967261581492</v>
      </c>
      <c r="U1504" s="122">
        <f t="shared" si="74"/>
        <v>-1706822643.1620231</v>
      </c>
      <c r="V1504" s="3">
        <f t="shared" si="75"/>
        <v>2.1036149718202464</v>
      </c>
    </row>
    <row r="1505" spans="13:22" x14ac:dyDescent="0.25">
      <c r="M1505" s="3">
        <v>1501</v>
      </c>
      <c r="N1505" s="122">
        <f>('CBA Result'!$G$163*_xlfn.GAMMA.INV(T1505,IF($O$2="Railway",$D$31,$D$32),IF($O$2="Railway",$F$31,$F$32)))</f>
        <v>275697951.91760737</v>
      </c>
      <c r="O1505" s="122">
        <f>'CBA Result'!$G$162+'CBA Result'!$G$166+'CBA Result'!$G$167+'CBA Result'!$G$168+'CBA Result'!$G$169</f>
        <v>36081859.323037572</v>
      </c>
      <c r="P1505" s="122">
        <f>'CBA Result'!$G$164+'CBA Result'!$G$165</f>
        <v>3215028601.0041852</v>
      </c>
      <c r="Q1505" s="122">
        <f>'CBA Result'!$G$149</f>
        <v>-2742713597.7746048</v>
      </c>
      <c r="R1505" s="3">
        <v>0.89073976891887885</v>
      </c>
      <c r="S1505" s="122">
        <f t="shared" si="73"/>
        <v>5998195112.1453409</v>
      </c>
      <c r="T1505" s="3">
        <v>0.16404122887689343</v>
      </c>
      <c r="U1505" s="122">
        <f t="shared" si="74"/>
        <v>-1302989922.4732583</v>
      </c>
      <c r="V1505" s="3">
        <f t="shared" si="75"/>
        <v>4.8426889683143255</v>
      </c>
    </row>
    <row r="1506" spans="13:22" x14ac:dyDescent="0.25">
      <c r="M1506" s="3">
        <v>1502</v>
      </c>
      <c r="N1506" s="122">
        <f>('CBA Result'!$G$163*_xlfn.GAMMA.INV(T1506,IF($O$2="Railway",$D$31,$D$32),IF($O$2="Railway",$F$31,$F$32)))</f>
        <v>183879346.45946771</v>
      </c>
      <c r="O1506" s="122">
        <f>'CBA Result'!$G$162+'CBA Result'!$G$166+'CBA Result'!$G$167+'CBA Result'!$G$168+'CBA Result'!$G$169</f>
        <v>36081859.323037572</v>
      </c>
      <c r="P1506" s="122">
        <f>'CBA Result'!$G$164+'CBA Result'!$G$165</f>
        <v>3215028601.0041852</v>
      </c>
      <c r="Q1506" s="122">
        <f>'CBA Result'!$G$149</f>
        <v>-2742713597.7746048</v>
      </c>
      <c r="R1506" s="3">
        <v>7.823569182946799E-2</v>
      </c>
      <c r="S1506" s="122">
        <f t="shared" si="73"/>
        <v>1849497195.1883209</v>
      </c>
      <c r="T1506" s="3">
        <v>2.7541498289426203E-2</v>
      </c>
      <c r="U1506" s="122">
        <f t="shared" si="74"/>
        <v>-869041404.6284169</v>
      </c>
      <c r="V1506" s="3">
        <f t="shared" si="75"/>
        <v>2.3813116267523311</v>
      </c>
    </row>
    <row r="1507" spans="13:22" x14ac:dyDescent="0.25">
      <c r="M1507" s="3">
        <v>1503</v>
      </c>
      <c r="N1507" s="122">
        <f>('CBA Result'!$G$163*_xlfn.GAMMA.INV(T1507,IF($O$2="Railway",$D$31,$D$32),IF($O$2="Railway",$F$31,$F$32)))</f>
        <v>480814646.33935994</v>
      </c>
      <c r="O1507" s="122">
        <f>'CBA Result'!$G$162+'CBA Result'!$G$166+'CBA Result'!$G$167+'CBA Result'!$G$168+'CBA Result'!$G$169</f>
        <v>36081859.323037572</v>
      </c>
      <c r="P1507" s="122">
        <f>'CBA Result'!$G$164+'CBA Result'!$G$165</f>
        <v>3215028601.0041852</v>
      </c>
      <c r="Q1507" s="122">
        <f>'CBA Result'!$G$149</f>
        <v>-2742713597.7746048</v>
      </c>
      <c r="R1507" s="3">
        <v>0.39207510092813869</v>
      </c>
      <c r="S1507" s="122">
        <f t="shared" si="73"/>
        <v>3399865699.7951007</v>
      </c>
      <c r="T1507" s="3">
        <v>0.69965031557869961</v>
      </c>
      <c r="U1507" s="122">
        <f t="shared" si="74"/>
        <v>-2272402222.7954707</v>
      </c>
      <c r="V1507" s="3">
        <f t="shared" si="75"/>
        <v>1.7236218861989863</v>
      </c>
    </row>
    <row r="1508" spans="13:22" x14ac:dyDescent="0.25">
      <c r="M1508" s="3">
        <v>1504</v>
      </c>
      <c r="N1508" s="122">
        <f>('CBA Result'!$G$163*_xlfn.GAMMA.INV(T1508,IF($O$2="Railway",$D$31,$D$32),IF($O$2="Railway",$F$31,$F$32)))</f>
        <v>630451040.50009024</v>
      </c>
      <c r="O1508" s="122">
        <f>'CBA Result'!$G$162+'CBA Result'!$G$166+'CBA Result'!$G$167+'CBA Result'!$G$168+'CBA Result'!$G$169</f>
        <v>36081859.323037572</v>
      </c>
      <c r="P1508" s="122">
        <f>'CBA Result'!$G$164+'CBA Result'!$G$165</f>
        <v>3215028601.0041852</v>
      </c>
      <c r="Q1508" s="122">
        <f>'CBA Result'!$G$149</f>
        <v>-2742713597.7746048</v>
      </c>
      <c r="R1508" s="3">
        <v>0.49989557603055679</v>
      </c>
      <c r="S1508" s="122">
        <f t="shared" si="73"/>
        <v>3857680340.7318382</v>
      </c>
      <c r="T1508" s="3">
        <v>0.9135427420665948</v>
      </c>
      <c r="U1508" s="122">
        <f t="shared" si="74"/>
        <v>-2979606292.5773759</v>
      </c>
      <c r="V1508" s="3">
        <f t="shared" si="75"/>
        <v>1.5183929674955468</v>
      </c>
    </row>
    <row r="1509" spans="13:22" x14ac:dyDescent="0.25">
      <c r="M1509" s="3">
        <v>1505</v>
      </c>
      <c r="N1509" s="122">
        <f>('CBA Result'!$G$163*_xlfn.GAMMA.INV(T1509,IF($O$2="Railway",$D$31,$D$32),IF($O$2="Railway",$F$31,$F$32)))</f>
        <v>286374141.35836244</v>
      </c>
      <c r="O1509" s="122">
        <f>'CBA Result'!$G$162+'CBA Result'!$G$166+'CBA Result'!$G$167+'CBA Result'!$G$168+'CBA Result'!$G$169</f>
        <v>36081859.323037572</v>
      </c>
      <c r="P1509" s="122">
        <f>'CBA Result'!$G$164+'CBA Result'!$G$165</f>
        <v>3215028601.0041852</v>
      </c>
      <c r="Q1509" s="122">
        <f>'CBA Result'!$G$149</f>
        <v>-2742713597.7746048</v>
      </c>
      <c r="R1509" s="3">
        <v>0.50773910555472579</v>
      </c>
      <c r="S1509" s="122">
        <f t="shared" si="73"/>
        <v>3891379843.8285518</v>
      </c>
      <c r="T1509" s="3">
        <v>0.18842111846042864</v>
      </c>
      <c r="U1509" s="122">
        <f t="shared" si="74"/>
        <v>-1353447197.0194132</v>
      </c>
      <c r="V1509" s="3">
        <f t="shared" si="75"/>
        <v>3.1134098572812738</v>
      </c>
    </row>
    <row r="1510" spans="13:22" x14ac:dyDescent="0.25">
      <c r="M1510" s="3">
        <v>1506</v>
      </c>
      <c r="N1510" s="122">
        <f>('CBA Result'!$G$163*_xlfn.GAMMA.INV(T1510,IF($O$2="Railway",$D$31,$D$32),IF($O$2="Railway",$F$31,$F$32)))</f>
        <v>333345758.92797071</v>
      </c>
      <c r="O1510" s="122">
        <f>'CBA Result'!$G$162+'CBA Result'!$G$166+'CBA Result'!$G$167+'CBA Result'!$G$168+'CBA Result'!$G$169</f>
        <v>36081859.323037572</v>
      </c>
      <c r="P1510" s="122">
        <f>'CBA Result'!$G$164+'CBA Result'!$G$165</f>
        <v>3215028601.0041852</v>
      </c>
      <c r="Q1510" s="122">
        <f>'CBA Result'!$G$149</f>
        <v>-2742713597.7746048</v>
      </c>
      <c r="R1510" s="3">
        <v>0.68176893788837079</v>
      </c>
      <c r="S1510" s="122">
        <f t="shared" si="73"/>
        <v>4685814631.7324486</v>
      </c>
      <c r="T1510" s="3">
        <v>0.31011956193010826</v>
      </c>
      <c r="U1510" s="122">
        <f t="shared" si="74"/>
        <v>-1575442115.4066131</v>
      </c>
      <c r="V1510" s="3">
        <f t="shared" si="75"/>
        <v>3.2087768890694699</v>
      </c>
    </row>
    <row r="1511" spans="13:22" x14ac:dyDescent="0.25">
      <c r="M1511" s="3">
        <v>1507</v>
      </c>
      <c r="N1511" s="122">
        <f>('CBA Result'!$G$163*_xlfn.GAMMA.INV(T1511,IF($O$2="Railway",$D$31,$D$32),IF($O$2="Railway",$F$31,$F$32)))</f>
        <v>686772412.83791637</v>
      </c>
      <c r="O1511" s="122">
        <f>'CBA Result'!$G$162+'CBA Result'!$G$166+'CBA Result'!$G$167+'CBA Result'!$G$168+'CBA Result'!$G$169</f>
        <v>36081859.323037572</v>
      </c>
      <c r="P1511" s="122">
        <f>'CBA Result'!$G$164+'CBA Result'!$G$165</f>
        <v>3215028601.0041852</v>
      </c>
      <c r="Q1511" s="122">
        <f>'CBA Result'!$G$149</f>
        <v>-2742713597.7746048</v>
      </c>
      <c r="R1511" s="3">
        <v>0.82106119168676495</v>
      </c>
      <c r="S1511" s="122">
        <f t="shared" si="73"/>
        <v>5471859957.6761312</v>
      </c>
      <c r="T1511" s="3">
        <v>0.95002698357999593</v>
      </c>
      <c r="U1511" s="122">
        <f t="shared" si="74"/>
        <v>-3245789556.0569072</v>
      </c>
      <c r="V1511" s="3">
        <f t="shared" si="75"/>
        <v>1.9085384689457903</v>
      </c>
    </row>
    <row r="1512" spans="13:22" x14ac:dyDescent="0.25">
      <c r="M1512" s="3">
        <v>1508</v>
      </c>
      <c r="N1512" s="122">
        <f>('CBA Result'!$G$163*_xlfn.GAMMA.INV(T1512,IF($O$2="Railway",$D$31,$D$32),IF($O$2="Railway",$F$31,$F$32)))</f>
        <v>332955513.77654457</v>
      </c>
      <c r="O1512" s="122">
        <f>'CBA Result'!$G$162+'CBA Result'!$G$166+'CBA Result'!$G$167+'CBA Result'!$G$168+'CBA Result'!$G$169</f>
        <v>36081859.323037572</v>
      </c>
      <c r="P1512" s="122">
        <f>'CBA Result'!$G$164+'CBA Result'!$G$165</f>
        <v>3215028601.0041852</v>
      </c>
      <c r="Q1512" s="122">
        <f>'CBA Result'!$G$149</f>
        <v>-2742713597.7746048</v>
      </c>
      <c r="R1512" s="3">
        <v>0.53966904139374428</v>
      </c>
      <c r="S1512" s="122">
        <f t="shared" si="73"/>
        <v>4029731567.2289681</v>
      </c>
      <c r="T1512" s="3">
        <v>0.30903843159629285</v>
      </c>
      <c r="U1512" s="122">
        <f t="shared" si="74"/>
        <v>-1573597758.2176478</v>
      </c>
      <c r="V1512" s="3">
        <f t="shared" si="75"/>
        <v>2.7953579098326009</v>
      </c>
    </row>
    <row r="1513" spans="13:22" x14ac:dyDescent="0.25">
      <c r="M1513" s="3">
        <v>1509</v>
      </c>
      <c r="N1513" s="122">
        <f>('CBA Result'!$G$163*_xlfn.GAMMA.INV(T1513,IF($O$2="Railway",$D$31,$D$32),IF($O$2="Railway",$F$31,$F$32)))</f>
        <v>323085902.45677543</v>
      </c>
      <c r="O1513" s="122">
        <f>'CBA Result'!$G$162+'CBA Result'!$G$166+'CBA Result'!$G$167+'CBA Result'!$G$168+'CBA Result'!$G$169</f>
        <v>36081859.323037572</v>
      </c>
      <c r="P1513" s="122">
        <f>'CBA Result'!$G$164+'CBA Result'!$G$165</f>
        <v>3215028601.0041852</v>
      </c>
      <c r="Q1513" s="122">
        <f>'CBA Result'!$G$149</f>
        <v>-2742713597.7746048</v>
      </c>
      <c r="R1513" s="3">
        <v>8.2045149383892957E-2</v>
      </c>
      <c r="S1513" s="122">
        <f t="shared" si="73"/>
        <v>1876252462.2347801</v>
      </c>
      <c r="T1513" s="3">
        <v>0.28198546637897848</v>
      </c>
      <c r="U1513" s="122">
        <f t="shared" si="74"/>
        <v>-1526952492.9955454</v>
      </c>
      <c r="V1513" s="3">
        <f t="shared" si="75"/>
        <v>1.4639749659985752</v>
      </c>
    </row>
    <row r="1514" spans="13:22" x14ac:dyDescent="0.25">
      <c r="M1514" s="3">
        <v>1510</v>
      </c>
      <c r="N1514" s="122">
        <f>('CBA Result'!$G$163*_xlfn.GAMMA.INV(T1514,IF($O$2="Railway",$D$31,$D$32),IF($O$2="Railway",$F$31,$F$32)))</f>
        <v>463919310.82711732</v>
      </c>
      <c r="O1514" s="122">
        <f>'CBA Result'!$G$162+'CBA Result'!$G$166+'CBA Result'!$G$167+'CBA Result'!$G$168+'CBA Result'!$G$169</f>
        <v>36081859.323037572</v>
      </c>
      <c r="P1514" s="122">
        <f>'CBA Result'!$G$164+'CBA Result'!$G$165</f>
        <v>3215028601.0041852</v>
      </c>
      <c r="Q1514" s="122">
        <f>'CBA Result'!$G$149</f>
        <v>-2742713597.7746048</v>
      </c>
      <c r="R1514" s="3">
        <v>0.93636471036394131</v>
      </c>
      <c r="S1514" s="122">
        <f t="shared" si="73"/>
        <v>6467415034.4444027</v>
      </c>
      <c r="T1514" s="3">
        <v>0.66214327318392485</v>
      </c>
      <c r="U1514" s="122">
        <f t="shared" si="74"/>
        <v>-2192552329.9829345</v>
      </c>
      <c r="V1514" s="3">
        <f t="shared" si="75"/>
        <v>3.1777650682794825</v>
      </c>
    </row>
    <row r="1515" spans="13:22" x14ac:dyDescent="0.25">
      <c r="M1515" s="3">
        <v>1511</v>
      </c>
      <c r="N1515" s="122">
        <f>('CBA Result'!$G$163*_xlfn.GAMMA.INV(T1515,IF($O$2="Railway",$D$31,$D$32),IF($O$2="Railway",$F$31,$F$32)))</f>
        <v>367210999.87662184</v>
      </c>
      <c r="O1515" s="122">
        <f>'CBA Result'!$G$162+'CBA Result'!$G$166+'CBA Result'!$G$167+'CBA Result'!$G$168+'CBA Result'!$G$169</f>
        <v>36081859.323037572</v>
      </c>
      <c r="P1515" s="122">
        <f>'CBA Result'!$G$164+'CBA Result'!$G$165</f>
        <v>3215028601.0041852</v>
      </c>
      <c r="Q1515" s="122">
        <f>'CBA Result'!$G$149</f>
        <v>-2742713597.7746048</v>
      </c>
      <c r="R1515" s="3">
        <v>0.83423291465079474</v>
      </c>
      <c r="S1515" s="122">
        <f t="shared" si="73"/>
        <v>5560883392.4111814</v>
      </c>
      <c r="T1515" s="3">
        <v>0.40586445850175135</v>
      </c>
      <c r="U1515" s="122">
        <f t="shared" si="74"/>
        <v>-1735494329.6914995</v>
      </c>
      <c r="V1515" s="3">
        <f t="shared" si="75"/>
        <v>3.4365864235759442</v>
      </c>
    </row>
    <row r="1516" spans="13:22" x14ac:dyDescent="0.25">
      <c r="M1516" s="3">
        <v>1512</v>
      </c>
      <c r="N1516" s="122">
        <f>('CBA Result'!$G$163*_xlfn.GAMMA.INV(T1516,IF($O$2="Railway",$D$31,$D$32),IF($O$2="Railway",$F$31,$F$32)))</f>
        <v>679563559.81176245</v>
      </c>
      <c r="O1516" s="122">
        <f>'CBA Result'!$G$162+'CBA Result'!$G$166+'CBA Result'!$G$167+'CBA Result'!$G$168+'CBA Result'!$G$169</f>
        <v>36081859.323037572</v>
      </c>
      <c r="P1516" s="122">
        <f>'CBA Result'!$G$164+'CBA Result'!$G$165</f>
        <v>3215028601.0041852</v>
      </c>
      <c r="Q1516" s="122">
        <f>'CBA Result'!$G$149</f>
        <v>-2742713597.7746048</v>
      </c>
      <c r="R1516" s="3">
        <v>0.35675799516578743</v>
      </c>
      <c r="S1516" s="122">
        <f t="shared" si="73"/>
        <v>3249619409.3535886</v>
      </c>
      <c r="T1516" s="3">
        <v>0.94628383785952275</v>
      </c>
      <c r="U1516" s="122">
        <f t="shared" si="74"/>
        <v>-3211719434.0979433</v>
      </c>
      <c r="V1516" s="3">
        <f t="shared" si="75"/>
        <v>1.2346236680546441</v>
      </c>
    </row>
    <row r="1517" spans="13:22" x14ac:dyDescent="0.25">
      <c r="M1517" s="3">
        <v>1513</v>
      </c>
      <c r="N1517" s="122">
        <f>('CBA Result'!$G$163*_xlfn.GAMMA.INV(T1517,IF($O$2="Railway",$D$31,$D$32),IF($O$2="Railway",$F$31,$F$32)))</f>
        <v>99489204.415186629</v>
      </c>
      <c r="O1517" s="122">
        <f>'CBA Result'!$G$162+'CBA Result'!$G$166+'CBA Result'!$G$167+'CBA Result'!$G$168+'CBA Result'!$G$169</f>
        <v>36081859.323037572</v>
      </c>
      <c r="P1517" s="122">
        <f>'CBA Result'!$G$164+'CBA Result'!$G$165</f>
        <v>3215028601.0041852</v>
      </c>
      <c r="Q1517" s="122">
        <f>'CBA Result'!$G$149</f>
        <v>-2742713597.7746048</v>
      </c>
      <c r="R1517" s="3">
        <v>0.65112781151733246</v>
      </c>
      <c r="S1517" s="122">
        <f t="shared" si="73"/>
        <v>4536506836.6240044</v>
      </c>
      <c r="T1517" s="3">
        <v>8.0640387179242712E-4</v>
      </c>
      <c r="U1517" s="122">
        <f t="shared" si="74"/>
        <v>-470200920.4138422</v>
      </c>
      <c r="V1517" s="3">
        <f t="shared" si="75"/>
        <v>9.9363435874394934</v>
      </c>
    </row>
    <row r="1518" spans="13:22" x14ac:dyDescent="0.25">
      <c r="M1518" s="3">
        <v>1514</v>
      </c>
      <c r="N1518" s="122">
        <f>('CBA Result'!$G$163*_xlfn.GAMMA.INV(T1518,IF($O$2="Railway",$D$31,$D$32),IF($O$2="Railway",$F$31,$F$32)))</f>
        <v>270048776.05973738</v>
      </c>
      <c r="O1518" s="122">
        <f>'CBA Result'!$G$162+'CBA Result'!$G$166+'CBA Result'!$G$167+'CBA Result'!$G$168+'CBA Result'!$G$169</f>
        <v>36081859.323037572</v>
      </c>
      <c r="P1518" s="122">
        <f>'CBA Result'!$G$164+'CBA Result'!$G$165</f>
        <v>3215028601.0041852</v>
      </c>
      <c r="Q1518" s="122">
        <f>'CBA Result'!$G$149</f>
        <v>-2742713597.7746048</v>
      </c>
      <c r="R1518" s="3">
        <v>0.39291739736128728</v>
      </c>
      <c r="S1518" s="122">
        <f t="shared" si="73"/>
        <v>3403436301.5656242</v>
      </c>
      <c r="T1518" s="3">
        <v>0.15176817659844921</v>
      </c>
      <c r="U1518" s="122">
        <f t="shared" si="74"/>
        <v>-1276291069.0291688</v>
      </c>
      <c r="V1518" s="3">
        <f t="shared" si="75"/>
        <v>2.9065211118104433</v>
      </c>
    </row>
    <row r="1519" spans="13:22" x14ac:dyDescent="0.25">
      <c r="M1519" s="3">
        <v>1515</v>
      </c>
      <c r="N1519" s="122">
        <f>('CBA Result'!$G$163*_xlfn.GAMMA.INV(T1519,IF($O$2="Railway",$D$31,$D$32),IF($O$2="Railway",$F$31,$F$32)))</f>
        <v>307541996.81897962</v>
      </c>
      <c r="O1519" s="122">
        <f>'CBA Result'!$G$162+'CBA Result'!$G$166+'CBA Result'!$G$167+'CBA Result'!$G$168+'CBA Result'!$G$169</f>
        <v>36081859.323037572</v>
      </c>
      <c r="P1519" s="122">
        <f>'CBA Result'!$G$164+'CBA Result'!$G$165</f>
        <v>3215028601.0041852</v>
      </c>
      <c r="Q1519" s="122">
        <f>'CBA Result'!$G$149</f>
        <v>-2742713597.7746048</v>
      </c>
      <c r="R1519" s="3">
        <v>8.8211075729597965E-2</v>
      </c>
      <c r="S1519" s="122">
        <f t="shared" si="73"/>
        <v>1918412130.8646922</v>
      </c>
      <c r="T1519" s="3">
        <v>0.24078843266619776</v>
      </c>
      <c r="U1519" s="122">
        <f t="shared" si="74"/>
        <v>-1453489660.7146003</v>
      </c>
      <c r="V1519" s="3">
        <f t="shared" si="75"/>
        <v>1.5562793793074468</v>
      </c>
    </row>
    <row r="1520" spans="13:22" x14ac:dyDescent="0.25">
      <c r="M1520" s="3">
        <v>1516</v>
      </c>
      <c r="N1520" s="122">
        <f>('CBA Result'!$G$163*_xlfn.GAMMA.INV(T1520,IF($O$2="Railway",$D$31,$D$32),IF($O$2="Railway",$F$31,$F$32)))</f>
        <v>386606465.34244794</v>
      </c>
      <c r="O1520" s="122">
        <f>'CBA Result'!$G$162+'CBA Result'!$G$166+'CBA Result'!$G$167+'CBA Result'!$G$168+'CBA Result'!$G$169</f>
        <v>36081859.323037572</v>
      </c>
      <c r="P1520" s="122">
        <f>'CBA Result'!$G$164+'CBA Result'!$G$165</f>
        <v>3215028601.0041852</v>
      </c>
      <c r="Q1520" s="122">
        <f>'CBA Result'!$G$149</f>
        <v>-2742713597.7746048</v>
      </c>
      <c r="R1520" s="3">
        <v>0.20953448265687924</v>
      </c>
      <c r="S1520" s="122">
        <f t="shared" si="73"/>
        <v>2590173154.3112931</v>
      </c>
      <c r="T1520" s="3">
        <v>0.46097345512982379</v>
      </c>
      <c r="U1520" s="122">
        <f t="shared" si="74"/>
        <v>-1827160212.1105392</v>
      </c>
      <c r="V1520" s="3">
        <f t="shared" si="75"/>
        <v>1.648931198811868</v>
      </c>
    </row>
    <row r="1521" spans="13:22" x14ac:dyDescent="0.25">
      <c r="M1521" s="3">
        <v>1517</v>
      </c>
      <c r="N1521" s="122">
        <f>('CBA Result'!$G$163*_xlfn.GAMMA.INV(T1521,IF($O$2="Railway",$D$31,$D$32),IF($O$2="Railway",$F$31,$F$32)))</f>
        <v>358598172.92540765</v>
      </c>
      <c r="O1521" s="122">
        <f>'CBA Result'!$G$162+'CBA Result'!$G$166+'CBA Result'!$G$167+'CBA Result'!$G$168+'CBA Result'!$G$169</f>
        <v>36081859.323037572</v>
      </c>
      <c r="P1521" s="122">
        <f>'CBA Result'!$G$164+'CBA Result'!$G$165</f>
        <v>3215028601.0041852</v>
      </c>
      <c r="Q1521" s="122">
        <f>'CBA Result'!$G$149</f>
        <v>-2742713597.7746048</v>
      </c>
      <c r="R1521" s="3">
        <v>0.71602510365456862</v>
      </c>
      <c r="S1521" s="122">
        <f t="shared" si="73"/>
        <v>4860269390.9211283</v>
      </c>
      <c r="T1521" s="3">
        <v>0.38130210855207591</v>
      </c>
      <c r="U1521" s="122">
        <f t="shared" si="74"/>
        <v>-1694788816.1271765</v>
      </c>
      <c r="V1521" s="3">
        <f t="shared" si="75"/>
        <v>3.100651463571638</v>
      </c>
    </row>
    <row r="1522" spans="13:22" x14ac:dyDescent="0.25">
      <c r="M1522" s="3">
        <v>1518</v>
      </c>
      <c r="N1522" s="122">
        <f>('CBA Result'!$G$163*_xlfn.GAMMA.INV(T1522,IF($O$2="Railway",$D$31,$D$32),IF($O$2="Railway",$F$31,$F$32)))</f>
        <v>339069273.57773393</v>
      </c>
      <c r="O1522" s="122">
        <f>'CBA Result'!$G$162+'CBA Result'!$G$166+'CBA Result'!$G$167+'CBA Result'!$G$168+'CBA Result'!$G$169</f>
        <v>36081859.323037572</v>
      </c>
      <c r="P1522" s="122">
        <f>'CBA Result'!$G$164+'CBA Result'!$G$165</f>
        <v>3215028601.0041852</v>
      </c>
      <c r="Q1522" s="122">
        <f>'CBA Result'!$G$149</f>
        <v>-2742713597.7746048</v>
      </c>
      <c r="R1522" s="3">
        <v>0.58174777677155509</v>
      </c>
      <c r="S1522" s="122">
        <f t="shared" si="73"/>
        <v>4215820746.4769564</v>
      </c>
      <c r="T1522" s="3">
        <v>0.32606063334910695</v>
      </c>
      <c r="U1522" s="122">
        <f t="shared" si="74"/>
        <v>-1602492305.1446865</v>
      </c>
      <c r="V1522" s="3">
        <f t="shared" si="75"/>
        <v>2.8648948045733151</v>
      </c>
    </row>
    <row r="1523" spans="13:22" x14ac:dyDescent="0.25">
      <c r="M1523" s="3">
        <v>1519</v>
      </c>
      <c r="N1523" s="122">
        <f>('CBA Result'!$G$163*_xlfn.GAMMA.INV(T1523,IF($O$2="Railway",$D$31,$D$32),IF($O$2="Railway",$F$31,$F$32)))</f>
        <v>374636054.58449161</v>
      </c>
      <c r="O1523" s="122">
        <f>'CBA Result'!$G$162+'CBA Result'!$G$166+'CBA Result'!$G$167+'CBA Result'!$G$168+'CBA Result'!$G$169</f>
        <v>36081859.323037572</v>
      </c>
      <c r="P1523" s="122">
        <f>'CBA Result'!$G$164+'CBA Result'!$G$165</f>
        <v>3215028601.0041852</v>
      </c>
      <c r="Q1523" s="122">
        <f>'CBA Result'!$G$149</f>
        <v>-2742713597.7746048</v>
      </c>
      <c r="R1523" s="3">
        <v>0.17502019396500113</v>
      </c>
      <c r="S1523" s="122">
        <f t="shared" si="73"/>
        <v>2418964055.3929391</v>
      </c>
      <c r="T1523" s="3">
        <v>0.42702902848296931</v>
      </c>
      <c r="U1523" s="122">
        <f t="shared" si="74"/>
        <v>-1770586253.2653759</v>
      </c>
      <c r="V1523" s="3">
        <f t="shared" si="75"/>
        <v>1.5981610407749818</v>
      </c>
    </row>
    <row r="1524" spans="13:22" x14ac:dyDescent="0.25">
      <c r="M1524" s="3">
        <v>1520</v>
      </c>
      <c r="N1524" s="122">
        <f>('CBA Result'!$G$163*_xlfn.GAMMA.INV(T1524,IF($O$2="Railway",$D$31,$D$32),IF($O$2="Railway",$F$31,$F$32)))</f>
        <v>347353256.85669446</v>
      </c>
      <c r="O1524" s="122">
        <f>'CBA Result'!$G$162+'CBA Result'!$G$166+'CBA Result'!$G$167+'CBA Result'!$G$168+'CBA Result'!$G$169</f>
        <v>36081859.323037572</v>
      </c>
      <c r="P1524" s="122">
        <f>'CBA Result'!$G$164+'CBA Result'!$G$165</f>
        <v>3215028601.0041852</v>
      </c>
      <c r="Q1524" s="122">
        <f>'CBA Result'!$G$149</f>
        <v>-2742713597.7746048</v>
      </c>
      <c r="R1524" s="3">
        <v>0.45338344934668973</v>
      </c>
      <c r="S1524" s="122">
        <f t="shared" si="73"/>
        <v>3659441464.4050851</v>
      </c>
      <c r="T1524" s="3">
        <v>0.3493683038346731</v>
      </c>
      <c r="U1524" s="122">
        <f t="shared" si="74"/>
        <v>-1641643654.1313064</v>
      </c>
      <c r="V1524" s="3">
        <f t="shared" si="75"/>
        <v>2.4627004590251036</v>
      </c>
    </row>
    <row r="1525" spans="13:22" x14ac:dyDescent="0.25">
      <c r="M1525" s="3">
        <v>1521</v>
      </c>
      <c r="N1525" s="122">
        <f>('CBA Result'!$G$163*_xlfn.GAMMA.INV(T1525,IF($O$2="Railway",$D$31,$D$32),IF($O$2="Railway",$F$31,$F$32)))</f>
        <v>407728955.09315264</v>
      </c>
      <c r="O1525" s="122">
        <f>'CBA Result'!$G$162+'CBA Result'!$G$166+'CBA Result'!$G$167+'CBA Result'!$G$168+'CBA Result'!$G$169</f>
        <v>36081859.323037572</v>
      </c>
      <c r="P1525" s="122">
        <f>'CBA Result'!$G$164+'CBA Result'!$G$165</f>
        <v>3215028601.0041852</v>
      </c>
      <c r="Q1525" s="122">
        <f>'CBA Result'!$G$149</f>
        <v>-2742713597.7746048</v>
      </c>
      <c r="R1525" s="3">
        <v>0.62501818394651143</v>
      </c>
      <c r="S1525" s="122">
        <f t="shared" si="73"/>
        <v>4413353120.6093512</v>
      </c>
      <c r="T1525" s="3">
        <v>0.51971821470995105</v>
      </c>
      <c r="U1525" s="122">
        <f t="shared" si="74"/>
        <v>-1926988270.6480868</v>
      </c>
      <c r="V1525" s="3">
        <f t="shared" si="75"/>
        <v>2.5205985988653552</v>
      </c>
    </row>
    <row r="1526" spans="13:22" x14ac:dyDescent="0.25">
      <c r="M1526" s="3">
        <v>1522</v>
      </c>
      <c r="N1526" s="122">
        <f>('CBA Result'!$G$163*_xlfn.GAMMA.INV(T1526,IF($O$2="Railway",$D$31,$D$32),IF($O$2="Railway",$F$31,$F$32)))</f>
        <v>266601365.46128669</v>
      </c>
      <c r="O1526" s="122">
        <f>'CBA Result'!$G$162+'CBA Result'!$G$166+'CBA Result'!$G$167+'CBA Result'!$G$168+'CBA Result'!$G$169</f>
        <v>36081859.323037572</v>
      </c>
      <c r="P1526" s="122">
        <f>'CBA Result'!$G$164+'CBA Result'!$G$165</f>
        <v>3215028601.0041852</v>
      </c>
      <c r="Q1526" s="122">
        <f>'CBA Result'!$G$149</f>
        <v>-2742713597.7746048</v>
      </c>
      <c r="R1526" s="3">
        <v>0.76892769044390341</v>
      </c>
      <c r="S1526" s="122">
        <f t="shared" si="73"/>
        <v>5150414145.4922533</v>
      </c>
      <c r="T1526" s="3">
        <v>0.14450376937520293</v>
      </c>
      <c r="U1526" s="122">
        <f t="shared" si="74"/>
        <v>-1259998088.8413758</v>
      </c>
      <c r="V1526" s="3">
        <f t="shared" si="75"/>
        <v>4.3278616202433629</v>
      </c>
    </row>
    <row r="1527" spans="13:22" x14ac:dyDescent="0.25">
      <c r="M1527" s="3">
        <v>1523</v>
      </c>
      <c r="N1527" s="122">
        <f>('CBA Result'!$G$163*_xlfn.GAMMA.INV(T1527,IF($O$2="Railway",$D$31,$D$32),IF($O$2="Railway",$F$31,$F$32)))</f>
        <v>624908877.3213799</v>
      </c>
      <c r="O1527" s="122">
        <f>'CBA Result'!$G$162+'CBA Result'!$G$166+'CBA Result'!$G$167+'CBA Result'!$G$168+'CBA Result'!$G$169</f>
        <v>36081859.323037572</v>
      </c>
      <c r="P1527" s="122">
        <f>'CBA Result'!$G$164+'CBA Result'!$G$165</f>
        <v>3215028601.0041852</v>
      </c>
      <c r="Q1527" s="122">
        <f>'CBA Result'!$G$149</f>
        <v>-2742713597.7746048</v>
      </c>
      <c r="R1527" s="3">
        <v>0.96389794178501564</v>
      </c>
      <c r="S1527" s="122">
        <f t="shared" si="73"/>
        <v>6869239649.1383486</v>
      </c>
      <c r="T1527" s="3">
        <v>0.90894144373437014</v>
      </c>
      <c r="U1527" s="122">
        <f t="shared" si="74"/>
        <v>-2953413197.1251469</v>
      </c>
      <c r="V1527" s="3">
        <f t="shared" si="75"/>
        <v>2.5496704603042657</v>
      </c>
    </row>
    <row r="1528" spans="13:22" x14ac:dyDescent="0.25">
      <c r="M1528" s="3">
        <v>1524</v>
      </c>
      <c r="N1528" s="122">
        <f>('CBA Result'!$G$163*_xlfn.GAMMA.INV(T1528,IF($O$2="Railway",$D$31,$D$32),IF($O$2="Railway",$F$31,$F$32)))</f>
        <v>471599741.88595265</v>
      </c>
      <c r="O1528" s="122">
        <f>'CBA Result'!$G$162+'CBA Result'!$G$166+'CBA Result'!$G$167+'CBA Result'!$G$168+'CBA Result'!$G$169</f>
        <v>36081859.323037572</v>
      </c>
      <c r="P1528" s="122">
        <f>'CBA Result'!$G$164+'CBA Result'!$G$165</f>
        <v>3215028601.0041852</v>
      </c>
      <c r="Q1528" s="122">
        <f>'CBA Result'!$G$149</f>
        <v>-2742713597.7746048</v>
      </c>
      <c r="R1528" s="3">
        <v>9.2960751497885297E-2</v>
      </c>
      <c r="S1528" s="122">
        <f t="shared" si="73"/>
        <v>1950009368.3490515</v>
      </c>
      <c r="T1528" s="3">
        <v>0.67953308244429567</v>
      </c>
      <c r="U1528" s="122">
        <f t="shared" si="74"/>
        <v>-2228851200.5414791</v>
      </c>
      <c r="V1528" s="3">
        <f t="shared" si="75"/>
        <v>1.1026716224757256</v>
      </c>
    </row>
    <row r="1529" spans="13:22" x14ac:dyDescent="0.25">
      <c r="M1529" s="3">
        <v>1525</v>
      </c>
      <c r="N1529" s="122">
        <f>('CBA Result'!$G$163*_xlfn.GAMMA.INV(T1529,IF($O$2="Railway",$D$31,$D$32),IF($O$2="Railway",$F$31,$F$32)))</f>
        <v>610591696.26076031</v>
      </c>
      <c r="O1529" s="122">
        <f>'CBA Result'!$G$162+'CBA Result'!$G$166+'CBA Result'!$G$167+'CBA Result'!$G$168+'CBA Result'!$G$169</f>
        <v>36081859.323037572</v>
      </c>
      <c r="P1529" s="122">
        <f>'CBA Result'!$G$164+'CBA Result'!$G$165</f>
        <v>3215028601.0041852</v>
      </c>
      <c r="Q1529" s="122">
        <f>'CBA Result'!$G$149</f>
        <v>-2742713597.7746048</v>
      </c>
      <c r="R1529" s="3">
        <v>0.56493979731058663</v>
      </c>
      <c r="S1529" s="122">
        <f t="shared" si="73"/>
        <v>4140885375.1152411</v>
      </c>
      <c r="T1529" s="3">
        <v>0.89608026673593777</v>
      </c>
      <c r="U1529" s="122">
        <f t="shared" si="74"/>
        <v>-2885748049.4138303</v>
      </c>
      <c r="V1529" s="3">
        <f t="shared" si="75"/>
        <v>1.6590356637931423</v>
      </c>
    </row>
    <row r="1530" spans="13:22" x14ac:dyDescent="0.25">
      <c r="M1530" s="3">
        <v>1526</v>
      </c>
      <c r="N1530" s="122">
        <f>('CBA Result'!$G$163*_xlfn.GAMMA.INV(T1530,IF($O$2="Railway",$D$31,$D$32),IF($O$2="Railway",$F$31,$F$32)))</f>
        <v>576988945.21643448</v>
      </c>
      <c r="O1530" s="122">
        <f>'CBA Result'!$G$162+'CBA Result'!$G$166+'CBA Result'!$G$167+'CBA Result'!$G$168+'CBA Result'!$G$169</f>
        <v>36081859.323037572</v>
      </c>
      <c r="P1530" s="122">
        <f>'CBA Result'!$G$164+'CBA Result'!$G$165</f>
        <v>3215028601.0041852</v>
      </c>
      <c r="Q1530" s="122">
        <f>'CBA Result'!$G$149</f>
        <v>-2742713597.7746048</v>
      </c>
      <c r="R1530" s="3">
        <v>0.39344834365144277</v>
      </c>
      <c r="S1530" s="122">
        <f t="shared" si="73"/>
        <v>3405686841.411613</v>
      </c>
      <c r="T1530" s="3">
        <v>0.85983014945533054</v>
      </c>
      <c r="U1530" s="122">
        <f t="shared" si="74"/>
        <v>-2726936401.8350368</v>
      </c>
      <c r="V1530" s="3">
        <f t="shared" si="75"/>
        <v>1.4737262091065795</v>
      </c>
    </row>
    <row r="1531" spans="13:22" x14ac:dyDescent="0.25">
      <c r="M1531" s="3">
        <v>1527</v>
      </c>
      <c r="N1531" s="122">
        <f>('CBA Result'!$G$163*_xlfn.GAMMA.INV(T1531,IF($O$2="Railway",$D$31,$D$32),IF($O$2="Railway",$F$31,$F$32)))</f>
        <v>167300806.92252043</v>
      </c>
      <c r="O1531" s="122">
        <f>'CBA Result'!$G$162+'CBA Result'!$G$166+'CBA Result'!$G$167+'CBA Result'!$G$168+'CBA Result'!$G$169</f>
        <v>36081859.323037572</v>
      </c>
      <c r="P1531" s="122">
        <f>'CBA Result'!$G$164+'CBA Result'!$G$165</f>
        <v>3215028601.0041852</v>
      </c>
      <c r="Q1531" s="122">
        <f>'CBA Result'!$G$149</f>
        <v>-2742713597.7746048</v>
      </c>
      <c r="R1531" s="3">
        <v>0.45238592044511139</v>
      </c>
      <c r="S1531" s="122">
        <f t="shared" si="73"/>
        <v>3655211442.7748952</v>
      </c>
      <c r="T1531" s="3">
        <v>1.6918633535045635E-2</v>
      </c>
      <c r="U1531" s="122">
        <f t="shared" si="74"/>
        <v>-790688737.16854966</v>
      </c>
      <c r="V1531" s="3">
        <f t="shared" si="75"/>
        <v>4.8800418263677932</v>
      </c>
    </row>
    <row r="1532" spans="13:22" x14ac:dyDescent="0.25">
      <c r="M1532" s="3">
        <v>1528</v>
      </c>
      <c r="N1532" s="122">
        <f>('CBA Result'!$G$163*_xlfn.GAMMA.INV(T1532,IF($O$2="Railway",$D$31,$D$32),IF($O$2="Railway",$F$31,$F$32)))</f>
        <v>583184201.9828527</v>
      </c>
      <c r="O1532" s="122">
        <f>'CBA Result'!$G$162+'CBA Result'!$G$166+'CBA Result'!$G$167+'CBA Result'!$G$168+'CBA Result'!$G$169</f>
        <v>36081859.323037572</v>
      </c>
      <c r="P1532" s="122">
        <f>'CBA Result'!$G$164+'CBA Result'!$G$165</f>
        <v>3215028601.0041852</v>
      </c>
      <c r="Q1532" s="122">
        <f>'CBA Result'!$G$149</f>
        <v>-2742713597.7746048</v>
      </c>
      <c r="R1532" s="3">
        <v>0.68540636709811631</v>
      </c>
      <c r="S1532" s="122">
        <f t="shared" si="73"/>
        <v>4703931639.1704721</v>
      </c>
      <c r="T1532" s="3">
        <v>0.86719700211913964</v>
      </c>
      <c r="U1532" s="122">
        <f t="shared" si="74"/>
        <v>-2756216115.6581907</v>
      </c>
      <c r="V1532" s="3">
        <f t="shared" si="75"/>
        <v>1.9313426368255489</v>
      </c>
    </row>
    <row r="1533" spans="13:22" x14ac:dyDescent="0.25">
      <c r="M1533" s="3">
        <v>1529</v>
      </c>
      <c r="N1533" s="122">
        <f>('CBA Result'!$G$163*_xlfn.GAMMA.INV(T1533,IF($O$2="Railway",$D$31,$D$32),IF($O$2="Railway",$F$31,$F$32)))</f>
        <v>161210345.35752439</v>
      </c>
      <c r="O1533" s="122">
        <f>'CBA Result'!$G$162+'CBA Result'!$G$166+'CBA Result'!$G$167+'CBA Result'!$G$168+'CBA Result'!$G$169</f>
        <v>36081859.323037572</v>
      </c>
      <c r="P1533" s="122">
        <f>'CBA Result'!$G$164+'CBA Result'!$G$165</f>
        <v>3215028601.0041852</v>
      </c>
      <c r="Q1533" s="122">
        <f>'CBA Result'!$G$149</f>
        <v>-2742713597.7746048</v>
      </c>
      <c r="R1533" s="3">
        <v>0.68857058454050823</v>
      </c>
      <c r="S1533" s="122">
        <f t="shared" si="73"/>
        <v>4719765436.1986942</v>
      </c>
      <c r="T1533" s="3">
        <v>1.3885255520891149E-2</v>
      </c>
      <c r="U1533" s="122">
        <f t="shared" si="74"/>
        <v>-761904301.20446908</v>
      </c>
      <c r="V1533" s="3">
        <f t="shared" si="75"/>
        <v>6.4536420559721792</v>
      </c>
    </row>
    <row r="1534" spans="13:22" x14ac:dyDescent="0.25">
      <c r="M1534" s="3">
        <v>1530</v>
      </c>
      <c r="N1534" s="122">
        <f>('CBA Result'!$G$163*_xlfn.GAMMA.INV(T1534,IF($O$2="Railway",$D$31,$D$32),IF($O$2="Railway",$F$31,$F$32)))</f>
        <v>230066022.16146886</v>
      </c>
      <c r="O1534" s="122">
        <f>'CBA Result'!$G$162+'CBA Result'!$G$166+'CBA Result'!$G$167+'CBA Result'!$G$168+'CBA Result'!$G$169</f>
        <v>36081859.323037572</v>
      </c>
      <c r="P1534" s="122">
        <f>'CBA Result'!$G$164+'CBA Result'!$G$165</f>
        <v>3215028601.0041852</v>
      </c>
      <c r="Q1534" s="122">
        <f>'CBA Result'!$G$149</f>
        <v>-2742713597.7746048</v>
      </c>
      <c r="R1534" s="3">
        <v>0.79368945327493667</v>
      </c>
      <c r="S1534" s="122">
        <f t="shared" si="73"/>
        <v>5297689521.0698977</v>
      </c>
      <c r="T1534" s="3">
        <v>7.8961809644663816E-2</v>
      </c>
      <c r="U1534" s="122">
        <f t="shared" si="74"/>
        <v>-1087326569.8741605</v>
      </c>
      <c r="V1534" s="3">
        <f t="shared" si="75"/>
        <v>5.1169883609101205</v>
      </c>
    </row>
    <row r="1535" spans="13:22" x14ac:dyDescent="0.25">
      <c r="M1535" s="3">
        <v>1531</v>
      </c>
      <c r="N1535" s="122">
        <f>('CBA Result'!$G$163*_xlfn.GAMMA.INV(T1535,IF($O$2="Railway",$D$31,$D$32),IF($O$2="Railway",$F$31,$F$32)))</f>
        <v>454000864.44993377</v>
      </c>
      <c r="O1535" s="122">
        <f>'CBA Result'!$G$162+'CBA Result'!$G$166+'CBA Result'!$G$167+'CBA Result'!$G$168+'CBA Result'!$G$169</f>
        <v>36081859.323037572</v>
      </c>
      <c r="P1535" s="122">
        <f>'CBA Result'!$G$164+'CBA Result'!$G$165</f>
        <v>3215028601.0041852</v>
      </c>
      <c r="Q1535" s="122">
        <f>'CBA Result'!$G$149</f>
        <v>-2742713597.7746048</v>
      </c>
      <c r="R1535" s="3">
        <v>0.36830730792952215</v>
      </c>
      <c r="S1535" s="122">
        <f t="shared" si="73"/>
        <v>3298891530.8781066</v>
      </c>
      <c r="T1535" s="3">
        <v>0.63887465491123352</v>
      </c>
      <c r="U1535" s="122">
        <f t="shared" si="74"/>
        <v>-2145676262.9459047</v>
      </c>
      <c r="V1535" s="3">
        <f t="shared" si="75"/>
        <v>1.765864832492954</v>
      </c>
    </row>
    <row r="1536" spans="13:22" x14ac:dyDescent="0.25">
      <c r="M1536" s="3">
        <v>1532</v>
      </c>
      <c r="N1536" s="122">
        <f>('CBA Result'!$G$163*_xlfn.GAMMA.INV(T1536,IF($O$2="Railway",$D$31,$D$32),IF($O$2="Railway",$F$31,$F$32)))</f>
        <v>526361475.28325564</v>
      </c>
      <c r="O1536" s="122">
        <f>'CBA Result'!$G$162+'CBA Result'!$G$166+'CBA Result'!$G$167+'CBA Result'!$G$168+'CBA Result'!$G$169</f>
        <v>36081859.323037572</v>
      </c>
      <c r="P1536" s="122">
        <f>'CBA Result'!$G$164+'CBA Result'!$G$165</f>
        <v>3215028601.0041852</v>
      </c>
      <c r="Q1536" s="122">
        <f>'CBA Result'!$G$149</f>
        <v>-2742713597.7746048</v>
      </c>
      <c r="R1536" s="3">
        <v>0.55048467504625243</v>
      </c>
      <c r="S1536" s="122">
        <f t="shared" si="73"/>
        <v>4077100934.6418228</v>
      </c>
      <c r="T1536" s="3">
        <v>0.78671181727263273</v>
      </c>
      <c r="U1536" s="122">
        <f t="shared" si="74"/>
        <v>-2487663376.1762743</v>
      </c>
      <c r="V1536" s="3">
        <f t="shared" si="75"/>
        <v>1.8650209323656337</v>
      </c>
    </row>
    <row r="1537" spans="13:22" x14ac:dyDescent="0.25">
      <c r="M1537" s="3">
        <v>1533</v>
      </c>
      <c r="N1537" s="122">
        <f>('CBA Result'!$G$163*_xlfn.GAMMA.INV(T1537,IF($O$2="Railway",$D$31,$D$32),IF($O$2="Railway",$F$31,$F$32)))</f>
        <v>424557152.73527139</v>
      </c>
      <c r="O1537" s="122">
        <f>'CBA Result'!$G$162+'CBA Result'!$G$166+'CBA Result'!$G$167+'CBA Result'!$G$168+'CBA Result'!$G$169</f>
        <v>36081859.323037572</v>
      </c>
      <c r="P1537" s="122">
        <f>'CBA Result'!$G$164+'CBA Result'!$G$165</f>
        <v>3215028601.0041852</v>
      </c>
      <c r="Q1537" s="122">
        <f>'CBA Result'!$G$149</f>
        <v>-2742713597.7746048</v>
      </c>
      <c r="R1537" s="3">
        <v>0.55566631451506687</v>
      </c>
      <c r="S1537" s="122">
        <f t="shared" si="73"/>
        <v>4099899956.1676054</v>
      </c>
      <c r="T1537" s="3">
        <v>0.56485393867872158</v>
      </c>
      <c r="U1537" s="122">
        <f t="shared" si="74"/>
        <v>-2006520859.8042874</v>
      </c>
      <c r="V1537" s="3">
        <f t="shared" si="75"/>
        <v>2.2728589867093336</v>
      </c>
    </row>
    <row r="1538" spans="13:22" x14ac:dyDescent="0.25">
      <c r="M1538" s="3">
        <v>1534</v>
      </c>
      <c r="N1538" s="122">
        <f>('CBA Result'!$G$163*_xlfn.GAMMA.INV(T1538,IF($O$2="Railway",$D$31,$D$32),IF($O$2="Railway",$F$31,$F$32)))</f>
        <v>508515101.70622563</v>
      </c>
      <c r="O1538" s="122">
        <f>'CBA Result'!$G$162+'CBA Result'!$G$166+'CBA Result'!$G$167+'CBA Result'!$G$168+'CBA Result'!$G$169</f>
        <v>36081859.323037572</v>
      </c>
      <c r="P1538" s="122">
        <f>'CBA Result'!$G$164+'CBA Result'!$G$165</f>
        <v>3215028601.0041852</v>
      </c>
      <c r="Q1538" s="122">
        <f>'CBA Result'!$G$149</f>
        <v>-2742713597.7746048</v>
      </c>
      <c r="R1538" s="3">
        <v>0.33323449246119474</v>
      </c>
      <c r="S1538" s="122">
        <f t="shared" si="73"/>
        <v>3148659245.4677329</v>
      </c>
      <c r="T1538" s="3">
        <v>0.75506922416390065</v>
      </c>
      <c r="U1538" s="122">
        <f t="shared" si="74"/>
        <v>-2403318734.6516519</v>
      </c>
      <c r="V1538" s="3">
        <f t="shared" si="75"/>
        <v>1.5367317506607436</v>
      </c>
    </row>
    <row r="1539" spans="13:22" x14ac:dyDescent="0.25">
      <c r="M1539" s="3">
        <v>1535</v>
      </c>
      <c r="N1539" s="122">
        <f>('CBA Result'!$G$163*_xlfn.GAMMA.INV(T1539,IF($O$2="Railway",$D$31,$D$32),IF($O$2="Railway",$F$31,$F$32)))</f>
        <v>190228877.01217481</v>
      </c>
      <c r="O1539" s="122">
        <f>'CBA Result'!$G$162+'CBA Result'!$G$166+'CBA Result'!$G$167+'CBA Result'!$G$168+'CBA Result'!$G$169</f>
        <v>36081859.323037572</v>
      </c>
      <c r="P1539" s="122">
        <f>'CBA Result'!$G$164+'CBA Result'!$G$165</f>
        <v>3215028601.0041852</v>
      </c>
      <c r="Q1539" s="122">
        <f>'CBA Result'!$G$149</f>
        <v>-2742713597.7746048</v>
      </c>
      <c r="R1539" s="3">
        <v>0.48615967176448105</v>
      </c>
      <c r="S1539" s="122">
        <f t="shared" si="73"/>
        <v>3798883390.9763093</v>
      </c>
      <c r="T1539" s="3">
        <v>3.2616981294540603E-2</v>
      </c>
      <c r="U1539" s="122">
        <f t="shared" si="74"/>
        <v>-899050239.53295016</v>
      </c>
      <c r="V1539" s="3">
        <f t="shared" si="75"/>
        <v>4.4771626215266673</v>
      </c>
    </row>
    <row r="1540" spans="13:22" x14ac:dyDescent="0.25">
      <c r="M1540" s="3">
        <v>1536</v>
      </c>
      <c r="N1540" s="122">
        <f>('CBA Result'!$G$163*_xlfn.GAMMA.INV(T1540,IF($O$2="Railway",$D$31,$D$32),IF($O$2="Railway",$F$31,$F$32)))</f>
        <v>370027355.54241991</v>
      </c>
      <c r="O1540" s="122">
        <f>'CBA Result'!$G$162+'CBA Result'!$G$166+'CBA Result'!$G$167+'CBA Result'!$G$168+'CBA Result'!$G$169</f>
        <v>36081859.323037572</v>
      </c>
      <c r="P1540" s="122">
        <f>'CBA Result'!$G$164+'CBA Result'!$G$165</f>
        <v>3215028601.0041852</v>
      </c>
      <c r="Q1540" s="122">
        <f>'CBA Result'!$G$149</f>
        <v>-2742713597.7746048</v>
      </c>
      <c r="R1540" s="3">
        <v>0.37178155439575322</v>
      </c>
      <c r="S1540" s="122">
        <f t="shared" si="73"/>
        <v>3313683169.6694245</v>
      </c>
      <c r="T1540" s="3">
        <v>0.41389706244828905</v>
      </c>
      <c r="U1540" s="122">
        <f t="shared" si="74"/>
        <v>-1748804849.5017154</v>
      </c>
      <c r="V1540" s="3">
        <f t="shared" si="75"/>
        <v>2.1270483013554986</v>
      </c>
    </row>
    <row r="1541" spans="13:22" x14ac:dyDescent="0.25">
      <c r="M1541" s="3">
        <v>1537</v>
      </c>
      <c r="N1541" s="122">
        <f>('CBA Result'!$G$163*_xlfn.GAMMA.INV(T1541,IF($O$2="Railway",$D$31,$D$32),IF($O$2="Railway",$F$31,$F$32)))</f>
        <v>481883893.77884895</v>
      </c>
      <c r="O1541" s="122">
        <f>'CBA Result'!$G$162+'CBA Result'!$G$166+'CBA Result'!$G$167+'CBA Result'!$G$168+'CBA Result'!$G$169</f>
        <v>36081859.323037572</v>
      </c>
      <c r="P1541" s="122">
        <f>'CBA Result'!$G$164+'CBA Result'!$G$165</f>
        <v>3215028601.0041852</v>
      </c>
      <c r="Q1541" s="122">
        <f>'CBA Result'!$G$149</f>
        <v>-2742713597.7746048</v>
      </c>
      <c r="R1541" s="3">
        <v>0.39549305610481467</v>
      </c>
      <c r="S1541" s="122">
        <f t="shared" si="73"/>
        <v>3414352384.8715429</v>
      </c>
      <c r="T1541" s="3">
        <v>0.70193100445376855</v>
      </c>
      <c r="U1541" s="122">
        <f t="shared" si="74"/>
        <v>-2277455646.7639623</v>
      </c>
      <c r="V1541" s="3">
        <f t="shared" si="75"/>
        <v>1.7266277582884488</v>
      </c>
    </row>
    <row r="1542" spans="13:22" x14ac:dyDescent="0.25">
      <c r="M1542" s="3">
        <v>1538</v>
      </c>
      <c r="N1542" s="122">
        <f>('CBA Result'!$G$163*_xlfn.GAMMA.INV(T1542,IF($O$2="Railway",$D$31,$D$32),IF($O$2="Railway",$F$31,$F$32)))</f>
        <v>514728667.47420174</v>
      </c>
      <c r="O1542" s="122">
        <f>'CBA Result'!$G$162+'CBA Result'!$G$166+'CBA Result'!$G$167+'CBA Result'!$G$168+'CBA Result'!$G$169</f>
        <v>36081859.323037572</v>
      </c>
      <c r="P1542" s="122">
        <f>'CBA Result'!$G$164+'CBA Result'!$G$165</f>
        <v>3215028601.0041852</v>
      </c>
      <c r="Q1542" s="122">
        <f>'CBA Result'!$G$149</f>
        <v>-2742713597.7746048</v>
      </c>
      <c r="R1542" s="3">
        <v>0.34780624168553487</v>
      </c>
      <c r="S1542" s="122">
        <f t="shared" ref="S1542:S1605" si="76">_xlfn.BETA.INV(R1542,IF($O$2="Railway",$I$30,$J$30),IF($O$2="Railway",$I$31,$J$31),IF($O$2="Railway",$I$27,$J$27),IF($O$2="Railway",$I$29,$J$29))*P1542</f>
        <v>3211305584.750144</v>
      </c>
      <c r="T1542" s="3">
        <v>0.76644633626413372</v>
      </c>
      <c r="U1542" s="122">
        <f t="shared" ref="U1542:U1605" si="77">_xlfn.GAMMA.INV(T1542,IF($O$2="Railway",$D$31,$D$32),IF($O$2="Railway",$F$31,$F$32))*Q1542</f>
        <v>-2432684979.5656409</v>
      </c>
      <c r="V1542" s="3">
        <f t="shared" ref="V1542:V1605" si="78">(N1542+O1542+S1542)/-U1542</f>
        <v>1.5464871708210712</v>
      </c>
    </row>
    <row r="1543" spans="13:22" x14ac:dyDescent="0.25">
      <c r="M1543" s="3">
        <v>1539</v>
      </c>
      <c r="N1543" s="122">
        <f>('CBA Result'!$G$163*_xlfn.GAMMA.INV(T1543,IF($O$2="Railway",$D$31,$D$32),IF($O$2="Railway",$F$31,$F$32)))</f>
        <v>502955193.05112952</v>
      </c>
      <c r="O1543" s="122">
        <f>'CBA Result'!$G$162+'CBA Result'!$G$166+'CBA Result'!$G$167+'CBA Result'!$G$168+'CBA Result'!$G$169</f>
        <v>36081859.323037572</v>
      </c>
      <c r="P1543" s="122">
        <f>'CBA Result'!$G$164+'CBA Result'!$G$165</f>
        <v>3215028601.0041852</v>
      </c>
      <c r="Q1543" s="122">
        <f>'CBA Result'!$G$149</f>
        <v>-2742713597.7746048</v>
      </c>
      <c r="R1543" s="3">
        <v>0.23880478952408157</v>
      </c>
      <c r="S1543" s="122">
        <f t="shared" si="76"/>
        <v>2728507502.6425152</v>
      </c>
      <c r="T1543" s="3">
        <v>0.74456112449157774</v>
      </c>
      <c r="U1543" s="122">
        <f t="shared" si="77"/>
        <v>-2377041771.4131761</v>
      </c>
      <c r="V1543" s="3">
        <f t="shared" si="78"/>
        <v>1.3746264766201786</v>
      </c>
    </row>
    <row r="1544" spans="13:22" x14ac:dyDescent="0.25">
      <c r="M1544" s="3">
        <v>1540</v>
      </c>
      <c r="N1544" s="122">
        <f>('CBA Result'!$G$163*_xlfn.GAMMA.INV(T1544,IF($O$2="Railway",$D$31,$D$32),IF($O$2="Railway",$F$31,$F$32)))</f>
        <v>327781489.21828538</v>
      </c>
      <c r="O1544" s="122">
        <f>'CBA Result'!$G$162+'CBA Result'!$G$166+'CBA Result'!$G$167+'CBA Result'!$G$168+'CBA Result'!$G$169</f>
        <v>36081859.323037572</v>
      </c>
      <c r="P1544" s="122">
        <f>'CBA Result'!$G$164+'CBA Result'!$G$165</f>
        <v>3215028601.0041852</v>
      </c>
      <c r="Q1544" s="122">
        <f>'CBA Result'!$G$149</f>
        <v>-2742713597.7746048</v>
      </c>
      <c r="R1544" s="3">
        <v>0.10531770157005571</v>
      </c>
      <c r="S1544" s="122">
        <f t="shared" si="76"/>
        <v>2029094710.080162</v>
      </c>
      <c r="T1544" s="3">
        <v>0.29478301722304556</v>
      </c>
      <c r="U1544" s="122">
        <f t="shared" si="77"/>
        <v>-1549144541.1692467</v>
      </c>
      <c r="V1544" s="3">
        <f t="shared" si="78"/>
        <v>1.5446964405370163</v>
      </c>
    </row>
    <row r="1545" spans="13:22" x14ac:dyDescent="0.25">
      <c r="M1545" s="3">
        <v>1541</v>
      </c>
      <c r="N1545" s="122">
        <f>('CBA Result'!$G$163*_xlfn.GAMMA.INV(T1545,IF($O$2="Railway",$D$31,$D$32),IF($O$2="Railway",$F$31,$F$32)))</f>
        <v>249409613.37790158</v>
      </c>
      <c r="O1545" s="122">
        <f>'CBA Result'!$G$162+'CBA Result'!$G$166+'CBA Result'!$G$167+'CBA Result'!$G$168+'CBA Result'!$G$169</f>
        <v>36081859.323037572</v>
      </c>
      <c r="P1545" s="122">
        <f>'CBA Result'!$G$164+'CBA Result'!$G$165</f>
        <v>3215028601.0041852</v>
      </c>
      <c r="Q1545" s="122">
        <f>'CBA Result'!$G$149</f>
        <v>-2742713597.7746048</v>
      </c>
      <c r="R1545" s="3">
        <v>0.52248923797978342</v>
      </c>
      <c r="S1545" s="122">
        <f t="shared" si="76"/>
        <v>3955039743.5693707</v>
      </c>
      <c r="T1545" s="3">
        <v>0.11097642649016071</v>
      </c>
      <c r="U1545" s="122">
        <f t="shared" si="77"/>
        <v>-1178747286.8005834</v>
      </c>
      <c r="V1545" s="3">
        <f t="shared" si="78"/>
        <v>3.5974896941482499</v>
      </c>
    </row>
    <row r="1546" spans="13:22" x14ac:dyDescent="0.25">
      <c r="M1546" s="3">
        <v>1542</v>
      </c>
      <c r="N1546" s="122">
        <f>('CBA Result'!$G$163*_xlfn.GAMMA.INV(T1546,IF($O$2="Railway",$D$31,$D$32),IF($O$2="Railway",$F$31,$F$32)))</f>
        <v>332074288.78173238</v>
      </c>
      <c r="O1546" s="122">
        <f>'CBA Result'!$G$162+'CBA Result'!$G$166+'CBA Result'!$G$167+'CBA Result'!$G$168+'CBA Result'!$G$169</f>
        <v>36081859.323037572</v>
      </c>
      <c r="P1546" s="122">
        <f>'CBA Result'!$G$164+'CBA Result'!$G$165</f>
        <v>3215028601.0041852</v>
      </c>
      <c r="Q1546" s="122">
        <f>'CBA Result'!$G$149</f>
        <v>-2742713597.7746048</v>
      </c>
      <c r="R1546" s="3">
        <v>0.82616061930960538</v>
      </c>
      <c r="S1546" s="122">
        <f t="shared" si="76"/>
        <v>5505879423.7935076</v>
      </c>
      <c r="T1546" s="3">
        <v>0.30660002488953686</v>
      </c>
      <c r="U1546" s="122">
        <f t="shared" si="77"/>
        <v>-1569432956.558131</v>
      </c>
      <c r="V1546" s="3">
        <f t="shared" si="78"/>
        <v>3.7427757250493969</v>
      </c>
    </row>
    <row r="1547" spans="13:22" x14ac:dyDescent="0.25">
      <c r="M1547" s="3">
        <v>1543</v>
      </c>
      <c r="N1547" s="122">
        <f>('CBA Result'!$G$163*_xlfn.GAMMA.INV(T1547,IF($O$2="Railway",$D$31,$D$32),IF($O$2="Railway",$F$31,$F$32)))</f>
        <v>531543975.61814803</v>
      </c>
      <c r="O1547" s="122">
        <f>'CBA Result'!$G$162+'CBA Result'!$G$166+'CBA Result'!$G$167+'CBA Result'!$G$168+'CBA Result'!$G$169</f>
        <v>36081859.323037572</v>
      </c>
      <c r="P1547" s="122">
        <f>'CBA Result'!$G$164+'CBA Result'!$G$165</f>
        <v>3215028601.0041852</v>
      </c>
      <c r="Q1547" s="122">
        <f>'CBA Result'!$G$149</f>
        <v>-2742713597.7746048</v>
      </c>
      <c r="R1547" s="3">
        <v>0.24418200470375817</v>
      </c>
      <c r="S1547" s="122">
        <f t="shared" si="76"/>
        <v>2753378319.8952637</v>
      </c>
      <c r="T1547" s="3">
        <v>0.79530985249864194</v>
      </c>
      <c r="U1547" s="122">
        <f t="shared" si="77"/>
        <v>-2512156651.0178556</v>
      </c>
      <c r="V1547" s="3">
        <f t="shared" si="78"/>
        <v>1.3219733544446248</v>
      </c>
    </row>
    <row r="1548" spans="13:22" x14ac:dyDescent="0.25">
      <c r="M1548" s="3">
        <v>1544</v>
      </c>
      <c r="N1548" s="122">
        <f>('CBA Result'!$G$163*_xlfn.GAMMA.INV(T1548,IF($O$2="Railway",$D$31,$D$32),IF($O$2="Railway",$F$31,$F$32)))</f>
        <v>173167256.73315457</v>
      </c>
      <c r="O1548" s="122">
        <f>'CBA Result'!$G$162+'CBA Result'!$G$166+'CBA Result'!$G$167+'CBA Result'!$G$168+'CBA Result'!$G$169</f>
        <v>36081859.323037572</v>
      </c>
      <c r="P1548" s="122">
        <f>'CBA Result'!$G$164+'CBA Result'!$G$165</f>
        <v>3215028601.0041852</v>
      </c>
      <c r="Q1548" s="122">
        <f>'CBA Result'!$G$149</f>
        <v>-2742713597.7746048</v>
      </c>
      <c r="R1548" s="3">
        <v>0.42190357991716188</v>
      </c>
      <c r="S1548" s="122">
        <f t="shared" si="76"/>
        <v>3526148198.5502663</v>
      </c>
      <c r="T1548" s="3">
        <v>2.0265039400423124E-2</v>
      </c>
      <c r="U1548" s="122">
        <f t="shared" si="77"/>
        <v>-818414459.94154954</v>
      </c>
      <c r="V1548" s="3">
        <f t="shared" si="78"/>
        <v>4.5641878259008735</v>
      </c>
    </row>
    <row r="1549" spans="13:22" x14ac:dyDescent="0.25">
      <c r="M1549" s="3">
        <v>1545</v>
      </c>
      <c r="N1549" s="122">
        <f>('CBA Result'!$G$163*_xlfn.GAMMA.INV(T1549,IF($O$2="Railway",$D$31,$D$32),IF($O$2="Railway",$F$31,$F$32)))</f>
        <v>220206173.61228642</v>
      </c>
      <c r="O1549" s="122">
        <f>'CBA Result'!$G$162+'CBA Result'!$G$166+'CBA Result'!$G$167+'CBA Result'!$G$168+'CBA Result'!$G$169</f>
        <v>36081859.323037572</v>
      </c>
      <c r="P1549" s="122">
        <f>'CBA Result'!$G$164+'CBA Result'!$G$165</f>
        <v>3215028601.0041852</v>
      </c>
      <c r="Q1549" s="122">
        <f>'CBA Result'!$G$149</f>
        <v>-2742713597.7746048</v>
      </c>
      <c r="R1549" s="3">
        <v>0.5504545463473175</v>
      </c>
      <c r="S1549" s="122">
        <f t="shared" si="76"/>
        <v>4076968574.5496569</v>
      </c>
      <c r="T1549" s="3">
        <v>6.5055720614921264E-2</v>
      </c>
      <c r="U1549" s="122">
        <f t="shared" si="77"/>
        <v>-1040727444.9719316</v>
      </c>
      <c r="V1549" s="3">
        <f t="shared" si="78"/>
        <v>4.1636805375127288</v>
      </c>
    </row>
    <row r="1550" spans="13:22" x14ac:dyDescent="0.25">
      <c r="M1550" s="3">
        <v>1546</v>
      </c>
      <c r="N1550" s="122">
        <f>('CBA Result'!$G$163*_xlfn.GAMMA.INV(T1550,IF($O$2="Railway",$D$31,$D$32),IF($O$2="Railway",$F$31,$F$32)))</f>
        <v>662458658.4592967</v>
      </c>
      <c r="O1550" s="122">
        <f>'CBA Result'!$G$162+'CBA Result'!$G$166+'CBA Result'!$G$167+'CBA Result'!$G$168+'CBA Result'!$G$169</f>
        <v>36081859.323037572</v>
      </c>
      <c r="P1550" s="122">
        <f>'CBA Result'!$G$164+'CBA Result'!$G$165</f>
        <v>3215028601.0041852</v>
      </c>
      <c r="Q1550" s="122">
        <f>'CBA Result'!$G$149</f>
        <v>-2742713597.7746048</v>
      </c>
      <c r="R1550" s="3">
        <v>0.45714479733632585</v>
      </c>
      <c r="S1550" s="122">
        <f t="shared" si="76"/>
        <v>3675397153.4946561</v>
      </c>
      <c r="T1550" s="3">
        <v>0.93639257534933962</v>
      </c>
      <c r="U1550" s="122">
        <f t="shared" si="77"/>
        <v>-3130879101.6538968</v>
      </c>
      <c r="V1550" s="3">
        <f t="shared" si="78"/>
        <v>1.39703180137695</v>
      </c>
    </row>
    <row r="1551" spans="13:22" x14ac:dyDescent="0.25">
      <c r="M1551" s="3">
        <v>1547</v>
      </c>
      <c r="N1551" s="122">
        <f>('CBA Result'!$G$163*_xlfn.GAMMA.INV(T1551,IF($O$2="Railway",$D$31,$D$32),IF($O$2="Railway",$F$31,$F$32)))</f>
        <v>298819167.48443329</v>
      </c>
      <c r="O1551" s="122">
        <f>'CBA Result'!$G$162+'CBA Result'!$G$166+'CBA Result'!$G$167+'CBA Result'!$G$168+'CBA Result'!$G$169</f>
        <v>36081859.323037572</v>
      </c>
      <c r="P1551" s="122">
        <f>'CBA Result'!$G$164+'CBA Result'!$G$165</f>
        <v>3215028601.0041852</v>
      </c>
      <c r="Q1551" s="122">
        <f>'CBA Result'!$G$149</f>
        <v>-2742713597.7746048</v>
      </c>
      <c r="R1551" s="3">
        <v>0.54163016277589437</v>
      </c>
      <c r="S1551" s="122">
        <f t="shared" si="76"/>
        <v>4038299633.622365</v>
      </c>
      <c r="T1551" s="3">
        <v>0.21861951096094645</v>
      </c>
      <c r="U1551" s="122">
        <f t="shared" si="77"/>
        <v>-1412264259.3675325</v>
      </c>
      <c r="V1551" s="3">
        <f t="shared" si="78"/>
        <v>3.0965880722552077</v>
      </c>
    </row>
    <row r="1552" spans="13:22" x14ac:dyDescent="0.25">
      <c r="M1552" s="3">
        <v>1548</v>
      </c>
      <c r="N1552" s="122">
        <f>('CBA Result'!$G$163*_xlfn.GAMMA.INV(T1552,IF($O$2="Railway",$D$31,$D$32),IF($O$2="Railway",$F$31,$F$32)))</f>
        <v>590518162.04396451</v>
      </c>
      <c r="O1552" s="122">
        <f>'CBA Result'!$G$162+'CBA Result'!$G$166+'CBA Result'!$G$167+'CBA Result'!$G$168+'CBA Result'!$G$169</f>
        <v>36081859.323037572</v>
      </c>
      <c r="P1552" s="122">
        <f>'CBA Result'!$G$164+'CBA Result'!$G$165</f>
        <v>3215028601.0041852</v>
      </c>
      <c r="Q1552" s="122">
        <f>'CBA Result'!$G$149</f>
        <v>-2742713597.7746048</v>
      </c>
      <c r="R1552" s="3">
        <v>0.57568501623906243</v>
      </c>
      <c r="S1552" s="122">
        <f t="shared" si="76"/>
        <v>4188689160.2134538</v>
      </c>
      <c r="T1552" s="3">
        <v>0.87550639701319344</v>
      </c>
      <c r="U1552" s="122">
        <f t="shared" si="77"/>
        <v>-2790877512.2517562</v>
      </c>
      <c r="V1552" s="3">
        <f t="shared" si="78"/>
        <v>1.725367437460682</v>
      </c>
    </row>
    <row r="1553" spans="13:22" x14ac:dyDescent="0.25">
      <c r="M1553" s="3">
        <v>1549</v>
      </c>
      <c r="N1553" s="122">
        <f>('CBA Result'!$G$163*_xlfn.GAMMA.INV(T1553,IF($O$2="Railway",$D$31,$D$32),IF($O$2="Railway",$F$31,$F$32)))</f>
        <v>114724149.83562325</v>
      </c>
      <c r="O1553" s="122">
        <f>'CBA Result'!$G$162+'CBA Result'!$G$166+'CBA Result'!$G$167+'CBA Result'!$G$168+'CBA Result'!$G$169</f>
        <v>36081859.323037572</v>
      </c>
      <c r="P1553" s="122">
        <f>'CBA Result'!$G$164+'CBA Result'!$G$165</f>
        <v>3215028601.0041852</v>
      </c>
      <c r="Q1553" s="122">
        <f>'CBA Result'!$G$149</f>
        <v>-2742713597.7746048</v>
      </c>
      <c r="R1553" s="3">
        <v>0.34803321733641124</v>
      </c>
      <c r="S1553" s="122">
        <f t="shared" si="76"/>
        <v>3212278539.2347479</v>
      </c>
      <c r="T1553" s="3">
        <v>1.9586664279431787E-3</v>
      </c>
      <c r="U1553" s="122">
        <f t="shared" si="77"/>
        <v>-542203560.31082451</v>
      </c>
      <c r="V1553" s="3">
        <f t="shared" si="78"/>
        <v>6.2026235063183304</v>
      </c>
    </row>
    <row r="1554" spans="13:22" x14ac:dyDescent="0.25">
      <c r="M1554" s="3">
        <v>1550</v>
      </c>
      <c r="N1554" s="122">
        <f>('CBA Result'!$G$163*_xlfn.GAMMA.INV(T1554,IF($O$2="Railway",$D$31,$D$32),IF($O$2="Railway",$F$31,$F$32)))</f>
        <v>412236457.67767549</v>
      </c>
      <c r="O1554" s="122">
        <f>'CBA Result'!$G$162+'CBA Result'!$G$166+'CBA Result'!$G$167+'CBA Result'!$G$168+'CBA Result'!$G$169</f>
        <v>36081859.323037572</v>
      </c>
      <c r="P1554" s="122">
        <f>'CBA Result'!$G$164+'CBA Result'!$G$165</f>
        <v>3215028601.0041852</v>
      </c>
      <c r="Q1554" s="122">
        <f>'CBA Result'!$G$149</f>
        <v>-2742713597.7746048</v>
      </c>
      <c r="R1554" s="3">
        <v>0.32768223468724034</v>
      </c>
      <c r="S1554" s="122">
        <f t="shared" si="76"/>
        <v>3124684727.3755045</v>
      </c>
      <c r="T1554" s="3">
        <v>0.53197760325100207</v>
      </c>
      <c r="U1554" s="122">
        <f t="shared" si="77"/>
        <v>-1948291404.7566442</v>
      </c>
      <c r="V1554" s="3">
        <f t="shared" si="78"/>
        <v>1.8339161357756497</v>
      </c>
    </row>
    <row r="1555" spans="13:22" x14ac:dyDescent="0.25">
      <c r="M1555" s="3">
        <v>1551</v>
      </c>
      <c r="N1555" s="122">
        <f>('CBA Result'!$G$163*_xlfn.GAMMA.INV(T1555,IF($O$2="Railway",$D$31,$D$32),IF($O$2="Railway",$F$31,$F$32)))</f>
        <v>311111372.39584219</v>
      </c>
      <c r="O1555" s="122">
        <f>'CBA Result'!$G$162+'CBA Result'!$G$166+'CBA Result'!$G$167+'CBA Result'!$G$168+'CBA Result'!$G$169</f>
        <v>36081859.323037572</v>
      </c>
      <c r="P1555" s="122">
        <f>'CBA Result'!$G$164+'CBA Result'!$G$165</f>
        <v>3215028601.0041852</v>
      </c>
      <c r="Q1555" s="122">
        <f>'CBA Result'!$G$149</f>
        <v>-2742713597.7746048</v>
      </c>
      <c r="R1555" s="3">
        <v>0.92669099819318013</v>
      </c>
      <c r="S1555" s="122">
        <f t="shared" si="76"/>
        <v>6353677355.6832275</v>
      </c>
      <c r="T1555" s="3">
        <v>0.25007072473803538</v>
      </c>
      <c r="U1555" s="122">
        <f t="shared" si="77"/>
        <v>-1470359065.7059152</v>
      </c>
      <c r="V1555" s="3">
        <f t="shared" si="78"/>
        <v>4.5573021880781468</v>
      </c>
    </row>
    <row r="1556" spans="13:22" x14ac:dyDescent="0.25">
      <c r="M1556" s="3">
        <v>1552</v>
      </c>
      <c r="N1556" s="122">
        <f>('CBA Result'!$G$163*_xlfn.GAMMA.INV(T1556,IF($O$2="Railway",$D$31,$D$32),IF($O$2="Railway",$F$31,$F$32)))</f>
        <v>425360443.85817695</v>
      </c>
      <c r="O1556" s="122">
        <f>'CBA Result'!$G$162+'CBA Result'!$G$166+'CBA Result'!$G$167+'CBA Result'!$G$168+'CBA Result'!$G$169</f>
        <v>36081859.323037572</v>
      </c>
      <c r="P1556" s="122">
        <f>'CBA Result'!$G$164+'CBA Result'!$G$165</f>
        <v>3215028601.0041852</v>
      </c>
      <c r="Q1556" s="122">
        <f>'CBA Result'!$G$149</f>
        <v>-2742713597.7746048</v>
      </c>
      <c r="R1556" s="3">
        <v>0.84120666740139116</v>
      </c>
      <c r="S1556" s="122">
        <f t="shared" si="76"/>
        <v>5609622275.7347374</v>
      </c>
      <c r="T1556" s="3">
        <v>0.5669623729586285</v>
      </c>
      <c r="U1556" s="122">
        <f t="shared" si="77"/>
        <v>-2010317334.2818017</v>
      </c>
      <c r="V1556" s="3">
        <f t="shared" si="78"/>
        <v>3.0199533553168494</v>
      </c>
    </row>
    <row r="1557" spans="13:22" x14ac:dyDescent="0.25">
      <c r="M1557" s="3">
        <v>1553</v>
      </c>
      <c r="N1557" s="122">
        <f>('CBA Result'!$G$163*_xlfn.GAMMA.INV(T1557,IF($O$2="Railway",$D$31,$D$32),IF($O$2="Railway",$F$31,$F$32)))</f>
        <v>306291532.05020785</v>
      </c>
      <c r="O1557" s="122">
        <f>'CBA Result'!$G$162+'CBA Result'!$G$166+'CBA Result'!$G$167+'CBA Result'!$G$168+'CBA Result'!$G$169</f>
        <v>36081859.323037572</v>
      </c>
      <c r="P1557" s="122">
        <f>'CBA Result'!$G$164+'CBA Result'!$G$165</f>
        <v>3215028601.0041852</v>
      </c>
      <c r="Q1557" s="122">
        <f>'CBA Result'!$G$149</f>
        <v>-2742713597.7746048</v>
      </c>
      <c r="R1557" s="3">
        <v>0.58255020568389493</v>
      </c>
      <c r="S1557" s="122">
        <f t="shared" si="76"/>
        <v>4219420725.1307092</v>
      </c>
      <c r="T1557" s="3">
        <v>0.23756433530091514</v>
      </c>
      <c r="U1557" s="122">
        <f t="shared" si="77"/>
        <v>-1447579776.4344139</v>
      </c>
      <c r="V1557" s="3">
        <f t="shared" si="78"/>
        <v>3.1513248463171233</v>
      </c>
    </row>
    <row r="1558" spans="13:22" x14ac:dyDescent="0.25">
      <c r="M1558" s="3">
        <v>1554</v>
      </c>
      <c r="N1558" s="122">
        <f>('CBA Result'!$G$163*_xlfn.GAMMA.INV(T1558,IF($O$2="Railway",$D$31,$D$32),IF($O$2="Railway",$F$31,$F$32)))</f>
        <v>207352763.80271974</v>
      </c>
      <c r="O1558" s="122">
        <f>'CBA Result'!$G$162+'CBA Result'!$G$166+'CBA Result'!$G$167+'CBA Result'!$G$168+'CBA Result'!$G$169</f>
        <v>36081859.323037572</v>
      </c>
      <c r="P1558" s="122">
        <f>'CBA Result'!$G$164+'CBA Result'!$G$165</f>
        <v>3215028601.0041852</v>
      </c>
      <c r="Q1558" s="122">
        <f>'CBA Result'!$G$149</f>
        <v>-2742713597.7746048</v>
      </c>
      <c r="R1558" s="3">
        <v>0.80100515697882624</v>
      </c>
      <c r="S1558" s="122">
        <f t="shared" si="76"/>
        <v>5342956794.9403172</v>
      </c>
      <c r="T1558" s="3">
        <v>4.9369524465989079E-2</v>
      </c>
      <c r="U1558" s="122">
        <f t="shared" si="77"/>
        <v>-979980300.00841224</v>
      </c>
      <c r="V1558" s="3">
        <f t="shared" si="78"/>
        <v>5.7005139981060031</v>
      </c>
    </row>
    <row r="1559" spans="13:22" x14ac:dyDescent="0.25">
      <c r="M1559" s="3">
        <v>1555</v>
      </c>
      <c r="N1559" s="122">
        <f>('CBA Result'!$G$163*_xlfn.GAMMA.INV(T1559,IF($O$2="Railway",$D$31,$D$32),IF($O$2="Railway",$F$31,$F$32)))</f>
        <v>326870428.05821186</v>
      </c>
      <c r="O1559" s="122">
        <f>'CBA Result'!$G$162+'CBA Result'!$G$166+'CBA Result'!$G$167+'CBA Result'!$G$168+'CBA Result'!$G$169</f>
        <v>36081859.323037572</v>
      </c>
      <c r="P1559" s="122">
        <f>'CBA Result'!$G$164+'CBA Result'!$G$165</f>
        <v>3215028601.0041852</v>
      </c>
      <c r="Q1559" s="122">
        <f>'CBA Result'!$G$149</f>
        <v>-2742713597.7746048</v>
      </c>
      <c r="R1559" s="3">
        <v>0.35422486231594619</v>
      </c>
      <c r="S1559" s="122">
        <f t="shared" si="76"/>
        <v>3238789347.0977974</v>
      </c>
      <c r="T1559" s="3">
        <v>0.29228900332947771</v>
      </c>
      <c r="U1559" s="122">
        <f t="shared" si="77"/>
        <v>-1544838729.3121917</v>
      </c>
      <c r="V1559" s="3">
        <f t="shared" si="78"/>
        <v>2.3314677229011793</v>
      </c>
    </row>
    <row r="1560" spans="13:22" x14ac:dyDescent="0.25">
      <c r="M1560" s="3">
        <v>1556</v>
      </c>
      <c r="N1560" s="122">
        <f>('CBA Result'!$G$163*_xlfn.GAMMA.INV(T1560,IF($O$2="Railway",$D$31,$D$32),IF($O$2="Railway",$F$31,$F$32)))</f>
        <v>505884285.16904175</v>
      </c>
      <c r="O1560" s="122">
        <f>'CBA Result'!$G$162+'CBA Result'!$G$166+'CBA Result'!$G$167+'CBA Result'!$G$168+'CBA Result'!$G$169</f>
        <v>36081859.323037572</v>
      </c>
      <c r="P1560" s="122">
        <f>'CBA Result'!$G$164+'CBA Result'!$G$165</f>
        <v>3215028601.0041852</v>
      </c>
      <c r="Q1560" s="122">
        <f>'CBA Result'!$G$149</f>
        <v>-2742713597.7746048</v>
      </c>
      <c r="R1560" s="3">
        <v>0.17256879523466007</v>
      </c>
      <c r="S1560" s="122">
        <f t="shared" si="76"/>
        <v>2406389033.8416209</v>
      </c>
      <c r="T1560" s="3">
        <v>0.75013567047297391</v>
      </c>
      <c r="U1560" s="122">
        <f t="shared" si="77"/>
        <v>-2390885100.6257777</v>
      </c>
      <c r="V1560" s="3">
        <f t="shared" si="78"/>
        <v>1.2331647294811503</v>
      </c>
    </row>
    <row r="1561" spans="13:22" x14ac:dyDescent="0.25">
      <c r="M1561" s="3">
        <v>1557</v>
      </c>
      <c r="N1561" s="122">
        <f>('CBA Result'!$G$163*_xlfn.GAMMA.INV(T1561,IF($O$2="Railway",$D$31,$D$32),IF($O$2="Railway",$F$31,$F$32)))</f>
        <v>680997696.39112055</v>
      </c>
      <c r="O1561" s="122">
        <f>'CBA Result'!$G$162+'CBA Result'!$G$166+'CBA Result'!$G$167+'CBA Result'!$G$168+'CBA Result'!$G$169</f>
        <v>36081859.323037572</v>
      </c>
      <c r="P1561" s="122">
        <f>'CBA Result'!$G$164+'CBA Result'!$G$165</f>
        <v>3215028601.0041852</v>
      </c>
      <c r="Q1561" s="122">
        <f>'CBA Result'!$G$149</f>
        <v>-2742713597.7746048</v>
      </c>
      <c r="R1561" s="3">
        <v>0.76087326430816338</v>
      </c>
      <c r="S1561" s="122">
        <f t="shared" si="76"/>
        <v>5104273358.653224</v>
      </c>
      <c r="T1561" s="3">
        <v>0.94704773693607303</v>
      </c>
      <c r="U1561" s="122">
        <f t="shared" si="77"/>
        <v>-3218497378.9370561</v>
      </c>
      <c r="V1561" s="3">
        <f t="shared" si="78"/>
        <v>1.8087176184962275</v>
      </c>
    </row>
    <row r="1562" spans="13:22" x14ac:dyDescent="0.25">
      <c r="M1562" s="3">
        <v>1558</v>
      </c>
      <c r="N1562" s="122">
        <f>('CBA Result'!$G$163*_xlfn.GAMMA.INV(T1562,IF($O$2="Railway",$D$31,$D$32),IF($O$2="Railway",$F$31,$F$32)))</f>
        <v>503529400.61196786</v>
      </c>
      <c r="O1562" s="122">
        <f>'CBA Result'!$G$162+'CBA Result'!$G$166+'CBA Result'!$G$167+'CBA Result'!$G$168+'CBA Result'!$G$169</f>
        <v>36081859.323037572</v>
      </c>
      <c r="P1562" s="122">
        <f>'CBA Result'!$G$164+'CBA Result'!$G$165</f>
        <v>3215028601.0041852</v>
      </c>
      <c r="Q1562" s="122">
        <f>'CBA Result'!$G$149</f>
        <v>-2742713597.7746048</v>
      </c>
      <c r="R1562" s="3">
        <v>0.32093853837543962</v>
      </c>
      <c r="S1562" s="122">
        <f t="shared" si="76"/>
        <v>3095478344.9490561</v>
      </c>
      <c r="T1562" s="3">
        <v>0.74566071595243888</v>
      </c>
      <c r="U1562" s="122">
        <f t="shared" si="77"/>
        <v>-2379755562.5747581</v>
      </c>
      <c r="V1562" s="3">
        <f t="shared" si="78"/>
        <v>1.5275054556238141</v>
      </c>
    </row>
    <row r="1563" spans="13:22" x14ac:dyDescent="0.25">
      <c r="M1563" s="3">
        <v>1559</v>
      </c>
      <c r="N1563" s="122">
        <f>('CBA Result'!$G$163*_xlfn.GAMMA.INV(T1563,IF($O$2="Railway",$D$31,$D$32),IF($O$2="Railway",$F$31,$F$32)))</f>
        <v>270106956.37487185</v>
      </c>
      <c r="O1563" s="122">
        <f>'CBA Result'!$G$162+'CBA Result'!$G$166+'CBA Result'!$G$167+'CBA Result'!$G$168+'CBA Result'!$G$169</f>
        <v>36081859.323037572</v>
      </c>
      <c r="P1563" s="122">
        <f>'CBA Result'!$G$164+'CBA Result'!$G$165</f>
        <v>3215028601.0041852</v>
      </c>
      <c r="Q1563" s="122">
        <f>'CBA Result'!$G$149</f>
        <v>-2742713597.7746048</v>
      </c>
      <c r="R1563" s="3">
        <v>0.86599994119067081</v>
      </c>
      <c r="S1563" s="122">
        <f t="shared" si="76"/>
        <v>5793562365.8823204</v>
      </c>
      <c r="T1563" s="3">
        <v>0.15189225987533306</v>
      </c>
      <c r="U1563" s="122">
        <f t="shared" si="77"/>
        <v>-1276566037.9354641</v>
      </c>
      <c r="V1563" s="3">
        <f t="shared" si="78"/>
        <v>4.7782496167962432</v>
      </c>
    </row>
    <row r="1564" spans="13:22" x14ac:dyDescent="0.25">
      <c r="M1564" s="3">
        <v>1560</v>
      </c>
      <c r="N1564" s="122">
        <f>('CBA Result'!$G$163*_xlfn.GAMMA.INV(T1564,IF($O$2="Railway",$D$31,$D$32),IF($O$2="Railway",$F$31,$F$32)))</f>
        <v>546882145.55202782</v>
      </c>
      <c r="O1564" s="122">
        <f>'CBA Result'!$G$162+'CBA Result'!$G$166+'CBA Result'!$G$167+'CBA Result'!$G$168+'CBA Result'!$G$169</f>
        <v>36081859.323037572</v>
      </c>
      <c r="P1564" s="122">
        <f>'CBA Result'!$G$164+'CBA Result'!$G$165</f>
        <v>3215028601.0041852</v>
      </c>
      <c r="Q1564" s="122">
        <f>'CBA Result'!$G$149</f>
        <v>-2742713597.7746048</v>
      </c>
      <c r="R1564" s="3">
        <v>0.26547931423657756</v>
      </c>
      <c r="S1564" s="122">
        <f t="shared" si="76"/>
        <v>2850504715.3885307</v>
      </c>
      <c r="T1564" s="3">
        <v>0.8192307036884473</v>
      </c>
      <c r="U1564" s="122">
        <f t="shared" si="77"/>
        <v>-2584647145.4666514</v>
      </c>
      <c r="V1564" s="3">
        <f t="shared" si="78"/>
        <v>1.3284090736662981</v>
      </c>
    </row>
    <row r="1565" spans="13:22" x14ac:dyDescent="0.25">
      <c r="M1565" s="3">
        <v>1561</v>
      </c>
      <c r="N1565" s="122">
        <f>('CBA Result'!$G$163*_xlfn.GAMMA.INV(T1565,IF($O$2="Railway",$D$31,$D$32),IF($O$2="Railway",$F$31,$F$32)))</f>
        <v>378191919.37923646</v>
      </c>
      <c r="O1565" s="122">
        <f>'CBA Result'!$G$162+'CBA Result'!$G$166+'CBA Result'!$G$167+'CBA Result'!$G$168+'CBA Result'!$G$169</f>
        <v>36081859.323037572</v>
      </c>
      <c r="P1565" s="122">
        <f>'CBA Result'!$G$164+'CBA Result'!$G$165</f>
        <v>3215028601.0041852</v>
      </c>
      <c r="Q1565" s="122">
        <f>'CBA Result'!$G$149</f>
        <v>-2742713597.7746048</v>
      </c>
      <c r="R1565" s="3">
        <v>0.309510632986152</v>
      </c>
      <c r="S1565" s="122">
        <f t="shared" si="76"/>
        <v>3045743828.1915998</v>
      </c>
      <c r="T1565" s="3">
        <v>0.43714273188035735</v>
      </c>
      <c r="U1565" s="122">
        <f t="shared" si="77"/>
        <v>-1787391804.2714806</v>
      </c>
      <c r="V1565" s="3">
        <f t="shared" si="78"/>
        <v>1.9357913573426815</v>
      </c>
    </row>
    <row r="1566" spans="13:22" x14ac:dyDescent="0.25">
      <c r="M1566" s="3">
        <v>1562</v>
      </c>
      <c r="N1566" s="122">
        <f>('CBA Result'!$G$163*_xlfn.GAMMA.INV(T1566,IF($O$2="Railway",$D$31,$D$32),IF($O$2="Railway",$F$31,$F$32)))</f>
        <v>459508073.56961435</v>
      </c>
      <c r="O1566" s="122">
        <f>'CBA Result'!$G$162+'CBA Result'!$G$166+'CBA Result'!$G$167+'CBA Result'!$G$168+'CBA Result'!$G$169</f>
        <v>36081859.323037572</v>
      </c>
      <c r="P1566" s="122">
        <f>'CBA Result'!$G$164+'CBA Result'!$G$165</f>
        <v>3215028601.0041852</v>
      </c>
      <c r="Q1566" s="122">
        <f>'CBA Result'!$G$149</f>
        <v>-2742713597.7746048</v>
      </c>
      <c r="R1566" s="3">
        <v>0.64777540899587083</v>
      </c>
      <c r="S1566" s="122">
        <f t="shared" si="76"/>
        <v>4520500616.2044096</v>
      </c>
      <c r="T1566" s="3">
        <v>0.65190558669755294</v>
      </c>
      <c r="U1566" s="122">
        <f t="shared" si="77"/>
        <v>-2171704160.266089</v>
      </c>
      <c r="V1566" s="3">
        <f t="shared" si="78"/>
        <v>2.309748556397508</v>
      </c>
    </row>
    <row r="1567" spans="13:22" x14ac:dyDescent="0.25">
      <c r="M1567" s="3">
        <v>1563</v>
      </c>
      <c r="N1567" s="122">
        <f>('CBA Result'!$G$163*_xlfn.GAMMA.INV(T1567,IF($O$2="Railway",$D$31,$D$32),IF($O$2="Railway",$F$31,$F$32)))</f>
        <v>440352971.7967236</v>
      </c>
      <c r="O1567" s="122">
        <f>'CBA Result'!$G$162+'CBA Result'!$G$166+'CBA Result'!$G$167+'CBA Result'!$G$168+'CBA Result'!$G$169</f>
        <v>36081859.323037572</v>
      </c>
      <c r="P1567" s="122">
        <f>'CBA Result'!$G$164+'CBA Result'!$G$165</f>
        <v>3215028601.0041852</v>
      </c>
      <c r="Q1567" s="122">
        <f>'CBA Result'!$G$149</f>
        <v>-2742713597.7746048</v>
      </c>
      <c r="R1567" s="3">
        <v>0.13066915015771785</v>
      </c>
      <c r="S1567" s="122">
        <f t="shared" si="76"/>
        <v>2180064551.7500095</v>
      </c>
      <c r="T1567" s="3">
        <v>0.60543532499047314</v>
      </c>
      <c r="U1567" s="122">
        <f t="shared" si="77"/>
        <v>-2081174272.7554076</v>
      </c>
      <c r="V1567" s="3">
        <f t="shared" si="78"/>
        <v>1.2764425438301479</v>
      </c>
    </row>
    <row r="1568" spans="13:22" x14ac:dyDescent="0.25">
      <c r="M1568" s="3">
        <v>1564</v>
      </c>
      <c r="N1568" s="122">
        <f>('CBA Result'!$G$163*_xlfn.GAMMA.INV(T1568,IF($O$2="Railway",$D$31,$D$32),IF($O$2="Railway",$F$31,$F$32)))</f>
        <v>511771926.02405143</v>
      </c>
      <c r="O1568" s="122">
        <f>'CBA Result'!$G$162+'CBA Result'!$G$166+'CBA Result'!$G$167+'CBA Result'!$G$168+'CBA Result'!$G$169</f>
        <v>36081859.323037572</v>
      </c>
      <c r="P1568" s="122">
        <f>'CBA Result'!$G$164+'CBA Result'!$G$165</f>
        <v>3215028601.0041852</v>
      </c>
      <c r="Q1568" s="122">
        <f>'CBA Result'!$G$149</f>
        <v>-2742713597.7746048</v>
      </c>
      <c r="R1568" s="3">
        <v>0.31666732736827241</v>
      </c>
      <c r="S1568" s="122">
        <f t="shared" si="76"/>
        <v>3076927026.5468283</v>
      </c>
      <c r="T1568" s="3">
        <v>0.7610806765577488</v>
      </c>
      <c r="U1568" s="122">
        <f t="shared" si="77"/>
        <v>-2418710975.4567671</v>
      </c>
      <c r="V1568" s="3">
        <f t="shared" si="78"/>
        <v>1.4986415692802597</v>
      </c>
    </row>
    <row r="1569" spans="13:22" x14ac:dyDescent="0.25">
      <c r="M1569" s="3">
        <v>1565</v>
      </c>
      <c r="N1569" s="122">
        <f>('CBA Result'!$G$163*_xlfn.GAMMA.INV(T1569,IF($O$2="Railway",$D$31,$D$32),IF($O$2="Railway",$F$31,$F$32)))</f>
        <v>279353635.01695508</v>
      </c>
      <c r="O1569" s="122">
        <f>'CBA Result'!$G$162+'CBA Result'!$G$166+'CBA Result'!$G$167+'CBA Result'!$G$168+'CBA Result'!$G$169</f>
        <v>36081859.323037572</v>
      </c>
      <c r="P1569" s="122">
        <f>'CBA Result'!$G$164+'CBA Result'!$G$165</f>
        <v>3215028601.0041852</v>
      </c>
      <c r="Q1569" s="122">
        <f>'CBA Result'!$G$149</f>
        <v>-2742713597.7746048</v>
      </c>
      <c r="R1569" s="3">
        <v>0.30156585483252696</v>
      </c>
      <c r="S1569" s="122">
        <f t="shared" si="76"/>
        <v>3010969807.721982</v>
      </c>
      <c r="T1569" s="3">
        <v>0.17221952323433021</v>
      </c>
      <c r="U1569" s="122">
        <f t="shared" si="77"/>
        <v>-1320267229.7766855</v>
      </c>
      <c r="V1569" s="3">
        <f t="shared" si="78"/>
        <v>2.5194939532238592</v>
      </c>
    </row>
    <row r="1570" spans="13:22" x14ac:dyDescent="0.25">
      <c r="M1570" s="3">
        <v>1566</v>
      </c>
      <c r="N1570" s="122">
        <f>('CBA Result'!$G$163*_xlfn.GAMMA.INV(T1570,IF($O$2="Railway",$D$31,$D$32),IF($O$2="Railway",$F$31,$F$32)))</f>
        <v>314269144.80870277</v>
      </c>
      <c r="O1570" s="122">
        <f>'CBA Result'!$G$162+'CBA Result'!$G$166+'CBA Result'!$G$167+'CBA Result'!$G$168+'CBA Result'!$G$169</f>
        <v>36081859.323037572</v>
      </c>
      <c r="P1570" s="122">
        <f>'CBA Result'!$G$164+'CBA Result'!$G$165</f>
        <v>3215028601.0041852</v>
      </c>
      <c r="Q1570" s="122">
        <f>'CBA Result'!$G$149</f>
        <v>-2742713597.7746048</v>
      </c>
      <c r="R1570" s="3">
        <v>0.13742362901470806</v>
      </c>
      <c r="S1570" s="122">
        <f t="shared" si="76"/>
        <v>2218234187.3323078</v>
      </c>
      <c r="T1570" s="3">
        <v>0.25837605799939267</v>
      </c>
      <c r="U1570" s="122">
        <f t="shared" si="77"/>
        <v>-1485283172.3334866</v>
      </c>
      <c r="V1570" s="3">
        <f t="shared" si="78"/>
        <v>1.7293572291865507</v>
      </c>
    </row>
    <row r="1571" spans="13:22" x14ac:dyDescent="0.25">
      <c r="M1571" s="3">
        <v>1567</v>
      </c>
      <c r="N1571" s="122">
        <f>('CBA Result'!$G$163*_xlfn.GAMMA.INV(T1571,IF($O$2="Railway",$D$31,$D$32),IF($O$2="Railway",$F$31,$F$32)))</f>
        <v>230283960.30502352</v>
      </c>
      <c r="O1571" s="122">
        <f>'CBA Result'!$G$162+'CBA Result'!$G$166+'CBA Result'!$G$167+'CBA Result'!$G$168+'CBA Result'!$G$169</f>
        <v>36081859.323037572</v>
      </c>
      <c r="P1571" s="122">
        <f>'CBA Result'!$G$164+'CBA Result'!$G$165</f>
        <v>3215028601.0041852</v>
      </c>
      <c r="Q1571" s="122">
        <f>'CBA Result'!$G$149</f>
        <v>-2742713597.7746048</v>
      </c>
      <c r="R1571" s="3">
        <v>0.82203276348714693</v>
      </c>
      <c r="S1571" s="122">
        <f t="shared" si="76"/>
        <v>5478299888.4090757</v>
      </c>
      <c r="T1571" s="3">
        <v>7.9287685266808294E-2</v>
      </c>
      <c r="U1571" s="122">
        <f t="shared" si="77"/>
        <v>-1088356578.2684889</v>
      </c>
      <c r="V1571" s="3">
        <f t="shared" si="78"/>
        <v>5.2782937345557848</v>
      </c>
    </row>
    <row r="1572" spans="13:22" x14ac:dyDescent="0.25">
      <c r="M1572" s="3">
        <v>1568</v>
      </c>
      <c r="N1572" s="122">
        <f>('CBA Result'!$G$163*_xlfn.GAMMA.INV(T1572,IF($O$2="Railway",$D$31,$D$32),IF($O$2="Railway",$F$31,$F$32)))</f>
        <v>297636312.28071386</v>
      </c>
      <c r="O1572" s="122">
        <f>'CBA Result'!$G$162+'CBA Result'!$G$166+'CBA Result'!$G$167+'CBA Result'!$G$168+'CBA Result'!$G$169</f>
        <v>36081859.323037572</v>
      </c>
      <c r="P1572" s="122">
        <f>'CBA Result'!$G$164+'CBA Result'!$G$165</f>
        <v>3215028601.0041852</v>
      </c>
      <c r="Q1572" s="122">
        <f>'CBA Result'!$G$149</f>
        <v>-2742713597.7746048</v>
      </c>
      <c r="R1572" s="3">
        <v>0.74239287983495583</v>
      </c>
      <c r="S1572" s="122">
        <f t="shared" si="76"/>
        <v>5001253357.6291275</v>
      </c>
      <c r="T1572" s="3">
        <v>0.21567365981333331</v>
      </c>
      <c r="U1572" s="122">
        <f t="shared" si="77"/>
        <v>-1406673908.0447485</v>
      </c>
      <c r="V1572" s="3">
        <f t="shared" si="78"/>
        <v>3.7926142645585808</v>
      </c>
    </row>
    <row r="1573" spans="13:22" x14ac:dyDescent="0.25">
      <c r="M1573" s="3">
        <v>1569</v>
      </c>
      <c r="N1573" s="122">
        <f>('CBA Result'!$G$163*_xlfn.GAMMA.INV(T1573,IF($O$2="Railway",$D$31,$D$32),IF($O$2="Railway",$F$31,$F$32)))</f>
        <v>450340509.18826455</v>
      </c>
      <c r="O1573" s="122">
        <f>'CBA Result'!$G$162+'CBA Result'!$G$166+'CBA Result'!$G$167+'CBA Result'!$G$168+'CBA Result'!$G$169</f>
        <v>36081859.323037572</v>
      </c>
      <c r="P1573" s="122">
        <f>'CBA Result'!$G$164+'CBA Result'!$G$165</f>
        <v>3215028601.0041852</v>
      </c>
      <c r="Q1573" s="122">
        <f>'CBA Result'!$G$149</f>
        <v>-2742713597.7746048</v>
      </c>
      <c r="R1573" s="3">
        <v>0.54983388120257137</v>
      </c>
      <c r="S1573" s="122">
        <f t="shared" si="76"/>
        <v>4074242414.0568714</v>
      </c>
      <c r="T1573" s="3">
        <v>0.63006367063683733</v>
      </c>
      <c r="U1573" s="122">
        <f t="shared" si="77"/>
        <v>-2128376874.3017254</v>
      </c>
      <c r="V1573" s="3">
        <f t="shared" si="78"/>
        <v>2.1427900470232411</v>
      </c>
    </row>
    <row r="1574" spans="13:22" x14ac:dyDescent="0.25">
      <c r="M1574" s="3">
        <v>1570</v>
      </c>
      <c r="N1574" s="122">
        <f>('CBA Result'!$G$163*_xlfn.GAMMA.INV(T1574,IF($O$2="Railway",$D$31,$D$32),IF($O$2="Railway",$F$31,$F$32)))</f>
        <v>331377431.10666585</v>
      </c>
      <c r="O1574" s="122">
        <f>'CBA Result'!$G$162+'CBA Result'!$G$166+'CBA Result'!$G$167+'CBA Result'!$G$168+'CBA Result'!$G$169</f>
        <v>36081859.323037572</v>
      </c>
      <c r="P1574" s="122">
        <f>'CBA Result'!$G$164+'CBA Result'!$G$165</f>
        <v>3215028601.0041852</v>
      </c>
      <c r="Q1574" s="122">
        <f>'CBA Result'!$G$149</f>
        <v>-2742713597.7746048</v>
      </c>
      <c r="R1574" s="3">
        <v>0.80078538063359916</v>
      </c>
      <c r="S1574" s="122">
        <f t="shared" si="76"/>
        <v>5341584093.8683119</v>
      </c>
      <c r="T1574" s="3">
        <v>0.30467470796080631</v>
      </c>
      <c r="U1574" s="122">
        <f t="shared" si="77"/>
        <v>-1566139502.5382724</v>
      </c>
      <c r="V1574" s="3">
        <f t="shared" si="78"/>
        <v>3.6452968429985062</v>
      </c>
    </row>
    <row r="1575" spans="13:22" x14ac:dyDescent="0.25">
      <c r="M1575" s="3">
        <v>1571</v>
      </c>
      <c r="N1575" s="122">
        <f>('CBA Result'!$G$163*_xlfn.GAMMA.INV(T1575,IF($O$2="Railway",$D$31,$D$32),IF($O$2="Railway",$F$31,$F$32)))</f>
        <v>220777874.66499457</v>
      </c>
      <c r="O1575" s="122">
        <f>'CBA Result'!$G$162+'CBA Result'!$G$166+'CBA Result'!$G$167+'CBA Result'!$G$168+'CBA Result'!$G$169</f>
        <v>36081859.323037572</v>
      </c>
      <c r="P1575" s="122">
        <f>'CBA Result'!$G$164+'CBA Result'!$G$165</f>
        <v>3215028601.0041852</v>
      </c>
      <c r="Q1575" s="122">
        <f>'CBA Result'!$G$149</f>
        <v>-2742713597.7746048</v>
      </c>
      <c r="R1575" s="3">
        <v>0.21946260807194751</v>
      </c>
      <c r="S1575" s="122">
        <f t="shared" si="76"/>
        <v>2637699591.6377115</v>
      </c>
      <c r="T1575" s="3">
        <v>6.5817354135178308E-2</v>
      </c>
      <c r="U1575" s="122">
        <f t="shared" si="77"/>
        <v>-1043429389.9996868</v>
      </c>
      <c r="V1575" s="3">
        <f t="shared" si="78"/>
        <v>2.7740826100620115</v>
      </c>
    </row>
    <row r="1576" spans="13:22" x14ac:dyDescent="0.25">
      <c r="M1576" s="3">
        <v>1572</v>
      </c>
      <c r="N1576" s="122">
        <f>('CBA Result'!$G$163*_xlfn.GAMMA.INV(T1576,IF($O$2="Railway",$D$31,$D$32),IF($O$2="Railway",$F$31,$F$32)))</f>
        <v>544490713.03902435</v>
      </c>
      <c r="O1576" s="122">
        <f>'CBA Result'!$G$162+'CBA Result'!$G$166+'CBA Result'!$G$167+'CBA Result'!$G$168+'CBA Result'!$G$169</f>
        <v>36081859.323037572</v>
      </c>
      <c r="P1576" s="122">
        <f>'CBA Result'!$G$164+'CBA Result'!$G$165</f>
        <v>3215028601.0041852</v>
      </c>
      <c r="Q1576" s="122">
        <f>'CBA Result'!$G$149</f>
        <v>-2742713597.7746048</v>
      </c>
      <c r="R1576" s="3">
        <v>0.72047946482095915</v>
      </c>
      <c r="S1576" s="122">
        <f t="shared" si="76"/>
        <v>4883638483.8047142</v>
      </c>
      <c r="T1576" s="3">
        <v>0.81564927692277889</v>
      </c>
      <c r="U1576" s="122">
        <f t="shared" si="77"/>
        <v>-2573344876.2874823</v>
      </c>
      <c r="V1576" s="3">
        <f t="shared" si="78"/>
        <v>2.1233885541412132</v>
      </c>
    </row>
    <row r="1577" spans="13:22" x14ac:dyDescent="0.25">
      <c r="M1577" s="3">
        <v>1573</v>
      </c>
      <c r="N1577" s="122">
        <f>('CBA Result'!$G$163*_xlfn.GAMMA.INV(T1577,IF($O$2="Railway",$D$31,$D$32),IF($O$2="Railway",$F$31,$F$32)))</f>
        <v>404553024.81381983</v>
      </c>
      <c r="O1577" s="122">
        <f>'CBA Result'!$G$162+'CBA Result'!$G$166+'CBA Result'!$G$167+'CBA Result'!$G$168+'CBA Result'!$G$169</f>
        <v>36081859.323037572</v>
      </c>
      <c r="P1577" s="122">
        <f>'CBA Result'!$G$164+'CBA Result'!$G$165</f>
        <v>3215028601.0041852</v>
      </c>
      <c r="Q1577" s="122">
        <f>'CBA Result'!$G$149</f>
        <v>-2742713597.7746048</v>
      </c>
      <c r="R1577" s="3">
        <v>0.18301707817754065</v>
      </c>
      <c r="S1577" s="122">
        <f t="shared" si="76"/>
        <v>2459567816.23209</v>
      </c>
      <c r="T1577" s="3">
        <v>0.51101391589769474</v>
      </c>
      <c r="U1577" s="122">
        <f t="shared" si="77"/>
        <v>-1911978347.2167912</v>
      </c>
      <c r="V1577" s="3">
        <f t="shared" si="78"/>
        <v>1.51685959445654</v>
      </c>
    </row>
    <row r="1578" spans="13:22" x14ac:dyDescent="0.25">
      <c r="M1578" s="3">
        <v>1574</v>
      </c>
      <c r="N1578" s="122">
        <f>('CBA Result'!$G$163*_xlfn.GAMMA.INV(T1578,IF($O$2="Railway",$D$31,$D$32),IF($O$2="Railway",$F$31,$F$32)))</f>
        <v>438574886.52280152</v>
      </c>
      <c r="O1578" s="122">
        <f>'CBA Result'!$G$162+'CBA Result'!$G$166+'CBA Result'!$G$167+'CBA Result'!$G$168+'CBA Result'!$G$169</f>
        <v>36081859.323037572</v>
      </c>
      <c r="P1578" s="122">
        <f>'CBA Result'!$G$164+'CBA Result'!$G$165</f>
        <v>3215028601.0041852</v>
      </c>
      <c r="Q1578" s="122">
        <f>'CBA Result'!$G$149</f>
        <v>-2742713597.7746048</v>
      </c>
      <c r="R1578" s="3">
        <v>0.72983808550410834</v>
      </c>
      <c r="S1578" s="122">
        <f t="shared" si="76"/>
        <v>4933311476.3631659</v>
      </c>
      <c r="T1578" s="3">
        <v>0.60096374051276025</v>
      </c>
      <c r="U1578" s="122">
        <f t="shared" si="77"/>
        <v>-2072770774.7348239</v>
      </c>
      <c r="V1578" s="3">
        <f t="shared" si="78"/>
        <v>2.6090527173227169</v>
      </c>
    </row>
    <row r="1579" spans="13:22" x14ac:dyDescent="0.25">
      <c r="M1579" s="3">
        <v>1575</v>
      </c>
      <c r="N1579" s="122">
        <f>('CBA Result'!$G$163*_xlfn.GAMMA.INV(T1579,IF($O$2="Railway",$D$31,$D$32),IF($O$2="Railway",$F$31,$F$32)))</f>
        <v>595050550.8248812</v>
      </c>
      <c r="O1579" s="122">
        <f>'CBA Result'!$G$162+'CBA Result'!$G$166+'CBA Result'!$G$167+'CBA Result'!$G$168+'CBA Result'!$G$169</f>
        <v>36081859.323037572</v>
      </c>
      <c r="P1579" s="122">
        <f>'CBA Result'!$G$164+'CBA Result'!$G$165</f>
        <v>3215028601.0041852</v>
      </c>
      <c r="Q1579" s="122">
        <f>'CBA Result'!$G$149</f>
        <v>-2742713597.7746048</v>
      </c>
      <c r="R1579" s="3">
        <v>0.75427166282730673</v>
      </c>
      <c r="S1579" s="122">
        <f t="shared" si="76"/>
        <v>5067034432.5051651</v>
      </c>
      <c r="T1579" s="3">
        <v>0.88042436678588731</v>
      </c>
      <c r="U1579" s="122">
        <f t="shared" si="77"/>
        <v>-2812298262.2616448</v>
      </c>
      <c r="V1579" s="3">
        <f t="shared" si="78"/>
        <v>2.0261602117801791</v>
      </c>
    </row>
    <row r="1580" spans="13:22" x14ac:dyDescent="0.25">
      <c r="M1580" s="3">
        <v>1576</v>
      </c>
      <c r="N1580" s="122">
        <f>('CBA Result'!$G$163*_xlfn.GAMMA.INV(T1580,IF($O$2="Railway",$D$31,$D$32),IF($O$2="Railway",$F$31,$F$32)))</f>
        <v>318628235.24246651</v>
      </c>
      <c r="O1580" s="122">
        <f>'CBA Result'!$G$162+'CBA Result'!$G$166+'CBA Result'!$G$167+'CBA Result'!$G$168+'CBA Result'!$G$169</f>
        <v>36081859.323037572</v>
      </c>
      <c r="P1580" s="122">
        <f>'CBA Result'!$G$164+'CBA Result'!$G$165</f>
        <v>3215028601.0041852</v>
      </c>
      <c r="Q1580" s="122">
        <f>'CBA Result'!$G$149</f>
        <v>-2742713597.7746048</v>
      </c>
      <c r="R1580" s="3">
        <v>0.79916618467986544</v>
      </c>
      <c r="S1580" s="122">
        <f t="shared" si="76"/>
        <v>5331495592.5428591</v>
      </c>
      <c r="T1580" s="3">
        <v>0.26997538969853174</v>
      </c>
      <c r="U1580" s="122">
        <f t="shared" si="77"/>
        <v>-1505884888.3304234</v>
      </c>
      <c r="V1580" s="3">
        <f t="shared" si="78"/>
        <v>3.7759896066243597</v>
      </c>
    </row>
    <row r="1581" spans="13:22" x14ac:dyDescent="0.25">
      <c r="M1581" s="3">
        <v>1577</v>
      </c>
      <c r="N1581" s="122">
        <f>('CBA Result'!$G$163*_xlfn.GAMMA.INV(T1581,IF($O$2="Railway",$D$31,$D$32),IF($O$2="Railway",$F$31,$F$32)))</f>
        <v>513460645.37522876</v>
      </c>
      <c r="O1581" s="122">
        <f>'CBA Result'!$G$162+'CBA Result'!$G$166+'CBA Result'!$G$167+'CBA Result'!$G$168+'CBA Result'!$G$169</f>
        <v>36081859.323037572</v>
      </c>
      <c r="P1581" s="122">
        <f>'CBA Result'!$G$164+'CBA Result'!$G$165</f>
        <v>3215028601.0041852</v>
      </c>
      <c r="Q1581" s="122">
        <f>'CBA Result'!$G$149</f>
        <v>-2742713597.7746048</v>
      </c>
      <c r="R1581" s="3">
        <v>0.14882016257643693</v>
      </c>
      <c r="S1581" s="122">
        <f t="shared" si="76"/>
        <v>2281027715.6357198</v>
      </c>
      <c r="T1581" s="3">
        <v>0.76415593101774693</v>
      </c>
      <c r="U1581" s="122">
        <f t="shared" si="77"/>
        <v>-2426692116.7063298</v>
      </c>
      <c r="V1581" s="3">
        <f t="shared" si="78"/>
        <v>1.1664315389855995</v>
      </c>
    </row>
    <row r="1582" spans="13:22" x14ac:dyDescent="0.25">
      <c r="M1582" s="3">
        <v>1578</v>
      </c>
      <c r="N1582" s="122">
        <f>('CBA Result'!$G$163*_xlfn.GAMMA.INV(T1582,IF($O$2="Railway",$D$31,$D$32),IF($O$2="Railway",$F$31,$F$32)))</f>
        <v>529939589.25464153</v>
      </c>
      <c r="O1582" s="122">
        <f>'CBA Result'!$G$162+'CBA Result'!$G$166+'CBA Result'!$G$167+'CBA Result'!$G$168+'CBA Result'!$G$169</f>
        <v>36081859.323037572</v>
      </c>
      <c r="P1582" s="122">
        <f>'CBA Result'!$G$164+'CBA Result'!$G$165</f>
        <v>3215028601.0041852</v>
      </c>
      <c r="Q1582" s="122">
        <f>'CBA Result'!$G$149</f>
        <v>-2742713597.7746048</v>
      </c>
      <c r="R1582" s="3">
        <v>0.37197232468898489</v>
      </c>
      <c r="S1582" s="122">
        <f t="shared" si="76"/>
        <v>3314495009.7623372</v>
      </c>
      <c r="T1582" s="3">
        <v>0.79267623190461001</v>
      </c>
      <c r="U1582" s="122">
        <f t="shared" si="77"/>
        <v>-2504574080.1323552</v>
      </c>
      <c r="V1582" s="3">
        <f t="shared" si="78"/>
        <v>1.5493718030232706</v>
      </c>
    </row>
    <row r="1583" spans="13:22" x14ac:dyDescent="0.25">
      <c r="M1583" s="3">
        <v>1579</v>
      </c>
      <c r="N1583" s="122">
        <f>('CBA Result'!$G$163*_xlfn.GAMMA.INV(T1583,IF($O$2="Railway",$D$31,$D$32),IF($O$2="Railway",$F$31,$F$32)))</f>
        <v>481593081.73197085</v>
      </c>
      <c r="O1583" s="122">
        <f>'CBA Result'!$G$162+'CBA Result'!$G$166+'CBA Result'!$G$167+'CBA Result'!$G$168+'CBA Result'!$G$169</f>
        <v>36081859.323037572</v>
      </c>
      <c r="P1583" s="122">
        <f>'CBA Result'!$G$164+'CBA Result'!$G$165</f>
        <v>3215028601.0041852</v>
      </c>
      <c r="Q1583" s="122">
        <f>'CBA Result'!$G$149</f>
        <v>-2742713597.7746048</v>
      </c>
      <c r="R1583" s="3">
        <v>0.90911945049606513</v>
      </c>
      <c r="S1583" s="122">
        <f t="shared" si="76"/>
        <v>6169066699.0952845</v>
      </c>
      <c r="T1583" s="3">
        <v>0.70131181836719614</v>
      </c>
      <c r="U1583" s="122">
        <f t="shared" si="77"/>
        <v>-2276081225.359014</v>
      </c>
      <c r="V1583" s="3">
        <f t="shared" si="78"/>
        <v>2.9378308496418315</v>
      </c>
    </row>
    <row r="1584" spans="13:22" x14ac:dyDescent="0.25">
      <c r="M1584" s="3">
        <v>1580</v>
      </c>
      <c r="N1584" s="122">
        <f>('CBA Result'!$G$163*_xlfn.GAMMA.INV(T1584,IF($O$2="Railway",$D$31,$D$32),IF($O$2="Railway",$F$31,$F$32)))</f>
        <v>435892157.11090678</v>
      </c>
      <c r="O1584" s="122">
        <f>'CBA Result'!$G$162+'CBA Result'!$G$166+'CBA Result'!$G$167+'CBA Result'!$G$168+'CBA Result'!$G$169</f>
        <v>36081859.323037572</v>
      </c>
      <c r="P1584" s="122">
        <f>'CBA Result'!$G$164+'CBA Result'!$G$165</f>
        <v>3215028601.0041852</v>
      </c>
      <c r="Q1584" s="122">
        <f>'CBA Result'!$G$149</f>
        <v>-2742713597.7746048</v>
      </c>
      <c r="R1584" s="3">
        <v>0.79605091260226402</v>
      </c>
      <c r="S1584" s="122">
        <f t="shared" si="76"/>
        <v>5312206874.5950565</v>
      </c>
      <c r="T1584" s="3">
        <v>0.59416918024401499</v>
      </c>
      <c r="U1584" s="122">
        <f t="shared" si="77"/>
        <v>-2060091792.6672819</v>
      </c>
      <c r="V1584" s="3">
        <f t="shared" si="78"/>
        <v>2.8077296903066609</v>
      </c>
    </row>
    <row r="1585" spans="13:22" x14ac:dyDescent="0.25">
      <c r="M1585" s="3">
        <v>1581</v>
      </c>
      <c r="N1585" s="122">
        <f>('CBA Result'!$G$163*_xlfn.GAMMA.INV(T1585,IF($O$2="Railway",$D$31,$D$32),IF($O$2="Railway",$F$31,$F$32)))</f>
        <v>249768859.56606907</v>
      </c>
      <c r="O1585" s="122">
        <f>'CBA Result'!$G$162+'CBA Result'!$G$166+'CBA Result'!$G$167+'CBA Result'!$G$168+'CBA Result'!$G$169</f>
        <v>36081859.323037572</v>
      </c>
      <c r="P1585" s="122">
        <f>'CBA Result'!$G$164+'CBA Result'!$G$165</f>
        <v>3215028601.0041852</v>
      </c>
      <c r="Q1585" s="122">
        <f>'CBA Result'!$G$149</f>
        <v>-2742713597.7746048</v>
      </c>
      <c r="R1585" s="3">
        <v>0.33639451929343767</v>
      </c>
      <c r="S1585" s="122">
        <f t="shared" si="76"/>
        <v>3162277082.9374862</v>
      </c>
      <c r="T1585" s="3">
        <v>0.11162933576462919</v>
      </c>
      <c r="U1585" s="122">
        <f t="shared" si="77"/>
        <v>-1180445138.2340572</v>
      </c>
      <c r="V1585" s="3">
        <f t="shared" si="78"/>
        <v>2.921040283994039</v>
      </c>
    </row>
    <row r="1586" spans="13:22" x14ac:dyDescent="0.25">
      <c r="M1586" s="3">
        <v>1582</v>
      </c>
      <c r="N1586" s="122">
        <f>('CBA Result'!$G$163*_xlfn.GAMMA.INV(T1586,IF($O$2="Railway",$D$31,$D$32),IF($O$2="Railway",$F$31,$F$32)))</f>
        <v>472278251.75048423</v>
      </c>
      <c r="O1586" s="122">
        <f>'CBA Result'!$G$162+'CBA Result'!$G$166+'CBA Result'!$G$167+'CBA Result'!$G$168+'CBA Result'!$G$169</f>
        <v>36081859.323037572</v>
      </c>
      <c r="P1586" s="122">
        <f>'CBA Result'!$G$164+'CBA Result'!$G$165</f>
        <v>3215028601.0041852</v>
      </c>
      <c r="Q1586" s="122">
        <f>'CBA Result'!$G$149</f>
        <v>-2742713597.7746048</v>
      </c>
      <c r="R1586" s="3">
        <v>0.81976909789541086</v>
      </c>
      <c r="S1586" s="122">
        <f t="shared" si="76"/>
        <v>5463325217.8273067</v>
      </c>
      <c r="T1586" s="3">
        <v>0.68104236487113068</v>
      </c>
      <c r="U1586" s="122">
        <f t="shared" si="77"/>
        <v>-2232057940.0534492</v>
      </c>
      <c r="V1586" s="3">
        <f t="shared" si="78"/>
        <v>2.6754168078440785</v>
      </c>
    </row>
    <row r="1587" spans="13:22" x14ac:dyDescent="0.25">
      <c r="M1587" s="3">
        <v>1583</v>
      </c>
      <c r="N1587" s="122">
        <f>('CBA Result'!$G$163*_xlfn.GAMMA.INV(T1587,IF($O$2="Railway",$D$31,$D$32),IF($O$2="Railway",$F$31,$F$32)))</f>
        <v>337781607.92446679</v>
      </c>
      <c r="O1587" s="122">
        <f>'CBA Result'!$G$162+'CBA Result'!$G$166+'CBA Result'!$G$167+'CBA Result'!$G$168+'CBA Result'!$G$169</f>
        <v>36081859.323037572</v>
      </c>
      <c r="P1587" s="122">
        <f>'CBA Result'!$G$164+'CBA Result'!$G$165</f>
        <v>3215028601.0041852</v>
      </c>
      <c r="Q1587" s="122">
        <f>'CBA Result'!$G$149</f>
        <v>-2742713597.7746048</v>
      </c>
      <c r="R1587" s="3">
        <v>0.37726270314593724</v>
      </c>
      <c r="S1587" s="122">
        <f t="shared" si="76"/>
        <v>3336994453.0337834</v>
      </c>
      <c r="T1587" s="3">
        <v>0.3224611690002207</v>
      </c>
      <c r="U1587" s="122">
        <f t="shared" si="77"/>
        <v>-1596406603.897898</v>
      </c>
      <c r="V1587" s="3">
        <f t="shared" si="78"/>
        <v>2.3245067461012736</v>
      </c>
    </row>
    <row r="1588" spans="13:22" x14ac:dyDescent="0.25">
      <c r="M1588" s="3">
        <v>1584</v>
      </c>
      <c r="N1588" s="122">
        <f>('CBA Result'!$G$163*_xlfn.GAMMA.INV(T1588,IF($O$2="Railway",$D$31,$D$32),IF($O$2="Railway",$F$31,$F$32)))</f>
        <v>554669046.54635143</v>
      </c>
      <c r="O1588" s="122">
        <f>'CBA Result'!$G$162+'CBA Result'!$G$166+'CBA Result'!$G$167+'CBA Result'!$G$168+'CBA Result'!$G$169</f>
        <v>36081859.323037572</v>
      </c>
      <c r="P1588" s="122">
        <f>'CBA Result'!$G$164+'CBA Result'!$G$165</f>
        <v>3215028601.0041852</v>
      </c>
      <c r="Q1588" s="122">
        <f>'CBA Result'!$G$149</f>
        <v>-2742713597.7746048</v>
      </c>
      <c r="R1588" s="3">
        <v>9.0658916652599508E-2</v>
      </c>
      <c r="S1588" s="122">
        <f t="shared" si="76"/>
        <v>1934786861.3523152</v>
      </c>
      <c r="T1588" s="3">
        <v>0.83052046406045055</v>
      </c>
      <c r="U1588" s="122">
        <f t="shared" si="77"/>
        <v>-2621449208.9289613</v>
      </c>
      <c r="V1588" s="3">
        <f t="shared" si="78"/>
        <v>0.9634128170858427</v>
      </c>
    </row>
    <row r="1589" spans="13:22" x14ac:dyDescent="0.25">
      <c r="M1589" s="3">
        <v>1585</v>
      </c>
      <c r="N1589" s="122">
        <f>('CBA Result'!$G$163*_xlfn.GAMMA.INV(T1589,IF($O$2="Railway",$D$31,$D$32),IF($O$2="Railway",$F$31,$F$32)))</f>
        <v>187202883.28160426</v>
      </c>
      <c r="O1589" s="122">
        <f>'CBA Result'!$G$162+'CBA Result'!$G$166+'CBA Result'!$G$167+'CBA Result'!$G$168+'CBA Result'!$G$169</f>
        <v>36081859.323037572</v>
      </c>
      <c r="P1589" s="122">
        <f>'CBA Result'!$G$164+'CBA Result'!$G$165</f>
        <v>3215028601.0041852</v>
      </c>
      <c r="Q1589" s="122">
        <f>'CBA Result'!$G$149</f>
        <v>-2742713597.7746048</v>
      </c>
      <c r="R1589" s="3">
        <v>0.72867873812831496</v>
      </c>
      <c r="S1589" s="122">
        <f t="shared" si="76"/>
        <v>4927114420.7795601</v>
      </c>
      <c r="T1589" s="3">
        <v>3.0124698121676396E-2</v>
      </c>
      <c r="U1589" s="122">
        <f t="shared" si="77"/>
        <v>-884748938.74715757</v>
      </c>
      <c r="V1589" s="3">
        <f t="shared" si="78"/>
        <v>5.8213114905539056</v>
      </c>
    </row>
    <row r="1590" spans="13:22" x14ac:dyDescent="0.25">
      <c r="M1590" s="3">
        <v>1586</v>
      </c>
      <c r="N1590" s="122">
        <f>('CBA Result'!$G$163*_xlfn.GAMMA.INV(T1590,IF($O$2="Railway",$D$31,$D$32),IF($O$2="Railway",$F$31,$F$32)))</f>
        <v>347959162.90854388</v>
      </c>
      <c r="O1590" s="122">
        <f>'CBA Result'!$G$162+'CBA Result'!$G$166+'CBA Result'!$G$167+'CBA Result'!$G$168+'CBA Result'!$G$169</f>
        <v>36081859.323037572</v>
      </c>
      <c r="P1590" s="122">
        <f>'CBA Result'!$G$164+'CBA Result'!$G$165</f>
        <v>3215028601.0041852</v>
      </c>
      <c r="Q1590" s="122">
        <f>'CBA Result'!$G$149</f>
        <v>-2742713597.7746048</v>
      </c>
      <c r="R1590" s="3">
        <v>0.62624852551360999</v>
      </c>
      <c r="S1590" s="122">
        <f t="shared" si="76"/>
        <v>4419082429.2048531</v>
      </c>
      <c r="T1590" s="3">
        <v>0.35108184816005239</v>
      </c>
      <c r="U1590" s="122">
        <f t="shared" si="77"/>
        <v>-1644507257.1215863</v>
      </c>
      <c r="V1590" s="3">
        <f t="shared" si="78"/>
        <v>2.9207067531239947</v>
      </c>
    </row>
    <row r="1591" spans="13:22" x14ac:dyDescent="0.25">
      <c r="M1591" s="3">
        <v>1587</v>
      </c>
      <c r="N1591" s="122">
        <f>('CBA Result'!$G$163*_xlfn.GAMMA.INV(T1591,IF($O$2="Railway",$D$31,$D$32),IF($O$2="Railway",$F$31,$F$32)))</f>
        <v>236425939.47783694</v>
      </c>
      <c r="O1591" s="122">
        <f>'CBA Result'!$G$162+'CBA Result'!$G$166+'CBA Result'!$G$167+'CBA Result'!$G$168+'CBA Result'!$G$169</f>
        <v>36081859.323037572</v>
      </c>
      <c r="P1591" s="122">
        <f>'CBA Result'!$G$164+'CBA Result'!$G$165</f>
        <v>3215028601.0041852</v>
      </c>
      <c r="Q1591" s="122">
        <f>'CBA Result'!$G$149</f>
        <v>-2742713597.7746048</v>
      </c>
      <c r="R1591" s="3">
        <v>0.95136189231488222</v>
      </c>
      <c r="S1591" s="122">
        <f t="shared" si="76"/>
        <v>6667974544.8870668</v>
      </c>
      <c r="T1591" s="3">
        <v>8.8800083277826625E-2</v>
      </c>
      <c r="U1591" s="122">
        <f t="shared" si="77"/>
        <v>-1117384494.1835415</v>
      </c>
      <c r="V1591" s="3">
        <f t="shared" si="78"/>
        <v>6.211364467482845</v>
      </c>
    </row>
    <row r="1592" spans="13:22" x14ac:dyDescent="0.25">
      <c r="M1592" s="3">
        <v>1588</v>
      </c>
      <c r="N1592" s="122">
        <f>('CBA Result'!$G$163*_xlfn.GAMMA.INV(T1592,IF($O$2="Railway",$D$31,$D$32),IF($O$2="Railway",$F$31,$F$32)))</f>
        <v>416445567.64017564</v>
      </c>
      <c r="O1592" s="122">
        <f>'CBA Result'!$G$162+'CBA Result'!$G$166+'CBA Result'!$G$167+'CBA Result'!$G$168+'CBA Result'!$G$169</f>
        <v>36081859.323037572</v>
      </c>
      <c r="P1592" s="122">
        <f>'CBA Result'!$G$164+'CBA Result'!$G$165</f>
        <v>3215028601.0041852</v>
      </c>
      <c r="Q1592" s="122">
        <f>'CBA Result'!$G$149</f>
        <v>-2742713597.7746048</v>
      </c>
      <c r="R1592" s="3">
        <v>0.86475384161113078</v>
      </c>
      <c r="S1592" s="122">
        <f t="shared" si="76"/>
        <v>5783869641.6164484</v>
      </c>
      <c r="T1592" s="3">
        <v>0.54331810347229959</v>
      </c>
      <c r="U1592" s="122">
        <f t="shared" si="77"/>
        <v>-1968184290.5237412</v>
      </c>
      <c r="V1592" s="3">
        <f t="shared" si="78"/>
        <v>3.1686042301049628</v>
      </c>
    </row>
    <row r="1593" spans="13:22" x14ac:dyDescent="0.25">
      <c r="M1593" s="3">
        <v>1589</v>
      </c>
      <c r="N1593" s="122">
        <f>('CBA Result'!$G$163*_xlfn.GAMMA.INV(T1593,IF($O$2="Railway",$D$31,$D$32),IF($O$2="Railway",$F$31,$F$32)))</f>
        <v>286744196.14330119</v>
      </c>
      <c r="O1593" s="122">
        <f>'CBA Result'!$G$162+'CBA Result'!$G$166+'CBA Result'!$G$167+'CBA Result'!$G$168+'CBA Result'!$G$169</f>
        <v>36081859.323037572</v>
      </c>
      <c r="P1593" s="122">
        <f>'CBA Result'!$G$164+'CBA Result'!$G$165</f>
        <v>3215028601.0041852</v>
      </c>
      <c r="Q1593" s="122">
        <f>'CBA Result'!$G$149</f>
        <v>-2742713597.7746048</v>
      </c>
      <c r="R1593" s="3">
        <v>0.31337143468277884</v>
      </c>
      <c r="S1593" s="122">
        <f t="shared" si="76"/>
        <v>3062582044.8193297</v>
      </c>
      <c r="T1593" s="3">
        <v>0.18929255578962934</v>
      </c>
      <c r="U1593" s="122">
        <f t="shared" si="77"/>
        <v>-1355196131.5043612</v>
      </c>
      <c r="V1593" s="3">
        <f t="shared" si="78"/>
        <v>2.4980945721322505</v>
      </c>
    </row>
    <row r="1594" spans="13:22" x14ac:dyDescent="0.25">
      <c r="M1594" s="3">
        <v>1590</v>
      </c>
      <c r="N1594" s="122">
        <f>('CBA Result'!$G$163*_xlfn.GAMMA.INV(T1594,IF($O$2="Railway",$D$31,$D$32),IF($O$2="Railway",$F$31,$F$32)))</f>
        <v>425527631.43325484</v>
      </c>
      <c r="O1594" s="122">
        <f>'CBA Result'!$G$162+'CBA Result'!$G$166+'CBA Result'!$G$167+'CBA Result'!$G$168+'CBA Result'!$G$169</f>
        <v>36081859.323037572</v>
      </c>
      <c r="P1594" s="122">
        <f>'CBA Result'!$G$164+'CBA Result'!$G$165</f>
        <v>3215028601.0041852</v>
      </c>
      <c r="Q1594" s="122">
        <f>'CBA Result'!$G$149</f>
        <v>-2742713597.7746048</v>
      </c>
      <c r="R1594" s="3">
        <v>0.2232806913369495</v>
      </c>
      <c r="S1594" s="122">
        <f t="shared" si="76"/>
        <v>2655803221.8418951</v>
      </c>
      <c r="T1594" s="3">
        <v>0.56740062701154648</v>
      </c>
      <c r="U1594" s="122">
        <f t="shared" si="77"/>
        <v>-2011107487.8682685</v>
      </c>
      <c r="V1594" s="3">
        <f t="shared" si="78"/>
        <v>1.5500975116464706</v>
      </c>
    </row>
    <row r="1595" spans="13:22" x14ac:dyDescent="0.25">
      <c r="M1595" s="3">
        <v>1591</v>
      </c>
      <c r="N1595" s="122">
        <f>('CBA Result'!$G$163*_xlfn.GAMMA.INV(T1595,IF($O$2="Railway",$D$31,$D$32),IF($O$2="Railway",$F$31,$F$32)))</f>
        <v>735340161.2166723</v>
      </c>
      <c r="O1595" s="122">
        <f>'CBA Result'!$G$162+'CBA Result'!$G$166+'CBA Result'!$G$167+'CBA Result'!$G$168+'CBA Result'!$G$169</f>
        <v>36081859.323037572</v>
      </c>
      <c r="P1595" s="122">
        <f>'CBA Result'!$G$164+'CBA Result'!$G$165</f>
        <v>3215028601.0041852</v>
      </c>
      <c r="Q1595" s="122">
        <f>'CBA Result'!$G$149</f>
        <v>-2742713597.7746048</v>
      </c>
      <c r="R1595" s="3">
        <v>0.6093358388850848</v>
      </c>
      <c r="S1595" s="122">
        <f t="shared" si="76"/>
        <v>4340906997.6353788</v>
      </c>
      <c r="T1595" s="3">
        <v>0.96972801592108904</v>
      </c>
      <c r="U1595" s="122">
        <f t="shared" si="77"/>
        <v>-3475328028.3399663</v>
      </c>
      <c r="V1595" s="3">
        <f t="shared" si="78"/>
        <v>1.4710349574158204</v>
      </c>
    </row>
    <row r="1596" spans="13:22" x14ac:dyDescent="0.25">
      <c r="M1596" s="3">
        <v>1592</v>
      </c>
      <c r="N1596" s="122">
        <f>('CBA Result'!$G$163*_xlfn.GAMMA.INV(T1596,IF($O$2="Railway",$D$31,$D$32),IF($O$2="Railway",$F$31,$F$32)))</f>
        <v>458476059.37349445</v>
      </c>
      <c r="O1596" s="122">
        <f>'CBA Result'!$G$162+'CBA Result'!$G$166+'CBA Result'!$G$167+'CBA Result'!$G$168+'CBA Result'!$G$169</f>
        <v>36081859.323037572</v>
      </c>
      <c r="P1596" s="122">
        <f>'CBA Result'!$G$164+'CBA Result'!$G$165</f>
        <v>3215028601.0041852</v>
      </c>
      <c r="Q1596" s="122">
        <f>'CBA Result'!$G$149</f>
        <v>-2742713597.7746048</v>
      </c>
      <c r="R1596" s="3">
        <v>2.8657184749260045E-2</v>
      </c>
      <c r="S1596" s="122">
        <f t="shared" si="76"/>
        <v>1416539949.8142126</v>
      </c>
      <c r="T1596" s="3">
        <v>0.64948461149908587</v>
      </c>
      <c r="U1596" s="122">
        <f t="shared" si="77"/>
        <v>-2166826706.1970959</v>
      </c>
      <c r="V1596" s="3">
        <f t="shared" si="78"/>
        <v>0.88198002315784174</v>
      </c>
    </row>
    <row r="1597" spans="13:22" x14ac:dyDescent="0.25">
      <c r="M1597" s="3">
        <v>1593</v>
      </c>
      <c r="N1597" s="122">
        <f>('CBA Result'!$G$163*_xlfn.GAMMA.INV(T1597,IF($O$2="Railway",$D$31,$D$32),IF($O$2="Railway",$F$31,$F$32)))</f>
        <v>250676476.36153996</v>
      </c>
      <c r="O1597" s="122">
        <f>'CBA Result'!$G$162+'CBA Result'!$G$166+'CBA Result'!$G$167+'CBA Result'!$G$168+'CBA Result'!$G$169</f>
        <v>36081859.323037572</v>
      </c>
      <c r="P1597" s="122">
        <f>'CBA Result'!$G$164+'CBA Result'!$G$165</f>
        <v>3215028601.0041852</v>
      </c>
      <c r="Q1597" s="122">
        <f>'CBA Result'!$G$149</f>
        <v>-2742713597.7746048</v>
      </c>
      <c r="R1597" s="3">
        <v>0.34561248558903201</v>
      </c>
      <c r="S1597" s="122">
        <f t="shared" si="76"/>
        <v>3201897587.8982658</v>
      </c>
      <c r="T1597" s="3">
        <v>0.11328816350020021</v>
      </c>
      <c r="U1597" s="122">
        <f t="shared" si="77"/>
        <v>-1184734671.506758</v>
      </c>
      <c r="V1597" s="3">
        <f t="shared" si="78"/>
        <v>2.9446727672331341</v>
      </c>
    </row>
    <row r="1598" spans="13:22" x14ac:dyDescent="0.25">
      <c r="M1598" s="3">
        <v>1594</v>
      </c>
      <c r="N1598" s="122">
        <f>('CBA Result'!$G$163*_xlfn.GAMMA.INV(T1598,IF($O$2="Railway",$D$31,$D$32),IF($O$2="Railway",$F$31,$F$32)))</f>
        <v>299264864.32774204</v>
      </c>
      <c r="O1598" s="122">
        <f>'CBA Result'!$G$162+'CBA Result'!$G$166+'CBA Result'!$G$167+'CBA Result'!$G$168+'CBA Result'!$G$169</f>
        <v>36081859.323037572</v>
      </c>
      <c r="P1598" s="122">
        <f>'CBA Result'!$G$164+'CBA Result'!$G$165</f>
        <v>3215028601.0041852</v>
      </c>
      <c r="Q1598" s="122">
        <f>'CBA Result'!$G$149</f>
        <v>-2742713597.7746048</v>
      </c>
      <c r="R1598" s="3">
        <v>0.28549329952953173</v>
      </c>
      <c r="S1598" s="122">
        <f t="shared" si="76"/>
        <v>2940053366.9686856</v>
      </c>
      <c r="T1598" s="3">
        <v>0.2197333911705257</v>
      </c>
      <c r="U1598" s="122">
        <f t="shared" si="77"/>
        <v>-1414370689.579546</v>
      </c>
      <c r="V1598" s="3">
        <f t="shared" si="78"/>
        <v>2.3158003165302818</v>
      </c>
    </row>
    <row r="1599" spans="13:22" x14ac:dyDescent="0.25">
      <c r="M1599" s="3">
        <v>1595</v>
      </c>
      <c r="N1599" s="122">
        <f>('CBA Result'!$G$163*_xlfn.GAMMA.INV(T1599,IF($O$2="Railway",$D$31,$D$32),IF($O$2="Railway",$F$31,$F$32)))</f>
        <v>383032123.34467447</v>
      </c>
      <c r="O1599" s="122">
        <f>'CBA Result'!$G$162+'CBA Result'!$G$166+'CBA Result'!$G$167+'CBA Result'!$G$168+'CBA Result'!$G$169</f>
        <v>36081859.323037572</v>
      </c>
      <c r="P1599" s="122">
        <f>'CBA Result'!$G$164+'CBA Result'!$G$165</f>
        <v>3215028601.0041852</v>
      </c>
      <c r="Q1599" s="122">
        <f>'CBA Result'!$G$149</f>
        <v>-2742713597.7746048</v>
      </c>
      <c r="R1599" s="3">
        <v>0.94088930515582792</v>
      </c>
      <c r="S1599" s="122">
        <f t="shared" si="76"/>
        <v>6524398750.9848747</v>
      </c>
      <c r="T1599" s="3">
        <v>0.45087144023857573</v>
      </c>
      <c r="U1599" s="122">
        <f t="shared" si="77"/>
        <v>-1810267335.0681896</v>
      </c>
      <c r="V1599" s="3">
        <f t="shared" si="78"/>
        <v>3.8356283622556981</v>
      </c>
    </row>
    <row r="1600" spans="13:22" x14ac:dyDescent="0.25">
      <c r="M1600" s="3">
        <v>1596</v>
      </c>
      <c r="N1600" s="122">
        <f>('CBA Result'!$G$163*_xlfn.GAMMA.INV(T1600,IF($O$2="Railway",$D$31,$D$32),IF($O$2="Railway",$F$31,$F$32)))</f>
        <v>345251390.55260378</v>
      </c>
      <c r="O1600" s="122">
        <f>'CBA Result'!$G$162+'CBA Result'!$G$166+'CBA Result'!$G$167+'CBA Result'!$G$168+'CBA Result'!$G$169</f>
        <v>36081859.323037572</v>
      </c>
      <c r="P1600" s="122">
        <f>'CBA Result'!$G$164+'CBA Result'!$G$165</f>
        <v>3215028601.0041852</v>
      </c>
      <c r="Q1600" s="122">
        <f>'CBA Result'!$G$149</f>
        <v>-2742713597.7746048</v>
      </c>
      <c r="R1600" s="3">
        <v>0.82851372604247764</v>
      </c>
      <c r="S1600" s="122">
        <f t="shared" si="76"/>
        <v>5521763745.0865173</v>
      </c>
      <c r="T1600" s="3">
        <v>0.3434324037806693</v>
      </c>
      <c r="U1600" s="122">
        <f t="shared" si="77"/>
        <v>-1631709918.3397734</v>
      </c>
      <c r="V1600" s="3">
        <f t="shared" si="78"/>
        <v>3.6177367855730269</v>
      </c>
    </row>
    <row r="1601" spans="13:22" x14ac:dyDescent="0.25">
      <c r="M1601" s="3">
        <v>1597</v>
      </c>
      <c r="N1601" s="122">
        <f>('CBA Result'!$G$163*_xlfn.GAMMA.INV(T1601,IF($O$2="Railway",$D$31,$D$32),IF($O$2="Railway",$F$31,$F$32)))</f>
        <v>516521427.11432219</v>
      </c>
      <c r="O1601" s="122">
        <f>'CBA Result'!$G$162+'CBA Result'!$G$166+'CBA Result'!$G$167+'CBA Result'!$G$168+'CBA Result'!$G$169</f>
        <v>36081859.323037572</v>
      </c>
      <c r="P1601" s="122">
        <f>'CBA Result'!$G$164+'CBA Result'!$G$165</f>
        <v>3215028601.0041852</v>
      </c>
      <c r="Q1601" s="122">
        <f>'CBA Result'!$G$149</f>
        <v>-2742713597.7746048</v>
      </c>
      <c r="R1601" s="3">
        <v>0.91747764706860258</v>
      </c>
      <c r="S1601" s="122">
        <f t="shared" si="76"/>
        <v>6253820626.7087088</v>
      </c>
      <c r="T1601" s="3">
        <v>0.76965717686666746</v>
      </c>
      <c r="U1601" s="122">
        <f t="shared" si="77"/>
        <v>-2441157830.8445358</v>
      </c>
      <c r="V1601" s="3">
        <f t="shared" si="78"/>
        <v>2.7881949405915054</v>
      </c>
    </row>
    <row r="1602" spans="13:22" x14ac:dyDescent="0.25">
      <c r="M1602" s="3">
        <v>1598</v>
      </c>
      <c r="N1602" s="122">
        <f>('CBA Result'!$G$163*_xlfn.GAMMA.INV(T1602,IF($O$2="Railway",$D$31,$D$32),IF($O$2="Railway",$F$31,$F$32)))</f>
        <v>689199123.26397049</v>
      </c>
      <c r="O1602" s="122">
        <f>'CBA Result'!$G$162+'CBA Result'!$G$166+'CBA Result'!$G$167+'CBA Result'!$G$168+'CBA Result'!$G$169</f>
        <v>36081859.323037572</v>
      </c>
      <c r="P1602" s="122">
        <f>'CBA Result'!$G$164+'CBA Result'!$G$165</f>
        <v>3215028601.0041852</v>
      </c>
      <c r="Q1602" s="122">
        <f>'CBA Result'!$G$149</f>
        <v>-2742713597.7746048</v>
      </c>
      <c r="R1602" s="3">
        <v>0.58135267683560288</v>
      </c>
      <c r="S1602" s="122">
        <f t="shared" si="76"/>
        <v>4214048974.3241062</v>
      </c>
      <c r="T1602" s="3">
        <v>0.95123379194555135</v>
      </c>
      <c r="U1602" s="122">
        <f t="shared" si="77"/>
        <v>-3257258553.9508567</v>
      </c>
      <c r="V1602" s="3">
        <f t="shared" si="78"/>
        <v>1.5164070874631699</v>
      </c>
    </row>
    <row r="1603" spans="13:22" x14ac:dyDescent="0.25">
      <c r="M1603" s="3">
        <v>1599</v>
      </c>
      <c r="N1603" s="122">
        <f>('CBA Result'!$G$163*_xlfn.GAMMA.INV(T1603,IF($O$2="Railway",$D$31,$D$32),IF($O$2="Railway",$F$31,$F$32)))</f>
        <v>801061232.13255978</v>
      </c>
      <c r="O1603" s="122">
        <f>'CBA Result'!$G$162+'CBA Result'!$G$166+'CBA Result'!$G$167+'CBA Result'!$G$168+'CBA Result'!$G$169</f>
        <v>36081859.323037572</v>
      </c>
      <c r="P1603" s="122">
        <f>'CBA Result'!$G$164+'CBA Result'!$G$165</f>
        <v>3215028601.0041852</v>
      </c>
      <c r="Q1603" s="122">
        <f>'CBA Result'!$G$149</f>
        <v>-2742713597.7746048</v>
      </c>
      <c r="R1603" s="3">
        <v>0.62847859602314171</v>
      </c>
      <c r="S1603" s="122">
        <f t="shared" si="76"/>
        <v>4429484841.304163</v>
      </c>
      <c r="T1603" s="3">
        <v>0.98519775860588565</v>
      </c>
      <c r="U1603" s="122">
        <f t="shared" si="77"/>
        <v>-3785935678.8572378</v>
      </c>
      <c r="V1603" s="3">
        <f t="shared" si="78"/>
        <v>1.3911033835496804</v>
      </c>
    </row>
    <row r="1604" spans="13:22" x14ac:dyDescent="0.25">
      <c r="M1604" s="3">
        <v>1600</v>
      </c>
      <c r="N1604" s="122">
        <f>('CBA Result'!$G$163*_xlfn.GAMMA.INV(T1604,IF($O$2="Railway",$D$31,$D$32),IF($O$2="Railway",$F$31,$F$32)))</f>
        <v>496493676.11508614</v>
      </c>
      <c r="O1604" s="122">
        <f>'CBA Result'!$G$162+'CBA Result'!$G$166+'CBA Result'!$G$167+'CBA Result'!$G$168+'CBA Result'!$G$169</f>
        <v>36081859.323037572</v>
      </c>
      <c r="P1604" s="122">
        <f>'CBA Result'!$G$164+'CBA Result'!$G$165</f>
        <v>3215028601.0041852</v>
      </c>
      <c r="Q1604" s="122">
        <f>'CBA Result'!$G$149</f>
        <v>-2742713597.7746048</v>
      </c>
      <c r="R1604" s="3">
        <v>0.43288426291117832</v>
      </c>
      <c r="S1604" s="122">
        <f t="shared" si="76"/>
        <v>3572610849.1960511</v>
      </c>
      <c r="T1604" s="3">
        <v>0.73195965113581685</v>
      </c>
      <c r="U1604" s="122">
        <f t="shared" si="77"/>
        <v>-2346503672.0439396</v>
      </c>
      <c r="V1604" s="3">
        <f t="shared" si="78"/>
        <v>1.7494907140112512</v>
      </c>
    </row>
    <row r="1605" spans="13:22" x14ac:dyDescent="0.25">
      <c r="M1605" s="3">
        <v>1601</v>
      </c>
      <c r="N1605" s="122">
        <f>('CBA Result'!$G$163*_xlfn.GAMMA.INV(T1605,IF($O$2="Railway",$D$31,$D$32),IF($O$2="Railway",$F$31,$F$32)))</f>
        <v>290329174.24301326</v>
      </c>
      <c r="O1605" s="122">
        <f>'CBA Result'!$G$162+'CBA Result'!$G$166+'CBA Result'!$G$167+'CBA Result'!$G$168+'CBA Result'!$G$169</f>
        <v>36081859.323037572</v>
      </c>
      <c r="P1605" s="122">
        <f>'CBA Result'!$G$164+'CBA Result'!$G$165</f>
        <v>3215028601.0041852</v>
      </c>
      <c r="Q1605" s="122">
        <f>'CBA Result'!$G$149</f>
        <v>-2742713597.7746048</v>
      </c>
      <c r="R1605" s="3">
        <v>6.7504660169598329E-2</v>
      </c>
      <c r="S1605" s="122">
        <f t="shared" si="76"/>
        <v>1770769862.70889</v>
      </c>
      <c r="T1605" s="3">
        <v>0.19782173264718794</v>
      </c>
      <c r="U1605" s="122">
        <f t="shared" si="77"/>
        <v>-1372139276.3617017</v>
      </c>
      <c r="V1605" s="3">
        <f t="shared" si="78"/>
        <v>1.5284023512800569</v>
      </c>
    </row>
    <row r="1606" spans="13:22" x14ac:dyDescent="0.25">
      <c r="M1606" s="3">
        <v>1602</v>
      </c>
      <c r="N1606" s="122">
        <f>('CBA Result'!$G$163*_xlfn.GAMMA.INV(T1606,IF($O$2="Railway",$D$31,$D$32),IF($O$2="Railway",$F$31,$F$32)))</f>
        <v>355782109.80395943</v>
      </c>
      <c r="O1606" s="122">
        <f>'CBA Result'!$G$162+'CBA Result'!$G$166+'CBA Result'!$G$167+'CBA Result'!$G$168+'CBA Result'!$G$169</f>
        <v>36081859.323037572</v>
      </c>
      <c r="P1606" s="122">
        <f>'CBA Result'!$G$164+'CBA Result'!$G$165</f>
        <v>3215028601.0041852</v>
      </c>
      <c r="Q1606" s="122">
        <f>'CBA Result'!$G$149</f>
        <v>-2742713597.7746048</v>
      </c>
      <c r="R1606" s="3">
        <v>0.58982669991035142</v>
      </c>
      <c r="S1606" s="122">
        <f t="shared" ref="S1606:S1669" si="79">_xlfn.BETA.INV(R1606,IF($O$2="Railway",$I$30,$J$30),IF($O$2="Railway",$I$31,$J$31),IF($O$2="Railway",$I$27,$J$27),IF($O$2="Railway",$I$29,$J$29))*P1606</f>
        <v>4252165328.6115575</v>
      </c>
      <c r="T1606" s="3">
        <v>0.3732835660964744</v>
      </c>
      <c r="U1606" s="122">
        <f t="shared" ref="U1606:U1669" si="80">_xlfn.GAMMA.INV(T1606,IF($O$2="Railway",$D$31,$D$32),IF($O$2="Railway",$F$31,$F$32))*Q1606</f>
        <v>-1681479678.9254894</v>
      </c>
      <c r="V1606" s="3">
        <f t="shared" ref="V1606:V1669" si="81">(N1606+O1606+S1606)/-U1606</f>
        <v>2.7618706047677084</v>
      </c>
    </row>
    <row r="1607" spans="13:22" x14ac:dyDescent="0.25">
      <c r="M1607" s="3">
        <v>1603</v>
      </c>
      <c r="N1607" s="122">
        <f>('CBA Result'!$G$163*_xlfn.GAMMA.INV(T1607,IF($O$2="Railway",$D$31,$D$32),IF($O$2="Railway",$F$31,$F$32)))</f>
        <v>397060485.68025517</v>
      </c>
      <c r="O1607" s="122">
        <f>'CBA Result'!$G$162+'CBA Result'!$G$166+'CBA Result'!$G$167+'CBA Result'!$G$168+'CBA Result'!$G$169</f>
        <v>36081859.323037572</v>
      </c>
      <c r="P1607" s="122">
        <f>'CBA Result'!$G$164+'CBA Result'!$G$165</f>
        <v>3215028601.0041852</v>
      </c>
      <c r="Q1607" s="122">
        <f>'CBA Result'!$G$149</f>
        <v>-2742713597.7746048</v>
      </c>
      <c r="R1607" s="3">
        <v>0.11996816454288195</v>
      </c>
      <c r="S1607" s="122">
        <f t="shared" si="79"/>
        <v>2117946700.3913774</v>
      </c>
      <c r="T1607" s="3">
        <v>0.49028293552038205</v>
      </c>
      <c r="U1607" s="122">
        <f t="shared" si="80"/>
        <v>-1876567482.1129079</v>
      </c>
      <c r="V1607" s="3">
        <f t="shared" si="81"/>
        <v>1.3594443417096247</v>
      </c>
    </row>
    <row r="1608" spans="13:22" x14ac:dyDescent="0.25">
      <c r="M1608" s="3">
        <v>1604</v>
      </c>
      <c r="N1608" s="122">
        <f>('CBA Result'!$G$163*_xlfn.GAMMA.INV(T1608,IF($O$2="Railway",$D$31,$D$32),IF($O$2="Railway",$F$31,$F$32)))</f>
        <v>580123330.7876265</v>
      </c>
      <c r="O1608" s="122">
        <f>'CBA Result'!$G$162+'CBA Result'!$G$166+'CBA Result'!$G$167+'CBA Result'!$G$168+'CBA Result'!$G$169</f>
        <v>36081859.323037572</v>
      </c>
      <c r="P1608" s="122">
        <f>'CBA Result'!$G$164+'CBA Result'!$G$165</f>
        <v>3215028601.0041852</v>
      </c>
      <c r="Q1608" s="122">
        <f>'CBA Result'!$G$149</f>
        <v>-2742713597.7746048</v>
      </c>
      <c r="R1608" s="3">
        <v>0.30742242675924103</v>
      </c>
      <c r="S1608" s="122">
        <f t="shared" si="79"/>
        <v>3036620388.0336385</v>
      </c>
      <c r="T1608" s="3">
        <v>0.86359765982691239</v>
      </c>
      <c r="U1608" s="122">
        <f t="shared" si="80"/>
        <v>-2741749978.7368674</v>
      </c>
      <c r="V1608" s="3">
        <f t="shared" si="81"/>
        <v>1.3322971118712912</v>
      </c>
    </row>
    <row r="1609" spans="13:22" x14ac:dyDescent="0.25">
      <c r="M1609" s="3">
        <v>1605</v>
      </c>
      <c r="N1609" s="122">
        <f>('CBA Result'!$G$163*_xlfn.GAMMA.INV(T1609,IF($O$2="Railway",$D$31,$D$32),IF($O$2="Railway",$F$31,$F$32)))</f>
        <v>707021460.61018109</v>
      </c>
      <c r="O1609" s="122">
        <f>'CBA Result'!$G$162+'CBA Result'!$G$166+'CBA Result'!$G$167+'CBA Result'!$G$168+'CBA Result'!$G$169</f>
        <v>36081859.323037572</v>
      </c>
      <c r="P1609" s="122">
        <f>'CBA Result'!$G$164+'CBA Result'!$G$165</f>
        <v>3215028601.0041852</v>
      </c>
      <c r="Q1609" s="122">
        <f>'CBA Result'!$G$149</f>
        <v>-2742713597.7746048</v>
      </c>
      <c r="R1609" s="3">
        <v>0.1827288518801341</v>
      </c>
      <c r="S1609" s="122">
        <f t="shared" si="79"/>
        <v>2458115084.7009745</v>
      </c>
      <c r="T1609" s="3">
        <v>0.95932845255159938</v>
      </c>
      <c r="U1609" s="122">
        <f t="shared" si="80"/>
        <v>-3341489596.6390924</v>
      </c>
      <c r="V1609" s="3">
        <f t="shared" si="81"/>
        <v>0.95802135905316443</v>
      </c>
    </row>
    <row r="1610" spans="13:22" x14ac:dyDescent="0.25">
      <c r="M1610" s="3">
        <v>1606</v>
      </c>
      <c r="N1610" s="122">
        <f>('CBA Result'!$G$163*_xlfn.GAMMA.INV(T1610,IF($O$2="Railway",$D$31,$D$32),IF($O$2="Railway",$F$31,$F$32)))</f>
        <v>347391964.72930241</v>
      </c>
      <c r="O1610" s="122">
        <f>'CBA Result'!$G$162+'CBA Result'!$G$166+'CBA Result'!$G$167+'CBA Result'!$G$168+'CBA Result'!$G$169</f>
        <v>36081859.323037572</v>
      </c>
      <c r="P1610" s="122">
        <f>'CBA Result'!$G$164+'CBA Result'!$G$165</f>
        <v>3215028601.0041852</v>
      </c>
      <c r="Q1610" s="122">
        <f>'CBA Result'!$G$149</f>
        <v>-2742713597.7746048</v>
      </c>
      <c r="R1610" s="3">
        <v>0.73092625171032277</v>
      </c>
      <c r="S1610" s="122">
        <f t="shared" si="79"/>
        <v>4939139542.7293816</v>
      </c>
      <c r="T1610" s="3">
        <v>0.34947774153680455</v>
      </c>
      <c r="U1610" s="122">
        <f t="shared" si="80"/>
        <v>-1641826593.3500335</v>
      </c>
      <c r="V1610" s="3">
        <f t="shared" si="81"/>
        <v>3.2418852199983537</v>
      </c>
    </row>
    <row r="1611" spans="13:22" x14ac:dyDescent="0.25">
      <c r="M1611" s="3">
        <v>1607</v>
      </c>
      <c r="N1611" s="122">
        <f>('CBA Result'!$G$163*_xlfn.GAMMA.INV(T1611,IF($O$2="Railway",$D$31,$D$32),IF($O$2="Railway",$F$31,$F$32)))</f>
        <v>417993764.54597551</v>
      </c>
      <c r="O1611" s="122">
        <f>'CBA Result'!$G$162+'CBA Result'!$G$166+'CBA Result'!$G$167+'CBA Result'!$G$168+'CBA Result'!$G$169</f>
        <v>36081859.323037572</v>
      </c>
      <c r="P1611" s="122">
        <f>'CBA Result'!$G$164+'CBA Result'!$G$165</f>
        <v>3215028601.0041852</v>
      </c>
      <c r="Q1611" s="122">
        <f>'CBA Result'!$G$149</f>
        <v>-2742713597.7746048</v>
      </c>
      <c r="R1611" s="3">
        <v>0.26294458901149265</v>
      </c>
      <c r="S1611" s="122">
        <f t="shared" si="79"/>
        <v>2839051734.0941739</v>
      </c>
      <c r="T1611" s="3">
        <v>0.54746181629037605</v>
      </c>
      <c r="U1611" s="122">
        <f t="shared" si="80"/>
        <v>-1975501301.5941186</v>
      </c>
      <c r="V1611" s="3">
        <f t="shared" si="81"/>
        <v>1.6669831375488431</v>
      </c>
    </row>
    <row r="1612" spans="13:22" x14ac:dyDescent="0.25">
      <c r="M1612" s="3">
        <v>1608</v>
      </c>
      <c r="N1612" s="122">
        <f>('CBA Result'!$G$163*_xlfn.GAMMA.INV(T1612,IF($O$2="Railway",$D$31,$D$32),IF($O$2="Railway",$F$31,$F$32)))</f>
        <v>597004714.70610535</v>
      </c>
      <c r="O1612" s="122">
        <f>'CBA Result'!$G$162+'CBA Result'!$G$166+'CBA Result'!$G$167+'CBA Result'!$G$168+'CBA Result'!$G$169</f>
        <v>36081859.323037572</v>
      </c>
      <c r="P1612" s="122">
        <f>'CBA Result'!$G$164+'CBA Result'!$G$165</f>
        <v>3215028601.0041852</v>
      </c>
      <c r="Q1612" s="122">
        <f>'CBA Result'!$G$149</f>
        <v>-2742713597.7746048</v>
      </c>
      <c r="R1612" s="3">
        <v>0.53229136028038559</v>
      </c>
      <c r="S1612" s="122">
        <f t="shared" si="79"/>
        <v>3997577856.671813</v>
      </c>
      <c r="T1612" s="3">
        <v>0.882494645748371</v>
      </c>
      <c r="U1612" s="122">
        <f t="shared" si="80"/>
        <v>-2821533934.2221575</v>
      </c>
      <c r="V1612" s="3">
        <f t="shared" si="81"/>
        <v>1.6411868645405965</v>
      </c>
    </row>
    <row r="1613" spans="13:22" x14ac:dyDescent="0.25">
      <c r="M1613" s="3">
        <v>1609</v>
      </c>
      <c r="N1613" s="122">
        <f>('CBA Result'!$G$163*_xlfn.GAMMA.INV(T1613,IF($O$2="Railway",$D$31,$D$32),IF($O$2="Railway",$F$31,$F$32)))</f>
        <v>474130328.75605345</v>
      </c>
      <c r="O1613" s="122">
        <f>'CBA Result'!$G$162+'CBA Result'!$G$166+'CBA Result'!$G$167+'CBA Result'!$G$168+'CBA Result'!$G$169</f>
        <v>36081859.323037572</v>
      </c>
      <c r="P1613" s="122">
        <f>'CBA Result'!$G$164+'CBA Result'!$G$165</f>
        <v>3215028601.0041852</v>
      </c>
      <c r="Q1613" s="122">
        <f>'CBA Result'!$G$149</f>
        <v>-2742713597.7746048</v>
      </c>
      <c r="R1613" s="3">
        <v>0.9533676972445565</v>
      </c>
      <c r="S1613" s="122">
        <f t="shared" si="79"/>
        <v>6697697294.6482906</v>
      </c>
      <c r="T1613" s="3">
        <v>0.68513960404136631</v>
      </c>
      <c r="U1613" s="122">
        <f t="shared" si="80"/>
        <v>-2240811134.1091752</v>
      </c>
      <c r="V1613" s="3">
        <f t="shared" si="81"/>
        <v>3.2166519404558631</v>
      </c>
    </row>
    <row r="1614" spans="13:22" x14ac:dyDescent="0.25">
      <c r="M1614" s="3">
        <v>1610</v>
      </c>
      <c r="N1614" s="122">
        <f>('CBA Result'!$G$163*_xlfn.GAMMA.INV(T1614,IF($O$2="Railway",$D$31,$D$32),IF($O$2="Railway",$F$31,$F$32)))</f>
        <v>236098914.08527169</v>
      </c>
      <c r="O1614" s="122">
        <f>'CBA Result'!$G$162+'CBA Result'!$G$166+'CBA Result'!$G$167+'CBA Result'!$G$168+'CBA Result'!$G$169</f>
        <v>36081859.323037572</v>
      </c>
      <c r="P1614" s="122">
        <f>'CBA Result'!$G$164+'CBA Result'!$G$165</f>
        <v>3215028601.0041852</v>
      </c>
      <c r="Q1614" s="122">
        <f>'CBA Result'!$G$149</f>
        <v>-2742713597.7746048</v>
      </c>
      <c r="R1614" s="3">
        <v>0.75002720132872858</v>
      </c>
      <c r="S1614" s="122">
        <f t="shared" si="79"/>
        <v>5043354011.6152649</v>
      </c>
      <c r="T1614" s="3">
        <v>8.8277641430435705E-2</v>
      </c>
      <c r="U1614" s="122">
        <f t="shared" si="80"/>
        <v>-1115838923.0686979</v>
      </c>
      <c r="V1614" s="3">
        <f t="shared" si="81"/>
        <v>4.7637115672620398</v>
      </c>
    </row>
    <row r="1615" spans="13:22" x14ac:dyDescent="0.25">
      <c r="M1615" s="3">
        <v>1611</v>
      </c>
      <c r="N1615" s="122">
        <f>('CBA Result'!$G$163*_xlfn.GAMMA.INV(T1615,IF($O$2="Railway",$D$31,$D$32),IF($O$2="Railway",$F$31,$F$32)))</f>
        <v>374835293.63785899</v>
      </c>
      <c r="O1615" s="122">
        <f>'CBA Result'!$G$162+'CBA Result'!$G$166+'CBA Result'!$G$167+'CBA Result'!$G$168+'CBA Result'!$G$169</f>
        <v>36081859.323037572</v>
      </c>
      <c r="P1615" s="122">
        <f>'CBA Result'!$G$164+'CBA Result'!$G$165</f>
        <v>3215028601.0041852</v>
      </c>
      <c r="Q1615" s="122">
        <f>'CBA Result'!$G$149</f>
        <v>-2742713597.7746048</v>
      </c>
      <c r="R1615" s="3">
        <v>0.84575313813937636</v>
      </c>
      <c r="S1615" s="122">
        <f t="shared" si="79"/>
        <v>5642051091.7000275</v>
      </c>
      <c r="T1615" s="3">
        <v>0.42759620864200898</v>
      </c>
      <c r="U1615" s="122">
        <f t="shared" si="80"/>
        <v>-1771527886.9514263</v>
      </c>
      <c r="V1615" s="3">
        <f t="shared" si="81"/>
        <v>3.4168066386340161</v>
      </c>
    </row>
    <row r="1616" spans="13:22" x14ac:dyDescent="0.25">
      <c r="M1616" s="3">
        <v>1612</v>
      </c>
      <c r="N1616" s="122">
        <f>('CBA Result'!$G$163*_xlfn.GAMMA.INV(T1616,IF($O$2="Railway",$D$31,$D$32),IF($O$2="Railway",$F$31,$F$32)))</f>
        <v>531694846.1092627</v>
      </c>
      <c r="O1616" s="122">
        <f>'CBA Result'!$G$162+'CBA Result'!$G$166+'CBA Result'!$G$167+'CBA Result'!$G$168+'CBA Result'!$G$169</f>
        <v>36081859.323037572</v>
      </c>
      <c r="P1616" s="122">
        <f>'CBA Result'!$G$164+'CBA Result'!$G$165</f>
        <v>3215028601.0041852</v>
      </c>
      <c r="Q1616" s="122">
        <f>'CBA Result'!$G$149</f>
        <v>-2742713597.7746048</v>
      </c>
      <c r="R1616" s="3">
        <v>0.96854690318065373</v>
      </c>
      <c r="S1616" s="122">
        <f t="shared" si="79"/>
        <v>6955565895.8506498</v>
      </c>
      <c r="T1616" s="3">
        <v>0.79555621427542689</v>
      </c>
      <c r="U1616" s="122">
        <f t="shared" si="80"/>
        <v>-2512869687.6151667</v>
      </c>
      <c r="V1616" s="3">
        <f t="shared" si="81"/>
        <v>2.9939246903101298</v>
      </c>
    </row>
    <row r="1617" spans="13:22" x14ac:dyDescent="0.25">
      <c r="M1617" s="3">
        <v>1613</v>
      </c>
      <c r="N1617" s="122">
        <f>('CBA Result'!$G$163*_xlfn.GAMMA.INV(T1617,IF($O$2="Railway",$D$31,$D$32),IF($O$2="Railway",$F$31,$F$32)))</f>
        <v>560945767.6875118</v>
      </c>
      <c r="O1617" s="122">
        <f>'CBA Result'!$G$162+'CBA Result'!$G$166+'CBA Result'!$G$167+'CBA Result'!$G$168+'CBA Result'!$G$169</f>
        <v>36081859.323037572</v>
      </c>
      <c r="P1617" s="122">
        <f>'CBA Result'!$G$164+'CBA Result'!$G$165</f>
        <v>3215028601.0041852</v>
      </c>
      <c r="Q1617" s="122">
        <f>'CBA Result'!$G$149</f>
        <v>-2742713597.7746048</v>
      </c>
      <c r="R1617" s="3">
        <v>0.63498817248370776</v>
      </c>
      <c r="S1617" s="122">
        <f t="shared" si="79"/>
        <v>4459982901.4767962</v>
      </c>
      <c r="T1617" s="3">
        <v>0.83921295946370733</v>
      </c>
      <c r="U1617" s="122">
        <f t="shared" si="80"/>
        <v>-2651113935.6206956</v>
      </c>
      <c r="V1617" s="3">
        <f t="shared" si="81"/>
        <v>1.9075040346402035</v>
      </c>
    </row>
    <row r="1618" spans="13:22" x14ac:dyDescent="0.25">
      <c r="M1618" s="3">
        <v>1614</v>
      </c>
      <c r="N1618" s="122">
        <f>('CBA Result'!$G$163*_xlfn.GAMMA.INV(T1618,IF($O$2="Railway",$D$31,$D$32),IF($O$2="Railway",$F$31,$F$32)))</f>
        <v>554202064.59072971</v>
      </c>
      <c r="O1618" s="122">
        <f>'CBA Result'!$G$162+'CBA Result'!$G$166+'CBA Result'!$G$167+'CBA Result'!$G$168+'CBA Result'!$G$169</f>
        <v>36081859.323037572</v>
      </c>
      <c r="P1618" s="122">
        <f>'CBA Result'!$G$164+'CBA Result'!$G$165</f>
        <v>3215028601.0041852</v>
      </c>
      <c r="Q1618" s="122">
        <f>'CBA Result'!$G$149</f>
        <v>-2742713597.7746048</v>
      </c>
      <c r="R1618" s="3">
        <v>6.9324440089729711E-2</v>
      </c>
      <c r="S1618" s="122">
        <f t="shared" si="79"/>
        <v>1784503374.6826739</v>
      </c>
      <c r="T1618" s="3">
        <v>0.82985931136412361</v>
      </c>
      <c r="U1618" s="122">
        <f t="shared" si="80"/>
        <v>-2619242182.0797601</v>
      </c>
      <c r="V1618" s="3">
        <f t="shared" si="81"/>
        <v>0.90666961415182534</v>
      </c>
    </row>
    <row r="1619" spans="13:22" x14ac:dyDescent="0.25">
      <c r="M1619" s="3">
        <v>1615</v>
      </c>
      <c r="N1619" s="122">
        <f>('CBA Result'!$G$163*_xlfn.GAMMA.INV(T1619,IF($O$2="Railway",$D$31,$D$32),IF($O$2="Railway",$F$31,$F$32)))</f>
        <v>405666107.21216702</v>
      </c>
      <c r="O1619" s="122">
        <f>'CBA Result'!$G$162+'CBA Result'!$G$166+'CBA Result'!$G$167+'CBA Result'!$G$168+'CBA Result'!$G$169</f>
        <v>36081859.323037572</v>
      </c>
      <c r="P1619" s="122">
        <f>'CBA Result'!$G$164+'CBA Result'!$G$165</f>
        <v>3215028601.0041852</v>
      </c>
      <c r="Q1619" s="122">
        <f>'CBA Result'!$G$149</f>
        <v>-2742713597.7746048</v>
      </c>
      <c r="R1619" s="3">
        <v>0.24343535049911758</v>
      </c>
      <c r="S1619" s="122">
        <f t="shared" si="79"/>
        <v>2749933874.3587289</v>
      </c>
      <c r="T1619" s="3">
        <v>0.51407054325914647</v>
      </c>
      <c r="U1619" s="122">
        <f t="shared" si="80"/>
        <v>-1917238941.7835662</v>
      </c>
      <c r="V1619" s="3">
        <f t="shared" si="81"/>
        <v>1.6647282565233001</v>
      </c>
    </row>
    <row r="1620" spans="13:22" x14ac:dyDescent="0.25">
      <c r="M1620" s="3">
        <v>1616</v>
      </c>
      <c r="N1620" s="122">
        <f>('CBA Result'!$G$163*_xlfn.GAMMA.INV(T1620,IF($O$2="Railway",$D$31,$D$32),IF($O$2="Railway",$F$31,$F$32)))</f>
        <v>275625950.11829102</v>
      </c>
      <c r="O1620" s="122">
        <f>'CBA Result'!$G$162+'CBA Result'!$G$166+'CBA Result'!$G$167+'CBA Result'!$G$168+'CBA Result'!$G$169</f>
        <v>36081859.323037572</v>
      </c>
      <c r="P1620" s="122">
        <f>'CBA Result'!$G$164+'CBA Result'!$G$165</f>
        <v>3215028601.0041852</v>
      </c>
      <c r="Q1620" s="122">
        <f>'CBA Result'!$G$149</f>
        <v>-2742713597.7746048</v>
      </c>
      <c r="R1620" s="3">
        <v>0.12824303342655374</v>
      </c>
      <c r="S1620" s="122">
        <f t="shared" si="79"/>
        <v>2166165517.2633076</v>
      </c>
      <c r="T1620" s="3">
        <v>0.16388198491140515</v>
      </c>
      <c r="U1620" s="122">
        <f t="shared" si="80"/>
        <v>-1302649631.1571403</v>
      </c>
      <c r="V1620" s="3">
        <f t="shared" si="81"/>
        <v>1.9021794252561586</v>
      </c>
    </row>
    <row r="1621" spans="13:22" x14ac:dyDescent="0.25">
      <c r="M1621" s="3">
        <v>1617</v>
      </c>
      <c r="N1621" s="122">
        <f>('CBA Result'!$G$163*_xlfn.GAMMA.INV(T1621,IF($O$2="Railway",$D$31,$D$32),IF($O$2="Railway",$F$31,$F$32)))</f>
        <v>344283067.83937263</v>
      </c>
      <c r="O1621" s="122">
        <f>'CBA Result'!$G$162+'CBA Result'!$G$166+'CBA Result'!$G$167+'CBA Result'!$G$168+'CBA Result'!$G$169</f>
        <v>36081859.323037572</v>
      </c>
      <c r="P1621" s="122">
        <f>'CBA Result'!$G$164+'CBA Result'!$G$165</f>
        <v>3215028601.0041852</v>
      </c>
      <c r="Q1621" s="122">
        <f>'CBA Result'!$G$149</f>
        <v>-2742713597.7746048</v>
      </c>
      <c r="R1621" s="3">
        <v>0.53393683916962631</v>
      </c>
      <c r="S1621" s="122">
        <f t="shared" si="79"/>
        <v>4004738680.2701569</v>
      </c>
      <c r="T1621" s="3">
        <v>0.3407023970064138</v>
      </c>
      <c r="U1621" s="122">
        <f t="shared" si="80"/>
        <v>-1627133479.7834971</v>
      </c>
      <c r="V1621" s="3">
        <f t="shared" si="81"/>
        <v>2.6949870197594601</v>
      </c>
    </row>
    <row r="1622" spans="13:22" x14ac:dyDescent="0.25">
      <c r="M1622" s="3">
        <v>1618</v>
      </c>
      <c r="N1622" s="122">
        <f>('CBA Result'!$G$163*_xlfn.GAMMA.INV(T1622,IF($O$2="Railway",$D$31,$D$32),IF($O$2="Railway",$F$31,$F$32)))</f>
        <v>343092492.85608894</v>
      </c>
      <c r="O1622" s="122">
        <f>'CBA Result'!$G$162+'CBA Result'!$G$166+'CBA Result'!$G$167+'CBA Result'!$G$168+'CBA Result'!$G$169</f>
        <v>36081859.323037572</v>
      </c>
      <c r="P1622" s="122">
        <f>'CBA Result'!$G$164+'CBA Result'!$G$165</f>
        <v>3215028601.0041852</v>
      </c>
      <c r="Q1622" s="122">
        <f>'CBA Result'!$G$149</f>
        <v>-2742713597.7746048</v>
      </c>
      <c r="R1622" s="3">
        <v>0.88053717085516181</v>
      </c>
      <c r="S1622" s="122">
        <f t="shared" si="79"/>
        <v>5910779362.6165314</v>
      </c>
      <c r="T1622" s="3">
        <v>0.33735010071991001</v>
      </c>
      <c r="U1622" s="122">
        <f t="shared" si="80"/>
        <v>-1621506643.6232088</v>
      </c>
      <c r="V1622" s="3">
        <f t="shared" si="81"/>
        <v>3.8790798295719235</v>
      </c>
    </row>
    <row r="1623" spans="13:22" x14ac:dyDescent="0.25">
      <c r="M1623" s="3">
        <v>1619</v>
      </c>
      <c r="N1623" s="122">
        <f>('CBA Result'!$G$163*_xlfn.GAMMA.INV(T1623,IF($O$2="Railway",$D$31,$D$32),IF($O$2="Railway",$F$31,$F$32)))</f>
        <v>553351090.45739579</v>
      </c>
      <c r="O1623" s="122">
        <f>'CBA Result'!$G$162+'CBA Result'!$G$166+'CBA Result'!$G$167+'CBA Result'!$G$168+'CBA Result'!$G$169</f>
        <v>36081859.323037572</v>
      </c>
      <c r="P1623" s="122">
        <f>'CBA Result'!$G$164+'CBA Result'!$G$165</f>
        <v>3215028601.0041852</v>
      </c>
      <c r="Q1623" s="122">
        <f>'CBA Result'!$G$149</f>
        <v>-2742713597.7746048</v>
      </c>
      <c r="R1623" s="3">
        <v>0.28719042097089831</v>
      </c>
      <c r="S1623" s="122">
        <f t="shared" si="79"/>
        <v>2947580347.1097784</v>
      </c>
      <c r="T1623" s="3">
        <v>0.82864932002308289</v>
      </c>
      <c r="U1623" s="122">
        <f t="shared" si="80"/>
        <v>-2615220350.5343781</v>
      </c>
      <c r="V1623" s="3">
        <f t="shared" si="81"/>
        <v>1.3524723819801572</v>
      </c>
    </row>
    <row r="1624" spans="13:22" x14ac:dyDescent="0.25">
      <c r="M1624" s="3">
        <v>1620</v>
      </c>
      <c r="N1624" s="122">
        <f>('CBA Result'!$G$163*_xlfn.GAMMA.INV(T1624,IF($O$2="Railway",$D$31,$D$32),IF($O$2="Railway",$F$31,$F$32)))</f>
        <v>383956905.75029325</v>
      </c>
      <c r="O1624" s="122">
        <f>'CBA Result'!$G$162+'CBA Result'!$G$166+'CBA Result'!$G$167+'CBA Result'!$G$168+'CBA Result'!$G$169</f>
        <v>36081859.323037572</v>
      </c>
      <c r="P1624" s="122">
        <f>'CBA Result'!$G$164+'CBA Result'!$G$165</f>
        <v>3215028601.0041852</v>
      </c>
      <c r="Q1624" s="122">
        <f>'CBA Result'!$G$149</f>
        <v>-2742713597.7746048</v>
      </c>
      <c r="R1624" s="3">
        <v>0.24178841364923398</v>
      </c>
      <c r="S1624" s="122">
        <f t="shared" si="79"/>
        <v>2742326110.0415559</v>
      </c>
      <c r="T1624" s="3">
        <v>0.45348837794403796</v>
      </c>
      <c r="U1624" s="122">
        <f t="shared" si="80"/>
        <v>-1814637995.5922182</v>
      </c>
      <c r="V1624" s="3">
        <f t="shared" si="81"/>
        <v>1.7426973769954761</v>
      </c>
    </row>
    <row r="1625" spans="13:22" x14ac:dyDescent="0.25">
      <c r="M1625" s="3">
        <v>1621</v>
      </c>
      <c r="N1625" s="122">
        <f>('CBA Result'!$G$163*_xlfn.GAMMA.INV(T1625,IF($O$2="Railway",$D$31,$D$32),IF($O$2="Railway",$F$31,$F$32)))</f>
        <v>413005104.64167339</v>
      </c>
      <c r="O1625" s="122">
        <f>'CBA Result'!$G$162+'CBA Result'!$G$166+'CBA Result'!$G$167+'CBA Result'!$G$168+'CBA Result'!$G$169</f>
        <v>36081859.323037572</v>
      </c>
      <c r="P1625" s="122">
        <f>'CBA Result'!$G$164+'CBA Result'!$G$165</f>
        <v>3215028601.0041852</v>
      </c>
      <c r="Q1625" s="122">
        <f>'CBA Result'!$G$149</f>
        <v>-2742713597.7746048</v>
      </c>
      <c r="R1625" s="3">
        <v>0.28644257677145624</v>
      </c>
      <c r="S1625" s="122">
        <f t="shared" si="79"/>
        <v>2944264739.8941593</v>
      </c>
      <c r="T1625" s="3">
        <v>0.53405651508806229</v>
      </c>
      <c r="U1625" s="122">
        <f t="shared" si="80"/>
        <v>-1951924145.736629</v>
      </c>
      <c r="V1625" s="3">
        <f t="shared" si="81"/>
        <v>1.7384649456130719</v>
      </c>
    </row>
    <row r="1626" spans="13:22" x14ac:dyDescent="0.25">
      <c r="M1626" s="3">
        <v>1622</v>
      </c>
      <c r="N1626" s="122">
        <f>('CBA Result'!$G$163*_xlfn.GAMMA.INV(T1626,IF($O$2="Railway",$D$31,$D$32),IF($O$2="Railway",$F$31,$F$32)))</f>
        <v>507970714.55091059</v>
      </c>
      <c r="O1626" s="122">
        <f>'CBA Result'!$G$162+'CBA Result'!$G$166+'CBA Result'!$G$167+'CBA Result'!$G$168+'CBA Result'!$G$169</f>
        <v>36081859.323037572</v>
      </c>
      <c r="P1626" s="122">
        <f>'CBA Result'!$G$164+'CBA Result'!$G$165</f>
        <v>3215028601.0041852</v>
      </c>
      <c r="Q1626" s="122">
        <f>'CBA Result'!$G$149</f>
        <v>-2742713597.7746048</v>
      </c>
      <c r="R1626" s="3">
        <v>0.57642171760786498</v>
      </c>
      <c r="S1626" s="122">
        <f t="shared" si="79"/>
        <v>4191979669.0262747</v>
      </c>
      <c r="T1626" s="3">
        <v>0.75405403036248042</v>
      </c>
      <c r="U1626" s="122">
        <f t="shared" si="80"/>
        <v>-2400745879.2047195</v>
      </c>
      <c r="V1626" s="3">
        <f t="shared" si="81"/>
        <v>1.9727336757812532</v>
      </c>
    </row>
    <row r="1627" spans="13:22" x14ac:dyDescent="0.25">
      <c r="M1627" s="3">
        <v>1623</v>
      </c>
      <c r="N1627" s="122">
        <f>('CBA Result'!$G$163*_xlfn.GAMMA.INV(T1627,IF($O$2="Railway",$D$31,$D$32),IF($O$2="Railway",$F$31,$F$32)))</f>
        <v>236874104.03902918</v>
      </c>
      <c r="O1627" s="122">
        <f>'CBA Result'!$G$162+'CBA Result'!$G$166+'CBA Result'!$G$167+'CBA Result'!$G$168+'CBA Result'!$G$169</f>
        <v>36081859.323037572</v>
      </c>
      <c r="P1627" s="122">
        <f>'CBA Result'!$G$164+'CBA Result'!$G$165</f>
        <v>3215028601.0041852</v>
      </c>
      <c r="Q1627" s="122">
        <f>'CBA Result'!$G$149</f>
        <v>-2742713597.7746048</v>
      </c>
      <c r="R1627" s="3">
        <v>0.15935242914032322</v>
      </c>
      <c r="S1627" s="122">
        <f t="shared" si="79"/>
        <v>2337462798.0031219</v>
      </c>
      <c r="T1627" s="3">
        <v>8.9518959766473727E-2</v>
      </c>
      <c r="U1627" s="122">
        <f t="shared" si="80"/>
        <v>-1119502587.2008507</v>
      </c>
      <c r="V1627" s="3">
        <f t="shared" si="81"/>
        <v>2.3317666177906311</v>
      </c>
    </row>
    <row r="1628" spans="13:22" x14ac:dyDescent="0.25">
      <c r="M1628" s="3">
        <v>1624</v>
      </c>
      <c r="N1628" s="122">
        <f>('CBA Result'!$G$163*_xlfn.GAMMA.INV(T1628,IF($O$2="Railway",$D$31,$D$32),IF($O$2="Railway",$F$31,$F$32)))</f>
        <v>332154342.41683304</v>
      </c>
      <c r="O1628" s="122">
        <f>'CBA Result'!$G$162+'CBA Result'!$G$166+'CBA Result'!$G$167+'CBA Result'!$G$168+'CBA Result'!$G$169</f>
        <v>36081859.323037572</v>
      </c>
      <c r="P1628" s="122">
        <f>'CBA Result'!$G$164+'CBA Result'!$G$165</f>
        <v>3215028601.0041852</v>
      </c>
      <c r="Q1628" s="122">
        <f>'CBA Result'!$G$149</f>
        <v>-2742713597.7746048</v>
      </c>
      <c r="R1628" s="3">
        <v>0.74892395620916119</v>
      </c>
      <c r="S1628" s="122">
        <f t="shared" si="79"/>
        <v>5037231421.0040531</v>
      </c>
      <c r="T1628" s="3">
        <v>0.30682136877618782</v>
      </c>
      <c r="U1628" s="122">
        <f t="shared" si="80"/>
        <v>-1569811302.0593143</v>
      </c>
      <c r="V1628" s="3">
        <f t="shared" si="81"/>
        <v>3.4433868679967512</v>
      </c>
    </row>
    <row r="1629" spans="13:22" x14ac:dyDescent="0.25">
      <c r="M1629" s="3">
        <v>1625</v>
      </c>
      <c r="N1629" s="122">
        <f>('CBA Result'!$G$163*_xlfn.GAMMA.INV(T1629,IF($O$2="Railway",$D$31,$D$32),IF($O$2="Railway",$F$31,$F$32)))</f>
        <v>637484879.85768223</v>
      </c>
      <c r="O1629" s="122">
        <f>'CBA Result'!$G$162+'CBA Result'!$G$166+'CBA Result'!$G$167+'CBA Result'!$G$168+'CBA Result'!$G$169</f>
        <v>36081859.323037572</v>
      </c>
      <c r="P1629" s="122">
        <f>'CBA Result'!$G$164+'CBA Result'!$G$165</f>
        <v>3215028601.0041852</v>
      </c>
      <c r="Q1629" s="122">
        <f>'CBA Result'!$G$149</f>
        <v>-2742713597.7746048</v>
      </c>
      <c r="R1629" s="3">
        <v>9.1981268168823238E-2</v>
      </c>
      <c r="S1629" s="122">
        <f t="shared" si="79"/>
        <v>1943552165.4861848</v>
      </c>
      <c r="T1629" s="3">
        <v>0.91909447931158694</v>
      </c>
      <c r="U1629" s="122">
        <f t="shared" si="80"/>
        <v>-3012849273.6568189</v>
      </c>
      <c r="V1629" s="3">
        <f t="shared" si="81"/>
        <v>0.86865245053908713</v>
      </c>
    </row>
    <row r="1630" spans="13:22" x14ac:dyDescent="0.25">
      <c r="M1630" s="3">
        <v>1626</v>
      </c>
      <c r="N1630" s="122">
        <f>('CBA Result'!$G$163*_xlfn.GAMMA.INV(T1630,IF($O$2="Railway",$D$31,$D$32),IF($O$2="Railway",$F$31,$F$32)))</f>
        <v>727860341.81428587</v>
      </c>
      <c r="O1630" s="122">
        <f>'CBA Result'!$G$162+'CBA Result'!$G$166+'CBA Result'!$G$167+'CBA Result'!$G$168+'CBA Result'!$G$169</f>
        <v>36081859.323037572</v>
      </c>
      <c r="P1630" s="122">
        <f>'CBA Result'!$G$164+'CBA Result'!$G$165</f>
        <v>3215028601.0041852</v>
      </c>
      <c r="Q1630" s="122">
        <f>'CBA Result'!$G$149</f>
        <v>-2742713597.7746048</v>
      </c>
      <c r="R1630" s="3">
        <v>0.59936205852440283</v>
      </c>
      <c r="S1630" s="122">
        <f t="shared" si="79"/>
        <v>4295359049.4276323</v>
      </c>
      <c r="T1630" s="3">
        <v>0.9672461123951166</v>
      </c>
      <c r="U1630" s="122">
        <f t="shared" si="80"/>
        <v>-3439977278.5957603</v>
      </c>
      <c r="V1630" s="3">
        <f t="shared" si="81"/>
        <v>1.470736822026401</v>
      </c>
    </row>
    <row r="1631" spans="13:22" x14ac:dyDescent="0.25">
      <c r="M1631" s="3">
        <v>1627</v>
      </c>
      <c r="N1631" s="122">
        <f>('CBA Result'!$G$163*_xlfn.GAMMA.INV(T1631,IF($O$2="Railway",$D$31,$D$32),IF($O$2="Railway",$F$31,$F$32)))</f>
        <v>444770597.28101617</v>
      </c>
      <c r="O1631" s="122">
        <f>'CBA Result'!$G$162+'CBA Result'!$G$166+'CBA Result'!$G$167+'CBA Result'!$G$168+'CBA Result'!$G$169</f>
        <v>36081859.323037572</v>
      </c>
      <c r="P1631" s="122">
        <f>'CBA Result'!$G$164+'CBA Result'!$G$165</f>
        <v>3215028601.0041852</v>
      </c>
      <c r="Q1631" s="122">
        <f>'CBA Result'!$G$149</f>
        <v>-2742713597.7746048</v>
      </c>
      <c r="R1631" s="3">
        <v>0.16386997198664888</v>
      </c>
      <c r="S1631" s="122">
        <f t="shared" si="79"/>
        <v>2361246148.3665743</v>
      </c>
      <c r="T1631" s="3">
        <v>0.61643262799920551</v>
      </c>
      <c r="U1631" s="122">
        <f t="shared" si="80"/>
        <v>-2102052634.1913841</v>
      </c>
      <c r="V1631" s="3">
        <f t="shared" si="81"/>
        <v>1.3520587252392584</v>
      </c>
    </row>
    <row r="1632" spans="13:22" x14ac:dyDescent="0.25">
      <c r="M1632" s="3">
        <v>1628</v>
      </c>
      <c r="N1632" s="122">
        <f>('CBA Result'!$G$163*_xlfn.GAMMA.INV(T1632,IF($O$2="Railway",$D$31,$D$32),IF($O$2="Railway",$F$31,$F$32)))</f>
        <v>409471995.59884483</v>
      </c>
      <c r="O1632" s="122">
        <f>'CBA Result'!$G$162+'CBA Result'!$G$166+'CBA Result'!$G$167+'CBA Result'!$G$168+'CBA Result'!$G$169</f>
        <v>36081859.323037572</v>
      </c>
      <c r="P1632" s="122">
        <f>'CBA Result'!$G$164+'CBA Result'!$G$165</f>
        <v>3215028601.0041852</v>
      </c>
      <c r="Q1632" s="122">
        <f>'CBA Result'!$G$149</f>
        <v>-2742713597.7746048</v>
      </c>
      <c r="R1632" s="3">
        <v>0.35316061818693967</v>
      </c>
      <c r="S1632" s="122">
        <f t="shared" si="79"/>
        <v>3234236611.3724427</v>
      </c>
      <c r="T1632" s="3">
        <v>0.52447242828579055</v>
      </c>
      <c r="U1632" s="122">
        <f t="shared" si="80"/>
        <v>-1935226141.8313243</v>
      </c>
      <c r="V1632" s="3">
        <f t="shared" si="81"/>
        <v>1.9014782752015231</v>
      </c>
    </row>
    <row r="1633" spans="13:22" x14ac:dyDescent="0.25">
      <c r="M1633" s="3">
        <v>1629</v>
      </c>
      <c r="N1633" s="122">
        <f>('CBA Result'!$G$163*_xlfn.GAMMA.INV(T1633,IF($O$2="Railway",$D$31,$D$32),IF($O$2="Railway",$F$31,$F$32)))</f>
        <v>487025512.6872052</v>
      </c>
      <c r="O1633" s="122">
        <f>'CBA Result'!$G$162+'CBA Result'!$G$166+'CBA Result'!$G$167+'CBA Result'!$G$168+'CBA Result'!$G$169</f>
        <v>36081859.323037572</v>
      </c>
      <c r="P1633" s="122">
        <f>'CBA Result'!$G$164+'CBA Result'!$G$165</f>
        <v>3215028601.0041852</v>
      </c>
      <c r="Q1633" s="122">
        <f>'CBA Result'!$G$149</f>
        <v>-2742713597.7746048</v>
      </c>
      <c r="R1633" s="3">
        <v>0.77251943725154015</v>
      </c>
      <c r="S1633" s="122">
        <f t="shared" si="79"/>
        <v>5171252855.1147337</v>
      </c>
      <c r="T1633" s="3">
        <v>0.71274066669906111</v>
      </c>
      <c r="U1633" s="122">
        <f t="shared" si="80"/>
        <v>-2301755709.8445482</v>
      </c>
      <c r="V1633" s="3">
        <f t="shared" si="81"/>
        <v>2.4739203221133974</v>
      </c>
    </row>
    <row r="1634" spans="13:22" x14ac:dyDescent="0.25">
      <c r="M1634" s="3">
        <v>1630</v>
      </c>
      <c r="N1634" s="122">
        <f>('CBA Result'!$G$163*_xlfn.GAMMA.INV(T1634,IF($O$2="Railway",$D$31,$D$32),IF($O$2="Railway",$F$31,$F$32)))</f>
        <v>272857687.4904964</v>
      </c>
      <c r="O1634" s="122">
        <f>'CBA Result'!$G$162+'CBA Result'!$G$166+'CBA Result'!$G$167+'CBA Result'!$G$168+'CBA Result'!$G$169</f>
        <v>36081859.323037572</v>
      </c>
      <c r="P1634" s="122">
        <f>'CBA Result'!$G$164+'CBA Result'!$G$165</f>
        <v>3215028601.0041852</v>
      </c>
      <c r="Q1634" s="122">
        <f>'CBA Result'!$G$149</f>
        <v>-2742713597.7746048</v>
      </c>
      <c r="R1634" s="3">
        <v>0.27860007321318614</v>
      </c>
      <c r="S1634" s="122">
        <f t="shared" si="79"/>
        <v>2909378871.0816979</v>
      </c>
      <c r="T1634" s="3">
        <v>0.15781425518075587</v>
      </c>
      <c r="U1634" s="122">
        <f t="shared" si="80"/>
        <v>-1289566406.266686</v>
      </c>
      <c r="V1634" s="3">
        <f t="shared" si="81"/>
        <v>2.4956593179348645</v>
      </c>
    </row>
    <row r="1635" spans="13:22" x14ac:dyDescent="0.25">
      <c r="M1635" s="3">
        <v>1631</v>
      </c>
      <c r="N1635" s="122">
        <f>('CBA Result'!$G$163*_xlfn.GAMMA.INV(T1635,IF($O$2="Railway",$D$31,$D$32),IF($O$2="Railway",$F$31,$F$32)))</f>
        <v>630882030.52865767</v>
      </c>
      <c r="O1635" s="122">
        <f>'CBA Result'!$G$162+'CBA Result'!$G$166+'CBA Result'!$G$167+'CBA Result'!$G$168+'CBA Result'!$G$169</f>
        <v>36081859.323037572</v>
      </c>
      <c r="P1635" s="122">
        <f>'CBA Result'!$G$164+'CBA Result'!$G$165</f>
        <v>3215028601.0041852</v>
      </c>
      <c r="Q1635" s="122">
        <f>'CBA Result'!$G$149</f>
        <v>-2742713597.7746048</v>
      </c>
      <c r="R1635" s="3">
        <v>0.78372052061524955</v>
      </c>
      <c r="S1635" s="122">
        <f t="shared" si="79"/>
        <v>5237348805.0029898</v>
      </c>
      <c r="T1635" s="3">
        <v>0.91389207516205562</v>
      </c>
      <c r="U1635" s="122">
        <f t="shared" si="80"/>
        <v>-2981643216.1743913</v>
      </c>
      <c r="V1635" s="3">
        <f t="shared" si="81"/>
        <v>1.9802210616031504</v>
      </c>
    </row>
    <row r="1636" spans="13:22" x14ac:dyDescent="0.25">
      <c r="M1636" s="3">
        <v>1632</v>
      </c>
      <c r="N1636" s="122">
        <f>('CBA Result'!$G$163*_xlfn.GAMMA.INV(T1636,IF($O$2="Railway",$D$31,$D$32),IF($O$2="Railway",$F$31,$F$32)))</f>
        <v>195365175.01096693</v>
      </c>
      <c r="O1636" s="122">
        <f>'CBA Result'!$G$162+'CBA Result'!$G$166+'CBA Result'!$G$167+'CBA Result'!$G$168+'CBA Result'!$G$169</f>
        <v>36081859.323037572</v>
      </c>
      <c r="P1636" s="122">
        <f>'CBA Result'!$G$164+'CBA Result'!$G$165</f>
        <v>3215028601.0041852</v>
      </c>
      <c r="Q1636" s="122">
        <f>'CBA Result'!$G$149</f>
        <v>-2742713597.7746048</v>
      </c>
      <c r="R1636" s="3">
        <v>0.62741113633812606</v>
      </c>
      <c r="S1636" s="122">
        <f t="shared" si="79"/>
        <v>4424502697.0400686</v>
      </c>
      <c r="T1636" s="3">
        <v>3.7161808785082684E-2</v>
      </c>
      <c r="U1636" s="122">
        <f t="shared" si="80"/>
        <v>-923325155.19589198</v>
      </c>
      <c r="V1636" s="3">
        <f t="shared" si="81"/>
        <v>5.0425894985892272</v>
      </c>
    </row>
    <row r="1637" spans="13:22" x14ac:dyDescent="0.25">
      <c r="M1637" s="3">
        <v>1633</v>
      </c>
      <c r="N1637" s="122">
        <f>('CBA Result'!$G$163*_xlfn.GAMMA.INV(T1637,IF($O$2="Railway",$D$31,$D$32),IF($O$2="Railway",$F$31,$F$32)))</f>
        <v>733794956.04298508</v>
      </c>
      <c r="O1637" s="122">
        <f>'CBA Result'!$G$162+'CBA Result'!$G$166+'CBA Result'!$G$167+'CBA Result'!$G$168+'CBA Result'!$G$169</f>
        <v>36081859.323037572</v>
      </c>
      <c r="P1637" s="122">
        <f>'CBA Result'!$G$164+'CBA Result'!$G$165</f>
        <v>3215028601.0041852</v>
      </c>
      <c r="Q1637" s="122">
        <f>'CBA Result'!$G$149</f>
        <v>-2742713597.7746048</v>
      </c>
      <c r="R1637" s="3">
        <v>0.91335861338973168</v>
      </c>
      <c r="S1637" s="122">
        <f t="shared" si="79"/>
        <v>6211421334.2685432</v>
      </c>
      <c r="T1637" s="3">
        <v>0.96922977947468703</v>
      </c>
      <c r="U1637" s="122">
        <f t="shared" si="80"/>
        <v>-3468025156.6448231</v>
      </c>
      <c r="V1637" s="3">
        <f t="shared" si="81"/>
        <v>2.0130471476708363</v>
      </c>
    </row>
    <row r="1638" spans="13:22" x14ac:dyDescent="0.25">
      <c r="M1638" s="3">
        <v>1634</v>
      </c>
      <c r="N1638" s="122">
        <f>('CBA Result'!$G$163*_xlfn.GAMMA.INV(T1638,IF($O$2="Railway",$D$31,$D$32),IF($O$2="Railway",$F$31,$F$32)))</f>
        <v>515644148.44319564</v>
      </c>
      <c r="O1638" s="122">
        <f>'CBA Result'!$G$162+'CBA Result'!$G$166+'CBA Result'!$G$167+'CBA Result'!$G$168+'CBA Result'!$G$169</f>
        <v>36081859.323037572</v>
      </c>
      <c r="P1638" s="122">
        <f>'CBA Result'!$G$164+'CBA Result'!$G$165</f>
        <v>3215028601.0041852</v>
      </c>
      <c r="Q1638" s="122">
        <f>'CBA Result'!$G$149</f>
        <v>-2742713597.7746048</v>
      </c>
      <c r="R1638" s="3">
        <v>0.46562816730234047</v>
      </c>
      <c r="S1638" s="122">
        <f t="shared" si="79"/>
        <v>3711421132.845077</v>
      </c>
      <c r="T1638" s="3">
        <v>0.76808997312853289</v>
      </c>
      <c r="U1638" s="122">
        <f t="shared" si="80"/>
        <v>-2437011680.1033788</v>
      </c>
      <c r="V1638" s="3">
        <f t="shared" si="81"/>
        <v>1.7493338975012487</v>
      </c>
    </row>
    <row r="1639" spans="13:22" x14ac:dyDescent="0.25">
      <c r="M1639" s="3">
        <v>1635</v>
      </c>
      <c r="N1639" s="122">
        <f>('CBA Result'!$G$163*_xlfn.GAMMA.INV(T1639,IF($O$2="Railway",$D$31,$D$32),IF($O$2="Railway",$F$31,$F$32)))</f>
        <v>278743239.57957119</v>
      </c>
      <c r="O1639" s="122">
        <f>'CBA Result'!$G$162+'CBA Result'!$G$166+'CBA Result'!$G$167+'CBA Result'!$G$168+'CBA Result'!$G$169</f>
        <v>36081859.323037572</v>
      </c>
      <c r="P1639" s="122">
        <f>'CBA Result'!$G$164+'CBA Result'!$G$165</f>
        <v>3215028601.0041852</v>
      </c>
      <c r="Q1639" s="122">
        <f>'CBA Result'!$G$149</f>
        <v>-2742713597.7746048</v>
      </c>
      <c r="R1639" s="3">
        <v>0.13723043347907071</v>
      </c>
      <c r="S1639" s="122">
        <f t="shared" si="79"/>
        <v>2217152779.9686503</v>
      </c>
      <c r="T1639" s="3">
        <v>0.17084139105928897</v>
      </c>
      <c r="U1639" s="122">
        <f t="shared" si="80"/>
        <v>-1317382409.2761958</v>
      </c>
      <c r="V1639" s="3">
        <f t="shared" si="81"/>
        <v>1.9219763836549131</v>
      </c>
    </row>
    <row r="1640" spans="13:22" x14ac:dyDescent="0.25">
      <c r="M1640" s="3">
        <v>1636</v>
      </c>
      <c r="N1640" s="122">
        <f>('CBA Result'!$G$163*_xlfn.GAMMA.INV(T1640,IF($O$2="Railway",$D$31,$D$32),IF($O$2="Railway",$F$31,$F$32)))</f>
        <v>463019576.96872717</v>
      </c>
      <c r="O1640" s="122">
        <f>'CBA Result'!$G$162+'CBA Result'!$G$166+'CBA Result'!$G$167+'CBA Result'!$G$168+'CBA Result'!$G$169</f>
        <v>36081859.323037572</v>
      </c>
      <c r="P1640" s="122">
        <f>'CBA Result'!$G$164+'CBA Result'!$G$165</f>
        <v>3215028601.0041852</v>
      </c>
      <c r="Q1640" s="122">
        <f>'CBA Result'!$G$149</f>
        <v>-2742713597.7746048</v>
      </c>
      <c r="R1640" s="3">
        <v>0.85029390527997528</v>
      </c>
      <c r="S1640" s="122">
        <f t="shared" si="79"/>
        <v>5674986447.9799213</v>
      </c>
      <c r="T1640" s="3">
        <v>0.66006979066530347</v>
      </c>
      <c r="U1640" s="122">
        <f t="shared" si="80"/>
        <v>-2188300052.6546626</v>
      </c>
      <c r="V1640" s="3">
        <f t="shared" si="81"/>
        <v>2.8214082784405181</v>
      </c>
    </row>
    <row r="1641" spans="13:22" x14ac:dyDescent="0.25">
      <c r="M1641" s="3">
        <v>1637</v>
      </c>
      <c r="N1641" s="122">
        <f>('CBA Result'!$G$163*_xlfn.GAMMA.INV(T1641,IF($O$2="Railway",$D$31,$D$32),IF($O$2="Railway",$F$31,$F$32)))</f>
        <v>484455847.67396903</v>
      </c>
      <c r="O1641" s="122">
        <f>'CBA Result'!$G$162+'CBA Result'!$G$166+'CBA Result'!$G$167+'CBA Result'!$G$168+'CBA Result'!$G$169</f>
        <v>36081859.323037572</v>
      </c>
      <c r="P1641" s="122">
        <f>'CBA Result'!$G$164+'CBA Result'!$G$165</f>
        <v>3215028601.0041852</v>
      </c>
      <c r="Q1641" s="122">
        <f>'CBA Result'!$G$149</f>
        <v>-2742713597.7746048</v>
      </c>
      <c r="R1641" s="3">
        <v>0.77271156211000103</v>
      </c>
      <c r="S1641" s="122">
        <f t="shared" si="79"/>
        <v>5172372249.6666775</v>
      </c>
      <c r="T1641" s="3">
        <v>0.70737087251287711</v>
      </c>
      <c r="U1641" s="122">
        <f t="shared" si="80"/>
        <v>-2289611087.1040082</v>
      </c>
      <c r="V1641" s="3">
        <f t="shared" si="81"/>
        <v>2.4864091498894272</v>
      </c>
    </row>
    <row r="1642" spans="13:22" x14ac:dyDescent="0.25">
      <c r="M1642" s="3">
        <v>1638</v>
      </c>
      <c r="N1642" s="122">
        <f>('CBA Result'!$G$163*_xlfn.GAMMA.INV(T1642,IF($O$2="Railway",$D$31,$D$32),IF($O$2="Railway",$F$31,$F$32)))</f>
        <v>247626559.7096101</v>
      </c>
      <c r="O1642" s="122">
        <f>'CBA Result'!$G$162+'CBA Result'!$G$166+'CBA Result'!$G$167+'CBA Result'!$G$168+'CBA Result'!$G$169</f>
        <v>36081859.323037572</v>
      </c>
      <c r="P1642" s="122">
        <f>'CBA Result'!$G$164+'CBA Result'!$G$165</f>
        <v>3215028601.0041852</v>
      </c>
      <c r="Q1642" s="122">
        <f>'CBA Result'!$G$149</f>
        <v>-2742713597.7746048</v>
      </c>
      <c r="R1642" s="3">
        <v>5.0378586696678829E-2</v>
      </c>
      <c r="S1642" s="122">
        <f t="shared" si="79"/>
        <v>1631856317.8115368</v>
      </c>
      <c r="T1642" s="3">
        <v>0.10776679545838663</v>
      </c>
      <c r="U1642" s="122">
        <f t="shared" si="80"/>
        <v>-1170320307.4021034</v>
      </c>
      <c r="V1642" s="3">
        <f t="shared" si="81"/>
        <v>1.6367867196087429</v>
      </c>
    </row>
    <row r="1643" spans="13:22" x14ac:dyDescent="0.25">
      <c r="M1643" s="3">
        <v>1639</v>
      </c>
      <c r="N1643" s="122">
        <f>('CBA Result'!$G$163*_xlfn.GAMMA.INV(T1643,IF($O$2="Railway",$D$31,$D$32),IF($O$2="Railway",$F$31,$F$32)))</f>
        <v>273823338.46789557</v>
      </c>
      <c r="O1643" s="122">
        <f>'CBA Result'!$G$162+'CBA Result'!$G$166+'CBA Result'!$G$167+'CBA Result'!$G$168+'CBA Result'!$G$169</f>
        <v>36081859.323037572</v>
      </c>
      <c r="P1643" s="122">
        <f>'CBA Result'!$G$164+'CBA Result'!$G$165</f>
        <v>3215028601.0041852</v>
      </c>
      <c r="Q1643" s="122">
        <f>'CBA Result'!$G$149</f>
        <v>-2742713597.7746048</v>
      </c>
      <c r="R1643" s="3">
        <v>0.50963551135187668</v>
      </c>
      <c r="S1643" s="122">
        <f t="shared" si="79"/>
        <v>3899542773.8053546</v>
      </c>
      <c r="T1643" s="3">
        <v>0.15991867437978202</v>
      </c>
      <c r="U1643" s="122">
        <f t="shared" si="80"/>
        <v>-1294130217.7982044</v>
      </c>
      <c r="V1643" s="3">
        <f t="shared" si="81"/>
        <v>3.2527236546242775</v>
      </c>
    </row>
    <row r="1644" spans="13:22" x14ac:dyDescent="0.25">
      <c r="M1644" s="3">
        <v>1640</v>
      </c>
      <c r="N1644" s="122">
        <f>('CBA Result'!$G$163*_xlfn.GAMMA.INV(T1644,IF($O$2="Railway",$D$31,$D$32),IF($O$2="Railway",$F$31,$F$32)))</f>
        <v>482721889.52054048</v>
      </c>
      <c r="O1644" s="122">
        <f>'CBA Result'!$G$162+'CBA Result'!$G$166+'CBA Result'!$G$167+'CBA Result'!$G$168+'CBA Result'!$G$169</f>
        <v>36081859.323037572</v>
      </c>
      <c r="P1644" s="122">
        <f>'CBA Result'!$G$164+'CBA Result'!$G$165</f>
        <v>3215028601.0041852</v>
      </c>
      <c r="Q1644" s="122">
        <f>'CBA Result'!$G$149</f>
        <v>-2742713597.7746048</v>
      </c>
      <c r="R1644" s="3">
        <v>0.56325004350208685</v>
      </c>
      <c r="S1644" s="122">
        <f t="shared" si="79"/>
        <v>4133399209.232811</v>
      </c>
      <c r="T1644" s="3">
        <v>0.70371058261261255</v>
      </c>
      <c r="U1644" s="122">
        <f t="shared" si="80"/>
        <v>-2281416140.4814706</v>
      </c>
      <c r="V1644" s="3">
        <f t="shared" si="81"/>
        <v>2.0391733342846377</v>
      </c>
    </row>
    <row r="1645" spans="13:22" x14ac:dyDescent="0.25">
      <c r="M1645" s="3">
        <v>1641</v>
      </c>
      <c r="N1645" s="122">
        <f>('CBA Result'!$G$163*_xlfn.GAMMA.INV(T1645,IF($O$2="Railway",$D$31,$D$32),IF($O$2="Railway",$F$31,$F$32)))</f>
        <v>379191679.09178239</v>
      </c>
      <c r="O1645" s="122">
        <f>'CBA Result'!$G$162+'CBA Result'!$G$166+'CBA Result'!$G$167+'CBA Result'!$G$168+'CBA Result'!$G$169</f>
        <v>36081859.323037572</v>
      </c>
      <c r="P1645" s="122">
        <f>'CBA Result'!$G$164+'CBA Result'!$G$165</f>
        <v>3215028601.0041852</v>
      </c>
      <c r="Q1645" s="122">
        <f>'CBA Result'!$G$149</f>
        <v>-2742713597.7746048</v>
      </c>
      <c r="R1645" s="3">
        <v>3.824882192118928E-2</v>
      </c>
      <c r="S1645" s="122">
        <f t="shared" si="79"/>
        <v>1519067035.2173073</v>
      </c>
      <c r="T1645" s="3">
        <v>0.4399824269107997</v>
      </c>
      <c r="U1645" s="122">
        <f t="shared" si="80"/>
        <v>-1792116818.8074298</v>
      </c>
      <c r="V1645" s="3">
        <f t="shared" si="81"/>
        <v>1.0793607611580482</v>
      </c>
    </row>
    <row r="1646" spans="13:22" x14ac:dyDescent="0.25">
      <c r="M1646" s="3">
        <v>1642</v>
      </c>
      <c r="N1646" s="122">
        <f>('CBA Result'!$G$163*_xlfn.GAMMA.INV(T1646,IF($O$2="Railway",$D$31,$D$32),IF($O$2="Railway",$F$31,$F$32)))</f>
        <v>422981489.24502707</v>
      </c>
      <c r="O1646" s="122">
        <f>'CBA Result'!$G$162+'CBA Result'!$G$166+'CBA Result'!$G$167+'CBA Result'!$G$168+'CBA Result'!$G$169</f>
        <v>36081859.323037572</v>
      </c>
      <c r="P1646" s="122">
        <f>'CBA Result'!$G$164+'CBA Result'!$G$165</f>
        <v>3215028601.0041852</v>
      </c>
      <c r="Q1646" s="122">
        <f>'CBA Result'!$G$149</f>
        <v>-2742713597.7746048</v>
      </c>
      <c r="R1646" s="3">
        <v>0.44439597236440331</v>
      </c>
      <c r="S1646" s="122">
        <f t="shared" si="79"/>
        <v>3621349983.0602798</v>
      </c>
      <c r="T1646" s="3">
        <v>0.56070517243020446</v>
      </c>
      <c r="U1646" s="122">
        <f t="shared" si="80"/>
        <v>-1999074037.5311537</v>
      </c>
      <c r="V1646" s="3">
        <f t="shared" si="81"/>
        <v>2.0411516807389658</v>
      </c>
    </row>
    <row r="1647" spans="13:22" x14ac:dyDescent="0.25">
      <c r="M1647" s="3">
        <v>1643</v>
      </c>
      <c r="N1647" s="122">
        <f>('CBA Result'!$G$163*_xlfn.GAMMA.INV(T1647,IF($O$2="Railway",$D$31,$D$32),IF($O$2="Railway",$F$31,$F$32)))</f>
        <v>553978340.39829254</v>
      </c>
      <c r="O1647" s="122">
        <f>'CBA Result'!$G$162+'CBA Result'!$G$166+'CBA Result'!$G$167+'CBA Result'!$G$168+'CBA Result'!$G$169</f>
        <v>36081859.323037572</v>
      </c>
      <c r="P1647" s="122">
        <f>'CBA Result'!$G$164+'CBA Result'!$G$165</f>
        <v>3215028601.0041852</v>
      </c>
      <c r="Q1647" s="122">
        <f>'CBA Result'!$G$149</f>
        <v>-2742713597.7746048</v>
      </c>
      <c r="R1647" s="3">
        <v>0.97213797935690405</v>
      </c>
      <c r="S1647" s="122">
        <f t="shared" si="79"/>
        <v>7028227356.9917803</v>
      </c>
      <c r="T1647" s="3">
        <v>0.8295418491802149</v>
      </c>
      <c r="U1647" s="122">
        <f t="shared" si="80"/>
        <v>-2618184827.9495192</v>
      </c>
      <c r="V1647" s="3">
        <f t="shared" si="81"/>
        <v>2.9097592635121621</v>
      </c>
    </row>
    <row r="1648" spans="13:22" x14ac:dyDescent="0.25">
      <c r="M1648" s="3">
        <v>1644</v>
      </c>
      <c r="N1648" s="122">
        <f>('CBA Result'!$G$163*_xlfn.GAMMA.INV(T1648,IF($O$2="Railway",$D$31,$D$32),IF($O$2="Railway",$F$31,$F$32)))</f>
        <v>649043902.43425655</v>
      </c>
      <c r="O1648" s="122">
        <f>'CBA Result'!$G$162+'CBA Result'!$G$166+'CBA Result'!$G$167+'CBA Result'!$G$168+'CBA Result'!$G$169</f>
        <v>36081859.323037572</v>
      </c>
      <c r="P1648" s="122">
        <f>'CBA Result'!$G$164+'CBA Result'!$G$165</f>
        <v>3215028601.0041852</v>
      </c>
      <c r="Q1648" s="122">
        <f>'CBA Result'!$G$149</f>
        <v>-2742713597.7746048</v>
      </c>
      <c r="R1648" s="3">
        <v>0.45978445279387337</v>
      </c>
      <c r="S1648" s="122">
        <f t="shared" si="79"/>
        <v>3686600378.295032</v>
      </c>
      <c r="T1648" s="3">
        <v>0.92755102435149162</v>
      </c>
      <c r="U1648" s="122">
        <f t="shared" si="80"/>
        <v>-3067478950.1783848</v>
      </c>
      <c r="V1648" s="3">
        <f t="shared" si="81"/>
        <v>1.4251853756969042</v>
      </c>
    </row>
    <row r="1649" spans="13:22" x14ac:dyDescent="0.25">
      <c r="M1649" s="3">
        <v>1645</v>
      </c>
      <c r="N1649" s="122">
        <f>('CBA Result'!$G$163*_xlfn.GAMMA.INV(T1649,IF($O$2="Railway",$D$31,$D$32),IF($O$2="Railway",$F$31,$F$32)))</f>
        <v>432507813.85710859</v>
      </c>
      <c r="O1649" s="122">
        <f>'CBA Result'!$G$162+'CBA Result'!$G$166+'CBA Result'!$G$167+'CBA Result'!$G$168+'CBA Result'!$G$169</f>
        <v>36081859.323037572</v>
      </c>
      <c r="P1649" s="122">
        <f>'CBA Result'!$G$164+'CBA Result'!$G$165</f>
        <v>3215028601.0041852</v>
      </c>
      <c r="Q1649" s="122">
        <f>'CBA Result'!$G$149</f>
        <v>-2742713597.7746048</v>
      </c>
      <c r="R1649" s="3">
        <v>0.79451753862714969</v>
      </c>
      <c r="S1649" s="122">
        <f t="shared" si="79"/>
        <v>5302770204.9040165</v>
      </c>
      <c r="T1649" s="3">
        <v>0.58551720455764478</v>
      </c>
      <c r="U1649" s="122">
        <f t="shared" si="80"/>
        <v>-2044096878.2211738</v>
      </c>
      <c r="V1649" s="3">
        <f t="shared" si="81"/>
        <v>2.8234277639064493</v>
      </c>
    </row>
    <row r="1650" spans="13:22" x14ac:dyDescent="0.25">
      <c r="M1650" s="3">
        <v>1646</v>
      </c>
      <c r="N1650" s="122">
        <f>('CBA Result'!$G$163*_xlfn.GAMMA.INV(T1650,IF($O$2="Railway",$D$31,$D$32),IF($O$2="Railway",$F$31,$F$32)))</f>
        <v>382461373.45759797</v>
      </c>
      <c r="O1650" s="122">
        <f>'CBA Result'!$G$162+'CBA Result'!$G$166+'CBA Result'!$G$167+'CBA Result'!$G$168+'CBA Result'!$G$169</f>
        <v>36081859.323037572</v>
      </c>
      <c r="P1650" s="122">
        <f>'CBA Result'!$G$164+'CBA Result'!$G$165</f>
        <v>3215028601.0041852</v>
      </c>
      <c r="Q1650" s="122">
        <f>'CBA Result'!$G$149</f>
        <v>-2742713597.7746048</v>
      </c>
      <c r="R1650" s="3">
        <v>0.128424307002036</v>
      </c>
      <c r="S1650" s="122">
        <f t="shared" si="79"/>
        <v>2167207612.0124035</v>
      </c>
      <c r="T1650" s="3">
        <v>0.44925528024231898</v>
      </c>
      <c r="U1650" s="122">
        <f t="shared" si="80"/>
        <v>-1807569885.3920467</v>
      </c>
      <c r="V1650" s="3">
        <f t="shared" si="81"/>
        <v>1.4305122394934187</v>
      </c>
    </row>
    <row r="1651" spans="13:22" x14ac:dyDescent="0.25">
      <c r="M1651" s="3">
        <v>1647</v>
      </c>
      <c r="N1651" s="122">
        <f>('CBA Result'!$G$163*_xlfn.GAMMA.INV(T1651,IF($O$2="Railway",$D$31,$D$32),IF($O$2="Railway",$F$31,$F$32)))</f>
        <v>397752944.08317435</v>
      </c>
      <c r="O1651" s="122">
        <f>'CBA Result'!$G$162+'CBA Result'!$G$166+'CBA Result'!$G$167+'CBA Result'!$G$168+'CBA Result'!$G$169</f>
        <v>36081859.323037572</v>
      </c>
      <c r="P1651" s="122">
        <f>'CBA Result'!$G$164+'CBA Result'!$G$165</f>
        <v>3215028601.0041852</v>
      </c>
      <c r="Q1651" s="122">
        <f>'CBA Result'!$G$149</f>
        <v>-2742713597.7746048</v>
      </c>
      <c r="R1651" s="3">
        <v>0.37897930176583117</v>
      </c>
      <c r="S1651" s="122">
        <f t="shared" si="79"/>
        <v>3344289383.3473969</v>
      </c>
      <c r="T1651" s="3">
        <v>0.49220956625448375</v>
      </c>
      <c r="U1651" s="122">
        <f t="shared" si="80"/>
        <v>-1879840144.5119572</v>
      </c>
      <c r="V1651" s="3">
        <f t="shared" si="81"/>
        <v>2.0098114181589004</v>
      </c>
    </row>
    <row r="1652" spans="13:22" x14ac:dyDescent="0.25">
      <c r="M1652" s="3">
        <v>1648</v>
      </c>
      <c r="N1652" s="122">
        <f>('CBA Result'!$G$163*_xlfn.GAMMA.INV(T1652,IF($O$2="Railway",$D$31,$D$32),IF($O$2="Railway",$F$31,$F$32)))</f>
        <v>333032568.68187577</v>
      </c>
      <c r="O1652" s="122">
        <f>'CBA Result'!$G$162+'CBA Result'!$G$166+'CBA Result'!$G$167+'CBA Result'!$G$168+'CBA Result'!$G$169</f>
        <v>36081859.323037572</v>
      </c>
      <c r="P1652" s="122">
        <f>'CBA Result'!$G$164+'CBA Result'!$G$165</f>
        <v>3215028601.0041852</v>
      </c>
      <c r="Q1652" s="122">
        <f>'CBA Result'!$G$149</f>
        <v>-2742713597.7746048</v>
      </c>
      <c r="R1652" s="3">
        <v>0.898242374485133</v>
      </c>
      <c r="S1652" s="122">
        <f t="shared" si="79"/>
        <v>6065658102.8712206</v>
      </c>
      <c r="T1652" s="3">
        <v>0.30925184112101978</v>
      </c>
      <c r="U1652" s="122">
        <f t="shared" si="80"/>
        <v>-1573961931.2716198</v>
      </c>
      <c r="V1652" s="3">
        <f t="shared" si="81"/>
        <v>4.0882644001925863</v>
      </c>
    </row>
    <row r="1653" spans="13:22" x14ac:dyDescent="0.25">
      <c r="M1653" s="3">
        <v>1649</v>
      </c>
      <c r="N1653" s="122">
        <f>('CBA Result'!$G$163*_xlfn.GAMMA.INV(T1653,IF($O$2="Railway",$D$31,$D$32),IF($O$2="Railway",$F$31,$F$32)))</f>
        <v>323578644.08047777</v>
      </c>
      <c r="O1653" s="122">
        <f>'CBA Result'!$G$162+'CBA Result'!$G$166+'CBA Result'!$G$167+'CBA Result'!$G$168+'CBA Result'!$G$169</f>
        <v>36081859.323037572</v>
      </c>
      <c r="P1653" s="122">
        <f>'CBA Result'!$G$164+'CBA Result'!$G$165</f>
        <v>3215028601.0041852</v>
      </c>
      <c r="Q1653" s="122">
        <f>'CBA Result'!$G$149</f>
        <v>-2742713597.7746048</v>
      </c>
      <c r="R1653" s="3">
        <v>0.85847697166070469</v>
      </c>
      <c r="S1653" s="122">
        <f t="shared" si="79"/>
        <v>5735817712.3701935</v>
      </c>
      <c r="T1653" s="3">
        <v>0.28332162948290995</v>
      </c>
      <c r="U1653" s="122">
        <f t="shared" si="80"/>
        <v>-1529281263.904439</v>
      </c>
      <c r="V1653" s="3">
        <f t="shared" si="81"/>
        <v>3.9858450892226451</v>
      </c>
    </row>
    <row r="1654" spans="13:22" x14ac:dyDescent="0.25">
      <c r="M1654" s="3">
        <v>1650</v>
      </c>
      <c r="N1654" s="122">
        <f>('CBA Result'!$G$163*_xlfn.GAMMA.INV(T1654,IF($O$2="Railway",$D$31,$D$32),IF($O$2="Railway",$F$31,$F$32)))</f>
        <v>617384101.94455373</v>
      </c>
      <c r="O1654" s="122">
        <f>'CBA Result'!$G$162+'CBA Result'!$G$166+'CBA Result'!$G$167+'CBA Result'!$G$168+'CBA Result'!$G$169</f>
        <v>36081859.323037572</v>
      </c>
      <c r="P1654" s="122">
        <f>'CBA Result'!$G$164+'CBA Result'!$G$165</f>
        <v>3215028601.0041852</v>
      </c>
      <c r="Q1654" s="122">
        <f>'CBA Result'!$G$149</f>
        <v>-2742713597.7746048</v>
      </c>
      <c r="R1654" s="3">
        <v>0.17940779020751485</v>
      </c>
      <c r="S1654" s="122">
        <f t="shared" si="79"/>
        <v>2441319170.4128327</v>
      </c>
      <c r="T1654" s="3">
        <v>0.90236136651188459</v>
      </c>
      <c r="U1654" s="122">
        <f t="shared" si="80"/>
        <v>-2917849978.6946754</v>
      </c>
      <c r="V1654" s="3">
        <f t="shared" si="81"/>
        <v>1.0606388794069879</v>
      </c>
    </row>
    <row r="1655" spans="13:22" x14ac:dyDescent="0.25">
      <c r="M1655" s="3">
        <v>1651</v>
      </c>
      <c r="N1655" s="122">
        <f>('CBA Result'!$G$163*_xlfn.GAMMA.INV(T1655,IF($O$2="Railway",$D$31,$D$32),IF($O$2="Railway",$F$31,$F$32)))</f>
        <v>394117345.05155599</v>
      </c>
      <c r="O1655" s="122">
        <f>'CBA Result'!$G$162+'CBA Result'!$G$166+'CBA Result'!$G$167+'CBA Result'!$G$168+'CBA Result'!$G$169</f>
        <v>36081859.323037572</v>
      </c>
      <c r="P1655" s="122">
        <f>'CBA Result'!$G$164+'CBA Result'!$G$165</f>
        <v>3215028601.0041852</v>
      </c>
      <c r="Q1655" s="122">
        <f>'CBA Result'!$G$149</f>
        <v>-2742713597.7746048</v>
      </c>
      <c r="R1655" s="3">
        <v>0.78517215112614114</v>
      </c>
      <c r="S1655" s="122">
        <f t="shared" si="79"/>
        <v>5246043328.6904793</v>
      </c>
      <c r="T1655" s="3">
        <v>0.48207210450152671</v>
      </c>
      <c r="U1655" s="122">
        <f t="shared" si="80"/>
        <v>-1862657757.5286548</v>
      </c>
      <c r="V1655" s="3">
        <f t="shared" si="81"/>
        <v>3.047388877598332</v>
      </c>
    </row>
    <row r="1656" spans="13:22" x14ac:dyDescent="0.25">
      <c r="M1656" s="3">
        <v>1652</v>
      </c>
      <c r="N1656" s="122">
        <f>('CBA Result'!$G$163*_xlfn.GAMMA.INV(T1656,IF($O$2="Railway",$D$31,$D$32),IF($O$2="Railway",$F$31,$F$32)))</f>
        <v>502555767.51855284</v>
      </c>
      <c r="O1656" s="122">
        <f>'CBA Result'!$G$162+'CBA Result'!$G$166+'CBA Result'!$G$167+'CBA Result'!$G$168+'CBA Result'!$G$169</f>
        <v>36081859.323037572</v>
      </c>
      <c r="P1656" s="122">
        <f>'CBA Result'!$G$164+'CBA Result'!$G$165</f>
        <v>3215028601.0041852</v>
      </c>
      <c r="Q1656" s="122">
        <f>'CBA Result'!$G$149</f>
        <v>-2742713597.7746048</v>
      </c>
      <c r="R1656" s="3">
        <v>0.56804580333658805</v>
      </c>
      <c r="S1656" s="122">
        <f t="shared" si="79"/>
        <v>4154667728.1816659</v>
      </c>
      <c r="T1656" s="3">
        <v>0.74379428590427366</v>
      </c>
      <c r="U1656" s="122">
        <f t="shared" si="80"/>
        <v>-2375154026.3642702</v>
      </c>
      <c r="V1656" s="3">
        <f t="shared" si="81"/>
        <v>1.9760004205737596</v>
      </c>
    </row>
    <row r="1657" spans="13:22" x14ac:dyDescent="0.25">
      <c r="M1657" s="3">
        <v>1653</v>
      </c>
      <c r="N1657" s="122">
        <f>('CBA Result'!$G$163*_xlfn.GAMMA.INV(T1657,IF($O$2="Railway",$D$31,$D$32),IF($O$2="Railway",$F$31,$F$32)))</f>
        <v>378569385.54903877</v>
      </c>
      <c r="O1657" s="122">
        <f>'CBA Result'!$G$162+'CBA Result'!$G$166+'CBA Result'!$G$167+'CBA Result'!$G$168+'CBA Result'!$G$169</f>
        <v>36081859.323037572</v>
      </c>
      <c r="P1657" s="122">
        <f>'CBA Result'!$G$164+'CBA Result'!$G$165</f>
        <v>3215028601.0041852</v>
      </c>
      <c r="Q1657" s="122">
        <f>'CBA Result'!$G$149</f>
        <v>-2742713597.7746048</v>
      </c>
      <c r="R1657" s="3">
        <v>0.21162246066925972</v>
      </c>
      <c r="S1657" s="122">
        <f t="shared" si="79"/>
        <v>2600224695.8862262</v>
      </c>
      <c r="T1657" s="3">
        <v>0.43821509835518735</v>
      </c>
      <c r="U1657" s="122">
        <f t="shared" si="80"/>
        <v>-1789175766.0742652</v>
      </c>
      <c r="V1657" s="3">
        <f t="shared" si="81"/>
        <v>1.6850641496075132</v>
      </c>
    </row>
    <row r="1658" spans="13:22" x14ac:dyDescent="0.25">
      <c r="M1658" s="3">
        <v>1654</v>
      </c>
      <c r="N1658" s="122">
        <f>('CBA Result'!$G$163*_xlfn.GAMMA.INV(T1658,IF($O$2="Railway",$D$31,$D$32),IF($O$2="Railway",$F$31,$F$32)))</f>
        <v>484159856.06132728</v>
      </c>
      <c r="O1658" s="122">
        <f>'CBA Result'!$G$162+'CBA Result'!$G$166+'CBA Result'!$G$167+'CBA Result'!$G$168+'CBA Result'!$G$169</f>
        <v>36081859.323037572</v>
      </c>
      <c r="P1658" s="122">
        <f>'CBA Result'!$G$164+'CBA Result'!$G$165</f>
        <v>3215028601.0041852</v>
      </c>
      <c r="Q1658" s="122">
        <f>'CBA Result'!$G$149</f>
        <v>-2742713597.7746048</v>
      </c>
      <c r="R1658" s="3">
        <v>0.81074127884481106</v>
      </c>
      <c r="S1658" s="122">
        <f t="shared" si="79"/>
        <v>5404605670.6502342</v>
      </c>
      <c r="T1658" s="3">
        <v>0.70674814970830313</v>
      </c>
      <c r="U1658" s="122">
        <f t="shared" si="80"/>
        <v>-2288212186.2934427</v>
      </c>
      <c r="V1658" s="3">
        <f t="shared" si="81"/>
        <v>2.5892910725346479</v>
      </c>
    </row>
    <row r="1659" spans="13:22" x14ac:dyDescent="0.25">
      <c r="M1659" s="3">
        <v>1655</v>
      </c>
      <c r="N1659" s="122">
        <f>('CBA Result'!$G$163*_xlfn.GAMMA.INV(T1659,IF($O$2="Railway",$D$31,$D$32),IF($O$2="Railway",$F$31,$F$32)))</f>
        <v>899340786.69001532</v>
      </c>
      <c r="O1659" s="122">
        <f>'CBA Result'!$G$162+'CBA Result'!$G$166+'CBA Result'!$G$167+'CBA Result'!$G$168+'CBA Result'!$G$169</f>
        <v>36081859.323037572</v>
      </c>
      <c r="P1659" s="122">
        <f>'CBA Result'!$G$164+'CBA Result'!$G$165</f>
        <v>3215028601.0041852</v>
      </c>
      <c r="Q1659" s="122">
        <f>'CBA Result'!$G$149</f>
        <v>-2742713597.7746048</v>
      </c>
      <c r="R1659" s="3">
        <v>0.49870972138161274</v>
      </c>
      <c r="S1659" s="122">
        <f t="shared" si="79"/>
        <v>3852593701.3320704</v>
      </c>
      <c r="T1659" s="3">
        <v>0.99525954925920979</v>
      </c>
      <c r="U1659" s="122">
        <f t="shared" si="80"/>
        <v>-4250419612.3896689</v>
      </c>
      <c r="V1659" s="3">
        <f t="shared" si="81"/>
        <v>1.1264808616514941</v>
      </c>
    </row>
    <row r="1660" spans="13:22" x14ac:dyDescent="0.25">
      <c r="M1660" s="3">
        <v>1656</v>
      </c>
      <c r="N1660" s="122">
        <f>('CBA Result'!$G$163*_xlfn.GAMMA.INV(T1660,IF($O$2="Railway",$D$31,$D$32),IF($O$2="Railway",$F$31,$F$32)))</f>
        <v>166268192.22149456</v>
      </c>
      <c r="O1660" s="122">
        <f>'CBA Result'!$G$162+'CBA Result'!$G$166+'CBA Result'!$G$167+'CBA Result'!$G$168+'CBA Result'!$G$169</f>
        <v>36081859.323037572</v>
      </c>
      <c r="P1660" s="122">
        <f>'CBA Result'!$G$164+'CBA Result'!$G$165</f>
        <v>3215028601.0041852</v>
      </c>
      <c r="Q1660" s="122">
        <f>'CBA Result'!$G$149</f>
        <v>-2742713597.7746048</v>
      </c>
      <c r="R1660" s="3">
        <v>0.7176365924365955</v>
      </c>
      <c r="S1660" s="122">
        <f t="shared" si="79"/>
        <v>4868704044.4177446</v>
      </c>
      <c r="T1660" s="3">
        <v>1.6373572744115661E-2</v>
      </c>
      <c r="U1660" s="122">
        <f t="shared" si="80"/>
        <v>-785808445.02319288</v>
      </c>
      <c r="V1660" s="3">
        <f t="shared" si="81"/>
        <v>6.4532954921508967</v>
      </c>
    </row>
    <row r="1661" spans="13:22" x14ac:dyDescent="0.25">
      <c r="M1661" s="3">
        <v>1657</v>
      </c>
      <c r="N1661" s="122">
        <f>('CBA Result'!$G$163*_xlfn.GAMMA.INV(T1661,IF($O$2="Railway",$D$31,$D$32),IF($O$2="Railway",$F$31,$F$32)))</f>
        <v>431709735.52097464</v>
      </c>
      <c r="O1661" s="122">
        <f>'CBA Result'!$G$162+'CBA Result'!$G$166+'CBA Result'!$G$167+'CBA Result'!$G$168+'CBA Result'!$G$169</f>
        <v>36081859.323037572</v>
      </c>
      <c r="P1661" s="122">
        <f>'CBA Result'!$G$164+'CBA Result'!$G$165</f>
        <v>3215028601.0041852</v>
      </c>
      <c r="Q1661" s="122">
        <f>'CBA Result'!$G$149</f>
        <v>-2742713597.7746048</v>
      </c>
      <c r="R1661" s="3">
        <v>0.23291186518836948</v>
      </c>
      <c r="S1661" s="122">
        <f t="shared" si="79"/>
        <v>2701072597.0294614</v>
      </c>
      <c r="T1661" s="3">
        <v>0.58346413566092159</v>
      </c>
      <c r="U1661" s="122">
        <f t="shared" si="80"/>
        <v>-2040325040.156749</v>
      </c>
      <c r="V1661" s="3">
        <f t="shared" si="81"/>
        <v>1.553117336456364</v>
      </c>
    </row>
    <row r="1662" spans="13:22" x14ac:dyDescent="0.25">
      <c r="M1662" s="3">
        <v>1658</v>
      </c>
      <c r="N1662" s="122">
        <f>('CBA Result'!$G$163*_xlfn.GAMMA.INV(T1662,IF($O$2="Railway",$D$31,$D$32),IF($O$2="Railway",$F$31,$F$32)))</f>
        <v>229948866.10462427</v>
      </c>
      <c r="O1662" s="122">
        <f>'CBA Result'!$G$162+'CBA Result'!$G$166+'CBA Result'!$G$167+'CBA Result'!$G$168+'CBA Result'!$G$169</f>
        <v>36081859.323037572</v>
      </c>
      <c r="P1662" s="122">
        <f>'CBA Result'!$G$164+'CBA Result'!$G$165</f>
        <v>3215028601.0041852</v>
      </c>
      <c r="Q1662" s="122">
        <f>'CBA Result'!$G$149</f>
        <v>-2742713597.7746048</v>
      </c>
      <c r="R1662" s="3">
        <v>0.53002067974832878</v>
      </c>
      <c r="S1662" s="122">
        <f t="shared" si="79"/>
        <v>3987705929.7457938</v>
      </c>
      <c r="T1662" s="3">
        <v>7.8786960767235126E-2</v>
      </c>
      <c r="U1662" s="122">
        <f t="shared" si="80"/>
        <v>-1086772872.7561245</v>
      </c>
      <c r="V1662" s="3">
        <f t="shared" si="81"/>
        <v>3.9140990374425813</v>
      </c>
    </row>
    <row r="1663" spans="13:22" x14ac:dyDescent="0.25">
      <c r="M1663" s="3">
        <v>1659</v>
      </c>
      <c r="N1663" s="122">
        <f>('CBA Result'!$G$163*_xlfn.GAMMA.INV(T1663,IF($O$2="Railway",$D$31,$D$32),IF($O$2="Railway",$F$31,$F$32)))</f>
        <v>266630648.82339397</v>
      </c>
      <c r="O1663" s="122">
        <f>'CBA Result'!$G$162+'CBA Result'!$G$166+'CBA Result'!$G$167+'CBA Result'!$G$168+'CBA Result'!$G$169</f>
        <v>36081859.323037572</v>
      </c>
      <c r="P1663" s="122">
        <f>'CBA Result'!$G$164+'CBA Result'!$G$165</f>
        <v>3215028601.0041852</v>
      </c>
      <c r="Q1663" s="122">
        <f>'CBA Result'!$G$149</f>
        <v>-2742713597.7746048</v>
      </c>
      <c r="R1663" s="3">
        <v>0.9705083403754472</v>
      </c>
      <c r="S1663" s="122">
        <f t="shared" si="79"/>
        <v>6994527063.0105066</v>
      </c>
      <c r="T1663" s="3">
        <v>0.14456474054191393</v>
      </c>
      <c r="U1663" s="122">
        <f t="shared" si="80"/>
        <v>-1260136486.4081931</v>
      </c>
      <c r="V1663" s="3">
        <f t="shared" si="81"/>
        <v>5.7908326993661543</v>
      </c>
    </row>
    <row r="1664" spans="13:22" x14ac:dyDescent="0.25">
      <c r="M1664" s="3">
        <v>1660</v>
      </c>
      <c r="N1664" s="122">
        <f>('CBA Result'!$G$163*_xlfn.GAMMA.INV(T1664,IF($O$2="Railway",$D$31,$D$32),IF($O$2="Railway",$F$31,$F$32)))</f>
        <v>505591848.10599911</v>
      </c>
      <c r="O1664" s="122">
        <f>'CBA Result'!$G$162+'CBA Result'!$G$166+'CBA Result'!$G$167+'CBA Result'!$G$168+'CBA Result'!$G$169</f>
        <v>36081859.323037572</v>
      </c>
      <c r="P1664" s="122">
        <f>'CBA Result'!$G$164+'CBA Result'!$G$165</f>
        <v>3215028601.0041852</v>
      </c>
      <c r="Q1664" s="122">
        <f>'CBA Result'!$G$149</f>
        <v>-2742713597.7746048</v>
      </c>
      <c r="R1664" s="3">
        <v>0.84334182593414264</v>
      </c>
      <c r="S1664" s="122">
        <f t="shared" si="79"/>
        <v>5624785334.183321</v>
      </c>
      <c r="T1664" s="3">
        <v>0.74958298024825454</v>
      </c>
      <c r="U1664" s="122">
        <f t="shared" si="80"/>
        <v>-2389502999.1504059</v>
      </c>
      <c r="V1664" s="3">
        <f t="shared" si="81"/>
        <v>2.5806450311235678</v>
      </c>
    </row>
    <row r="1665" spans="13:22" x14ac:dyDescent="0.25">
      <c r="M1665" s="3">
        <v>1661</v>
      </c>
      <c r="N1665" s="122">
        <f>('CBA Result'!$G$163*_xlfn.GAMMA.INV(T1665,IF($O$2="Railway",$D$31,$D$32),IF($O$2="Railway",$F$31,$F$32)))</f>
        <v>678189189.13973927</v>
      </c>
      <c r="O1665" s="122">
        <f>'CBA Result'!$G$162+'CBA Result'!$G$166+'CBA Result'!$G$167+'CBA Result'!$G$168+'CBA Result'!$G$169</f>
        <v>36081859.323037572</v>
      </c>
      <c r="P1665" s="122">
        <f>'CBA Result'!$G$164+'CBA Result'!$G$165</f>
        <v>3215028601.0041852</v>
      </c>
      <c r="Q1665" s="122">
        <f>'CBA Result'!$G$149</f>
        <v>-2742713597.7746048</v>
      </c>
      <c r="R1665" s="3">
        <v>0.85773589595023436</v>
      </c>
      <c r="S1665" s="122">
        <f t="shared" si="79"/>
        <v>5730226630.3989267</v>
      </c>
      <c r="T1665" s="3">
        <v>0.94554262349432894</v>
      </c>
      <c r="U1665" s="122">
        <f t="shared" si="80"/>
        <v>-3205223951.911974</v>
      </c>
      <c r="V1665" s="3">
        <f t="shared" si="81"/>
        <v>2.0106232124645906</v>
      </c>
    </row>
    <row r="1666" spans="13:22" x14ac:dyDescent="0.25">
      <c r="M1666" s="3">
        <v>1662</v>
      </c>
      <c r="N1666" s="122">
        <f>('CBA Result'!$G$163*_xlfn.GAMMA.INV(T1666,IF($O$2="Railway",$D$31,$D$32),IF($O$2="Railway",$F$31,$F$32)))</f>
        <v>549137133.10914433</v>
      </c>
      <c r="O1666" s="122">
        <f>'CBA Result'!$G$162+'CBA Result'!$G$166+'CBA Result'!$G$167+'CBA Result'!$G$168+'CBA Result'!$G$169</f>
        <v>36081859.323037572</v>
      </c>
      <c r="P1666" s="122">
        <f>'CBA Result'!$G$164+'CBA Result'!$G$165</f>
        <v>3215028601.0041852</v>
      </c>
      <c r="Q1666" s="122">
        <f>'CBA Result'!$G$149</f>
        <v>-2742713597.7746048</v>
      </c>
      <c r="R1666" s="3">
        <v>0.67469503089528982</v>
      </c>
      <c r="S1666" s="122">
        <f t="shared" si="79"/>
        <v>4650832936.4496536</v>
      </c>
      <c r="T1666" s="3">
        <v>0.82255836803241367</v>
      </c>
      <c r="U1666" s="122">
        <f t="shared" si="80"/>
        <v>-2595304555.2942858</v>
      </c>
      <c r="V1666" s="3">
        <f t="shared" si="81"/>
        <v>2.0175096283788982</v>
      </c>
    </row>
    <row r="1667" spans="13:22" x14ac:dyDescent="0.25">
      <c r="M1667" s="3">
        <v>1663</v>
      </c>
      <c r="N1667" s="122">
        <f>('CBA Result'!$G$163*_xlfn.GAMMA.INV(T1667,IF($O$2="Railway",$D$31,$D$32),IF($O$2="Railway",$F$31,$F$32)))</f>
        <v>346237251.46897578</v>
      </c>
      <c r="O1667" s="122">
        <f>'CBA Result'!$G$162+'CBA Result'!$G$166+'CBA Result'!$G$167+'CBA Result'!$G$168+'CBA Result'!$G$169</f>
        <v>36081859.323037572</v>
      </c>
      <c r="P1667" s="122">
        <f>'CBA Result'!$G$164+'CBA Result'!$G$165</f>
        <v>3215028601.0041852</v>
      </c>
      <c r="Q1667" s="122">
        <f>'CBA Result'!$G$149</f>
        <v>-2742713597.7746048</v>
      </c>
      <c r="R1667" s="3">
        <v>0.25360240042895887</v>
      </c>
      <c r="S1667" s="122">
        <f t="shared" si="79"/>
        <v>2796598622.4227605</v>
      </c>
      <c r="T1667" s="3">
        <v>0.34621492265587372</v>
      </c>
      <c r="U1667" s="122">
        <f t="shared" si="80"/>
        <v>-1636369245.0778151</v>
      </c>
      <c r="V1667" s="3">
        <f t="shared" si="81"/>
        <v>1.9426652894980345</v>
      </c>
    </row>
    <row r="1668" spans="13:22" x14ac:dyDescent="0.25">
      <c r="M1668" s="3">
        <v>1664</v>
      </c>
      <c r="N1668" s="122">
        <f>('CBA Result'!$G$163*_xlfn.GAMMA.INV(T1668,IF($O$2="Railway",$D$31,$D$32),IF($O$2="Railway",$F$31,$F$32)))</f>
        <v>683478078.56509101</v>
      </c>
      <c r="O1668" s="122">
        <f>'CBA Result'!$G$162+'CBA Result'!$G$166+'CBA Result'!$G$167+'CBA Result'!$G$168+'CBA Result'!$G$169</f>
        <v>36081859.323037572</v>
      </c>
      <c r="P1668" s="122">
        <f>'CBA Result'!$G$164+'CBA Result'!$G$165</f>
        <v>3215028601.0041852</v>
      </c>
      <c r="Q1668" s="122">
        <f>'CBA Result'!$G$149</f>
        <v>-2742713597.7746048</v>
      </c>
      <c r="R1668" s="3">
        <v>0.12060516222589934</v>
      </c>
      <c r="S1668" s="122">
        <f t="shared" si="79"/>
        <v>2121705339.5795743</v>
      </c>
      <c r="T1668" s="3">
        <v>0.94834619546437093</v>
      </c>
      <c r="U1668" s="122">
        <f t="shared" si="80"/>
        <v>-3230220037.5715737</v>
      </c>
      <c r="V1668" s="3">
        <f t="shared" si="81"/>
        <v>0.8795887724118383</v>
      </c>
    </row>
    <row r="1669" spans="13:22" x14ac:dyDescent="0.25">
      <c r="M1669" s="3">
        <v>1665</v>
      </c>
      <c r="N1669" s="122">
        <f>('CBA Result'!$G$163*_xlfn.GAMMA.INV(T1669,IF($O$2="Railway",$D$31,$D$32),IF($O$2="Railway",$F$31,$F$32)))</f>
        <v>302922901.32231557</v>
      </c>
      <c r="O1669" s="122">
        <f>'CBA Result'!$G$162+'CBA Result'!$G$166+'CBA Result'!$G$167+'CBA Result'!$G$168+'CBA Result'!$G$169</f>
        <v>36081859.323037572</v>
      </c>
      <c r="P1669" s="122">
        <f>'CBA Result'!$G$164+'CBA Result'!$G$165</f>
        <v>3215028601.0041852</v>
      </c>
      <c r="Q1669" s="122">
        <f>'CBA Result'!$G$149</f>
        <v>-2742713597.7746048</v>
      </c>
      <c r="R1669" s="3">
        <v>0.91709115089378457</v>
      </c>
      <c r="S1669" s="122">
        <f t="shared" si="79"/>
        <v>6249787226.0795584</v>
      </c>
      <c r="T1669" s="3">
        <v>0.22895399002959116</v>
      </c>
      <c r="U1669" s="122">
        <f t="shared" si="80"/>
        <v>-1431659121.7452958</v>
      </c>
      <c r="V1669" s="3">
        <f t="shared" si="81"/>
        <v>4.6022072479744329</v>
      </c>
    </row>
    <row r="1670" spans="13:22" x14ac:dyDescent="0.25">
      <c r="M1670" s="3">
        <v>1666</v>
      </c>
      <c r="N1670" s="122">
        <f>('CBA Result'!$G$163*_xlfn.GAMMA.INV(T1670,IF($O$2="Railway",$D$31,$D$32),IF($O$2="Railway",$F$31,$F$32)))</f>
        <v>235120875.22760549</v>
      </c>
      <c r="O1670" s="122">
        <f>'CBA Result'!$G$162+'CBA Result'!$G$166+'CBA Result'!$G$167+'CBA Result'!$G$168+'CBA Result'!$G$169</f>
        <v>36081859.323037572</v>
      </c>
      <c r="P1670" s="122">
        <f>'CBA Result'!$G$164+'CBA Result'!$G$165</f>
        <v>3215028601.0041852</v>
      </c>
      <c r="Q1670" s="122">
        <f>'CBA Result'!$G$149</f>
        <v>-2742713597.7746048</v>
      </c>
      <c r="R1670" s="3">
        <v>0.8892186552670972</v>
      </c>
      <c r="S1670" s="122">
        <f t="shared" ref="S1670:S1733" si="82">_xlfn.BETA.INV(R1670,IF($O$2="Railway",$I$30,$J$30),IF($O$2="Railway",$I$31,$J$31),IF($O$2="Railway",$I$27,$J$27),IF($O$2="Railway",$I$29,$J$29))*P1670</f>
        <v>5984860938.7818184</v>
      </c>
      <c r="T1670" s="3">
        <v>8.6725860864115156E-2</v>
      </c>
      <c r="U1670" s="122">
        <f t="shared" ref="U1670:U1733" si="83">_xlfn.GAMMA.INV(T1670,IF($O$2="Railway",$D$31,$D$32),IF($O$2="Railway",$F$31,$F$32))*Q1670</f>
        <v>-1111216564.5547428</v>
      </c>
      <c r="V1670" s="3">
        <f t="shared" ref="V1670:V1733" si="84">(N1670+O1670+S1670)/-U1670</f>
        <v>5.6299229807100879</v>
      </c>
    </row>
    <row r="1671" spans="13:22" x14ac:dyDescent="0.25">
      <c r="M1671" s="3">
        <v>1667</v>
      </c>
      <c r="N1671" s="122">
        <f>('CBA Result'!$G$163*_xlfn.GAMMA.INV(T1671,IF($O$2="Railway",$D$31,$D$32),IF($O$2="Railway",$F$31,$F$32)))</f>
        <v>300037761.49184883</v>
      </c>
      <c r="O1671" s="122">
        <f>'CBA Result'!$G$162+'CBA Result'!$G$166+'CBA Result'!$G$167+'CBA Result'!$G$168+'CBA Result'!$G$169</f>
        <v>36081859.323037572</v>
      </c>
      <c r="P1671" s="122">
        <f>'CBA Result'!$G$164+'CBA Result'!$G$165</f>
        <v>3215028601.0041852</v>
      </c>
      <c r="Q1671" s="122">
        <f>'CBA Result'!$G$149</f>
        <v>-2742713597.7746048</v>
      </c>
      <c r="R1671" s="3">
        <v>0.31950128347760398</v>
      </c>
      <c r="S1671" s="122">
        <f t="shared" si="82"/>
        <v>3089240608.0103211</v>
      </c>
      <c r="T1671" s="3">
        <v>0.22166999880388116</v>
      </c>
      <c r="U1671" s="122">
        <f t="shared" si="83"/>
        <v>-1418023517.6434999</v>
      </c>
      <c r="V1671" s="3">
        <f t="shared" si="84"/>
        <v>2.4155877432255428</v>
      </c>
    </row>
    <row r="1672" spans="13:22" x14ac:dyDescent="0.25">
      <c r="M1672" s="3">
        <v>1668</v>
      </c>
      <c r="N1672" s="122">
        <f>('CBA Result'!$G$163*_xlfn.GAMMA.INV(T1672,IF($O$2="Railway",$D$31,$D$32),IF($O$2="Railway",$F$31,$F$32)))</f>
        <v>562168418.2668103</v>
      </c>
      <c r="O1672" s="122">
        <f>'CBA Result'!$G$162+'CBA Result'!$G$166+'CBA Result'!$G$167+'CBA Result'!$G$168+'CBA Result'!$G$169</f>
        <v>36081859.323037572</v>
      </c>
      <c r="P1672" s="122">
        <f>'CBA Result'!$G$164+'CBA Result'!$G$165</f>
        <v>3215028601.0041852</v>
      </c>
      <c r="Q1672" s="122">
        <f>'CBA Result'!$G$149</f>
        <v>-2742713597.7746048</v>
      </c>
      <c r="R1672" s="3">
        <v>0.68098491162062635</v>
      </c>
      <c r="S1672" s="122">
        <f t="shared" si="82"/>
        <v>4681921287.58148</v>
      </c>
      <c r="T1672" s="3">
        <v>0.84086449522529561</v>
      </c>
      <c r="U1672" s="122">
        <f t="shared" si="83"/>
        <v>-2656892365.8645597</v>
      </c>
      <c r="V1672" s="3">
        <f t="shared" si="84"/>
        <v>1.9873486909030831</v>
      </c>
    </row>
    <row r="1673" spans="13:22" x14ac:dyDescent="0.25">
      <c r="M1673" s="3">
        <v>1669</v>
      </c>
      <c r="N1673" s="122">
        <f>('CBA Result'!$G$163*_xlfn.GAMMA.INV(T1673,IF($O$2="Railway",$D$31,$D$32),IF($O$2="Railway",$F$31,$F$32)))</f>
        <v>259824520.3399668</v>
      </c>
      <c r="O1673" s="122">
        <f>'CBA Result'!$G$162+'CBA Result'!$G$166+'CBA Result'!$G$167+'CBA Result'!$G$168+'CBA Result'!$G$169</f>
        <v>36081859.323037572</v>
      </c>
      <c r="P1673" s="122">
        <f>'CBA Result'!$G$164+'CBA Result'!$G$165</f>
        <v>3215028601.0041852</v>
      </c>
      <c r="Q1673" s="122">
        <f>'CBA Result'!$G$149</f>
        <v>-2742713597.7746048</v>
      </c>
      <c r="R1673" s="3">
        <v>0.86602382729006089</v>
      </c>
      <c r="S1673" s="122">
        <f t="shared" si="82"/>
        <v>5793748675.1413345</v>
      </c>
      <c r="T1673" s="3">
        <v>0.13074000199636071</v>
      </c>
      <c r="U1673" s="122">
        <f t="shared" si="83"/>
        <v>-1227969701.1155186</v>
      </c>
      <c r="V1673" s="3">
        <f t="shared" si="84"/>
        <v>4.9591248458918349</v>
      </c>
    </row>
    <row r="1674" spans="13:22" x14ac:dyDescent="0.25">
      <c r="M1674" s="3">
        <v>1670</v>
      </c>
      <c r="N1674" s="122">
        <f>('CBA Result'!$G$163*_xlfn.GAMMA.INV(T1674,IF($O$2="Railway",$D$31,$D$32),IF($O$2="Railway",$F$31,$F$32)))</f>
        <v>494772035.38894564</v>
      </c>
      <c r="O1674" s="122">
        <f>'CBA Result'!$G$162+'CBA Result'!$G$166+'CBA Result'!$G$167+'CBA Result'!$G$168+'CBA Result'!$G$169</f>
        <v>36081859.323037572</v>
      </c>
      <c r="P1674" s="122">
        <f>'CBA Result'!$G$164+'CBA Result'!$G$165</f>
        <v>3215028601.0041852</v>
      </c>
      <c r="Q1674" s="122">
        <f>'CBA Result'!$G$149</f>
        <v>-2742713597.7746048</v>
      </c>
      <c r="R1674" s="3">
        <v>8.0541236416967976E-2</v>
      </c>
      <c r="S1674" s="122">
        <f t="shared" si="82"/>
        <v>1865757843.9300981</v>
      </c>
      <c r="T1674" s="3">
        <v>0.72853150807395339</v>
      </c>
      <c r="U1674" s="122">
        <f t="shared" si="83"/>
        <v>-2338366939.4324799</v>
      </c>
      <c r="V1674" s="3">
        <f t="shared" si="84"/>
        <v>1.0249083230811231</v>
      </c>
    </row>
    <row r="1675" spans="13:22" x14ac:dyDescent="0.25">
      <c r="M1675" s="3">
        <v>1671</v>
      </c>
      <c r="N1675" s="122">
        <f>('CBA Result'!$G$163*_xlfn.GAMMA.INV(T1675,IF($O$2="Railway",$D$31,$D$32),IF($O$2="Railway",$F$31,$F$32)))</f>
        <v>413048010.27989167</v>
      </c>
      <c r="O1675" s="122">
        <f>'CBA Result'!$G$162+'CBA Result'!$G$166+'CBA Result'!$G$167+'CBA Result'!$G$168+'CBA Result'!$G$169</f>
        <v>36081859.323037572</v>
      </c>
      <c r="P1675" s="122">
        <f>'CBA Result'!$G$164+'CBA Result'!$G$165</f>
        <v>3215028601.0041852</v>
      </c>
      <c r="Q1675" s="122">
        <f>'CBA Result'!$G$149</f>
        <v>-2742713597.7746048</v>
      </c>
      <c r="R1675" s="3">
        <v>0.64728518391045997</v>
      </c>
      <c r="S1675" s="122">
        <f t="shared" si="82"/>
        <v>4518165037.4369354</v>
      </c>
      <c r="T1675" s="3">
        <v>0.53417245634195532</v>
      </c>
      <c r="U1675" s="122">
        <f t="shared" si="83"/>
        <v>-1952126924.2260115</v>
      </c>
      <c r="V1675" s="3">
        <f t="shared" si="84"/>
        <v>2.5445552978115504</v>
      </c>
    </row>
    <row r="1676" spans="13:22" x14ac:dyDescent="0.25">
      <c r="M1676" s="3">
        <v>1672</v>
      </c>
      <c r="N1676" s="122">
        <f>('CBA Result'!$G$163*_xlfn.GAMMA.INV(T1676,IF($O$2="Railway",$D$31,$D$32),IF($O$2="Railway",$F$31,$F$32)))</f>
        <v>275777592.86958528</v>
      </c>
      <c r="O1676" s="122">
        <f>'CBA Result'!$G$162+'CBA Result'!$G$166+'CBA Result'!$G$167+'CBA Result'!$G$168+'CBA Result'!$G$169</f>
        <v>36081859.323037572</v>
      </c>
      <c r="P1676" s="122">
        <f>'CBA Result'!$G$164+'CBA Result'!$G$165</f>
        <v>3215028601.0041852</v>
      </c>
      <c r="Q1676" s="122">
        <f>'CBA Result'!$G$149</f>
        <v>-2742713597.7746048</v>
      </c>
      <c r="R1676" s="3">
        <v>0.90694190560363774</v>
      </c>
      <c r="S1676" s="122">
        <f t="shared" si="82"/>
        <v>6147781929.1353865</v>
      </c>
      <c r="T1676" s="3">
        <v>0.16421745150407974</v>
      </c>
      <c r="U1676" s="122">
        <f t="shared" si="83"/>
        <v>-1303366317.5720308</v>
      </c>
      <c r="V1676" s="3">
        <f t="shared" si="84"/>
        <v>4.9561211566072378</v>
      </c>
    </row>
    <row r="1677" spans="13:22" x14ac:dyDescent="0.25">
      <c r="M1677" s="3">
        <v>1673</v>
      </c>
      <c r="N1677" s="122">
        <f>('CBA Result'!$G$163*_xlfn.GAMMA.INV(T1677,IF($O$2="Railway",$D$31,$D$32),IF($O$2="Railway",$F$31,$F$32)))</f>
        <v>246521863.19859365</v>
      </c>
      <c r="O1677" s="122">
        <f>'CBA Result'!$G$162+'CBA Result'!$G$166+'CBA Result'!$G$167+'CBA Result'!$G$168+'CBA Result'!$G$169</f>
        <v>36081859.323037572</v>
      </c>
      <c r="P1677" s="122">
        <f>'CBA Result'!$G$164+'CBA Result'!$G$165</f>
        <v>3215028601.0041852</v>
      </c>
      <c r="Q1677" s="122">
        <f>'CBA Result'!$G$149</f>
        <v>-2742713597.7746048</v>
      </c>
      <c r="R1677" s="3">
        <v>0.32231741161646255</v>
      </c>
      <c r="S1677" s="122">
        <f t="shared" si="82"/>
        <v>3101458279.0030251</v>
      </c>
      <c r="T1677" s="3">
        <v>0.10580421816725849</v>
      </c>
      <c r="U1677" s="122">
        <f t="shared" si="83"/>
        <v>-1165099345.7981668</v>
      </c>
      <c r="V1677" s="3">
        <f t="shared" si="84"/>
        <v>2.9045265656778478</v>
      </c>
    </row>
    <row r="1678" spans="13:22" x14ac:dyDescent="0.25">
      <c r="M1678" s="3">
        <v>1674</v>
      </c>
      <c r="N1678" s="122">
        <f>('CBA Result'!$G$163*_xlfn.GAMMA.INV(T1678,IF($O$2="Railway",$D$31,$D$32),IF($O$2="Railway",$F$31,$F$32)))</f>
        <v>418566098.61004347</v>
      </c>
      <c r="O1678" s="122">
        <f>'CBA Result'!$G$162+'CBA Result'!$G$166+'CBA Result'!$G$167+'CBA Result'!$G$168+'CBA Result'!$G$169</f>
        <v>36081859.323037572</v>
      </c>
      <c r="P1678" s="122">
        <f>'CBA Result'!$G$164+'CBA Result'!$G$165</f>
        <v>3215028601.0041852</v>
      </c>
      <c r="Q1678" s="122">
        <f>'CBA Result'!$G$149</f>
        <v>-2742713597.7746048</v>
      </c>
      <c r="R1678" s="3">
        <v>0.78727252831128747</v>
      </c>
      <c r="S1678" s="122">
        <f t="shared" si="82"/>
        <v>5258678003.011898</v>
      </c>
      <c r="T1678" s="3">
        <v>0.54898978304535706</v>
      </c>
      <c r="U1678" s="122">
        <f t="shared" si="83"/>
        <v>-1978206238.32862</v>
      </c>
      <c r="V1678" s="3">
        <f t="shared" si="84"/>
        <v>2.888134639476291</v>
      </c>
    </row>
    <row r="1679" spans="13:22" x14ac:dyDescent="0.25">
      <c r="M1679" s="3">
        <v>1675</v>
      </c>
      <c r="N1679" s="122">
        <f>('CBA Result'!$G$163*_xlfn.GAMMA.INV(T1679,IF($O$2="Railway",$D$31,$D$32),IF($O$2="Railway",$F$31,$F$32)))</f>
        <v>93506321.59232302</v>
      </c>
      <c r="O1679" s="122">
        <f>'CBA Result'!$G$162+'CBA Result'!$G$166+'CBA Result'!$G$167+'CBA Result'!$G$168+'CBA Result'!$G$169</f>
        <v>36081859.323037572</v>
      </c>
      <c r="P1679" s="122">
        <f>'CBA Result'!$G$164+'CBA Result'!$G$165</f>
        <v>3215028601.0041852</v>
      </c>
      <c r="Q1679" s="122">
        <f>'CBA Result'!$G$149</f>
        <v>-2742713597.7746048</v>
      </c>
      <c r="R1679" s="3">
        <v>0.65140006006891626</v>
      </c>
      <c r="S1679" s="122">
        <f t="shared" si="82"/>
        <v>4537809359.3806114</v>
      </c>
      <c r="T1679" s="3">
        <v>5.4231901170864738E-4</v>
      </c>
      <c r="U1679" s="122">
        <f t="shared" si="83"/>
        <v>-441924917.74023736</v>
      </c>
      <c r="V1679" s="3">
        <f t="shared" si="84"/>
        <v>10.561517020046059</v>
      </c>
    </row>
    <row r="1680" spans="13:22" x14ac:dyDescent="0.25">
      <c r="M1680" s="3">
        <v>1676</v>
      </c>
      <c r="N1680" s="122">
        <f>('CBA Result'!$G$163*_xlfn.GAMMA.INV(T1680,IF($O$2="Railway",$D$31,$D$32),IF($O$2="Railway",$F$31,$F$32)))</f>
        <v>286678466.66392881</v>
      </c>
      <c r="O1680" s="122">
        <f>'CBA Result'!$G$162+'CBA Result'!$G$166+'CBA Result'!$G$167+'CBA Result'!$G$168+'CBA Result'!$G$169</f>
        <v>36081859.323037572</v>
      </c>
      <c r="P1680" s="122">
        <f>'CBA Result'!$G$164+'CBA Result'!$G$165</f>
        <v>3215028601.0041852</v>
      </c>
      <c r="Q1680" s="122">
        <f>'CBA Result'!$G$149</f>
        <v>-2742713597.7746048</v>
      </c>
      <c r="R1680" s="3">
        <v>0.62124550246178811</v>
      </c>
      <c r="S1680" s="122">
        <f t="shared" si="82"/>
        <v>4395827481.5317278</v>
      </c>
      <c r="T1680" s="3">
        <v>0.18913764593191495</v>
      </c>
      <c r="U1680" s="122">
        <f t="shared" si="83"/>
        <v>-1354885484.1142159</v>
      </c>
      <c r="V1680" s="3">
        <f t="shared" si="84"/>
        <v>3.4826469563983613</v>
      </c>
    </row>
    <row r="1681" spans="13:22" x14ac:dyDescent="0.25">
      <c r="M1681" s="3">
        <v>1677</v>
      </c>
      <c r="N1681" s="122">
        <f>('CBA Result'!$G$163*_xlfn.GAMMA.INV(T1681,IF($O$2="Railway",$D$31,$D$32),IF($O$2="Railway",$F$31,$F$32)))</f>
        <v>587360627.07829642</v>
      </c>
      <c r="O1681" s="122">
        <f>'CBA Result'!$G$162+'CBA Result'!$G$166+'CBA Result'!$G$167+'CBA Result'!$G$168+'CBA Result'!$G$169</f>
        <v>36081859.323037572</v>
      </c>
      <c r="P1681" s="122">
        <f>'CBA Result'!$G$164+'CBA Result'!$G$165</f>
        <v>3215028601.0041852</v>
      </c>
      <c r="Q1681" s="122">
        <f>'CBA Result'!$G$149</f>
        <v>-2742713597.7746048</v>
      </c>
      <c r="R1681" s="3">
        <v>0.12442176441479469</v>
      </c>
      <c r="S1681" s="122">
        <f t="shared" si="82"/>
        <v>2144059140.4190915</v>
      </c>
      <c r="T1681" s="3">
        <v>0.87198278101533</v>
      </c>
      <c r="U1681" s="122">
        <f t="shared" si="83"/>
        <v>-2775954527.8352742</v>
      </c>
      <c r="V1681" s="3">
        <f t="shared" si="84"/>
        <v>0.99695495695981717</v>
      </c>
    </row>
    <row r="1682" spans="13:22" x14ac:dyDescent="0.25">
      <c r="M1682" s="3">
        <v>1678</v>
      </c>
      <c r="N1682" s="122">
        <f>('CBA Result'!$G$163*_xlfn.GAMMA.INV(T1682,IF($O$2="Railway",$D$31,$D$32),IF($O$2="Railway",$F$31,$F$32)))</f>
        <v>321994062.50509906</v>
      </c>
      <c r="O1682" s="122">
        <f>'CBA Result'!$G$162+'CBA Result'!$G$166+'CBA Result'!$G$167+'CBA Result'!$G$168+'CBA Result'!$G$169</f>
        <v>36081859.323037572</v>
      </c>
      <c r="P1682" s="122">
        <f>'CBA Result'!$G$164+'CBA Result'!$G$165</f>
        <v>3215028601.0041852</v>
      </c>
      <c r="Q1682" s="122">
        <f>'CBA Result'!$G$149</f>
        <v>-2742713597.7746048</v>
      </c>
      <c r="R1682" s="3">
        <v>0.14738381800826872</v>
      </c>
      <c r="S1682" s="122">
        <f t="shared" si="82"/>
        <v>2273217298.654345</v>
      </c>
      <c r="T1682" s="3">
        <v>0.27903066919058628</v>
      </c>
      <c r="U1682" s="122">
        <f t="shared" si="83"/>
        <v>-1521792293.4217265</v>
      </c>
      <c r="V1682" s="3">
        <f t="shared" si="84"/>
        <v>1.7290751384777086</v>
      </c>
    </row>
    <row r="1683" spans="13:22" x14ac:dyDescent="0.25">
      <c r="M1683" s="3">
        <v>1679</v>
      </c>
      <c r="N1683" s="122">
        <f>('CBA Result'!$G$163*_xlfn.GAMMA.INV(T1683,IF($O$2="Railway",$D$31,$D$32),IF($O$2="Railway",$F$31,$F$32)))</f>
        <v>547839285.53420079</v>
      </c>
      <c r="O1683" s="122">
        <f>'CBA Result'!$G$162+'CBA Result'!$G$166+'CBA Result'!$G$167+'CBA Result'!$G$168+'CBA Result'!$G$169</f>
        <v>36081859.323037572</v>
      </c>
      <c r="P1683" s="122">
        <f>'CBA Result'!$G$164+'CBA Result'!$G$165</f>
        <v>3215028601.0041852</v>
      </c>
      <c r="Q1683" s="122">
        <f>'CBA Result'!$G$149</f>
        <v>-2742713597.7746048</v>
      </c>
      <c r="R1683" s="3">
        <v>0.17295871253931105</v>
      </c>
      <c r="S1683" s="122">
        <f t="shared" si="82"/>
        <v>2408393374.8569927</v>
      </c>
      <c r="T1683" s="3">
        <v>0.82064898827765254</v>
      </c>
      <c r="U1683" s="122">
        <f t="shared" si="83"/>
        <v>-2589170732.7566299</v>
      </c>
      <c r="V1683" s="3">
        <f t="shared" si="84"/>
        <v>1.1557038251117504</v>
      </c>
    </row>
    <row r="1684" spans="13:22" x14ac:dyDescent="0.25">
      <c r="M1684" s="3">
        <v>1680</v>
      </c>
      <c r="N1684" s="122">
        <f>('CBA Result'!$G$163*_xlfn.GAMMA.INV(T1684,IF($O$2="Railway",$D$31,$D$32),IF($O$2="Railway",$F$31,$F$32)))</f>
        <v>430103156.4952895</v>
      </c>
      <c r="O1684" s="122">
        <f>'CBA Result'!$G$162+'CBA Result'!$G$166+'CBA Result'!$G$167+'CBA Result'!$G$168+'CBA Result'!$G$169</f>
        <v>36081859.323037572</v>
      </c>
      <c r="P1684" s="122">
        <f>'CBA Result'!$G$164+'CBA Result'!$G$165</f>
        <v>3215028601.0041852</v>
      </c>
      <c r="Q1684" s="122">
        <f>'CBA Result'!$G$149</f>
        <v>-2742713597.7746048</v>
      </c>
      <c r="R1684" s="3">
        <v>0.26422645342062767</v>
      </c>
      <c r="S1684" s="122">
        <f t="shared" si="82"/>
        <v>2844847118.9890146</v>
      </c>
      <c r="T1684" s="3">
        <v>0.57931664027667906</v>
      </c>
      <c r="U1684" s="122">
        <f t="shared" si="83"/>
        <v>-2032732106.4205191</v>
      </c>
      <c r="V1684" s="3">
        <f t="shared" si="84"/>
        <v>1.6288580892431557</v>
      </c>
    </row>
    <row r="1685" spans="13:22" x14ac:dyDescent="0.25">
      <c r="M1685" s="3">
        <v>1681</v>
      </c>
      <c r="N1685" s="122">
        <f>('CBA Result'!$G$163*_xlfn.GAMMA.INV(T1685,IF($O$2="Railway",$D$31,$D$32),IF($O$2="Railway",$F$31,$F$32)))</f>
        <v>581607103.92612684</v>
      </c>
      <c r="O1685" s="122">
        <f>'CBA Result'!$G$162+'CBA Result'!$G$166+'CBA Result'!$G$167+'CBA Result'!$G$168+'CBA Result'!$G$169</f>
        <v>36081859.323037572</v>
      </c>
      <c r="P1685" s="122">
        <f>'CBA Result'!$G$164+'CBA Result'!$G$165</f>
        <v>3215028601.0041852</v>
      </c>
      <c r="Q1685" s="122">
        <f>'CBA Result'!$G$149</f>
        <v>-2742713597.7746048</v>
      </c>
      <c r="R1685" s="3">
        <v>0.95941539746139493</v>
      </c>
      <c r="S1685" s="122">
        <f t="shared" si="82"/>
        <v>6792681925.7889004</v>
      </c>
      <c r="T1685" s="3">
        <v>0.86535224471413685</v>
      </c>
      <c r="U1685" s="122">
        <f t="shared" si="83"/>
        <v>-2748762513.4084353</v>
      </c>
      <c r="V1685" s="3">
        <f t="shared" si="84"/>
        <v>2.695893462199936</v>
      </c>
    </row>
    <row r="1686" spans="13:22" x14ac:dyDescent="0.25">
      <c r="M1686" s="3">
        <v>1682</v>
      </c>
      <c r="N1686" s="122">
        <f>('CBA Result'!$G$163*_xlfn.GAMMA.INV(T1686,IF($O$2="Railway",$D$31,$D$32),IF($O$2="Railway",$F$31,$F$32)))</f>
        <v>325640408.24229592</v>
      </c>
      <c r="O1686" s="122">
        <f>'CBA Result'!$G$162+'CBA Result'!$G$166+'CBA Result'!$G$167+'CBA Result'!$G$168+'CBA Result'!$G$169</f>
        <v>36081859.323037572</v>
      </c>
      <c r="P1686" s="122">
        <f>'CBA Result'!$G$164+'CBA Result'!$G$165</f>
        <v>3215028601.0041852</v>
      </c>
      <c r="Q1686" s="122">
        <f>'CBA Result'!$G$149</f>
        <v>-2742713597.7746048</v>
      </c>
      <c r="R1686" s="3">
        <v>6.6435881460269242E-2</v>
      </c>
      <c r="S1686" s="122">
        <f t="shared" si="82"/>
        <v>1762624295.17679</v>
      </c>
      <c r="T1686" s="3">
        <v>0.28893003920465687</v>
      </c>
      <c r="U1686" s="122">
        <f t="shared" si="83"/>
        <v>-1539025470.9494314</v>
      </c>
      <c r="V1686" s="3">
        <f t="shared" si="84"/>
        <v>1.3803193012988961</v>
      </c>
    </row>
    <row r="1687" spans="13:22" x14ac:dyDescent="0.25">
      <c r="M1687" s="3">
        <v>1683</v>
      </c>
      <c r="N1687" s="122">
        <f>('CBA Result'!$G$163*_xlfn.GAMMA.INV(T1687,IF($O$2="Railway",$D$31,$D$32),IF($O$2="Railway",$F$31,$F$32)))</f>
        <v>358165961.00183386</v>
      </c>
      <c r="O1687" s="122">
        <f>'CBA Result'!$G$162+'CBA Result'!$G$166+'CBA Result'!$G$167+'CBA Result'!$G$168+'CBA Result'!$G$169</f>
        <v>36081859.323037572</v>
      </c>
      <c r="P1687" s="122">
        <f>'CBA Result'!$G$164+'CBA Result'!$G$165</f>
        <v>3215028601.0041852</v>
      </c>
      <c r="Q1687" s="122">
        <f>'CBA Result'!$G$149</f>
        <v>-2742713597.7746048</v>
      </c>
      <c r="R1687" s="3">
        <v>0.59554151794466004</v>
      </c>
      <c r="S1687" s="122">
        <f t="shared" si="82"/>
        <v>4278012635.5903201</v>
      </c>
      <c r="T1687" s="3">
        <v>0.38007077962050151</v>
      </c>
      <c r="U1687" s="122">
        <f t="shared" si="83"/>
        <v>-1692746117.6708684</v>
      </c>
      <c r="V1687" s="3">
        <f t="shared" si="84"/>
        <v>2.7601661035524816</v>
      </c>
    </row>
    <row r="1688" spans="13:22" x14ac:dyDescent="0.25">
      <c r="M1688" s="3">
        <v>1684</v>
      </c>
      <c r="N1688" s="122">
        <f>('CBA Result'!$G$163*_xlfn.GAMMA.INV(T1688,IF($O$2="Railway",$D$31,$D$32),IF($O$2="Railway",$F$31,$F$32)))</f>
        <v>257378371.37608662</v>
      </c>
      <c r="O1688" s="122">
        <f>'CBA Result'!$G$162+'CBA Result'!$G$166+'CBA Result'!$G$167+'CBA Result'!$G$168+'CBA Result'!$G$169</f>
        <v>36081859.323037572</v>
      </c>
      <c r="P1688" s="122">
        <f>'CBA Result'!$G$164+'CBA Result'!$G$165</f>
        <v>3215028601.0041852</v>
      </c>
      <c r="Q1688" s="122">
        <f>'CBA Result'!$G$149</f>
        <v>-2742713597.7746048</v>
      </c>
      <c r="R1688" s="3">
        <v>0.51558222775845219</v>
      </c>
      <c r="S1688" s="122">
        <f t="shared" si="82"/>
        <v>3925180461.440774</v>
      </c>
      <c r="T1688" s="3">
        <v>0.12594446636166567</v>
      </c>
      <c r="U1688" s="122">
        <f t="shared" si="83"/>
        <v>-1216408833.772707</v>
      </c>
      <c r="V1688" s="3">
        <f t="shared" si="84"/>
        <v>3.4681108645485024</v>
      </c>
    </row>
    <row r="1689" spans="13:22" x14ac:dyDescent="0.25">
      <c r="M1689" s="3">
        <v>1685</v>
      </c>
      <c r="N1689" s="122">
        <f>('CBA Result'!$G$163*_xlfn.GAMMA.INV(T1689,IF($O$2="Railway",$D$31,$D$32),IF($O$2="Railway",$F$31,$F$32)))</f>
        <v>262856854.19116259</v>
      </c>
      <c r="O1689" s="122">
        <f>'CBA Result'!$G$162+'CBA Result'!$G$166+'CBA Result'!$G$167+'CBA Result'!$G$168+'CBA Result'!$G$169</f>
        <v>36081859.323037572</v>
      </c>
      <c r="P1689" s="122">
        <f>'CBA Result'!$G$164+'CBA Result'!$G$165</f>
        <v>3215028601.0041852</v>
      </c>
      <c r="Q1689" s="122">
        <f>'CBA Result'!$G$149</f>
        <v>-2742713597.7746048</v>
      </c>
      <c r="R1689" s="3">
        <v>0.94920323938806983</v>
      </c>
      <c r="S1689" s="122">
        <f t="shared" si="82"/>
        <v>6636859850.121398</v>
      </c>
      <c r="T1689" s="3">
        <v>0.13681273030347296</v>
      </c>
      <c r="U1689" s="122">
        <f t="shared" si="83"/>
        <v>-1242300966.2634852</v>
      </c>
      <c r="V1689" s="3">
        <f t="shared" si="84"/>
        <v>5.5830259751762545</v>
      </c>
    </row>
    <row r="1690" spans="13:22" x14ac:dyDescent="0.25">
      <c r="M1690" s="3">
        <v>1686</v>
      </c>
      <c r="N1690" s="122">
        <f>('CBA Result'!$G$163*_xlfn.GAMMA.INV(T1690,IF($O$2="Railway",$D$31,$D$32),IF($O$2="Railway",$F$31,$F$32)))</f>
        <v>529829238.96201253</v>
      </c>
      <c r="O1690" s="122">
        <f>'CBA Result'!$G$162+'CBA Result'!$G$166+'CBA Result'!$G$167+'CBA Result'!$G$168+'CBA Result'!$G$169</f>
        <v>36081859.323037572</v>
      </c>
      <c r="P1690" s="122">
        <f>'CBA Result'!$G$164+'CBA Result'!$G$165</f>
        <v>3215028601.0041852</v>
      </c>
      <c r="Q1690" s="122">
        <f>'CBA Result'!$G$149</f>
        <v>-2742713597.7746048</v>
      </c>
      <c r="R1690" s="3">
        <v>0.68915160991028213</v>
      </c>
      <c r="S1690" s="122">
        <f t="shared" si="82"/>
        <v>4722680478.624279</v>
      </c>
      <c r="T1690" s="3">
        <v>0.79249416482026147</v>
      </c>
      <c r="U1690" s="122">
        <f t="shared" si="83"/>
        <v>-2504052548.0780277</v>
      </c>
      <c r="V1690" s="3">
        <f t="shared" si="84"/>
        <v>2.112013017046531</v>
      </c>
    </row>
    <row r="1691" spans="13:22" x14ac:dyDescent="0.25">
      <c r="M1691" s="3">
        <v>1687</v>
      </c>
      <c r="N1691" s="122">
        <f>('CBA Result'!$G$163*_xlfn.GAMMA.INV(T1691,IF($O$2="Railway",$D$31,$D$32),IF($O$2="Railway",$F$31,$F$32)))</f>
        <v>767190277.53762257</v>
      </c>
      <c r="O1691" s="122">
        <f>'CBA Result'!$G$162+'CBA Result'!$G$166+'CBA Result'!$G$167+'CBA Result'!$G$168+'CBA Result'!$G$169</f>
        <v>36081859.323037572</v>
      </c>
      <c r="P1691" s="122">
        <f>'CBA Result'!$G$164+'CBA Result'!$G$165</f>
        <v>3215028601.0041852</v>
      </c>
      <c r="Q1691" s="122">
        <f>'CBA Result'!$G$149</f>
        <v>-2742713597.7746048</v>
      </c>
      <c r="R1691" s="3">
        <v>0.79807511833066536</v>
      </c>
      <c r="S1691" s="122">
        <f t="shared" si="82"/>
        <v>5324722079.7390871</v>
      </c>
      <c r="T1691" s="3">
        <v>0.97848970234374921</v>
      </c>
      <c r="U1691" s="122">
        <f t="shared" si="83"/>
        <v>-3625856461.0219822</v>
      </c>
      <c r="V1691" s="3">
        <f t="shared" si="84"/>
        <v>1.6900818558251791</v>
      </c>
    </row>
    <row r="1692" spans="13:22" x14ac:dyDescent="0.25">
      <c r="M1692" s="3">
        <v>1688</v>
      </c>
      <c r="N1692" s="122">
        <f>('CBA Result'!$G$163*_xlfn.GAMMA.INV(T1692,IF($O$2="Railway",$D$31,$D$32),IF($O$2="Railway",$F$31,$F$32)))</f>
        <v>89290316.710442677</v>
      </c>
      <c r="O1692" s="122">
        <f>'CBA Result'!$G$162+'CBA Result'!$G$166+'CBA Result'!$G$167+'CBA Result'!$G$168+'CBA Result'!$G$169</f>
        <v>36081859.323037572</v>
      </c>
      <c r="P1692" s="122">
        <f>'CBA Result'!$G$164+'CBA Result'!$G$165</f>
        <v>3215028601.0041852</v>
      </c>
      <c r="Q1692" s="122">
        <f>'CBA Result'!$G$149</f>
        <v>-2742713597.7746048</v>
      </c>
      <c r="R1692" s="3">
        <v>0.63424570044941408</v>
      </c>
      <c r="S1692" s="122">
        <f t="shared" si="82"/>
        <v>4456494113.0629387</v>
      </c>
      <c r="T1692" s="3">
        <v>4.0219361272608722E-4</v>
      </c>
      <c r="U1692" s="122">
        <f t="shared" si="83"/>
        <v>-421999445.54873604</v>
      </c>
      <c r="V1692" s="3">
        <f t="shared" si="84"/>
        <v>10.857517320048865</v>
      </c>
    </row>
    <row r="1693" spans="13:22" x14ac:dyDescent="0.25">
      <c r="M1693" s="3">
        <v>1689</v>
      </c>
      <c r="N1693" s="122">
        <f>('CBA Result'!$G$163*_xlfn.GAMMA.INV(T1693,IF($O$2="Railway",$D$31,$D$32),IF($O$2="Railway",$F$31,$F$32)))</f>
        <v>549097501.67915261</v>
      </c>
      <c r="O1693" s="122">
        <f>'CBA Result'!$G$162+'CBA Result'!$G$166+'CBA Result'!$G$167+'CBA Result'!$G$168+'CBA Result'!$G$169</f>
        <v>36081859.323037572</v>
      </c>
      <c r="P1693" s="122">
        <f>'CBA Result'!$G$164+'CBA Result'!$G$165</f>
        <v>3215028601.0041852</v>
      </c>
      <c r="Q1693" s="122">
        <f>'CBA Result'!$G$149</f>
        <v>-2742713597.7746048</v>
      </c>
      <c r="R1693" s="3">
        <v>0.22035074523870302</v>
      </c>
      <c r="S1693" s="122">
        <f t="shared" si="82"/>
        <v>2641919049.0999823</v>
      </c>
      <c r="T1693" s="3">
        <v>0.82250029672161695</v>
      </c>
      <c r="U1693" s="122">
        <f t="shared" si="83"/>
        <v>-2595117251.2046719</v>
      </c>
      <c r="V1693" s="3">
        <f t="shared" si="84"/>
        <v>1.2435270154379847</v>
      </c>
    </row>
    <row r="1694" spans="13:22" x14ac:dyDescent="0.25">
      <c r="M1694" s="3">
        <v>1690</v>
      </c>
      <c r="N1694" s="122">
        <f>('CBA Result'!$G$163*_xlfn.GAMMA.INV(T1694,IF($O$2="Railway",$D$31,$D$32),IF($O$2="Railway",$F$31,$F$32)))</f>
        <v>221008042.14519539</v>
      </c>
      <c r="O1694" s="122">
        <f>'CBA Result'!$G$162+'CBA Result'!$G$166+'CBA Result'!$G$167+'CBA Result'!$G$168+'CBA Result'!$G$169</f>
        <v>36081859.323037572</v>
      </c>
      <c r="P1694" s="122">
        <f>'CBA Result'!$G$164+'CBA Result'!$G$165</f>
        <v>3215028601.0041852</v>
      </c>
      <c r="Q1694" s="122">
        <f>'CBA Result'!$G$149</f>
        <v>-2742713597.7746048</v>
      </c>
      <c r="R1694" s="3">
        <v>0.41812904914169957</v>
      </c>
      <c r="S1694" s="122">
        <f t="shared" si="82"/>
        <v>3510178620.2344813</v>
      </c>
      <c r="T1694" s="3">
        <v>6.6125538100667458E-2</v>
      </c>
      <c r="U1694" s="122">
        <f t="shared" si="83"/>
        <v>-1044517196.0754911</v>
      </c>
      <c r="V1694" s="3">
        <f t="shared" si="84"/>
        <v>3.6067079947149479</v>
      </c>
    </row>
    <row r="1695" spans="13:22" x14ac:dyDescent="0.25">
      <c r="M1695" s="3">
        <v>1691</v>
      </c>
      <c r="N1695" s="122">
        <f>('CBA Result'!$G$163*_xlfn.GAMMA.INV(T1695,IF($O$2="Railway",$D$31,$D$32),IF($O$2="Railway",$F$31,$F$32)))</f>
        <v>622978206.41346657</v>
      </c>
      <c r="O1695" s="122">
        <f>'CBA Result'!$G$162+'CBA Result'!$G$166+'CBA Result'!$G$167+'CBA Result'!$G$168+'CBA Result'!$G$169</f>
        <v>36081859.323037572</v>
      </c>
      <c r="P1695" s="122">
        <f>'CBA Result'!$G$164+'CBA Result'!$G$165</f>
        <v>3215028601.0041852</v>
      </c>
      <c r="Q1695" s="122">
        <f>'CBA Result'!$G$149</f>
        <v>-2742713597.7746048</v>
      </c>
      <c r="R1695" s="3">
        <v>0.12831511524504247</v>
      </c>
      <c r="S1695" s="122">
        <f t="shared" si="82"/>
        <v>2166579967.1545477</v>
      </c>
      <c r="T1695" s="3">
        <v>0.90729022457051134</v>
      </c>
      <c r="U1695" s="122">
        <f t="shared" si="83"/>
        <v>-2944288556.4844537</v>
      </c>
      <c r="V1695" s="3">
        <f t="shared" si="84"/>
        <v>0.95970214151323852</v>
      </c>
    </row>
    <row r="1696" spans="13:22" x14ac:dyDescent="0.25">
      <c r="M1696" s="3">
        <v>1692</v>
      </c>
      <c r="N1696" s="122">
        <f>('CBA Result'!$G$163*_xlfn.GAMMA.INV(T1696,IF($O$2="Railway",$D$31,$D$32),IF($O$2="Railway",$F$31,$F$32)))</f>
        <v>377091228.11804068</v>
      </c>
      <c r="O1696" s="122">
        <f>'CBA Result'!$G$162+'CBA Result'!$G$166+'CBA Result'!$G$167+'CBA Result'!$G$168+'CBA Result'!$G$169</f>
        <v>36081859.323037572</v>
      </c>
      <c r="P1696" s="122">
        <f>'CBA Result'!$G$164+'CBA Result'!$G$165</f>
        <v>3215028601.0041852</v>
      </c>
      <c r="Q1696" s="122">
        <f>'CBA Result'!$G$149</f>
        <v>-2742713597.7746048</v>
      </c>
      <c r="R1696" s="3">
        <v>0.475657327800034</v>
      </c>
      <c r="S1696" s="122">
        <f t="shared" si="82"/>
        <v>3754089230.8476677</v>
      </c>
      <c r="T1696" s="3">
        <v>0.43401426586301783</v>
      </c>
      <c r="U1696" s="122">
        <f t="shared" si="83"/>
        <v>-1782189772.0796669</v>
      </c>
      <c r="V1696" s="3">
        <f t="shared" si="84"/>
        <v>2.3382820301038416</v>
      </c>
    </row>
    <row r="1697" spans="13:22" x14ac:dyDescent="0.25">
      <c r="M1697" s="3">
        <v>1693</v>
      </c>
      <c r="N1697" s="122">
        <f>('CBA Result'!$G$163*_xlfn.GAMMA.INV(T1697,IF($O$2="Railway",$D$31,$D$32),IF($O$2="Railway",$F$31,$F$32)))</f>
        <v>433119916.89673007</v>
      </c>
      <c r="O1697" s="122">
        <f>'CBA Result'!$G$162+'CBA Result'!$G$166+'CBA Result'!$G$167+'CBA Result'!$G$168+'CBA Result'!$G$169</f>
        <v>36081859.323037572</v>
      </c>
      <c r="P1697" s="122">
        <f>'CBA Result'!$G$164+'CBA Result'!$G$165</f>
        <v>3215028601.0041852</v>
      </c>
      <c r="Q1697" s="122">
        <f>'CBA Result'!$G$149</f>
        <v>-2742713597.7746048</v>
      </c>
      <c r="R1697" s="3">
        <v>3.5391910460242926E-3</v>
      </c>
      <c r="S1697" s="122">
        <f t="shared" si="82"/>
        <v>978383469.90880704</v>
      </c>
      <c r="T1697" s="3">
        <v>0.58708856680818489</v>
      </c>
      <c r="U1697" s="122">
        <f t="shared" si="83"/>
        <v>-2046989769.1062691</v>
      </c>
      <c r="V1697" s="3">
        <f t="shared" si="84"/>
        <v>0.70717756775140161</v>
      </c>
    </row>
    <row r="1698" spans="13:22" x14ac:dyDescent="0.25">
      <c r="M1698" s="3">
        <v>1694</v>
      </c>
      <c r="N1698" s="122">
        <f>('CBA Result'!$G$163*_xlfn.GAMMA.INV(T1698,IF($O$2="Railway",$D$31,$D$32),IF($O$2="Railway",$F$31,$F$32)))</f>
        <v>553626315.89096081</v>
      </c>
      <c r="O1698" s="122">
        <f>'CBA Result'!$G$162+'CBA Result'!$G$166+'CBA Result'!$G$167+'CBA Result'!$G$168+'CBA Result'!$G$169</f>
        <v>36081859.323037572</v>
      </c>
      <c r="P1698" s="122">
        <f>'CBA Result'!$G$164+'CBA Result'!$G$165</f>
        <v>3215028601.0041852</v>
      </c>
      <c r="Q1698" s="122">
        <f>'CBA Result'!$G$149</f>
        <v>-2742713597.7746048</v>
      </c>
      <c r="R1698" s="3">
        <v>0.81319063575089168</v>
      </c>
      <c r="S1698" s="122">
        <f t="shared" si="82"/>
        <v>5420383220.9781847</v>
      </c>
      <c r="T1698" s="3">
        <v>0.82904139326051429</v>
      </c>
      <c r="U1698" s="122">
        <f t="shared" si="83"/>
        <v>-2616521107.2641582</v>
      </c>
      <c r="V1698" s="3">
        <f t="shared" si="84"/>
        <v>2.2969779909310009</v>
      </c>
    </row>
    <row r="1699" spans="13:22" x14ac:dyDescent="0.25">
      <c r="M1699" s="3">
        <v>1695</v>
      </c>
      <c r="N1699" s="122">
        <f>('CBA Result'!$G$163*_xlfn.GAMMA.INV(T1699,IF($O$2="Railway",$D$31,$D$32),IF($O$2="Railway",$F$31,$F$32)))</f>
        <v>300693115.01395816</v>
      </c>
      <c r="O1699" s="122">
        <f>'CBA Result'!$G$162+'CBA Result'!$G$166+'CBA Result'!$G$167+'CBA Result'!$G$168+'CBA Result'!$G$169</f>
        <v>36081859.323037572</v>
      </c>
      <c r="P1699" s="122">
        <f>'CBA Result'!$G$164+'CBA Result'!$G$165</f>
        <v>3215028601.0041852</v>
      </c>
      <c r="Q1699" s="122">
        <f>'CBA Result'!$G$149</f>
        <v>-2742713597.7746048</v>
      </c>
      <c r="R1699" s="3">
        <v>0.21878785070321816</v>
      </c>
      <c r="S1699" s="122">
        <f t="shared" si="82"/>
        <v>2634490463.9993286</v>
      </c>
      <c r="T1699" s="3">
        <v>0.22331700078130867</v>
      </c>
      <c r="U1699" s="122">
        <f t="shared" si="83"/>
        <v>-1421120816.8037817</v>
      </c>
      <c r="V1699" s="3">
        <f t="shared" si="84"/>
        <v>2.0907901729417673</v>
      </c>
    </row>
    <row r="1700" spans="13:22" x14ac:dyDescent="0.25">
      <c r="M1700" s="3">
        <v>1696</v>
      </c>
      <c r="N1700" s="122">
        <f>('CBA Result'!$G$163*_xlfn.GAMMA.INV(T1700,IF($O$2="Railway",$D$31,$D$32),IF($O$2="Railway",$F$31,$F$32)))</f>
        <v>453032752.44536579</v>
      </c>
      <c r="O1700" s="122">
        <f>'CBA Result'!$G$162+'CBA Result'!$G$166+'CBA Result'!$G$167+'CBA Result'!$G$168+'CBA Result'!$G$169</f>
        <v>36081859.323037572</v>
      </c>
      <c r="P1700" s="122">
        <f>'CBA Result'!$G$164+'CBA Result'!$G$165</f>
        <v>3215028601.0041852</v>
      </c>
      <c r="Q1700" s="122">
        <f>'CBA Result'!$G$149</f>
        <v>-2742713597.7746048</v>
      </c>
      <c r="R1700" s="3">
        <v>0.59599469946781058</v>
      </c>
      <c r="S1700" s="122">
        <f t="shared" si="82"/>
        <v>4280067382.9940357</v>
      </c>
      <c r="T1700" s="3">
        <v>0.63655579131370543</v>
      </c>
      <c r="U1700" s="122">
        <f t="shared" si="83"/>
        <v>-2141100820.2304127</v>
      </c>
      <c r="V1700" s="3">
        <f t="shared" si="84"/>
        <v>2.2274439156252379</v>
      </c>
    </row>
    <row r="1701" spans="13:22" x14ac:dyDescent="0.25">
      <c r="M1701" s="3">
        <v>1697</v>
      </c>
      <c r="N1701" s="122">
        <f>('CBA Result'!$G$163*_xlfn.GAMMA.INV(T1701,IF($O$2="Railway",$D$31,$D$32),IF($O$2="Railway",$F$31,$F$32)))</f>
        <v>447677958.54221892</v>
      </c>
      <c r="O1701" s="122">
        <f>'CBA Result'!$G$162+'CBA Result'!$G$166+'CBA Result'!$G$167+'CBA Result'!$G$168+'CBA Result'!$G$169</f>
        <v>36081859.323037572</v>
      </c>
      <c r="P1701" s="122">
        <f>'CBA Result'!$G$164+'CBA Result'!$G$165</f>
        <v>3215028601.0041852</v>
      </c>
      <c r="Q1701" s="122">
        <f>'CBA Result'!$G$149</f>
        <v>-2742713597.7746048</v>
      </c>
      <c r="R1701" s="3">
        <v>0.42319281608229364</v>
      </c>
      <c r="S1701" s="122">
        <f t="shared" si="82"/>
        <v>3531602783.5680103</v>
      </c>
      <c r="T1701" s="3">
        <v>0.62358092125803943</v>
      </c>
      <c r="U1701" s="122">
        <f t="shared" si="83"/>
        <v>-2115793260.1118424</v>
      </c>
      <c r="V1701" s="3">
        <f t="shared" si="84"/>
        <v>1.8978047983861199</v>
      </c>
    </row>
    <row r="1702" spans="13:22" x14ac:dyDescent="0.25">
      <c r="M1702" s="3">
        <v>1698</v>
      </c>
      <c r="N1702" s="122">
        <f>('CBA Result'!$G$163*_xlfn.GAMMA.INV(T1702,IF($O$2="Railway",$D$31,$D$32),IF($O$2="Railway",$F$31,$F$32)))</f>
        <v>323815581.66168731</v>
      </c>
      <c r="O1702" s="122">
        <f>'CBA Result'!$G$162+'CBA Result'!$G$166+'CBA Result'!$G$167+'CBA Result'!$G$168+'CBA Result'!$G$169</f>
        <v>36081859.323037572</v>
      </c>
      <c r="P1702" s="122">
        <f>'CBA Result'!$G$164+'CBA Result'!$G$165</f>
        <v>3215028601.0041852</v>
      </c>
      <c r="Q1702" s="122">
        <f>'CBA Result'!$G$149</f>
        <v>-2742713597.7746048</v>
      </c>
      <c r="R1702" s="3">
        <v>0.81868070608389698</v>
      </c>
      <c r="S1702" s="122">
        <f t="shared" si="82"/>
        <v>5456162041.8709364</v>
      </c>
      <c r="T1702" s="3">
        <v>0.28396471552611824</v>
      </c>
      <c r="U1702" s="122">
        <f t="shared" si="83"/>
        <v>-1530401066.4942799</v>
      </c>
      <c r="V1702" s="3">
        <f t="shared" si="84"/>
        <v>3.8003498626530785</v>
      </c>
    </row>
    <row r="1703" spans="13:22" x14ac:dyDescent="0.25">
      <c r="M1703" s="3">
        <v>1699</v>
      </c>
      <c r="N1703" s="122">
        <f>('CBA Result'!$G$163*_xlfn.GAMMA.INV(T1703,IF($O$2="Railway",$D$31,$D$32),IF($O$2="Railway",$F$31,$F$32)))</f>
        <v>489073066.89192069</v>
      </c>
      <c r="O1703" s="122">
        <f>'CBA Result'!$G$162+'CBA Result'!$G$166+'CBA Result'!$G$167+'CBA Result'!$G$168+'CBA Result'!$G$169</f>
        <v>36081859.323037572</v>
      </c>
      <c r="P1703" s="122">
        <f>'CBA Result'!$G$164+'CBA Result'!$G$165</f>
        <v>3215028601.0041852</v>
      </c>
      <c r="Q1703" s="122">
        <f>'CBA Result'!$G$149</f>
        <v>-2742713597.7746048</v>
      </c>
      <c r="R1703" s="3">
        <v>0.32597136444835417</v>
      </c>
      <c r="S1703" s="122">
        <f t="shared" si="82"/>
        <v>3117284434.6900806</v>
      </c>
      <c r="T1703" s="3">
        <v>0.71697256285005795</v>
      </c>
      <c r="U1703" s="122">
        <f t="shared" si="83"/>
        <v>-2311432758.4983563</v>
      </c>
      <c r="V1703" s="3">
        <f t="shared" si="84"/>
        <v>1.5758361767232991</v>
      </c>
    </row>
    <row r="1704" spans="13:22" x14ac:dyDescent="0.25">
      <c r="M1704" s="3">
        <v>1700</v>
      </c>
      <c r="N1704" s="122">
        <f>('CBA Result'!$G$163*_xlfn.GAMMA.INV(T1704,IF($O$2="Railway",$D$31,$D$32),IF($O$2="Railway",$F$31,$F$32)))</f>
        <v>213445915.64676368</v>
      </c>
      <c r="O1704" s="122">
        <f>'CBA Result'!$G$162+'CBA Result'!$G$166+'CBA Result'!$G$167+'CBA Result'!$G$168+'CBA Result'!$G$169</f>
        <v>36081859.323037572</v>
      </c>
      <c r="P1704" s="122">
        <f>'CBA Result'!$G$164+'CBA Result'!$G$165</f>
        <v>3215028601.0041852</v>
      </c>
      <c r="Q1704" s="122">
        <f>'CBA Result'!$G$149</f>
        <v>-2742713597.7746048</v>
      </c>
      <c r="R1704" s="3">
        <v>0.57650679375768255</v>
      </c>
      <c r="S1704" s="122">
        <f t="shared" si="82"/>
        <v>4192359776.4359775</v>
      </c>
      <c r="T1704" s="3">
        <v>5.6464144057562615E-2</v>
      </c>
      <c r="U1704" s="122">
        <f t="shared" si="83"/>
        <v>-1008777450.6352738</v>
      </c>
      <c r="V1704" s="3">
        <f t="shared" si="84"/>
        <v>4.4032383442041816</v>
      </c>
    </row>
    <row r="1705" spans="13:22" x14ac:dyDescent="0.25">
      <c r="M1705" s="3">
        <v>1701</v>
      </c>
      <c r="N1705" s="122">
        <f>('CBA Result'!$G$163*_xlfn.GAMMA.INV(T1705,IF($O$2="Railway",$D$31,$D$32),IF($O$2="Railway",$F$31,$F$32)))</f>
        <v>401965729.90610796</v>
      </c>
      <c r="O1705" s="122">
        <f>'CBA Result'!$G$162+'CBA Result'!$G$166+'CBA Result'!$G$167+'CBA Result'!$G$168+'CBA Result'!$G$169</f>
        <v>36081859.323037572</v>
      </c>
      <c r="P1705" s="122">
        <f>'CBA Result'!$G$164+'CBA Result'!$G$165</f>
        <v>3215028601.0041852</v>
      </c>
      <c r="Q1705" s="122">
        <f>'CBA Result'!$G$149</f>
        <v>-2742713597.7746048</v>
      </c>
      <c r="R1705" s="3">
        <v>0.86348443106676254</v>
      </c>
      <c r="S1705" s="122">
        <f t="shared" si="82"/>
        <v>5774048944.4719162</v>
      </c>
      <c r="T1705" s="3">
        <v>0.50388496610824907</v>
      </c>
      <c r="U1705" s="122">
        <f t="shared" si="83"/>
        <v>-1899750402.9474683</v>
      </c>
      <c r="V1705" s="3">
        <f t="shared" si="84"/>
        <v>3.2699540550500612</v>
      </c>
    </row>
    <row r="1706" spans="13:22" x14ac:dyDescent="0.25">
      <c r="M1706" s="3">
        <v>1702</v>
      </c>
      <c r="N1706" s="122">
        <f>('CBA Result'!$G$163*_xlfn.GAMMA.INV(T1706,IF($O$2="Railway",$D$31,$D$32),IF($O$2="Railway",$F$31,$F$32)))</f>
        <v>328030407.38146031</v>
      </c>
      <c r="O1706" s="122">
        <f>'CBA Result'!$G$162+'CBA Result'!$G$166+'CBA Result'!$G$167+'CBA Result'!$G$168+'CBA Result'!$G$169</f>
        <v>36081859.323037572</v>
      </c>
      <c r="P1706" s="122">
        <f>'CBA Result'!$G$164+'CBA Result'!$G$165</f>
        <v>3215028601.0041852</v>
      </c>
      <c r="Q1706" s="122">
        <f>'CBA Result'!$G$149</f>
        <v>-2742713597.7746048</v>
      </c>
      <c r="R1706" s="3">
        <v>0.12097602938766883</v>
      </c>
      <c r="S1706" s="122">
        <f t="shared" si="82"/>
        <v>2123889945.5865281</v>
      </c>
      <c r="T1706" s="3">
        <v>0.29546530564268869</v>
      </c>
      <c r="U1706" s="122">
        <f t="shared" si="83"/>
        <v>-1550320965.7885866</v>
      </c>
      <c r="V1706" s="3">
        <f t="shared" si="84"/>
        <v>1.6048303978302185</v>
      </c>
    </row>
    <row r="1707" spans="13:22" x14ac:dyDescent="0.25">
      <c r="M1707" s="3">
        <v>1703</v>
      </c>
      <c r="N1707" s="122">
        <f>('CBA Result'!$G$163*_xlfn.GAMMA.INV(T1707,IF($O$2="Railway",$D$31,$D$32),IF($O$2="Railway",$F$31,$F$32)))</f>
        <v>376066242.48781997</v>
      </c>
      <c r="O1707" s="122">
        <f>'CBA Result'!$G$162+'CBA Result'!$G$166+'CBA Result'!$G$167+'CBA Result'!$G$168+'CBA Result'!$G$169</f>
        <v>36081859.323037572</v>
      </c>
      <c r="P1707" s="122">
        <f>'CBA Result'!$G$164+'CBA Result'!$G$165</f>
        <v>3215028601.0041852</v>
      </c>
      <c r="Q1707" s="122">
        <f>'CBA Result'!$G$149</f>
        <v>-2742713597.7746048</v>
      </c>
      <c r="R1707" s="3">
        <v>0.27894581835486376</v>
      </c>
      <c r="S1707" s="122">
        <f t="shared" si="82"/>
        <v>2910921431.1680212</v>
      </c>
      <c r="T1707" s="3">
        <v>0.43109916605963838</v>
      </c>
      <c r="U1707" s="122">
        <f t="shared" si="83"/>
        <v>-1777345536.0685971</v>
      </c>
      <c r="V1707" s="3">
        <f t="shared" si="84"/>
        <v>1.869681199036485</v>
      </c>
    </row>
    <row r="1708" spans="13:22" x14ac:dyDescent="0.25">
      <c r="M1708" s="3">
        <v>1704</v>
      </c>
      <c r="N1708" s="122">
        <f>('CBA Result'!$G$163*_xlfn.GAMMA.INV(T1708,IF($O$2="Railway",$D$31,$D$32),IF($O$2="Railway",$F$31,$F$32)))</f>
        <v>326485234.52512592</v>
      </c>
      <c r="O1708" s="122">
        <f>'CBA Result'!$G$162+'CBA Result'!$G$166+'CBA Result'!$G$167+'CBA Result'!$G$168+'CBA Result'!$G$169</f>
        <v>36081859.323037572</v>
      </c>
      <c r="P1708" s="122">
        <f>'CBA Result'!$G$164+'CBA Result'!$G$165</f>
        <v>3215028601.0041852</v>
      </c>
      <c r="Q1708" s="122">
        <f>'CBA Result'!$G$149</f>
        <v>-2742713597.7746048</v>
      </c>
      <c r="R1708" s="3">
        <v>1.0909609062226266E-4</v>
      </c>
      <c r="S1708" s="122">
        <f t="shared" si="82"/>
        <v>755857118.41185367</v>
      </c>
      <c r="T1708" s="3">
        <v>0.29123608463817008</v>
      </c>
      <c r="U1708" s="122">
        <f t="shared" si="83"/>
        <v>-1543018246.8301063</v>
      </c>
      <c r="V1708" s="3">
        <f t="shared" si="84"/>
        <v>0.72482889593667976</v>
      </c>
    </row>
    <row r="1709" spans="13:22" x14ac:dyDescent="0.25">
      <c r="M1709" s="3">
        <v>1705</v>
      </c>
      <c r="N1709" s="122">
        <f>('CBA Result'!$G$163*_xlfn.GAMMA.INV(T1709,IF($O$2="Railway",$D$31,$D$32),IF($O$2="Railway",$F$31,$F$32)))</f>
        <v>205128678.196648</v>
      </c>
      <c r="O1709" s="122">
        <f>'CBA Result'!$G$162+'CBA Result'!$G$166+'CBA Result'!$G$167+'CBA Result'!$G$168+'CBA Result'!$G$169</f>
        <v>36081859.323037572</v>
      </c>
      <c r="P1709" s="122">
        <f>'CBA Result'!$G$164+'CBA Result'!$G$165</f>
        <v>3215028601.0041852</v>
      </c>
      <c r="Q1709" s="122">
        <f>'CBA Result'!$G$149</f>
        <v>-2742713597.7746048</v>
      </c>
      <c r="R1709" s="3">
        <v>0.3184378929442403</v>
      </c>
      <c r="S1709" s="122">
        <f t="shared" si="82"/>
        <v>3084622377.5541096</v>
      </c>
      <c r="T1709" s="3">
        <v>4.6931121621177629E-2</v>
      </c>
      <c r="U1709" s="122">
        <f t="shared" si="83"/>
        <v>-969468937.44197798</v>
      </c>
      <c r="V1709" s="3">
        <f t="shared" si="84"/>
        <v>3.4305719210037546</v>
      </c>
    </row>
    <row r="1710" spans="13:22" x14ac:dyDescent="0.25">
      <c r="M1710" s="3">
        <v>1706</v>
      </c>
      <c r="N1710" s="122">
        <f>('CBA Result'!$G$163*_xlfn.GAMMA.INV(T1710,IF($O$2="Railway",$D$31,$D$32),IF($O$2="Railway",$F$31,$F$32)))</f>
        <v>414594824.71699715</v>
      </c>
      <c r="O1710" s="122">
        <f>'CBA Result'!$G$162+'CBA Result'!$G$166+'CBA Result'!$G$167+'CBA Result'!$G$168+'CBA Result'!$G$169</f>
        <v>36081859.323037572</v>
      </c>
      <c r="P1710" s="122">
        <f>'CBA Result'!$G$164+'CBA Result'!$G$165</f>
        <v>3215028601.0041852</v>
      </c>
      <c r="Q1710" s="122">
        <f>'CBA Result'!$G$149</f>
        <v>-2742713597.7746048</v>
      </c>
      <c r="R1710" s="3">
        <v>0.34051505552924932</v>
      </c>
      <c r="S1710" s="122">
        <f t="shared" si="82"/>
        <v>3180006298.1026678</v>
      </c>
      <c r="T1710" s="3">
        <v>0.5383449514266222</v>
      </c>
      <c r="U1710" s="122">
        <f t="shared" si="83"/>
        <v>-1959437401.541733</v>
      </c>
      <c r="V1710" s="3">
        <f t="shared" si="84"/>
        <v>1.8529211391422828</v>
      </c>
    </row>
    <row r="1711" spans="13:22" x14ac:dyDescent="0.25">
      <c r="M1711" s="3">
        <v>1707</v>
      </c>
      <c r="N1711" s="122">
        <f>('CBA Result'!$G$163*_xlfn.GAMMA.INV(T1711,IF($O$2="Railway",$D$31,$D$32),IF($O$2="Railway",$F$31,$F$32)))</f>
        <v>309230104.6654492</v>
      </c>
      <c r="O1711" s="122">
        <f>'CBA Result'!$G$162+'CBA Result'!$G$166+'CBA Result'!$G$167+'CBA Result'!$G$168+'CBA Result'!$G$169</f>
        <v>36081859.323037572</v>
      </c>
      <c r="P1711" s="122">
        <f>'CBA Result'!$G$164+'CBA Result'!$G$165</f>
        <v>3215028601.0041852</v>
      </c>
      <c r="Q1711" s="122">
        <f>'CBA Result'!$G$149</f>
        <v>-2742713597.7746048</v>
      </c>
      <c r="R1711" s="3">
        <v>0.15281639770494926</v>
      </c>
      <c r="S1711" s="122">
        <f t="shared" si="82"/>
        <v>2302610327.3992043</v>
      </c>
      <c r="T1711" s="3">
        <v>0.24516402601418608</v>
      </c>
      <c r="U1711" s="122">
        <f t="shared" si="83"/>
        <v>-1461467911.9010844</v>
      </c>
      <c r="V1711" s="3">
        <f t="shared" si="84"/>
        <v>1.8118237628243654</v>
      </c>
    </row>
    <row r="1712" spans="13:22" x14ac:dyDescent="0.25">
      <c r="M1712" s="3">
        <v>1708</v>
      </c>
      <c r="N1712" s="122">
        <f>('CBA Result'!$G$163*_xlfn.GAMMA.INV(T1712,IF($O$2="Railway",$D$31,$D$32),IF($O$2="Railway",$F$31,$F$32)))</f>
        <v>193797606.32679752</v>
      </c>
      <c r="O1712" s="122">
        <f>'CBA Result'!$G$162+'CBA Result'!$G$166+'CBA Result'!$G$167+'CBA Result'!$G$168+'CBA Result'!$G$169</f>
        <v>36081859.323037572</v>
      </c>
      <c r="P1712" s="122">
        <f>'CBA Result'!$G$164+'CBA Result'!$G$165</f>
        <v>3215028601.0041852</v>
      </c>
      <c r="Q1712" s="122">
        <f>'CBA Result'!$G$149</f>
        <v>-2742713597.7746048</v>
      </c>
      <c r="R1712" s="3">
        <v>0.62950614428394169</v>
      </c>
      <c r="S1712" s="122">
        <f t="shared" si="82"/>
        <v>4434285705.3664007</v>
      </c>
      <c r="T1712" s="3">
        <v>3.573220053763726E-2</v>
      </c>
      <c r="U1712" s="122">
        <f t="shared" si="83"/>
        <v>-915916590.19186962</v>
      </c>
      <c r="V1712" s="3">
        <f t="shared" si="84"/>
        <v>5.0923470771930974</v>
      </c>
    </row>
    <row r="1713" spans="13:22" x14ac:dyDescent="0.25">
      <c r="M1713" s="3">
        <v>1709</v>
      </c>
      <c r="N1713" s="122">
        <f>('CBA Result'!$G$163*_xlfn.GAMMA.INV(T1713,IF($O$2="Railway",$D$31,$D$32),IF($O$2="Railway",$F$31,$F$32)))</f>
        <v>247560322.83192685</v>
      </c>
      <c r="O1713" s="122">
        <f>'CBA Result'!$G$162+'CBA Result'!$G$166+'CBA Result'!$G$167+'CBA Result'!$G$168+'CBA Result'!$G$169</f>
        <v>36081859.323037572</v>
      </c>
      <c r="P1713" s="122">
        <f>'CBA Result'!$G$164+'CBA Result'!$G$165</f>
        <v>3215028601.0041852</v>
      </c>
      <c r="Q1713" s="122">
        <f>'CBA Result'!$G$149</f>
        <v>-2742713597.7746048</v>
      </c>
      <c r="R1713" s="3">
        <v>0.91832170433705118</v>
      </c>
      <c r="S1713" s="122">
        <f t="shared" si="82"/>
        <v>6262670013.9690638</v>
      </c>
      <c r="T1713" s="3">
        <v>0.10764855969194798</v>
      </c>
      <c r="U1713" s="122">
        <f t="shared" si="83"/>
        <v>-1170007261.9713447</v>
      </c>
      <c r="V1713" s="3">
        <f t="shared" si="84"/>
        <v>5.5951039014015604</v>
      </c>
    </row>
    <row r="1714" spans="13:22" x14ac:dyDescent="0.25">
      <c r="M1714" s="3">
        <v>1710</v>
      </c>
      <c r="N1714" s="122">
        <f>('CBA Result'!$G$163*_xlfn.GAMMA.INV(T1714,IF($O$2="Railway",$D$31,$D$32),IF($O$2="Railway",$F$31,$F$32)))</f>
        <v>322999378.54336977</v>
      </c>
      <c r="O1714" s="122">
        <f>'CBA Result'!$G$162+'CBA Result'!$G$166+'CBA Result'!$G$167+'CBA Result'!$G$168+'CBA Result'!$G$169</f>
        <v>36081859.323037572</v>
      </c>
      <c r="P1714" s="122">
        <f>'CBA Result'!$G$164+'CBA Result'!$G$165</f>
        <v>3215028601.0041852</v>
      </c>
      <c r="Q1714" s="122">
        <f>'CBA Result'!$G$149</f>
        <v>-2742713597.7746048</v>
      </c>
      <c r="R1714" s="3">
        <v>0.84204712721927566</v>
      </c>
      <c r="S1714" s="122">
        <f t="shared" si="82"/>
        <v>5615577035.8635092</v>
      </c>
      <c r="T1714" s="3">
        <v>0.2817510108164718</v>
      </c>
      <c r="U1714" s="122">
        <f t="shared" si="83"/>
        <v>-1526543567.9874473</v>
      </c>
      <c r="V1714" s="3">
        <f t="shared" si="84"/>
        <v>3.9138472029375095</v>
      </c>
    </row>
    <row r="1715" spans="13:22" x14ac:dyDescent="0.25">
      <c r="M1715" s="3">
        <v>1711</v>
      </c>
      <c r="N1715" s="122">
        <f>('CBA Result'!$G$163*_xlfn.GAMMA.INV(T1715,IF($O$2="Railway",$D$31,$D$32),IF($O$2="Railway",$F$31,$F$32)))</f>
        <v>399727501.21247518</v>
      </c>
      <c r="O1715" s="122">
        <f>'CBA Result'!$G$162+'CBA Result'!$G$166+'CBA Result'!$G$167+'CBA Result'!$G$168+'CBA Result'!$G$169</f>
        <v>36081859.323037572</v>
      </c>
      <c r="P1715" s="122">
        <f>'CBA Result'!$G$164+'CBA Result'!$G$165</f>
        <v>3215028601.0041852</v>
      </c>
      <c r="Q1715" s="122">
        <f>'CBA Result'!$G$149</f>
        <v>-2742713597.7746048</v>
      </c>
      <c r="R1715" s="3">
        <v>0.80723931869254506</v>
      </c>
      <c r="S1715" s="122">
        <f t="shared" si="82"/>
        <v>5382238781.269186</v>
      </c>
      <c r="T1715" s="3">
        <v>0.49769192651610294</v>
      </c>
      <c r="U1715" s="122">
        <f t="shared" si="83"/>
        <v>-1889172198.0253458</v>
      </c>
      <c r="V1715" s="3">
        <f t="shared" si="84"/>
        <v>3.0796812211644893</v>
      </c>
    </row>
    <row r="1716" spans="13:22" x14ac:dyDescent="0.25">
      <c r="M1716" s="3">
        <v>1712</v>
      </c>
      <c r="N1716" s="122">
        <f>('CBA Result'!$G$163*_xlfn.GAMMA.INV(T1716,IF($O$2="Railway",$D$31,$D$32),IF($O$2="Railway",$F$31,$F$32)))</f>
        <v>369942978.22514367</v>
      </c>
      <c r="O1716" s="122">
        <f>'CBA Result'!$G$162+'CBA Result'!$G$166+'CBA Result'!$G$167+'CBA Result'!$G$168+'CBA Result'!$G$169</f>
        <v>36081859.323037572</v>
      </c>
      <c r="P1716" s="122">
        <f>'CBA Result'!$G$164+'CBA Result'!$G$165</f>
        <v>3215028601.0041852</v>
      </c>
      <c r="Q1716" s="122">
        <f>'CBA Result'!$G$149</f>
        <v>-2742713597.7746048</v>
      </c>
      <c r="R1716" s="3">
        <v>0.30898037661032784</v>
      </c>
      <c r="S1716" s="122">
        <f t="shared" si="82"/>
        <v>3043428209.1085048</v>
      </c>
      <c r="T1716" s="3">
        <v>0.41365646651123855</v>
      </c>
      <c r="U1716" s="122">
        <f t="shared" si="83"/>
        <v>-1748406069.6292806</v>
      </c>
      <c r="V1716" s="3">
        <f t="shared" si="84"/>
        <v>1.9729129900516091</v>
      </c>
    </row>
    <row r="1717" spans="13:22" x14ac:dyDescent="0.25">
      <c r="M1717" s="3">
        <v>1713</v>
      </c>
      <c r="N1717" s="122">
        <f>('CBA Result'!$G$163*_xlfn.GAMMA.INV(T1717,IF($O$2="Railway",$D$31,$D$32),IF($O$2="Railway",$F$31,$F$32)))</f>
        <v>539177965.4511503</v>
      </c>
      <c r="O1717" s="122">
        <f>'CBA Result'!$G$162+'CBA Result'!$G$166+'CBA Result'!$G$167+'CBA Result'!$G$168+'CBA Result'!$G$169</f>
        <v>36081859.323037572</v>
      </c>
      <c r="P1717" s="122">
        <f>'CBA Result'!$G$164+'CBA Result'!$G$165</f>
        <v>3215028601.0041852</v>
      </c>
      <c r="Q1717" s="122">
        <f>'CBA Result'!$G$149</f>
        <v>-2742713597.7746048</v>
      </c>
      <c r="R1717" s="3">
        <v>0.68863723734691495</v>
      </c>
      <c r="S1717" s="122">
        <f t="shared" si="82"/>
        <v>4720099717.3618746</v>
      </c>
      <c r="T1717" s="3">
        <v>0.80749815711939499</v>
      </c>
      <c r="U1717" s="122">
        <f t="shared" si="83"/>
        <v>-2548236033.369009</v>
      </c>
      <c r="V1717" s="3">
        <f t="shared" si="84"/>
        <v>2.0780490789682053</v>
      </c>
    </row>
    <row r="1718" spans="13:22" x14ac:dyDescent="0.25">
      <c r="M1718" s="3">
        <v>1714</v>
      </c>
      <c r="N1718" s="122">
        <f>('CBA Result'!$G$163*_xlfn.GAMMA.INV(T1718,IF($O$2="Railway",$D$31,$D$32),IF($O$2="Railway",$F$31,$F$32)))</f>
        <v>686974173.06509244</v>
      </c>
      <c r="O1718" s="122">
        <f>'CBA Result'!$G$162+'CBA Result'!$G$166+'CBA Result'!$G$167+'CBA Result'!$G$168+'CBA Result'!$G$169</f>
        <v>36081859.323037572</v>
      </c>
      <c r="P1718" s="122">
        <f>'CBA Result'!$G$164+'CBA Result'!$G$165</f>
        <v>3215028601.0041852</v>
      </c>
      <c r="Q1718" s="122">
        <f>'CBA Result'!$G$149</f>
        <v>-2742713597.7746048</v>
      </c>
      <c r="R1718" s="3">
        <v>0.35728367200910938</v>
      </c>
      <c r="S1718" s="122">
        <f t="shared" si="82"/>
        <v>3251865758.2357883</v>
      </c>
      <c r="T1718" s="3">
        <v>0.95012832326846974</v>
      </c>
      <c r="U1718" s="122">
        <f t="shared" si="83"/>
        <v>-3246743105.1889834</v>
      </c>
      <c r="V1718" s="3">
        <f t="shared" si="84"/>
        <v>1.2242797356745445</v>
      </c>
    </row>
    <row r="1719" spans="13:22" x14ac:dyDescent="0.25">
      <c r="M1719" s="3">
        <v>1715</v>
      </c>
      <c r="N1719" s="122">
        <f>('CBA Result'!$G$163*_xlfn.GAMMA.INV(T1719,IF($O$2="Railway",$D$31,$D$32),IF($O$2="Railway",$F$31,$F$32)))</f>
        <v>414415071.55256283</v>
      </c>
      <c r="O1719" s="122">
        <f>'CBA Result'!$G$162+'CBA Result'!$G$166+'CBA Result'!$G$167+'CBA Result'!$G$168+'CBA Result'!$G$169</f>
        <v>36081859.323037572</v>
      </c>
      <c r="P1719" s="122">
        <f>'CBA Result'!$G$164+'CBA Result'!$G$165</f>
        <v>3215028601.0041852</v>
      </c>
      <c r="Q1719" s="122">
        <f>'CBA Result'!$G$149</f>
        <v>-2742713597.7746048</v>
      </c>
      <c r="R1719" s="3">
        <v>0.11299697137644693</v>
      </c>
      <c r="S1719" s="122">
        <f t="shared" si="82"/>
        <v>2076264803.2939773</v>
      </c>
      <c r="T1719" s="3">
        <v>0.53786081324101576</v>
      </c>
      <c r="U1719" s="122">
        <f t="shared" si="83"/>
        <v>-1958587861.0929866</v>
      </c>
      <c r="V1719" s="3">
        <f t="shared" si="84"/>
        <v>1.2900936355030417</v>
      </c>
    </row>
    <row r="1720" spans="13:22" x14ac:dyDescent="0.25">
      <c r="M1720" s="3">
        <v>1716</v>
      </c>
      <c r="N1720" s="122">
        <f>('CBA Result'!$G$163*_xlfn.GAMMA.INV(T1720,IF($O$2="Railway",$D$31,$D$32),IF($O$2="Railway",$F$31,$F$32)))</f>
        <v>644370216.31678724</v>
      </c>
      <c r="O1720" s="122">
        <f>'CBA Result'!$G$162+'CBA Result'!$G$166+'CBA Result'!$G$167+'CBA Result'!$G$168+'CBA Result'!$G$169</f>
        <v>36081859.323037572</v>
      </c>
      <c r="P1720" s="122">
        <f>'CBA Result'!$G$164+'CBA Result'!$G$165</f>
        <v>3215028601.0041852</v>
      </c>
      <c r="Q1720" s="122">
        <f>'CBA Result'!$G$149</f>
        <v>-2742713597.7746048</v>
      </c>
      <c r="R1720" s="3">
        <v>0.10339963583161749</v>
      </c>
      <c r="S1720" s="122">
        <f t="shared" si="82"/>
        <v>2017089673.4384174</v>
      </c>
      <c r="T1720" s="3">
        <v>0.92422880448609401</v>
      </c>
      <c r="U1720" s="122">
        <f t="shared" si="83"/>
        <v>-3045390407.7372513</v>
      </c>
      <c r="V1720" s="3">
        <f t="shared" si="84"/>
        <v>0.8857786319365657</v>
      </c>
    </row>
    <row r="1721" spans="13:22" x14ac:dyDescent="0.25">
      <c r="M1721" s="3">
        <v>1717</v>
      </c>
      <c r="N1721" s="122">
        <f>('CBA Result'!$G$163*_xlfn.GAMMA.INV(T1721,IF($O$2="Railway",$D$31,$D$32),IF($O$2="Railway",$F$31,$F$32)))</f>
        <v>267012069.43556693</v>
      </c>
      <c r="O1721" s="122">
        <f>'CBA Result'!$G$162+'CBA Result'!$G$166+'CBA Result'!$G$167+'CBA Result'!$G$168+'CBA Result'!$G$169</f>
        <v>36081859.323037572</v>
      </c>
      <c r="P1721" s="122">
        <f>'CBA Result'!$G$164+'CBA Result'!$G$165</f>
        <v>3215028601.0041852</v>
      </c>
      <c r="Q1721" s="122">
        <f>'CBA Result'!$G$149</f>
        <v>-2742713597.7746048</v>
      </c>
      <c r="R1721" s="3">
        <v>0.67951919028182117</v>
      </c>
      <c r="S1721" s="122">
        <f t="shared" si="82"/>
        <v>4674653710.1357336</v>
      </c>
      <c r="T1721" s="3">
        <v>0.1453600582941591</v>
      </c>
      <c r="U1721" s="122">
        <f t="shared" si="83"/>
        <v>-1261939137.4994621</v>
      </c>
      <c r="V1721" s="3">
        <f t="shared" si="84"/>
        <v>3.9445227515153918</v>
      </c>
    </row>
    <row r="1722" spans="13:22" x14ac:dyDescent="0.25">
      <c r="M1722" s="3">
        <v>1718</v>
      </c>
      <c r="N1722" s="122">
        <f>('CBA Result'!$G$163*_xlfn.GAMMA.INV(T1722,IF($O$2="Railway",$D$31,$D$32),IF($O$2="Railway",$F$31,$F$32)))</f>
        <v>371719293.10426766</v>
      </c>
      <c r="O1722" s="122">
        <f>'CBA Result'!$G$162+'CBA Result'!$G$166+'CBA Result'!$G$167+'CBA Result'!$G$168+'CBA Result'!$G$169</f>
        <v>36081859.323037572</v>
      </c>
      <c r="P1722" s="122">
        <f>'CBA Result'!$G$164+'CBA Result'!$G$165</f>
        <v>3215028601.0041852</v>
      </c>
      <c r="Q1722" s="122">
        <f>'CBA Result'!$G$149</f>
        <v>-2742713597.7746048</v>
      </c>
      <c r="R1722" s="3">
        <v>0.39643200405887935</v>
      </c>
      <c r="S1722" s="122">
        <f t="shared" si="82"/>
        <v>3418330933.9792604</v>
      </c>
      <c r="T1722" s="3">
        <v>0.41872040525100462</v>
      </c>
      <c r="U1722" s="122">
        <f t="shared" si="83"/>
        <v>-1756801200.4981873</v>
      </c>
      <c r="V1722" s="3">
        <f t="shared" si="84"/>
        <v>2.1778970126623123</v>
      </c>
    </row>
    <row r="1723" spans="13:22" x14ac:dyDescent="0.25">
      <c r="M1723" s="3">
        <v>1719</v>
      </c>
      <c r="N1723" s="122">
        <f>('CBA Result'!$G$163*_xlfn.GAMMA.INV(T1723,IF($O$2="Railway",$D$31,$D$32),IF($O$2="Railway",$F$31,$F$32)))</f>
        <v>427595185.4956497</v>
      </c>
      <c r="O1723" s="122">
        <f>'CBA Result'!$G$162+'CBA Result'!$G$166+'CBA Result'!$G$167+'CBA Result'!$G$168+'CBA Result'!$G$169</f>
        <v>36081859.323037572</v>
      </c>
      <c r="P1723" s="122">
        <f>'CBA Result'!$G$164+'CBA Result'!$G$165</f>
        <v>3215028601.0041852</v>
      </c>
      <c r="Q1723" s="122">
        <f>'CBA Result'!$G$149</f>
        <v>-2742713597.7746048</v>
      </c>
      <c r="R1723" s="3">
        <v>0.67949697372303908</v>
      </c>
      <c r="S1723" s="122">
        <f t="shared" si="82"/>
        <v>4674543661.6008549</v>
      </c>
      <c r="T1723" s="3">
        <v>0.5728039284505787</v>
      </c>
      <c r="U1723" s="122">
        <f t="shared" si="83"/>
        <v>-2020879058.852859</v>
      </c>
      <c r="V1723" s="3">
        <f t="shared" si="84"/>
        <v>2.5425671486428412</v>
      </c>
    </row>
    <row r="1724" spans="13:22" x14ac:dyDescent="0.25">
      <c r="M1724" s="3">
        <v>1720</v>
      </c>
      <c r="N1724" s="122">
        <f>('CBA Result'!$G$163*_xlfn.GAMMA.INV(T1724,IF($O$2="Railway",$D$31,$D$32),IF($O$2="Railway",$F$31,$F$32)))</f>
        <v>684260561.11292958</v>
      </c>
      <c r="O1724" s="122">
        <f>'CBA Result'!$G$162+'CBA Result'!$G$166+'CBA Result'!$G$167+'CBA Result'!$G$168+'CBA Result'!$G$169</f>
        <v>36081859.323037572</v>
      </c>
      <c r="P1724" s="122">
        <f>'CBA Result'!$G$164+'CBA Result'!$G$165</f>
        <v>3215028601.0041852</v>
      </c>
      <c r="Q1724" s="122">
        <f>'CBA Result'!$G$149</f>
        <v>-2742713597.7746048</v>
      </c>
      <c r="R1724" s="3">
        <v>0.16732783531303519</v>
      </c>
      <c r="S1724" s="122">
        <f t="shared" si="82"/>
        <v>2379290837.3672576</v>
      </c>
      <c r="T1724" s="3">
        <v>0.94874990887835386</v>
      </c>
      <c r="U1724" s="122">
        <f t="shared" si="83"/>
        <v>-3233918167.5984864</v>
      </c>
      <c r="V1724" s="3">
        <f t="shared" si="84"/>
        <v>0.95847609530114297</v>
      </c>
    </row>
    <row r="1725" spans="13:22" x14ac:dyDescent="0.25">
      <c r="M1725" s="3">
        <v>1721</v>
      </c>
      <c r="N1725" s="122">
        <f>('CBA Result'!$G$163*_xlfn.GAMMA.INV(T1725,IF($O$2="Railway",$D$31,$D$32),IF($O$2="Railway",$F$31,$F$32)))</f>
        <v>418390058.22569478</v>
      </c>
      <c r="O1725" s="122">
        <f>'CBA Result'!$G$162+'CBA Result'!$G$166+'CBA Result'!$G$167+'CBA Result'!$G$168+'CBA Result'!$G$169</f>
        <v>36081859.323037572</v>
      </c>
      <c r="P1725" s="122">
        <f>'CBA Result'!$G$164+'CBA Result'!$G$165</f>
        <v>3215028601.0041852</v>
      </c>
      <c r="Q1725" s="122">
        <f>'CBA Result'!$G$149</f>
        <v>-2742713597.7746048</v>
      </c>
      <c r="R1725" s="3">
        <v>6.156526825663422E-2</v>
      </c>
      <c r="S1725" s="122">
        <f t="shared" si="82"/>
        <v>1724707502.9494512</v>
      </c>
      <c r="T1725" s="3">
        <v>0.54852003067809163</v>
      </c>
      <c r="U1725" s="122">
        <f t="shared" si="83"/>
        <v>-1977374245.036108</v>
      </c>
      <c r="V1725" s="3">
        <f t="shared" si="84"/>
        <v>1.1020571477395724</v>
      </c>
    </row>
    <row r="1726" spans="13:22" x14ac:dyDescent="0.25">
      <c r="M1726" s="3">
        <v>1722</v>
      </c>
      <c r="N1726" s="122">
        <f>('CBA Result'!$G$163*_xlfn.GAMMA.INV(T1726,IF($O$2="Railway",$D$31,$D$32),IF($O$2="Railway",$F$31,$F$32)))</f>
        <v>457487427.96341705</v>
      </c>
      <c r="O1726" s="122">
        <f>'CBA Result'!$G$162+'CBA Result'!$G$166+'CBA Result'!$G$167+'CBA Result'!$G$168+'CBA Result'!$G$169</f>
        <v>36081859.323037572</v>
      </c>
      <c r="P1726" s="122">
        <f>'CBA Result'!$G$164+'CBA Result'!$G$165</f>
        <v>3215028601.0041852</v>
      </c>
      <c r="Q1726" s="122">
        <f>'CBA Result'!$G$149</f>
        <v>-2742713597.7746048</v>
      </c>
      <c r="R1726" s="3">
        <v>0.13629747874297615</v>
      </c>
      <c r="S1726" s="122">
        <f t="shared" si="82"/>
        <v>2211922222.9626756</v>
      </c>
      <c r="T1726" s="3">
        <v>0.64715630061817342</v>
      </c>
      <c r="U1726" s="122">
        <f t="shared" si="83"/>
        <v>-2162154285.6897569</v>
      </c>
      <c r="V1726" s="3">
        <f t="shared" si="84"/>
        <v>1.2512943817910946</v>
      </c>
    </row>
    <row r="1727" spans="13:22" x14ac:dyDescent="0.25">
      <c r="M1727" s="3">
        <v>1723</v>
      </c>
      <c r="N1727" s="122">
        <f>('CBA Result'!$G$163*_xlfn.GAMMA.INV(T1727,IF($O$2="Railway",$D$31,$D$32),IF($O$2="Railway",$F$31,$F$32)))</f>
        <v>416975788.14343792</v>
      </c>
      <c r="O1727" s="122">
        <f>'CBA Result'!$G$162+'CBA Result'!$G$166+'CBA Result'!$G$167+'CBA Result'!$G$168+'CBA Result'!$G$169</f>
        <v>36081859.323037572</v>
      </c>
      <c r="P1727" s="122">
        <f>'CBA Result'!$G$164+'CBA Result'!$G$165</f>
        <v>3215028601.0041852</v>
      </c>
      <c r="Q1727" s="122">
        <f>'CBA Result'!$G$149</f>
        <v>-2742713597.7746048</v>
      </c>
      <c r="R1727" s="3">
        <v>0.96024901040830923</v>
      </c>
      <c r="S1727" s="122">
        <f t="shared" si="82"/>
        <v>6806483883.5037718</v>
      </c>
      <c r="T1727" s="3">
        <v>0.54473893505311211</v>
      </c>
      <c r="U1727" s="122">
        <f t="shared" si="83"/>
        <v>-1970690192.2456586</v>
      </c>
      <c r="V1727" s="3">
        <f t="shared" si="84"/>
        <v>3.6837558534240173</v>
      </c>
    </row>
    <row r="1728" spans="13:22" x14ac:dyDescent="0.25">
      <c r="M1728" s="3">
        <v>1724</v>
      </c>
      <c r="N1728" s="122">
        <f>('CBA Result'!$G$163*_xlfn.GAMMA.INV(T1728,IF($O$2="Railway",$D$31,$D$32),IF($O$2="Railway",$F$31,$F$32)))</f>
        <v>439792742.89488554</v>
      </c>
      <c r="O1728" s="122">
        <f>'CBA Result'!$G$162+'CBA Result'!$G$166+'CBA Result'!$G$167+'CBA Result'!$G$168+'CBA Result'!$G$169</f>
        <v>36081859.323037572</v>
      </c>
      <c r="P1728" s="122">
        <f>'CBA Result'!$G$164+'CBA Result'!$G$165</f>
        <v>3215028601.0041852</v>
      </c>
      <c r="Q1728" s="122">
        <f>'CBA Result'!$G$149</f>
        <v>-2742713597.7746048</v>
      </c>
      <c r="R1728" s="3">
        <v>0.43025165658648701</v>
      </c>
      <c r="S1728" s="122">
        <f t="shared" si="82"/>
        <v>3561469975.4798794</v>
      </c>
      <c r="T1728" s="3">
        <v>0.60402920679849281</v>
      </c>
      <c r="U1728" s="122">
        <f t="shared" si="83"/>
        <v>-2078526546.8354437</v>
      </c>
      <c r="V1728" s="3">
        <f t="shared" si="84"/>
        <v>1.9424070305210481</v>
      </c>
    </row>
    <row r="1729" spans="13:22" x14ac:dyDescent="0.25">
      <c r="M1729" s="3">
        <v>1725</v>
      </c>
      <c r="N1729" s="122">
        <f>('CBA Result'!$G$163*_xlfn.GAMMA.INV(T1729,IF($O$2="Railway",$D$31,$D$32),IF($O$2="Railway",$F$31,$F$32)))</f>
        <v>130778346.54822277</v>
      </c>
      <c r="O1729" s="122">
        <f>'CBA Result'!$G$162+'CBA Result'!$G$166+'CBA Result'!$G$167+'CBA Result'!$G$168+'CBA Result'!$G$169</f>
        <v>36081859.323037572</v>
      </c>
      <c r="P1729" s="122">
        <f>'CBA Result'!$G$164+'CBA Result'!$G$165</f>
        <v>3215028601.0041852</v>
      </c>
      <c r="Q1729" s="122">
        <f>'CBA Result'!$G$149</f>
        <v>-2742713597.7746048</v>
      </c>
      <c r="R1729" s="3">
        <v>0.97686096820620971</v>
      </c>
      <c r="S1729" s="122">
        <f t="shared" si="82"/>
        <v>7133996789.0699005</v>
      </c>
      <c r="T1729" s="3">
        <v>4.2857969867455825E-3</v>
      </c>
      <c r="U1729" s="122">
        <f t="shared" si="83"/>
        <v>-618078104.84197867</v>
      </c>
      <c r="V1729" s="3">
        <f t="shared" si="84"/>
        <v>11.812191594794868</v>
      </c>
    </row>
    <row r="1730" spans="13:22" x14ac:dyDescent="0.25">
      <c r="M1730" s="3">
        <v>1726</v>
      </c>
      <c r="N1730" s="122">
        <f>('CBA Result'!$G$163*_xlfn.GAMMA.INV(T1730,IF($O$2="Railway",$D$31,$D$32),IF($O$2="Railway",$F$31,$F$32)))</f>
        <v>499361869.76729983</v>
      </c>
      <c r="O1730" s="122">
        <f>'CBA Result'!$G$162+'CBA Result'!$G$166+'CBA Result'!$G$167+'CBA Result'!$G$168+'CBA Result'!$G$169</f>
        <v>36081859.323037572</v>
      </c>
      <c r="P1730" s="122">
        <f>'CBA Result'!$G$164+'CBA Result'!$G$165</f>
        <v>3215028601.0041852</v>
      </c>
      <c r="Q1730" s="122">
        <f>'CBA Result'!$G$149</f>
        <v>-2742713597.7746048</v>
      </c>
      <c r="R1730" s="3">
        <v>0.63953100268393781</v>
      </c>
      <c r="S1730" s="122">
        <f t="shared" si="82"/>
        <v>4481387946.6545887</v>
      </c>
      <c r="T1730" s="3">
        <v>0.73760493800719529</v>
      </c>
      <c r="U1730" s="122">
        <f t="shared" si="83"/>
        <v>-2360059185.9624944</v>
      </c>
      <c r="V1730" s="3">
        <f t="shared" si="84"/>
        <v>2.1257228232176431</v>
      </c>
    </row>
    <row r="1731" spans="13:22" x14ac:dyDescent="0.25">
      <c r="M1731" s="3">
        <v>1727</v>
      </c>
      <c r="N1731" s="122">
        <f>('CBA Result'!$G$163*_xlfn.GAMMA.INV(T1731,IF($O$2="Railway",$D$31,$D$32),IF($O$2="Railway",$F$31,$F$32)))</f>
        <v>332962378.61178994</v>
      </c>
      <c r="O1731" s="122">
        <f>'CBA Result'!$G$162+'CBA Result'!$G$166+'CBA Result'!$G$167+'CBA Result'!$G$168+'CBA Result'!$G$169</f>
        <v>36081859.323037572</v>
      </c>
      <c r="P1731" s="122">
        <f>'CBA Result'!$G$164+'CBA Result'!$G$165</f>
        <v>3215028601.0041852</v>
      </c>
      <c r="Q1731" s="122">
        <f>'CBA Result'!$G$149</f>
        <v>-2742713597.7746048</v>
      </c>
      <c r="R1731" s="3">
        <v>0.73184392520832875</v>
      </c>
      <c r="S1731" s="122">
        <f t="shared" si="82"/>
        <v>4944063193.3159428</v>
      </c>
      <c r="T1731" s="3">
        <v>0.30905744303728577</v>
      </c>
      <c r="U1731" s="122">
        <f t="shared" si="83"/>
        <v>-1573630202.4599133</v>
      </c>
      <c r="V1731" s="3">
        <f t="shared" si="84"/>
        <v>3.3763379877593045</v>
      </c>
    </row>
    <row r="1732" spans="13:22" x14ac:dyDescent="0.25">
      <c r="M1732" s="3">
        <v>1728</v>
      </c>
      <c r="N1732" s="122">
        <f>('CBA Result'!$G$163*_xlfn.GAMMA.INV(T1732,IF($O$2="Railway",$D$31,$D$32),IF($O$2="Railway",$F$31,$F$32)))</f>
        <v>358983548.06665087</v>
      </c>
      <c r="O1732" s="122">
        <f>'CBA Result'!$G$162+'CBA Result'!$G$166+'CBA Result'!$G$167+'CBA Result'!$G$168+'CBA Result'!$G$169</f>
        <v>36081859.323037572</v>
      </c>
      <c r="P1732" s="122">
        <f>'CBA Result'!$G$164+'CBA Result'!$G$165</f>
        <v>3215028601.0041852</v>
      </c>
      <c r="Q1732" s="122">
        <f>'CBA Result'!$G$149</f>
        <v>-2742713597.7746048</v>
      </c>
      <c r="R1732" s="3">
        <v>0.54111596580577859</v>
      </c>
      <c r="S1732" s="122">
        <f t="shared" si="82"/>
        <v>4036052248.3516479</v>
      </c>
      <c r="T1732" s="3">
        <v>0.3824001724611702</v>
      </c>
      <c r="U1732" s="122">
        <f t="shared" si="83"/>
        <v>-1696610156.9166856</v>
      </c>
      <c r="V1732" s="3">
        <f t="shared" si="84"/>
        <v>2.6117476885757744</v>
      </c>
    </row>
    <row r="1733" spans="13:22" x14ac:dyDescent="0.25">
      <c r="M1733" s="3">
        <v>1729</v>
      </c>
      <c r="N1733" s="122">
        <f>('CBA Result'!$G$163*_xlfn.GAMMA.INV(T1733,IF($O$2="Railway",$D$31,$D$32),IF($O$2="Railway",$F$31,$F$32)))</f>
        <v>372237425.5584538</v>
      </c>
      <c r="O1733" s="122">
        <f>'CBA Result'!$G$162+'CBA Result'!$G$166+'CBA Result'!$G$167+'CBA Result'!$G$168+'CBA Result'!$G$169</f>
        <v>36081859.323037572</v>
      </c>
      <c r="P1733" s="122">
        <f>'CBA Result'!$G$164+'CBA Result'!$G$165</f>
        <v>3215028601.0041852</v>
      </c>
      <c r="Q1733" s="122">
        <f>'CBA Result'!$G$149</f>
        <v>-2742713597.7746048</v>
      </c>
      <c r="R1733" s="3">
        <v>0.45010697464176186</v>
      </c>
      <c r="S1733" s="122">
        <f t="shared" si="82"/>
        <v>3645549779.332078</v>
      </c>
      <c r="T1733" s="3">
        <v>0.42019700576928642</v>
      </c>
      <c r="U1733" s="122">
        <f t="shared" si="83"/>
        <v>-1759249972.2849021</v>
      </c>
      <c r="V1733" s="3">
        <f t="shared" si="84"/>
        <v>2.3043166849952716</v>
      </c>
    </row>
    <row r="1734" spans="13:22" x14ac:dyDescent="0.25">
      <c r="M1734" s="3">
        <v>1730</v>
      </c>
      <c r="N1734" s="122">
        <f>('CBA Result'!$G$163*_xlfn.GAMMA.INV(T1734,IF($O$2="Railway",$D$31,$D$32),IF($O$2="Railway",$F$31,$F$32)))</f>
        <v>220431145.8646622</v>
      </c>
      <c r="O1734" s="122">
        <f>'CBA Result'!$G$162+'CBA Result'!$G$166+'CBA Result'!$G$167+'CBA Result'!$G$168+'CBA Result'!$G$169</f>
        <v>36081859.323037572</v>
      </c>
      <c r="P1734" s="122">
        <f>'CBA Result'!$G$164+'CBA Result'!$G$165</f>
        <v>3215028601.0041852</v>
      </c>
      <c r="Q1734" s="122">
        <f>'CBA Result'!$G$149</f>
        <v>-2742713597.7746048</v>
      </c>
      <c r="R1734" s="3">
        <v>0.78062967183721887</v>
      </c>
      <c r="S1734" s="122">
        <f t="shared" ref="S1734:S1797" si="85">_xlfn.BETA.INV(R1734,IF($O$2="Railway",$I$30,$J$30),IF($O$2="Railway",$I$31,$J$31),IF($O$2="Railway",$I$27,$J$27),IF($O$2="Railway",$I$29,$J$29))*P1734</f>
        <v>5218936815.1650286</v>
      </c>
      <c r="T1734" s="3">
        <v>6.5354779192818291E-2</v>
      </c>
      <c r="U1734" s="122">
        <f t="shared" ref="U1734:U1797" si="86">_xlfn.GAMMA.INV(T1734,IF($O$2="Railway",$D$31,$D$32),IF($O$2="Railway",$F$31,$F$32))*Q1734</f>
        <v>-1041790697.6208645</v>
      </c>
      <c r="V1734" s="3">
        <f t="shared" ref="V1734:V1797" si="87">(N1734+O1734+S1734)/-U1734</f>
        <v>5.2558060202082846</v>
      </c>
    </row>
    <row r="1735" spans="13:22" x14ac:dyDescent="0.25">
      <c r="M1735" s="3">
        <v>1731</v>
      </c>
      <c r="N1735" s="122">
        <f>('CBA Result'!$G$163*_xlfn.GAMMA.INV(T1735,IF($O$2="Railway",$D$31,$D$32),IF($O$2="Railway",$F$31,$F$32)))</f>
        <v>467985514.76419938</v>
      </c>
      <c r="O1735" s="122">
        <f>'CBA Result'!$G$162+'CBA Result'!$G$166+'CBA Result'!$G$167+'CBA Result'!$G$168+'CBA Result'!$G$169</f>
        <v>36081859.323037572</v>
      </c>
      <c r="P1735" s="122">
        <f>'CBA Result'!$G$164+'CBA Result'!$G$165</f>
        <v>3215028601.0041852</v>
      </c>
      <c r="Q1735" s="122">
        <f>'CBA Result'!$G$149</f>
        <v>-2742713597.7746048</v>
      </c>
      <c r="R1735" s="3">
        <v>0.17073267480137433</v>
      </c>
      <c r="S1735" s="122">
        <f t="shared" si="85"/>
        <v>2396929060.2395267</v>
      </c>
      <c r="T1735" s="3">
        <v>0.67141943156983153</v>
      </c>
      <c r="U1735" s="122">
        <f t="shared" si="86"/>
        <v>-2211769820.4136305</v>
      </c>
      <c r="V1735" s="3">
        <f t="shared" si="87"/>
        <v>1.3116176952736602</v>
      </c>
    </row>
    <row r="1736" spans="13:22" x14ac:dyDescent="0.25">
      <c r="M1736" s="3">
        <v>1732</v>
      </c>
      <c r="N1736" s="122">
        <f>('CBA Result'!$G$163*_xlfn.GAMMA.INV(T1736,IF($O$2="Railway",$D$31,$D$32),IF($O$2="Railway",$F$31,$F$32)))</f>
        <v>413823547.16708148</v>
      </c>
      <c r="O1736" s="122">
        <f>'CBA Result'!$G$162+'CBA Result'!$G$166+'CBA Result'!$G$167+'CBA Result'!$G$168+'CBA Result'!$G$169</f>
        <v>36081859.323037572</v>
      </c>
      <c r="P1736" s="122">
        <f>'CBA Result'!$G$164+'CBA Result'!$G$165</f>
        <v>3215028601.0041852</v>
      </c>
      <c r="Q1736" s="122">
        <f>'CBA Result'!$G$149</f>
        <v>-2742713597.7746048</v>
      </c>
      <c r="R1736" s="3">
        <v>0.29036758177835753</v>
      </c>
      <c r="S1736" s="122">
        <f t="shared" si="85"/>
        <v>2961645898.4452329</v>
      </c>
      <c r="T1736" s="3">
        <v>0.53626624831001923</v>
      </c>
      <c r="U1736" s="122">
        <f t="shared" si="86"/>
        <v>-1955792228.0176649</v>
      </c>
      <c r="V1736" s="3">
        <f t="shared" si="87"/>
        <v>1.7443321719266687</v>
      </c>
    </row>
    <row r="1737" spans="13:22" x14ac:dyDescent="0.25">
      <c r="M1737" s="3">
        <v>1733</v>
      </c>
      <c r="N1737" s="122">
        <f>('CBA Result'!$G$163*_xlfn.GAMMA.INV(T1737,IF($O$2="Railway",$D$31,$D$32),IF($O$2="Railway",$F$31,$F$32)))</f>
        <v>293699688.32659012</v>
      </c>
      <c r="O1737" s="122">
        <f>'CBA Result'!$G$162+'CBA Result'!$G$166+'CBA Result'!$G$167+'CBA Result'!$G$168+'CBA Result'!$G$169</f>
        <v>36081859.323037572</v>
      </c>
      <c r="P1737" s="122">
        <f>'CBA Result'!$G$164+'CBA Result'!$G$165</f>
        <v>3215028601.0041852</v>
      </c>
      <c r="Q1737" s="122">
        <f>'CBA Result'!$G$149</f>
        <v>-2742713597.7746048</v>
      </c>
      <c r="R1737" s="3">
        <v>0.55316113368552822</v>
      </c>
      <c r="S1737" s="122">
        <f t="shared" si="85"/>
        <v>4088868428.7395229</v>
      </c>
      <c r="T1737" s="3">
        <v>0.20598047425091703</v>
      </c>
      <c r="U1737" s="122">
        <f t="shared" si="86"/>
        <v>-1388068832.0726099</v>
      </c>
      <c r="V1737" s="3">
        <f t="shared" si="87"/>
        <v>3.1833075379924756</v>
      </c>
    </row>
    <row r="1738" spans="13:22" x14ac:dyDescent="0.25">
      <c r="M1738" s="3">
        <v>1734</v>
      </c>
      <c r="N1738" s="122">
        <f>('CBA Result'!$G$163*_xlfn.GAMMA.INV(T1738,IF($O$2="Railway",$D$31,$D$32),IF($O$2="Railway",$F$31,$F$32)))</f>
        <v>676339850.40760756</v>
      </c>
      <c r="O1738" s="122">
        <f>'CBA Result'!$G$162+'CBA Result'!$G$166+'CBA Result'!$G$167+'CBA Result'!$G$168+'CBA Result'!$G$169</f>
        <v>36081859.323037572</v>
      </c>
      <c r="P1738" s="122">
        <f>'CBA Result'!$G$164+'CBA Result'!$G$165</f>
        <v>3215028601.0041852</v>
      </c>
      <c r="Q1738" s="122">
        <f>'CBA Result'!$G$149</f>
        <v>-2742713597.7746048</v>
      </c>
      <c r="R1738" s="3">
        <v>0.89589884082800553</v>
      </c>
      <c r="S1738" s="122">
        <f t="shared" si="85"/>
        <v>6044271434.8844833</v>
      </c>
      <c r="T1738" s="3">
        <v>0.94453096412766424</v>
      </c>
      <c r="U1738" s="122">
        <f t="shared" si="86"/>
        <v>-3196483699.3477216</v>
      </c>
      <c r="V1738" s="3">
        <f t="shared" si="87"/>
        <v>2.1137893323197323</v>
      </c>
    </row>
    <row r="1739" spans="13:22" x14ac:dyDescent="0.25">
      <c r="M1739" s="3">
        <v>1735</v>
      </c>
      <c r="N1739" s="122">
        <f>('CBA Result'!$G$163*_xlfn.GAMMA.INV(T1739,IF($O$2="Railway",$D$31,$D$32),IF($O$2="Railway",$F$31,$F$32)))</f>
        <v>330479386.50562286</v>
      </c>
      <c r="O1739" s="122">
        <f>'CBA Result'!$G$162+'CBA Result'!$G$166+'CBA Result'!$G$167+'CBA Result'!$G$168+'CBA Result'!$G$169</f>
        <v>36081859.323037572</v>
      </c>
      <c r="P1739" s="122">
        <f>'CBA Result'!$G$164+'CBA Result'!$G$165</f>
        <v>3215028601.0041852</v>
      </c>
      <c r="Q1739" s="122">
        <f>'CBA Result'!$G$149</f>
        <v>-2742713597.7746048</v>
      </c>
      <c r="R1739" s="3">
        <v>0.47131459286620514</v>
      </c>
      <c r="S1739" s="122">
        <f t="shared" si="85"/>
        <v>3735601721.4682531</v>
      </c>
      <c r="T1739" s="3">
        <v>0.30219745894795402</v>
      </c>
      <c r="U1739" s="122">
        <f t="shared" si="86"/>
        <v>-1561895208.8938992</v>
      </c>
      <c r="V1739" s="3">
        <f t="shared" si="87"/>
        <v>2.6264008903657357</v>
      </c>
    </row>
    <row r="1740" spans="13:22" x14ac:dyDescent="0.25">
      <c r="M1740" s="3">
        <v>1736</v>
      </c>
      <c r="N1740" s="122">
        <f>('CBA Result'!$G$163*_xlfn.GAMMA.INV(T1740,IF($O$2="Railway",$D$31,$D$32),IF($O$2="Railway",$F$31,$F$32)))</f>
        <v>449204317.77912605</v>
      </c>
      <c r="O1740" s="122">
        <f>'CBA Result'!$G$162+'CBA Result'!$G$166+'CBA Result'!$G$167+'CBA Result'!$G$168+'CBA Result'!$G$169</f>
        <v>36081859.323037572</v>
      </c>
      <c r="P1740" s="122">
        <f>'CBA Result'!$G$164+'CBA Result'!$G$165</f>
        <v>3215028601.0041852</v>
      </c>
      <c r="Q1740" s="122">
        <f>'CBA Result'!$G$149</f>
        <v>-2742713597.7746048</v>
      </c>
      <c r="R1740" s="3">
        <v>0.58112066333426737</v>
      </c>
      <c r="S1740" s="122">
        <f t="shared" si="85"/>
        <v>4213008781.8097472</v>
      </c>
      <c r="T1740" s="3">
        <v>0.62730479552972451</v>
      </c>
      <c r="U1740" s="122">
        <f t="shared" si="86"/>
        <v>-2123007063.0796583</v>
      </c>
      <c r="V1740" s="3">
        <f t="shared" si="87"/>
        <v>2.2130378370463406</v>
      </c>
    </row>
    <row r="1741" spans="13:22" x14ac:dyDescent="0.25">
      <c r="M1741" s="3">
        <v>1737</v>
      </c>
      <c r="N1741" s="122">
        <f>('CBA Result'!$G$163*_xlfn.GAMMA.INV(T1741,IF($O$2="Railway",$D$31,$D$32),IF($O$2="Railway",$F$31,$F$32)))</f>
        <v>358151875.00804561</v>
      </c>
      <c r="O1741" s="122">
        <f>'CBA Result'!$G$162+'CBA Result'!$G$166+'CBA Result'!$G$167+'CBA Result'!$G$168+'CBA Result'!$G$169</f>
        <v>36081859.323037572</v>
      </c>
      <c r="P1741" s="122">
        <f>'CBA Result'!$G$164+'CBA Result'!$G$165</f>
        <v>3215028601.0041852</v>
      </c>
      <c r="Q1741" s="122">
        <f>'CBA Result'!$G$149</f>
        <v>-2742713597.7746048</v>
      </c>
      <c r="R1741" s="3">
        <v>0.68089185701517763</v>
      </c>
      <c r="S1741" s="122">
        <f t="shared" si="85"/>
        <v>4681459465.7795486</v>
      </c>
      <c r="T1741" s="3">
        <v>0.38003065351375276</v>
      </c>
      <c r="U1741" s="122">
        <f t="shared" si="86"/>
        <v>-1692679545.1489239</v>
      </c>
      <c r="V1741" s="3">
        <f t="shared" si="87"/>
        <v>2.9986143654049218</v>
      </c>
    </row>
    <row r="1742" spans="13:22" x14ac:dyDescent="0.25">
      <c r="M1742" s="3">
        <v>1738</v>
      </c>
      <c r="N1742" s="122">
        <f>('CBA Result'!$G$163*_xlfn.GAMMA.INV(T1742,IF($O$2="Railway",$D$31,$D$32),IF($O$2="Railway",$F$31,$F$32)))</f>
        <v>752101267.7406491</v>
      </c>
      <c r="O1742" s="122">
        <f>'CBA Result'!$G$162+'CBA Result'!$G$166+'CBA Result'!$G$167+'CBA Result'!$G$168+'CBA Result'!$G$169</f>
        <v>36081859.323037572</v>
      </c>
      <c r="P1742" s="122">
        <f>'CBA Result'!$G$164+'CBA Result'!$G$165</f>
        <v>3215028601.0041852</v>
      </c>
      <c r="Q1742" s="122">
        <f>'CBA Result'!$G$149</f>
        <v>-2742713597.7746048</v>
      </c>
      <c r="R1742" s="3">
        <v>0.97888655000150526</v>
      </c>
      <c r="S1742" s="122">
        <f t="shared" si="85"/>
        <v>7183818630.6261492</v>
      </c>
      <c r="T1742" s="3">
        <v>0.97467913135764606</v>
      </c>
      <c r="U1742" s="122">
        <f t="shared" si="86"/>
        <v>-3554543534.7967181</v>
      </c>
      <c r="V1742" s="3">
        <f t="shared" si="87"/>
        <v>2.2427638541064456</v>
      </c>
    </row>
    <row r="1743" spans="13:22" x14ac:dyDescent="0.25">
      <c r="M1743" s="3">
        <v>1739</v>
      </c>
      <c r="N1743" s="122">
        <f>('CBA Result'!$G$163*_xlfn.GAMMA.INV(T1743,IF($O$2="Railway",$D$31,$D$32),IF($O$2="Railway",$F$31,$F$32)))</f>
        <v>384070884.33731347</v>
      </c>
      <c r="O1743" s="122">
        <f>'CBA Result'!$G$162+'CBA Result'!$G$166+'CBA Result'!$G$167+'CBA Result'!$G$168+'CBA Result'!$G$169</f>
        <v>36081859.323037572</v>
      </c>
      <c r="P1743" s="122">
        <f>'CBA Result'!$G$164+'CBA Result'!$G$165</f>
        <v>3215028601.0041852</v>
      </c>
      <c r="Q1743" s="122">
        <f>'CBA Result'!$G$149</f>
        <v>-2742713597.7746048</v>
      </c>
      <c r="R1743" s="3">
        <v>0.13471739866660082</v>
      </c>
      <c r="S1743" s="122">
        <f t="shared" si="85"/>
        <v>2203031609.9401693</v>
      </c>
      <c r="T1743" s="3">
        <v>0.45381076201360682</v>
      </c>
      <c r="U1743" s="122">
        <f t="shared" si="86"/>
        <v>-1815176675.5107019</v>
      </c>
      <c r="V1743" s="3">
        <f t="shared" si="87"/>
        <v>1.4451399629529089</v>
      </c>
    </row>
    <row r="1744" spans="13:22" x14ac:dyDescent="0.25">
      <c r="M1744" s="3">
        <v>1740</v>
      </c>
      <c r="N1744" s="122">
        <f>('CBA Result'!$G$163*_xlfn.GAMMA.INV(T1744,IF($O$2="Railway",$D$31,$D$32),IF($O$2="Railway",$F$31,$F$32)))</f>
        <v>374389660.95042598</v>
      </c>
      <c r="O1744" s="122">
        <f>'CBA Result'!$G$162+'CBA Result'!$G$166+'CBA Result'!$G$167+'CBA Result'!$G$168+'CBA Result'!$G$169</f>
        <v>36081859.323037572</v>
      </c>
      <c r="P1744" s="122">
        <f>'CBA Result'!$G$164+'CBA Result'!$G$165</f>
        <v>3215028601.0041852</v>
      </c>
      <c r="Q1744" s="122">
        <f>'CBA Result'!$G$149</f>
        <v>-2742713597.7746048</v>
      </c>
      <c r="R1744" s="3">
        <v>3.2982751190927195E-2</v>
      </c>
      <c r="S1744" s="122">
        <f t="shared" si="85"/>
        <v>1464622128.0903895</v>
      </c>
      <c r="T1744" s="3">
        <v>0.42632753987181693</v>
      </c>
      <c r="U1744" s="122">
        <f t="shared" si="86"/>
        <v>-1769421759.9497163</v>
      </c>
      <c r="V1744" s="3">
        <f t="shared" si="87"/>
        <v>1.0597211421301498</v>
      </c>
    </row>
    <row r="1745" spans="13:22" x14ac:dyDescent="0.25">
      <c r="M1745" s="3">
        <v>1741</v>
      </c>
      <c r="N1745" s="122">
        <f>('CBA Result'!$G$163*_xlfn.GAMMA.INV(T1745,IF($O$2="Railway",$D$31,$D$32),IF($O$2="Railway",$F$31,$F$32)))</f>
        <v>431850186.57708693</v>
      </c>
      <c r="O1745" s="122">
        <f>'CBA Result'!$G$162+'CBA Result'!$G$166+'CBA Result'!$G$167+'CBA Result'!$G$168+'CBA Result'!$G$169</f>
        <v>36081859.323037572</v>
      </c>
      <c r="P1745" s="122">
        <f>'CBA Result'!$G$164+'CBA Result'!$G$165</f>
        <v>3215028601.0041852</v>
      </c>
      <c r="Q1745" s="122">
        <f>'CBA Result'!$G$149</f>
        <v>-2742713597.7746048</v>
      </c>
      <c r="R1745" s="3">
        <v>0.33113995863527546</v>
      </c>
      <c r="S1745" s="122">
        <f t="shared" si="85"/>
        <v>3139622389.1100025</v>
      </c>
      <c r="T1745" s="3">
        <v>0.58382579796176048</v>
      </c>
      <c r="U1745" s="122">
        <f t="shared" si="86"/>
        <v>-2040988832.9395466</v>
      </c>
      <c r="V1745" s="3">
        <f t="shared" si="87"/>
        <v>1.7675522652489601</v>
      </c>
    </row>
    <row r="1746" spans="13:22" x14ac:dyDescent="0.25">
      <c r="M1746" s="3">
        <v>1742</v>
      </c>
      <c r="N1746" s="122">
        <f>('CBA Result'!$G$163*_xlfn.GAMMA.INV(T1746,IF($O$2="Railway",$D$31,$D$32),IF($O$2="Railway",$F$31,$F$32)))</f>
        <v>243032979.35202178</v>
      </c>
      <c r="O1746" s="122">
        <f>'CBA Result'!$G$162+'CBA Result'!$G$166+'CBA Result'!$G$167+'CBA Result'!$G$168+'CBA Result'!$G$169</f>
        <v>36081859.323037572</v>
      </c>
      <c r="P1746" s="122">
        <f>'CBA Result'!$G$164+'CBA Result'!$G$165</f>
        <v>3215028601.0041852</v>
      </c>
      <c r="Q1746" s="122">
        <f>'CBA Result'!$G$149</f>
        <v>-2742713597.7746048</v>
      </c>
      <c r="R1746" s="3">
        <v>0.97228453742927345</v>
      </c>
      <c r="S1746" s="122">
        <f t="shared" si="85"/>
        <v>7031321715.8723631</v>
      </c>
      <c r="T1746" s="3">
        <v>9.9737266013622761E-2</v>
      </c>
      <c r="U1746" s="122">
        <f t="shared" si="86"/>
        <v>-1148610356.8116927</v>
      </c>
      <c r="V1746" s="3">
        <f t="shared" si="87"/>
        <v>6.3645922319904011</v>
      </c>
    </row>
    <row r="1747" spans="13:22" x14ac:dyDescent="0.25">
      <c r="M1747" s="3">
        <v>1743</v>
      </c>
      <c r="N1747" s="122">
        <f>('CBA Result'!$G$163*_xlfn.GAMMA.INV(T1747,IF($O$2="Railway",$D$31,$D$32),IF($O$2="Railway",$F$31,$F$32)))</f>
        <v>259311953.76994461</v>
      </c>
      <c r="O1747" s="122">
        <f>'CBA Result'!$G$162+'CBA Result'!$G$166+'CBA Result'!$G$167+'CBA Result'!$G$168+'CBA Result'!$G$169</f>
        <v>36081859.323037572</v>
      </c>
      <c r="P1747" s="122">
        <f>'CBA Result'!$G$164+'CBA Result'!$G$165</f>
        <v>3215028601.0041852</v>
      </c>
      <c r="Q1747" s="122">
        <f>'CBA Result'!$G$149</f>
        <v>-2742713597.7746048</v>
      </c>
      <c r="R1747" s="3">
        <v>0.77696341518254142</v>
      </c>
      <c r="S1747" s="122">
        <f t="shared" si="85"/>
        <v>5197270597.4464693</v>
      </c>
      <c r="T1747" s="3">
        <v>0.12972745769408611</v>
      </c>
      <c r="U1747" s="122">
        <f t="shared" si="86"/>
        <v>-1225547234.5331943</v>
      </c>
      <c r="V1747" s="3">
        <f t="shared" si="87"/>
        <v>4.4818055606249922</v>
      </c>
    </row>
    <row r="1748" spans="13:22" x14ac:dyDescent="0.25">
      <c r="M1748" s="3">
        <v>1744</v>
      </c>
      <c r="N1748" s="122">
        <f>('CBA Result'!$G$163*_xlfn.GAMMA.INV(T1748,IF($O$2="Railway",$D$31,$D$32),IF($O$2="Railway",$F$31,$F$32)))</f>
        <v>598816836.10484958</v>
      </c>
      <c r="O1748" s="122">
        <f>'CBA Result'!$G$162+'CBA Result'!$G$166+'CBA Result'!$G$167+'CBA Result'!$G$168+'CBA Result'!$G$169</f>
        <v>36081859.323037572</v>
      </c>
      <c r="P1748" s="122">
        <f>'CBA Result'!$G$164+'CBA Result'!$G$165</f>
        <v>3215028601.0041852</v>
      </c>
      <c r="Q1748" s="122">
        <f>'CBA Result'!$G$149</f>
        <v>-2742713597.7746048</v>
      </c>
      <c r="R1748" s="3">
        <v>0.6484788441152245</v>
      </c>
      <c r="S1748" s="122">
        <f t="shared" si="85"/>
        <v>4523854218.2492094</v>
      </c>
      <c r="T1748" s="3">
        <v>0.88438780088997204</v>
      </c>
      <c r="U1748" s="122">
        <f t="shared" si="86"/>
        <v>-2830098292.079874</v>
      </c>
      <c r="V1748" s="3">
        <f t="shared" si="87"/>
        <v>1.822817577790157</v>
      </c>
    </row>
    <row r="1749" spans="13:22" x14ac:dyDescent="0.25">
      <c r="M1749" s="3">
        <v>1745</v>
      </c>
      <c r="N1749" s="122">
        <f>('CBA Result'!$G$163*_xlfn.GAMMA.INV(T1749,IF($O$2="Railway",$D$31,$D$32),IF($O$2="Railway",$F$31,$F$32)))</f>
        <v>612547649.86635518</v>
      </c>
      <c r="O1749" s="122">
        <f>'CBA Result'!$G$162+'CBA Result'!$G$166+'CBA Result'!$G$167+'CBA Result'!$G$168+'CBA Result'!$G$169</f>
        <v>36081859.323037572</v>
      </c>
      <c r="P1749" s="122">
        <f>'CBA Result'!$G$164+'CBA Result'!$G$165</f>
        <v>3215028601.0041852</v>
      </c>
      <c r="Q1749" s="122">
        <f>'CBA Result'!$G$149</f>
        <v>-2742713597.7746048</v>
      </c>
      <c r="R1749" s="3">
        <v>0.49360154732194617</v>
      </c>
      <c r="S1749" s="122">
        <f t="shared" si="85"/>
        <v>3830706130.7727571</v>
      </c>
      <c r="T1749" s="3">
        <v>0.89792294543448925</v>
      </c>
      <c r="U1749" s="122">
        <f t="shared" si="86"/>
        <v>-2894992179.8804832</v>
      </c>
      <c r="V1749" s="3">
        <f t="shared" si="87"/>
        <v>1.5472703764426314</v>
      </c>
    </row>
    <row r="1750" spans="13:22" x14ac:dyDescent="0.25">
      <c r="M1750" s="3">
        <v>1746</v>
      </c>
      <c r="N1750" s="122">
        <f>('CBA Result'!$G$163*_xlfn.GAMMA.INV(T1750,IF($O$2="Railway",$D$31,$D$32),IF($O$2="Railway",$F$31,$F$32)))</f>
        <v>453653975.66511983</v>
      </c>
      <c r="O1750" s="122">
        <f>'CBA Result'!$G$162+'CBA Result'!$G$166+'CBA Result'!$G$167+'CBA Result'!$G$168+'CBA Result'!$G$169</f>
        <v>36081859.323037572</v>
      </c>
      <c r="P1750" s="122">
        <f>'CBA Result'!$G$164+'CBA Result'!$G$165</f>
        <v>3215028601.0041852</v>
      </c>
      <c r="Q1750" s="122">
        <f>'CBA Result'!$G$149</f>
        <v>-2742713597.7746048</v>
      </c>
      <c r="R1750" s="3">
        <v>0.19967219283299031</v>
      </c>
      <c r="S1750" s="122">
        <f t="shared" si="85"/>
        <v>2542263358.0967278</v>
      </c>
      <c r="T1750" s="3">
        <v>0.6380447300146509</v>
      </c>
      <c r="U1750" s="122">
        <f t="shared" si="86"/>
        <v>-2144036814.4563975</v>
      </c>
      <c r="V1750" s="3">
        <f t="shared" si="87"/>
        <v>1.4141544457825099</v>
      </c>
    </row>
    <row r="1751" spans="13:22" x14ac:dyDescent="0.25">
      <c r="M1751" s="3">
        <v>1747</v>
      </c>
      <c r="N1751" s="122">
        <f>('CBA Result'!$G$163*_xlfn.GAMMA.INV(T1751,IF($O$2="Railway",$D$31,$D$32),IF($O$2="Railway",$F$31,$F$32)))</f>
        <v>353743033.63293356</v>
      </c>
      <c r="O1751" s="122">
        <f>'CBA Result'!$G$162+'CBA Result'!$G$166+'CBA Result'!$G$167+'CBA Result'!$G$168+'CBA Result'!$G$169</f>
        <v>36081859.323037572</v>
      </c>
      <c r="P1751" s="122">
        <f>'CBA Result'!$G$164+'CBA Result'!$G$165</f>
        <v>3215028601.0041852</v>
      </c>
      <c r="Q1751" s="122">
        <f>'CBA Result'!$G$149</f>
        <v>-2742713597.7746048</v>
      </c>
      <c r="R1751" s="3">
        <v>0.23564258042382435</v>
      </c>
      <c r="S1751" s="122">
        <f t="shared" si="85"/>
        <v>2713809521.0660739</v>
      </c>
      <c r="T1751" s="3">
        <v>0.3674846870927363</v>
      </c>
      <c r="U1751" s="122">
        <f t="shared" si="86"/>
        <v>-1671842698.732049</v>
      </c>
      <c r="V1751" s="3">
        <f t="shared" si="87"/>
        <v>1.8564153292507057</v>
      </c>
    </row>
    <row r="1752" spans="13:22" x14ac:dyDescent="0.25">
      <c r="M1752" s="3">
        <v>1748</v>
      </c>
      <c r="N1752" s="122">
        <f>('CBA Result'!$G$163*_xlfn.GAMMA.INV(T1752,IF($O$2="Railway",$D$31,$D$32),IF($O$2="Railway",$F$31,$F$32)))</f>
        <v>355688220.26437974</v>
      </c>
      <c r="O1752" s="122">
        <f>'CBA Result'!$G$162+'CBA Result'!$G$166+'CBA Result'!$G$167+'CBA Result'!$G$168+'CBA Result'!$G$169</f>
        <v>36081859.323037572</v>
      </c>
      <c r="P1752" s="122">
        <f>'CBA Result'!$G$164+'CBA Result'!$G$165</f>
        <v>3215028601.0041852</v>
      </c>
      <c r="Q1752" s="122">
        <f>'CBA Result'!$G$149</f>
        <v>-2742713597.7746048</v>
      </c>
      <c r="R1752" s="3">
        <v>0.33207560431087302</v>
      </c>
      <c r="S1752" s="122">
        <f t="shared" si="85"/>
        <v>3143660298.6517467</v>
      </c>
      <c r="T1752" s="3">
        <v>0.37301640836583039</v>
      </c>
      <c r="U1752" s="122">
        <f t="shared" si="86"/>
        <v>-1681035942.8619928</v>
      </c>
      <c r="V1752" s="3">
        <f t="shared" si="87"/>
        <v>2.1031259880261883</v>
      </c>
    </row>
    <row r="1753" spans="13:22" x14ac:dyDescent="0.25">
      <c r="M1753" s="3">
        <v>1749</v>
      </c>
      <c r="N1753" s="122">
        <f>('CBA Result'!$G$163*_xlfn.GAMMA.INV(T1753,IF($O$2="Railway",$D$31,$D$32),IF($O$2="Railway",$F$31,$F$32)))</f>
        <v>481689004.65542567</v>
      </c>
      <c r="O1753" s="122">
        <f>'CBA Result'!$G$162+'CBA Result'!$G$166+'CBA Result'!$G$167+'CBA Result'!$G$168+'CBA Result'!$G$169</f>
        <v>36081859.323037572</v>
      </c>
      <c r="P1753" s="122">
        <f>'CBA Result'!$G$164+'CBA Result'!$G$165</f>
        <v>3215028601.0041852</v>
      </c>
      <c r="Q1753" s="122">
        <f>'CBA Result'!$G$149</f>
        <v>-2742713597.7746048</v>
      </c>
      <c r="R1753" s="3">
        <v>0.80967790996000244</v>
      </c>
      <c r="S1753" s="122">
        <f t="shared" si="85"/>
        <v>5397790472.2588358</v>
      </c>
      <c r="T1753" s="3">
        <v>0.70151614570740273</v>
      </c>
      <c r="U1753" s="122">
        <f t="shared" si="86"/>
        <v>-2276534571.5000591</v>
      </c>
      <c r="V1753" s="3">
        <f t="shared" si="87"/>
        <v>2.5984939610819984</v>
      </c>
    </row>
    <row r="1754" spans="13:22" x14ac:dyDescent="0.25">
      <c r="M1754" s="3">
        <v>1750</v>
      </c>
      <c r="N1754" s="122">
        <f>('CBA Result'!$G$163*_xlfn.GAMMA.INV(T1754,IF($O$2="Railway",$D$31,$D$32),IF($O$2="Railway",$F$31,$F$32)))</f>
        <v>333437311.94199222</v>
      </c>
      <c r="O1754" s="122">
        <f>'CBA Result'!$G$162+'CBA Result'!$G$166+'CBA Result'!$G$167+'CBA Result'!$G$168+'CBA Result'!$G$169</f>
        <v>36081859.323037572</v>
      </c>
      <c r="P1754" s="122">
        <f>'CBA Result'!$G$164+'CBA Result'!$G$165</f>
        <v>3215028601.0041852</v>
      </c>
      <c r="Q1754" s="122">
        <f>'CBA Result'!$G$149</f>
        <v>-2742713597.7746048</v>
      </c>
      <c r="R1754" s="3">
        <v>0.9447206592909404</v>
      </c>
      <c r="S1754" s="122">
        <f t="shared" si="85"/>
        <v>6574871130.1842175</v>
      </c>
      <c r="T1754" s="3">
        <v>0.31037331288570225</v>
      </c>
      <c r="U1754" s="122">
        <f t="shared" si="86"/>
        <v>-1575874808.6994445</v>
      </c>
      <c r="V1754" s="3">
        <f t="shared" si="87"/>
        <v>4.4066890739756106</v>
      </c>
    </row>
    <row r="1755" spans="13:22" x14ac:dyDescent="0.25">
      <c r="M1755" s="3">
        <v>1751</v>
      </c>
      <c r="N1755" s="122">
        <f>('CBA Result'!$G$163*_xlfn.GAMMA.INV(T1755,IF($O$2="Railway",$D$31,$D$32),IF($O$2="Railway",$F$31,$F$32)))</f>
        <v>448331624.88923389</v>
      </c>
      <c r="O1755" s="122">
        <f>'CBA Result'!$G$162+'CBA Result'!$G$166+'CBA Result'!$G$167+'CBA Result'!$G$168+'CBA Result'!$G$169</f>
        <v>36081859.323037572</v>
      </c>
      <c r="P1755" s="122">
        <f>'CBA Result'!$G$164+'CBA Result'!$G$165</f>
        <v>3215028601.0041852</v>
      </c>
      <c r="Q1755" s="122">
        <f>'CBA Result'!$G$149</f>
        <v>-2742713597.7746048</v>
      </c>
      <c r="R1755" s="3">
        <v>0.2239460824214482</v>
      </c>
      <c r="S1755" s="122">
        <f t="shared" si="85"/>
        <v>2658948788.8473606</v>
      </c>
      <c r="T1755" s="3">
        <v>0.62517813820595913</v>
      </c>
      <c r="U1755" s="122">
        <f t="shared" si="86"/>
        <v>-2118882585.4292641</v>
      </c>
      <c r="V1755" s="3">
        <f t="shared" si="87"/>
        <v>1.4834999799778048</v>
      </c>
    </row>
    <row r="1756" spans="13:22" x14ac:dyDescent="0.25">
      <c r="M1756" s="3">
        <v>1752</v>
      </c>
      <c r="N1756" s="122">
        <f>('CBA Result'!$G$163*_xlfn.GAMMA.INV(T1756,IF($O$2="Railway",$D$31,$D$32),IF($O$2="Railway",$F$31,$F$32)))</f>
        <v>326127083.85097319</v>
      </c>
      <c r="O1756" s="122">
        <f>'CBA Result'!$G$162+'CBA Result'!$G$166+'CBA Result'!$G$167+'CBA Result'!$G$168+'CBA Result'!$G$169</f>
        <v>36081859.323037572</v>
      </c>
      <c r="P1756" s="122">
        <f>'CBA Result'!$G$164+'CBA Result'!$G$165</f>
        <v>3215028601.0041852</v>
      </c>
      <c r="Q1756" s="122">
        <f>'CBA Result'!$G$149</f>
        <v>-2742713597.7746048</v>
      </c>
      <c r="R1756" s="3">
        <v>0.17828451331313466</v>
      </c>
      <c r="S1756" s="122">
        <f t="shared" si="85"/>
        <v>2435614200.6537251</v>
      </c>
      <c r="T1756" s="3">
        <v>0.29025792126545336</v>
      </c>
      <c r="U1756" s="122">
        <f t="shared" si="86"/>
        <v>-1541325572.9603798</v>
      </c>
      <c r="V1756" s="3">
        <f t="shared" si="87"/>
        <v>1.815205815637015</v>
      </c>
    </row>
    <row r="1757" spans="13:22" x14ac:dyDescent="0.25">
      <c r="M1757" s="3">
        <v>1753</v>
      </c>
      <c r="N1757" s="122">
        <f>('CBA Result'!$G$163*_xlfn.GAMMA.INV(T1757,IF($O$2="Railway",$D$31,$D$32),IF($O$2="Railway",$F$31,$F$32)))</f>
        <v>182401816.69990122</v>
      </c>
      <c r="O1757" s="122">
        <f>'CBA Result'!$G$162+'CBA Result'!$G$166+'CBA Result'!$G$167+'CBA Result'!$G$168+'CBA Result'!$G$169</f>
        <v>36081859.323037572</v>
      </c>
      <c r="P1757" s="122">
        <f>'CBA Result'!$G$164+'CBA Result'!$G$165</f>
        <v>3215028601.0041852</v>
      </c>
      <c r="Q1757" s="122">
        <f>'CBA Result'!$G$149</f>
        <v>-2742713597.7746048</v>
      </c>
      <c r="R1757" s="3">
        <v>0.54912096072049965</v>
      </c>
      <c r="S1757" s="122">
        <f t="shared" si="85"/>
        <v>4071112254.5187354</v>
      </c>
      <c r="T1757" s="3">
        <v>2.6443900462435943E-2</v>
      </c>
      <c r="U1757" s="122">
        <f t="shared" si="86"/>
        <v>-862058377.10326219</v>
      </c>
      <c r="V1757" s="3">
        <f t="shared" si="87"/>
        <v>4.9759923973545961</v>
      </c>
    </row>
    <row r="1758" spans="13:22" x14ac:dyDescent="0.25">
      <c r="M1758" s="3">
        <v>1754</v>
      </c>
      <c r="N1758" s="122">
        <f>('CBA Result'!$G$163*_xlfn.GAMMA.INV(T1758,IF($O$2="Railway",$D$31,$D$32),IF($O$2="Railway",$F$31,$F$32)))</f>
        <v>327568055.5764783</v>
      </c>
      <c r="O1758" s="122">
        <f>'CBA Result'!$G$162+'CBA Result'!$G$166+'CBA Result'!$G$167+'CBA Result'!$G$168+'CBA Result'!$G$169</f>
        <v>36081859.323037572</v>
      </c>
      <c r="P1758" s="122">
        <f>'CBA Result'!$G$164+'CBA Result'!$G$165</f>
        <v>3215028601.0041852</v>
      </c>
      <c r="Q1758" s="122">
        <f>'CBA Result'!$G$149</f>
        <v>-2742713597.7746048</v>
      </c>
      <c r="R1758" s="3">
        <v>0.36166268414546354</v>
      </c>
      <c r="S1758" s="122">
        <f t="shared" si="85"/>
        <v>3270564164.4919138</v>
      </c>
      <c r="T1758" s="3">
        <v>0.29419829103832151</v>
      </c>
      <c r="U1758" s="122">
        <f t="shared" si="86"/>
        <v>-1548135821.7266207</v>
      </c>
      <c r="V1758" s="3">
        <f t="shared" si="87"/>
        <v>2.3474775458255506</v>
      </c>
    </row>
    <row r="1759" spans="13:22" x14ac:dyDescent="0.25">
      <c r="M1759" s="3">
        <v>1755</v>
      </c>
      <c r="N1759" s="122">
        <f>('CBA Result'!$G$163*_xlfn.GAMMA.INV(T1759,IF($O$2="Railway",$D$31,$D$32),IF($O$2="Railway",$F$31,$F$32)))</f>
        <v>389987117.13924986</v>
      </c>
      <c r="O1759" s="122">
        <f>'CBA Result'!$G$162+'CBA Result'!$G$166+'CBA Result'!$G$167+'CBA Result'!$G$168+'CBA Result'!$G$169</f>
        <v>36081859.323037572</v>
      </c>
      <c r="P1759" s="122">
        <f>'CBA Result'!$G$164+'CBA Result'!$G$165</f>
        <v>3215028601.0041852</v>
      </c>
      <c r="Q1759" s="122">
        <f>'CBA Result'!$G$149</f>
        <v>-2742713597.7746048</v>
      </c>
      <c r="R1759" s="3">
        <v>5.8124689909861416E-2</v>
      </c>
      <c r="S1759" s="122">
        <f t="shared" si="85"/>
        <v>1697070776.4468298</v>
      </c>
      <c r="T1759" s="3">
        <v>0.47049366733721731</v>
      </c>
      <c r="U1759" s="122">
        <f t="shared" si="86"/>
        <v>-1843137680.1765349</v>
      </c>
      <c r="V1759" s="3">
        <f t="shared" si="87"/>
        <v>1.1519159831325048</v>
      </c>
    </row>
    <row r="1760" spans="13:22" x14ac:dyDescent="0.25">
      <c r="M1760" s="3">
        <v>1756</v>
      </c>
      <c r="N1760" s="122">
        <f>('CBA Result'!$G$163*_xlfn.GAMMA.INV(T1760,IF($O$2="Railway",$D$31,$D$32),IF($O$2="Railway",$F$31,$F$32)))</f>
        <v>612505714.79168856</v>
      </c>
      <c r="O1760" s="122">
        <f>'CBA Result'!$G$162+'CBA Result'!$G$166+'CBA Result'!$G$167+'CBA Result'!$G$168+'CBA Result'!$G$169</f>
        <v>36081859.323037572</v>
      </c>
      <c r="P1760" s="122">
        <f>'CBA Result'!$G$164+'CBA Result'!$G$165</f>
        <v>3215028601.0041852</v>
      </c>
      <c r="Q1760" s="122">
        <f>'CBA Result'!$G$149</f>
        <v>-2742713597.7746048</v>
      </c>
      <c r="R1760" s="3">
        <v>0.74067324511877819</v>
      </c>
      <c r="S1760" s="122">
        <f t="shared" si="85"/>
        <v>4991854488.954237</v>
      </c>
      <c r="T1760" s="3">
        <v>0.89788372959467289</v>
      </c>
      <c r="U1760" s="122">
        <f t="shared" si="86"/>
        <v>-2894793988.4201961</v>
      </c>
      <c r="V1760" s="3">
        <f t="shared" si="87"/>
        <v>1.9484778832731984</v>
      </c>
    </row>
    <row r="1761" spans="13:22" x14ac:dyDescent="0.25">
      <c r="M1761" s="3">
        <v>1757</v>
      </c>
      <c r="N1761" s="122">
        <f>('CBA Result'!$G$163*_xlfn.GAMMA.INV(T1761,IF($O$2="Railway",$D$31,$D$32),IF($O$2="Railway",$F$31,$F$32)))</f>
        <v>359167444.63681173</v>
      </c>
      <c r="O1761" s="122">
        <f>'CBA Result'!$G$162+'CBA Result'!$G$166+'CBA Result'!$G$167+'CBA Result'!$G$168+'CBA Result'!$G$169</f>
        <v>36081859.323037572</v>
      </c>
      <c r="P1761" s="122">
        <f>'CBA Result'!$G$164+'CBA Result'!$G$165</f>
        <v>3215028601.0041852</v>
      </c>
      <c r="Q1761" s="122">
        <f>'CBA Result'!$G$149</f>
        <v>-2742713597.7746048</v>
      </c>
      <c r="R1761" s="3">
        <v>0.43894572813102184</v>
      </c>
      <c r="S1761" s="122">
        <f t="shared" si="85"/>
        <v>3598268751.4699016</v>
      </c>
      <c r="T1761" s="3">
        <v>0.38292420911376723</v>
      </c>
      <c r="U1761" s="122">
        <f t="shared" si="86"/>
        <v>-1697479279.7231133</v>
      </c>
      <c r="V1761" s="3">
        <f t="shared" si="87"/>
        <v>2.3526166729299689</v>
      </c>
    </row>
    <row r="1762" spans="13:22" x14ac:dyDescent="0.25">
      <c r="M1762" s="3">
        <v>1758</v>
      </c>
      <c r="N1762" s="122">
        <f>('CBA Result'!$G$163*_xlfn.GAMMA.INV(T1762,IF($O$2="Railway",$D$31,$D$32),IF($O$2="Railway",$F$31,$F$32)))</f>
        <v>546011386.28320634</v>
      </c>
      <c r="O1762" s="122">
        <f>'CBA Result'!$G$162+'CBA Result'!$G$166+'CBA Result'!$G$167+'CBA Result'!$G$168+'CBA Result'!$G$169</f>
        <v>36081859.323037572</v>
      </c>
      <c r="P1762" s="122">
        <f>'CBA Result'!$G$164+'CBA Result'!$G$165</f>
        <v>3215028601.0041852</v>
      </c>
      <c r="Q1762" s="122">
        <f>'CBA Result'!$G$149</f>
        <v>-2742713597.7746048</v>
      </c>
      <c r="R1762" s="3">
        <v>0.5928839138452402</v>
      </c>
      <c r="S1762" s="122">
        <f t="shared" si="85"/>
        <v>4265978040.9379888</v>
      </c>
      <c r="T1762" s="3">
        <v>0.817932911269735</v>
      </c>
      <c r="U1762" s="122">
        <f t="shared" si="86"/>
        <v>-2580531806.3998108</v>
      </c>
      <c r="V1762" s="3">
        <f t="shared" si="87"/>
        <v>1.8787101459167614</v>
      </c>
    </row>
    <row r="1763" spans="13:22" x14ac:dyDescent="0.25">
      <c r="M1763" s="3">
        <v>1759</v>
      </c>
      <c r="N1763" s="122">
        <f>('CBA Result'!$G$163*_xlfn.GAMMA.INV(T1763,IF($O$2="Railway",$D$31,$D$32),IF($O$2="Railway",$F$31,$F$32)))</f>
        <v>716523954.12398994</v>
      </c>
      <c r="O1763" s="122">
        <f>'CBA Result'!$G$162+'CBA Result'!$G$166+'CBA Result'!$G$167+'CBA Result'!$G$168+'CBA Result'!$G$169</f>
        <v>36081859.323037572</v>
      </c>
      <c r="P1763" s="122">
        <f>'CBA Result'!$G$164+'CBA Result'!$G$165</f>
        <v>3215028601.0041852</v>
      </c>
      <c r="Q1763" s="122">
        <f>'CBA Result'!$G$149</f>
        <v>-2742713597.7746048</v>
      </c>
      <c r="R1763" s="3">
        <v>0.97830376915804262</v>
      </c>
      <c r="S1763" s="122">
        <f t="shared" si="85"/>
        <v>7169167079.1699953</v>
      </c>
      <c r="T1763" s="3">
        <v>0.96313132491770204</v>
      </c>
      <c r="U1763" s="122">
        <f t="shared" si="86"/>
        <v>-3386399807.9799471</v>
      </c>
      <c r="V1763" s="3">
        <f t="shared" si="87"/>
        <v>2.3392904978170646</v>
      </c>
    </row>
    <row r="1764" spans="13:22" x14ac:dyDescent="0.25">
      <c r="M1764" s="3">
        <v>1760</v>
      </c>
      <c r="N1764" s="122">
        <f>('CBA Result'!$G$163*_xlfn.GAMMA.INV(T1764,IF($O$2="Railway",$D$31,$D$32),IF($O$2="Railway",$F$31,$F$32)))</f>
        <v>518652329.94505203</v>
      </c>
      <c r="O1764" s="122">
        <f>'CBA Result'!$G$162+'CBA Result'!$G$166+'CBA Result'!$G$167+'CBA Result'!$G$168+'CBA Result'!$G$169</f>
        <v>36081859.323037572</v>
      </c>
      <c r="P1764" s="122">
        <f>'CBA Result'!$G$164+'CBA Result'!$G$165</f>
        <v>3215028601.0041852</v>
      </c>
      <c r="Q1764" s="122">
        <f>'CBA Result'!$G$149</f>
        <v>-2742713597.7746048</v>
      </c>
      <c r="R1764" s="3">
        <v>0.35663235989711728</v>
      </c>
      <c r="S1764" s="122">
        <f t="shared" si="85"/>
        <v>3249082482.63029</v>
      </c>
      <c r="T1764" s="3">
        <v>0.77343196336433495</v>
      </c>
      <c r="U1764" s="122">
        <f t="shared" si="86"/>
        <v>-2451228797.6213961</v>
      </c>
      <c r="V1764" s="3">
        <f t="shared" si="87"/>
        <v>1.5517999280970822</v>
      </c>
    </row>
    <row r="1765" spans="13:22" x14ac:dyDescent="0.25">
      <c r="M1765" s="3">
        <v>1761</v>
      </c>
      <c r="N1765" s="122">
        <f>('CBA Result'!$G$163*_xlfn.GAMMA.INV(T1765,IF($O$2="Railway",$D$31,$D$32),IF($O$2="Railway",$F$31,$F$32)))</f>
        <v>366641917.12777758</v>
      </c>
      <c r="O1765" s="122">
        <f>'CBA Result'!$G$162+'CBA Result'!$G$166+'CBA Result'!$G$167+'CBA Result'!$G$168+'CBA Result'!$G$169</f>
        <v>36081859.323037572</v>
      </c>
      <c r="P1765" s="122">
        <f>'CBA Result'!$G$164+'CBA Result'!$G$165</f>
        <v>3215028601.0041852</v>
      </c>
      <c r="Q1765" s="122">
        <f>'CBA Result'!$G$149</f>
        <v>-2742713597.7746048</v>
      </c>
      <c r="R1765" s="3">
        <v>0.12859338945966614</v>
      </c>
      <c r="S1765" s="122">
        <f t="shared" si="85"/>
        <v>2168179095.3363495</v>
      </c>
      <c r="T1765" s="3">
        <v>0.40424102591794642</v>
      </c>
      <c r="U1765" s="122">
        <f t="shared" si="86"/>
        <v>-1732804759.1609969</v>
      </c>
      <c r="V1765" s="3">
        <f t="shared" si="87"/>
        <v>1.4836656341086949</v>
      </c>
    </row>
    <row r="1766" spans="13:22" x14ac:dyDescent="0.25">
      <c r="M1766" s="3">
        <v>1762</v>
      </c>
      <c r="N1766" s="122">
        <f>('CBA Result'!$G$163*_xlfn.GAMMA.INV(T1766,IF($O$2="Railway",$D$31,$D$32),IF($O$2="Railway",$F$31,$F$32)))</f>
        <v>504652818.86486405</v>
      </c>
      <c r="O1766" s="122">
        <f>'CBA Result'!$G$162+'CBA Result'!$G$166+'CBA Result'!$G$167+'CBA Result'!$G$168+'CBA Result'!$G$169</f>
        <v>36081859.323037572</v>
      </c>
      <c r="P1766" s="122">
        <f>'CBA Result'!$G$164+'CBA Result'!$G$165</f>
        <v>3215028601.0041852</v>
      </c>
      <c r="Q1766" s="122">
        <f>'CBA Result'!$G$149</f>
        <v>-2742713597.7746048</v>
      </c>
      <c r="R1766" s="3">
        <v>0.38238562863306735</v>
      </c>
      <c r="S1766" s="122">
        <f t="shared" si="85"/>
        <v>3358757602.3302369</v>
      </c>
      <c r="T1766" s="3">
        <v>0.74780246834915098</v>
      </c>
      <c r="U1766" s="122">
        <f t="shared" si="86"/>
        <v>-2385065005.9422727</v>
      </c>
      <c r="V1766" s="3">
        <f t="shared" si="87"/>
        <v>1.634962682695333</v>
      </c>
    </row>
    <row r="1767" spans="13:22" x14ac:dyDescent="0.25">
      <c r="M1767" s="3">
        <v>1763</v>
      </c>
      <c r="N1767" s="122">
        <f>('CBA Result'!$G$163*_xlfn.GAMMA.INV(T1767,IF($O$2="Railway",$D$31,$D$32),IF($O$2="Railway",$F$31,$F$32)))</f>
        <v>681700471.59347785</v>
      </c>
      <c r="O1767" s="122">
        <f>'CBA Result'!$G$162+'CBA Result'!$G$166+'CBA Result'!$G$167+'CBA Result'!$G$168+'CBA Result'!$G$169</f>
        <v>36081859.323037572</v>
      </c>
      <c r="P1767" s="122">
        <f>'CBA Result'!$G$164+'CBA Result'!$G$165</f>
        <v>3215028601.0041852</v>
      </c>
      <c r="Q1767" s="122">
        <f>'CBA Result'!$G$149</f>
        <v>-2742713597.7746048</v>
      </c>
      <c r="R1767" s="3">
        <v>0.72001673415625456</v>
      </c>
      <c r="S1767" s="122">
        <f t="shared" si="85"/>
        <v>4881202827.1450195</v>
      </c>
      <c r="T1767" s="3">
        <v>0.94741854295413697</v>
      </c>
      <c r="U1767" s="122">
        <f t="shared" si="86"/>
        <v>-3221818800.0795288</v>
      </c>
      <c r="V1767" s="3">
        <f t="shared" si="87"/>
        <v>1.7378336602677118</v>
      </c>
    </row>
    <row r="1768" spans="13:22" x14ac:dyDescent="0.25">
      <c r="M1768" s="3">
        <v>1764</v>
      </c>
      <c r="N1768" s="122">
        <f>('CBA Result'!$G$163*_xlfn.GAMMA.INV(T1768,IF($O$2="Railway",$D$31,$D$32),IF($O$2="Railway",$F$31,$F$32)))</f>
        <v>270850589.14217627</v>
      </c>
      <c r="O1768" s="122">
        <f>'CBA Result'!$G$162+'CBA Result'!$G$166+'CBA Result'!$G$167+'CBA Result'!$G$168+'CBA Result'!$G$169</f>
        <v>36081859.323037572</v>
      </c>
      <c r="P1768" s="122">
        <f>'CBA Result'!$G$164+'CBA Result'!$G$165</f>
        <v>3215028601.0041852</v>
      </c>
      <c r="Q1768" s="122">
        <f>'CBA Result'!$G$149</f>
        <v>-2742713597.7746048</v>
      </c>
      <c r="R1768" s="3">
        <v>0.56740885810956943</v>
      </c>
      <c r="S1768" s="122">
        <f t="shared" si="85"/>
        <v>4151839076.9064384</v>
      </c>
      <c r="T1768" s="3">
        <v>0.15348253024869107</v>
      </c>
      <c r="U1768" s="122">
        <f t="shared" si="86"/>
        <v>-1280080558.0654798</v>
      </c>
      <c r="V1768" s="3">
        <f t="shared" si="87"/>
        <v>3.483196035810407</v>
      </c>
    </row>
    <row r="1769" spans="13:22" x14ac:dyDescent="0.25">
      <c r="M1769" s="3">
        <v>1765</v>
      </c>
      <c r="N1769" s="122">
        <f>('CBA Result'!$G$163*_xlfn.GAMMA.INV(T1769,IF($O$2="Railway",$D$31,$D$32),IF($O$2="Railway",$F$31,$F$32)))</f>
        <v>512671425.52224553</v>
      </c>
      <c r="O1769" s="122">
        <f>'CBA Result'!$G$162+'CBA Result'!$G$166+'CBA Result'!$G$167+'CBA Result'!$G$168+'CBA Result'!$G$169</f>
        <v>36081859.323037572</v>
      </c>
      <c r="P1769" s="122">
        <f>'CBA Result'!$G$164+'CBA Result'!$G$165</f>
        <v>3215028601.0041852</v>
      </c>
      <c r="Q1769" s="122">
        <f>'CBA Result'!$G$149</f>
        <v>-2742713597.7746048</v>
      </c>
      <c r="R1769" s="3">
        <v>1.902695166404611E-2</v>
      </c>
      <c r="S1769" s="122">
        <f t="shared" si="85"/>
        <v>1293930596.7313902</v>
      </c>
      <c r="T1769" s="3">
        <v>0.76272226571054158</v>
      </c>
      <c r="U1769" s="122">
        <f t="shared" si="86"/>
        <v>-2422962145.163559</v>
      </c>
      <c r="V1769" s="3">
        <f t="shared" si="87"/>
        <v>0.76050873731346946</v>
      </c>
    </row>
    <row r="1770" spans="13:22" x14ac:dyDescent="0.25">
      <c r="M1770" s="3">
        <v>1766</v>
      </c>
      <c r="N1770" s="122">
        <f>('CBA Result'!$G$163*_xlfn.GAMMA.INV(T1770,IF($O$2="Railway",$D$31,$D$32),IF($O$2="Railway",$F$31,$F$32)))</f>
        <v>312719402.91635448</v>
      </c>
      <c r="O1770" s="122">
        <f>'CBA Result'!$G$162+'CBA Result'!$G$166+'CBA Result'!$G$167+'CBA Result'!$G$168+'CBA Result'!$G$169</f>
        <v>36081859.323037572</v>
      </c>
      <c r="P1770" s="122">
        <f>'CBA Result'!$G$164+'CBA Result'!$G$165</f>
        <v>3215028601.0041852</v>
      </c>
      <c r="Q1770" s="122">
        <f>'CBA Result'!$G$149</f>
        <v>-2742713597.7746048</v>
      </c>
      <c r="R1770" s="3">
        <v>0.52689507312113981</v>
      </c>
      <c r="S1770" s="122">
        <f t="shared" si="85"/>
        <v>3974135062.5249796</v>
      </c>
      <c r="T1770" s="3">
        <v>0.25428942801557997</v>
      </c>
      <c r="U1770" s="122">
        <f t="shared" si="86"/>
        <v>-1477958859.4246697</v>
      </c>
      <c r="V1770" s="3">
        <f t="shared" si="87"/>
        <v>2.9249368459736265</v>
      </c>
    </row>
    <row r="1771" spans="13:22" x14ac:dyDescent="0.25">
      <c r="M1771" s="3">
        <v>1767</v>
      </c>
      <c r="N1771" s="122">
        <f>('CBA Result'!$G$163*_xlfn.GAMMA.INV(T1771,IF($O$2="Railway",$D$31,$D$32),IF($O$2="Railway",$F$31,$F$32)))</f>
        <v>323664245.61853302</v>
      </c>
      <c r="O1771" s="122">
        <f>'CBA Result'!$G$162+'CBA Result'!$G$166+'CBA Result'!$G$167+'CBA Result'!$G$168+'CBA Result'!$G$169</f>
        <v>36081859.323037572</v>
      </c>
      <c r="P1771" s="122">
        <f>'CBA Result'!$G$164+'CBA Result'!$G$165</f>
        <v>3215028601.0041852</v>
      </c>
      <c r="Q1771" s="122">
        <f>'CBA Result'!$G$149</f>
        <v>-2742713597.7746048</v>
      </c>
      <c r="R1771" s="3">
        <v>0.90843595006610756</v>
      </c>
      <c r="S1771" s="122">
        <f t="shared" si="85"/>
        <v>6162352309.2791224</v>
      </c>
      <c r="T1771" s="3">
        <v>0.28355392199523777</v>
      </c>
      <c r="U1771" s="122">
        <f t="shared" si="86"/>
        <v>-1529685829.6281173</v>
      </c>
      <c r="V1771" s="3">
        <f t="shared" si="87"/>
        <v>4.2636849266010941</v>
      </c>
    </row>
    <row r="1772" spans="13:22" x14ac:dyDescent="0.25">
      <c r="M1772" s="3">
        <v>1768</v>
      </c>
      <c r="N1772" s="122">
        <f>('CBA Result'!$G$163*_xlfn.GAMMA.INV(T1772,IF($O$2="Railway",$D$31,$D$32),IF($O$2="Railway",$F$31,$F$32)))</f>
        <v>373249215.89464879</v>
      </c>
      <c r="O1772" s="122">
        <f>'CBA Result'!$G$162+'CBA Result'!$G$166+'CBA Result'!$G$167+'CBA Result'!$G$168+'CBA Result'!$G$169</f>
        <v>36081859.323037572</v>
      </c>
      <c r="P1772" s="122">
        <f>'CBA Result'!$G$164+'CBA Result'!$G$165</f>
        <v>3215028601.0041852</v>
      </c>
      <c r="Q1772" s="122">
        <f>'CBA Result'!$G$149</f>
        <v>-2742713597.7746048</v>
      </c>
      <c r="R1772" s="3">
        <v>0.43312084233437209</v>
      </c>
      <c r="S1772" s="122">
        <f t="shared" si="85"/>
        <v>3573612096.0171847</v>
      </c>
      <c r="T1772" s="3">
        <v>0.42307968738953683</v>
      </c>
      <c r="U1772" s="122">
        <f t="shared" si="86"/>
        <v>-1764031845.354862</v>
      </c>
      <c r="V1772" s="3">
        <f t="shared" si="87"/>
        <v>2.2578635310484665</v>
      </c>
    </row>
    <row r="1773" spans="13:22" x14ac:dyDescent="0.25">
      <c r="M1773" s="3">
        <v>1769</v>
      </c>
      <c r="N1773" s="122">
        <f>('CBA Result'!$G$163*_xlfn.GAMMA.INV(T1773,IF($O$2="Railway",$D$31,$D$32),IF($O$2="Railway",$F$31,$F$32)))</f>
        <v>936612188.71431708</v>
      </c>
      <c r="O1773" s="122">
        <f>'CBA Result'!$G$162+'CBA Result'!$G$166+'CBA Result'!$G$167+'CBA Result'!$G$168+'CBA Result'!$G$169</f>
        <v>36081859.323037572</v>
      </c>
      <c r="P1773" s="122">
        <f>'CBA Result'!$G$164+'CBA Result'!$G$165</f>
        <v>3215028601.0041852</v>
      </c>
      <c r="Q1773" s="122">
        <f>'CBA Result'!$G$149</f>
        <v>-2742713597.7746048</v>
      </c>
      <c r="R1773" s="3">
        <v>0.49528217523476026</v>
      </c>
      <c r="S1773" s="122">
        <f t="shared" si="85"/>
        <v>3837903169.4630823</v>
      </c>
      <c r="T1773" s="3">
        <v>0.99697932902550945</v>
      </c>
      <c r="U1773" s="122">
        <f t="shared" si="86"/>
        <v>-4426569855.4231329</v>
      </c>
      <c r="V1773" s="3">
        <f t="shared" si="87"/>
        <v>1.0867550664781263</v>
      </c>
    </row>
    <row r="1774" spans="13:22" x14ac:dyDescent="0.25">
      <c r="M1774" s="3">
        <v>1770</v>
      </c>
      <c r="N1774" s="122">
        <f>('CBA Result'!$G$163*_xlfn.GAMMA.INV(T1774,IF($O$2="Railway",$D$31,$D$32),IF($O$2="Railway",$F$31,$F$32)))</f>
        <v>573940145.54191589</v>
      </c>
      <c r="O1774" s="122">
        <f>'CBA Result'!$G$162+'CBA Result'!$G$166+'CBA Result'!$G$167+'CBA Result'!$G$168+'CBA Result'!$G$169</f>
        <v>36081859.323037572</v>
      </c>
      <c r="P1774" s="122">
        <f>'CBA Result'!$G$164+'CBA Result'!$G$165</f>
        <v>3215028601.0041852</v>
      </c>
      <c r="Q1774" s="122">
        <f>'CBA Result'!$G$149</f>
        <v>-2742713597.7746048</v>
      </c>
      <c r="R1774" s="3">
        <v>0.64768345648912062</v>
      </c>
      <c r="S1774" s="122">
        <f t="shared" si="85"/>
        <v>4520062430.0358429</v>
      </c>
      <c r="T1774" s="3">
        <v>0.85608517458804545</v>
      </c>
      <c r="U1774" s="122">
        <f t="shared" si="86"/>
        <v>-2712527316.7333646</v>
      </c>
      <c r="V1774" s="3">
        <f t="shared" si="87"/>
        <v>1.8912563214584845</v>
      </c>
    </row>
    <row r="1775" spans="13:22" x14ac:dyDescent="0.25">
      <c r="M1775" s="3">
        <v>1771</v>
      </c>
      <c r="N1775" s="122">
        <f>('CBA Result'!$G$163*_xlfn.GAMMA.INV(T1775,IF($O$2="Railway",$D$31,$D$32),IF($O$2="Railway",$F$31,$F$32)))</f>
        <v>396497318.59715265</v>
      </c>
      <c r="O1775" s="122">
        <f>'CBA Result'!$G$162+'CBA Result'!$G$166+'CBA Result'!$G$167+'CBA Result'!$G$168+'CBA Result'!$G$169</f>
        <v>36081859.323037572</v>
      </c>
      <c r="P1775" s="122">
        <f>'CBA Result'!$G$164+'CBA Result'!$G$165</f>
        <v>3215028601.0041852</v>
      </c>
      <c r="Q1775" s="122">
        <f>'CBA Result'!$G$149</f>
        <v>-2742713597.7746048</v>
      </c>
      <c r="R1775" s="3">
        <v>0.79103923175827884</v>
      </c>
      <c r="S1775" s="122">
        <f t="shared" si="85"/>
        <v>5281501220.4304466</v>
      </c>
      <c r="T1775" s="3">
        <v>0.48871453811886312</v>
      </c>
      <c r="U1775" s="122">
        <f t="shared" si="86"/>
        <v>-1873905869.9070599</v>
      </c>
      <c r="V1775" s="3">
        <f t="shared" si="87"/>
        <v>3.0492889157949206</v>
      </c>
    </row>
    <row r="1776" spans="13:22" x14ac:dyDescent="0.25">
      <c r="M1776" s="3">
        <v>1772</v>
      </c>
      <c r="N1776" s="122">
        <f>('CBA Result'!$G$163*_xlfn.GAMMA.INV(T1776,IF($O$2="Railway",$D$31,$D$32),IF($O$2="Railway",$F$31,$F$32)))</f>
        <v>415094258.94807774</v>
      </c>
      <c r="O1776" s="122">
        <f>'CBA Result'!$G$162+'CBA Result'!$G$166+'CBA Result'!$G$167+'CBA Result'!$G$168+'CBA Result'!$G$169</f>
        <v>36081859.323037572</v>
      </c>
      <c r="P1776" s="122">
        <f>'CBA Result'!$G$164+'CBA Result'!$G$165</f>
        <v>3215028601.0041852</v>
      </c>
      <c r="Q1776" s="122">
        <f>'CBA Result'!$G$149</f>
        <v>-2742713597.7746048</v>
      </c>
      <c r="R1776" s="3">
        <v>0.30105159323886344</v>
      </c>
      <c r="S1776" s="122">
        <f t="shared" si="85"/>
        <v>3008712867.6241326</v>
      </c>
      <c r="T1776" s="3">
        <v>0.53968906764948466</v>
      </c>
      <c r="U1776" s="122">
        <f t="shared" si="86"/>
        <v>-1961797802.7181289</v>
      </c>
      <c r="V1776" s="3">
        <f t="shared" si="87"/>
        <v>1.763631797885322</v>
      </c>
    </row>
    <row r="1777" spans="13:22" x14ac:dyDescent="0.25">
      <c r="M1777" s="3">
        <v>1773</v>
      </c>
      <c r="N1777" s="122">
        <f>('CBA Result'!$G$163*_xlfn.GAMMA.INV(T1777,IF($O$2="Railway",$D$31,$D$32),IF($O$2="Railway",$F$31,$F$32)))</f>
        <v>297938010.8379671</v>
      </c>
      <c r="O1777" s="122">
        <f>'CBA Result'!$G$162+'CBA Result'!$G$166+'CBA Result'!$G$167+'CBA Result'!$G$168+'CBA Result'!$G$169</f>
        <v>36081859.323037572</v>
      </c>
      <c r="P1777" s="122">
        <f>'CBA Result'!$G$164+'CBA Result'!$G$165</f>
        <v>3215028601.0041852</v>
      </c>
      <c r="Q1777" s="122">
        <f>'CBA Result'!$G$149</f>
        <v>-2742713597.7746048</v>
      </c>
      <c r="R1777" s="3">
        <v>0.63673985537123201</v>
      </c>
      <c r="S1777" s="122">
        <f t="shared" si="85"/>
        <v>4468224487.5327826</v>
      </c>
      <c r="T1777" s="3">
        <v>0.21642359349970208</v>
      </c>
      <c r="U1777" s="122">
        <f t="shared" si="86"/>
        <v>-1408099780.7325628</v>
      </c>
      <c r="V1777" s="3">
        <f t="shared" si="87"/>
        <v>3.410443225263073</v>
      </c>
    </row>
    <row r="1778" spans="13:22" x14ac:dyDescent="0.25">
      <c r="M1778" s="3">
        <v>1774</v>
      </c>
      <c r="N1778" s="122">
        <f>('CBA Result'!$G$163*_xlfn.GAMMA.INV(T1778,IF($O$2="Railway",$D$31,$D$32),IF($O$2="Railway",$F$31,$F$32)))</f>
        <v>423676630.17099839</v>
      </c>
      <c r="O1778" s="122">
        <f>'CBA Result'!$G$162+'CBA Result'!$G$166+'CBA Result'!$G$167+'CBA Result'!$G$168+'CBA Result'!$G$169</f>
        <v>36081859.323037572</v>
      </c>
      <c r="P1778" s="122">
        <f>'CBA Result'!$G$164+'CBA Result'!$G$165</f>
        <v>3215028601.0041852</v>
      </c>
      <c r="Q1778" s="122">
        <f>'CBA Result'!$G$149</f>
        <v>-2742713597.7746048</v>
      </c>
      <c r="R1778" s="3">
        <v>0.92367659384804646</v>
      </c>
      <c r="S1778" s="122">
        <f t="shared" si="85"/>
        <v>6320184874.7621117</v>
      </c>
      <c r="T1778" s="3">
        <v>0.56253761480174758</v>
      </c>
      <c r="U1778" s="122">
        <f t="shared" si="86"/>
        <v>-2002359377.9369831</v>
      </c>
      <c r="V1778" s="3">
        <f t="shared" si="87"/>
        <v>3.38597728208084</v>
      </c>
    </row>
    <row r="1779" spans="13:22" x14ac:dyDescent="0.25">
      <c r="M1779" s="3">
        <v>1775</v>
      </c>
      <c r="N1779" s="122">
        <f>('CBA Result'!$G$163*_xlfn.GAMMA.INV(T1779,IF($O$2="Railway",$D$31,$D$32),IF($O$2="Railway",$F$31,$F$32)))</f>
        <v>242732208.25973961</v>
      </c>
      <c r="O1779" s="122">
        <f>'CBA Result'!$G$162+'CBA Result'!$G$166+'CBA Result'!$G$167+'CBA Result'!$G$168+'CBA Result'!$G$169</f>
        <v>36081859.323037572</v>
      </c>
      <c r="P1779" s="122">
        <f>'CBA Result'!$G$164+'CBA Result'!$G$165</f>
        <v>3215028601.0041852</v>
      </c>
      <c r="Q1779" s="122">
        <f>'CBA Result'!$G$149</f>
        <v>-2742713597.7746048</v>
      </c>
      <c r="R1779" s="3">
        <v>0.72684201969159901</v>
      </c>
      <c r="S1779" s="122">
        <f t="shared" si="85"/>
        <v>4917322223.3738356</v>
      </c>
      <c r="T1779" s="3">
        <v>9.922362799930573E-2</v>
      </c>
      <c r="U1779" s="122">
        <f t="shared" si="86"/>
        <v>-1147188867.4626095</v>
      </c>
      <c r="V1779" s="3">
        <f t="shared" si="87"/>
        <v>4.5294514602897076</v>
      </c>
    </row>
    <row r="1780" spans="13:22" x14ac:dyDescent="0.25">
      <c r="M1780" s="3">
        <v>1776</v>
      </c>
      <c r="N1780" s="122">
        <f>('CBA Result'!$G$163*_xlfn.GAMMA.INV(T1780,IF($O$2="Railway",$D$31,$D$32),IF($O$2="Railway",$F$31,$F$32)))</f>
        <v>467511021.96100998</v>
      </c>
      <c r="O1780" s="122">
        <f>'CBA Result'!$G$162+'CBA Result'!$G$166+'CBA Result'!$G$167+'CBA Result'!$G$168+'CBA Result'!$G$169</f>
        <v>36081859.323037572</v>
      </c>
      <c r="P1780" s="122">
        <f>'CBA Result'!$G$164+'CBA Result'!$G$165</f>
        <v>3215028601.0041852</v>
      </c>
      <c r="Q1780" s="122">
        <f>'CBA Result'!$G$149</f>
        <v>-2742713597.7746048</v>
      </c>
      <c r="R1780" s="3">
        <v>0.69118819657428132</v>
      </c>
      <c r="S1780" s="122">
        <f t="shared" si="85"/>
        <v>4732916990.7397938</v>
      </c>
      <c r="T1780" s="3">
        <v>0.6703450099783409</v>
      </c>
      <c r="U1780" s="122">
        <f t="shared" si="86"/>
        <v>-2209527296.1709161</v>
      </c>
      <c r="V1780" s="3">
        <f t="shared" si="87"/>
        <v>2.3699684005256008</v>
      </c>
    </row>
    <row r="1781" spans="13:22" x14ac:dyDescent="0.25">
      <c r="M1781" s="3">
        <v>1777</v>
      </c>
      <c r="N1781" s="122">
        <f>('CBA Result'!$G$163*_xlfn.GAMMA.INV(T1781,IF($O$2="Railway",$D$31,$D$32),IF($O$2="Railway",$F$31,$F$32)))</f>
        <v>777636146.88968766</v>
      </c>
      <c r="O1781" s="122">
        <f>'CBA Result'!$G$162+'CBA Result'!$G$166+'CBA Result'!$G$167+'CBA Result'!$G$168+'CBA Result'!$G$169</f>
        <v>36081859.323037572</v>
      </c>
      <c r="P1781" s="122">
        <f>'CBA Result'!$G$164+'CBA Result'!$G$165</f>
        <v>3215028601.0041852</v>
      </c>
      <c r="Q1781" s="122">
        <f>'CBA Result'!$G$149</f>
        <v>-2742713597.7746048</v>
      </c>
      <c r="R1781" s="3">
        <v>0.20656493454893099</v>
      </c>
      <c r="S1781" s="122">
        <f t="shared" si="85"/>
        <v>2575823856.6899514</v>
      </c>
      <c r="T1781" s="3">
        <v>0.98081031321712409</v>
      </c>
      <c r="U1781" s="122">
        <f t="shared" si="86"/>
        <v>-3675225208.2416959</v>
      </c>
      <c r="V1781" s="3">
        <f t="shared" si="87"/>
        <v>0.9222677988009077</v>
      </c>
    </row>
    <row r="1782" spans="13:22" x14ac:dyDescent="0.25">
      <c r="M1782" s="3">
        <v>1778</v>
      </c>
      <c r="N1782" s="122">
        <f>('CBA Result'!$G$163*_xlfn.GAMMA.INV(T1782,IF($O$2="Railway",$D$31,$D$32),IF($O$2="Railway",$F$31,$F$32)))</f>
        <v>245113583.20140693</v>
      </c>
      <c r="O1782" s="122">
        <f>'CBA Result'!$G$162+'CBA Result'!$G$166+'CBA Result'!$G$167+'CBA Result'!$G$168+'CBA Result'!$G$169</f>
        <v>36081859.323037572</v>
      </c>
      <c r="P1782" s="122">
        <f>'CBA Result'!$G$164+'CBA Result'!$G$165</f>
        <v>3215028601.0041852</v>
      </c>
      <c r="Q1782" s="122">
        <f>'CBA Result'!$G$149</f>
        <v>-2742713597.7746048</v>
      </c>
      <c r="R1782" s="3">
        <v>0.78153317008472822</v>
      </c>
      <c r="S1782" s="122">
        <f t="shared" si="85"/>
        <v>5224304881.3044596</v>
      </c>
      <c r="T1782" s="3">
        <v>0.10333123756741447</v>
      </c>
      <c r="U1782" s="122">
        <f t="shared" si="86"/>
        <v>-1158443603.0492928</v>
      </c>
      <c r="V1782" s="3">
        <f t="shared" si="87"/>
        <v>4.752497496932218</v>
      </c>
    </row>
    <row r="1783" spans="13:22" x14ac:dyDescent="0.25">
      <c r="M1783" s="3">
        <v>1779</v>
      </c>
      <c r="N1783" s="122">
        <f>('CBA Result'!$G$163*_xlfn.GAMMA.INV(T1783,IF($O$2="Railway",$D$31,$D$32),IF($O$2="Railway",$F$31,$F$32)))</f>
        <v>277490677.09698915</v>
      </c>
      <c r="O1783" s="122">
        <f>'CBA Result'!$G$162+'CBA Result'!$G$166+'CBA Result'!$G$167+'CBA Result'!$G$168+'CBA Result'!$G$169</f>
        <v>36081859.323037572</v>
      </c>
      <c r="P1783" s="122">
        <f>'CBA Result'!$G$164+'CBA Result'!$G$165</f>
        <v>3215028601.0041852</v>
      </c>
      <c r="Q1783" s="122">
        <f>'CBA Result'!$G$149</f>
        <v>-2742713597.7746048</v>
      </c>
      <c r="R1783" s="3">
        <v>0.83439071677589871</v>
      </c>
      <c r="S1783" s="122">
        <f t="shared" si="85"/>
        <v>5561973378.4385014</v>
      </c>
      <c r="T1783" s="3">
        <v>0.16802911259616937</v>
      </c>
      <c r="U1783" s="122">
        <f t="shared" si="86"/>
        <v>-1311462610.8855271</v>
      </c>
      <c r="V1783" s="3">
        <f t="shared" si="87"/>
        <v>4.4801474827339804</v>
      </c>
    </row>
    <row r="1784" spans="13:22" x14ac:dyDescent="0.25">
      <c r="M1784" s="3">
        <v>1780</v>
      </c>
      <c r="N1784" s="122">
        <f>('CBA Result'!$G$163*_xlfn.GAMMA.INV(T1784,IF($O$2="Railway",$D$31,$D$32),IF($O$2="Railway",$F$31,$F$32)))</f>
        <v>319620362.43027115</v>
      </c>
      <c r="O1784" s="122">
        <f>'CBA Result'!$G$162+'CBA Result'!$G$166+'CBA Result'!$G$167+'CBA Result'!$G$168+'CBA Result'!$G$169</f>
        <v>36081859.323037572</v>
      </c>
      <c r="P1784" s="122">
        <f>'CBA Result'!$G$164+'CBA Result'!$G$165</f>
        <v>3215028601.0041852</v>
      </c>
      <c r="Q1784" s="122">
        <f>'CBA Result'!$G$149</f>
        <v>-2742713597.7746048</v>
      </c>
      <c r="R1784" s="3">
        <v>0.13382262879350626</v>
      </c>
      <c r="S1784" s="122">
        <f t="shared" si="85"/>
        <v>2197978920.5194721</v>
      </c>
      <c r="T1784" s="3">
        <v>0.27263594519211409</v>
      </c>
      <c r="U1784" s="122">
        <f t="shared" si="86"/>
        <v>-1510573830.4082649</v>
      </c>
      <c r="V1784" s="3">
        <f t="shared" si="87"/>
        <v>1.6905371262671709</v>
      </c>
    </row>
    <row r="1785" spans="13:22" x14ac:dyDescent="0.25">
      <c r="M1785" s="3">
        <v>1781</v>
      </c>
      <c r="N1785" s="122">
        <f>('CBA Result'!$G$163*_xlfn.GAMMA.INV(T1785,IF($O$2="Railway",$D$31,$D$32),IF($O$2="Railway",$F$31,$F$32)))</f>
        <v>381720024.2356019</v>
      </c>
      <c r="O1785" s="122">
        <f>'CBA Result'!$G$162+'CBA Result'!$G$166+'CBA Result'!$G$167+'CBA Result'!$G$168+'CBA Result'!$G$169</f>
        <v>36081859.323037572</v>
      </c>
      <c r="P1785" s="122">
        <f>'CBA Result'!$G$164+'CBA Result'!$G$165</f>
        <v>3215028601.0041852</v>
      </c>
      <c r="Q1785" s="122">
        <f>'CBA Result'!$G$149</f>
        <v>-2742713597.7746048</v>
      </c>
      <c r="R1785" s="3">
        <v>0.29858182966593183</v>
      </c>
      <c r="S1785" s="122">
        <f t="shared" si="85"/>
        <v>2997863172.5649352</v>
      </c>
      <c r="T1785" s="3">
        <v>0.44715488517829483</v>
      </c>
      <c r="U1785" s="122">
        <f t="shared" si="86"/>
        <v>-1804066157.6400793</v>
      </c>
      <c r="V1785" s="3">
        <f t="shared" si="87"/>
        <v>1.8933147443947662</v>
      </c>
    </row>
    <row r="1786" spans="13:22" x14ac:dyDescent="0.25">
      <c r="M1786" s="3">
        <v>1782</v>
      </c>
      <c r="N1786" s="122">
        <f>('CBA Result'!$G$163*_xlfn.GAMMA.INV(T1786,IF($O$2="Railway",$D$31,$D$32),IF($O$2="Railway",$F$31,$F$32)))</f>
        <v>637423995.9696312</v>
      </c>
      <c r="O1786" s="122">
        <f>'CBA Result'!$G$162+'CBA Result'!$G$166+'CBA Result'!$G$167+'CBA Result'!$G$168+'CBA Result'!$G$169</f>
        <v>36081859.323037572</v>
      </c>
      <c r="P1786" s="122">
        <f>'CBA Result'!$G$164+'CBA Result'!$G$165</f>
        <v>3215028601.0041852</v>
      </c>
      <c r="Q1786" s="122">
        <f>'CBA Result'!$G$149</f>
        <v>-2742713597.7746048</v>
      </c>
      <c r="R1786" s="3">
        <v>0.15194195396591648</v>
      </c>
      <c r="S1786" s="122">
        <f t="shared" si="85"/>
        <v>2297905928.4477053</v>
      </c>
      <c r="T1786" s="3">
        <v>0.91904777273888627</v>
      </c>
      <c r="U1786" s="122">
        <f t="shared" si="86"/>
        <v>-3012561527.2589231</v>
      </c>
      <c r="V1786" s="3">
        <f t="shared" si="87"/>
        <v>0.98634061308085863</v>
      </c>
    </row>
    <row r="1787" spans="13:22" x14ac:dyDescent="0.25">
      <c r="M1787" s="3">
        <v>1783</v>
      </c>
      <c r="N1787" s="122">
        <f>('CBA Result'!$G$163*_xlfn.GAMMA.INV(T1787,IF($O$2="Railway",$D$31,$D$32),IF($O$2="Railway",$F$31,$F$32)))</f>
        <v>525907451.76485056</v>
      </c>
      <c r="O1787" s="122">
        <f>'CBA Result'!$G$162+'CBA Result'!$G$166+'CBA Result'!$G$167+'CBA Result'!$G$168+'CBA Result'!$G$169</f>
        <v>36081859.323037572</v>
      </c>
      <c r="P1787" s="122">
        <f>'CBA Result'!$G$164+'CBA Result'!$G$165</f>
        <v>3215028601.0041852</v>
      </c>
      <c r="Q1787" s="122">
        <f>'CBA Result'!$G$149</f>
        <v>-2742713597.7746048</v>
      </c>
      <c r="R1787" s="3">
        <v>0.32161910635596658</v>
      </c>
      <c r="S1787" s="122">
        <f t="shared" si="85"/>
        <v>3098430387.0449061</v>
      </c>
      <c r="T1787" s="3">
        <v>0.78594599696786593</v>
      </c>
      <c r="U1787" s="122">
        <f t="shared" si="86"/>
        <v>-2485517592.8473344</v>
      </c>
      <c r="V1787" s="3">
        <f t="shared" si="87"/>
        <v>1.4726991708554062</v>
      </c>
    </row>
    <row r="1788" spans="13:22" x14ac:dyDescent="0.25">
      <c r="M1788" s="3">
        <v>1784</v>
      </c>
      <c r="N1788" s="122">
        <f>('CBA Result'!$G$163*_xlfn.GAMMA.INV(T1788,IF($O$2="Railway",$D$31,$D$32),IF($O$2="Railway",$F$31,$F$32)))</f>
        <v>647918312.10169899</v>
      </c>
      <c r="O1788" s="122">
        <f>'CBA Result'!$G$162+'CBA Result'!$G$166+'CBA Result'!$G$167+'CBA Result'!$G$168+'CBA Result'!$G$169</f>
        <v>36081859.323037572</v>
      </c>
      <c r="P1788" s="122">
        <f>'CBA Result'!$G$164+'CBA Result'!$G$165</f>
        <v>3215028601.0041852</v>
      </c>
      <c r="Q1788" s="122">
        <f>'CBA Result'!$G$149</f>
        <v>-2742713597.7746048</v>
      </c>
      <c r="R1788" s="3">
        <v>0.76119408892366058</v>
      </c>
      <c r="S1788" s="122">
        <f t="shared" si="85"/>
        <v>5106096116.9058447</v>
      </c>
      <c r="T1788" s="3">
        <v>0.9267626975489891</v>
      </c>
      <c r="U1788" s="122">
        <f t="shared" si="86"/>
        <v>-3062159241.2362084</v>
      </c>
      <c r="V1788" s="3">
        <f t="shared" si="87"/>
        <v>1.8908540778542569</v>
      </c>
    </row>
    <row r="1789" spans="13:22" x14ac:dyDescent="0.25">
      <c r="M1789" s="3">
        <v>1785</v>
      </c>
      <c r="N1789" s="122">
        <f>('CBA Result'!$G$163*_xlfn.GAMMA.INV(T1789,IF($O$2="Railway",$D$31,$D$32),IF($O$2="Railway",$F$31,$F$32)))</f>
        <v>241258797.42211655</v>
      </c>
      <c r="O1789" s="122">
        <f>'CBA Result'!$G$162+'CBA Result'!$G$166+'CBA Result'!$G$167+'CBA Result'!$G$168+'CBA Result'!$G$169</f>
        <v>36081859.323037572</v>
      </c>
      <c r="P1789" s="122">
        <f>'CBA Result'!$G$164+'CBA Result'!$G$165</f>
        <v>3215028601.0041852</v>
      </c>
      <c r="Q1789" s="122">
        <f>'CBA Result'!$G$149</f>
        <v>-2742713597.7746048</v>
      </c>
      <c r="R1789" s="3">
        <v>0.34652253925961241</v>
      </c>
      <c r="S1789" s="122">
        <f t="shared" si="85"/>
        <v>3205801322.6552386</v>
      </c>
      <c r="T1789" s="3">
        <v>9.6729052668287019E-2</v>
      </c>
      <c r="U1789" s="122">
        <f t="shared" si="86"/>
        <v>-1140225306.5811</v>
      </c>
      <c r="V1789" s="3">
        <f t="shared" si="87"/>
        <v>3.0547839618157515</v>
      </c>
    </row>
    <row r="1790" spans="13:22" x14ac:dyDescent="0.25">
      <c r="M1790" s="3">
        <v>1786</v>
      </c>
      <c r="N1790" s="122">
        <f>('CBA Result'!$G$163*_xlfn.GAMMA.INV(T1790,IF($O$2="Railway",$D$31,$D$32),IF($O$2="Railway",$F$31,$F$32)))</f>
        <v>437673100.03040171</v>
      </c>
      <c r="O1790" s="122">
        <f>'CBA Result'!$G$162+'CBA Result'!$G$166+'CBA Result'!$G$167+'CBA Result'!$G$168+'CBA Result'!$G$169</f>
        <v>36081859.323037572</v>
      </c>
      <c r="P1790" s="122">
        <f>'CBA Result'!$G$164+'CBA Result'!$G$165</f>
        <v>3215028601.0041852</v>
      </c>
      <c r="Q1790" s="122">
        <f>'CBA Result'!$G$149</f>
        <v>-2742713597.7746048</v>
      </c>
      <c r="R1790" s="3">
        <v>0.43095422706191955</v>
      </c>
      <c r="S1790" s="122">
        <f t="shared" si="85"/>
        <v>3564443036.7302279</v>
      </c>
      <c r="T1790" s="3">
        <v>0.59868616895507043</v>
      </c>
      <c r="U1790" s="122">
        <f t="shared" si="86"/>
        <v>-2068508796.349977</v>
      </c>
      <c r="V1790" s="3">
        <f t="shared" si="87"/>
        <v>1.9522266490765423</v>
      </c>
    </row>
    <row r="1791" spans="13:22" x14ac:dyDescent="0.25">
      <c r="M1791" s="3">
        <v>1787</v>
      </c>
      <c r="N1791" s="122">
        <f>('CBA Result'!$G$163*_xlfn.GAMMA.INV(T1791,IF($O$2="Railway",$D$31,$D$32),IF($O$2="Railway",$F$31,$F$32)))</f>
        <v>509025498.91888094</v>
      </c>
      <c r="O1791" s="122">
        <f>'CBA Result'!$G$162+'CBA Result'!$G$166+'CBA Result'!$G$167+'CBA Result'!$G$168+'CBA Result'!$G$169</f>
        <v>36081859.323037572</v>
      </c>
      <c r="P1791" s="122">
        <f>'CBA Result'!$G$164+'CBA Result'!$G$165</f>
        <v>3215028601.0041852</v>
      </c>
      <c r="Q1791" s="122">
        <f>'CBA Result'!$G$149</f>
        <v>-2742713597.7746048</v>
      </c>
      <c r="R1791" s="3">
        <v>3.0783604152201272E-2</v>
      </c>
      <c r="S1791" s="122">
        <f t="shared" si="85"/>
        <v>1440602980.8726726</v>
      </c>
      <c r="T1791" s="3">
        <v>0.75601833518468042</v>
      </c>
      <c r="U1791" s="122">
        <f t="shared" si="86"/>
        <v>-2405730948.5252867</v>
      </c>
      <c r="V1791" s="3">
        <f t="shared" si="87"/>
        <v>0.82540831938493864</v>
      </c>
    </row>
    <row r="1792" spans="13:22" x14ac:dyDescent="0.25">
      <c r="M1792" s="3">
        <v>1788</v>
      </c>
      <c r="N1792" s="122">
        <f>('CBA Result'!$G$163*_xlfn.GAMMA.INV(T1792,IF($O$2="Railway",$D$31,$D$32),IF($O$2="Railway",$F$31,$F$32)))</f>
        <v>275776884.98808175</v>
      </c>
      <c r="O1792" s="122">
        <f>'CBA Result'!$G$162+'CBA Result'!$G$166+'CBA Result'!$G$167+'CBA Result'!$G$168+'CBA Result'!$G$169</f>
        <v>36081859.323037572</v>
      </c>
      <c r="P1792" s="122">
        <f>'CBA Result'!$G$164+'CBA Result'!$G$165</f>
        <v>3215028601.0041852</v>
      </c>
      <c r="Q1792" s="122">
        <f>'CBA Result'!$G$149</f>
        <v>-2742713597.7746048</v>
      </c>
      <c r="R1792" s="3">
        <v>0.41355306307837569</v>
      </c>
      <c r="S1792" s="122">
        <f t="shared" si="85"/>
        <v>3490816884.2185626</v>
      </c>
      <c r="T1792" s="3">
        <v>0.16421588477925342</v>
      </c>
      <c r="U1792" s="122">
        <f t="shared" si="86"/>
        <v>-1303362972.0177424</v>
      </c>
      <c r="V1792" s="3">
        <f t="shared" si="87"/>
        <v>2.91758758701173</v>
      </c>
    </row>
    <row r="1793" spans="13:22" x14ac:dyDescent="0.25">
      <c r="M1793" s="3">
        <v>1789</v>
      </c>
      <c r="N1793" s="122">
        <f>('CBA Result'!$G$163*_xlfn.GAMMA.INV(T1793,IF($O$2="Railway",$D$31,$D$32),IF($O$2="Railway",$F$31,$F$32)))</f>
        <v>666308385.11436999</v>
      </c>
      <c r="O1793" s="122">
        <f>'CBA Result'!$G$162+'CBA Result'!$G$166+'CBA Result'!$G$167+'CBA Result'!$G$168+'CBA Result'!$G$169</f>
        <v>36081859.323037572</v>
      </c>
      <c r="P1793" s="122">
        <f>'CBA Result'!$G$164+'CBA Result'!$G$165</f>
        <v>3215028601.0041852</v>
      </c>
      <c r="Q1793" s="122">
        <f>'CBA Result'!$G$149</f>
        <v>-2742713597.7746048</v>
      </c>
      <c r="R1793" s="3">
        <v>0.98463064401899747</v>
      </c>
      <c r="S1793" s="122">
        <f t="shared" si="85"/>
        <v>7345427130.7788486</v>
      </c>
      <c r="T1793" s="3">
        <v>0.93874865694405296</v>
      </c>
      <c r="U1793" s="122">
        <f t="shared" si="86"/>
        <v>-3149073487.941309</v>
      </c>
      <c r="V1793" s="3">
        <f t="shared" si="87"/>
        <v>2.5556143437216119</v>
      </c>
    </row>
    <row r="1794" spans="13:22" x14ac:dyDescent="0.25">
      <c r="M1794" s="3">
        <v>1790</v>
      </c>
      <c r="N1794" s="122">
        <f>('CBA Result'!$G$163*_xlfn.GAMMA.INV(T1794,IF($O$2="Railway",$D$31,$D$32),IF($O$2="Railway",$F$31,$F$32)))</f>
        <v>452044045.52269536</v>
      </c>
      <c r="O1794" s="122">
        <f>'CBA Result'!$G$162+'CBA Result'!$G$166+'CBA Result'!$G$167+'CBA Result'!$G$168+'CBA Result'!$G$169</f>
        <v>36081859.323037572</v>
      </c>
      <c r="P1794" s="122">
        <f>'CBA Result'!$G$164+'CBA Result'!$G$165</f>
        <v>3215028601.0041852</v>
      </c>
      <c r="Q1794" s="122">
        <f>'CBA Result'!$G$149</f>
        <v>-2742713597.7746048</v>
      </c>
      <c r="R1794" s="3">
        <v>0.5731394352523258</v>
      </c>
      <c r="S1794" s="122">
        <f t="shared" si="85"/>
        <v>4177332370.542367</v>
      </c>
      <c r="T1794" s="3">
        <v>0.63417902169458107</v>
      </c>
      <c r="U1794" s="122">
        <f t="shared" si="86"/>
        <v>-2136428042.8392189</v>
      </c>
      <c r="V1794" s="3">
        <f t="shared" si="87"/>
        <v>2.1837656976211148</v>
      </c>
    </row>
    <row r="1795" spans="13:22" x14ac:dyDescent="0.25">
      <c r="M1795" s="3">
        <v>1791</v>
      </c>
      <c r="N1795" s="122">
        <f>('CBA Result'!$G$163*_xlfn.GAMMA.INV(T1795,IF($O$2="Railway",$D$31,$D$32),IF($O$2="Railway",$F$31,$F$32)))</f>
        <v>607371342.73756969</v>
      </c>
      <c r="O1795" s="122">
        <f>'CBA Result'!$G$162+'CBA Result'!$G$166+'CBA Result'!$G$167+'CBA Result'!$G$168+'CBA Result'!$G$169</f>
        <v>36081859.323037572</v>
      </c>
      <c r="P1795" s="122">
        <f>'CBA Result'!$G$164+'CBA Result'!$G$165</f>
        <v>3215028601.0041852</v>
      </c>
      <c r="Q1795" s="122">
        <f>'CBA Result'!$G$149</f>
        <v>-2742713597.7746048</v>
      </c>
      <c r="R1795" s="3">
        <v>1.8347809899023848E-2</v>
      </c>
      <c r="S1795" s="122">
        <f t="shared" si="85"/>
        <v>1284175542.9298127</v>
      </c>
      <c r="T1795" s="3">
        <v>0.89298550454478076</v>
      </c>
      <c r="U1795" s="122">
        <f t="shared" si="86"/>
        <v>-2870528175.0610003</v>
      </c>
      <c r="V1795" s="3">
        <f t="shared" si="87"/>
        <v>0.67152406366798911</v>
      </c>
    </row>
    <row r="1796" spans="13:22" x14ac:dyDescent="0.25">
      <c r="M1796" s="3">
        <v>1792</v>
      </c>
      <c r="N1796" s="122">
        <f>('CBA Result'!$G$163*_xlfn.GAMMA.INV(T1796,IF($O$2="Railway",$D$31,$D$32),IF($O$2="Railway",$F$31,$F$32)))</f>
        <v>603080301.22304583</v>
      </c>
      <c r="O1796" s="122">
        <f>'CBA Result'!$G$162+'CBA Result'!$G$166+'CBA Result'!$G$167+'CBA Result'!$G$168+'CBA Result'!$G$169</f>
        <v>36081859.323037572</v>
      </c>
      <c r="P1796" s="122">
        <f>'CBA Result'!$G$164+'CBA Result'!$G$165</f>
        <v>3215028601.0041852</v>
      </c>
      <c r="Q1796" s="122">
        <f>'CBA Result'!$G$149</f>
        <v>-2742713597.7746048</v>
      </c>
      <c r="R1796" s="3">
        <v>0.44310734809268415</v>
      </c>
      <c r="S1796" s="122">
        <f t="shared" si="85"/>
        <v>3615891708.3834257</v>
      </c>
      <c r="T1796" s="3">
        <v>0.88874210202932113</v>
      </c>
      <c r="U1796" s="122">
        <f t="shared" si="86"/>
        <v>-2850248068.4753337</v>
      </c>
      <c r="V1796" s="3">
        <f t="shared" si="87"/>
        <v>1.4928714156468632</v>
      </c>
    </row>
    <row r="1797" spans="13:22" x14ac:dyDescent="0.25">
      <c r="M1797" s="3">
        <v>1793</v>
      </c>
      <c r="N1797" s="122">
        <f>('CBA Result'!$G$163*_xlfn.GAMMA.INV(T1797,IF($O$2="Railway",$D$31,$D$32),IF($O$2="Railway",$F$31,$F$32)))</f>
        <v>429277766.10923982</v>
      </c>
      <c r="O1797" s="122">
        <f>'CBA Result'!$G$162+'CBA Result'!$G$166+'CBA Result'!$G$167+'CBA Result'!$G$168+'CBA Result'!$G$169</f>
        <v>36081859.323037572</v>
      </c>
      <c r="P1797" s="122">
        <f>'CBA Result'!$G$164+'CBA Result'!$G$165</f>
        <v>3215028601.0041852</v>
      </c>
      <c r="Q1797" s="122">
        <f>'CBA Result'!$G$149</f>
        <v>-2742713597.7746048</v>
      </c>
      <c r="R1797" s="3">
        <v>0.93304056507973765</v>
      </c>
      <c r="S1797" s="122">
        <f t="shared" si="85"/>
        <v>6427171756.9746389</v>
      </c>
      <c r="T1797" s="3">
        <v>0.57717836139706491</v>
      </c>
      <c r="U1797" s="122">
        <f t="shared" si="86"/>
        <v>-2028831187.5067275</v>
      </c>
      <c r="V1797" s="3">
        <f t="shared" si="87"/>
        <v>3.3972917139928684</v>
      </c>
    </row>
    <row r="1798" spans="13:22" x14ac:dyDescent="0.25">
      <c r="M1798" s="3">
        <v>1794</v>
      </c>
      <c r="N1798" s="122">
        <f>('CBA Result'!$G$163*_xlfn.GAMMA.INV(T1798,IF($O$2="Railway",$D$31,$D$32),IF($O$2="Railway",$F$31,$F$32)))</f>
        <v>561140090.71437347</v>
      </c>
      <c r="O1798" s="122">
        <f>'CBA Result'!$G$162+'CBA Result'!$G$166+'CBA Result'!$G$167+'CBA Result'!$G$168+'CBA Result'!$G$169</f>
        <v>36081859.323037572</v>
      </c>
      <c r="P1798" s="122">
        <f>'CBA Result'!$G$164+'CBA Result'!$G$165</f>
        <v>3215028601.0041852</v>
      </c>
      <c r="Q1798" s="122">
        <f>'CBA Result'!$G$149</f>
        <v>-2742713597.7746048</v>
      </c>
      <c r="R1798" s="3">
        <v>0.9003553984811199</v>
      </c>
      <c r="S1798" s="122">
        <f t="shared" ref="S1798:S1861" si="88">_xlfn.BETA.INV(R1798,IF($O$2="Railway",$I$30,$J$30),IF($O$2="Railway",$I$31,$J$31),IF($O$2="Railway",$I$27,$J$27),IF($O$2="Railway",$I$29,$J$29))*P1798</f>
        <v>6085198917.2583866</v>
      </c>
      <c r="T1798" s="3">
        <v>0.83947634981967778</v>
      </c>
      <c r="U1798" s="122">
        <f t="shared" ref="U1798:U1861" si="89">_xlfn.GAMMA.INV(T1798,IF($O$2="Railway",$D$31,$D$32),IF($O$2="Railway",$F$31,$F$32))*Q1798</f>
        <v>-2652032335.427238</v>
      </c>
      <c r="V1798" s="3">
        <f t="shared" ref="V1798:V1861" si="90">(N1798+O1798+S1798)/-U1798</f>
        <v>2.5197358184621343</v>
      </c>
    </row>
    <row r="1799" spans="13:22" x14ac:dyDescent="0.25">
      <c r="M1799" s="3">
        <v>1795</v>
      </c>
      <c r="N1799" s="122">
        <f>('CBA Result'!$G$163*_xlfn.GAMMA.INV(T1799,IF($O$2="Railway",$D$31,$D$32),IF($O$2="Railway",$F$31,$F$32)))</f>
        <v>268446681.46120572</v>
      </c>
      <c r="O1799" s="122">
        <f>'CBA Result'!$G$162+'CBA Result'!$G$166+'CBA Result'!$G$167+'CBA Result'!$G$168+'CBA Result'!$G$169</f>
        <v>36081859.323037572</v>
      </c>
      <c r="P1799" s="122">
        <f>'CBA Result'!$G$164+'CBA Result'!$G$165</f>
        <v>3215028601.0041852</v>
      </c>
      <c r="Q1799" s="122">
        <f>'CBA Result'!$G$149</f>
        <v>-2742713597.7746048</v>
      </c>
      <c r="R1799" s="3">
        <v>0.29221946136568699</v>
      </c>
      <c r="S1799" s="122">
        <f t="shared" si="88"/>
        <v>2969829272.5597806</v>
      </c>
      <c r="T1799" s="3">
        <v>0.14837061670735574</v>
      </c>
      <c r="U1799" s="122">
        <f t="shared" si="89"/>
        <v>-1268719329.3690953</v>
      </c>
      <c r="V1799" s="3">
        <f t="shared" si="90"/>
        <v>2.5808370200935506</v>
      </c>
    </row>
    <row r="1800" spans="13:22" x14ac:dyDescent="0.25">
      <c r="M1800" s="3">
        <v>1796</v>
      </c>
      <c r="N1800" s="122">
        <f>('CBA Result'!$G$163*_xlfn.GAMMA.INV(T1800,IF($O$2="Railway",$D$31,$D$32),IF($O$2="Railway",$F$31,$F$32)))</f>
        <v>391462559.09530687</v>
      </c>
      <c r="O1800" s="122">
        <f>'CBA Result'!$G$162+'CBA Result'!$G$166+'CBA Result'!$G$167+'CBA Result'!$G$168+'CBA Result'!$G$169</f>
        <v>36081859.323037572</v>
      </c>
      <c r="P1800" s="122">
        <f>'CBA Result'!$G$164+'CBA Result'!$G$165</f>
        <v>3215028601.0041852</v>
      </c>
      <c r="Q1800" s="122">
        <f>'CBA Result'!$G$149</f>
        <v>-2742713597.7746048</v>
      </c>
      <c r="R1800" s="3">
        <v>0.78852171772437207</v>
      </c>
      <c r="S1800" s="122">
        <f t="shared" si="88"/>
        <v>5266223403.3014231</v>
      </c>
      <c r="T1800" s="3">
        <v>0.47463687712187141</v>
      </c>
      <c r="U1800" s="122">
        <f t="shared" si="89"/>
        <v>-1850110840.4287777</v>
      </c>
      <c r="V1800" s="3">
        <f t="shared" si="90"/>
        <v>3.0775279498390442</v>
      </c>
    </row>
    <row r="1801" spans="13:22" x14ac:dyDescent="0.25">
      <c r="M1801" s="3">
        <v>1797</v>
      </c>
      <c r="N1801" s="122">
        <f>('CBA Result'!$G$163*_xlfn.GAMMA.INV(T1801,IF($O$2="Railway",$D$31,$D$32),IF($O$2="Railway",$F$31,$F$32)))</f>
        <v>620348641.82202482</v>
      </c>
      <c r="O1801" s="122">
        <f>'CBA Result'!$G$162+'CBA Result'!$G$166+'CBA Result'!$G$167+'CBA Result'!$G$168+'CBA Result'!$G$169</f>
        <v>36081859.323037572</v>
      </c>
      <c r="P1801" s="122">
        <f>'CBA Result'!$G$164+'CBA Result'!$G$165</f>
        <v>3215028601.0041852</v>
      </c>
      <c r="Q1801" s="122">
        <f>'CBA Result'!$G$149</f>
        <v>-2742713597.7746048</v>
      </c>
      <c r="R1801" s="3">
        <v>0.49892050009715305</v>
      </c>
      <c r="S1801" s="122">
        <f t="shared" si="88"/>
        <v>3853497667.3593402</v>
      </c>
      <c r="T1801" s="3">
        <v>0.90500034615401859</v>
      </c>
      <c r="U1801" s="122">
        <f t="shared" si="89"/>
        <v>-2931860839.3421617</v>
      </c>
      <c r="V1801" s="3">
        <f t="shared" si="90"/>
        <v>1.5382476917002379</v>
      </c>
    </row>
    <row r="1802" spans="13:22" x14ac:dyDescent="0.25">
      <c r="M1802" s="3">
        <v>1798</v>
      </c>
      <c r="N1802" s="122">
        <f>('CBA Result'!$G$163*_xlfn.GAMMA.INV(T1802,IF($O$2="Railway",$D$31,$D$32),IF($O$2="Railway",$F$31,$F$32)))</f>
        <v>542962200.5215081</v>
      </c>
      <c r="O1802" s="122">
        <f>'CBA Result'!$G$162+'CBA Result'!$G$166+'CBA Result'!$G$167+'CBA Result'!$G$168+'CBA Result'!$G$169</f>
        <v>36081859.323037572</v>
      </c>
      <c r="P1802" s="122">
        <f>'CBA Result'!$G$164+'CBA Result'!$G$165</f>
        <v>3215028601.0041852</v>
      </c>
      <c r="Q1802" s="122">
        <f>'CBA Result'!$G$149</f>
        <v>-2742713597.7746048</v>
      </c>
      <c r="R1802" s="3">
        <v>2.767389004222176E-2</v>
      </c>
      <c r="S1802" s="122">
        <f t="shared" si="88"/>
        <v>1405106943.763504</v>
      </c>
      <c r="T1802" s="3">
        <v>0.81333175146909875</v>
      </c>
      <c r="U1802" s="122">
        <f t="shared" si="89"/>
        <v>-2566120896.5921483</v>
      </c>
      <c r="V1802" s="3">
        <f t="shared" si="90"/>
        <v>0.7732102592060397</v>
      </c>
    </row>
    <row r="1803" spans="13:22" x14ac:dyDescent="0.25">
      <c r="M1803" s="3">
        <v>1799</v>
      </c>
      <c r="N1803" s="122">
        <f>('CBA Result'!$G$163*_xlfn.GAMMA.INV(T1803,IF($O$2="Railway",$D$31,$D$32),IF($O$2="Railway",$F$31,$F$32)))</f>
        <v>433100163.44929093</v>
      </c>
      <c r="O1803" s="122">
        <f>'CBA Result'!$G$162+'CBA Result'!$G$166+'CBA Result'!$G$167+'CBA Result'!$G$168+'CBA Result'!$G$169</f>
        <v>36081859.323037572</v>
      </c>
      <c r="P1803" s="122">
        <f>'CBA Result'!$G$164+'CBA Result'!$G$165</f>
        <v>3215028601.0041852</v>
      </c>
      <c r="Q1803" s="122">
        <f>'CBA Result'!$G$149</f>
        <v>-2742713597.7746048</v>
      </c>
      <c r="R1803" s="3">
        <v>0.77638157706372801</v>
      </c>
      <c r="S1803" s="122">
        <f t="shared" si="88"/>
        <v>5193849099.4994822</v>
      </c>
      <c r="T1803" s="3">
        <v>0.58703790137648615</v>
      </c>
      <c r="U1803" s="122">
        <f t="shared" si="89"/>
        <v>-2046896411.3472862</v>
      </c>
      <c r="V1803" s="3">
        <f t="shared" si="90"/>
        <v>2.766642752841777</v>
      </c>
    </row>
    <row r="1804" spans="13:22" x14ac:dyDescent="0.25">
      <c r="M1804" s="3">
        <v>1800</v>
      </c>
      <c r="N1804" s="122">
        <f>('CBA Result'!$G$163*_xlfn.GAMMA.INV(T1804,IF($O$2="Railway",$D$31,$D$32),IF($O$2="Railway",$F$31,$F$32)))</f>
        <v>410986145.42073303</v>
      </c>
      <c r="O1804" s="122">
        <f>'CBA Result'!$G$162+'CBA Result'!$G$166+'CBA Result'!$G$167+'CBA Result'!$G$168+'CBA Result'!$G$169</f>
        <v>36081859.323037572</v>
      </c>
      <c r="P1804" s="122">
        <f>'CBA Result'!$G$164+'CBA Result'!$G$165</f>
        <v>3215028601.0041852</v>
      </c>
      <c r="Q1804" s="122">
        <f>'CBA Result'!$G$149</f>
        <v>-2742713597.7746048</v>
      </c>
      <c r="R1804" s="3">
        <v>0.91106816946366209</v>
      </c>
      <c r="S1804" s="122">
        <f t="shared" si="88"/>
        <v>6188382214.9341965</v>
      </c>
      <c r="T1804" s="3">
        <v>0.52858858193458402</v>
      </c>
      <c r="U1804" s="122">
        <f t="shared" si="89"/>
        <v>-1942382241.2702663</v>
      </c>
      <c r="V1804" s="3">
        <f t="shared" si="90"/>
        <v>3.4161402831497054</v>
      </c>
    </row>
    <row r="1805" spans="13:22" x14ac:dyDescent="0.25">
      <c r="M1805" s="3">
        <v>1801</v>
      </c>
      <c r="N1805" s="122">
        <f>('CBA Result'!$G$163*_xlfn.GAMMA.INV(T1805,IF($O$2="Railway",$D$31,$D$32),IF($O$2="Railway",$F$31,$F$32)))</f>
        <v>594208870.52062178</v>
      </c>
      <c r="O1805" s="122">
        <f>'CBA Result'!$G$162+'CBA Result'!$G$166+'CBA Result'!$G$167+'CBA Result'!$G$168+'CBA Result'!$G$169</f>
        <v>36081859.323037572</v>
      </c>
      <c r="P1805" s="122">
        <f>'CBA Result'!$G$164+'CBA Result'!$G$165</f>
        <v>3215028601.0041852</v>
      </c>
      <c r="Q1805" s="122">
        <f>'CBA Result'!$G$149</f>
        <v>-2742713597.7746048</v>
      </c>
      <c r="R1805" s="3">
        <v>3.7268746327264068E-2</v>
      </c>
      <c r="S1805" s="122">
        <f t="shared" si="88"/>
        <v>1509231152.7519825</v>
      </c>
      <c r="T1805" s="3">
        <v>0.879523421451193</v>
      </c>
      <c r="U1805" s="122">
        <f t="shared" si="89"/>
        <v>-2808320354.7481279</v>
      </c>
      <c r="V1805" s="3">
        <f t="shared" si="90"/>
        <v>0.76185107549367559</v>
      </c>
    </row>
    <row r="1806" spans="13:22" x14ac:dyDescent="0.25">
      <c r="M1806" s="3">
        <v>1802</v>
      </c>
      <c r="N1806" s="122">
        <f>('CBA Result'!$G$163*_xlfn.GAMMA.INV(T1806,IF($O$2="Railway",$D$31,$D$32),IF($O$2="Railway",$F$31,$F$32)))</f>
        <v>336697984.17168331</v>
      </c>
      <c r="O1806" s="122">
        <f>'CBA Result'!$G$162+'CBA Result'!$G$166+'CBA Result'!$G$167+'CBA Result'!$G$168+'CBA Result'!$G$169</f>
        <v>36081859.323037572</v>
      </c>
      <c r="P1806" s="122">
        <f>'CBA Result'!$G$164+'CBA Result'!$G$165</f>
        <v>3215028601.0041852</v>
      </c>
      <c r="Q1806" s="122">
        <f>'CBA Result'!$G$149</f>
        <v>-2742713597.7746048</v>
      </c>
      <c r="R1806" s="3">
        <v>0.63382948879446444</v>
      </c>
      <c r="S1806" s="122">
        <f t="shared" si="88"/>
        <v>4454539549.7497778</v>
      </c>
      <c r="T1806" s="3">
        <v>0.31943771559379308</v>
      </c>
      <c r="U1806" s="122">
        <f t="shared" si="89"/>
        <v>-1591285235.3138781</v>
      </c>
      <c r="V1806" s="3">
        <f t="shared" si="90"/>
        <v>3.0335978026543549</v>
      </c>
    </row>
    <row r="1807" spans="13:22" x14ac:dyDescent="0.25">
      <c r="M1807" s="3">
        <v>1803</v>
      </c>
      <c r="N1807" s="122">
        <f>('CBA Result'!$G$163*_xlfn.GAMMA.INV(T1807,IF($O$2="Railway",$D$31,$D$32),IF($O$2="Railway",$F$31,$F$32)))</f>
        <v>385898506.37126911</v>
      </c>
      <c r="O1807" s="122">
        <f>'CBA Result'!$G$162+'CBA Result'!$G$166+'CBA Result'!$G$167+'CBA Result'!$G$168+'CBA Result'!$G$169</f>
        <v>36081859.323037572</v>
      </c>
      <c r="P1807" s="122">
        <f>'CBA Result'!$G$164+'CBA Result'!$G$165</f>
        <v>3215028601.0041852</v>
      </c>
      <c r="Q1807" s="122">
        <f>'CBA Result'!$G$149</f>
        <v>-2742713597.7746048</v>
      </c>
      <c r="R1807" s="3">
        <v>0.55389052263734928</v>
      </c>
      <c r="S1807" s="122">
        <f t="shared" si="88"/>
        <v>4092078561.0614901</v>
      </c>
      <c r="T1807" s="3">
        <v>0.45897536873663192</v>
      </c>
      <c r="U1807" s="122">
        <f t="shared" si="89"/>
        <v>-1823814291.6981661</v>
      </c>
      <c r="V1807" s="3">
        <f t="shared" si="90"/>
        <v>2.4750650037689557</v>
      </c>
    </row>
    <row r="1808" spans="13:22" x14ac:dyDescent="0.25">
      <c r="M1808" s="3">
        <v>1804</v>
      </c>
      <c r="N1808" s="122">
        <f>('CBA Result'!$G$163*_xlfn.GAMMA.INV(T1808,IF($O$2="Railway",$D$31,$D$32),IF($O$2="Railway",$F$31,$F$32)))</f>
        <v>292483116.86787689</v>
      </c>
      <c r="O1808" s="122">
        <f>'CBA Result'!$G$162+'CBA Result'!$G$166+'CBA Result'!$G$167+'CBA Result'!$G$168+'CBA Result'!$G$169</f>
        <v>36081859.323037572</v>
      </c>
      <c r="P1808" s="122">
        <f>'CBA Result'!$G$164+'CBA Result'!$G$165</f>
        <v>3215028601.0041852</v>
      </c>
      <c r="Q1808" s="122">
        <f>'CBA Result'!$G$149</f>
        <v>-2742713597.7746048</v>
      </c>
      <c r="R1808" s="3">
        <v>0.45105668917076824</v>
      </c>
      <c r="S1808" s="122">
        <f t="shared" si="88"/>
        <v>3649575760.6124148</v>
      </c>
      <c r="T1808" s="3">
        <v>0.20302034030872551</v>
      </c>
      <c r="U1808" s="122">
        <f t="shared" si="89"/>
        <v>-1382319132.6655369</v>
      </c>
      <c r="V1808" s="3">
        <f t="shared" si="90"/>
        <v>2.8778743220693541</v>
      </c>
    </row>
    <row r="1809" spans="13:22" x14ac:dyDescent="0.25">
      <c r="M1809" s="3">
        <v>1805</v>
      </c>
      <c r="N1809" s="122">
        <f>('CBA Result'!$G$163*_xlfn.GAMMA.INV(T1809,IF($O$2="Railway",$D$31,$D$32),IF($O$2="Railway",$F$31,$F$32)))</f>
        <v>395111809.71086812</v>
      </c>
      <c r="O1809" s="122">
        <f>'CBA Result'!$G$162+'CBA Result'!$G$166+'CBA Result'!$G$167+'CBA Result'!$G$168+'CBA Result'!$G$169</f>
        <v>36081859.323037572</v>
      </c>
      <c r="P1809" s="122">
        <f>'CBA Result'!$G$164+'CBA Result'!$G$165</f>
        <v>3215028601.0041852</v>
      </c>
      <c r="Q1809" s="122">
        <f>'CBA Result'!$G$149</f>
        <v>-2742713597.7746048</v>
      </c>
      <c r="R1809" s="3">
        <v>0.61711335993385219</v>
      </c>
      <c r="S1809" s="122">
        <f t="shared" si="88"/>
        <v>4376704067.7048492</v>
      </c>
      <c r="T1809" s="3">
        <v>0.48485038559633076</v>
      </c>
      <c r="U1809" s="122">
        <f t="shared" si="89"/>
        <v>-1867357746.8478599</v>
      </c>
      <c r="V1809" s="3">
        <f t="shared" si="90"/>
        <v>2.5747062901335269</v>
      </c>
    </row>
    <row r="1810" spans="13:22" x14ac:dyDescent="0.25">
      <c r="M1810" s="3">
        <v>1806</v>
      </c>
      <c r="N1810" s="122">
        <f>('CBA Result'!$G$163*_xlfn.GAMMA.INV(T1810,IF($O$2="Railway",$D$31,$D$32),IF($O$2="Railway",$F$31,$F$32)))</f>
        <v>631761896.84486628</v>
      </c>
      <c r="O1810" s="122">
        <f>'CBA Result'!$G$162+'CBA Result'!$G$166+'CBA Result'!$G$167+'CBA Result'!$G$168+'CBA Result'!$G$169</f>
        <v>36081859.323037572</v>
      </c>
      <c r="P1810" s="122">
        <f>'CBA Result'!$G$164+'CBA Result'!$G$165</f>
        <v>3215028601.0041852</v>
      </c>
      <c r="Q1810" s="122">
        <f>'CBA Result'!$G$149</f>
        <v>-2742713597.7746048</v>
      </c>
      <c r="R1810" s="3">
        <v>1.3248727903218516E-2</v>
      </c>
      <c r="S1810" s="122">
        <f t="shared" si="88"/>
        <v>1203906420.5727649</v>
      </c>
      <c r="T1810" s="3">
        <v>0.91460148551223253</v>
      </c>
      <c r="U1810" s="122">
        <f t="shared" si="89"/>
        <v>-2985801596.5147939</v>
      </c>
      <c r="V1810" s="3">
        <f t="shared" si="90"/>
        <v>0.6268836412055937</v>
      </c>
    </row>
    <row r="1811" spans="13:22" x14ac:dyDescent="0.25">
      <c r="M1811" s="3">
        <v>1807</v>
      </c>
      <c r="N1811" s="122">
        <f>('CBA Result'!$G$163*_xlfn.GAMMA.INV(T1811,IF($O$2="Railway",$D$31,$D$32),IF($O$2="Railway",$F$31,$F$32)))</f>
        <v>495326475.95508778</v>
      </c>
      <c r="O1811" s="122">
        <f>'CBA Result'!$G$162+'CBA Result'!$G$166+'CBA Result'!$G$167+'CBA Result'!$G$168+'CBA Result'!$G$169</f>
        <v>36081859.323037572</v>
      </c>
      <c r="P1811" s="122">
        <f>'CBA Result'!$G$164+'CBA Result'!$G$165</f>
        <v>3215028601.0041852</v>
      </c>
      <c r="Q1811" s="122">
        <f>'CBA Result'!$G$149</f>
        <v>-2742713597.7746048</v>
      </c>
      <c r="R1811" s="3">
        <v>8.9791420655578102E-2</v>
      </c>
      <c r="S1811" s="122">
        <f t="shared" si="88"/>
        <v>1929006219.1301236</v>
      </c>
      <c r="T1811" s="3">
        <v>0.72963875003961909</v>
      </c>
      <c r="U1811" s="122">
        <f t="shared" si="89"/>
        <v>-2340987308.8087077</v>
      </c>
      <c r="V1811" s="3">
        <f t="shared" si="90"/>
        <v>1.0510157595259737</v>
      </c>
    </row>
    <row r="1812" spans="13:22" x14ac:dyDescent="0.25">
      <c r="M1812" s="3">
        <v>1808</v>
      </c>
      <c r="N1812" s="122">
        <f>('CBA Result'!$G$163*_xlfn.GAMMA.INV(T1812,IF($O$2="Railway",$D$31,$D$32),IF($O$2="Railway",$F$31,$F$32)))</f>
        <v>610481807.00919437</v>
      </c>
      <c r="O1812" s="122">
        <f>'CBA Result'!$G$162+'CBA Result'!$G$166+'CBA Result'!$G$167+'CBA Result'!$G$168+'CBA Result'!$G$169</f>
        <v>36081859.323037572</v>
      </c>
      <c r="P1812" s="122">
        <f>'CBA Result'!$G$164+'CBA Result'!$G$165</f>
        <v>3215028601.0041852</v>
      </c>
      <c r="Q1812" s="122">
        <f>'CBA Result'!$G$149</f>
        <v>-2742713597.7746048</v>
      </c>
      <c r="R1812" s="3">
        <v>0.91348283163193655</v>
      </c>
      <c r="S1812" s="122">
        <f t="shared" si="88"/>
        <v>6212681512.8833389</v>
      </c>
      <c r="T1812" s="3">
        <v>0.89597591649719432</v>
      </c>
      <c r="U1812" s="122">
        <f t="shared" si="89"/>
        <v>-2885228696.3088012</v>
      </c>
      <c r="V1812" s="3">
        <f t="shared" si="90"/>
        <v>2.3773661990783959</v>
      </c>
    </row>
    <row r="1813" spans="13:22" x14ac:dyDescent="0.25">
      <c r="M1813" s="3">
        <v>1809</v>
      </c>
      <c r="N1813" s="122">
        <f>('CBA Result'!$G$163*_xlfn.GAMMA.INV(T1813,IF($O$2="Railway",$D$31,$D$32),IF($O$2="Railway",$F$31,$F$32)))</f>
        <v>595473586.17459536</v>
      </c>
      <c r="O1813" s="122">
        <f>'CBA Result'!$G$162+'CBA Result'!$G$166+'CBA Result'!$G$167+'CBA Result'!$G$168+'CBA Result'!$G$169</f>
        <v>36081859.323037572</v>
      </c>
      <c r="P1813" s="122">
        <f>'CBA Result'!$G$164+'CBA Result'!$G$165</f>
        <v>3215028601.0041852</v>
      </c>
      <c r="Q1813" s="122">
        <f>'CBA Result'!$G$149</f>
        <v>-2742713597.7746048</v>
      </c>
      <c r="R1813" s="3">
        <v>0.21863965255216278</v>
      </c>
      <c r="S1813" s="122">
        <f t="shared" si="88"/>
        <v>2633785240.1538534</v>
      </c>
      <c r="T1813" s="3">
        <v>0.88087508042375562</v>
      </c>
      <c r="U1813" s="122">
        <f t="shared" si="89"/>
        <v>-2814297590.851841</v>
      </c>
      <c r="V1813" s="3">
        <f t="shared" si="90"/>
        <v>1.1602684436307684</v>
      </c>
    </row>
    <row r="1814" spans="13:22" x14ac:dyDescent="0.25">
      <c r="M1814" s="3">
        <v>1810</v>
      </c>
      <c r="N1814" s="122">
        <f>('CBA Result'!$G$163*_xlfn.GAMMA.INV(T1814,IF($O$2="Railway",$D$31,$D$32),IF($O$2="Railway",$F$31,$F$32)))</f>
        <v>481159642.95664132</v>
      </c>
      <c r="O1814" s="122">
        <f>'CBA Result'!$G$162+'CBA Result'!$G$166+'CBA Result'!$G$167+'CBA Result'!$G$168+'CBA Result'!$G$169</f>
        <v>36081859.323037572</v>
      </c>
      <c r="P1814" s="122">
        <f>'CBA Result'!$G$164+'CBA Result'!$G$165</f>
        <v>3215028601.0041852</v>
      </c>
      <c r="Q1814" s="122">
        <f>'CBA Result'!$G$149</f>
        <v>-2742713597.7746048</v>
      </c>
      <c r="R1814" s="3">
        <v>0.83089186510454827</v>
      </c>
      <c r="S1814" s="122">
        <f t="shared" si="88"/>
        <v>5537940614.750433</v>
      </c>
      <c r="T1814" s="3">
        <v>0.70038741489498435</v>
      </c>
      <c r="U1814" s="122">
        <f t="shared" si="89"/>
        <v>-2274032728.6170712</v>
      </c>
      <c r="V1814" s="3">
        <f t="shared" si="90"/>
        <v>2.6627506459471704</v>
      </c>
    </row>
    <row r="1815" spans="13:22" x14ac:dyDescent="0.25">
      <c r="M1815" s="3">
        <v>1811</v>
      </c>
      <c r="N1815" s="122">
        <f>('CBA Result'!$G$163*_xlfn.GAMMA.INV(T1815,IF($O$2="Railway",$D$31,$D$32),IF($O$2="Railway",$F$31,$F$32)))</f>
        <v>308106167.20349842</v>
      </c>
      <c r="O1815" s="122">
        <f>'CBA Result'!$G$162+'CBA Result'!$G$166+'CBA Result'!$G$167+'CBA Result'!$G$168+'CBA Result'!$G$169</f>
        <v>36081859.323037572</v>
      </c>
      <c r="P1815" s="122">
        <f>'CBA Result'!$G$164+'CBA Result'!$G$165</f>
        <v>3215028601.0041852</v>
      </c>
      <c r="Q1815" s="122">
        <f>'CBA Result'!$G$149</f>
        <v>-2742713597.7746048</v>
      </c>
      <c r="R1815" s="3">
        <v>0.47129322288194597</v>
      </c>
      <c r="S1815" s="122">
        <f t="shared" si="88"/>
        <v>3735510793.1559386</v>
      </c>
      <c r="T1815" s="3">
        <v>0.24224784414543243</v>
      </c>
      <c r="U1815" s="122">
        <f t="shared" si="89"/>
        <v>-1456156014.6736083</v>
      </c>
      <c r="V1815" s="3">
        <f t="shared" si="90"/>
        <v>2.8016907381980793</v>
      </c>
    </row>
    <row r="1816" spans="13:22" x14ac:dyDescent="0.25">
      <c r="M1816" s="3">
        <v>1812</v>
      </c>
      <c r="N1816" s="122">
        <f>('CBA Result'!$G$163*_xlfn.GAMMA.INV(T1816,IF($O$2="Railway",$D$31,$D$32),IF($O$2="Railway",$F$31,$F$32)))</f>
        <v>292299462.30569786</v>
      </c>
      <c r="O1816" s="122">
        <f>'CBA Result'!$G$162+'CBA Result'!$G$166+'CBA Result'!$G$167+'CBA Result'!$G$168+'CBA Result'!$G$169</f>
        <v>36081859.323037572</v>
      </c>
      <c r="P1816" s="122">
        <f>'CBA Result'!$G$164+'CBA Result'!$G$165</f>
        <v>3215028601.0041852</v>
      </c>
      <c r="Q1816" s="122">
        <f>'CBA Result'!$G$149</f>
        <v>-2742713597.7746048</v>
      </c>
      <c r="R1816" s="3">
        <v>0.30357593700315089</v>
      </c>
      <c r="S1816" s="122">
        <f t="shared" si="88"/>
        <v>3019784261.8862109</v>
      </c>
      <c r="T1816" s="3">
        <v>0.20257496309440615</v>
      </c>
      <c r="U1816" s="122">
        <f t="shared" si="89"/>
        <v>-1381451153.6251736</v>
      </c>
      <c r="V1816" s="3">
        <f t="shared" si="90"/>
        <v>2.4236583209828044</v>
      </c>
    </row>
    <row r="1817" spans="13:22" x14ac:dyDescent="0.25">
      <c r="M1817" s="3">
        <v>1813</v>
      </c>
      <c r="N1817" s="122">
        <f>('CBA Result'!$G$163*_xlfn.GAMMA.INV(T1817,IF($O$2="Railway",$D$31,$D$32),IF($O$2="Railway",$F$31,$F$32)))</f>
        <v>645514404.531901</v>
      </c>
      <c r="O1817" s="122">
        <f>'CBA Result'!$G$162+'CBA Result'!$G$166+'CBA Result'!$G$167+'CBA Result'!$G$168+'CBA Result'!$G$169</f>
        <v>36081859.323037572</v>
      </c>
      <c r="P1817" s="122">
        <f>'CBA Result'!$G$164+'CBA Result'!$G$165</f>
        <v>3215028601.0041852</v>
      </c>
      <c r="Q1817" s="122">
        <f>'CBA Result'!$G$149</f>
        <v>-2742713597.7746048</v>
      </c>
      <c r="R1817" s="3">
        <v>0.1580770426253435</v>
      </c>
      <c r="S1817" s="122">
        <f t="shared" si="88"/>
        <v>2330703982.9266648</v>
      </c>
      <c r="T1817" s="3">
        <v>0.92505410811079702</v>
      </c>
      <c r="U1817" s="122">
        <f t="shared" si="89"/>
        <v>-3050798013.0652423</v>
      </c>
      <c r="V1817" s="3">
        <f t="shared" si="90"/>
        <v>0.98738108320551876</v>
      </c>
    </row>
    <row r="1818" spans="13:22" x14ac:dyDescent="0.25">
      <c r="M1818" s="3">
        <v>1814</v>
      </c>
      <c r="N1818" s="122">
        <f>('CBA Result'!$G$163*_xlfn.GAMMA.INV(T1818,IF($O$2="Railway",$D$31,$D$32),IF($O$2="Railway",$F$31,$F$32)))</f>
        <v>247087988.13827628</v>
      </c>
      <c r="O1818" s="122">
        <f>'CBA Result'!$G$162+'CBA Result'!$G$166+'CBA Result'!$G$167+'CBA Result'!$G$168+'CBA Result'!$G$169</f>
        <v>36081859.323037572</v>
      </c>
      <c r="P1818" s="122">
        <f>'CBA Result'!$G$164+'CBA Result'!$G$165</f>
        <v>3215028601.0041852</v>
      </c>
      <c r="Q1818" s="122">
        <f>'CBA Result'!$G$149</f>
        <v>-2742713597.7746048</v>
      </c>
      <c r="R1818" s="3">
        <v>0.61582409689974227</v>
      </c>
      <c r="S1818" s="122">
        <f t="shared" si="88"/>
        <v>4370752496.6087456</v>
      </c>
      <c r="T1818" s="3">
        <v>0.10680749445996285</v>
      </c>
      <c r="U1818" s="122">
        <f t="shared" si="89"/>
        <v>-1167774937.2783954</v>
      </c>
      <c r="V1818" s="3">
        <f t="shared" si="90"/>
        <v>3.9852904832128395</v>
      </c>
    </row>
    <row r="1819" spans="13:22" x14ac:dyDescent="0.25">
      <c r="M1819" s="3">
        <v>1815</v>
      </c>
      <c r="N1819" s="122">
        <f>('CBA Result'!$G$163*_xlfn.GAMMA.INV(T1819,IF($O$2="Railway",$D$31,$D$32),IF($O$2="Railway",$F$31,$F$32)))</f>
        <v>416303062.66887462</v>
      </c>
      <c r="O1819" s="122">
        <f>'CBA Result'!$G$162+'CBA Result'!$G$166+'CBA Result'!$G$167+'CBA Result'!$G$168+'CBA Result'!$G$169</f>
        <v>36081859.323037572</v>
      </c>
      <c r="P1819" s="122">
        <f>'CBA Result'!$G$164+'CBA Result'!$G$165</f>
        <v>3215028601.0041852</v>
      </c>
      <c r="Q1819" s="122">
        <f>'CBA Result'!$G$149</f>
        <v>-2742713597.7746048</v>
      </c>
      <c r="R1819" s="3">
        <v>0.56170185113029092</v>
      </c>
      <c r="S1819" s="122">
        <f t="shared" si="88"/>
        <v>4126547393.0141644</v>
      </c>
      <c r="T1819" s="3">
        <v>0.54293593198882362</v>
      </c>
      <c r="U1819" s="122">
        <f t="shared" si="89"/>
        <v>-1967510790.629324</v>
      </c>
      <c r="V1819" s="3">
        <f t="shared" si="90"/>
        <v>2.3272717673591354</v>
      </c>
    </row>
    <row r="1820" spans="13:22" x14ac:dyDescent="0.25">
      <c r="M1820" s="3">
        <v>1816</v>
      </c>
      <c r="N1820" s="122">
        <f>('CBA Result'!$G$163*_xlfn.GAMMA.INV(T1820,IF($O$2="Railway",$D$31,$D$32),IF($O$2="Railway",$F$31,$F$32)))</f>
        <v>257980830.85053629</v>
      </c>
      <c r="O1820" s="122">
        <f>'CBA Result'!$G$162+'CBA Result'!$G$166+'CBA Result'!$G$167+'CBA Result'!$G$168+'CBA Result'!$G$169</f>
        <v>36081859.323037572</v>
      </c>
      <c r="P1820" s="122">
        <f>'CBA Result'!$G$164+'CBA Result'!$G$165</f>
        <v>3215028601.0041852</v>
      </c>
      <c r="Q1820" s="122">
        <f>'CBA Result'!$G$149</f>
        <v>-2742713597.7746048</v>
      </c>
      <c r="R1820" s="3">
        <v>0.12124729695348158</v>
      </c>
      <c r="S1820" s="122">
        <f t="shared" si="88"/>
        <v>2125486135.5580189</v>
      </c>
      <c r="T1820" s="3">
        <v>0.12711691875957853</v>
      </c>
      <c r="U1820" s="122">
        <f t="shared" si="89"/>
        <v>-1219256147.7206216</v>
      </c>
      <c r="V1820" s="3">
        <f t="shared" si="90"/>
        <v>1.9844466892825576</v>
      </c>
    </row>
    <row r="1821" spans="13:22" x14ac:dyDescent="0.25">
      <c r="M1821" s="3">
        <v>1817</v>
      </c>
      <c r="N1821" s="122">
        <f>('CBA Result'!$G$163*_xlfn.GAMMA.INV(T1821,IF($O$2="Railway",$D$31,$D$32),IF($O$2="Railway",$F$31,$F$32)))</f>
        <v>486192182.8962332</v>
      </c>
      <c r="O1821" s="122">
        <f>'CBA Result'!$G$162+'CBA Result'!$G$166+'CBA Result'!$G$167+'CBA Result'!$G$168+'CBA Result'!$G$169</f>
        <v>36081859.323037572</v>
      </c>
      <c r="P1821" s="122">
        <f>'CBA Result'!$G$164+'CBA Result'!$G$165</f>
        <v>3215028601.0041852</v>
      </c>
      <c r="Q1821" s="122">
        <f>'CBA Result'!$G$149</f>
        <v>-2742713597.7746048</v>
      </c>
      <c r="R1821" s="3">
        <v>0.23679004254094604</v>
      </c>
      <c r="S1821" s="122">
        <f t="shared" si="88"/>
        <v>2719149254.7622528</v>
      </c>
      <c r="T1821" s="3">
        <v>0.7110064292318532</v>
      </c>
      <c r="U1821" s="122">
        <f t="shared" si="89"/>
        <v>-2297817268.1108289</v>
      </c>
      <c r="V1821" s="3">
        <f t="shared" si="90"/>
        <v>1.4106532063998669</v>
      </c>
    </row>
    <row r="1822" spans="13:22" x14ac:dyDescent="0.25">
      <c r="M1822" s="3">
        <v>1818</v>
      </c>
      <c r="N1822" s="122">
        <f>('CBA Result'!$G$163*_xlfn.GAMMA.INV(T1822,IF($O$2="Railway",$D$31,$D$32),IF($O$2="Railway",$F$31,$F$32)))</f>
        <v>299714404.81445801</v>
      </c>
      <c r="O1822" s="122">
        <f>'CBA Result'!$G$162+'CBA Result'!$G$166+'CBA Result'!$G$167+'CBA Result'!$G$168+'CBA Result'!$G$169</f>
        <v>36081859.323037572</v>
      </c>
      <c r="P1822" s="122">
        <f>'CBA Result'!$G$164+'CBA Result'!$G$165</f>
        <v>3215028601.0041852</v>
      </c>
      <c r="Q1822" s="122">
        <f>'CBA Result'!$G$149</f>
        <v>-2742713597.7746048</v>
      </c>
      <c r="R1822" s="3">
        <v>0.24372827072078451</v>
      </c>
      <c r="S1822" s="122">
        <f t="shared" si="88"/>
        <v>2751285506.5732174</v>
      </c>
      <c r="T1822" s="3">
        <v>0.22085901381355599</v>
      </c>
      <c r="U1822" s="122">
        <f t="shared" si="89"/>
        <v>-1416495285.4275036</v>
      </c>
      <c r="V1822" s="3">
        <f t="shared" si="90"/>
        <v>2.1793801945334539</v>
      </c>
    </row>
    <row r="1823" spans="13:22" x14ac:dyDescent="0.25">
      <c r="M1823" s="3">
        <v>1819</v>
      </c>
      <c r="N1823" s="122">
        <f>('CBA Result'!$G$163*_xlfn.GAMMA.INV(T1823,IF($O$2="Railway",$D$31,$D$32),IF($O$2="Railway",$F$31,$F$32)))</f>
        <v>267500416.66092208</v>
      </c>
      <c r="O1823" s="122">
        <f>'CBA Result'!$G$162+'CBA Result'!$G$166+'CBA Result'!$G$167+'CBA Result'!$G$168+'CBA Result'!$G$169</f>
        <v>36081859.323037572</v>
      </c>
      <c r="P1823" s="122">
        <f>'CBA Result'!$G$164+'CBA Result'!$G$165</f>
        <v>3215028601.0041852</v>
      </c>
      <c r="Q1823" s="122">
        <f>'CBA Result'!$G$149</f>
        <v>-2742713597.7746048</v>
      </c>
      <c r="R1823" s="3">
        <v>0.45280955660969735</v>
      </c>
      <c r="S1823" s="122">
        <f t="shared" si="88"/>
        <v>3657007798.1166067</v>
      </c>
      <c r="T1823" s="3">
        <v>0.14638146784409145</v>
      </c>
      <c r="U1823" s="122">
        <f t="shared" si="89"/>
        <v>-1264247139.8218579</v>
      </c>
      <c r="V1823" s="3">
        <f t="shared" si="90"/>
        <v>3.1327656985315735</v>
      </c>
    </row>
    <row r="1824" spans="13:22" x14ac:dyDescent="0.25">
      <c r="M1824" s="3">
        <v>1820</v>
      </c>
      <c r="N1824" s="122">
        <f>('CBA Result'!$G$163*_xlfn.GAMMA.INV(T1824,IF($O$2="Railway",$D$31,$D$32),IF($O$2="Railway",$F$31,$F$32)))</f>
        <v>408564356.92467868</v>
      </c>
      <c r="O1824" s="122">
        <f>'CBA Result'!$G$162+'CBA Result'!$G$166+'CBA Result'!$G$167+'CBA Result'!$G$168+'CBA Result'!$G$169</f>
        <v>36081859.323037572</v>
      </c>
      <c r="P1824" s="122">
        <f>'CBA Result'!$G$164+'CBA Result'!$G$165</f>
        <v>3215028601.0041852</v>
      </c>
      <c r="Q1824" s="122">
        <f>'CBA Result'!$G$149</f>
        <v>-2742713597.7746048</v>
      </c>
      <c r="R1824" s="3">
        <v>5.0138667388781033E-2</v>
      </c>
      <c r="S1824" s="122">
        <f t="shared" si="88"/>
        <v>1629762517.2915568</v>
      </c>
      <c r="T1824" s="3">
        <v>0.52199888982412346</v>
      </c>
      <c r="U1824" s="122">
        <f t="shared" si="89"/>
        <v>-1930936505.1566241</v>
      </c>
      <c r="V1824" s="3">
        <f t="shared" si="90"/>
        <v>1.0743018882285886</v>
      </c>
    </row>
    <row r="1825" spans="13:22" x14ac:dyDescent="0.25">
      <c r="M1825" s="3">
        <v>1821</v>
      </c>
      <c r="N1825" s="122">
        <f>('CBA Result'!$G$163*_xlfn.GAMMA.INV(T1825,IF($O$2="Railway",$D$31,$D$32),IF($O$2="Railway",$F$31,$F$32)))</f>
        <v>438276306.92857021</v>
      </c>
      <c r="O1825" s="122">
        <f>'CBA Result'!$G$162+'CBA Result'!$G$166+'CBA Result'!$G$167+'CBA Result'!$G$168+'CBA Result'!$G$169</f>
        <v>36081859.323037572</v>
      </c>
      <c r="P1825" s="122">
        <f>'CBA Result'!$G$164+'CBA Result'!$G$165</f>
        <v>3215028601.0041852</v>
      </c>
      <c r="Q1825" s="122">
        <f>'CBA Result'!$G$149</f>
        <v>-2742713597.7746048</v>
      </c>
      <c r="R1825" s="3">
        <v>0.6382328723485301</v>
      </c>
      <c r="S1825" s="122">
        <f t="shared" si="88"/>
        <v>4475260963.150754</v>
      </c>
      <c r="T1825" s="3">
        <v>0.6002103624769497</v>
      </c>
      <c r="U1825" s="122">
        <f t="shared" si="89"/>
        <v>-2071359642.7346277</v>
      </c>
      <c r="V1825" s="3">
        <f t="shared" si="90"/>
        <v>2.3895508183541851</v>
      </c>
    </row>
    <row r="1826" spans="13:22" x14ac:dyDescent="0.25">
      <c r="M1826" s="3">
        <v>1822</v>
      </c>
      <c r="N1826" s="122">
        <f>('CBA Result'!$G$163*_xlfn.GAMMA.INV(T1826,IF($O$2="Railway",$D$31,$D$32),IF($O$2="Railway",$F$31,$F$32)))</f>
        <v>152661878.07356232</v>
      </c>
      <c r="O1826" s="122">
        <f>'CBA Result'!$G$162+'CBA Result'!$G$166+'CBA Result'!$G$167+'CBA Result'!$G$168+'CBA Result'!$G$169</f>
        <v>36081859.323037572</v>
      </c>
      <c r="P1826" s="122">
        <f>'CBA Result'!$G$164+'CBA Result'!$G$165</f>
        <v>3215028601.0041852</v>
      </c>
      <c r="Q1826" s="122">
        <f>'CBA Result'!$G$149</f>
        <v>-2742713597.7746048</v>
      </c>
      <c r="R1826" s="3">
        <v>0.88313336418700439</v>
      </c>
      <c r="S1826" s="122">
        <f t="shared" si="88"/>
        <v>5932586684.4667301</v>
      </c>
      <c r="T1826" s="3">
        <v>1.0322947677736782E-2</v>
      </c>
      <c r="U1826" s="122">
        <f t="shared" si="89"/>
        <v>-721502961.09250581</v>
      </c>
      <c r="V1826" s="3">
        <f t="shared" si="90"/>
        <v>8.4841376293097408</v>
      </c>
    </row>
    <row r="1827" spans="13:22" x14ac:dyDescent="0.25">
      <c r="M1827" s="3">
        <v>1823</v>
      </c>
      <c r="N1827" s="122">
        <f>('CBA Result'!$G$163*_xlfn.GAMMA.INV(T1827,IF($O$2="Railway",$D$31,$D$32),IF($O$2="Railway",$F$31,$F$32)))</f>
        <v>234232968.85823095</v>
      </c>
      <c r="O1827" s="122">
        <f>'CBA Result'!$G$162+'CBA Result'!$G$166+'CBA Result'!$G$167+'CBA Result'!$G$168+'CBA Result'!$G$169</f>
        <v>36081859.323037572</v>
      </c>
      <c r="P1827" s="122">
        <f>'CBA Result'!$G$164+'CBA Result'!$G$165</f>
        <v>3215028601.0041852</v>
      </c>
      <c r="Q1827" s="122">
        <f>'CBA Result'!$G$149</f>
        <v>-2742713597.7746048</v>
      </c>
      <c r="R1827" s="3">
        <v>0.26152364251037197</v>
      </c>
      <c r="S1827" s="122">
        <f t="shared" si="88"/>
        <v>2832619389.0729322</v>
      </c>
      <c r="T1827" s="3">
        <v>8.5330979634967719E-2</v>
      </c>
      <c r="U1827" s="122">
        <f t="shared" si="89"/>
        <v>-1107020185.715699</v>
      </c>
      <c r="V1827" s="3">
        <f t="shared" si="90"/>
        <v>2.8029608288019832</v>
      </c>
    </row>
    <row r="1828" spans="13:22" x14ac:dyDescent="0.25">
      <c r="M1828" s="3">
        <v>1824</v>
      </c>
      <c r="N1828" s="122">
        <f>('CBA Result'!$G$163*_xlfn.GAMMA.INV(T1828,IF($O$2="Railway",$D$31,$D$32),IF($O$2="Railway",$F$31,$F$32)))</f>
        <v>335764431.77059358</v>
      </c>
      <c r="O1828" s="122">
        <f>'CBA Result'!$G$162+'CBA Result'!$G$166+'CBA Result'!$G$167+'CBA Result'!$G$168+'CBA Result'!$G$169</f>
        <v>36081859.323037572</v>
      </c>
      <c r="P1828" s="122">
        <f>'CBA Result'!$G$164+'CBA Result'!$G$165</f>
        <v>3215028601.0041852</v>
      </c>
      <c r="Q1828" s="122">
        <f>'CBA Result'!$G$149</f>
        <v>-2742713597.7746048</v>
      </c>
      <c r="R1828" s="3">
        <v>0.41343109384919641</v>
      </c>
      <c r="S1828" s="122">
        <f t="shared" si="88"/>
        <v>3490300777.2742696</v>
      </c>
      <c r="T1828" s="3">
        <v>0.31683728813970613</v>
      </c>
      <c r="U1828" s="122">
        <f t="shared" si="89"/>
        <v>-1586873126.4742587</v>
      </c>
      <c r="V1828" s="3">
        <f t="shared" si="90"/>
        <v>2.4338096120821482</v>
      </c>
    </row>
    <row r="1829" spans="13:22" x14ac:dyDescent="0.25">
      <c r="M1829" s="3">
        <v>1825</v>
      </c>
      <c r="N1829" s="122">
        <f>('CBA Result'!$G$163*_xlfn.GAMMA.INV(T1829,IF($O$2="Railway",$D$31,$D$32),IF($O$2="Railway",$F$31,$F$32)))</f>
        <v>227212704.51810667</v>
      </c>
      <c r="O1829" s="122">
        <f>'CBA Result'!$G$162+'CBA Result'!$G$166+'CBA Result'!$G$167+'CBA Result'!$G$168+'CBA Result'!$G$169</f>
        <v>36081859.323037572</v>
      </c>
      <c r="P1829" s="122">
        <f>'CBA Result'!$G$164+'CBA Result'!$G$165</f>
        <v>3215028601.0041852</v>
      </c>
      <c r="Q1829" s="122">
        <f>'CBA Result'!$G$149</f>
        <v>-2742713597.7746048</v>
      </c>
      <c r="R1829" s="3">
        <v>9.144307806615426E-2</v>
      </c>
      <c r="S1829" s="122">
        <f t="shared" si="88"/>
        <v>1939991414.9260976</v>
      </c>
      <c r="T1829" s="3">
        <v>7.4769171183698413E-2</v>
      </c>
      <c r="U1829" s="122">
        <f t="shared" si="89"/>
        <v>-1073841362.2073762</v>
      </c>
      <c r="V1829" s="3">
        <f t="shared" si="90"/>
        <v>2.0517797659034032</v>
      </c>
    </row>
    <row r="1830" spans="13:22" x14ac:dyDescent="0.25">
      <c r="M1830" s="3">
        <v>1826</v>
      </c>
      <c r="N1830" s="122">
        <f>('CBA Result'!$G$163*_xlfn.GAMMA.INV(T1830,IF($O$2="Railway",$D$31,$D$32),IF($O$2="Railway",$F$31,$F$32)))</f>
        <v>321448036.72787577</v>
      </c>
      <c r="O1830" s="122">
        <f>'CBA Result'!$G$162+'CBA Result'!$G$166+'CBA Result'!$G$167+'CBA Result'!$G$168+'CBA Result'!$G$169</f>
        <v>36081859.323037572</v>
      </c>
      <c r="P1830" s="122">
        <f>'CBA Result'!$G$164+'CBA Result'!$G$165</f>
        <v>3215028601.0041852</v>
      </c>
      <c r="Q1830" s="122">
        <f>'CBA Result'!$G$149</f>
        <v>-2742713597.7746048</v>
      </c>
      <c r="R1830" s="3">
        <v>0.13127167103874759</v>
      </c>
      <c r="S1830" s="122">
        <f t="shared" si="88"/>
        <v>2183500440.3109899</v>
      </c>
      <c r="T1830" s="3">
        <v>0.27755610464916258</v>
      </c>
      <c r="U1830" s="122">
        <f t="shared" si="89"/>
        <v>-1519211693.6015825</v>
      </c>
      <c r="V1830" s="3">
        <f t="shared" si="90"/>
        <v>1.6725979315877326</v>
      </c>
    </row>
    <row r="1831" spans="13:22" x14ac:dyDescent="0.25">
      <c r="M1831" s="3">
        <v>1827</v>
      </c>
      <c r="N1831" s="122">
        <f>('CBA Result'!$G$163*_xlfn.GAMMA.INV(T1831,IF($O$2="Railway",$D$31,$D$32),IF($O$2="Railway",$F$31,$F$32)))</f>
        <v>576163537.71426988</v>
      </c>
      <c r="O1831" s="122">
        <f>'CBA Result'!$G$162+'CBA Result'!$G$166+'CBA Result'!$G$167+'CBA Result'!$G$168+'CBA Result'!$G$169</f>
        <v>36081859.323037572</v>
      </c>
      <c r="P1831" s="122">
        <f>'CBA Result'!$G$164+'CBA Result'!$G$165</f>
        <v>3215028601.0041852</v>
      </c>
      <c r="Q1831" s="122">
        <f>'CBA Result'!$G$149</f>
        <v>-2742713597.7746048</v>
      </c>
      <c r="R1831" s="3">
        <v>0.25044723212689091</v>
      </c>
      <c r="S1831" s="122">
        <f t="shared" si="88"/>
        <v>2782170807.699007</v>
      </c>
      <c r="T1831" s="3">
        <v>0.85882412755557092</v>
      </c>
      <c r="U1831" s="122">
        <f t="shared" si="89"/>
        <v>-2723035402.0279155</v>
      </c>
      <c r="V1831" s="3">
        <f t="shared" si="90"/>
        <v>1.2465560316286761</v>
      </c>
    </row>
    <row r="1832" spans="13:22" x14ac:dyDescent="0.25">
      <c r="M1832" s="3">
        <v>1828</v>
      </c>
      <c r="N1832" s="122">
        <f>('CBA Result'!$G$163*_xlfn.GAMMA.INV(T1832,IF($O$2="Railway",$D$31,$D$32),IF($O$2="Railway",$F$31,$F$32)))</f>
        <v>453798527.9220413</v>
      </c>
      <c r="O1832" s="122">
        <f>'CBA Result'!$G$162+'CBA Result'!$G$166+'CBA Result'!$G$167+'CBA Result'!$G$168+'CBA Result'!$G$169</f>
        <v>36081859.323037572</v>
      </c>
      <c r="P1832" s="122">
        <f>'CBA Result'!$G$164+'CBA Result'!$G$165</f>
        <v>3215028601.0041852</v>
      </c>
      <c r="Q1832" s="122">
        <f>'CBA Result'!$G$149</f>
        <v>-2742713597.7746048</v>
      </c>
      <c r="R1832" s="3">
        <v>0.26119140881554093</v>
      </c>
      <c r="S1832" s="122">
        <f t="shared" si="88"/>
        <v>2831114182.3408093</v>
      </c>
      <c r="T1832" s="3">
        <v>0.63839069878725652</v>
      </c>
      <c r="U1832" s="122">
        <f t="shared" si="89"/>
        <v>-2144719990.1300991</v>
      </c>
      <c r="V1832" s="3">
        <f t="shared" si="90"/>
        <v>1.5484513525630152</v>
      </c>
    </row>
    <row r="1833" spans="13:22" x14ac:dyDescent="0.25">
      <c r="M1833" s="3">
        <v>1829</v>
      </c>
      <c r="N1833" s="122">
        <f>('CBA Result'!$G$163*_xlfn.GAMMA.INV(T1833,IF($O$2="Railway",$D$31,$D$32),IF($O$2="Railway",$F$31,$F$32)))</f>
        <v>341427061.41841972</v>
      </c>
      <c r="O1833" s="122">
        <f>'CBA Result'!$G$162+'CBA Result'!$G$166+'CBA Result'!$G$167+'CBA Result'!$G$168+'CBA Result'!$G$169</f>
        <v>36081859.323037572</v>
      </c>
      <c r="P1833" s="122">
        <f>'CBA Result'!$G$164+'CBA Result'!$G$165</f>
        <v>3215028601.0041852</v>
      </c>
      <c r="Q1833" s="122">
        <f>'CBA Result'!$G$149</f>
        <v>-2742713597.7746048</v>
      </c>
      <c r="R1833" s="3">
        <v>0.63534669489111539</v>
      </c>
      <c r="S1833" s="122">
        <f t="shared" si="88"/>
        <v>4461668513.7250938</v>
      </c>
      <c r="T1833" s="3">
        <v>0.33266922187295578</v>
      </c>
      <c r="U1833" s="122">
        <f t="shared" si="89"/>
        <v>-1613635564.5500436</v>
      </c>
      <c r="V1833" s="3">
        <f t="shared" si="90"/>
        <v>2.9989283458907514</v>
      </c>
    </row>
    <row r="1834" spans="13:22" x14ac:dyDescent="0.25">
      <c r="M1834" s="3">
        <v>1830</v>
      </c>
      <c r="N1834" s="122">
        <f>('CBA Result'!$G$163*_xlfn.GAMMA.INV(T1834,IF($O$2="Railway",$D$31,$D$32),IF($O$2="Railway",$F$31,$F$32)))</f>
        <v>271289703.24494427</v>
      </c>
      <c r="O1834" s="122">
        <f>'CBA Result'!$G$162+'CBA Result'!$G$166+'CBA Result'!$G$167+'CBA Result'!$G$168+'CBA Result'!$G$169</f>
        <v>36081859.323037572</v>
      </c>
      <c r="P1834" s="122">
        <f>'CBA Result'!$G$164+'CBA Result'!$G$165</f>
        <v>3215028601.0041852</v>
      </c>
      <c r="Q1834" s="122">
        <f>'CBA Result'!$G$149</f>
        <v>-2742713597.7746048</v>
      </c>
      <c r="R1834" s="3">
        <v>0.37431530584823136</v>
      </c>
      <c r="S1834" s="122">
        <f t="shared" si="88"/>
        <v>3324462797.503654</v>
      </c>
      <c r="T1834" s="3">
        <v>0.15442531453752528</v>
      </c>
      <c r="U1834" s="122">
        <f t="shared" si="89"/>
        <v>-1282155877.257164</v>
      </c>
      <c r="V1834" s="3">
        <f t="shared" si="90"/>
        <v>2.8325997053033771</v>
      </c>
    </row>
    <row r="1835" spans="13:22" x14ac:dyDescent="0.25">
      <c r="M1835" s="3">
        <v>1831</v>
      </c>
      <c r="N1835" s="122">
        <f>('CBA Result'!$G$163*_xlfn.GAMMA.INV(T1835,IF($O$2="Railway",$D$31,$D$32),IF($O$2="Railway",$F$31,$F$32)))</f>
        <v>175273967.54963422</v>
      </c>
      <c r="O1835" s="122">
        <f>'CBA Result'!$G$162+'CBA Result'!$G$166+'CBA Result'!$G$167+'CBA Result'!$G$168+'CBA Result'!$G$169</f>
        <v>36081859.323037572</v>
      </c>
      <c r="P1835" s="122">
        <f>'CBA Result'!$G$164+'CBA Result'!$G$165</f>
        <v>3215028601.0041852</v>
      </c>
      <c r="Q1835" s="122">
        <f>'CBA Result'!$G$149</f>
        <v>-2742713597.7746048</v>
      </c>
      <c r="R1835" s="3">
        <v>0.9833794066223438</v>
      </c>
      <c r="S1835" s="122">
        <f t="shared" si="88"/>
        <v>7307122776.8683138</v>
      </c>
      <c r="T1835" s="3">
        <v>2.1573914183163234E-2</v>
      </c>
      <c r="U1835" s="122">
        <f t="shared" si="89"/>
        <v>-828371091.62613583</v>
      </c>
      <c r="V1835" s="3">
        <f t="shared" si="90"/>
        <v>9.0762204038069694</v>
      </c>
    </row>
    <row r="1836" spans="13:22" x14ac:dyDescent="0.25">
      <c r="M1836" s="3">
        <v>1832</v>
      </c>
      <c r="N1836" s="122">
        <f>('CBA Result'!$G$163*_xlfn.GAMMA.INV(T1836,IF($O$2="Railway",$D$31,$D$32),IF($O$2="Railway",$F$31,$F$32)))</f>
        <v>830948709.06923914</v>
      </c>
      <c r="O1836" s="122">
        <f>'CBA Result'!$G$162+'CBA Result'!$G$166+'CBA Result'!$G$167+'CBA Result'!$G$168+'CBA Result'!$G$169</f>
        <v>36081859.323037572</v>
      </c>
      <c r="P1836" s="122">
        <f>'CBA Result'!$G$164+'CBA Result'!$G$165</f>
        <v>3215028601.0041852</v>
      </c>
      <c r="Q1836" s="122">
        <f>'CBA Result'!$G$149</f>
        <v>-2742713597.7746048</v>
      </c>
      <c r="R1836" s="3">
        <v>4.5915379669617673E-2</v>
      </c>
      <c r="S1836" s="122">
        <f t="shared" si="88"/>
        <v>1592080037.2291079</v>
      </c>
      <c r="T1836" s="3">
        <v>0.98944427924152434</v>
      </c>
      <c r="U1836" s="122">
        <f t="shared" si="89"/>
        <v>-3927188383.0785713</v>
      </c>
      <c r="V1836" s="3">
        <f t="shared" si="90"/>
        <v>0.62617587081311787</v>
      </c>
    </row>
    <row r="1837" spans="13:22" x14ac:dyDescent="0.25">
      <c r="M1837" s="3">
        <v>1833</v>
      </c>
      <c r="N1837" s="122">
        <f>('CBA Result'!$G$163*_xlfn.GAMMA.INV(T1837,IF($O$2="Railway",$D$31,$D$32),IF($O$2="Railway",$F$31,$F$32)))</f>
        <v>520805271.50794142</v>
      </c>
      <c r="O1837" s="122">
        <f>'CBA Result'!$G$162+'CBA Result'!$G$166+'CBA Result'!$G$167+'CBA Result'!$G$168+'CBA Result'!$G$169</f>
        <v>36081859.323037572</v>
      </c>
      <c r="P1837" s="122">
        <f>'CBA Result'!$G$164+'CBA Result'!$G$165</f>
        <v>3215028601.0041852</v>
      </c>
      <c r="Q1837" s="122">
        <f>'CBA Result'!$G$149</f>
        <v>-2742713597.7746048</v>
      </c>
      <c r="R1837" s="3">
        <v>0.93064427928151194</v>
      </c>
      <c r="S1837" s="122">
        <f t="shared" si="88"/>
        <v>6398939519.7567329</v>
      </c>
      <c r="T1837" s="3">
        <v>0.7771999156683449</v>
      </c>
      <c r="U1837" s="122">
        <f t="shared" si="89"/>
        <v>-2461403922.7560115</v>
      </c>
      <c r="V1837" s="3">
        <f t="shared" si="90"/>
        <v>2.8259590334931035</v>
      </c>
    </row>
    <row r="1838" spans="13:22" x14ac:dyDescent="0.25">
      <c r="M1838" s="3">
        <v>1834</v>
      </c>
      <c r="N1838" s="122">
        <f>('CBA Result'!$G$163*_xlfn.GAMMA.INV(T1838,IF($O$2="Railway",$D$31,$D$32),IF($O$2="Railway",$F$31,$F$32)))</f>
        <v>540100547.75738788</v>
      </c>
      <c r="O1838" s="122">
        <f>'CBA Result'!$G$162+'CBA Result'!$G$166+'CBA Result'!$G$167+'CBA Result'!$G$168+'CBA Result'!$G$169</f>
        <v>36081859.323037572</v>
      </c>
      <c r="P1838" s="122">
        <f>'CBA Result'!$G$164+'CBA Result'!$G$165</f>
        <v>3215028601.0041852</v>
      </c>
      <c r="Q1838" s="122">
        <f>'CBA Result'!$G$149</f>
        <v>-2742713597.7746048</v>
      </c>
      <c r="R1838" s="3">
        <v>0.2302243921979521</v>
      </c>
      <c r="S1838" s="122">
        <f t="shared" si="88"/>
        <v>2688495941.538712</v>
      </c>
      <c r="T1838" s="3">
        <v>0.80893300963747872</v>
      </c>
      <c r="U1838" s="122">
        <f t="shared" si="89"/>
        <v>-2552596295.892972</v>
      </c>
      <c r="V1838" s="3">
        <f t="shared" si="90"/>
        <v>1.2789638353200927</v>
      </c>
    </row>
    <row r="1839" spans="13:22" x14ac:dyDescent="0.25">
      <c r="M1839" s="3">
        <v>1835</v>
      </c>
      <c r="N1839" s="122">
        <f>('CBA Result'!$G$163*_xlfn.GAMMA.INV(T1839,IF($O$2="Railway",$D$31,$D$32),IF($O$2="Railway",$F$31,$F$32)))</f>
        <v>271861558.39583731</v>
      </c>
      <c r="O1839" s="122">
        <f>'CBA Result'!$G$162+'CBA Result'!$G$166+'CBA Result'!$G$167+'CBA Result'!$G$168+'CBA Result'!$G$169</f>
        <v>36081859.323037572</v>
      </c>
      <c r="P1839" s="122">
        <f>'CBA Result'!$G$164+'CBA Result'!$G$165</f>
        <v>3215028601.0041852</v>
      </c>
      <c r="Q1839" s="122">
        <f>'CBA Result'!$G$149</f>
        <v>-2742713597.7746048</v>
      </c>
      <c r="R1839" s="3">
        <v>0.10878003634582578</v>
      </c>
      <c r="S1839" s="122">
        <f t="shared" si="88"/>
        <v>2050534327.4404194</v>
      </c>
      <c r="T1839" s="3">
        <v>0.1556572315256044</v>
      </c>
      <c r="U1839" s="122">
        <f t="shared" si="89"/>
        <v>-1284858550.5760818</v>
      </c>
      <c r="V1839" s="3">
        <f t="shared" si="90"/>
        <v>1.8355932986567605</v>
      </c>
    </row>
    <row r="1840" spans="13:22" x14ac:dyDescent="0.25">
      <c r="M1840" s="3">
        <v>1836</v>
      </c>
      <c r="N1840" s="122">
        <f>('CBA Result'!$G$163*_xlfn.GAMMA.INV(T1840,IF($O$2="Railway",$D$31,$D$32),IF($O$2="Railway",$F$31,$F$32)))</f>
        <v>153476430.36865905</v>
      </c>
      <c r="O1840" s="122">
        <f>'CBA Result'!$G$162+'CBA Result'!$G$166+'CBA Result'!$G$167+'CBA Result'!$G$168+'CBA Result'!$G$169</f>
        <v>36081859.323037572</v>
      </c>
      <c r="P1840" s="122">
        <f>'CBA Result'!$G$164+'CBA Result'!$G$165</f>
        <v>3215028601.0041852</v>
      </c>
      <c r="Q1840" s="122">
        <f>'CBA Result'!$G$149</f>
        <v>-2742713597.7746048</v>
      </c>
      <c r="R1840" s="3">
        <v>0.32470870602978741</v>
      </c>
      <c r="S1840" s="122">
        <f t="shared" si="88"/>
        <v>3111818852.8196754</v>
      </c>
      <c r="T1840" s="3">
        <v>1.0629563186468904E-2</v>
      </c>
      <c r="U1840" s="122">
        <f t="shared" si="89"/>
        <v>-725352657.56089187</v>
      </c>
      <c r="V1840" s="3">
        <f t="shared" si="90"/>
        <v>4.5514097289072497</v>
      </c>
    </row>
    <row r="1841" spans="13:22" x14ac:dyDescent="0.25">
      <c r="M1841" s="3">
        <v>1837</v>
      </c>
      <c r="N1841" s="122">
        <f>('CBA Result'!$G$163*_xlfn.GAMMA.INV(T1841,IF($O$2="Railway",$D$31,$D$32),IF($O$2="Railway",$F$31,$F$32)))</f>
        <v>527466428.75311089</v>
      </c>
      <c r="O1841" s="122">
        <f>'CBA Result'!$G$162+'CBA Result'!$G$166+'CBA Result'!$G$167+'CBA Result'!$G$168+'CBA Result'!$G$169</f>
        <v>36081859.323037572</v>
      </c>
      <c r="P1841" s="122">
        <f>'CBA Result'!$G$164+'CBA Result'!$G$165</f>
        <v>3215028601.0041852</v>
      </c>
      <c r="Q1841" s="122">
        <f>'CBA Result'!$G$149</f>
        <v>-2742713597.7746048</v>
      </c>
      <c r="R1841" s="3">
        <v>0.53199464384118889</v>
      </c>
      <c r="S1841" s="122">
        <f t="shared" si="88"/>
        <v>3996287230.9693298</v>
      </c>
      <c r="T1841" s="3">
        <v>0.78856710715310629</v>
      </c>
      <c r="U1841" s="122">
        <f t="shared" si="89"/>
        <v>-2492885552.2062707</v>
      </c>
      <c r="V1841" s="3">
        <f t="shared" si="90"/>
        <v>1.8291395347090451</v>
      </c>
    </row>
    <row r="1842" spans="13:22" x14ac:dyDescent="0.25">
      <c r="M1842" s="3">
        <v>1838</v>
      </c>
      <c r="N1842" s="122">
        <f>('CBA Result'!$G$163*_xlfn.GAMMA.INV(T1842,IF($O$2="Railway",$D$31,$D$32),IF($O$2="Railway",$F$31,$F$32)))</f>
        <v>353765488.50783736</v>
      </c>
      <c r="O1842" s="122">
        <f>'CBA Result'!$G$162+'CBA Result'!$G$166+'CBA Result'!$G$167+'CBA Result'!$G$168+'CBA Result'!$G$169</f>
        <v>36081859.323037572</v>
      </c>
      <c r="P1842" s="122">
        <f>'CBA Result'!$G$164+'CBA Result'!$G$165</f>
        <v>3215028601.0041852</v>
      </c>
      <c r="Q1842" s="122">
        <f>'CBA Result'!$G$149</f>
        <v>-2742713597.7746048</v>
      </c>
      <c r="R1842" s="3">
        <v>0.17913910514110354</v>
      </c>
      <c r="S1842" s="122">
        <f t="shared" si="88"/>
        <v>2439955679.103507</v>
      </c>
      <c r="T1842" s="3">
        <v>0.36754850709620546</v>
      </c>
      <c r="U1842" s="122">
        <f t="shared" si="89"/>
        <v>-1671948823.8429048</v>
      </c>
      <c r="V1842" s="3">
        <f t="shared" si="90"/>
        <v>1.692517729358604</v>
      </c>
    </row>
    <row r="1843" spans="13:22" x14ac:dyDescent="0.25">
      <c r="M1843" s="3">
        <v>1839</v>
      </c>
      <c r="N1843" s="122">
        <f>('CBA Result'!$G$163*_xlfn.GAMMA.INV(T1843,IF($O$2="Railway",$D$31,$D$32),IF($O$2="Railway",$F$31,$F$32)))</f>
        <v>331903710.64995033</v>
      </c>
      <c r="O1843" s="122">
        <f>'CBA Result'!$G$162+'CBA Result'!$G$166+'CBA Result'!$G$167+'CBA Result'!$G$168+'CBA Result'!$G$169</f>
        <v>36081859.323037572</v>
      </c>
      <c r="P1843" s="122">
        <f>'CBA Result'!$G$164+'CBA Result'!$G$165</f>
        <v>3215028601.0041852</v>
      </c>
      <c r="Q1843" s="122">
        <f>'CBA Result'!$G$149</f>
        <v>-2742713597.7746048</v>
      </c>
      <c r="R1843" s="3">
        <v>0.34778000406396725</v>
      </c>
      <c r="S1843" s="122">
        <f t="shared" si="88"/>
        <v>3211193109.244904</v>
      </c>
      <c r="T1843" s="3">
        <v>0.30612850012660919</v>
      </c>
      <c r="U1843" s="122">
        <f t="shared" si="89"/>
        <v>-1568626778.6915185</v>
      </c>
      <c r="V1843" s="3">
        <f t="shared" si="90"/>
        <v>2.281727385913614</v>
      </c>
    </row>
    <row r="1844" spans="13:22" x14ac:dyDescent="0.25">
      <c r="M1844" s="3">
        <v>1840</v>
      </c>
      <c r="N1844" s="122">
        <f>('CBA Result'!$G$163*_xlfn.GAMMA.INV(T1844,IF($O$2="Railway",$D$31,$D$32),IF($O$2="Railway",$F$31,$F$32)))</f>
        <v>135124430.66958469</v>
      </c>
      <c r="O1844" s="122">
        <f>'CBA Result'!$G$162+'CBA Result'!$G$166+'CBA Result'!$G$167+'CBA Result'!$G$168+'CBA Result'!$G$169</f>
        <v>36081859.323037572</v>
      </c>
      <c r="P1844" s="122">
        <f>'CBA Result'!$G$164+'CBA Result'!$G$165</f>
        <v>3215028601.0041852</v>
      </c>
      <c r="Q1844" s="122">
        <f>'CBA Result'!$G$149</f>
        <v>-2742713597.7746048</v>
      </c>
      <c r="R1844" s="3">
        <v>0.26051079337464311</v>
      </c>
      <c r="S1844" s="122">
        <f t="shared" si="88"/>
        <v>2828029117.5598369</v>
      </c>
      <c r="T1844" s="3">
        <v>5.1830909452468266E-3</v>
      </c>
      <c r="U1844" s="122">
        <f t="shared" si="89"/>
        <v>-638618351.05333972</v>
      </c>
      <c r="V1844" s="3">
        <f t="shared" si="90"/>
        <v>4.696444132251302</v>
      </c>
    </row>
    <row r="1845" spans="13:22" x14ac:dyDescent="0.25">
      <c r="M1845" s="3">
        <v>1841</v>
      </c>
      <c r="N1845" s="122">
        <f>('CBA Result'!$G$163*_xlfn.GAMMA.INV(T1845,IF($O$2="Railway",$D$31,$D$32),IF($O$2="Railway",$F$31,$F$32)))</f>
        <v>386999489.96354318</v>
      </c>
      <c r="O1845" s="122">
        <f>'CBA Result'!$G$162+'CBA Result'!$G$166+'CBA Result'!$G$167+'CBA Result'!$G$168+'CBA Result'!$G$169</f>
        <v>36081859.323037572</v>
      </c>
      <c r="P1845" s="122">
        <f>'CBA Result'!$G$164+'CBA Result'!$G$165</f>
        <v>3215028601.0041852</v>
      </c>
      <c r="Q1845" s="122">
        <f>'CBA Result'!$G$149</f>
        <v>-2742713597.7746048</v>
      </c>
      <c r="R1845" s="3">
        <v>0.30715987085449592</v>
      </c>
      <c r="S1845" s="122">
        <f t="shared" si="88"/>
        <v>3035472454.2833605</v>
      </c>
      <c r="T1845" s="3">
        <v>0.46208206427851373</v>
      </c>
      <c r="U1845" s="122">
        <f t="shared" si="89"/>
        <v>-1829017705.4905553</v>
      </c>
      <c r="V1845" s="3">
        <f t="shared" si="90"/>
        <v>1.8909351140711526</v>
      </c>
    </row>
    <row r="1846" spans="13:22" x14ac:dyDescent="0.25">
      <c r="M1846" s="3">
        <v>1842</v>
      </c>
      <c r="N1846" s="122">
        <f>('CBA Result'!$G$163*_xlfn.GAMMA.INV(T1846,IF($O$2="Railway",$D$31,$D$32),IF($O$2="Railway",$F$31,$F$32)))</f>
        <v>502897270.85370415</v>
      </c>
      <c r="O1846" s="122">
        <f>'CBA Result'!$G$162+'CBA Result'!$G$166+'CBA Result'!$G$167+'CBA Result'!$G$168+'CBA Result'!$G$169</f>
        <v>36081859.323037572</v>
      </c>
      <c r="P1846" s="122">
        <f>'CBA Result'!$G$164+'CBA Result'!$G$165</f>
        <v>3215028601.0041852</v>
      </c>
      <c r="Q1846" s="122">
        <f>'CBA Result'!$G$149</f>
        <v>-2742713597.7746048</v>
      </c>
      <c r="R1846" s="3">
        <v>0.32566589254234546</v>
      </c>
      <c r="S1846" s="122">
        <f t="shared" si="88"/>
        <v>3115962474.5534964</v>
      </c>
      <c r="T1846" s="3">
        <v>0.74445002152116069</v>
      </c>
      <c r="U1846" s="122">
        <f t="shared" si="89"/>
        <v>-2376768022.409936</v>
      </c>
      <c r="V1846" s="3">
        <f t="shared" si="90"/>
        <v>1.5377780121024565</v>
      </c>
    </row>
    <row r="1847" spans="13:22" x14ac:dyDescent="0.25">
      <c r="M1847" s="3">
        <v>1843</v>
      </c>
      <c r="N1847" s="122">
        <f>('CBA Result'!$G$163*_xlfn.GAMMA.INV(T1847,IF($O$2="Railway",$D$31,$D$32),IF($O$2="Railway",$F$31,$F$32)))</f>
        <v>473685624.35290849</v>
      </c>
      <c r="O1847" s="122">
        <f>'CBA Result'!$G$162+'CBA Result'!$G$166+'CBA Result'!$G$167+'CBA Result'!$G$168+'CBA Result'!$G$169</f>
        <v>36081859.323037572</v>
      </c>
      <c r="P1847" s="122">
        <f>'CBA Result'!$G$164+'CBA Result'!$G$165</f>
        <v>3215028601.0041852</v>
      </c>
      <c r="Q1847" s="122">
        <f>'CBA Result'!$G$149</f>
        <v>-2742713597.7746048</v>
      </c>
      <c r="R1847" s="3">
        <v>0.1658414316068183</v>
      </c>
      <c r="S1847" s="122">
        <f t="shared" si="88"/>
        <v>2371550683.0842552</v>
      </c>
      <c r="T1847" s="3">
        <v>0.68415882629817193</v>
      </c>
      <c r="U1847" s="122">
        <f t="shared" si="89"/>
        <v>-2238709394.3184114</v>
      </c>
      <c r="V1847" s="3">
        <f t="shared" si="90"/>
        <v>1.2870443006460142</v>
      </c>
    </row>
    <row r="1848" spans="13:22" x14ac:dyDescent="0.25">
      <c r="M1848" s="3">
        <v>1844</v>
      </c>
      <c r="N1848" s="122">
        <f>('CBA Result'!$G$163*_xlfn.GAMMA.INV(T1848,IF($O$2="Railway",$D$31,$D$32),IF($O$2="Railway",$F$31,$F$32)))</f>
        <v>240871835.98352829</v>
      </c>
      <c r="O1848" s="122">
        <f>'CBA Result'!$G$162+'CBA Result'!$G$166+'CBA Result'!$G$167+'CBA Result'!$G$168+'CBA Result'!$G$169</f>
        <v>36081859.323037572</v>
      </c>
      <c r="P1848" s="122">
        <f>'CBA Result'!$G$164+'CBA Result'!$G$165</f>
        <v>3215028601.0041852</v>
      </c>
      <c r="Q1848" s="122">
        <f>'CBA Result'!$G$149</f>
        <v>-2742713597.7746048</v>
      </c>
      <c r="R1848" s="3">
        <v>0.20774313556750013</v>
      </c>
      <c r="S1848" s="122">
        <f t="shared" si="88"/>
        <v>2581524767.1249466</v>
      </c>
      <c r="T1848" s="3">
        <v>9.6079868391511836E-2</v>
      </c>
      <c r="U1848" s="122">
        <f t="shared" si="89"/>
        <v>-1138396468.7121232</v>
      </c>
      <c r="V1848" s="3">
        <f t="shared" si="90"/>
        <v>2.5109691930662184</v>
      </c>
    </row>
    <row r="1849" spans="13:22" x14ac:dyDescent="0.25">
      <c r="M1849" s="3">
        <v>1845</v>
      </c>
      <c r="N1849" s="122">
        <f>('CBA Result'!$G$163*_xlfn.GAMMA.INV(T1849,IF($O$2="Railway",$D$31,$D$32),IF($O$2="Railway",$F$31,$F$32)))</f>
        <v>560435570.53005409</v>
      </c>
      <c r="O1849" s="122">
        <f>'CBA Result'!$G$162+'CBA Result'!$G$166+'CBA Result'!$G$167+'CBA Result'!$G$168+'CBA Result'!$G$169</f>
        <v>36081859.323037572</v>
      </c>
      <c r="P1849" s="122">
        <f>'CBA Result'!$G$164+'CBA Result'!$G$165</f>
        <v>3215028601.0041852</v>
      </c>
      <c r="Q1849" s="122">
        <f>'CBA Result'!$G$149</f>
        <v>-2742713597.7746048</v>
      </c>
      <c r="R1849" s="3">
        <v>0.9212157867125248</v>
      </c>
      <c r="S1849" s="122">
        <f t="shared" si="88"/>
        <v>6293451879.2482681</v>
      </c>
      <c r="T1849" s="3">
        <v>0.83851979951472722</v>
      </c>
      <c r="U1849" s="122">
        <f t="shared" si="89"/>
        <v>-2648702667.2379675</v>
      </c>
      <c r="V1849" s="3">
        <f t="shared" si="90"/>
        <v>2.6012618910850156</v>
      </c>
    </row>
    <row r="1850" spans="13:22" x14ac:dyDescent="0.25">
      <c r="M1850" s="3">
        <v>1846</v>
      </c>
      <c r="N1850" s="122">
        <f>('CBA Result'!$G$163*_xlfn.GAMMA.INV(T1850,IF($O$2="Railway",$D$31,$D$32),IF($O$2="Railway",$F$31,$F$32)))</f>
        <v>308835620.22869891</v>
      </c>
      <c r="O1850" s="122">
        <f>'CBA Result'!$G$162+'CBA Result'!$G$166+'CBA Result'!$G$167+'CBA Result'!$G$168+'CBA Result'!$G$169</f>
        <v>36081859.323037572</v>
      </c>
      <c r="P1850" s="122">
        <f>'CBA Result'!$G$164+'CBA Result'!$G$165</f>
        <v>3215028601.0041852</v>
      </c>
      <c r="Q1850" s="122">
        <f>'CBA Result'!$G$149</f>
        <v>-2742713597.7746048</v>
      </c>
      <c r="R1850" s="3">
        <v>0.24678055960815426</v>
      </c>
      <c r="S1850" s="122">
        <f t="shared" si="88"/>
        <v>2765343862.5814395</v>
      </c>
      <c r="T1850" s="3">
        <v>0.24413917469214264</v>
      </c>
      <c r="U1850" s="122">
        <f t="shared" si="89"/>
        <v>-1459603519.2130613</v>
      </c>
      <c r="V1850" s="3">
        <f t="shared" si="90"/>
        <v>2.1308946581672119</v>
      </c>
    </row>
    <row r="1851" spans="13:22" x14ac:dyDescent="0.25">
      <c r="M1851" s="3">
        <v>1847</v>
      </c>
      <c r="N1851" s="122">
        <f>('CBA Result'!$G$163*_xlfn.GAMMA.INV(T1851,IF($O$2="Railway",$D$31,$D$32),IF($O$2="Railway",$F$31,$F$32)))</f>
        <v>673222970.45008183</v>
      </c>
      <c r="O1851" s="122">
        <f>'CBA Result'!$G$162+'CBA Result'!$G$166+'CBA Result'!$G$167+'CBA Result'!$G$168+'CBA Result'!$G$169</f>
        <v>36081859.323037572</v>
      </c>
      <c r="P1851" s="122">
        <f>'CBA Result'!$G$164+'CBA Result'!$G$165</f>
        <v>3215028601.0041852</v>
      </c>
      <c r="Q1851" s="122">
        <f>'CBA Result'!$G$149</f>
        <v>-2742713597.7746048</v>
      </c>
      <c r="R1851" s="3">
        <v>0.99384558560888459</v>
      </c>
      <c r="S1851" s="122">
        <f t="shared" si="88"/>
        <v>7729499065.6954222</v>
      </c>
      <c r="T1851" s="3">
        <v>0.94278825161974011</v>
      </c>
      <c r="U1851" s="122">
        <f t="shared" si="89"/>
        <v>-3181752856.6049047</v>
      </c>
      <c r="V1851" s="3">
        <f t="shared" si="90"/>
        <v>2.6522499627683791</v>
      </c>
    </row>
    <row r="1852" spans="13:22" x14ac:dyDescent="0.25">
      <c r="M1852" s="3">
        <v>1848</v>
      </c>
      <c r="N1852" s="122">
        <f>('CBA Result'!$G$163*_xlfn.GAMMA.INV(T1852,IF($O$2="Railway",$D$31,$D$32),IF($O$2="Railway",$F$31,$F$32)))</f>
        <v>480826386.44738561</v>
      </c>
      <c r="O1852" s="122">
        <f>'CBA Result'!$G$162+'CBA Result'!$G$166+'CBA Result'!$G$167+'CBA Result'!$G$168+'CBA Result'!$G$169</f>
        <v>36081859.323037572</v>
      </c>
      <c r="P1852" s="122">
        <f>'CBA Result'!$G$164+'CBA Result'!$G$165</f>
        <v>3215028601.0041852</v>
      </c>
      <c r="Q1852" s="122">
        <f>'CBA Result'!$G$149</f>
        <v>-2742713597.7746048</v>
      </c>
      <c r="R1852" s="3">
        <v>0.6289923049470556</v>
      </c>
      <c r="S1852" s="122">
        <f t="shared" si="88"/>
        <v>4431884353.5948753</v>
      </c>
      <c r="T1852" s="3">
        <v>0.69967541799161881</v>
      </c>
      <c r="U1852" s="122">
        <f t="shared" si="89"/>
        <v>-2272457708.3090186</v>
      </c>
      <c r="V1852" s="3">
        <f t="shared" si="90"/>
        <v>2.1777270403187368</v>
      </c>
    </row>
    <row r="1853" spans="13:22" x14ac:dyDescent="0.25">
      <c r="M1853" s="3">
        <v>1849</v>
      </c>
      <c r="N1853" s="122">
        <f>('CBA Result'!$G$163*_xlfn.GAMMA.INV(T1853,IF($O$2="Railway",$D$31,$D$32),IF($O$2="Railway",$F$31,$F$32)))</f>
        <v>231820217.83160493</v>
      </c>
      <c r="O1853" s="122">
        <f>'CBA Result'!$G$162+'CBA Result'!$G$166+'CBA Result'!$G$167+'CBA Result'!$G$168+'CBA Result'!$G$169</f>
        <v>36081859.323037572</v>
      </c>
      <c r="P1853" s="122">
        <f>'CBA Result'!$G$164+'CBA Result'!$G$165</f>
        <v>3215028601.0041852</v>
      </c>
      <c r="Q1853" s="122">
        <f>'CBA Result'!$G$149</f>
        <v>-2742713597.7746048</v>
      </c>
      <c r="R1853" s="3">
        <v>0.82246155339325022</v>
      </c>
      <c r="S1853" s="122">
        <f t="shared" si="88"/>
        <v>5481148221.7594337</v>
      </c>
      <c r="T1853" s="3">
        <v>8.1607490556184104E-2</v>
      </c>
      <c r="U1853" s="122">
        <f t="shared" si="89"/>
        <v>-1095617162.0397367</v>
      </c>
      <c r="V1853" s="3">
        <f t="shared" si="90"/>
        <v>5.2473167618248429</v>
      </c>
    </row>
    <row r="1854" spans="13:22" x14ac:dyDescent="0.25">
      <c r="M1854" s="3">
        <v>1850</v>
      </c>
      <c r="N1854" s="122">
        <f>('CBA Result'!$G$163*_xlfn.GAMMA.INV(T1854,IF($O$2="Railway",$D$31,$D$32),IF($O$2="Railway",$F$31,$F$32)))</f>
        <v>441484718.27039486</v>
      </c>
      <c r="O1854" s="122">
        <f>'CBA Result'!$G$162+'CBA Result'!$G$166+'CBA Result'!$G$167+'CBA Result'!$G$168+'CBA Result'!$G$169</f>
        <v>36081859.323037572</v>
      </c>
      <c r="P1854" s="122">
        <f>'CBA Result'!$G$164+'CBA Result'!$G$165</f>
        <v>3215028601.0041852</v>
      </c>
      <c r="Q1854" s="122">
        <f>'CBA Result'!$G$149</f>
        <v>-2742713597.7746048</v>
      </c>
      <c r="R1854" s="3">
        <v>0.96542550296274399</v>
      </c>
      <c r="S1854" s="122">
        <f t="shared" si="88"/>
        <v>6896750847.5521336</v>
      </c>
      <c r="T1854" s="3">
        <v>0.60826808039885394</v>
      </c>
      <c r="U1854" s="122">
        <f t="shared" si="89"/>
        <v>-2086523076.5449584</v>
      </c>
      <c r="V1854" s="3">
        <f t="shared" si="90"/>
        <v>3.5342611390412157</v>
      </c>
    </row>
    <row r="1855" spans="13:22" x14ac:dyDescent="0.25">
      <c r="M1855" s="3">
        <v>1851</v>
      </c>
      <c r="N1855" s="122">
        <f>('CBA Result'!$G$163*_xlfn.GAMMA.INV(T1855,IF($O$2="Railway",$D$31,$D$32),IF($O$2="Railway",$F$31,$F$32)))</f>
        <v>469544062.70183712</v>
      </c>
      <c r="O1855" s="122">
        <f>'CBA Result'!$G$162+'CBA Result'!$G$166+'CBA Result'!$G$167+'CBA Result'!$G$168+'CBA Result'!$G$169</f>
        <v>36081859.323037572</v>
      </c>
      <c r="P1855" s="122">
        <f>'CBA Result'!$G$164+'CBA Result'!$G$165</f>
        <v>3215028601.0041852</v>
      </c>
      <c r="Q1855" s="122">
        <f>'CBA Result'!$G$149</f>
        <v>-2742713597.7746048</v>
      </c>
      <c r="R1855" s="3">
        <v>0.7350942181695953</v>
      </c>
      <c r="S1855" s="122">
        <f t="shared" si="88"/>
        <v>4961567203.1910553</v>
      </c>
      <c r="T1855" s="3">
        <v>0.67493351253014733</v>
      </c>
      <c r="U1855" s="122">
        <f t="shared" si="89"/>
        <v>-2219135752.0148935</v>
      </c>
      <c r="V1855" s="3">
        <f t="shared" si="90"/>
        <v>2.4636587104921004</v>
      </c>
    </row>
    <row r="1856" spans="13:22" x14ac:dyDescent="0.25">
      <c r="M1856" s="3">
        <v>1852</v>
      </c>
      <c r="N1856" s="122">
        <f>('CBA Result'!$G$163*_xlfn.GAMMA.INV(T1856,IF($O$2="Railway",$D$31,$D$32),IF($O$2="Railway",$F$31,$F$32)))</f>
        <v>321806676.65024734</v>
      </c>
      <c r="O1856" s="122">
        <f>'CBA Result'!$G$162+'CBA Result'!$G$166+'CBA Result'!$G$167+'CBA Result'!$G$168+'CBA Result'!$G$169</f>
        <v>36081859.323037572</v>
      </c>
      <c r="P1856" s="122">
        <f>'CBA Result'!$G$164+'CBA Result'!$G$165</f>
        <v>3215028601.0041852</v>
      </c>
      <c r="Q1856" s="122">
        <f>'CBA Result'!$G$149</f>
        <v>-2742713597.7746048</v>
      </c>
      <c r="R1856" s="3">
        <v>4.4134361441510173E-3</v>
      </c>
      <c r="S1856" s="122">
        <f t="shared" si="88"/>
        <v>1007337428.6168236</v>
      </c>
      <c r="T1856" s="3">
        <v>0.27852438932646906</v>
      </c>
      <c r="U1856" s="122">
        <f t="shared" si="89"/>
        <v>-1520906679.7318621</v>
      </c>
      <c r="V1856" s="3">
        <f t="shared" si="90"/>
        <v>0.89763953487981241</v>
      </c>
    </row>
    <row r="1857" spans="13:22" x14ac:dyDescent="0.25">
      <c r="M1857" s="3">
        <v>1853</v>
      </c>
      <c r="N1857" s="122">
        <f>('CBA Result'!$G$163*_xlfn.GAMMA.INV(T1857,IF($O$2="Railway",$D$31,$D$32),IF($O$2="Railway",$F$31,$F$32)))</f>
        <v>214702824.71741688</v>
      </c>
      <c r="O1857" s="122">
        <f>'CBA Result'!$G$162+'CBA Result'!$G$166+'CBA Result'!$G$167+'CBA Result'!$G$168+'CBA Result'!$G$169</f>
        <v>36081859.323037572</v>
      </c>
      <c r="P1857" s="122">
        <f>'CBA Result'!$G$164+'CBA Result'!$G$165</f>
        <v>3215028601.0041852</v>
      </c>
      <c r="Q1857" s="122">
        <f>'CBA Result'!$G$149</f>
        <v>-2742713597.7746048</v>
      </c>
      <c r="R1857" s="3">
        <v>0.83290593478175001</v>
      </c>
      <c r="S1857" s="122">
        <f t="shared" si="88"/>
        <v>5551740439.20825</v>
      </c>
      <c r="T1857" s="3">
        <v>5.8003885692596624E-2</v>
      </c>
      <c r="U1857" s="122">
        <f t="shared" si="89"/>
        <v>-1014717791.6538962</v>
      </c>
      <c r="V1857" s="3">
        <f t="shared" si="90"/>
        <v>5.7183634415152271</v>
      </c>
    </row>
    <row r="1858" spans="13:22" x14ac:dyDescent="0.25">
      <c r="M1858" s="3">
        <v>1854</v>
      </c>
      <c r="N1858" s="122">
        <f>('CBA Result'!$G$163*_xlfn.GAMMA.INV(T1858,IF($O$2="Railway",$D$31,$D$32),IF($O$2="Railway",$F$31,$F$32)))</f>
        <v>383496654.99921679</v>
      </c>
      <c r="O1858" s="122">
        <f>'CBA Result'!$G$162+'CBA Result'!$G$166+'CBA Result'!$G$167+'CBA Result'!$G$168+'CBA Result'!$G$169</f>
        <v>36081859.323037572</v>
      </c>
      <c r="P1858" s="122">
        <f>'CBA Result'!$G$164+'CBA Result'!$G$165</f>
        <v>3215028601.0041852</v>
      </c>
      <c r="Q1858" s="122">
        <f>'CBA Result'!$G$149</f>
        <v>-2742713597.7746048</v>
      </c>
      <c r="R1858" s="3">
        <v>0.52866522385447012</v>
      </c>
      <c r="S1858" s="122">
        <f t="shared" si="88"/>
        <v>3981818247.8099422</v>
      </c>
      <c r="T1858" s="3">
        <v>0.45218623628880072</v>
      </c>
      <c r="U1858" s="122">
        <f t="shared" si="89"/>
        <v>-1812462781.4265268</v>
      </c>
      <c r="V1858" s="3">
        <f t="shared" si="90"/>
        <v>2.4284067001188347</v>
      </c>
    </row>
    <row r="1859" spans="13:22" x14ac:dyDescent="0.25">
      <c r="M1859" s="3">
        <v>1855</v>
      </c>
      <c r="N1859" s="122">
        <f>('CBA Result'!$G$163*_xlfn.GAMMA.INV(T1859,IF($O$2="Railway",$D$31,$D$32),IF($O$2="Railway",$F$31,$F$32)))</f>
        <v>364421107.53667772</v>
      </c>
      <c r="O1859" s="122">
        <f>'CBA Result'!$G$162+'CBA Result'!$G$166+'CBA Result'!$G$167+'CBA Result'!$G$168+'CBA Result'!$G$169</f>
        <v>36081859.323037572</v>
      </c>
      <c r="P1859" s="122">
        <f>'CBA Result'!$G$164+'CBA Result'!$G$165</f>
        <v>3215028601.0041852</v>
      </c>
      <c r="Q1859" s="122">
        <f>'CBA Result'!$G$149</f>
        <v>-2742713597.7746048</v>
      </c>
      <c r="R1859" s="3">
        <v>0.3229166418167011</v>
      </c>
      <c r="S1859" s="122">
        <f t="shared" si="88"/>
        <v>3104055704.6215734</v>
      </c>
      <c r="T1859" s="3">
        <v>0.39790545869164817</v>
      </c>
      <c r="U1859" s="122">
        <f t="shared" si="89"/>
        <v>-1722308879.5332808</v>
      </c>
      <c r="V1859" s="3">
        <f t="shared" si="90"/>
        <v>2.0348026495868559</v>
      </c>
    </row>
    <row r="1860" spans="13:22" x14ac:dyDescent="0.25">
      <c r="M1860" s="3">
        <v>1856</v>
      </c>
      <c r="N1860" s="122">
        <f>('CBA Result'!$G$163*_xlfn.GAMMA.INV(T1860,IF($O$2="Railway",$D$31,$D$32),IF($O$2="Railway",$F$31,$F$32)))</f>
        <v>418652492.52738678</v>
      </c>
      <c r="O1860" s="122">
        <f>'CBA Result'!$G$162+'CBA Result'!$G$166+'CBA Result'!$G$167+'CBA Result'!$G$168+'CBA Result'!$G$169</f>
        <v>36081859.323037572</v>
      </c>
      <c r="P1860" s="122">
        <f>'CBA Result'!$G$164+'CBA Result'!$G$165</f>
        <v>3215028601.0041852</v>
      </c>
      <c r="Q1860" s="122">
        <f>'CBA Result'!$G$149</f>
        <v>-2742713597.7746048</v>
      </c>
      <c r="R1860" s="3">
        <v>6.800605239938684E-2</v>
      </c>
      <c r="S1860" s="122">
        <f t="shared" si="88"/>
        <v>1774570622.9789987</v>
      </c>
      <c r="T1860" s="3">
        <v>0.54922024638414579</v>
      </c>
      <c r="U1860" s="122">
        <f t="shared" si="89"/>
        <v>-1978614548.9558058</v>
      </c>
      <c r="V1860" s="3">
        <f t="shared" si="90"/>
        <v>1.1266999810579157</v>
      </c>
    </row>
    <row r="1861" spans="13:22" x14ac:dyDescent="0.25">
      <c r="M1861" s="3">
        <v>1857</v>
      </c>
      <c r="N1861" s="122">
        <f>('CBA Result'!$G$163*_xlfn.GAMMA.INV(T1861,IF($O$2="Railway",$D$31,$D$32),IF($O$2="Railway",$F$31,$F$32)))</f>
        <v>691473881.28073168</v>
      </c>
      <c r="O1861" s="122">
        <f>'CBA Result'!$G$162+'CBA Result'!$G$166+'CBA Result'!$G$167+'CBA Result'!$G$168+'CBA Result'!$G$169</f>
        <v>36081859.323037572</v>
      </c>
      <c r="P1861" s="122">
        <f>'CBA Result'!$G$164+'CBA Result'!$G$165</f>
        <v>3215028601.0041852</v>
      </c>
      <c r="Q1861" s="122">
        <f>'CBA Result'!$G$149</f>
        <v>-2742713597.7746048</v>
      </c>
      <c r="R1861" s="3">
        <v>0.30138428964934494</v>
      </c>
      <c r="S1861" s="122">
        <f t="shared" si="88"/>
        <v>3010173058.8558931</v>
      </c>
      <c r="T1861" s="3">
        <v>0.95234137884522962</v>
      </c>
      <c r="U1861" s="122">
        <f t="shared" si="89"/>
        <v>-3268009401.9397125</v>
      </c>
      <c r="V1861" s="3">
        <f t="shared" si="90"/>
        <v>1.1437325722628429</v>
      </c>
    </row>
    <row r="1862" spans="13:22" x14ac:dyDescent="0.25">
      <c r="M1862" s="3">
        <v>1858</v>
      </c>
      <c r="N1862" s="122">
        <f>('CBA Result'!$G$163*_xlfn.GAMMA.INV(T1862,IF($O$2="Railway",$D$31,$D$32),IF($O$2="Railway",$F$31,$F$32)))</f>
        <v>507295620.50227487</v>
      </c>
      <c r="O1862" s="122">
        <f>'CBA Result'!$G$162+'CBA Result'!$G$166+'CBA Result'!$G$167+'CBA Result'!$G$168+'CBA Result'!$G$169</f>
        <v>36081859.323037572</v>
      </c>
      <c r="P1862" s="122">
        <f>'CBA Result'!$G$164+'CBA Result'!$G$165</f>
        <v>3215028601.0041852</v>
      </c>
      <c r="Q1862" s="122">
        <f>'CBA Result'!$G$149</f>
        <v>-2742713597.7746048</v>
      </c>
      <c r="R1862" s="3">
        <v>0.37669722532242689</v>
      </c>
      <c r="S1862" s="122">
        <f t="shared" ref="S1862:S1925" si="91">_xlfn.BETA.INV(R1862,IF($O$2="Railway",$I$30,$J$30),IF($O$2="Railway",$I$31,$J$31),IF($O$2="Railway",$I$27,$J$27),IF($O$2="Railway",$I$29,$J$29))*P1862</f>
        <v>3334590796.9496245</v>
      </c>
      <c r="T1862" s="3">
        <v>0.75279096425993475</v>
      </c>
      <c r="U1862" s="122">
        <f t="shared" ref="U1862:U1925" si="92">_xlfn.GAMMA.INV(T1862,IF($O$2="Railway",$D$31,$D$32),IF($O$2="Railway",$F$31,$F$32))*Q1862</f>
        <v>-2397555283.3516283</v>
      </c>
      <c r="V1862" s="3">
        <f t="shared" ref="V1862:V1925" si="93">(N1862+O1862+S1862)/-U1862</f>
        <v>1.6174677195988518</v>
      </c>
    </row>
    <row r="1863" spans="13:22" x14ac:dyDescent="0.25">
      <c r="M1863" s="3">
        <v>1859</v>
      </c>
      <c r="N1863" s="122">
        <f>('CBA Result'!$G$163*_xlfn.GAMMA.INV(T1863,IF($O$2="Railway",$D$31,$D$32),IF($O$2="Railway",$F$31,$F$32)))</f>
        <v>261456434.54836622</v>
      </c>
      <c r="O1863" s="122">
        <f>'CBA Result'!$G$162+'CBA Result'!$G$166+'CBA Result'!$G$167+'CBA Result'!$G$168+'CBA Result'!$G$169</f>
        <v>36081859.323037572</v>
      </c>
      <c r="P1863" s="122">
        <f>'CBA Result'!$G$164+'CBA Result'!$G$165</f>
        <v>3215028601.0041852</v>
      </c>
      <c r="Q1863" s="122">
        <f>'CBA Result'!$G$149</f>
        <v>-2742713597.7746048</v>
      </c>
      <c r="R1863" s="3">
        <v>0.3985727369984301</v>
      </c>
      <c r="S1863" s="122">
        <f t="shared" si="91"/>
        <v>3427400119.493041</v>
      </c>
      <c r="T1863" s="3">
        <v>0.13399069213275228</v>
      </c>
      <c r="U1863" s="122">
        <f t="shared" si="92"/>
        <v>-1235682372.7298541</v>
      </c>
      <c r="V1863" s="3">
        <f t="shared" si="93"/>
        <v>3.0144788786906114</v>
      </c>
    </row>
    <row r="1864" spans="13:22" x14ac:dyDescent="0.25">
      <c r="M1864" s="3">
        <v>1860</v>
      </c>
      <c r="N1864" s="122">
        <f>('CBA Result'!$G$163*_xlfn.GAMMA.INV(T1864,IF($O$2="Railway",$D$31,$D$32),IF($O$2="Railway",$F$31,$F$32)))</f>
        <v>420571046.09138465</v>
      </c>
      <c r="O1864" s="122">
        <f>'CBA Result'!$G$162+'CBA Result'!$G$166+'CBA Result'!$G$167+'CBA Result'!$G$168+'CBA Result'!$G$169</f>
        <v>36081859.323037572</v>
      </c>
      <c r="P1864" s="122">
        <f>'CBA Result'!$G$164+'CBA Result'!$G$165</f>
        <v>3215028601.0041852</v>
      </c>
      <c r="Q1864" s="122">
        <f>'CBA Result'!$G$149</f>
        <v>-2742713597.7746048</v>
      </c>
      <c r="R1864" s="3">
        <v>0.68122574430739591</v>
      </c>
      <c r="S1864" s="122">
        <f t="shared" si="91"/>
        <v>4683116786.525732</v>
      </c>
      <c r="T1864" s="3">
        <v>0.55432560468062453</v>
      </c>
      <c r="U1864" s="122">
        <f t="shared" si="92"/>
        <v>-1987681921.2094867</v>
      </c>
      <c r="V1864" s="3">
        <f t="shared" si="93"/>
        <v>2.5858109575261672</v>
      </c>
    </row>
    <row r="1865" spans="13:22" x14ac:dyDescent="0.25">
      <c r="M1865" s="3">
        <v>1861</v>
      </c>
      <c r="N1865" s="122">
        <f>('CBA Result'!$G$163*_xlfn.GAMMA.INV(T1865,IF($O$2="Railway",$D$31,$D$32),IF($O$2="Railway",$F$31,$F$32)))</f>
        <v>121667085.99808007</v>
      </c>
      <c r="O1865" s="122">
        <f>'CBA Result'!$G$162+'CBA Result'!$G$166+'CBA Result'!$G$167+'CBA Result'!$G$168+'CBA Result'!$G$169</f>
        <v>36081859.323037572</v>
      </c>
      <c r="P1865" s="122">
        <f>'CBA Result'!$G$164+'CBA Result'!$G$165</f>
        <v>3215028601.0041852</v>
      </c>
      <c r="Q1865" s="122">
        <f>'CBA Result'!$G$149</f>
        <v>-2742713597.7746048</v>
      </c>
      <c r="R1865" s="3">
        <v>0.94241577435439083</v>
      </c>
      <c r="S1865" s="122">
        <f t="shared" si="91"/>
        <v>6544249307.7502432</v>
      </c>
      <c r="T1865" s="3">
        <v>2.7945578839327911E-3</v>
      </c>
      <c r="U1865" s="122">
        <f t="shared" si="92"/>
        <v>-575016919.2390765</v>
      </c>
      <c r="V1865" s="3">
        <f t="shared" si="93"/>
        <v>11.655306181147083</v>
      </c>
    </row>
    <row r="1866" spans="13:22" x14ac:dyDescent="0.25">
      <c r="M1866" s="3">
        <v>1862</v>
      </c>
      <c r="N1866" s="122">
        <f>('CBA Result'!$G$163*_xlfn.GAMMA.INV(T1866,IF($O$2="Railway",$D$31,$D$32),IF($O$2="Railway",$F$31,$F$32)))</f>
        <v>654389240.53327465</v>
      </c>
      <c r="O1866" s="122">
        <f>'CBA Result'!$G$162+'CBA Result'!$G$166+'CBA Result'!$G$167+'CBA Result'!$G$168+'CBA Result'!$G$169</f>
        <v>36081859.323037572</v>
      </c>
      <c r="P1866" s="122">
        <f>'CBA Result'!$G$164+'CBA Result'!$G$165</f>
        <v>3215028601.0041852</v>
      </c>
      <c r="Q1866" s="122">
        <f>'CBA Result'!$G$149</f>
        <v>-2742713597.7746048</v>
      </c>
      <c r="R1866" s="3">
        <v>0.1004577100180617</v>
      </c>
      <c r="S1866" s="122">
        <f t="shared" si="91"/>
        <v>1998491089.0439367</v>
      </c>
      <c r="T1866" s="3">
        <v>0.93119482548333399</v>
      </c>
      <c r="U1866" s="122">
        <f t="shared" si="92"/>
        <v>-3092741820.7466598</v>
      </c>
      <c r="V1866" s="3">
        <f t="shared" si="93"/>
        <v>0.86944282605881118</v>
      </c>
    </row>
    <row r="1867" spans="13:22" x14ac:dyDescent="0.25">
      <c r="M1867" s="3">
        <v>1863</v>
      </c>
      <c r="N1867" s="122">
        <f>('CBA Result'!$G$163*_xlfn.GAMMA.INV(T1867,IF($O$2="Railway",$D$31,$D$32),IF($O$2="Railway",$F$31,$F$32)))</f>
        <v>617149785.18511415</v>
      </c>
      <c r="O1867" s="122">
        <f>'CBA Result'!$G$162+'CBA Result'!$G$166+'CBA Result'!$G$167+'CBA Result'!$G$168+'CBA Result'!$G$169</f>
        <v>36081859.323037572</v>
      </c>
      <c r="P1867" s="122">
        <f>'CBA Result'!$G$164+'CBA Result'!$G$165</f>
        <v>3215028601.0041852</v>
      </c>
      <c r="Q1867" s="122">
        <f>'CBA Result'!$G$149</f>
        <v>-2742713597.7746048</v>
      </c>
      <c r="R1867" s="3">
        <v>0.51462432910387756</v>
      </c>
      <c r="S1867" s="122">
        <f t="shared" si="91"/>
        <v>3921046474.2143373</v>
      </c>
      <c r="T1867" s="3">
        <v>0.90215015981837365</v>
      </c>
      <c r="U1867" s="122">
        <f t="shared" si="92"/>
        <v>-2916742562.5020895</v>
      </c>
      <c r="V1867" s="3">
        <f t="shared" si="93"/>
        <v>1.5682831174508951</v>
      </c>
    </row>
    <row r="1868" spans="13:22" x14ac:dyDescent="0.25">
      <c r="M1868" s="3">
        <v>1864</v>
      </c>
      <c r="N1868" s="122">
        <f>('CBA Result'!$G$163*_xlfn.GAMMA.INV(T1868,IF($O$2="Railway",$D$31,$D$32),IF($O$2="Railway",$F$31,$F$32)))</f>
        <v>273164547.38873029</v>
      </c>
      <c r="O1868" s="122">
        <f>'CBA Result'!$G$162+'CBA Result'!$G$166+'CBA Result'!$G$167+'CBA Result'!$G$168+'CBA Result'!$G$169</f>
        <v>36081859.323037572</v>
      </c>
      <c r="P1868" s="122">
        <f>'CBA Result'!$G$164+'CBA Result'!$G$165</f>
        <v>3215028601.0041852</v>
      </c>
      <c r="Q1868" s="122">
        <f>'CBA Result'!$G$149</f>
        <v>-2742713597.7746048</v>
      </c>
      <c r="R1868" s="3">
        <v>0.83471992688808139</v>
      </c>
      <c r="S1868" s="122">
        <f t="shared" si="91"/>
        <v>5564249204.9777431</v>
      </c>
      <c r="T1868" s="3">
        <v>0.15848156306035865</v>
      </c>
      <c r="U1868" s="122">
        <f t="shared" si="92"/>
        <v>-1291016672.227056</v>
      </c>
      <c r="V1868" s="3">
        <f t="shared" si="93"/>
        <v>4.5495118212203209</v>
      </c>
    </row>
    <row r="1869" spans="13:22" x14ac:dyDescent="0.25">
      <c r="M1869" s="3">
        <v>1865</v>
      </c>
      <c r="N1869" s="122">
        <f>('CBA Result'!$G$163*_xlfn.GAMMA.INV(T1869,IF($O$2="Railway",$D$31,$D$32),IF($O$2="Railway",$F$31,$F$32)))</f>
        <v>198911742.67764869</v>
      </c>
      <c r="O1869" s="122">
        <f>'CBA Result'!$G$162+'CBA Result'!$G$166+'CBA Result'!$G$167+'CBA Result'!$G$168+'CBA Result'!$G$169</f>
        <v>36081859.323037572</v>
      </c>
      <c r="P1869" s="122">
        <f>'CBA Result'!$G$164+'CBA Result'!$G$165</f>
        <v>3215028601.0041852</v>
      </c>
      <c r="Q1869" s="122">
        <f>'CBA Result'!$G$149</f>
        <v>-2742713597.7746048</v>
      </c>
      <c r="R1869" s="3">
        <v>0.14893023517677628</v>
      </c>
      <c r="S1869" s="122">
        <f t="shared" si="91"/>
        <v>2281625081.5254822</v>
      </c>
      <c r="T1869" s="3">
        <v>4.0536564281212217E-2</v>
      </c>
      <c r="U1869" s="122">
        <f t="shared" si="92"/>
        <v>-940086766.57861578</v>
      </c>
      <c r="V1869" s="3">
        <f t="shared" si="93"/>
        <v>2.6770068178762236</v>
      </c>
    </row>
    <row r="1870" spans="13:22" x14ac:dyDescent="0.25">
      <c r="M1870" s="3">
        <v>1866</v>
      </c>
      <c r="N1870" s="122">
        <f>('CBA Result'!$G$163*_xlfn.GAMMA.INV(T1870,IF($O$2="Railway",$D$31,$D$32),IF($O$2="Railway",$F$31,$F$32)))</f>
        <v>496146985.6209693</v>
      </c>
      <c r="O1870" s="122">
        <f>'CBA Result'!$G$162+'CBA Result'!$G$166+'CBA Result'!$G$167+'CBA Result'!$G$168+'CBA Result'!$G$169</f>
        <v>36081859.323037572</v>
      </c>
      <c r="P1870" s="122">
        <f>'CBA Result'!$G$164+'CBA Result'!$G$165</f>
        <v>3215028601.0041852</v>
      </c>
      <c r="Q1870" s="122">
        <f>'CBA Result'!$G$149</f>
        <v>-2742713597.7746048</v>
      </c>
      <c r="R1870" s="3">
        <v>0.51294864074342827</v>
      </c>
      <c r="S1870" s="122">
        <f t="shared" si="91"/>
        <v>3913818718.8487096</v>
      </c>
      <c r="T1870" s="3">
        <v>0.73127170266169206</v>
      </c>
      <c r="U1870" s="122">
        <f t="shared" si="92"/>
        <v>-2344865160.7060442</v>
      </c>
      <c r="V1870" s="3">
        <f t="shared" si="93"/>
        <v>1.8960781363027293</v>
      </c>
    </row>
    <row r="1871" spans="13:22" x14ac:dyDescent="0.25">
      <c r="M1871" s="3">
        <v>1867</v>
      </c>
      <c r="N1871" s="122">
        <f>('CBA Result'!$G$163*_xlfn.GAMMA.INV(T1871,IF($O$2="Railway",$D$31,$D$32),IF($O$2="Railway",$F$31,$F$32)))</f>
        <v>446782732.1016584</v>
      </c>
      <c r="O1871" s="122">
        <f>'CBA Result'!$G$162+'CBA Result'!$G$166+'CBA Result'!$G$167+'CBA Result'!$G$168+'CBA Result'!$G$169</f>
        <v>36081859.323037572</v>
      </c>
      <c r="P1871" s="122">
        <f>'CBA Result'!$G$164+'CBA Result'!$G$165</f>
        <v>3215028601.0041852</v>
      </c>
      <c r="Q1871" s="122">
        <f>'CBA Result'!$G$149</f>
        <v>-2742713597.7746048</v>
      </c>
      <c r="R1871" s="3">
        <v>0.30165492121215332</v>
      </c>
      <c r="S1871" s="122">
        <f t="shared" si="91"/>
        <v>3011360616.6548643</v>
      </c>
      <c r="T1871" s="3">
        <v>0.62138750843769397</v>
      </c>
      <c r="U1871" s="122">
        <f t="shared" si="92"/>
        <v>-2111562285.5171142</v>
      </c>
      <c r="V1871" s="3">
        <f t="shared" si="93"/>
        <v>1.6548056536366091</v>
      </c>
    </row>
    <row r="1872" spans="13:22" x14ac:dyDescent="0.25">
      <c r="M1872" s="3">
        <v>1868</v>
      </c>
      <c r="N1872" s="122">
        <f>('CBA Result'!$G$163*_xlfn.GAMMA.INV(T1872,IF($O$2="Railway",$D$31,$D$32),IF($O$2="Railway",$F$31,$F$32)))</f>
        <v>342058342.432338</v>
      </c>
      <c r="O1872" s="122">
        <f>'CBA Result'!$G$162+'CBA Result'!$G$166+'CBA Result'!$G$167+'CBA Result'!$G$168+'CBA Result'!$G$169</f>
        <v>36081859.323037572</v>
      </c>
      <c r="P1872" s="122">
        <f>'CBA Result'!$G$164+'CBA Result'!$G$165</f>
        <v>3215028601.0041852</v>
      </c>
      <c r="Q1872" s="122">
        <f>'CBA Result'!$G$149</f>
        <v>-2742713597.7746048</v>
      </c>
      <c r="R1872" s="3">
        <v>0.80687775904374059</v>
      </c>
      <c r="S1872" s="122">
        <f t="shared" si="91"/>
        <v>5379942061.4479046</v>
      </c>
      <c r="T1872" s="3">
        <v>0.33444230504936678</v>
      </c>
      <c r="U1872" s="122">
        <f t="shared" si="92"/>
        <v>-1616619093.421633</v>
      </c>
      <c r="V1872" s="3">
        <f t="shared" si="93"/>
        <v>3.5618051813405782</v>
      </c>
    </row>
    <row r="1873" spans="13:22" x14ac:dyDescent="0.25">
      <c r="M1873" s="3">
        <v>1869</v>
      </c>
      <c r="N1873" s="122">
        <f>('CBA Result'!$G$163*_xlfn.GAMMA.INV(T1873,IF($O$2="Railway",$D$31,$D$32),IF($O$2="Railway",$F$31,$F$32)))</f>
        <v>576262647.54641151</v>
      </c>
      <c r="O1873" s="122">
        <f>'CBA Result'!$G$162+'CBA Result'!$G$166+'CBA Result'!$G$167+'CBA Result'!$G$168+'CBA Result'!$G$169</f>
        <v>36081859.323037572</v>
      </c>
      <c r="P1873" s="122">
        <f>'CBA Result'!$G$164+'CBA Result'!$G$165</f>
        <v>3215028601.0041852</v>
      </c>
      <c r="Q1873" s="122">
        <f>'CBA Result'!$G$149</f>
        <v>-2742713597.7746048</v>
      </c>
      <c r="R1873" s="3">
        <v>0.90326160991496329</v>
      </c>
      <c r="S1873" s="122">
        <f t="shared" si="91"/>
        <v>6112491422.5426769</v>
      </c>
      <c r="T1873" s="3">
        <v>0.85894523189532013</v>
      </c>
      <c r="U1873" s="122">
        <f t="shared" si="92"/>
        <v>-2723503809.977994</v>
      </c>
      <c r="V1873" s="3">
        <f t="shared" si="93"/>
        <v>2.4691854311988144</v>
      </c>
    </row>
    <row r="1874" spans="13:22" x14ac:dyDescent="0.25">
      <c r="M1874" s="3">
        <v>1870</v>
      </c>
      <c r="N1874" s="122">
        <f>('CBA Result'!$G$163*_xlfn.GAMMA.INV(T1874,IF($O$2="Railway",$D$31,$D$32),IF($O$2="Railway",$F$31,$F$32)))</f>
        <v>429817706.38056046</v>
      </c>
      <c r="O1874" s="122">
        <f>'CBA Result'!$G$162+'CBA Result'!$G$166+'CBA Result'!$G$167+'CBA Result'!$G$168+'CBA Result'!$G$169</f>
        <v>36081859.323037572</v>
      </c>
      <c r="P1874" s="122">
        <f>'CBA Result'!$G$164+'CBA Result'!$G$165</f>
        <v>3215028601.0041852</v>
      </c>
      <c r="Q1874" s="122">
        <f>'CBA Result'!$G$149</f>
        <v>-2742713597.7746048</v>
      </c>
      <c r="R1874" s="3">
        <v>0.57187306629525159</v>
      </c>
      <c r="S1874" s="122">
        <f t="shared" si="91"/>
        <v>4171690137.5538721</v>
      </c>
      <c r="T1874" s="3">
        <v>0.57857771573767069</v>
      </c>
      <c r="U1874" s="122">
        <f t="shared" si="92"/>
        <v>-2031383026.3121116</v>
      </c>
      <c r="V1874" s="3">
        <f t="shared" si="93"/>
        <v>2.2829715731536924</v>
      </c>
    </row>
    <row r="1875" spans="13:22" x14ac:dyDescent="0.25">
      <c r="M1875" s="3">
        <v>1871</v>
      </c>
      <c r="N1875" s="122">
        <f>('CBA Result'!$G$163*_xlfn.GAMMA.INV(T1875,IF($O$2="Railway",$D$31,$D$32),IF($O$2="Railway",$F$31,$F$32)))</f>
        <v>497081586.56901067</v>
      </c>
      <c r="O1875" s="122">
        <f>'CBA Result'!$G$162+'CBA Result'!$G$166+'CBA Result'!$G$167+'CBA Result'!$G$168+'CBA Result'!$G$169</f>
        <v>36081859.323037572</v>
      </c>
      <c r="P1875" s="122">
        <f>'CBA Result'!$G$164+'CBA Result'!$G$165</f>
        <v>3215028601.0041852</v>
      </c>
      <c r="Q1875" s="122">
        <f>'CBA Result'!$G$149</f>
        <v>-2742713597.7746048</v>
      </c>
      <c r="R1875" s="3">
        <v>0.18864371152598469</v>
      </c>
      <c r="S1875" s="122">
        <f t="shared" si="91"/>
        <v>2487774354.7694101</v>
      </c>
      <c r="T1875" s="3">
        <v>0.73312351034996159</v>
      </c>
      <c r="U1875" s="122">
        <f t="shared" si="92"/>
        <v>-2349282225.1360183</v>
      </c>
      <c r="V1875" s="3">
        <f t="shared" si="93"/>
        <v>1.2858982068391349</v>
      </c>
    </row>
    <row r="1876" spans="13:22" x14ac:dyDescent="0.25">
      <c r="M1876" s="3">
        <v>1872</v>
      </c>
      <c r="N1876" s="122">
        <f>('CBA Result'!$G$163*_xlfn.GAMMA.INV(T1876,IF($O$2="Railway",$D$31,$D$32),IF($O$2="Railway",$F$31,$F$32)))</f>
        <v>275257100.05728924</v>
      </c>
      <c r="O1876" s="122">
        <f>'CBA Result'!$G$162+'CBA Result'!$G$166+'CBA Result'!$G$167+'CBA Result'!$G$168+'CBA Result'!$G$169</f>
        <v>36081859.323037572</v>
      </c>
      <c r="P1876" s="122">
        <f>'CBA Result'!$G$164+'CBA Result'!$G$165</f>
        <v>3215028601.0041852</v>
      </c>
      <c r="Q1876" s="122">
        <f>'CBA Result'!$G$149</f>
        <v>-2742713597.7746048</v>
      </c>
      <c r="R1876" s="3">
        <v>0.31658681155625146</v>
      </c>
      <c r="S1876" s="122">
        <f t="shared" si="91"/>
        <v>3076576905.7458401</v>
      </c>
      <c r="T1876" s="3">
        <v>0.16306733622927494</v>
      </c>
      <c r="U1876" s="122">
        <f t="shared" si="92"/>
        <v>-1300906390.3784328</v>
      </c>
      <c r="V1876" s="3">
        <f t="shared" si="93"/>
        <v>2.6042733667720892</v>
      </c>
    </row>
    <row r="1877" spans="13:22" x14ac:dyDescent="0.25">
      <c r="M1877" s="3">
        <v>1873</v>
      </c>
      <c r="N1877" s="122">
        <f>('CBA Result'!$G$163*_xlfn.GAMMA.INV(T1877,IF($O$2="Railway",$D$31,$D$32),IF($O$2="Railway",$F$31,$F$32)))</f>
        <v>494629684.64311749</v>
      </c>
      <c r="O1877" s="122">
        <f>'CBA Result'!$G$162+'CBA Result'!$G$166+'CBA Result'!$G$167+'CBA Result'!$G$168+'CBA Result'!$G$169</f>
        <v>36081859.323037572</v>
      </c>
      <c r="P1877" s="122">
        <f>'CBA Result'!$G$164+'CBA Result'!$G$165</f>
        <v>3215028601.0041852</v>
      </c>
      <c r="Q1877" s="122">
        <f>'CBA Result'!$G$149</f>
        <v>-2742713597.7746048</v>
      </c>
      <c r="R1877" s="3">
        <v>0.49042568545950926</v>
      </c>
      <c r="S1877" s="122">
        <f t="shared" si="91"/>
        <v>3817116636.4848175</v>
      </c>
      <c r="T1877" s="3">
        <v>0.72824673164953146</v>
      </c>
      <c r="U1877" s="122">
        <f t="shared" si="92"/>
        <v>-2337694168.4308076</v>
      </c>
      <c r="V1877" s="3">
        <f t="shared" si="93"/>
        <v>1.8598789521597174</v>
      </c>
    </row>
    <row r="1878" spans="13:22" x14ac:dyDescent="0.25">
      <c r="M1878" s="3">
        <v>1874</v>
      </c>
      <c r="N1878" s="122">
        <f>('CBA Result'!$G$163*_xlfn.GAMMA.INV(T1878,IF($O$2="Railway",$D$31,$D$32),IF($O$2="Railway",$F$31,$F$32)))</f>
        <v>381235734.29009134</v>
      </c>
      <c r="O1878" s="122">
        <f>'CBA Result'!$G$162+'CBA Result'!$G$166+'CBA Result'!$G$167+'CBA Result'!$G$168+'CBA Result'!$G$169</f>
        <v>36081859.323037572</v>
      </c>
      <c r="P1878" s="122">
        <f>'CBA Result'!$G$164+'CBA Result'!$G$165</f>
        <v>3215028601.0041852</v>
      </c>
      <c r="Q1878" s="122">
        <f>'CBA Result'!$G$149</f>
        <v>-2742713597.7746048</v>
      </c>
      <c r="R1878" s="3">
        <v>0.15073759121882335</v>
      </c>
      <c r="S1878" s="122">
        <f t="shared" si="91"/>
        <v>2291410004.0461636</v>
      </c>
      <c r="T1878" s="3">
        <v>0.44578210878408597</v>
      </c>
      <c r="U1878" s="122">
        <f t="shared" si="92"/>
        <v>-1801777330.6315131</v>
      </c>
      <c r="V1878" s="3">
        <f t="shared" si="93"/>
        <v>1.5033642346415237</v>
      </c>
    </row>
    <row r="1879" spans="13:22" x14ac:dyDescent="0.25">
      <c r="M1879" s="3">
        <v>1875</v>
      </c>
      <c r="N1879" s="122">
        <f>('CBA Result'!$G$163*_xlfn.GAMMA.INV(T1879,IF($O$2="Railway",$D$31,$D$32),IF($O$2="Railway",$F$31,$F$32)))</f>
        <v>810737126.83513618</v>
      </c>
      <c r="O1879" s="122">
        <f>'CBA Result'!$G$162+'CBA Result'!$G$166+'CBA Result'!$G$167+'CBA Result'!$G$168+'CBA Result'!$G$169</f>
        <v>36081859.323037572</v>
      </c>
      <c r="P1879" s="122">
        <f>'CBA Result'!$G$164+'CBA Result'!$G$165</f>
        <v>3215028601.0041852</v>
      </c>
      <c r="Q1879" s="122">
        <f>'CBA Result'!$G$149</f>
        <v>-2742713597.7746048</v>
      </c>
      <c r="R1879" s="3">
        <v>0.52533410348024101</v>
      </c>
      <c r="S1879" s="122">
        <f t="shared" si="91"/>
        <v>3967365178.2400074</v>
      </c>
      <c r="T1879" s="3">
        <v>0.98672151472795899</v>
      </c>
      <c r="U1879" s="122">
        <f t="shared" si="92"/>
        <v>-3831665410.2559581</v>
      </c>
      <c r="V1879" s="3">
        <f t="shared" si="93"/>
        <v>1.2564208115647002</v>
      </c>
    </row>
    <row r="1880" spans="13:22" x14ac:dyDescent="0.25">
      <c r="M1880" s="3">
        <v>1876</v>
      </c>
      <c r="N1880" s="122">
        <f>('CBA Result'!$G$163*_xlfn.GAMMA.INV(T1880,IF($O$2="Railway",$D$31,$D$32),IF($O$2="Railway",$F$31,$F$32)))</f>
        <v>258192844.27343011</v>
      </c>
      <c r="O1880" s="122">
        <f>'CBA Result'!$G$162+'CBA Result'!$G$166+'CBA Result'!$G$167+'CBA Result'!$G$168+'CBA Result'!$G$169</f>
        <v>36081859.323037572</v>
      </c>
      <c r="P1880" s="122">
        <f>'CBA Result'!$G$164+'CBA Result'!$G$165</f>
        <v>3215028601.0041852</v>
      </c>
      <c r="Q1880" s="122">
        <f>'CBA Result'!$G$149</f>
        <v>-2742713597.7746048</v>
      </c>
      <c r="R1880" s="3">
        <v>6.1040335006376956E-2</v>
      </c>
      <c r="S1880" s="122">
        <f t="shared" si="91"/>
        <v>1720538718.6656356</v>
      </c>
      <c r="T1880" s="3">
        <v>0.12753086645378842</v>
      </c>
      <c r="U1880" s="122">
        <f t="shared" si="92"/>
        <v>-1220258154.9953883</v>
      </c>
      <c r="V1880" s="3">
        <f t="shared" si="93"/>
        <v>1.6511370270413952</v>
      </c>
    </row>
    <row r="1881" spans="13:22" x14ac:dyDescent="0.25">
      <c r="M1881" s="3">
        <v>1877</v>
      </c>
      <c r="N1881" s="122">
        <f>('CBA Result'!$G$163*_xlfn.GAMMA.INV(T1881,IF($O$2="Railway",$D$31,$D$32),IF($O$2="Railway",$F$31,$F$32)))</f>
        <v>400568885.03115118</v>
      </c>
      <c r="O1881" s="122">
        <f>'CBA Result'!$G$162+'CBA Result'!$G$166+'CBA Result'!$G$167+'CBA Result'!$G$168+'CBA Result'!$G$169</f>
        <v>36081859.323037572</v>
      </c>
      <c r="P1881" s="122">
        <f>'CBA Result'!$G$164+'CBA Result'!$G$165</f>
        <v>3215028601.0041852</v>
      </c>
      <c r="Q1881" s="122">
        <f>'CBA Result'!$G$149</f>
        <v>-2742713597.7746048</v>
      </c>
      <c r="R1881" s="3">
        <v>0.82174009982213381</v>
      </c>
      <c r="S1881" s="122">
        <f t="shared" si="91"/>
        <v>5476357974.5756407</v>
      </c>
      <c r="T1881" s="3">
        <v>0.50002271393274189</v>
      </c>
      <c r="U1881" s="122">
        <f t="shared" si="92"/>
        <v>-1893148704.3034718</v>
      </c>
      <c r="V1881" s="3">
        <f t="shared" si="93"/>
        <v>3.1233725620647146</v>
      </c>
    </row>
    <row r="1882" spans="13:22" x14ac:dyDescent="0.25">
      <c r="M1882" s="3">
        <v>1878</v>
      </c>
      <c r="N1882" s="122">
        <f>('CBA Result'!$G$163*_xlfn.GAMMA.INV(T1882,IF($O$2="Railway",$D$31,$D$32),IF($O$2="Railway",$F$31,$F$32)))</f>
        <v>484027197.74922156</v>
      </c>
      <c r="O1882" s="122">
        <f>'CBA Result'!$G$162+'CBA Result'!$G$166+'CBA Result'!$G$167+'CBA Result'!$G$168+'CBA Result'!$G$169</f>
        <v>36081859.323037572</v>
      </c>
      <c r="P1882" s="122">
        <f>'CBA Result'!$G$164+'CBA Result'!$G$165</f>
        <v>3215028601.0041852</v>
      </c>
      <c r="Q1882" s="122">
        <f>'CBA Result'!$G$149</f>
        <v>-2742713597.7746048</v>
      </c>
      <c r="R1882" s="3">
        <v>0.40357221791063069</v>
      </c>
      <c r="S1882" s="122">
        <f t="shared" si="91"/>
        <v>3448572581.5757327</v>
      </c>
      <c r="T1882" s="3">
        <v>0.7064687754811666</v>
      </c>
      <c r="U1882" s="122">
        <f t="shared" si="92"/>
        <v>-2287585223.1890607</v>
      </c>
      <c r="V1882" s="3">
        <f t="shared" si="93"/>
        <v>1.7348781581633754</v>
      </c>
    </row>
    <row r="1883" spans="13:22" x14ac:dyDescent="0.25">
      <c r="M1883" s="3">
        <v>1879</v>
      </c>
      <c r="N1883" s="122">
        <f>('CBA Result'!$G$163*_xlfn.GAMMA.INV(T1883,IF($O$2="Railway",$D$31,$D$32),IF($O$2="Railway",$F$31,$F$32)))</f>
        <v>311739313.32763535</v>
      </c>
      <c r="O1883" s="122">
        <f>'CBA Result'!$G$162+'CBA Result'!$G$166+'CBA Result'!$G$167+'CBA Result'!$G$168+'CBA Result'!$G$169</f>
        <v>36081859.323037572</v>
      </c>
      <c r="P1883" s="122">
        <f>'CBA Result'!$G$164+'CBA Result'!$G$165</f>
        <v>3215028601.0041852</v>
      </c>
      <c r="Q1883" s="122">
        <f>'CBA Result'!$G$149</f>
        <v>-2742713597.7746048</v>
      </c>
      <c r="R1883" s="3">
        <v>0.16331575907705786</v>
      </c>
      <c r="S1883" s="122">
        <f t="shared" si="91"/>
        <v>2358341323.1087961</v>
      </c>
      <c r="T1883" s="3">
        <v>0.25171547797598792</v>
      </c>
      <c r="U1883" s="122">
        <f t="shared" si="92"/>
        <v>-1473326808.8477991</v>
      </c>
      <c r="V1883" s="3">
        <f t="shared" si="93"/>
        <v>1.8367700088725034</v>
      </c>
    </row>
    <row r="1884" spans="13:22" x14ac:dyDescent="0.25">
      <c r="M1884" s="3">
        <v>1880</v>
      </c>
      <c r="N1884" s="122">
        <f>('CBA Result'!$G$163*_xlfn.GAMMA.INV(T1884,IF($O$2="Railway",$D$31,$D$32),IF($O$2="Railway",$F$31,$F$32)))</f>
        <v>429799808.7465682</v>
      </c>
      <c r="O1884" s="122">
        <f>'CBA Result'!$G$162+'CBA Result'!$G$166+'CBA Result'!$G$167+'CBA Result'!$G$168+'CBA Result'!$G$169</f>
        <v>36081859.323037572</v>
      </c>
      <c r="P1884" s="122">
        <f>'CBA Result'!$G$164+'CBA Result'!$G$165</f>
        <v>3215028601.0041852</v>
      </c>
      <c r="Q1884" s="122">
        <f>'CBA Result'!$G$149</f>
        <v>-2742713597.7746048</v>
      </c>
      <c r="R1884" s="3">
        <v>9.993511345272954E-2</v>
      </c>
      <c r="S1884" s="122">
        <f t="shared" si="91"/>
        <v>1995163121.2701578</v>
      </c>
      <c r="T1884" s="3">
        <v>0.57853136527086702</v>
      </c>
      <c r="U1884" s="122">
        <f t="shared" si="92"/>
        <v>-2031298439.4061668</v>
      </c>
      <c r="V1884" s="3">
        <f t="shared" si="93"/>
        <v>1.2115623886656604</v>
      </c>
    </row>
    <row r="1885" spans="13:22" x14ac:dyDescent="0.25">
      <c r="M1885" s="3">
        <v>1881</v>
      </c>
      <c r="N1885" s="122">
        <f>('CBA Result'!$G$163*_xlfn.GAMMA.INV(T1885,IF($O$2="Railway",$D$31,$D$32),IF($O$2="Railway",$F$31,$F$32)))</f>
        <v>636135817.04491782</v>
      </c>
      <c r="O1885" s="122">
        <f>'CBA Result'!$G$162+'CBA Result'!$G$166+'CBA Result'!$G$167+'CBA Result'!$G$168+'CBA Result'!$G$169</f>
        <v>36081859.323037572</v>
      </c>
      <c r="P1885" s="122">
        <f>'CBA Result'!$G$164+'CBA Result'!$G$165</f>
        <v>3215028601.0041852</v>
      </c>
      <c r="Q1885" s="122">
        <f>'CBA Result'!$G$149</f>
        <v>-2742713597.7746048</v>
      </c>
      <c r="R1885" s="3">
        <v>0.46022858455463189</v>
      </c>
      <c r="S1885" s="122">
        <f t="shared" si="91"/>
        <v>3688485859.765286</v>
      </c>
      <c r="T1885" s="3">
        <v>0.91805409968592688</v>
      </c>
      <c r="U1885" s="122">
        <f t="shared" si="92"/>
        <v>-3006473400.214201</v>
      </c>
      <c r="V1885" s="3">
        <f t="shared" si="93"/>
        <v>1.450438089963662</v>
      </c>
    </row>
    <row r="1886" spans="13:22" x14ac:dyDescent="0.25">
      <c r="M1886" s="3">
        <v>1882</v>
      </c>
      <c r="N1886" s="122">
        <f>('CBA Result'!$G$163*_xlfn.GAMMA.INV(T1886,IF($O$2="Railway",$D$31,$D$32),IF($O$2="Railway",$F$31,$F$32)))</f>
        <v>545005362.06831634</v>
      </c>
      <c r="O1886" s="122">
        <f>'CBA Result'!$G$162+'CBA Result'!$G$166+'CBA Result'!$G$167+'CBA Result'!$G$168+'CBA Result'!$G$169</f>
        <v>36081859.323037572</v>
      </c>
      <c r="P1886" s="122">
        <f>'CBA Result'!$G$164+'CBA Result'!$G$165</f>
        <v>3215028601.0041852</v>
      </c>
      <c r="Q1886" s="122">
        <f>'CBA Result'!$G$149</f>
        <v>-2742713597.7746048</v>
      </c>
      <c r="R1886" s="3">
        <v>0.13613311580003873</v>
      </c>
      <c r="S1886" s="122">
        <f t="shared" si="91"/>
        <v>2210999287.6166196</v>
      </c>
      <c r="T1886" s="3">
        <v>0.81642459154458435</v>
      </c>
      <c r="U1886" s="122">
        <f t="shared" si="92"/>
        <v>-2575777184.8850398</v>
      </c>
      <c r="V1886" s="3">
        <f t="shared" si="93"/>
        <v>1.083978274748399</v>
      </c>
    </row>
    <row r="1887" spans="13:22" x14ac:dyDescent="0.25">
      <c r="M1887" s="3">
        <v>1883</v>
      </c>
      <c r="N1887" s="122">
        <f>('CBA Result'!$G$163*_xlfn.GAMMA.INV(T1887,IF($O$2="Railway",$D$31,$D$32),IF($O$2="Railway",$F$31,$F$32)))</f>
        <v>568842413.30592191</v>
      </c>
      <c r="O1887" s="122">
        <f>'CBA Result'!$G$162+'CBA Result'!$G$166+'CBA Result'!$G$167+'CBA Result'!$G$168+'CBA Result'!$G$169</f>
        <v>36081859.323037572</v>
      </c>
      <c r="P1887" s="122">
        <f>'CBA Result'!$G$164+'CBA Result'!$G$165</f>
        <v>3215028601.0041852</v>
      </c>
      <c r="Q1887" s="122">
        <f>'CBA Result'!$G$149</f>
        <v>-2742713597.7746048</v>
      </c>
      <c r="R1887" s="3">
        <v>0.14452659226686859</v>
      </c>
      <c r="S1887" s="122">
        <f t="shared" si="91"/>
        <v>2257594243.0051723</v>
      </c>
      <c r="T1887" s="3">
        <v>0.84964378385165606</v>
      </c>
      <c r="U1887" s="122">
        <f t="shared" si="92"/>
        <v>-2688434668.6568484</v>
      </c>
      <c r="V1887" s="3">
        <f t="shared" si="93"/>
        <v>1.0647528649317175</v>
      </c>
    </row>
    <row r="1888" spans="13:22" x14ac:dyDescent="0.25">
      <c r="M1888" s="3">
        <v>1884</v>
      </c>
      <c r="N1888" s="122">
        <f>('CBA Result'!$G$163*_xlfn.GAMMA.INV(T1888,IF($O$2="Railway",$D$31,$D$32),IF($O$2="Railway",$F$31,$F$32)))</f>
        <v>525379150.62379879</v>
      </c>
      <c r="O1888" s="122">
        <f>'CBA Result'!$G$162+'CBA Result'!$G$166+'CBA Result'!$G$167+'CBA Result'!$G$168+'CBA Result'!$G$169</f>
        <v>36081859.323037572</v>
      </c>
      <c r="P1888" s="122">
        <f>'CBA Result'!$G$164+'CBA Result'!$G$165</f>
        <v>3215028601.0041852</v>
      </c>
      <c r="Q1888" s="122">
        <f>'CBA Result'!$G$149</f>
        <v>-2742713597.7746048</v>
      </c>
      <c r="R1888" s="3">
        <v>0.83001808494874629</v>
      </c>
      <c r="S1888" s="122">
        <f t="shared" si="91"/>
        <v>5531982248.92799</v>
      </c>
      <c r="T1888" s="3">
        <v>0.78505233176229883</v>
      </c>
      <c r="U1888" s="122">
        <f t="shared" si="92"/>
        <v>-2483020762.3194551</v>
      </c>
      <c r="V1888" s="3">
        <f t="shared" si="93"/>
        <v>2.4540444249780577</v>
      </c>
    </row>
    <row r="1889" spans="13:22" x14ac:dyDescent="0.25">
      <c r="M1889" s="3">
        <v>1885</v>
      </c>
      <c r="N1889" s="122">
        <f>('CBA Result'!$G$163*_xlfn.GAMMA.INV(T1889,IF($O$2="Railway",$D$31,$D$32),IF($O$2="Railway",$F$31,$F$32)))</f>
        <v>335089093.21470529</v>
      </c>
      <c r="O1889" s="122">
        <f>'CBA Result'!$G$162+'CBA Result'!$G$166+'CBA Result'!$G$167+'CBA Result'!$G$168+'CBA Result'!$G$169</f>
        <v>36081859.323037572</v>
      </c>
      <c r="P1889" s="122">
        <f>'CBA Result'!$G$164+'CBA Result'!$G$165</f>
        <v>3215028601.0041852</v>
      </c>
      <c r="Q1889" s="122">
        <f>'CBA Result'!$G$149</f>
        <v>-2742713597.7746048</v>
      </c>
      <c r="R1889" s="3">
        <v>0.47706983127153135</v>
      </c>
      <c r="S1889" s="122">
        <f t="shared" si="91"/>
        <v>3760106585.6193376</v>
      </c>
      <c r="T1889" s="3">
        <v>0.31495868552180617</v>
      </c>
      <c r="U1889" s="122">
        <f t="shared" si="92"/>
        <v>-1583681375.043174</v>
      </c>
      <c r="V1889" s="3">
        <f t="shared" si="93"/>
        <v>2.6086544953175665</v>
      </c>
    </row>
    <row r="1890" spans="13:22" x14ac:dyDescent="0.25">
      <c r="M1890" s="3">
        <v>1886</v>
      </c>
      <c r="N1890" s="122">
        <f>('CBA Result'!$G$163*_xlfn.GAMMA.INV(T1890,IF($O$2="Railway",$D$31,$D$32),IF($O$2="Railway",$F$31,$F$32)))</f>
        <v>309623631.8485781</v>
      </c>
      <c r="O1890" s="122">
        <f>'CBA Result'!$G$162+'CBA Result'!$G$166+'CBA Result'!$G$167+'CBA Result'!$G$168+'CBA Result'!$G$169</f>
        <v>36081859.323037572</v>
      </c>
      <c r="P1890" s="122">
        <f>'CBA Result'!$G$164+'CBA Result'!$G$165</f>
        <v>3215028601.0041852</v>
      </c>
      <c r="Q1890" s="122">
        <f>'CBA Result'!$G$149</f>
        <v>-2742713597.7746048</v>
      </c>
      <c r="R1890" s="3">
        <v>0.27519729644051283</v>
      </c>
      <c r="S1890" s="122">
        <f t="shared" si="91"/>
        <v>2894173793.3212295</v>
      </c>
      <c r="T1890" s="3">
        <v>0.24618779748162534</v>
      </c>
      <c r="U1890" s="122">
        <f t="shared" si="92"/>
        <v>-1463327780.4647417</v>
      </c>
      <c r="V1890" s="3">
        <f t="shared" si="93"/>
        <v>2.2140489149081035</v>
      </c>
    </row>
    <row r="1891" spans="13:22" x14ac:dyDescent="0.25">
      <c r="M1891" s="3">
        <v>1887</v>
      </c>
      <c r="N1891" s="122">
        <f>('CBA Result'!$G$163*_xlfn.GAMMA.INV(T1891,IF($O$2="Railway",$D$31,$D$32),IF($O$2="Railway",$F$31,$F$32)))</f>
        <v>367505034.29133695</v>
      </c>
      <c r="O1891" s="122">
        <f>'CBA Result'!$G$162+'CBA Result'!$G$166+'CBA Result'!$G$167+'CBA Result'!$G$168+'CBA Result'!$G$169</f>
        <v>36081859.323037572</v>
      </c>
      <c r="P1891" s="122">
        <f>'CBA Result'!$G$164+'CBA Result'!$G$165</f>
        <v>3215028601.0041852</v>
      </c>
      <c r="Q1891" s="122">
        <f>'CBA Result'!$G$149</f>
        <v>-2742713597.7746048</v>
      </c>
      <c r="R1891" s="3">
        <v>0.55520266528599582</v>
      </c>
      <c r="S1891" s="122">
        <f t="shared" si="91"/>
        <v>4097857020.868207</v>
      </c>
      <c r="T1891" s="3">
        <v>0.4067032271956198</v>
      </c>
      <c r="U1891" s="122">
        <f t="shared" si="92"/>
        <v>-1736883980.4907501</v>
      </c>
      <c r="V1891" s="3">
        <f t="shared" si="93"/>
        <v>2.5916779503088714</v>
      </c>
    </row>
    <row r="1892" spans="13:22" x14ac:dyDescent="0.25">
      <c r="M1892" s="3">
        <v>1888</v>
      </c>
      <c r="N1892" s="122">
        <f>('CBA Result'!$G$163*_xlfn.GAMMA.INV(T1892,IF($O$2="Railway",$D$31,$D$32),IF($O$2="Railway",$F$31,$F$32)))</f>
        <v>454356497.86295289</v>
      </c>
      <c r="O1892" s="122">
        <f>'CBA Result'!$G$162+'CBA Result'!$G$166+'CBA Result'!$G$167+'CBA Result'!$G$168+'CBA Result'!$G$169</f>
        <v>36081859.323037572</v>
      </c>
      <c r="P1892" s="122">
        <f>'CBA Result'!$G$164+'CBA Result'!$G$165</f>
        <v>3215028601.0041852</v>
      </c>
      <c r="Q1892" s="122">
        <f>'CBA Result'!$G$149</f>
        <v>-2742713597.7746048</v>
      </c>
      <c r="R1892" s="3">
        <v>0.34768229984544474</v>
      </c>
      <c r="S1892" s="122">
        <f t="shared" si="91"/>
        <v>3210774260.9746041</v>
      </c>
      <c r="T1892" s="3">
        <v>0.63972438774127527</v>
      </c>
      <c r="U1892" s="122">
        <f t="shared" si="92"/>
        <v>-2147357039.8614953</v>
      </c>
      <c r="V1892" s="3">
        <f t="shared" si="93"/>
        <v>1.7236130505802254</v>
      </c>
    </row>
    <row r="1893" spans="13:22" x14ac:dyDescent="0.25">
      <c r="M1893" s="3">
        <v>1889</v>
      </c>
      <c r="N1893" s="122">
        <f>('CBA Result'!$G$163*_xlfn.GAMMA.INV(T1893,IF($O$2="Railway",$D$31,$D$32),IF($O$2="Railway",$F$31,$F$32)))</f>
        <v>533463729.925731</v>
      </c>
      <c r="O1893" s="122">
        <f>'CBA Result'!$G$162+'CBA Result'!$G$166+'CBA Result'!$G$167+'CBA Result'!$G$168+'CBA Result'!$G$169</f>
        <v>36081859.323037572</v>
      </c>
      <c r="P1893" s="122">
        <f>'CBA Result'!$G$164+'CBA Result'!$G$165</f>
        <v>3215028601.0041852</v>
      </c>
      <c r="Q1893" s="122">
        <f>'CBA Result'!$G$149</f>
        <v>-2742713597.7746048</v>
      </c>
      <c r="R1893" s="3">
        <v>0.19878332879125615</v>
      </c>
      <c r="S1893" s="122">
        <f t="shared" si="91"/>
        <v>2537908751.696465</v>
      </c>
      <c r="T1893" s="3">
        <v>0.79842812920220585</v>
      </c>
      <c r="U1893" s="122">
        <f t="shared" si="92"/>
        <v>-2521229698.1660361</v>
      </c>
      <c r="V1893" s="3">
        <f t="shared" si="93"/>
        <v>1.2325153647070006</v>
      </c>
    </row>
    <row r="1894" spans="13:22" x14ac:dyDescent="0.25">
      <c r="M1894" s="3">
        <v>1890</v>
      </c>
      <c r="N1894" s="122">
        <f>('CBA Result'!$G$163*_xlfn.GAMMA.INV(T1894,IF($O$2="Railway",$D$31,$D$32),IF($O$2="Railway",$F$31,$F$32)))</f>
        <v>368762697.32199579</v>
      </c>
      <c r="O1894" s="122">
        <f>'CBA Result'!$G$162+'CBA Result'!$G$166+'CBA Result'!$G$167+'CBA Result'!$G$168+'CBA Result'!$G$169</f>
        <v>36081859.323037572</v>
      </c>
      <c r="P1894" s="122">
        <f>'CBA Result'!$G$164+'CBA Result'!$G$165</f>
        <v>3215028601.0041852</v>
      </c>
      <c r="Q1894" s="122">
        <f>'CBA Result'!$G$149</f>
        <v>-2742713597.7746048</v>
      </c>
      <c r="R1894" s="3">
        <v>0.72841036268101378</v>
      </c>
      <c r="S1894" s="122">
        <f t="shared" si="91"/>
        <v>4925681664.2929316</v>
      </c>
      <c r="T1894" s="3">
        <v>0.41029054134578657</v>
      </c>
      <c r="U1894" s="122">
        <f t="shared" si="92"/>
        <v>-1742827884.8375819</v>
      </c>
      <c r="V1894" s="3">
        <f t="shared" si="93"/>
        <v>3.0585499964241905</v>
      </c>
    </row>
    <row r="1895" spans="13:22" x14ac:dyDescent="0.25">
      <c r="M1895" s="3">
        <v>1891</v>
      </c>
      <c r="N1895" s="122">
        <f>('CBA Result'!$G$163*_xlfn.GAMMA.INV(T1895,IF($O$2="Railway",$D$31,$D$32),IF($O$2="Railway",$F$31,$F$32)))</f>
        <v>257237036.77742031</v>
      </c>
      <c r="O1895" s="122">
        <f>'CBA Result'!$G$162+'CBA Result'!$G$166+'CBA Result'!$G$167+'CBA Result'!$G$168+'CBA Result'!$G$169</f>
        <v>36081859.323037572</v>
      </c>
      <c r="P1895" s="122">
        <f>'CBA Result'!$G$164+'CBA Result'!$G$165</f>
        <v>3215028601.0041852</v>
      </c>
      <c r="Q1895" s="122">
        <f>'CBA Result'!$G$149</f>
        <v>-2742713597.7746048</v>
      </c>
      <c r="R1895" s="3">
        <v>0.93095813856567045</v>
      </c>
      <c r="S1895" s="122">
        <f t="shared" si="91"/>
        <v>6402601885.5915012</v>
      </c>
      <c r="T1895" s="3">
        <v>0.12567023460368509</v>
      </c>
      <c r="U1895" s="122">
        <f t="shared" si="92"/>
        <v>-1215740865.235117</v>
      </c>
      <c r="V1895" s="3">
        <f t="shared" si="93"/>
        <v>5.5076875123359521</v>
      </c>
    </row>
    <row r="1896" spans="13:22" x14ac:dyDescent="0.25">
      <c r="M1896" s="3">
        <v>1892</v>
      </c>
      <c r="N1896" s="122">
        <f>('CBA Result'!$G$163*_xlfn.GAMMA.INV(T1896,IF($O$2="Railway",$D$31,$D$32),IF($O$2="Railway",$F$31,$F$32)))</f>
        <v>546763470.57101572</v>
      </c>
      <c r="O1896" s="122">
        <f>'CBA Result'!$G$162+'CBA Result'!$G$166+'CBA Result'!$G$167+'CBA Result'!$G$168+'CBA Result'!$G$169</f>
        <v>36081859.323037572</v>
      </c>
      <c r="P1896" s="122">
        <f>'CBA Result'!$G$164+'CBA Result'!$G$165</f>
        <v>3215028601.0041852</v>
      </c>
      <c r="Q1896" s="122">
        <f>'CBA Result'!$G$149</f>
        <v>-2742713597.7746048</v>
      </c>
      <c r="R1896" s="3">
        <v>0.49158088222875151</v>
      </c>
      <c r="S1896" s="122">
        <f t="shared" si="91"/>
        <v>3822058131.3517628</v>
      </c>
      <c r="T1896" s="3">
        <v>0.81905425007340948</v>
      </c>
      <c r="U1896" s="122">
        <f t="shared" si="92"/>
        <v>-2584086269.6849022</v>
      </c>
      <c r="V1896" s="3">
        <f t="shared" si="93"/>
        <v>1.7046270911779353</v>
      </c>
    </row>
    <row r="1897" spans="13:22" x14ac:dyDescent="0.25">
      <c r="M1897" s="3">
        <v>1893</v>
      </c>
      <c r="N1897" s="122">
        <f>('CBA Result'!$G$163*_xlfn.GAMMA.INV(T1897,IF($O$2="Railway",$D$31,$D$32),IF($O$2="Railway",$F$31,$F$32)))</f>
        <v>225139589.98519313</v>
      </c>
      <c r="O1897" s="122">
        <f>'CBA Result'!$G$162+'CBA Result'!$G$166+'CBA Result'!$G$167+'CBA Result'!$G$168+'CBA Result'!$G$169</f>
        <v>36081859.323037572</v>
      </c>
      <c r="P1897" s="122">
        <f>'CBA Result'!$G$164+'CBA Result'!$G$165</f>
        <v>3215028601.0041852</v>
      </c>
      <c r="Q1897" s="122">
        <f>'CBA Result'!$G$149</f>
        <v>-2742713597.7746048</v>
      </c>
      <c r="R1897" s="3">
        <v>0.99294245059516051</v>
      </c>
      <c r="S1897" s="122">
        <f t="shared" si="91"/>
        <v>7678775559.0346746</v>
      </c>
      <c r="T1897" s="3">
        <v>7.1809021454063093E-2</v>
      </c>
      <c r="U1897" s="122">
        <f t="shared" si="92"/>
        <v>-1064043511.6040955</v>
      </c>
      <c r="V1897" s="3">
        <f t="shared" si="93"/>
        <v>7.4620980455705119</v>
      </c>
    </row>
    <row r="1898" spans="13:22" x14ac:dyDescent="0.25">
      <c r="M1898" s="3">
        <v>1894</v>
      </c>
      <c r="N1898" s="122">
        <f>('CBA Result'!$G$163*_xlfn.GAMMA.INV(T1898,IF($O$2="Railway",$D$31,$D$32),IF($O$2="Railway",$F$31,$F$32)))</f>
        <v>479105929.62910068</v>
      </c>
      <c r="O1898" s="122">
        <f>'CBA Result'!$G$162+'CBA Result'!$G$166+'CBA Result'!$G$167+'CBA Result'!$G$168+'CBA Result'!$G$169</f>
        <v>36081859.323037572</v>
      </c>
      <c r="P1898" s="122">
        <f>'CBA Result'!$G$164+'CBA Result'!$G$165</f>
        <v>3215028601.0041852</v>
      </c>
      <c r="Q1898" s="122">
        <f>'CBA Result'!$G$149</f>
        <v>-2742713597.7746048</v>
      </c>
      <c r="R1898" s="3">
        <v>0.88509924411022234</v>
      </c>
      <c r="S1898" s="122">
        <f t="shared" si="91"/>
        <v>5949292300.1251135</v>
      </c>
      <c r="T1898" s="3">
        <v>0.69598237705842425</v>
      </c>
      <c r="U1898" s="122">
        <f t="shared" si="92"/>
        <v>-2264326571.0238724</v>
      </c>
      <c r="V1898" s="3">
        <f t="shared" si="93"/>
        <v>2.854923919456624</v>
      </c>
    </row>
    <row r="1899" spans="13:22" x14ac:dyDescent="0.25">
      <c r="M1899" s="3">
        <v>1895</v>
      </c>
      <c r="N1899" s="122">
        <f>('CBA Result'!$G$163*_xlfn.GAMMA.INV(T1899,IF($O$2="Railway",$D$31,$D$32),IF($O$2="Railway",$F$31,$F$32)))</f>
        <v>218867054.73770121</v>
      </c>
      <c r="O1899" s="122">
        <f>'CBA Result'!$G$162+'CBA Result'!$G$166+'CBA Result'!$G$167+'CBA Result'!$G$168+'CBA Result'!$G$169</f>
        <v>36081859.323037572</v>
      </c>
      <c r="P1899" s="122">
        <f>'CBA Result'!$G$164+'CBA Result'!$G$165</f>
        <v>3215028601.0041852</v>
      </c>
      <c r="Q1899" s="122">
        <f>'CBA Result'!$G$149</f>
        <v>-2742713597.7746048</v>
      </c>
      <c r="R1899" s="3">
        <v>0.32157747870743103</v>
      </c>
      <c r="S1899" s="122">
        <f t="shared" si="91"/>
        <v>3098249852.4541016</v>
      </c>
      <c r="T1899" s="3">
        <v>6.3293178298690078E-2</v>
      </c>
      <c r="U1899" s="122">
        <f t="shared" si="92"/>
        <v>-1034398568.0744358</v>
      </c>
      <c r="V1899" s="3">
        <f t="shared" si="93"/>
        <v>3.2416892965705868</v>
      </c>
    </row>
    <row r="1900" spans="13:22" x14ac:dyDescent="0.25">
      <c r="M1900" s="3">
        <v>1896</v>
      </c>
      <c r="N1900" s="122">
        <f>('CBA Result'!$G$163*_xlfn.GAMMA.INV(T1900,IF($O$2="Railway",$D$31,$D$32),IF($O$2="Railway",$F$31,$F$32)))</f>
        <v>460488465.9944796</v>
      </c>
      <c r="O1900" s="122">
        <f>'CBA Result'!$G$162+'CBA Result'!$G$166+'CBA Result'!$G$167+'CBA Result'!$G$168+'CBA Result'!$G$169</f>
        <v>36081859.323037572</v>
      </c>
      <c r="P1900" s="122">
        <f>'CBA Result'!$G$164+'CBA Result'!$G$165</f>
        <v>3215028601.0041852</v>
      </c>
      <c r="Q1900" s="122">
        <f>'CBA Result'!$G$149</f>
        <v>-2742713597.7746048</v>
      </c>
      <c r="R1900" s="3">
        <v>0.48010639368139285</v>
      </c>
      <c r="S1900" s="122">
        <f t="shared" si="91"/>
        <v>3773049844.1235313</v>
      </c>
      <c r="T1900" s="3">
        <v>0.65419642841608583</v>
      </c>
      <c r="U1900" s="122">
        <f t="shared" si="92"/>
        <v>-2176337642.0920634</v>
      </c>
      <c r="V1900" s="3">
        <f t="shared" si="93"/>
        <v>1.9618372107632898</v>
      </c>
    </row>
    <row r="1901" spans="13:22" x14ac:dyDescent="0.25">
      <c r="M1901" s="3">
        <v>1897</v>
      </c>
      <c r="N1901" s="122">
        <f>('CBA Result'!$G$163*_xlfn.GAMMA.INV(T1901,IF($O$2="Railway",$D$31,$D$32),IF($O$2="Railway",$F$31,$F$32)))</f>
        <v>590257305.89231908</v>
      </c>
      <c r="O1901" s="122">
        <f>'CBA Result'!$G$162+'CBA Result'!$G$166+'CBA Result'!$G$167+'CBA Result'!$G$168+'CBA Result'!$G$169</f>
        <v>36081859.323037572</v>
      </c>
      <c r="P1901" s="122">
        <f>'CBA Result'!$G$164+'CBA Result'!$G$165</f>
        <v>3215028601.0041852</v>
      </c>
      <c r="Q1901" s="122">
        <f>'CBA Result'!$G$149</f>
        <v>-2742713597.7746048</v>
      </c>
      <c r="R1901" s="3">
        <v>0.55216514536233474</v>
      </c>
      <c r="S1901" s="122">
        <f t="shared" si="91"/>
        <v>4084487220.1846628</v>
      </c>
      <c r="T1901" s="3">
        <v>0.87521835252051328</v>
      </c>
      <c r="U1901" s="122">
        <f t="shared" si="92"/>
        <v>-2789644666.9061704</v>
      </c>
      <c r="V1901" s="3">
        <f t="shared" si="93"/>
        <v>1.6886833084102135</v>
      </c>
    </row>
    <row r="1902" spans="13:22" x14ac:dyDescent="0.25">
      <c r="M1902" s="3">
        <v>1898</v>
      </c>
      <c r="N1902" s="122">
        <f>('CBA Result'!$G$163*_xlfn.GAMMA.INV(T1902,IF($O$2="Railway",$D$31,$D$32),IF($O$2="Railway",$F$31,$F$32)))</f>
        <v>500018873.405173</v>
      </c>
      <c r="O1902" s="122">
        <f>'CBA Result'!$G$162+'CBA Result'!$G$166+'CBA Result'!$G$167+'CBA Result'!$G$168+'CBA Result'!$G$169</f>
        <v>36081859.323037572</v>
      </c>
      <c r="P1902" s="122">
        <f>'CBA Result'!$G$164+'CBA Result'!$G$165</f>
        <v>3215028601.0041852</v>
      </c>
      <c r="Q1902" s="122">
        <f>'CBA Result'!$G$149</f>
        <v>-2742713597.7746048</v>
      </c>
      <c r="R1902" s="3">
        <v>0.61579322475290577</v>
      </c>
      <c r="S1902" s="122">
        <f t="shared" si="91"/>
        <v>4370610069.6993265</v>
      </c>
      <c r="T1902" s="3">
        <v>0.73888647704445731</v>
      </c>
      <c r="U1902" s="122">
        <f t="shared" si="92"/>
        <v>-2363164283.8176751</v>
      </c>
      <c r="V1902" s="3">
        <f t="shared" si="93"/>
        <v>2.0763308061260899</v>
      </c>
    </row>
    <row r="1903" spans="13:22" x14ac:dyDescent="0.25">
      <c r="M1903" s="3">
        <v>1899</v>
      </c>
      <c r="N1903" s="122">
        <f>('CBA Result'!$G$163*_xlfn.GAMMA.INV(T1903,IF($O$2="Railway",$D$31,$D$32),IF($O$2="Railway",$F$31,$F$32)))</f>
        <v>393971042.97563899</v>
      </c>
      <c r="O1903" s="122">
        <f>'CBA Result'!$G$162+'CBA Result'!$G$166+'CBA Result'!$G$167+'CBA Result'!$G$168+'CBA Result'!$G$169</f>
        <v>36081859.323037572</v>
      </c>
      <c r="P1903" s="122">
        <f>'CBA Result'!$G$164+'CBA Result'!$G$165</f>
        <v>3215028601.0041852</v>
      </c>
      <c r="Q1903" s="122">
        <f>'CBA Result'!$G$149</f>
        <v>-2742713597.7746048</v>
      </c>
      <c r="R1903" s="3">
        <v>0.18285014535460198</v>
      </c>
      <c r="S1903" s="122">
        <f t="shared" si="91"/>
        <v>2458726528.7173839</v>
      </c>
      <c r="T1903" s="3">
        <v>0.48166304777427871</v>
      </c>
      <c r="U1903" s="122">
        <f t="shared" si="92"/>
        <v>-1861966311.9476089</v>
      </c>
      <c r="V1903" s="3">
        <f t="shared" si="93"/>
        <v>1.551467076756297</v>
      </c>
    </row>
    <row r="1904" spans="13:22" x14ac:dyDescent="0.25">
      <c r="M1904" s="3">
        <v>1900</v>
      </c>
      <c r="N1904" s="122">
        <f>('CBA Result'!$G$163*_xlfn.GAMMA.INV(T1904,IF($O$2="Railway",$D$31,$D$32),IF($O$2="Railway",$F$31,$F$32)))</f>
        <v>266657624.05020469</v>
      </c>
      <c r="O1904" s="122">
        <f>'CBA Result'!$G$162+'CBA Result'!$G$166+'CBA Result'!$G$167+'CBA Result'!$G$168+'CBA Result'!$G$169</f>
        <v>36081859.323037572</v>
      </c>
      <c r="P1904" s="122">
        <f>'CBA Result'!$G$164+'CBA Result'!$G$165</f>
        <v>3215028601.0041852</v>
      </c>
      <c r="Q1904" s="122">
        <f>'CBA Result'!$G$149</f>
        <v>-2742713597.7746048</v>
      </c>
      <c r="R1904" s="3">
        <v>0.93471436103143413</v>
      </c>
      <c r="S1904" s="122">
        <f t="shared" si="91"/>
        <v>6447272988.1094418</v>
      </c>
      <c r="T1904" s="3">
        <v>0.14462091714810754</v>
      </c>
      <c r="U1904" s="122">
        <f t="shared" si="92"/>
        <v>-1260263975.380985</v>
      </c>
      <c r="V1904" s="3">
        <f t="shared" si="93"/>
        <v>5.3560306438515131</v>
      </c>
    </row>
    <row r="1905" spans="13:22" x14ac:dyDescent="0.25">
      <c r="M1905" s="3">
        <v>1901</v>
      </c>
      <c r="N1905" s="122">
        <f>('CBA Result'!$G$163*_xlfn.GAMMA.INV(T1905,IF($O$2="Railway",$D$31,$D$32),IF($O$2="Railway",$F$31,$F$32)))</f>
        <v>553248963.77520251</v>
      </c>
      <c r="O1905" s="122">
        <f>'CBA Result'!$G$162+'CBA Result'!$G$166+'CBA Result'!$G$167+'CBA Result'!$G$168+'CBA Result'!$G$169</f>
        <v>36081859.323037572</v>
      </c>
      <c r="P1905" s="122">
        <f>'CBA Result'!$G$164+'CBA Result'!$G$165</f>
        <v>3215028601.0041852</v>
      </c>
      <c r="Q1905" s="122">
        <f>'CBA Result'!$G$149</f>
        <v>-2742713597.7746048</v>
      </c>
      <c r="R1905" s="3">
        <v>0.33115229628854326</v>
      </c>
      <c r="S1905" s="122">
        <f t="shared" si="91"/>
        <v>3139675645.3272805</v>
      </c>
      <c r="T1905" s="3">
        <v>0.82850365670070814</v>
      </c>
      <c r="U1905" s="122">
        <f t="shared" si="92"/>
        <v>-2614737684.4979134</v>
      </c>
      <c r="V1905" s="3">
        <f t="shared" si="93"/>
        <v>1.4261493573652959</v>
      </c>
    </row>
    <row r="1906" spans="13:22" x14ac:dyDescent="0.25">
      <c r="M1906" s="3">
        <v>1902</v>
      </c>
      <c r="N1906" s="122">
        <f>('CBA Result'!$G$163*_xlfn.GAMMA.INV(T1906,IF($O$2="Railway",$D$31,$D$32),IF($O$2="Railway",$F$31,$F$32)))</f>
        <v>620967016.50835514</v>
      </c>
      <c r="O1906" s="122">
        <f>'CBA Result'!$G$162+'CBA Result'!$G$166+'CBA Result'!$G$167+'CBA Result'!$G$168+'CBA Result'!$G$169</f>
        <v>36081859.323037572</v>
      </c>
      <c r="P1906" s="122">
        <f>'CBA Result'!$G$164+'CBA Result'!$G$165</f>
        <v>3215028601.0041852</v>
      </c>
      <c r="Q1906" s="122">
        <f>'CBA Result'!$G$149</f>
        <v>-2742713597.7746048</v>
      </c>
      <c r="R1906" s="3">
        <v>0.29017956656192734</v>
      </c>
      <c r="S1906" s="122">
        <f t="shared" si="91"/>
        <v>2960814454.2736368</v>
      </c>
      <c r="T1906" s="3">
        <v>0.90554311532686582</v>
      </c>
      <c r="U1906" s="122">
        <f t="shared" si="92"/>
        <v>-2934783370.9714203</v>
      </c>
      <c r="V1906" s="3">
        <f t="shared" si="93"/>
        <v>1.2327531108054179</v>
      </c>
    </row>
    <row r="1907" spans="13:22" x14ac:dyDescent="0.25">
      <c r="M1907" s="3">
        <v>1903</v>
      </c>
      <c r="N1907" s="122">
        <f>('CBA Result'!$G$163*_xlfn.GAMMA.INV(T1907,IF($O$2="Railway",$D$31,$D$32),IF($O$2="Railway",$F$31,$F$32)))</f>
        <v>407326703.40705127</v>
      </c>
      <c r="O1907" s="122">
        <f>'CBA Result'!$G$162+'CBA Result'!$G$166+'CBA Result'!$G$167+'CBA Result'!$G$168+'CBA Result'!$G$169</f>
        <v>36081859.323037572</v>
      </c>
      <c r="P1907" s="122">
        <f>'CBA Result'!$G$164+'CBA Result'!$G$165</f>
        <v>3215028601.0041852</v>
      </c>
      <c r="Q1907" s="122">
        <f>'CBA Result'!$G$149</f>
        <v>-2742713597.7746048</v>
      </c>
      <c r="R1907" s="3">
        <v>0.63502255706793886</v>
      </c>
      <c r="S1907" s="122">
        <f t="shared" si="91"/>
        <v>4460144535.34443</v>
      </c>
      <c r="T1907" s="3">
        <v>0.51861870501069784</v>
      </c>
      <c r="U1907" s="122">
        <f t="shared" si="92"/>
        <v>-1925087168.7732184</v>
      </c>
      <c r="V1907" s="3">
        <f t="shared" si="93"/>
        <v>2.547184967836734</v>
      </c>
    </row>
    <row r="1908" spans="13:22" x14ac:dyDescent="0.25">
      <c r="M1908" s="3">
        <v>1904</v>
      </c>
      <c r="N1908" s="122">
        <f>('CBA Result'!$G$163*_xlfn.GAMMA.INV(T1908,IF($O$2="Railway",$D$31,$D$32),IF($O$2="Railway",$F$31,$F$32)))</f>
        <v>342521990.79121268</v>
      </c>
      <c r="O1908" s="122">
        <f>'CBA Result'!$G$162+'CBA Result'!$G$166+'CBA Result'!$G$167+'CBA Result'!$G$168+'CBA Result'!$G$169</f>
        <v>36081859.323037572</v>
      </c>
      <c r="P1908" s="122">
        <f>'CBA Result'!$G$164+'CBA Result'!$G$165</f>
        <v>3215028601.0041852</v>
      </c>
      <c r="Q1908" s="122">
        <f>'CBA Result'!$G$149</f>
        <v>-2742713597.7746048</v>
      </c>
      <c r="R1908" s="3">
        <v>0.21070962364637713</v>
      </c>
      <c r="S1908" s="122">
        <f t="shared" si="91"/>
        <v>2595834086.9793739</v>
      </c>
      <c r="T1908" s="3">
        <v>0.33574549967939615</v>
      </c>
      <c r="U1908" s="122">
        <f t="shared" si="92"/>
        <v>-1618810365.1919997</v>
      </c>
      <c r="V1908" s="3">
        <f t="shared" si="93"/>
        <v>1.8374220977642677</v>
      </c>
    </row>
    <row r="1909" spans="13:22" x14ac:dyDescent="0.25">
      <c r="M1909" s="3">
        <v>1905</v>
      </c>
      <c r="N1909" s="122">
        <f>('CBA Result'!$G$163*_xlfn.GAMMA.INV(T1909,IF($O$2="Railway",$D$31,$D$32),IF($O$2="Railway",$F$31,$F$32)))</f>
        <v>281920894.90911341</v>
      </c>
      <c r="O1909" s="122">
        <f>'CBA Result'!$G$162+'CBA Result'!$G$166+'CBA Result'!$G$167+'CBA Result'!$G$168+'CBA Result'!$G$169</f>
        <v>36081859.323037572</v>
      </c>
      <c r="P1909" s="122">
        <f>'CBA Result'!$G$164+'CBA Result'!$G$165</f>
        <v>3215028601.0041852</v>
      </c>
      <c r="Q1909" s="122">
        <f>'CBA Result'!$G$149</f>
        <v>-2742713597.7746048</v>
      </c>
      <c r="R1909" s="3">
        <v>0.27163405748206459</v>
      </c>
      <c r="S1909" s="122">
        <f t="shared" si="91"/>
        <v>2878205005.436214</v>
      </c>
      <c r="T1909" s="3">
        <v>0.17807001150756463</v>
      </c>
      <c r="U1909" s="122">
        <f t="shared" si="92"/>
        <v>-1332400485.553833</v>
      </c>
      <c r="V1909" s="3">
        <f t="shared" si="93"/>
        <v>2.3988341300699929</v>
      </c>
    </row>
    <row r="1910" spans="13:22" x14ac:dyDescent="0.25">
      <c r="M1910" s="3">
        <v>1906</v>
      </c>
      <c r="N1910" s="122">
        <f>('CBA Result'!$G$163*_xlfn.GAMMA.INV(T1910,IF($O$2="Railway",$D$31,$D$32),IF($O$2="Railway",$F$31,$F$32)))</f>
        <v>440153001.3274647</v>
      </c>
      <c r="O1910" s="122">
        <f>'CBA Result'!$G$162+'CBA Result'!$G$166+'CBA Result'!$G$167+'CBA Result'!$G$168+'CBA Result'!$G$169</f>
        <v>36081859.323037572</v>
      </c>
      <c r="P1910" s="122">
        <f>'CBA Result'!$G$164+'CBA Result'!$G$165</f>
        <v>3215028601.0041852</v>
      </c>
      <c r="Q1910" s="122">
        <f>'CBA Result'!$G$149</f>
        <v>-2742713597.7746048</v>
      </c>
      <c r="R1910" s="3">
        <v>0.47314917488585906</v>
      </c>
      <c r="S1910" s="122">
        <f t="shared" si="91"/>
        <v>3743409440.6238222</v>
      </c>
      <c r="T1910" s="3">
        <v>0.60493371219488967</v>
      </c>
      <c r="U1910" s="122">
        <f t="shared" si="92"/>
        <v>-2080229182.2880166</v>
      </c>
      <c r="V1910" s="3">
        <f t="shared" si="93"/>
        <v>2.0284516423489425</v>
      </c>
    </row>
    <row r="1911" spans="13:22" x14ac:dyDescent="0.25">
      <c r="M1911" s="3">
        <v>1907</v>
      </c>
      <c r="N1911" s="122">
        <f>('CBA Result'!$G$163*_xlfn.GAMMA.INV(T1911,IF($O$2="Railway",$D$31,$D$32),IF($O$2="Railway",$F$31,$F$32)))</f>
        <v>291360048.7568506</v>
      </c>
      <c r="O1911" s="122">
        <f>'CBA Result'!$G$162+'CBA Result'!$G$166+'CBA Result'!$G$167+'CBA Result'!$G$168+'CBA Result'!$G$169</f>
        <v>36081859.323037572</v>
      </c>
      <c r="P1911" s="122">
        <f>'CBA Result'!$G$164+'CBA Result'!$G$165</f>
        <v>3215028601.0041852</v>
      </c>
      <c r="Q1911" s="122">
        <f>'CBA Result'!$G$149</f>
        <v>-2742713597.7746048</v>
      </c>
      <c r="R1911" s="3">
        <v>0.38465946015000985</v>
      </c>
      <c r="S1911" s="122">
        <f t="shared" si="91"/>
        <v>3368410425.0196891</v>
      </c>
      <c r="T1911" s="3">
        <v>0.20030296793705127</v>
      </c>
      <c r="U1911" s="122">
        <f t="shared" si="92"/>
        <v>-1377011344.1210804</v>
      </c>
      <c r="V1911" s="3">
        <f t="shared" si="93"/>
        <v>2.683966511153594</v>
      </c>
    </row>
    <row r="1912" spans="13:22" x14ac:dyDescent="0.25">
      <c r="M1912" s="3">
        <v>1908</v>
      </c>
      <c r="N1912" s="122">
        <f>('CBA Result'!$G$163*_xlfn.GAMMA.INV(T1912,IF($O$2="Railway",$D$31,$D$32),IF($O$2="Railway",$F$31,$F$32)))</f>
        <v>510008948.06328636</v>
      </c>
      <c r="O1912" s="122">
        <f>'CBA Result'!$G$162+'CBA Result'!$G$166+'CBA Result'!$G$167+'CBA Result'!$G$168+'CBA Result'!$G$169</f>
        <v>36081859.323037572</v>
      </c>
      <c r="P1912" s="122">
        <f>'CBA Result'!$G$164+'CBA Result'!$G$165</f>
        <v>3215028601.0041852</v>
      </c>
      <c r="Q1912" s="122">
        <f>'CBA Result'!$G$149</f>
        <v>-2742713597.7746048</v>
      </c>
      <c r="R1912" s="3">
        <v>0.75254143700840415</v>
      </c>
      <c r="S1912" s="122">
        <f t="shared" si="91"/>
        <v>5057357035.4706726</v>
      </c>
      <c r="T1912" s="3">
        <v>0.75783975360886435</v>
      </c>
      <c r="U1912" s="122">
        <f t="shared" si="92"/>
        <v>-2410378876.8668365</v>
      </c>
      <c r="V1912" s="3">
        <f t="shared" si="93"/>
        <v>2.3247166230317755</v>
      </c>
    </row>
    <row r="1913" spans="13:22" x14ac:dyDescent="0.25">
      <c r="M1913" s="3">
        <v>1909</v>
      </c>
      <c r="N1913" s="122">
        <f>('CBA Result'!$G$163*_xlfn.GAMMA.INV(T1913,IF($O$2="Railway",$D$31,$D$32),IF($O$2="Railway",$F$31,$F$32)))</f>
        <v>382096475.54263037</v>
      </c>
      <c r="O1913" s="122">
        <f>'CBA Result'!$G$162+'CBA Result'!$G$166+'CBA Result'!$G$167+'CBA Result'!$G$168+'CBA Result'!$G$169</f>
        <v>36081859.323037572</v>
      </c>
      <c r="P1913" s="122">
        <f>'CBA Result'!$G$164+'CBA Result'!$G$165</f>
        <v>3215028601.0041852</v>
      </c>
      <c r="Q1913" s="122">
        <f>'CBA Result'!$G$149</f>
        <v>-2742713597.7746048</v>
      </c>
      <c r="R1913" s="3">
        <v>0.15786798380259592</v>
      </c>
      <c r="S1913" s="122">
        <f t="shared" si="91"/>
        <v>2329594186.2862477</v>
      </c>
      <c r="T1913" s="3">
        <v>0.44822161003705352</v>
      </c>
      <c r="U1913" s="122">
        <f t="shared" si="92"/>
        <v>-1805845323.0489924</v>
      </c>
      <c r="V1913" s="3">
        <f t="shared" si="93"/>
        <v>1.5215990462087703</v>
      </c>
    </row>
    <row r="1914" spans="13:22" x14ac:dyDescent="0.25">
      <c r="M1914" s="3">
        <v>1910</v>
      </c>
      <c r="N1914" s="122">
        <f>('CBA Result'!$G$163*_xlfn.GAMMA.INV(T1914,IF($O$2="Railway",$D$31,$D$32),IF($O$2="Railway",$F$31,$F$32)))</f>
        <v>355902561.8000474</v>
      </c>
      <c r="O1914" s="122">
        <f>'CBA Result'!$G$162+'CBA Result'!$G$166+'CBA Result'!$G$167+'CBA Result'!$G$168+'CBA Result'!$G$169</f>
        <v>36081859.323037572</v>
      </c>
      <c r="P1914" s="122">
        <f>'CBA Result'!$G$164+'CBA Result'!$G$165</f>
        <v>3215028601.0041852</v>
      </c>
      <c r="Q1914" s="122">
        <f>'CBA Result'!$G$149</f>
        <v>-2742713597.7746048</v>
      </c>
      <c r="R1914" s="3">
        <v>0.19642531110330541</v>
      </c>
      <c r="S1914" s="122">
        <f t="shared" si="91"/>
        <v>2526326015.1114116</v>
      </c>
      <c r="T1914" s="3">
        <v>0.37362632529730389</v>
      </c>
      <c r="U1914" s="122">
        <f t="shared" si="92"/>
        <v>-1682048953.1473424</v>
      </c>
      <c r="V1914" s="3">
        <f t="shared" si="93"/>
        <v>1.7349735456711535</v>
      </c>
    </row>
    <row r="1915" spans="13:22" x14ac:dyDescent="0.25">
      <c r="M1915" s="3">
        <v>1911</v>
      </c>
      <c r="N1915" s="122">
        <f>('CBA Result'!$G$163*_xlfn.GAMMA.INV(T1915,IF($O$2="Railway",$D$31,$D$32),IF($O$2="Railway",$F$31,$F$32)))</f>
        <v>279876775.7336551</v>
      </c>
      <c r="O1915" s="122">
        <f>'CBA Result'!$G$162+'CBA Result'!$G$166+'CBA Result'!$G$167+'CBA Result'!$G$168+'CBA Result'!$G$169</f>
        <v>36081859.323037572</v>
      </c>
      <c r="P1915" s="122">
        <f>'CBA Result'!$G$164+'CBA Result'!$G$165</f>
        <v>3215028601.0041852</v>
      </c>
      <c r="Q1915" s="122">
        <f>'CBA Result'!$G$149</f>
        <v>-2742713597.7746048</v>
      </c>
      <c r="R1915" s="3">
        <v>0.36460350845296441</v>
      </c>
      <c r="S1915" s="122">
        <f t="shared" si="91"/>
        <v>3283107909.2321868</v>
      </c>
      <c r="T1915" s="3">
        <v>0.17340461994600642</v>
      </c>
      <c r="U1915" s="122">
        <f t="shared" si="92"/>
        <v>-1322739671.3641341</v>
      </c>
      <c r="V1915" s="3">
        <f t="shared" si="93"/>
        <v>2.7209182745514711</v>
      </c>
    </row>
    <row r="1916" spans="13:22" x14ac:dyDescent="0.25">
      <c r="M1916" s="3">
        <v>1912</v>
      </c>
      <c r="N1916" s="122">
        <f>('CBA Result'!$G$163*_xlfn.GAMMA.INV(T1916,IF($O$2="Railway",$D$31,$D$32),IF($O$2="Railway",$F$31,$F$32)))</f>
        <v>392506308.64426607</v>
      </c>
      <c r="O1916" s="122">
        <f>'CBA Result'!$G$162+'CBA Result'!$G$166+'CBA Result'!$G$167+'CBA Result'!$G$168+'CBA Result'!$G$169</f>
        <v>36081859.323037572</v>
      </c>
      <c r="P1916" s="122">
        <f>'CBA Result'!$G$164+'CBA Result'!$G$165</f>
        <v>3215028601.0041852</v>
      </c>
      <c r="Q1916" s="122">
        <f>'CBA Result'!$G$149</f>
        <v>-2742713597.7746048</v>
      </c>
      <c r="R1916" s="3">
        <v>0.12831931140811681</v>
      </c>
      <c r="S1916" s="122">
        <f t="shared" si="91"/>
        <v>2166604091.0380936</v>
      </c>
      <c r="T1916" s="3">
        <v>0.4775632043391923</v>
      </c>
      <c r="U1916" s="122">
        <f t="shared" si="92"/>
        <v>-1855043757.5375934</v>
      </c>
      <c r="V1916" s="3">
        <f t="shared" si="93"/>
        <v>1.3989924757625587</v>
      </c>
    </row>
    <row r="1917" spans="13:22" x14ac:dyDescent="0.25">
      <c r="M1917" s="3">
        <v>1913</v>
      </c>
      <c r="N1917" s="122">
        <f>('CBA Result'!$G$163*_xlfn.GAMMA.INV(T1917,IF($O$2="Railway",$D$31,$D$32),IF($O$2="Railway",$F$31,$F$32)))</f>
        <v>370335474.5987792</v>
      </c>
      <c r="O1917" s="122">
        <f>'CBA Result'!$G$162+'CBA Result'!$G$166+'CBA Result'!$G$167+'CBA Result'!$G$168+'CBA Result'!$G$169</f>
        <v>36081859.323037572</v>
      </c>
      <c r="P1917" s="122">
        <f>'CBA Result'!$G$164+'CBA Result'!$G$165</f>
        <v>3215028601.0041852</v>
      </c>
      <c r="Q1917" s="122">
        <f>'CBA Result'!$G$149</f>
        <v>-2742713597.7746048</v>
      </c>
      <c r="R1917" s="3">
        <v>0.42769201130767009</v>
      </c>
      <c r="S1917" s="122">
        <f t="shared" si="91"/>
        <v>3550639023.8122559</v>
      </c>
      <c r="T1917" s="3">
        <v>0.41477560198912045</v>
      </c>
      <c r="U1917" s="122">
        <f t="shared" si="92"/>
        <v>-1750261066.4324751</v>
      </c>
      <c r="V1917" s="3">
        <f t="shared" si="93"/>
        <v>2.2608377879304986</v>
      </c>
    </row>
    <row r="1918" spans="13:22" x14ac:dyDescent="0.25">
      <c r="M1918" s="3">
        <v>1914</v>
      </c>
      <c r="N1918" s="122">
        <f>('CBA Result'!$G$163*_xlfn.GAMMA.INV(T1918,IF($O$2="Railway",$D$31,$D$32),IF($O$2="Railway",$F$31,$F$32)))</f>
        <v>332442406.02496922</v>
      </c>
      <c r="O1918" s="122">
        <f>'CBA Result'!$G$162+'CBA Result'!$G$166+'CBA Result'!$G$167+'CBA Result'!$G$168+'CBA Result'!$G$169</f>
        <v>36081859.323037572</v>
      </c>
      <c r="P1918" s="122">
        <f>'CBA Result'!$G$164+'CBA Result'!$G$165</f>
        <v>3215028601.0041852</v>
      </c>
      <c r="Q1918" s="122">
        <f>'CBA Result'!$G$149</f>
        <v>-2742713597.7746048</v>
      </c>
      <c r="R1918" s="3">
        <v>9.5213915001108651E-2</v>
      </c>
      <c r="S1918" s="122">
        <f t="shared" si="91"/>
        <v>1964752030.3285272</v>
      </c>
      <c r="T1918" s="3">
        <v>0.30761813086274925</v>
      </c>
      <c r="U1918" s="122">
        <f t="shared" si="92"/>
        <v>-1571172733.9300337</v>
      </c>
      <c r="V1918" s="3">
        <f t="shared" si="93"/>
        <v>1.4850539633794573</v>
      </c>
    </row>
    <row r="1919" spans="13:22" x14ac:dyDescent="0.25">
      <c r="M1919" s="3">
        <v>1915</v>
      </c>
      <c r="N1919" s="122">
        <f>('CBA Result'!$G$163*_xlfn.GAMMA.INV(T1919,IF($O$2="Railway",$D$31,$D$32),IF($O$2="Railway",$F$31,$F$32)))</f>
        <v>335519601.90678954</v>
      </c>
      <c r="O1919" s="122">
        <f>'CBA Result'!$G$162+'CBA Result'!$G$166+'CBA Result'!$G$167+'CBA Result'!$G$168+'CBA Result'!$G$169</f>
        <v>36081859.323037572</v>
      </c>
      <c r="P1919" s="122">
        <f>'CBA Result'!$G$164+'CBA Result'!$G$165</f>
        <v>3215028601.0041852</v>
      </c>
      <c r="Q1919" s="122">
        <f>'CBA Result'!$G$149</f>
        <v>-2742713597.7746048</v>
      </c>
      <c r="R1919" s="3">
        <v>0.72069594297598449</v>
      </c>
      <c r="S1919" s="122">
        <f t="shared" si="91"/>
        <v>4884778596.2741966</v>
      </c>
      <c r="T1919" s="3">
        <v>0.31615598779556886</v>
      </c>
      <c r="U1919" s="122">
        <f t="shared" si="92"/>
        <v>-1585716023.7716877</v>
      </c>
      <c r="V1919" s="3">
        <f t="shared" si="93"/>
        <v>3.314830637204206</v>
      </c>
    </row>
    <row r="1920" spans="13:22" x14ac:dyDescent="0.25">
      <c r="M1920" s="3">
        <v>1916</v>
      </c>
      <c r="N1920" s="122">
        <f>('CBA Result'!$G$163*_xlfn.GAMMA.INV(T1920,IF($O$2="Railway",$D$31,$D$32),IF($O$2="Railway",$F$31,$F$32)))</f>
        <v>378362083.47145903</v>
      </c>
      <c r="O1920" s="122">
        <f>'CBA Result'!$G$162+'CBA Result'!$G$166+'CBA Result'!$G$167+'CBA Result'!$G$168+'CBA Result'!$G$169</f>
        <v>36081859.323037572</v>
      </c>
      <c r="P1920" s="122">
        <f>'CBA Result'!$G$164+'CBA Result'!$G$165</f>
        <v>3215028601.0041852</v>
      </c>
      <c r="Q1920" s="122">
        <f>'CBA Result'!$G$149</f>
        <v>-2742713597.7746048</v>
      </c>
      <c r="R1920" s="3">
        <v>0.75042872382680847</v>
      </c>
      <c r="S1920" s="122">
        <f t="shared" si="91"/>
        <v>5045585610.2966547</v>
      </c>
      <c r="T1920" s="3">
        <v>0.43762619371781142</v>
      </c>
      <c r="U1920" s="122">
        <f t="shared" si="92"/>
        <v>-1788196025.3249583</v>
      </c>
      <c r="V1920" s="3">
        <f t="shared" si="93"/>
        <v>3.0533730506972425</v>
      </c>
    </row>
    <row r="1921" spans="13:22" x14ac:dyDescent="0.25">
      <c r="M1921" s="3">
        <v>1917</v>
      </c>
      <c r="N1921" s="122">
        <f>('CBA Result'!$G$163*_xlfn.GAMMA.INV(T1921,IF($O$2="Railway",$D$31,$D$32),IF($O$2="Railway",$F$31,$F$32)))</f>
        <v>518911367.69085234</v>
      </c>
      <c r="O1921" s="122">
        <f>'CBA Result'!$G$162+'CBA Result'!$G$166+'CBA Result'!$G$167+'CBA Result'!$G$168+'CBA Result'!$G$169</f>
        <v>36081859.323037572</v>
      </c>
      <c r="P1921" s="122">
        <f>'CBA Result'!$G$164+'CBA Result'!$G$165</f>
        <v>3215028601.0041852</v>
      </c>
      <c r="Q1921" s="122">
        <f>'CBA Result'!$G$149</f>
        <v>-2742713597.7746048</v>
      </c>
      <c r="R1921" s="3">
        <v>0.22122039653893633</v>
      </c>
      <c r="S1921" s="122">
        <f t="shared" si="91"/>
        <v>2646045766.7089171</v>
      </c>
      <c r="T1921" s="3">
        <v>0.77388775424257961</v>
      </c>
      <c r="U1921" s="122">
        <f t="shared" si="92"/>
        <v>-2452453048.907887</v>
      </c>
      <c r="V1921" s="3">
        <f t="shared" si="93"/>
        <v>1.3052396640776778</v>
      </c>
    </row>
    <row r="1922" spans="13:22" x14ac:dyDescent="0.25">
      <c r="M1922" s="3">
        <v>1918</v>
      </c>
      <c r="N1922" s="122">
        <f>('CBA Result'!$G$163*_xlfn.GAMMA.INV(T1922,IF($O$2="Railway",$D$31,$D$32),IF($O$2="Railway",$F$31,$F$32)))</f>
        <v>462213805.3911621</v>
      </c>
      <c r="O1922" s="122">
        <f>'CBA Result'!$G$162+'CBA Result'!$G$166+'CBA Result'!$G$167+'CBA Result'!$G$168+'CBA Result'!$G$169</f>
        <v>36081859.323037572</v>
      </c>
      <c r="P1922" s="122">
        <f>'CBA Result'!$G$164+'CBA Result'!$G$165</f>
        <v>3215028601.0041852</v>
      </c>
      <c r="Q1922" s="122">
        <f>'CBA Result'!$G$149</f>
        <v>-2742713597.7746048</v>
      </c>
      <c r="R1922" s="3">
        <v>0.28842790074536107</v>
      </c>
      <c r="S1922" s="122">
        <f t="shared" si="91"/>
        <v>2953062701.7446752</v>
      </c>
      <c r="T1922" s="3">
        <v>0.6582064580455701</v>
      </c>
      <c r="U1922" s="122">
        <f t="shared" si="92"/>
        <v>-2184491855.1759357</v>
      </c>
      <c r="V1922" s="3">
        <f t="shared" si="93"/>
        <v>1.5799364773465394</v>
      </c>
    </row>
    <row r="1923" spans="13:22" x14ac:dyDescent="0.25">
      <c r="M1923" s="3">
        <v>1919</v>
      </c>
      <c r="N1923" s="122">
        <f>('CBA Result'!$G$163*_xlfn.GAMMA.INV(T1923,IF($O$2="Railway",$D$31,$D$32),IF($O$2="Railway",$F$31,$F$32)))</f>
        <v>489879533.79759508</v>
      </c>
      <c r="O1923" s="122">
        <f>'CBA Result'!$G$162+'CBA Result'!$G$166+'CBA Result'!$G$167+'CBA Result'!$G$168+'CBA Result'!$G$169</f>
        <v>36081859.323037572</v>
      </c>
      <c r="P1923" s="122">
        <f>'CBA Result'!$G$164+'CBA Result'!$G$165</f>
        <v>3215028601.0041852</v>
      </c>
      <c r="Q1923" s="122">
        <f>'CBA Result'!$G$149</f>
        <v>-2742713597.7746048</v>
      </c>
      <c r="R1923" s="3">
        <v>0.68482822140705268</v>
      </c>
      <c r="S1923" s="122">
        <f t="shared" si="91"/>
        <v>4701046052.1338854</v>
      </c>
      <c r="T1923" s="3">
        <v>0.7186279389037743</v>
      </c>
      <c r="U1923" s="122">
        <f t="shared" si="92"/>
        <v>-2315244242.2021456</v>
      </c>
      <c r="V1923" s="3">
        <f t="shared" si="93"/>
        <v>2.2576483940557597</v>
      </c>
    </row>
    <row r="1924" spans="13:22" x14ac:dyDescent="0.25">
      <c r="M1924" s="3">
        <v>1920</v>
      </c>
      <c r="N1924" s="122">
        <f>('CBA Result'!$G$163*_xlfn.GAMMA.INV(T1924,IF($O$2="Railway",$D$31,$D$32),IF($O$2="Railway",$F$31,$F$32)))</f>
        <v>389530534.43379503</v>
      </c>
      <c r="O1924" s="122">
        <f>'CBA Result'!$G$162+'CBA Result'!$G$166+'CBA Result'!$G$167+'CBA Result'!$G$168+'CBA Result'!$G$169</f>
        <v>36081859.323037572</v>
      </c>
      <c r="P1924" s="122">
        <f>'CBA Result'!$G$164+'CBA Result'!$G$165</f>
        <v>3215028601.0041852</v>
      </c>
      <c r="Q1924" s="122">
        <f>'CBA Result'!$G$149</f>
        <v>-2742713597.7746048</v>
      </c>
      <c r="R1924" s="3">
        <v>6.9778240030975436E-2</v>
      </c>
      <c r="S1924" s="122">
        <f t="shared" si="91"/>
        <v>1787902168.5163631</v>
      </c>
      <c r="T1924" s="3">
        <v>0.46921002830984848</v>
      </c>
      <c r="U1924" s="122">
        <f t="shared" si="92"/>
        <v>-1840979801.7452836</v>
      </c>
      <c r="V1924" s="3">
        <f t="shared" si="93"/>
        <v>1.2023567885833089</v>
      </c>
    </row>
    <row r="1925" spans="13:22" x14ac:dyDescent="0.25">
      <c r="M1925" s="3">
        <v>1921</v>
      </c>
      <c r="N1925" s="122">
        <f>('CBA Result'!$G$163*_xlfn.GAMMA.INV(T1925,IF($O$2="Railway",$D$31,$D$32),IF($O$2="Railway",$F$31,$F$32)))</f>
        <v>354181355.0742681</v>
      </c>
      <c r="O1925" s="122">
        <f>'CBA Result'!$G$162+'CBA Result'!$G$166+'CBA Result'!$G$167+'CBA Result'!$G$168+'CBA Result'!$G$169</f>
        <v>36081859.323037572</v>
      </c>
      <c r="P1925" s="122">
        <f>'CBA Result'!$G$164+'CBA Result'!$G$165</f>
        <v>3215028601.0041852</v>
      </c>
      <c r="Q1925" s="122">
        <f>'CBA Result'!$G$149</f>
        <v>-2742713597.7746048</v>
      </c>
      <c r="R1925" s="3">
        <v>0.84091992381005853</v>
      </c>
      <c r="S1925" s="122">
        <f t="shared" si="91"/>
        <v>5607594741.0519361</v>
      </c>
      <c r="T1925" s="3">
        <v>0.36873062416548386</v>
      </c>
      <c r="U1925" s="122">
        <f t="shared" si="92"/>
        <v>-1673914271.686764</v>
      </c>
      <c r="V1925" s="3">
        <f t="shared" si="93"/>
        <v>3.5831332923670827</v>
      </c>
    </row>
    <row r="1926" spans="13:22" x14ac:dyDescent="0.25">
      <c r="M1926" s="3">
        <v>1922</v>
      </c>
      <c r="N1926" s="122">
        <f>('CBA Result'!$G$163*_xlfn.GAMMA.INV(T1926,IF($O$2="Railway",$D$31,$D$32),IF($O$2="Railway",$F$31,$F$32)))</f>
        <v>282368154.53820544</v>
      </c>
      <c r="O1926" s="122">
        <f>'CBA Result'!$G$162+'CBA Result'!$G$166+'CBA Result'!$G$167+'CBA Result'!$G$168+'CBA Result'!$G$169</f>
        <v>36081859.323037572</v>
      </c>
      <c r="P1926" s="122">
        <f>'CBA Result'!$G$164+'CBA Result'!$G$165</f>
        <v>3215028601.0041852</v>
      </c>
      <c r="Q1926" s="122">
        <f>'CBA Result'!$G$149</f>
        <v>-2742713597.7746048</v>
      </c>
      <c r="R1926" s="3">
        <v>0.39405669275796484</v>
      </c>
      <c r="S1926" s="122">
        <f t="shared" ref="S1926:S1989" si="94">_xlfn.BETA.INV(R1926,IF($O$2="Railway",$I$30,$J$30),IF($O$2="Railway",$I$31,$J$31),IF($O$2="Railway",$I$27,$J$27),IF($O$2="Railway",$I$29,$J$29))*P1926</f>
        <v>3408265277.2027197</v>
      </c>
      <c r="T1926" s="3">
        <v>0.17909812089525423</v>
      </c>
      <c r="U1926" s="122">
        <f t="shared" ref="U1926:U1989" si="95">_xlfn.GAMMA.INV(T1926,IF($O$2="Railway",$D$31,$D$32),IF($O$2="Railway",$F$31,$F$32))*Q1926</f>
        <v>-1334514301.7261424</v>
      </c>
      <c r="V1926" s="3">
        <f t="shared" ref="V1926:V1989" si="96">(N1926+O1926+S1926)/-U1926</f>
        <v>2.7925630218002171</v>
      </c>
    </row>
    <row r="1927" spans="13:22" x14ac:dyDescent="0.25">
      <c r="M1927" s="3">
        <v>1923</v>
      </c>
      <c r="N1927" s="122">
        <f>('CBA Result'!$G$163*_xlfn.GAMMA.INV(T1927,IF($O$2="Railway",$D$31,$D$32),IF($O$2="Railway",$F$31,$F$32)))</f>
        <v>432405138.33379734</v>
      </c>
      <c r="O1927" s="122">
        <f>'CBA Result'!$G$162+'CBA Result'!$G$166+'CBA Result'!$G$167+'CBA Result'!$G$168+'CBA Result'!$G$169</f>
        <v>36081859.323037572</v>
      </c>
      <c r="P1927" s="122">
        <f>'CBA Result'!$G$164+'CBA Result'!$G$165</f>
        <v>3215028601.0041852</v>
      </c>
      <c r="Q1927" s="122">
        <f>'CBA Result'!$G$149</f>
        <v>-2742713597.7746048</v>
      </c>
      <c r="R1927" s="3">
        <v>0.89879013683355846</v>
      </c>
      <c r="S1927" s="122">
        <f t="shared" si="94"/>
        <v>6070699845.1156254</v>
      </c>
      <c r="T1927" s="3">
        <v>0.58525334106331772</v>
      </c>
      <c r="U1927" s="122">
        <f t="shared" si="95"/>
        <v>-2043611618.2791657</v>
      </c>
      <c r="V1927" s="3">
        <f t="shared" si="96"/>
        <v>3.1998187837074532</v>
      </c>
    </row>
    <row r="1928" spans="13:22" x14ac:dyDescent="0.25">
      <c r="M1928" s="3">
        <v>1924</v>
      </c>
      <c r="N1928" s="122">
        <f>('CBA Result'!$G$163*_xlfn.GAMMA.INV(T1928,IF($O$2="Railway",$D$31,$D$32),IF($O$2="Railway",$F$31,$F$32)))</f>
        <v>298400906.21156543</v>
      </c>
      <c r="O1928" s="122">
        <f>'CBA Result'!$G$162+'CBA Result'!$G$166+'CBA Result'!$G$167+'CBA Result'!$G$168+'CBA Result'!$G$169</f>
        <v>36081859.323037572</v>
      </c>
      <c r="P1928" s="122">
        <f>'CBA Result'!$G$164+'CBA Result'!$G$165</f>
        <v>3215028601.0041852</v>
      </c>
      <c r="Q1928" s="122">
        <f>'CBA Result'!$G$149</f>
        <v>-2742713597.7746048</v>
      </c>
      <c r="R1928" s="3">
        <v>0.37432842425433388</v>
      </c>
      <c r="S1928" s="122">
        <f t="shared" si="94"/>
        <v>3324518592.1599064</v>
      </c>
      <c r="T1928" s="3">
        <v>0.21757612762415668</v>
      </c>
      <c r="U1928" s="122">
        <f t="shared" si="95"/>
        <v>-1410287493.7814374</v>
      </c>
      <c r="V1928" s="3">
        <f t="shared" si="96"/>
        <v>2.5945074134377681</v>
      </c>
    </row>
    <row r="1929" spans="13:22" x14ac:dyDescent="0.25">
      <c r="M1929" s="3">
        <v>1925</v>
      </c>
      <c r="N1929" s="122">
        <f>('CBA Result'!$G$163*_xlfn.GAMMA.INV(T1929,IF($O$2="Railway",$D$31,$D$32),IF($O$2="Railway",$F$31,$F$32)))</f>
        <v>308166490.46581745</v>
      </c>
      <c r="O1929" s="122">
        <f>'CBA Result'!$G$162+'CBA Result'!$G$166+'CBA Result'!$G$167+'CBA Result'!$G$168+'CBA Result'!$G$169</f>
        <v>36081859.323037572</v>
      </c>
      <c r="P1929" s="122">
        <f>'CBA Result'!$G$164+'CBA Result'!$G$165</f>
        <v>3215028601.0041852</v>
      </c>
      <c r="Q1929" s="122">
        <f>'CBA Result'!$G$149</f>
        <v>-2742713597.7746048</v>
      </c>
      <c r="R1929" s="3">
        <v>0.1958887636854969</v>
      </c>
      <c r="S1929" s="122">
        <f t="shared" si="94"/>
        <v>2523684162.876081</v>
      </c>
      <c r="T1929" s="3">
        <v>0.2424040647975072</v>
      </c>
      <c r="U1929" s="122">
        <f t="shared" si="95"/>
        <v>-1456441111.4701049</v>
      </c>
      <c r="V1929" s="3">
        <f t="shared" si="96"/>
        <v>1.969137296440429</v>
      </c>
    </row>
    <row r="1930" spans="13:22" x14ac:dyDescent="0.25">
      <c r="M1930" s="3">
        <v>1926</v>
      </c>
      <c r="N1930" s="122">
        <f>('CBA Result'!$G$163*_xlfn.GAMMA.INV(T1930,IF($O$2="Railway",$D$31,$D$32),IF($O$2="Railway",$F$31,$F$32)))</f>
        <v>440782600.9854421</v>
      </c>
      <c r="O1930" s="122">
        <f>'CBA Result'!$G$162+'CBA Result'!$G$166+'CBA Result'!$G$167+'CBA Result'!$G$168+'CBA Result'!$G$169</f>
        <v>36081859.323037572</v>
      </c>
      <c r="P1930" s="122">
        <f>'CBA Result'!$G$164+'CBA Result'!$G$165</f>
        <v>3215028601.0041852</v>
      </c>
      <c r="Q1930" s="122">
        <f>'CBA Result'!$G$149</f>
        <v>-2742713597.7746048</v>
      </c>
      <c r="R1930" s="3">
        <v>0.73124817127149622</v>
      </c>
      <c r="S1930" s="122">
        <f t="shared" si="94"/>
        <v>4940865846.0982676</v>
      </c>
      <c r="T1930" s="3">
        <v>0.60651191873229815</v>
      </c>
      <c r="U1930" s="122">
        <f t="shared" si="95"/>
        <v>-2083204764.818939</v>
      </c>
      <c r="V1930" s="3">
        <f t="shared" si="96"/>
        <v>2.6006710419931411</v>
      </c>
    </row>
    <row r="1931" spans="13:22" x14ac:dyDescent="0.25">
      <c r="M1931" s="3">
        <v>1927</v>
      </c>
      <c r="N1931" s="122">
        <f>('CBA Result'!$G$163*_xlfn.GAMMA.INV(T1931,IF($O$2="Railway",$D$31,$D$32),IF($O$2="Railway",$F$31,$F$32)))</f>
        <v>494104399.64327472</v>
      </c>
      <c r="O1931" s="122">
        <f>'CBA Result'!$G$162+'CBA Result'!$G$166+'CBA Result'!$G$167+'CBA Result'!$G$168+'CBA Result'!$G$169</f>
        <v>36081859.323037572</v>
      </c>
      <c r="P1931" s="122">
        <f>'CBA Result'!$G$164+'CBA Result'!$G$165</f>
        <v>3215028601.0041852</v>
      </c>
      <c r="Q1931" s="122">
        <f>'CBA Result'!$G$149</f>
        <v>-2742713597.7746048</v>
      </c>
      <c r="R1931" s="3">
        <v>0.81767012446682896</v>
      </c>
      <c r="S1931" s="122">
        <f t="shared" si="94"/>
        <v>5449532048.4379263</v>
      </c>
      <c r="T1931" s="3">
        <v>0.72719413273441291</v>
      </c>
      <c r="U1931" s="122">
        <f t="shared" si="95"/>
        <v>-2335211592.6392179</v>
      </c>
      <c r="V1931" s="3">
        <f t="shared" si="96"/>
        <v>2.5606751551991307</v>
      </c>
    </row>
    <row r="1932" spans="13:22" x14ac:dyDescent="0.25">
      <c r="M1932" s="3">
        <v>1928</v>
      </c>
      <c r="N1932" s="122">
        <f>('CBA Result'!$G$163*_xlfn.GAMMA.INV(T1932,IF($O$2="Railway",$D$31,$D$32),IF($O$2="Railway",$F$31,$F$32)))</f>
        <v>427811456.81555724</v>
      </c>
      <c r="O1932" s="122">
        <f>'CBA Result'!$G$162+'CBA Result'!$G$166+'CBA Result'!$G$167+'CBA Result'!$G$168+'CBA Result'!$G$169</f>
        <v>36081859.323037572</v>
      </c>
      <c r="P1932" s="122">
        <f>'CBA Result'!$G$164+'CBA Result'!$G$165</f>
        <v>3215028601.0041852</v>
      </c>
      <c r="Q1932" s="122">
        <f>'CBA Result'!$G$149</f>
        <v>-2742713597.7746048</v>
      </c>
      <c r="R1932" s="3">
        <v>8.6902441050493273E-2</v>
      </c>
      <c r="S1932" s="122">
        <f t="shared" si="94"/>
        <v>1909576166.086396</v>
      </c>
      <c r="T1932" s="3">
        <v>0.57336735317604981</v>
      </c>
      <c r="U1932" s="122">
        <f t="shared" si="95"/>
        <v>-2021901189.5883231</v>
      </c>
      <c r="V1932" s="3">
        <f t="shared" si="96"/>
        <v>1.173880056279234</v>
      </c>
    </row>
    <row r="1933" spans="13:22" x14ac:dyDescent="0.25">
      <c r="M1933" s="3">
        <v>1929</v>
      </c>
      <c r="N1933" s="122">
        <f>('CBA Result'!$G$163*_xlfn.GAMMA.INV(T1933,IF($O$2="Railway",$D$31,$D$32),IF($O$2="Railway",$F$31,$F$32)))</f>
        <v>369584720.09114754</v>
      </c>
      <c r="O1933" s="122">
        <f>'CBA Result'!$G$162+'CBA Result'!$G$166+'CBA Result'!$G$167+'CBA Result'!$G$168+'CBA Result'!$G$169</f>
        <v>36081859.323037572</v>
      </c>
      <c r="P1933" s="122">
        <f>'CBA Result'!$G$164+'CBA Result'!$G$165</f>
        <v>3215028601.0041852</v>
      </c>
      <c r="Q1933" s="122">
        <f>'CBA Result'!$G$149</f>
        <v>-2742713597.7746048</v>
      </c>
      <c r="R1933" s="3">
        <v>0.7932418111506413</v>
      </c>
      <c r="S1933" s="122">
        <f t="shared" si="94"/>
        <v>5294947522.1956406</v>
      </c>
      <c r="T1933" s="3">
        <v>0.41263486915548264</v>
      </c>
      <c r="U1933" s="122">
        <f t="shared" si="95"/>
        <v>-1746712887.8881969</v>
      </c>
      <c r="V1933" s="3">
        <f t="shared" si="96"/>
        <v>3.2636239997644703</v>
      </c>
    </row>
    <row r="1934" spans="13:22" x14ac:dyDescent="0.25">
      <c r="M1934" s="3">
        <v>1930</v>
      </c>
      <c r="N1934" s="122">
        <f>('CBA Result'!$G$163*_xlfn.GAMMA.INV(T1934,IF($O$2="Railway",$D$31,$D$32),IF($O$2="Railway",$F$31,$F$32)))</f>
        <v>487899172.26435566</v>
      </c>
      <c r="O1934" s="122">
        <f>'CBA Result'!$G$162+'CBA Result'!$G$166+'CBA Result'!$G$167+'CBA Result'!$G$168+'CBA Result'!$G$169</f>
        <v>36081859.323037572</v>
      </c>
      <c r="P1934" s="122">
        <f>'CBA Result'!$G$164+'CBA Result'!$G$165</f>
        <v>3215028601.0041852</v>
      </c>
      <c r="Q1934" s="122">
        <f>'CBA Result'!$G$149</f>
        <v>-2742713597.7746048</v>
      </c>
      <c r="R1934" s="3">
        <v>0.82993961366695412</v>
      </c>
      <c r="S1934" s="122">
        <f t="shared" si="94"/>
        <v>5531447983.8541069</v>
      </c>
      <c r="T1934" s="3">
        <v>0.71455144160795547</v>
      </c>
      <c r="U1934" s="122">
        <f t="shared" si="95"/>
        <v>-2305884756.2040925</v>
      </c>
      <c r="V1934" s="3">
        <f t="shared" si="96"/>
        <v>2.6260761727788346</v>
      </c>
    </row>
    <row r="1935" spans="13:22" x14ac:dyDescent="0.25">
      <c r="M1935" s="3">
        <v>1931</v>
      </c>
      <c r="N1935" s="122">
        <f>('CBA Result'!$G$163*_xlfn.GAMMA.INV(T1935,IF($O$2="Railway",$D$31,$D$32),IF($O$2="Railway",$F$31,$F$32)))</f>
        <v>412423626.47201806</v>
      </c>
      <c r="O1935" s="122">
        <f>'CBA Result'!$G$162+'CBA Result'!$G$166+'CBA Result'!$G$167+'CBA Result'!$G$168+'CBA Result'!$G$169</f>
        <v>36081859.323037572</v>
      </c>
      <c r="P1935" s="122">
        <f>'CBA Result'!$G$164+'CBA Result'!$G$165</f>
        <v>3215028601.0041852</v>
      </c>
      <c r="Q1935" s="122">
        <f>'CBA Result'!$G$149</f>
        <v>-2742713597.7746048</v>
      </c>
      <c r="R1935" s="3">
        <v>0.1754972415689805</v>
      </c>
      <c r="S1935" s="122">
        <f t="shared" si="94"/>
        <v>2421404002.3336496</v>
      </c>
      <c r="T1935" s="3">
        <v>0.53248414782372777</v>
      </c>
      <c r="U1935" s="122">
        <f t="shared" si="95"/>
        <v>-1949175992.5859466</v>
      </c>
      <c r="V1935" s="3">
        <f t="shared" si="96"/>
        <v>1.4723706320234498</v>
      </c>
    </row>
    <row r="1936" spans="13:22" x14ac:dyDescent="0.25">
      <c r="M1936" s="3">
        <v>1932</v>
      </c>
      <c r="N1936" s="122">
        <f>('CBA Result'!$G$163*_xlfn.GAMMA.INV(T1936,IF($O$2="Railway",$D$31,$D$32),IF($O$2="Railway",$F$31,$F$32)))</f>
        <v>278794121.51317525</v>
      </c>
      <c r="O1936" s="122">
        <f>'CBA Result'!$G$162+'CBA Result'!$G$166+'CBA Result'!$G$167+'CBA Result'!$G$168+'CBA Result'!$G$169</f>
        <v>36081859.323037572</v>
      </c>
      <c r="P1936" s="122">
        <f>'CBA Result'!$G$164+'CBA Result'!$G$165</f>
        <v>3215028601.0041852</v>
      </c>
      <c r="Q1936" s="122">
        <f>'CBA Result'!$G$149</f>
        <v>-2742713597.7746048</v>
      </c>
      <c r="R1936" s="3">
        <v>0.27127216619379746</v>
      </c>
      <c r="S1936" s="122">
        <f t="shared" si="94"/>
        <v>2876580437.5833445</v>
      </c>
      <c r="T1936" s="3">
        <v>0.17095607971760707</v>
      </c>
      <c r="U1936" s="122">
        <f t="shared" si="95"/>
        <v>-1317622884.9353759</v>
      </c>
      <c r="V1936" s="3">
        <f t="shared" si="96"/>
        <v>2.422131897455686</v>
      </c>
    </row>
    <row r="1937" spans="13:22" x14ac:dyDescent="0.25">
      <c r="M1937" s="3">
        <v>1933</v>
      </c>
      <c r="N1937" s="122">
        <f>('CBA Result'!$G$163*_xlfn.GAMMA.INV(T1937,IF($O$2="Railway",$D$31,$D$32),IF($O$2="Railway",$F$31,$F$32)))</f>
        <v>704207466.6635313</v>
      </c>
      <c r="O1937" s="122">
        <f>'CBA Result'!$G$162+'CBA Result'!$G$166+'CBA Result'!$G$167+'CBA Result'!$G$168+'CBA Result'!$G$169</f>
        <v>36081859.323037572</v>
      </c>
      <c r="P1937" s="122">
        <f>'CBA Result'!$G$164+'CBA Result'!$G$165</f>
        <v>3215028601.0041852</v>
      </c>
      <c r="Q1937" s="122">
        <f>'CBA Result'!$G$149</f>
        <v>-2742713597.7746048</v>
      </c>
      <c r="R1937" s="3">
        <v>9.4412173339013639E-2</v>
      </c>
      <c r="S1937" s="122">
        <f t="shared" si="94"/>
        <v>1959523674.489059</v>
      </c>
      <c r="T1937" s="3">
        <v>0.95813644775767592</v>
      </c>
      <c r="U1937" s="122">
        <f t="shared" si="95"/>
        <v>-3328190238.6682315</v>
      </c>
      <c r="V1937" s="3">
        <f t="shared" si="96"/>
        <v>0.81119551674304302</v>
      </c>
    </row>
    <row r="1938" spans="13:22" x14ac:dyDescent="0.25">
      <c r="M1938" s="3">
        <v>1934</v>
      </c>
      <c r="N1938" s="122">
        <f>('CBA Result'!$G$163*_xlfn.GAMMA.INV(T1938,IF($O$2="Railway",$D$31,$D$32),IF($O$2="Railway",$F$31,$F$32)))</f>
        <v>853662024.94579601</v>
      </c>
      <c r="O1938" s="122">
        <f>'CBA Result'!$G$162+'CBA Result'!$G$166+'CBA Result'!$G$167+'CBA Result'!$G$168+'CBA Result'!$G$169</f>
        <v>36081859.323037572</v>
      </c>
      <c r="P1938" s="122">
        <f>'CBA Result'!$G$164+'CBA Result'!$G$165</f>
        <v>3215028601.0041852</v>
      </c>
      <c r="Q1938" s="122">
        <f>'CBA Result'!$G$149</f>
        <v>-2742713597.7746048</v>
      </c>
      <c r="R1938" s="3">
        <v>0.77169938615340128</v>
      </c>
      <c r="S1938" s="122">
        <f t="shared" si="94"/>
        <v>5166480345.1926174</v>
      </c>
      <c r="T1938" s="3">
        <v>0.99187615235627447</v>
      </c>
      <c r="U1938" s="122">
        <f t="shared" si="95"/>
        <v>-4034534924.7821164</v>
      </c>
      <c r="V1938" s="3">
        <f t="shared" si="96"/>
        <v>1.5010959980197753</v>
      </c>
    </row>
    <row r="1939" spans="13:22" x14ac:dyDescent="0.25">
      <c r="M1939" s="3">
        <v>1935</v>
      </c>
      <c r="N1939" s="122">
        <f>('CBA Result'!$G$163*_xlfn.GAMMA.INV(T1939,IF($O$2="Railway",$D$31,$D$32),IF($O$2="Railway",$F$31,$F$32)))</f>
        <v>478334605.24986863</v>
      </c>
      <c r="O1939" s="122">
        <f>'CBA Result'!$G$162+'CBA Result'!$G$166+'CBA Result'!$G$167+'CBA Result'!$G$168+'CBA Result'!$G$169</f>
        <v>36081859.323037572</v>
      </c>
      <c r="P1939" s="122">
        <f>'CBA Result'!$G$164+'CBA Result'!$G$165</f>
        <v>3215028601.0041852</v>
      </c>
      <c r="Q1939" s="122">
        <f>'CBA Result'!$G$149</f>
        <v>-2742713597.7746048</v>
      </c>
      <c r="R1939" s="3">
        <v>0.28259670555714766</v>
      </c>
      <c r="S1939" s="122">
        <f t="shared" si="94"/>
        <v>2927183939.3772793</v>
      </c>
      <c r="T1939" s="3">
        <v>0.69431729389613839</v>
      </c>
      <c r="U1939" s="122">
        <f t="shared" si="95"/>
        <v>-2260681176.177422</v>
      </c>
      <c r="V1939" s="3">
        <f t="shared" si="96"/>
        <v>1.5223731856650284</v>
      </c>
    </row>
    <row r="1940" spans="13:22" x14ac:dyDescent="0.25">
      <c r="M1940" s="3">
        <v>1936</v>
      </c>
      <c r="N1940" s="122">
        <f>('CBA Result'!$G$163*_xlfn.GAMMA.INV(T1940,IF($O$2="Railway",$D$31,$D$32),IF($O$2="Railway",$F$31,$F$32)))</f>
        <v>435824577.10566586</v>
      </c>
      <c r="O1940" s="122">
        <f>'CBA Result'!$G$162+'CBA Result'!$G$166+'CBA Result'!$G$167+'CBA Result'!$G$168+'CBA Result'!$G$169</f>
        <v>36081859.323037572</v>
      </c>
      <c r="P1940" s="122">
        <f>'CBA Result'!$G$164+'CBA Result'!$G$165</f>
        <v>3215028601.0041852</v>
      </c>
      <c r="Q1940" s="122">
        <f>'CBA Result'!$G$149</f>
        <v>-2742713597.7746048</v>
      </c>
      <c r="R1940" s="3">
        <v>0.9269905223546886</v>
      </c>
      <c r="S1940" s="122">
        <f t="shared" si="94"/>
        <v>6357052147.7735233</v>
      </c>
      <c r="T1940" s="3">
        <v>0.59399728481374514</v>
      </c>
      <c r="U1940" s="122">
        <f t="shared" si="95"/>
        <v>-2059772399.4139872</v>
      </c>
      <c r="V1940" s="3">
        <f t="shared" si="96"/>
        <v>3.3153947427128796</v>
      </c>
    </row>
    <row r="1941" spans="13:22" x14ac:dyDescent="0.25">
      <c r="M1941" s="3">
        <v>1937</v>
      </c>
      <c r="N1941" s="122">
        <f>('CBA Result'!$G$163*_xlfn.GAMMA.INV(T1941,IF($O$2="Railway",$D$31,$D$32),IF($O$2="Railway",$F$31,$F$32)))</f>
        <v>370313643.50920123</v>
      </c>
      <c r="O1941" s="122">
        <f>'CBA Result'!$G$162+'CBA Result'!$G$166+'CBA Result'!$G$167+'CBA Result'!$G$168+'CBA Result'!$G$169</f>
        <v>36081859.323037572</v>
      </c>
      <c r="P1941" s="122">
        <f>'CBA Result'!$G$164+'CBA Result'!$G$165</f>
        <v>3215028601.0041852</v>
      </c>
      <c r="Q1941" s="122">
        <f>'CBA Result'!$G$149</f>
        <v>-2742713597.7746048</v>
      </c>
      <c r="R1941" s="3">
        <v>0.5115215249624312</v>
      </c>
      <c r="S1941" s="122">
        <f t="shared" si="94"/>
        <v>3907667070.5961986</v>
      </c>
      <c r="T1941" s="3">
        <v>0.41471335715495194</v>
      </c>
      <c r="U1941" s="122">
        <f t="shared" si="95"/>
        <v>-1750157889.4247432</v>
      </c>
      <c r="V1941" s="3">
        <f t="shared" si="96"/>
        <v>2.4649562188051619</v>
      </c>
    </row>
    <row r="1942" spans="13:22" x14ac:dyDescent="0.25">
      <c r="M1942" s="3">
        <v>1938</v>
      </c>
      <c r="N1942" s="122">
        <f>('CBA Result'!$G$163*_xlfn.GAMMA.INV(T1942,IF($O$2="Railway",$D$31,$D$32),IF($O$2="Railway",$F$31,$F$32)))</f>
        <v>245628676.80898085</v>
      </c>
      <c r="O1942" s="122">
        <f>'CBA Result'!$G$162+'CBA Result'!$G$166+'CBA Result'!$G$167+'CBA Result'!$G$168+'CBA Result'!$G$169</f>
        <v>36081859.323037572</v>
      </c>
      <c r="P1942" s="122">
        <f>'CBA Result'!$G$164+'CBA Result'!$G$165</f>
        <v>3215028601.0041852</v>
      </c>
      <c r="Q1942" s="122">
        <f>'CBA Result'!$G$149</f>
        <v>-2742713597.7746048</v>
      </c>
      <c r="R1942" s="3">
        <v>0.53986223931044097</v>
      </c>
      <c r="S1942" s="122">
        <f t="shared" si="94"/>
        <v>4030575240.2966127</v>
      </c>
      <c r="T1942" s="3">
        <v>0.1042319872821782</v>
      </c>
      <c r="U1942" s="122">
        <f t="shared" si="95"/>
        <v>-1160878012.7905731</v>
      </c>
      <c r="V1942" s="3">
        <f t="shared" si="96"/>
        <v>3.7146760718316609</v>
      </c>
    </row>
    <row r="1943" spans="13:22" x14ac:dyDescent="0.25">
      <c r="M1943" s="3">
        <v>1939</v>
      </c>
      <c r="N1943" s="122">
        <f>('CBA Result'!$G$163*_xlfn.GAMMA.INV(T1943,IF($O$2="Railway",$D$31,$D$32),IF($O$2="Railway",$F$31,$F$32)))</f>
        <v>463653882.39642715</v>
      </c>
      <c r="O1943" s="122">
        <f>'CBA Result'!$G$162+'CBA Result'!$G$166+'CBA Result'!$G$167+'CBA Result'!$G$168+'CBA Result'!$G$169</f>
        <v>36081859.323037572</v>
      </c>
      <c r="P1943" s="122">
        <f>'CBA Result'!$G$164+'CBA Result'!$G$165</f>
        <v>3215028601.0041852</v>
      </c>
      <c r="Q1943" s="122">
        <f>'CBA Result'!$G$149</f>
        <v>-2742713597.7746048</v>
      </c>
      <c r="R1943" s="3">
        <v>0.19650784084621409</v>
      </c>
      <c r="S1943" s="122">
        <f t="shared" si="94"/>
        <v>2526732166.3360777</v>
      </c>
      <c r="T1943" s="3">
        <v>0.66153236433989482</v>
      </c>
      <c r="U1943" s="122">
        <f t="shared" si="95"/>
        <v>-2191297875.359962</v>
      </c>
      <c r="V1943" s="3">
        <f t="shared" si="96"/>
        <v>1.3811303073336791</v>
      </c>
    </row>
    <row r="1944" spans="13:22" x14ac:dyDescent="0.25">
      <c r="M1944" s="3">
        <v>1940</v>
      </c>
      <c r="N1944" s="122">
        <f>('CBA Result'!$G$163*_xlfn.GAMMA.INV(T1944,IF($O$2="Railway",$D$31,$D$32),IF($O$2="Railway",$F$31,$F$32)))</f>
        <v>304409998.37872159</v>
      </c>
      <c r="O1944" s="122">
        <f>'CBA Result'!$G$162+'CBA Result'!$G$166+'CBA Result'!$G$167+'CBA Result'!$G$168+'CBA Result'!$G$169</f>
        <v>36081859.323037572</v>
      </c>
      <c r="P1944" s="122">
        <f>'CBA Result'!$G$164+'CBA Result'!$G$165</f>
        <v>3215028601.0041852</v>
      </c>
      <c r="Q1944" s="122">
        <f>'CBA Result'!$G$149</f>
        <v>-2742713597.7746048</v>
      </c>
      <c r="R1944" s="3">
        <v>0.96294087484288193</v>
      </c>
      <c r="S1944" s="122">
        <f t="shared" si="94"/>
        <v>6852391210.3342304</v>
      </c>
      <c r="T1944" s="3">
        <v>0.2327413403870745</v>
      </c>
      <c r="U1944" s="122">
        <f t="shared" si="95"/>
        <v>-1438687365.7520401</v>
      </c>
      <c r="V1944" s="3">
        <f t="shared" si="96"/>
        <v>4.9996150930790151</v>
      </c>
    </row>
    <row r="1945" spans="13:22" x14ac:dyDescent="0.25">
      <c r="M1945" s="3">
        <v>1941</v>
      </c>
      <c r="N1945" s="122">
        <f>('CBA Result'!$G$163*_xlfn.GAMMA.INV(T1945,IF($O$2="Railway",$D$31,$D$32),IF($O$2="Railway",$F$31,$F$32)))</f>
        <v>383341563.08851123</v>
      </c>
      <c r="O1945" s="122">
        <f>'CBA Result'!$G$162+'CBA Result'!$G$166+'CBA Result'!$G$167+'CBA Result'!$G$168+'CBA Result'!$G$169</f>
        <v>36081859.323037572</v>
      </c>
      <c r="P1945" s="122">
        <f>'CBA Result'!$G$164+'CBA Result'!$G$165</f>
        <v>3215028601.0041852</v>
      </c>
      <c r="Q1945" s="122">
        <f>'CBA Result'!$G$149</f>
        <v>-2742713597.7746048</v>
      </c>
      <c r="R1945" s="3">
        <v>0.47639213045263162</v>
      </c>
      <c r="S1945" s="122">
        <f t="shared" si="94"/>
        <v>3757219273.4712348</v>
      </c>
      <c r="T1945" s="3">
        <v>0.45174732892751557</v>
      </c>
      <c r="U1945" s="122">
        <f t="shared" si="95"/>
        <v>-1811729793.7662961</v>
      </c>
      <c r="V1945" s="3">
        <f t="shared" si="96"/>
        <v>2.3053342227155253</v>
      </c>
    </row>
    <row r="1946" spans="13:22" x14ac:dyDescent="0.25">
      <c r="M1946" s="3">
        <v>1942</v>
      </c>
      <c r="N1946" s="122">
        <f>('CBA Result'!$G$163*_xlfn.GAMMA.INV(T1946,IF($O$2="Railway",$D$31,$D$32),IF($O$2="Railway",$F$31,$F$32)))</f>
        <v>349539901.81222069</v>
      </c>
      <c r="O1946" s="122">
        <f>'CBA Result'!$G$162+'CBA Result'!$G$166+'CBA Result'!$G$167+'CBA Result'!$G$168+'CBA Result'!$G$169</f>
        <v>36081859.323037572</v>
      </c>
      <c r="P1946" s="122">
        <f>'CBA Result'!$G$164+'CBA Result'!$G$165</f>
        <v>3215028601.0041852</v>
      </c>
      <c r="Q1946" s="122">
        <f>'CBA Result'!$G$149</f>
        <v>-2742713597.7746048</v>
      </c>
      <c r="R1946" s="3">
        <v>0.59755769147790494</v>
      </c>
      <c r="S1946" s="122">
        <f t="shared" si="94"/>
        <v>4287159892.9995656</v>
      </c>
      <c r="T1946" s="3">
        <v>0.35555694454544651</v>
      </c>
      <c r="U1946" s="122">
        <f t="shared" si="95"/>
        <v>-1651978066.5607798</v>
      </c>
      <c r="V1946" s="3">
        <f t="shared" si="96"/>
        <v>2.828597878338055</v>
      </c>
    </row>
    <row r="1947" spans="13:22" x14ac:dyDescent="0.25">
      <c r="M1947" s="3">
        <v>1943</v>
      </c>
      <c r="N1947" s="122">
        <f>('CBA Result'!$G$163*_xlfn.GAMMA.INV(T1947,IF($O$2="Railway",$D$31,$D$32),IF($O$2="Railway",$F$31,$F$32)))</f>
        <v>236908067.48348376</v>
      </c>
      <c r="O1947" s="122">
        <f>'CBA Result'!$G$162+'CBA Result'!$G$166+'CBA Result'!$G$167+'CBA Result'!$G$168+'CBA Result'!$G$169</f>
        <v>36081859.323037572</v>
      </c>
      <c r="P1947" s="122">
        <f>'CBA Result'!$G$164+'CBA Result'!$G$165</f>
        <v>3215028601.0041852</v>
      </c>
      <c r="Q1947" s="122">
        <f>'CBA Result'!$G$149</f>
        <v>-2742713597.7746048</v>
      </c>
      <c r="R1947" s="3">
        <v>8.5262238999211926E-2</v>
      </c>
      <c r="S1947" s="122">
        <f t="shared" si="94"/>
        <v>1898418087.5287035</v>
      </c>
      <c r="T1947" s="3">
        <v>8.9573575687984075E-2</v>
      </c>
      <c r="U1947" s="122">
        <f t="shared" si="95"/>
        <v>-1119663103.5396519</v>
      </c>
      <c r="V1947" s="3">
        <f t="shared" si="96"/>
        <v>1.939340510079</v>
      </c>
    </row>
    <row r="1948" spans="13:22" x14ac:dyDescent="0.25">
      <c r="M1948" s="3">
        <v>1944</v>
      </c>
      <c r="N1948" s="122">
        <f>('CBA Result'!$G$163*_xlfn.GAMMA.INV(T1948,IF($O$2="Railway",$D$31,$D$32),IF($O$2="Railway",$F$31,$F$32)))</f>
        <v>349223910.44242907</v>
      </c>
      <c r="O1948" s="122">
        <f>'CBA Result'!$G$162+'CBA Result'!$G$166+'CBA Result'!$G$167+'CBA Result'!$G$168+'CBA Result'!$G$169</f>
        <v>36081859.323037572</v>
      </c>
      <c r="P1948" s="122">
        <f>'CBA Result'!$G$164+'CBA Result'!$G$165</f>
        <v>3215028601.0041852</v>
      </c>
      <c r="Q1948" s="122">
        <f>'CBA Result'!$G$149</f>
        <v>-2742713597.7746048</v>
      </c>
      <c r="R1948" s="3">
        <v>0.74109381755435921</v>
      </c>
      <c r="S1948" s="122">
        <f t="shared" si="94"/>
        <v>4994150378.0959721</v>
      </c>
      <c r="T1948" s="3">
        <v>0.35466184961269021</v>
      </c>
      <c r="U1948" s="122">
        <f t="shared" si="95"/>
        <v>-1650484643.8945496</v>
      </c>
      <c r="V1948" s="3">
        <f t="shared" si="96"/>
        <v>3.259319114395308</v>
      </c>
    </row>
    <row r="1949" spans="13:22" x14ac:dyDescent="0.25">
      <c r="M1949" s="3">
        <v>1945</v>
      </c>
      <c r="N1949" s="122">
        <f>('CBA Result'!$G$163*_xlfn.GAMMA.INV(T1949,IF($O$2="Railway",$D$31,$D$32),IF($O$2="Railway",$F$31,$F$32)))</f>
        <v>151130812.05497488</v>
      </c>
      <c r="O1949" s="122">
        <f>'CBA Result'!$G$162+'CBA Result'!$G$166+'CBA Result'!$G$167+'CBA Result'!$G$168+'CBA Result'!$G$169</f>
        <v>36081859.323037572</v>
      </c>
      <c r="P1949" s="122">
        <f>'CBA Result'!$G$164+'CBA Result'!$G$165</f>
        <v>3215028601.0041852</v>
      </c>
      <c r="Q1949" s="122">
        <f>'CBA Result'!$G$149</f>
        <v>-2742713597.7746048</v>
      </c>
      <c r="R1949" s="3">
        <v>0.56208631311473567</v>
      </c>
      <c r="S1949" s="122">
        <f t="shared" si="94"/>
        <v>4128248265.4012527</v>
      </c>
      <c r="T1949" s="3">
        <v>9.7644110957569863E-3</v>
      </c>
      <c r="U1949" s="122">
        <f t="shared" si="95"/>
        <v>-714266913.16764891</v>
      </c>
      <c r="V1949" s="3">
        <f t="shared" si="96"/>
        <v>6.0418043412384179</v>
      </c>
    </row>
    <row r="1950" spans="13:22" x14ac:dyDescent="0.25">
      <c r="M1950" s="3">
        <v>1946</v>
      </c>
      <c r="N1950" s="122">
        <f>('CBA Result'!$G$163*_xlfn.GAMMA.INV(T1950,IF($O$2="Railway",$D$31,$D$32),IF($O$2="Railway",$F$31,$F$32)))</f>
        <v>446805630.39755821</v>
      </c>
      <c r="O1950" s="122">
        <f>'CBA Result'!$G$162+'CBA Result'!$G$166+'CBA Result'!$G$167+'CBA Result'!$G$168+'CBA Result'!$G$169</f>
        <v>36081859.323037572</v>
      </c>
      <c r="P1950" s="122">
        <f>'CBA Result'!$G$164+'CBA Result'!$G$165</f>
        <v>3215028601.0041852</v>
      </c>
      <c r="Q1950" s="122">
        <f>'CBA Result'!$G$149</f>
        <v>-2742713597.7746048</v>
      </c>
      <c r="R1950" s="3">
        <v>0.65597817459093521</v>
      </c>
      <c r="S1950" s="122">
        <f t="shared" si="94"/>
        <v>4559773435.6327829</v>
      </c>
      <c r="T1950" s="3">
        <v>0.62144369745607286</v>
      </c>
      <c r="U1950" s="122">
        <f t="shared" si="95"/>
        <v>-2111670506.3021863</v>
      </c>
      <c r="V1950" s="3">
        <f t="shared" si="96"/>
        <v>2.387996096125689</v>
      </c>
    </row>
    <row r="1951" spans="13:22" x14ac:dyDescent="0.25">
      <c r="M1951" s="3">
        <v>1947</v>
      </c>
      <c r="N1951" s="122">
        <f>('CBA Result'!$G$163*_xlfn.GAMMA.INV(T1951,IF($O$2="Railway",$D$31,$D$32),IF($O$2="Railway",$F$31,$F$32)))</f>
        <v>239516403.51541716</v>
      </c>
      <c r="O1951" s="122">
        <f>'CBA Result'!$G$162+'CBA Result'!$G$166+'CBA Result'!$G$167+'CBA Result'!$G$168+'CBA Result'!$G$169</f>
        <v>36081859.323037572</v>
      </c>
      <c r="P1951" s="122">
        <f>'CBA Result'!$G$164+'CBA Result'!$G$165</f>
        <v>3215028601.0041852</v>
      </c>
      <c r="Q1951" s="122">
        <f>'CBA Result'!$G$149</f>
        <v>-2742713597.7746048</v>
      </c>
      <c r="R1951" s="3">
        <v>0.56169388019832278</v>
      </c>
      <c r="S1951" s="122">
        <f t="shared" si="94"/>
        <v>4126512133.780704</v>
      </c>
      <c r="T1951" s="3">
        <v>9.3825550623440446E-2</v>
      </c>
      <c r="U1951" s="122">
        <f t="shared" si="95"/>
        <v>-1131990491.3218026</v>
      </c>
      <c r="V1951" s="3">
        <f t="shared" si="96"/>
        <v>3.8888227687132799</v>
      </c>
    </row>
    <row r="1952" spans="13:22" x14ac:dyDescent="0.25">
      <c r="M1952" s="3">
        <v>1948</v>
      </c>
      <c r="N1952" s="122">
        <f>('CBA Result'!$G$163*_xlfn.GAMMA.INV(T1952,IF($O$2="Railway",$D$31,$D$32),IF($O$2="Railway",$F$31,$F$32)))</f>
        <v>364936289.69332397</v>
      </c>
      <c r="O1952" s="122">
        <f>'CBA Result'!$G$162+'CBA Result'!$G$166+'CBA Result'!$G$167+'CBA Result'!$G$168+'CBA Result'!$G$169</f>
        <v>36081859.323037572</v>
      </c>
      <c r="P1952" s="122">
        <f>'CBA Result'!$G$164+'CBA Result'!$G$165</f>
        <v>3215028601.0041852</v>
      </c>
      <c r="Q1952" s="122">
        <f>'CBA Result'!$G$149</f>
        <v>-2742713597.7746048</v>
      </c>
      <c r="R1952" s="3">
        <v>0.83103330326214941</v>
      </c>
      <c r="S1952" s="122">
        <f t="shared" si="94"/>
        <v>5538906703.5179758</v>
      </c>
      <c r="T1952" s="3">
        <v>0.39937516202809253</v>
      </c>
      <c r="U1952" s="122">
        <f t="shared" si="95"/>
        <v>-1724743707.7707744</v>
      </c>
      <c r="V1952" s="3">
        <f t="shared" si="96"/>
        <v>3.4439463821622929</v>
      </c>
    </row>
    <row r="1953" spans="13:22" x14ac:dyDescent="0.25">
      <c r="M1953" s="3">
        <v>1949</v>
      </c>
      <c r="N1953" s="122">
        <f>('CBA Result'!$G$163*_xlfn.GAMMA.INV(T1953,IF($O$2="Railway",$D$31,$D$32),IF($O$2="Railway",$F$31,$F$32)))</f>
        <v>208773174.17830345</v>
      </c>
      <c r="O1953" s="122">
        <f>'CBA Result'!$G$162+'CBA Result'!$G$166+'CBA Result'!$G$167+'CBA Result'!$G$168+'CBA Result'!$G$169</f>
        <v>36081859.323037572</v>
      </c>
      <c r="P1953" s="122">
        <f>'CBA Result'!$G$164+'CBA Result'!$G$165</f>
        <v>3215028601.0041852</v>
      </c>
      <c r="Q1953" s="122">
        <f>'CBA Result'!$G$149</f>
        <v>-2742713597.7746048</v>
      </c>
      <c r="R1953" s="3">
        <v>0.5620366950200516</v>
      </c>
      <c r="S1953" s="122">
        <f t="shared" si="94"/>
        <v>4128028729.7760739</v>
      </c>
      <c r="T1953" s="3">
        <v>5.0968917097799604E-2</v>
      </c>
      <c r="U1953" s="122">
        <f t="shared" si="95"/>
        <v>-986693372.74721563</v>
      </c>
      <c r="V1953" s="3">
        <f t="shared" si="96"/>
        <v>4.4318568301539809</v>
      </c>
    </row>
    <row r="1954" spans="13:22" x14ac:dyDescent="0.25">
      <c r="M1954" s="3">
        <v>1950</v>
      </c>
      <c r="N1954" s="122">
        <f>('CBA Result'!$G$163*_xlfn.GAMMA.INV(T1954,IF($O$2="Railway",$D$31,$D$32),IF($O$2="Railway",$F$31,$F$32)))</f>
        <v>414003172.45332813</v>
      </c>
      <c r="O1954" s="122">
        <f>'CBA Result'!$G$162+'CBA Result'!$G$166+'CBA Result'!$G$167+'CBA Result'!$G$168+'CBA Result'!$G$169</f>
        <v>36081859.323037572</v>
      </c>
      <c r="P1954" s="122">
        <f>'CBA Result'!$G$164+'CBA Result'!$G$165</f>
        <v>3215028601.0041852</v>
      </c>
      <c r="Q1954" s="122">
        <f>'CBA Result'!$G$149</f>
        <v>-2742713597.7746048</v>
      </c>
      <c r="R1954" s="3">
        <v>0.84200158885279452</v>
      </c>
      <c r="S1954" s="122">
        <f t="shared" si="94"/>
        <v>5615253932.3595705</v>
      </c>
      <c r="T1954" s="3">
        <v>0.53675068549680338</v>
      </c>
      <c r="U1954" s="122">
        <f t="shared" si="95"/>
        <v>-1956641164.094893</v>
      </c>
      <c r="V1954" s="3">
        <f t="shared" si="96"/>
        <v>3.0998729227602917</v>
      </c>
    </row>
    <row r="1955" spans="13:22" x14ac:dyDescent="0.25">
      <c r="M1955" s="3">
        <v>1951</v>
      </c>
      <c r="N1955" s="122">
        <f>('CBA Result'!$G$163*_xlfn.GAMMA.INV(T1955,IF($O$2="Railway",$D$31,$D$32),IF($O$2="Railway",$F$31,$F$32)))</f>
        <v>246452451.12336975</v>
      </c>
      <c r="O1955" s="122">
        <f>'CBA Result'!$G$162+'CBA Result'!$G$166+'CBA Result'!$G$167+'CBA Result'!$G$168+'CBA Result'!$G$169</f>
        <v>36081859.323037572</v>
      </c>
      <c r="P1955" s="122">
        <f>'CBA Result'!$G$164+'CBA Result'!$G$165</f>
        <v>3215028601.0041852</v>
      </c>
      <c r="Q1955" s="122">
        <f>'CBA Result'!$G$149</f>
        <v>-2742713597.7746048</v>
      </c>
      <c r="R1955" s="3">
        <v>0.15287853883829716</v>
      </c>
      <c r="S1955" s="122">
        <f t="shared" si="94"/>
        <v>2302944256.3118324</v>
      </c>
      <c r="T1955" s="3">
        <v>0.10568156774188309</v>
      </c>
      <c r="U1955" s="122">
        <f t="shared" si="95"/>
        <v>-1164771293.9070096</v>
      </c>
      <c r="V1955" s="3">
        <f t="shared" si="96"/>
        <v>2.2197306718349235</v>
      </c>
    </row>
    <row r="1956" spans="13:22" x14ac:dyDescent="0.25">
      <c r="M1956" s="3">
        <v>1952</v>
      </c>
      <c r="N1956" s="122">
        <f>('CBA Result'!$G$163*_xlfn.GAMMA.INV(T1956,IF($O$2="Railway",$D$31,$D$32),IF($O$2="Railway",$F$31,$F$32)))</f>
        <v>424677603.9417994</v>
      </c>
      <c r="O1956" s="122">
        <f>'CBA Result'!$G$162+'CBA Result'!$G$166+'CBA Result'!$G$167+'CBA Result'!$G$168+'CBA Result'!$G$169</f>
        <v>36081859.323037572</v>
      </c>
      <c r="P1956" s="122">
        <f>'CBA Result'!$G$164+'CBA Result'!$G$165</f>
        <v>3215028601.0041852</v>
      </c>
      <c r="Q1956" s="122">
        <f>'CBA Result'!$G$149</f>
        <v>-2742713597.7746048</v>
      </c>
      <c r="R1956" s="3">
        <v>0.85395128793558539</v>
      </c>
      <c r="S1956" s="122">
        <f t="shared" si="94"/>
        <v>5701932123.3639145</v>
      </c>
      <c r="T1956" s="3">
        <v>0.56517038069405734</v>
      </c>
      <c r="U1956" s="122">
        <f t="shared" si="95"/>
        <v>-2007090130.2945619</v>
      </c>
      <c r="V1956" s="3">
        <f t="shared" si="96"/>
        <v>3.0704608097117747</v>
      </c>
    </row>
    <row r="1957" spans="13:22" x14ac:dyDescent="0.25">
      <c r="M1957" s="3">
        <v>1953</v>
      </c>
      <c r="N1957" s="122">
        <f>('CBA Result'!$G$163*_xlfn.GAMMA.INV(T1957,IF($O$2="Railway",$D$31,$D$32),IF($O$2="Railway",$F$31,$F$32)))</f>
        <v>325116661.61439562</v>
      </c>
      <c r="O1957" s="122">
        <f>'CBA Result'!$G$162+'CBA Result'!$G$166+'CBA Result'!$G$167+'CBA Result'!$G$168+'CBA Result'!$G$169</f>
        <v>36081859.323037572</v>
      </c>
      <c r="P1957" s="122">
        <f>'CBA Result'!$G$164+'CBA Result'!$G$165</f>
        <v>3215028601.0041852</v>
      </c>
      <c r="Q1957" s="122">
        <f>'CBA Result'!$G$149</f>
        <v>-2742713597.7746048</v>
      </c>
      <c r="R1957" s="3">
        <v>0.68710825832216438</v>
      </c>
      <c r="S1957" s="122">
        <f t="shared" si="94"/>
        <v>4712439301.0953789</v>
      </c>
      <c r="T1957" s="3">
        <v>0.2875027058587043</v>
      </c>
      <c r="U1957" s="122">
        <f t="shared" si="95"/>
        <v>-1536550165.7346601</v>
      </c>
      <c r="V1957" s="3">
        <f t="shared" si="96"/>
        <v>3.3019669225098087</v>
      </c>
    </row>
    <row r="1958" spans="13:22" x14ac:dyDescent="0.25">
      <c r="M1958" s="3">
        <v>1954</v>
      </c>
      <c r="N1958" s="122">
        <f>('CBA Result'!$G$163*_xlfn.GAMMA.INV(T1958,IF($O$2="Railway",$D$31,$D$32),IF($O$2="Railway",$F$31,$F$32)))</f>
        <v>380307903.80086625</v>
      </c>
      <c r="O1958" s="122">
        <f>'CBA Result'!$G$162+'CBA Result'!$G$166+'CBA Result'!$G$167+'CBA Result'!$G$168+'CBA Result'!$G$169</f>
        <v>36081859.323037572</v>
      </c>
      <c r="P1958" s="122">
        <f>'CBA Result'!$G$164+'CBA Result'!$G$165</f>
        <v>3215028601.0041852</v>
      </c>
      <c r="Q1958" s="122">
        <f>'CBA Result'!$G$149</f>
        <v>-2742713597.7746048</v>
      </c>
      <c r="R1958" s="3">
        <v>0.77885650123065542</v>
      </c>
      <c r="S1958" s="122">
        <f t="shared" si="94"/>
        <v>5208434855.0488691</v>
      </c>
      <c r="T1958" s="3">
        <v>0.44315062012979445</v>
      </c>
      <c r="U1958" s="122">
        <f t="shared" si="95"/>
        <v>-1797392264.4066288</v>
      </c>
      <c r="V1958" s="3">
        <f t="shared" si="96"/>
        <v>3.1294363114607542</v>
      </c>
    </row>
    <row r="1959" spans="13:22" x14ac:dyDescent="0.25">
      <c r="M1959" s="3">
        <v>1955</v>
      </c>
      <c r="N1959" s="122">
        <f>('CBA Result'!$G$163*_xlfn.GAMMA.INV(T1959,IF($O$2="Railway",$D$31,$D$32),IF($O$2="Railway",$F$31,$F$32)))</f>
        <v>364472312.58700329</v>
      </c>
      <c r="O1959" s="122">
        <f>'CBA Result'!$G$162+'CBA Result'!$G$166+'CBA Result'!$G$167+'CBA Result'!$G$168+'CBA Result'!$G$169</f>
        <v>36081859.323037572</v>
      </c>
      <c r="P1959" s="122">
        <f>'CBA Result'!$G$164+'CBA Result'!$G$165</f>
        <v>3215028601.0041852</v>
      </c>
      <c r="Q1959" s="122">
        <f>'CBA Result'!$G$149</f>
        <v>-2742713597.7746048</v>
      </c>
      <c r="R1959" s="3">
        <v>0.15176635713754549</v>
      </c>
      <c r="S1959" s="122">
        <f t="shared" si="94"/>
        <v>2296960021.5653596</v>
      </c>
      <c r="T1959" s="3">
        <v>0.3980515338593662</v>
      </c>
      <c r="U1959" s="122">
        <f t="shared" si="95"/>
        <v>-1722550882.2906098</v>
      </c>
      <c r="V1959" s="3">
        <f t="shared" si="96"/>
        <v>1.5659997165879396</v>
      </c>
    </row>
    <row r="1960" spans="13:22" x14ac:dyDescent="0.25">
      <c r="M1960" s="3">
        <v>1956</v>
      </c>
      <c r="N1960" s="122">
        <f>('CBA Result'!$G$163*_xlfn.GAMMA.INV(T1960,IF($O$2="Railway",$D$31,$D$32),IF($O$2="Railway",$F$31,$F$32)))</f>
        <v>440992164.81418997</v>
      </c>
      <c r="O1960" s="122">
        <f>'CBA Result'!$G$162+'CBA Result'!$G$166+'CBA Result'!$G$167+'CBA Result'!$G$168+'CBA Result'!$G$169</f>
        <v>36081859.323037572</v>
      </c>
      <c r="P1960" s="122">
        <f>'CBA Result'!$G$164+'CBA Result'!$G$165</f>
        <v>3215028601.0041852</v>
      </c>
      <c r="Q1960" s="122">
        <f>'CBA Result'!$G$149</f>
        <v>-2742713597.7746048</v>
      </c>
      <c r="R1960" s="3">
        <v>0.82255711462882597</v>
      </c>
      <c r="S1960" s="122">
        <f t="shared" si="94"/>
        <v>5481783525.2296562</v>
      </c>
      <c r="T1960" s="3">
        <v>0.60703651053033558</v>
      </c>
      <c r="U1960" s="122">
        <f t="shared" si="95"/>
        <v>-2084195194.9439149</v>
      </c>
      <c r="V1960" s="3">
        <f t="shared" si="96"/>
        <v>2.8590688452898174</v>
      </c>
    </row>
    <row r="1961" spans="13:22" x14ac:dyDescent="0.25">
      <c r="M1961" s="3">
        <v>1957</v>
      </c>
      <c r="N1961" s="122">
        <f>('CBA Result'!$G$163*_xlfn.GAMMA.INV(T1961,IF($O$2="Railway",$D$31,$D$32),IF($O$2="Railway",$F$31,$F$32)))</f>
        <v>355504445.63171655</v>
      </c>
      <c r="O1961" s="122">
        <f>'CBA Result'!$G$162+'CBA Result'!$G$166+'CBA Result'!$G$167+'CBA Result'!$G$168+'CBA Result'!$G$169</f>
        <v>36081859.323037572</v>
      </c>
      <c r="P1961" s="122">
        <f>'CBA Result'!$G$164+'CBA Result'!$G$165</f>
        <v>3215028601.0041852</v>
      </c>
      <c r="Q1961" s="122">
        <f>'CBA Result'!$G$149</f>
        <v>-2742713597.7746048</v>
      </c>
      <c r="R1961" s="3">
        <v>0.55152485796791073</v>
      </c>
      <c r="S1961" s="122">
        <f t="shared" si="94"/>
        <v>4081672057.7301321</v>
      </c>
      <c r="T1961" s="3">
        <v>0.37249352622260035</v>
      </c>
      <c r="U1961" s="122">
        <f t="shared" si="95"/>
        <v>-1680167396.3504903</v>
      </c>
      <c r="V1961" s="3">
        <f t="shared" si="96"/>
        <v>2.6623885050985385</v>
      </c>
    </row>
    <row r="1962" spans="13:22" x14ac:dyDescent="0.25">
      <c r="M1962" s="3">
        <v>1958</v>
      </c>
      <c r="N1962" s="122">
        <f>('CBA Result'!$G$163*_xlfn.GAMMA.INV(T1962,IF($O$2="Railway",$D$31,$D$32),IF($O$2="Railway",$F$31,$F$32)))</f>
        <v>412895825.87168539</v>
      </c>
      <c r="O1962" s="122">
        <f>'CBA Result'!$G$162+'CBA Result'!$G$166+'CBA Result'!$G$167+'CBA Result'!$G$168+'CBA Result'!$G$169</f>
        <v>36081859.323037572</v>
      </c>
      <c r="P1962" s="122">
        <f>'CBA Result'!$G$164+'CBA Result'!$G$165</f>
        <v>3215028601.0041852</v>
      </c>
      <c r="Q1962" s="122">
        <f>'CBA Result'!$G$149</f>
        <v>-2742713597.7746048</v>
      </c>
      <c r="R1962" s="3">
        <v>0.22073754592301742</v>
      </c>
      <c r="S1962" s="122">
        <f t="shared" si="94"/>
        <v>2643755115.2030768</v>
      </c>
      <c r="T1962" s="3">
        <v>0.53376116846489929</v>
      </c>
      <c r="U1962" s="122">
        <f t="shared" si="95"/>
        <v>-1951407677.8592138</v>
      </c>
      <c r="V1962" s="3">
        <f t="shared" si="96"/>
        <v>1.5848727231567898</v>
      </c>
    </row>
    <row r="1963" spans="13:22" x14ac:dyDescent="0.25">
      <c r="M1963" s="3">
        <v>1959</v>
      </c>
      <c r="N1963" s="122">
        <f>('CBA Result'!$G$163*_xlfn.GAMMA.INV(T1963,IF($O$2="Railway",$D$31,$D$32),IF($O$2="Railway",$F$31,$F$32)))</f>
        <v>572201124.42823482</v>
      </c>
      <c r="O1963" s="122">
        <f>'CBA Result'!$G$162+'CBA Result'!$G$166+'CBA Result'!$G$167+'CBA Result'!$G$168+'CBA Result'!$G$169</f>
        <v>36081859.323037572</v>
      </c>
      <c r="P1963" s="122">
        <f>'CBA Result'!$G$164+'CBA Result'!$G$165</f>
        <v>3215028601.0041852</v>
      </c>
      <c r="Q1963" s="122">
        <f>'CBA Result'!$G$149</f>
        <v>-2742713597.7746048</v>
      </c>
      <c r="R1963" s="3">
        <v>0.23435837343343224</v>
      </c>
      <c r="S1963" s="122">
        <f t="shared" si="94"/>
        <v>2707824785.9713836</v>
      </c>
      <c r="T1963" s="3">
        <v>0.85391320148571892</v>
      </c>
      <c r="U1963" s="122">
        <f t="shared" si="95"/>
        <v>-2704308441.8003659</v>
      </c>
      <c r="V1963" s="3">
        <f t="shared" si="96"/>
        <v>1.2262313419822004</v>
      </c>
    </row>
    <row r="1964" spans="13:22" x14ac:dyDescent="0.25">
      <c r="M1964" s="3">
        <v>1960</v>
      </c>
      <c r="N1964" s="122">
        <f>('CBA Result'!$G$163*_xlfn.GAMMA.INV(T1964,IF($O$2="Railway",$D$31,$D$32),IF($O$2="Railway",$F$31,$F$32)))</f>
        <v>503888273.50043869</v>
      </c>
      <c r="O1964" s="122">
        <f>'CBA Result'!$G$162+'CBA Result'!$G$166+'CBA Result'!$G$167+'CBA Result'!$G$168+'CBA Result'!$G$169</f>
        <v>36081859.323037572</v>
      </c>
      <c r="P1964" s="122">
        <f>'CBA Result'!$G$164+'CBA Result'!$G$165</f>
        <v>3215028601.0041852</v>
      </c>
      <c r="Q1964" s="122">
        <f>'CBA Result'!$G$149</f>
        <v>-2742713597.7746048</v>
      </c>
      <c r="R1964" s="3">
        <v>0.32762069671563576</v>
      </c>
      <c r="S1964" s="122">
        <f t="shared" si="94"/>
        <v>3124418654.6840014</v>
      </c>
      <c r="T1964" s="3">
        <v>0.74634626858471897</v>
      </c>
      <c r="U1964" s="122">
        <f t="shared" si="95"/>
        <v>-2381451649.7378068</v>
      </c>
      <c r="V1964" s="3">
        <f t="shared" si="96"/>
        <v>1.5387206319771052</v>
      </c>
    </row>
    <row r="1965" spans="13:22" x14ac:dyDescent="0.25">
      <c r="M1965" s="3">
        <v>1961</v>
      </c>
      <c r="N1965" s="122">
        <f>('CBA Result'!$G$163*_xlfn.GAMMA.INV(T1965,IF($O$2="Railway",$D$31,$D$32),IF($O$2="Railway",$F$31,$F$32)))</f>
        <v>272886636.35132694</v>
      </c>
      <c r="O1965" s="122">
        <f>'CBA Result'!$G$162+'CBA Result'!$G$166+'CBA Result'!$G$167+'CBA Result'!$G$168+'CBA Result'!$G$169</f>
        <v>36081859.323037572</v>
      </c>
      <c r="P1965" s="122">
        <f>'CBA Result'!$G$164+'CBA Result'!$G$165</f>
        <v>3215028601.0041852</v>
      </c>
      <c r="Q1965" s="122">
        <f>'CBA Result'!$G$149</f>
        <v>-2742713597.7746048</v>
      </c>
      <c r="R1965" s="3">
        <v>0.17216866695981847</v>
      </c>
      <c r="S1965" s="122">
        <f t="shared" si="94"/>
        <v>2404330547.4081664</v>
      </c>
      <c r="T1965" s="3">
        <v>0.15787715152584181</v>
      </c>
      <c r="U1965" s="122">
        <f t="shared" si="95"/>
        <v>-1289703222.9302373</v>
      </c>
      <c r="V1965" s="3">
        <f t="shared" si="96"/>
        <v>2.1038165950441288</v>
      </c>
    </row>
    <row r="1966" spans="13:22" x14ac:dyDescent="0.25">
      <c r="M1966" s="3">
        <v>1962</v>
      </c>
      <c r="N1966" s="122">
        <f>('CBA Result'!$G$163*_xlfn.GAMMA.INV(T1966,IF($O$2="Railway",$D$31,$D$32),IF($O$2="Railway",$F$31,$F$32)))</f>
        <v>276927637.25149673</v>
      </c>
      <c r="O1966" s="122">
        <f>'CBA Result'!$G$162+'CBA Result'!$G$166+'CBA Result'!$G$167+'CBA Result'!$G$168+'CBA Result'!$G$169</f>
        <v>36081859.323037572</v>
      </c>
      <c r="P1966" s="122">
        <f>'CBA Result'!$G$164+'CBA Result'!$G$165</f>
        <v>3215028601.0041852</v>
      </c>
      <c r="Q1966" s="122">
        <f>'CBA Result'!$G$149</f>
        <v>-2742713597.7746048</v>
      </c>
      <c r="R1966" s="3">
        <v>0.7926349318933148</v>
      </c>
      <c r="S1966" s="122">
        <f t="shared" si="94"/>
        <v>5291235132.8419981</v>
      </c>
      <c r="T1966" s="3">
        <v>0.16677190072289083</v>
      </c>
      <c r="U1966" s="122">
        <f t="shared" si="95"/>
        <v>-1308801600.0237317</v>
      </c>
      <c r="V1966" s="3">
        <f t="shared" si="96"/>
        <v>4.2819665175492707</v>
      </c>
    </row>
    <row r="1967" spans="13:22" x14ac:dyDescent="0.25">
      <c r="M1967" s="3">
        <v>1963</v>
      </c>
      <c r="N1967" s="122">
        <f>('CBA Result'!$G$163*_xlfn.GAMMA.INV(T1967,IF($O$2="Railway",$D$31,$D$32),IF($O$2="Railway",$F$31,$F$32)))</f>
        <v>350990380.49612206</v>
      </c>
      <c r="O1967" s="122">
        <f>'CBA Result'!$G$162+'CBA Result'!$G$166+'CBA Result'!$G$167+'CBA Result'!$G$168+'CBA Result'!$G$169</f>
        <v>36081859.323037572</v>
      </c>
      <c r="P1967" s="122">
        <f>'CBA Result'!$G$164+'CBA Result'!$G$165</f>
        <v>3215028601.0041852</v>
      </c>
      <c r="Q1967" s="122">
        <f>'CBA Result'!$G$149</f>
        <v>-2742713597.7746048</v>
      </c>
      <c r="R1967" s="3">
        <v>0.16856685534209837</v>
      </c>
      <c r="S1967" s="122">
        <f t="shared" si="94"/>
        <v>2385724025.836307</v>
      </c>
      <c r="T1967" s="3">
        <v>0.35966876866604447</v>
      </c>
      <c r="U1967" s="122">
        <f t="shared" si="95"/>
        <v>-1658833246.6400666</v>
      </c>
      <c r="V1967" s="3">
        <f t="shared" si="96"/>
        <v>1.6715340564048313</v>
      </c>
    </row>
    <row r="1968" spans="13:22" x14ac:dyDescent="0.25">
      <c r="M1968" s="3">
        <v>1964</v>
      </c>
      <c r="N1968" s="122">
        <f>('CBA Result'!$G$163*_xlfn.GAMMA.INV(T1968,IF($O$2="Railway",$D$31,$D$32),IF($O$2="Railway",$F$31,$F$32)))</f>
        <v>228749678.57272324</v>
      </c>
      <c r="O1968" s="122">
        <f>'CBA Result'!$G$162+'CBA Result'!$G$166+'CBA Result'!$G$167+'CBA Result'!$G$168+'CBA Result'!$G$169</f>
        <v>36081859.323037572</v>
      </c>
      <c r="P1968" s="122">
        <f>'CBA Result'!$G$164+'CBA Result'!$G$165</f>
        <v>3215028601.0041852</v>
      </c>
      <c r="Q1968" s="122">
        <f>'CBA Result'!$G$149</f>
        <v>-2742713597.7746048</v>
      </c>
      <c r="R1968" s="3">
        <v>2.1394852555582378E-2</v>
      </c>
      <c r="S1968" s="122">
        <f t="shared" si="94"/>
        <v>1326596784.274864</v>
      </c>
      <c r="T1968" s="3">
        <v>7.7010538472243928E-2</v>
      </c>
      <c r="U1968" s="122">
        <f t="shared" si="95"/>
        <v>-1081105332.3977196</v>
      </c>
      <c r="V1968" s="3">
        <f t="shared" si="96"/>
        <v>1.4720381765586985</v>
      </c>
    </row>
    <row r="1969" spans="13:22" x14ac:dyDescent="0.25">
      <c r="M1969" s="3">
        <v>1965</v>
      </c>
      <c r="N1969" s="122">
        <f>('CBA Result'!$G$163*_xlfn.GAMMA.INV(T1969,IF($O$2="Railway",$D$31,$D$32),IF($O$2="Railway",$F$31,$F$32)))</f>
        <v>425205484.93557262</v>
      </c>
      <c r="O1969" s="122">
        <f>'CBA Result'!$G$162+'CBA Result'!$G$166+'CBA Result'!$G$167+'CBA Result'!$G$168+'CBA Result'!$G$169</f>
        <v>36081859.323037572</v>
      </c>
      <c r="P1969" s="122">
        <f>'CBA Result'!$G$164+'CBA Result'!$G$165</f>
        <v>3215028601.0041852</v>
      </c>
      <c r="Q1969" s="122">
        <f>'CBA Result'!$G$149</f>
        <v>-2742713597.7746048</v>
      </c>
      <c r="R1969" s="3">
        <v>0.98926636248277755</v>
      </c>
      <c r="S1969" s="122">
        <f t="shared" si="94"/>
        <v>7509354352.8611069</v>
      </c>
      <c r="T1969" s="3">
        <v>0.56655599823136527</v>
      </c>
      <c r="U1969" s="122">
        <f t="shared" si="95"/>
        <v>-2009584975.1433084</v>
      </c>
      <c r="V1969" s="3">
        <f t="shared" si="96"/>
        <v>3.9663123459366583</v>
      </c>
    </row>
    <row r="1970" spans="13:22" x14ac:dyDescent="0.25">
      <c r="M1970" s="3">
        <v>1966</v>
      </c>
      <c r="N1970" s="122">
        <f>('CBA Result'!$G$163*_xlfn.GAMMA.INV(T1970,IF($O$2="Railway",$D$31,$D$32),IF($O$2="Railway",$F$31,$F$32)))</f>
        <v>330777078.01007873</v>
      </c>
      <c r="O1970" s="122">
        <f>'CBA Result'!$G$162+'CBA Result'!$G$166+'CBA Result'!$G$167+'CBA Result'!$G$168+'CBA Result'!$G$169</f>
        <v>36081859.323037572</v>
      </c>
      <c r="P1970" s="122">
        <f>'CBA Result'!$G$164+'CBA Result'!$G$165</f>
        <v>3215028601.0041852</v>
      </c>
      <c r="Q1970" s="122">
        <f>'CBA Result'!$G$149</f>
        <v>-2742713597.7746048</v>
      </c>
      <c r="R1970" s="3">
        <v>0.6782488763793052</v>
      </c>
      <c r="S1970" s="122">
        <f t="shared" si="94"/>
        <v>4668366483.5639544</v>
      </c>
      <c r="T1970" s="3">
        <v>0.30301814333357668</v>
      </c>
      <c r="U1970" s="122">
        <f t="shared" si="95"/>
        <v>-1563302143.648452</v>
      </c>
      <c r="V1970" s="3">
        <f t="shared" si="96"/>
        <v>3.2208907544550573</v>
      </c>
    </row>
    <row r="1971" spans="13:22" x14ac:dyDescent="0.25">
      <c r="M1971" s="3">
        <v>1967</v>
      </c>
      <c r="N1971" s="122">
        <f>('CBA Result'!$G$163*_xlfn.GAMMA.INV(T1971,IF($O$2="Railway",$D$31,$D$32),IF($O$2="Railway",$F$31,$F$32)))</f>
        <v>308656118.86544979</v>
      </c>
      <c r="O1971" s="122">
        <f>'CBA Result'!$G$162+'CBA Result'!$G$166+'CBA Result'!$G$167+'CBA Result'!$G$168+'CBA Result'!$G$169</f>
        <v>36081859.323037572</v>
      </c>
      <c r="P1971" s="122">
        <f>'CBA Result'!$G$164+'CBA Result'!$G$165</f>
        <v>3215028601.0041852</v>
      </c>
      <c r="Q1971" s="122">
        <f>'CBA Result'!$G$149</f>
        <v>-2742713597.7746048</v>
      </c>
      <c r="R1971" s="3">
        <v>0.36345268445920487</v>
      </c>
      <c r="S1971" s="122">
        <f t="shared" si="94"/>
        <v>3278200455.0664639</v>
      </c>
      <c r="T1971" s="3">
        <v>0.24367330902779993</v>
      </c>
      <c r="U1971" s="122">
        <f t="shared" si="95"/>
        <v>-1458755168.8145292</v>
      </c>
      <c r="V1971" s="3">
        <f t="shared" si="96"/>
        <v>2.4835822423848999</v>
      </c>
    </row>
    <row r="1972" spans="13:22" x14ac:dyDescent="0.25">
      <c r="M1972" s="3">
        <v>1968</v>
      </c>
      <c r="N1972" s="122">
        <f>('CBA Result'!$G$163*_xlfn.GAMMA.INV(T1972,IF($O$2="Railway",$D$31,$D$32),IF($O$2="Railway",$F$31,$F$32)))</f>
        <v>401490900.28186792</v>
      </c>
      <c r="O1972" s="122">
        <f>'CBA Result'!$G$162+'CBA Result'!$G$166+'CBA Result'!$G$167+'CBA Result'!$G$168+'CBA Result'!$G$169</f>
        <v>36081859.323037572</v>
      </c>
      <c r="P1972" s="122">
        <f>'CBA Result'!$G$164+'CBA Result'!$G$165</f>
        <v>3215028601.0041852</v>
      </c>
      <c r="Q1972" s="122">
        <f>'CBA Result'!$G$149</f>
        <v>-2742713597.7746048</v>
      </c>
      <c r="R1972" s="3">
        <v>0.34614810019274123</v>
      </c>
      <c r="S1972" s="122">
        <f t="shared" si="94"/>
        <v>3204195304.3334813</v>
      </c>
      <c r="T1972" s="3">
        <v>0.5025731020201194</v>
      </c>
      <c r="U1972" s="122">
        <f t="shared" si="95"/>
        <v>-1897506286.8378885</v>
      </c>
      <c r="V1972" s="3">
        <f t="shared" si="96"/>
        <v>1.9192389976252646</v>
      </c>
    </row>
    <row r="1973" spans="13:22" x14ac:dyDescent="0.25">
      <c r="M1973" s="3">
        <v>1969</v>
      </c>
      <c r="N1973" s="122">
        <f>('CBA Result'!$G$163*_xlfn.GAMMA.INV(T1973,IF($O$2="Railway",$D$31,$D$32),IF($O$2="Railway",$F$31,$F$32)))</f>
        <v>376898225.66666365</v>
      </c>
      <c r="O1973" s="122">
        <f>'CBA Result'!$G$162+'CBA Result'!$G$166+'CBA Result'!$G$167+'CBA Result'!$G$168+'CBA Result'!$G$169</f>
        <v>36081859.323037572</v>
      </c>
      <c r="P1973" s="122">
        <f>'CBA Result'!$G$164+'CBA Result'!$G$165</f>
        <v>3215028601.0041852</v>
      </c>
      <c r="Q1973" s="122">
        <f>'CBA Result'!$G$149</f>
        <v>-2742713597.7746048</v>
      </c>
      <c r="R1973" s="3">
        <v>0.53445847947299452</v>
      </c>
      <c r="S1973" s="122">
        <f t="shared" si="94"/>
        <v>4007010009.3931885</v>
      </c>
      <c r="T1973" s="3">
        <v>0.43346548780942273</v>
      </c>
      <c r="U1973" s="122">
        <f t="shared" si="95"/>
        <v>-1781277613.5111766</v>
      </c>
      <c r="V1973" s="3">
        <f t="shared" si="96"/>
        <v>2.481359480889898</v>
      </c>
    </row>
    <row r="1974" spans="13:22" x14ac:dyDescent="0.25">
      <c r="M1974" s="3">
        <v>1970</v>
      </c>
      <c r="N1974" s="122">
        <f>('CBA Result'!$G$163*_xlfn.GAMMA.INV(T1974,IF($O$2="Railway",$D$31,$D$32),IF($O$2="Railway",$F$31,$F$32)))</f>
        <v>376791996.30457848</v>
      </c>
      <c r="O1974" s="122">
        <f>'CBA Result'!$G$162+'CBA Result'!$G$166+'CBA Result'!$G$167+'CBA Result'!$G$168+'CBA Result'!$G$169</f>
        <v>36081859.323037572</v>
      </c>
      <c r="P1974" s="122">
        <f>'CBA Result'!$G$164+'CBA Result'!$G$165</f>
        <v>3215028601.0041852</v>
      </c>
      <c r="Q1974" s="122">
        <f>'CBA Result'!$G$149</f>
        <v>-2742713597.7746048</v>
      </c>
      <c r="R1974" s="3">
        <v>0.70224548298223288</v>
      </c>
      <c r="S1974" s="122">
        <f t="shared" si="94"/>
        <v>4789022088.3583393</v>
      </c>
      <c r="T1974" s="3">
        <v>0.43316341206879061</v>
      </c>
      <c r="U1974" s="122">
        <f t="shared" si="95"/>
        <v>-1780775557.5934412</v>
      </c>
      <c r="V1974" s="3">
        <f t="shared" si="96"/>
        <v>2.9211406916522664</v>
      </c>
    </row>
    <row r="1975" spans="13:22" x14ac:dyDescent="0.25">
      <c r="M1975" s="3">
        <v>1971</v>
      </c>
      <c r="N1975" s="122">
        <f>('CBA Result'!$G$163*_xlfn.GAMMA.INV(T1975,IF($O$2="Railway",$D$31,$D$32),IF($O$2="Railway",$F$31,$F$32)))</f>
        <v>598996291.4128567</v>
      </c>
      <c r="O1975" s="122">
        <f>'CBA Result'!$G$162+'CBA Result'!$G$166+'CBA Result'!$G$167+'CBA Result'!$G$168+'CBA Result'!$G$169</f>
        <v>36081859.323037572</v>
      </c>
      <c r="P1975" s="122">
        <f>'CBA Result'!$G$164+'CBA Result'!$G$165</f>
        <v>3215028601.0041852</v>
      </c>
      <c r="Q1975" s="122">
        <f>'CBA Result'!$G$149</f>
        <v>-2742713597.7746048</v>
      </c>
      <c r="R1975" s="3">
        <v>0.86759293058750719</v>
      </c>
      <c r="S1975" s="122">
        <f t="shared" si="94"/>
        <v>5806030276.406827</v>
      </c>
      <c r="T1975" s="3">
        <v>0.88457389467239944</v>
      </c>
      <c r="U1975" s="122">
        <f t="shared" si="95"/>
        <v>-2830946424.8144169</v>
      </c>
      <c r="V1975" s="3">
        <f t="shared" si="96"/>
        <v>2.2752491430723452</v>
      </c>
    </row>
    <row r="1976" spans="13:22" x14ac:dyDescent="0.25">
      <c r="M1976" s="3">
        <v>1972</v>
      </c>
      <c r="N1976" s="122">
        <f>('CBA Result'!$G$163*_xlfn.GAMMA.INV(T1976,IF($O$2="Railway",$D$31,$D$32),IF($O$2="Railway",$F$31,$F$32)))</f>
        <v>446352128.64804071</v>
      </c>
      <c r="O1976" s="122">
        <f>'CBA Result'!$G$162+'CBA Result'!$G$166+'CBA Result'!$G$167+'CBA Result'!$G$168+'CBA Result'!$G$169</f>
        <v>36081859.323037572</v>
      </c>
      <c r="P1976" s="122">
        <f>'CBA Result'!$G$164+'CBA Result'!$G$165</f>
        <v>3215028601.0041852</v>
      </c>
      <c r="Q1976" s="122">
        <f>'CBA Result'!$G$149</f>
        <v>-2742713597.7746048</v>
      </c>
      <c r="R1976" s="3">
        <v>0.65767536285331396</v>
      </c>
      <c r="S1976" s="122">
        <f t="shared" si="94"/>
        <v>4567945573.2633905</v>
      </c>
      <c r="T1976" s="3">
        <v>0.62033003873431458</v>
      </c>
      <c r="U1976" s="122">
        <f t="shared" si="95"/>
        <v>-2109527188.9313633</v>
      </c>
      <c r="V1976" s="3">
        <f t="shared" si="96"/>
        <v>2.394081284059141</v>
      </c>
    </row>
    <row r="1977" spans="13:22" x14ac:dyDescent="0.25">
      <c r="M1977" s="3">
        <v>1973</v>
      </c>
      <c r="N1977" s="122">
        <f>('CBA Result'!$G$163*_xlfn.GAMMA.INV(T1977,IF($O$2="Railway",$D$31,$D$32),IF($O$2="Railway",$F$31,$F$32)))</f>
        <v>246857983.44608536</v>
      </c>
      <c r="O1977" s="122">
        <f>'CBA Result'!$G$162+'CBA Result'!$G$166+'CBA Result'!$G$167+'CBA Result'!$G$168+'CBA Result'!$G$169</f>
        <v>36081859.323037572</v>
      </c>
      <c r="P1977" s="122">
        <f>'CBA Result'!$G$164+'CBA Result'!$G$165</f>
        <v>3215028601.0041852</v>
      </c>
      <c r="Q1977" s="122">
        <f>'CBA Result'!$G$149</f>
        <v>-2742713597.7746048</v>
      </c>
      <c r="R1977" s="3">
        <v>0.99983612106725317</v>
      </c>
      <c r="S1977" s="122">
        <f t="shared" si="94"/>
        <v>8533680670.0513897</v>
      </c>
      <c r="T1977" s="3">
        <v>0.1063992530391672</v>
      </c>
      <c r="U1977" s="122">
        <f t="shared" si="95"/>
        <v>-1166687900.5631721</v>
      </c>
      <c r="V1977" s="3">
        <f t="shared" si="96"/>
        <v>7.5569657562786414</v>
      </c>
    </row>
    <row r="1978" spans="13:22" x14ac:dyDescent="0.25">
      <c r="M1978" s="3">
        <v>1974</v>
      </c>
      <c r="N1978" s="122">
        <f>('CBA Result'!$G$163*_xlfn.GAMMA.INV(T1978,IF($O$2="Railway",$D$31,$D$32),IF($O$2="Railway",$F$31,$F$32)))</f>
        <v>167747236.90379864</v>
      </c>
      <c r="O1978" s="122">
        <f>'CBA Result'!$G$162+'CBA Result'!$G$166+'CBA Result'!$G$167+'CBA Result'!$G$168+'CBA Result'!$G$169</f>
        <v>36081859.323037572</v>
      </c>
      <c r="P1978" s="122">
        <f>'CBA Result'!$G$164+'CBA Result'!$G$165</f>
        <v>3215028601.0041852</v>
      </c>
      <c r="Q1978" s="122">
        <f>'CBA Result'!$G$149</f>
        <v>-2742713597.7746048</v>
      </c>
      <c r="R1978" s="3">
        <v>0.11029768275204466</v>
      </c>
      <c r="S1978" s="122">
        <f t="shared" si="94"/>
        <v>2059841620.1774068</v>
      </c>
      <c r="T1978" s="3">
        <v>1.715827190459418E-2</v>
      </c>
      <c r="U1978" s="122">
        <f t="shared" si="95"/>
        <v>-792798632.30070233</v>
      </c>
      <c r="V1978" s="3">
        <f t="shared" si="96"/>
        <v>2.8552908950348068</v>
      </c>
    </row>
    <row r="1979" spans="13:22" x14ac:dyDescent="0.25">
      <c r="M1979" s="3">
        <v>1975</v>
      </c>
      <c r="N1979" s="122">
        <f>('CBA Result'!$G$163*_xlfn.GAMMA.INV(T1979,IF($O$2="Railway",$D$31,$D$32),IF($O$2="Railway",$F$31,$F$32)))</f>
        <v>566859492.39817607</v>
      </c>
      <c r="O1979" s="122">
        <f>'CBA Result'!$G$162+'CBA Result'!$G$166+'CBA Result'!$G$167+'CBA Result'!$G$168+'CBA Result'!$G$169</f>
        <v>36081859.323037572</v>
      </c>
      <c r="P1979" s="122">
        <f>'CBA Result'!$G$164+'CBA Result'!$G$165</f>
        <v>3215028601.0041852</v>
      </c>
      <c r="Q1979" s="122">
        <f>'CBA Result'!$G$149</f>
        <v>-2742713597.7746048</v>
      </c>
      <c r="R1979" s="3">
        <v>0.60116320633032938</v>
      </c>
      <c r="S1979" s="122">
        <f t="shared" si="94"/>
        <v>4303555850.9726048</v>
      </c>
      <c r="T1979" s="3">
        <v>0.84707669426919829</v>
      </c>
      <c r="U1979" s="122">
        <f t="shared" si="95"/>
        <v>-2679063086.6705356</v>
      </c>
      <c r="V1979" s="3">
        <f t="shared" si="96"/>
        <v>1.8314227937019114</v>
      </c>
    </row>
    <row r="1980" spans="13:22" x14ac:dyDescent="0.25">
      <c r="M1980" s="3">
        <v>1976</v>
      </c>
      <c r="N1980" s="122">
        <f>('CBA Result'!$G$163*_xlfn.GAMMA.INV(T1980,IF($O$2="Railway",$D$31,$D$32),IF($O$2="Railway",$F$31,$F$32)))</f>
        <v>253363556.27636126</v>
      </c>
      <c r="O1980" s="122">
        <f>'CBA Result'!$G$162+'CBA Result'!$G$166+'CBA Result'!$G$167+'CBA Result'!$G$168+'CBA Result'!$G$169</f>
        <v>36081859.323037572</v>
      </c>
      <c r="P1980" s="122">
        <f>'CBA Result'!$G$164+'CBA Result'!$G$165</f>
        <v>3215028601.0041852</v>
      </c>
      <c r="Q1980" s="122">
        <f>'CBA Result'!$G$149</f>
        <v>-2742713597.7746048</v>
      </c>
      <c r="R1980" s="3">
        <v>0.48148564617187828</v>
      </c>
      <c r="S1980" s="122">
        <f t="shared" si="94"/>
        <v>3778932276.6295729</v>
      </c>
      <c r="T1980" s="3">
        <v>0.11827687853562863</v>
      </c>
      <c r="U1980" s="122">
        <f t="shared" si="95"/>
        <v>-1197434214.7044487</v>
      </c>
      <c r="V1980" s="3">
        <f t="shared" si="96"/>
        <v>3.3975792926821708</v>
      </c>
    </row>
    <row r="1981" spans="13:22" x14ac:dyDescent="0.25">
      <c r="M1981" s="3">
        <v>1977</v>
      </c>
      <c r="N1981" s="122">
        <f>('CBA Result'!$G$163*_xlfn.GAMMA.INV(T1981,IF($O$2="Railway",$D$31,$D$32),IF($O$2="Railway",$F$31,$F$32)))</f>
        <v>458195947.88492125</v>
      </c>
      <c r="O1981" s="122">
        <f>'CBA Result'!$G$162+'CBA Result'!$G$166+'CBA Result'!$G$167+'CBA Result'!$G$168+'CBA Result'!$G$169</f>
        <v>36081859.323037572</v>
      </c>
      <c r="P1981" s="122">
        <f>'CBA Result'!$G$164+'CBA Result'!$G$165</f>
        <v>3215028601.0041852</v>
      </c>
      <c r="Q1981" s="122">
        <f>'CBA Result'!$G$149</f>
        <v>-2742713597.7746048</v>
      </c>
      <c r="R1981" s="3">
        <v>0.98207725877319774</v>
      </c>
      <c r="S1981" s="122">
        <f t="shared" si="94"/>
        <v>7269281160.1808624</v>
      </c>
      <c r="T1981" s="3">
        <v>0.64882582798743904</v>
      </c>
      <c r="U1981" s="122">
        <f t="shared" si="95"/>
        <v>-2165502857.2376056</v>
      </c>
      <c r="V1981" s="3">
        <f t="shared" si="96"/>
        <v>3.5851067762119238</v>
      </c>
    </row>
    <row r="1982" spans="13:22" x14ac:dyDescent="0.25">
      <c r="M1982" s="3">
        <v>1978</v>
      </c>
      <c r="N1982" s="122">
        <f>('CBA Result'!$G$163*_xlfn.GAMMA.INV(T1982,IF($O$2="Railway",$D$31,$D$32),IF($O$2="Railway",$F$31,$F$32)))</f>
        <v>337934629.3809154</v>
      </c>
      <c r="O1982" s="122">
        <f>'CBA Result'!$G$162+'CBA Result'!$G$166+'CBA Result'!$G$167+'CBA Result'!$G$168+'CBA Result'!$G$169</f>
        <v>36081859.323037572</v>
      </c>
      <c r="P1982" s="122">
        <f>'CBA Result'!$G$164+'CBA Result'!$G$165</f>
        <v>3215028601.0041852</v>
      </c>
      <c r="Q1982" s="122">
        <f>'CBA Result'!$G$149</f>
        <v>-2742713597.7746048</v>
      </c>
      <c r="R1982" s="3">
        <v>0.57963131671038126</v>
      </c>
      <c r="S1982" s="122">
        <f t="shared" si="94"/>
        <v>4206335769.8858261</v>
      </c>
      <c r="T1982" s="3">
        <v>0.32288854062337047</v>
      </c>
      <c r="U1982" s="122">
        <f t="shared" si="95"/>
        <v>-1597129806.2803891</v>
      </c>
      <c r="V1982" s="3">
        <f t="shared" si="96"/>
        <v>2.8678647412242091</v>
      </c>
    </row>
    <row r="1983" spans="13:22" x14ac:dyDescent="0.25">
      <c r="M1983" s="3">
        <v>1979</v>
      </c>
      <c r="N1983" s="122">
        <f>('CBA Result'!$G$163*_xlfn.GAMMA.INV(T1983,IF($O$2="Railway",$D$31,$D$32),IF($O$2="Railway",$F$31,$F$32)))</f>
        <v>439392167.05633652</v>
      </c>
      <c r="O1983" s="122">
        <f>'CBA Result'!$G$162+'CBA Result'!$G$166+'CBA Result'!$G$167+'CBA Result'!$G$168+'CBA Result'!$G$169</f>
        <v>36081859.323037572</v>
      </c>
      <c r="P1983" s="122">
        <f>'CBA Result'!$G$164+'CBA Result'!$G$165</f>
        <v>3215028601.0041852</v>
      </c>
      <c r="Q1983" s="122">
        <f>'CBA Result'!$G$149</f>
        <v>-2742713597.7746048</v>
      </c>
      <c r="R1983" s="3">
        <v>0.69978699314844217</v>
      </c>
      <c r="S1983" s="122">
        <f t="shared" si="94"/>
        <v>4776468632.0208864</v>
      </c>
      <c r="T1983" s="3">
        <v>0.6030222397230165</v>
      </c>
      <c r="U1983" s="122">
        <f t="shared" si="95"/>
        <v>-2076633365.2677705</v>
      </c>
      <c r="V1983" s="3">
        <f t="shared" si="96"/>
        <v>2.5290659132422499</v>
      </c>
    </row>
    <row r="1984" spans="13:22" x14ac:dyDescent="0.25">
      <c r="M1984" s="3">
        <v>1980</v>
      </c>
      <c r="N1984" s="122">
        <f>('CBA Result'!$G$163*_xlfn.GAMMA.INV(T1984,IF($O$2="Railway",$D$31,$D$32),IF($O$2="Railway",$F$31,$F$32)))</f>
        <v>330562246.25600857</v>
      </c>
      <c r="O1984" s="122">
        <f>'CBA Result'!$G$162+'CBA Result'!$G$166+'CBA Result'!$G$167+'CBA Result'!$G$168+'CBA Result'!$G$169</f>
        <v>36081859.323037572</v>
      </c>
      <c r="P1984" s="122">
        <f>'CBA Result'!$G$164+'CBA Result'!$G$165</f>
        <v>3215028601.0041852</v>
      </c>
      <c r="Q1984" s="122">
        <f>'CBA Result'!$G$149</f>
        <v>-2742713597.7746048</v>
      </c>
      <c r="R1984" s="3">
        <v>0.92687811911305795</v>
      </c>
      <c r="S1984" s="122">
        <f t="shared" si="94"/>
        <v>6355784663.2641106</v>
      </c>
      <c r="T1984" s="3">
        <v>0.30242583932590916</v>
      </c>
      <c r="U1984" s="122">
        <f t="shared" si="95"/>
        <v>-1562286816.5173156</v>
      </c>
      <c r="V1984" s="3">
        <f t="shared" si="96"/>
        <v>4.3029414943338917</v>
      </c>
    </row>
    <row r="1985" spans="13:22" x14ac:dyDescent="0.25">
      <c r="M1985" s="3">
        <v>1981</v>
      </c>
      <c r="N1985" s="122">
        <f>('CBA Result'!$G$163*_xlfn.GAMMA.INV(T1985,IF($O$2="Railway",$D$31,$D$32),IF($O$2="Railway",$F$31,$F$32)))</f>
        <v>467311951.82884872</v>
      </c>
      <c r="O1985" s="122">
        <f>'CBA Result'!$G$162+'CBA Result'!$G$166+'CBA Result'!$G$167+'CBA Result'!$G$168+'CBA Result'!$G$169</f>
        <v>36081859.323037572</v>
      </c>
      <c r="P1985" s="122">
        <f>'CBA Result'!$G$164+'CBA Result'!$G$165</f>
        <v>3215028601.0041852</v>
      </c>
      <c r="Q1985" s="122">
        <f>'CBA Result'!$G$149</f>
        <v>-2742713597.7746048</v>
      </c>
      <c r="R1985" s="3">
        <v>0.16841474968755543</v>
      </c>
      <c r="S1985" s="122">
        <f t="shared" si="94"/>
        <v>2384935179.1027288</v>
      </c>
      <c r="T1985" s="3">
        <v>0.66989360953500032</v>
      </c>
      <c r="U1985" s="122">
        <f t="shared" si="95"/>
        <v>-2208586460.8318524</v>
      </c>
      <c r="V1985" s="3">
        <f t="shared" si="96"/>
        <v>1.3077726597883523</v>
      </c>
    </row>
    <row r="1986" spans="13:22" x14ac:dyDescent="0.25">
      <c r="M1986" s="3">
        <v>1982</v>
      </c>
      <c r="N1986" s="122">
        <f>('CBA Result'!$G$163*_xlfn.GAMMA.INV(T1986,IF($O$2="Railway",$D$31,$D$32),IF($O$2="Railway",$F$31,$F$32)))</f>
        <v>614712872.07245684</v>
      </c>
      <c r="O1986" s="122">
        <f>'CBA Result'!$G$162+'CBA Result'!$G$166+'CBA Result'!$G$167+'CBA Result'!$G$168+'CBA Result'!$G$169</f>
        <v>36081859.323037572</v>
      </c>
      <c r="P1986" s="122">
        <f>'CBA Result'!$G$164+'CBA Result'!$G$165</f>
        <v>3215028601.0041852</v>
      </c>
      <c r="Q1986" s="122">
        <f>'CBA Result'!$G$149</f>
        <v>-2742713597.7746048</v>
      </c>
      <c r="R1986" s="3">
        <v>0.39665566176120826</v>
      </c>
      <c r="S1986" s="122">
        <f t="shared" si="94"/>
        <v>3419278560.1770315</v>
      </c>
      <c r="T1986" s="3">
        <v>0.8999305860609087</v>
      </c>
      <c r="U1986" s="122">
        <f t="shared" si="95"/>
        <v>-2905225345.1791101</v>
      </c>
      <c r="V1986" s="3">
        <f t="shared" si="96"/>
        <v>1.4009492579728275</v>
      </c>
    </row>
    <row r="1987" spans="13:22" x14ac:dyDescent="0.25">
      <c r="M1987" s="3">
        <v>1983</v>
      </c>
      <c r="N1987" s="122">
        <f>('CBA Result'!$G$163*_xlfn.GAMMA.INV(T1987,IF($O$2="Railway",$D$31,$D$32),IF($O$2="Railway",$F$31,$F$32)))</f>
        <v>675337901.77471995</v>
      </c>
      <c r="O1987" s="122">
        <f>'CBA Result'!$G$162+'CBA Result'!$G$166+'CBA Result'!$G$167+'CBA Result'!$G$168+'CBA Result'!$G$169</f>
        <v>36081859.323037572</v>
      </c>
      <c r="P1987" s="122">
        <f>'CBA Result'!$G$164+'CBA Result'!$G$165</f>
        <v>3215028601.0041852</v>
      </c>
      <c r="Q1987" s="122">
        <f>'CBA Result'!$G$149</f>
        <v>-2742713597.7746048</v>
      </c>
      <c r="R1987" s="3">
        <v>0.29196412785200432</v>
      </c>
      <c r="S1987" s="122">
        <f t="shared" si="94"/>
        <v>2968701612.7530799</v>
      </c>
      <c r="T1987" s="3">
        <v>0.94397594380098071</v>
      </c>
      <c r="U1987" s="122">
        <f t="shared" si="95"/>
        <v>-3191748339.6455259</v>
      </c>
      <c r="V1987" s="3">
        <f t="shared" si="96"/>
        <v>1.1530111344115401</v>
      </c>
    </row>
    <row r="1988" spans="13:22" x14ac:dyDescent="0.25">
      <c r="M1988" s="3">
        <v>1984</v>
      </c>
      <c r="N1988" s="122">
        <f>('CBA Result'!$G$163*_xlfn.GAMMA.INV(T1988,IF($O$2="Railway",$D$31,$D$32),IF($O$2="Railway",$F$31,$F$32)))</f>
        <v>468946023.03684479</v>
      </c>
      <c r="O1988" s="122">
        <f>'CBA Result'!$G$162+'CBA Result'!$G$166+'CBA Result'!$G$167+'CBA Result'!$G$168+'CBA Result'!$G$169</f>
        <v>36081859.323037572</v>
      </c>
      <c r="P1988" s="122">
        <f>'CBA Result'!$G$164+'CBA Result'!$G$165</f>
        <v>3215028601.0041852</v>
      </c>
      <c r="Q1988" s="122">
        <f>'CBA Result'!$G$149</f>
        <v>-2742713597.7746048</v>
      </c>
      <c r="R1988" s="3">
        <v>0.23457505901650932</v>
      </c>
      <c r="S1988" s="122">
        <f t="shared" si="94"/>
        <v>2708835242.4095817</v>
      </c>
      <c r="T1988" s="3">
        <v>0.67358783276486023</v>
      </c>
      <c r="U1988" s="122">
        <f t="shared" si="95"/>
        <v>-2216309326.7501998</v>
      </c>
      <c r="V1988" s="3">
        <f t="shared" si="96"/>
        <v>1.4500968280822013</v>
      </c>
    </row>
    <row r="1989" spans="13:22" x14ac:dyDescent="0.25">
      <c r="M1989" s="3">
        <v>1985</v>
      </c>
      <c r="N1989" s="122">
        <f>('CBA Result'!$G$163*_xlfn.GAMMA.INV(T1989,IF($O$2="Railway",$D$31,$D$32),IF($O$2="Railway",$F$31,$F$32)))</f>
        <v>445619484.63518184</v>
      </c>
      <c r="O1989" s="122">
        <f>'CBA Result'!$G$162+'CBA Result'!$G$166+'CBA Result'!$G$167+'CBA Result'!$G$168+'CBA Result'!$G$169</f>
        <v>36081859.323037572</v>
      </c>
      <c r="P1989" s="122">
        <f>'CBA Result'!$G$164+'CBA Result'!$G$165</f>
        <v>3215028601.0041852</v>
      </c>
      <c r="Q1989" s="122">
        <f>'CBA Result'!$G$149</f>
        <v>-2742713597.7746048</v>
      </c>
      <c r="R1989" s="3">
        <v>0.57959369616728429</v>
      </c>
      <c r="S1989" s="122">
        <f t="shared" si="94"/>
        <v>4206167305.247086</v>
      </c>
      <c r="T1989" s="3">
        <v>0.61852719742027651</v>
      </c>
      <c r="U1989" s="122">
        <f t="shared" si="95"/>
        <v>-2106064603.3050444</v>
      </c>
      <c r="V1989" s="3">
        <f t="shared" si="96"/>
        <v>2.2258902418513844</v>
      </c>
    </row>
    <row r="1990" spans="13:22" x14ac:dyDescent="0.25">
      <c r="M1990" s="3">
        <v>1986</v>
      </c>
      <c r="N1990" s="122">
        <f>('CBA Result'!$G$163*_xlfn.GAMMA.INV(T1990,IF($O$2="Railway",$D$31,$D$32),IF($O$2="Railway",$F$31,$F$32)))</f>
        <v>686922829.06819665</v>
      </c>
      <c r="O1990" s="122">
        <f>'CBA Result'!$G$162+'CBA Result'!$G$166+'CBA Result'!$G$167+'CBA Result'!$G$168+'CBA Result'!$G$169</f>
        <v>36081859.323037572</v>
      </c>
      <c r="P1990" s="122">
        <f>'CBA Result'!$G$164+'CBA Result'!$G$165</f>
        <v>3215028601.0041852</v>
      </c>
      <c r="Q1990" s="122">
        <f>'CBA Result'!$G$149</f>
        <v>-2742713597.7746048</v>
      </c>
      <c r="R1990" s="3">
        <v>0.67080025216446859</v>
      </c>
      <c r="S1990" s="122">
        <f t="shared" ref="S1990:S2004" si="97">_xlfn.BETA.INV(R1990,IF($O$2="Railway",$I$30,$J$30),IF($O$2="Railway",$I$31,$J$31),IF($O$2="Railway",$I$27,$J$27),IF($O$2="Railway",$I$29,$J$29))*P1990</f>
        <v>4631709685.7341871</v>
      </c>
      <c r="T1990" s="3">
        <v>0.95010255168409874</v>
      </c>
      <c r="U1990" s="122">
        <f t="shared" ref="U1990:U2004" si="98">_xlfn.GAMMA.INV(T1990,IF($O$2="Railway",$D$31,$D$32),IF($O$2="Railway",$F$31,$F$32))*Q1990</f>
        <v>-3246500445.7492981</v>
      </c>
      <c r="V1990" s="3">
        <f t="shared" ref="V1990:V2004" si="99">(N1990+O1990+S1990)/-U1990</f>
        <v>1.6493804524611866</v>
      </c>
    </row>
    <row r="1991" spans="13:22" x14ac:dyDescent="0.25">
      <c r="M1991" s="3">
        <v>1987</v>
      </c>
      <c r="N1991" s="122">
        <f>('CBA Result'!$G$163*_xlfn.GAMMA.INV(T1991,IF($O$2="Railway",$D$31,$D$32),IF($O$2="Railway",$F$31,$F$32)))</f>
        <v>314868212.38365495</v>
      </c>
      <c r="O1991" s="122">
        <f>'CBA Result'!$G$162+'CBA Result'!$G$166+'CBA Result'!$G$167+'CBA Result'!$G$168+'CBA Result'!$G$169</f>
        <v>36081859.323037572</v>
      </c>
      <c r="P1991" s="122">
        <f>'CBA Result'!$G$164+'CBA Result'!$G$165</f>
        <v>3215028601.0041852</v>
      </c>
      <c r="Q1991" s="122">
        <f>'CBA Result'!$G$149</f>
        <v>-2742713597.7746048</v>
      </c>
      <c r="R1991" s="3">
        <v>0.92650772375050472</v>
      </c>
      <c r="S1991" s="122">
        <f t="shared" si="97"/>
        <v>6351616636.6737375</v>
      </c>
      <c r="T1991" s="3">
        <v>0.25996113827902601</v>
      </c>
      <c r="U1991" s="122">
        <f t="shared" si="98"/>
        <v>-1488114455.6550121</v>
      </c>
      <c r="V1991" s="3">
        <f t="shared" si="99"/>
        <v>4.5040666616132103</v>
      </c>
    </row>
    <row r="1992" spans="13:22" x14ac:dyDescent="0.25">
      <c r="M1992" s="3">
        <v>1988</v>
      </c>
      <c r="N1992" s="122">
        <f>('CBA Result'!$G$163*_xlfn.GAMMA.INV(T1992,IF($O$2="Railway",$D$31,$D$32),IF($O$2="Railway",$F$31,$F$32)))</f>
        <v>275685141.07888812</v>
      </c>
      <c r="O1992" s="122">
        <f>'CBA Result'!$G$162+'CBA Result'!$G$166+'CBA Result'!$G$167+'CBA Result'!$G$168+'CBA Result'!$G$169</f>
        <v>36081859.323037572</v>
      </c>
      <c r="P1992" s="122">
        <f>'CBA Result'!$G$164+'CBA Result'!$G$165</f>
        <v>3215028601.0041852</v>
      </c>
      <c r="Q1992" s="122">
        <f>'CBA Result'!$G$149</f>
        <v>-2742713597.7746048</v>
      </c>
      <c r="R1992" s="3">
        <v>0.69319295881240006</v>
      </c>
      <c r="S1992" s="122">
        <f t="shared" si="97"/>
        <v>4743022458.0141544</v>
      </c>
      <c r="T1992" s="3">
        <v>0.16401289033630317</v>
      </c>
      <c r="U1992" s="122">
        <f t="shared" si="98"/>
        <v>-1302929376.5256608</v>
      </c>
      <c r="V1992" s="3">
        <f t="shared" si="99"/>
        <v>3.8795575182248014</v>
      </c>
    </row>
    <row r="1993" spans="13:22" x14ac:dyDescent="0.25">
      <c r="M1993" s="3">
        <v>1989</v>
      </c>
      <c r="N1993" s="122">
        <f>('CBA Result'!$G$163*_xlfn.GAMMA.INV(T1993,IF($O$2="Railway",$D$31,$D$32),IF($O$2="Railway",$F$31,$F$32)))</f>
        <v>676795362.3042208</v>
      </c>
      <c r="O1993" s="122">
        <f>'CBA Result'!$G$162+'CBA Result'!$G$166+'CBA Result'!$G$167+'CBA Result'!$G$168+'CBA Result'!$G$169</f>
        <v>36081859.323037572</v>
      </c>
      <c r="P1993" s="122">
        <f>'CBA Result'!$G$164+'CBA Result'!$G$165</f>
        <v>3215028601.0041852</v>
      </c>
      <c r="Q1993" s="122">
        <f>'CBA Result'!$G$149</f>
        <v>-2742713597.7746048</v>
      </c>
      <c r="R1993" s="3">
        <v>0.36674801234790011</v>
      </c>
      <c r="S1993" s="122">
        <f t="shared" si="97"/>
        <v>3292248549.876987</v>
      </c>
      <c r="T1993" s="3">
        <v>0.94478167836183413</v>
      </c>
      <c r="U1993" s="122">
        <f t="shared" si="98"/>
        <v>-3198636516.9755836</v>
      </c>
      <c r="V1993" s="3">
        <f t="shared" si="99"/>
        <v>1.2521353239883675</v>
      </c>
    </row>
    <row r="1994" spans="13:22" x14ac:dyDescent="0.25">
      <c r="M1994" s="3">
        <v>1990</v>
      </c>
      <c r="N1994" s="122">
        <f>('CBA Result'!$G$163*_xlfn.GAMMA.INV(T1994,IF($O$2="Railway",$D$31,$D$32),IF($O$2="Railway",$F$31,$F$32)))</f>
        <v>293398231.63965583</v>
      </c>
      <c r="O1994" s="122">
        <f>'CBA Result'!$G$162+'CBA Result'!$G$166+'CBA Result'!$G$167+'CBA Result'!$G$168+'CBA Result'!$G$169</f>
        <v>36081859.323037572</v>
      </c>
      <c r="P1994" s="122">
        <f>'CBA Result'!$G$164+'CBA Result'!$G$165</f>
        <v>3215028601.0041852</v>
      </c>
      <c r="Q1994" s="122">
        <f>'CBA Result'!$G$149</f>
        <v>-2742713597.7746048</v>
      </c>
      <c r="R1994" s="3">
        <v>0.45758320222917004</v>
      </c>
      <c r="S1994" s="122">
        <f t="shared" si="97"/>
        <v>3677257488.9037862</v>
      </c>
      <c r="T1994" s="3">
        <v>0.20524538890439614</v>
      </c>
      <c r="U1994" s="122">
        <f t="shared" si="98"/>
        <v>-1386644102.5002446</v>
      </c>
      <c r="V1994" s="3">
        <f t="shared" si="99"/>
        <v>2.8895212352195991</v>
      </c>
    </row>
    <row r="1995" spans="13:22" x14ac:dyDescent="0.25">
      <c r="M1995" s="3">
        <v>1991</v>
      </c>
      <c r="N1995" s="122">
        <f>('CBA Result'!$G$163*_xlfn.GAMMA.INV(T1995,IF($O$2="Railway",$D$31,$D$32),IF($O$2="Railway",$F$31,$F$32)))</f>
        <v>403989376.53807241</v>
      </c>
      <c r="O1995" s="122">
        <f>'CBA Result'!$G$162+'CBA Result'!$G$166+'CBA Result'!$G$167+'CBA Result'!$G$168+'CBA Result'!$G$169</f>
        <v>36081859.323037572</v>
      </c>
      <c r="P1995" s="122">
        <f>'CBA Result'!$G$164+'CBA Result'!$G$165</f>
        <v>3215028601.0041852</v>
      </c>
      <c r="Q1995" s="122">
        <f>'CBA Result'!$G$149</f>
        <v>-2742713597.7746048</v>
      </c>
      <c r="R1995" s="3">
        <v>0.75238964927361474</v>
      </c>
      <c r="S1995" s="122">
        <f t="shared" si="97"/>
        <v>5056509666.449439</v>
      </c>
      <c r="T1995" s="3">
        <v>0.50946368185372803</v>
      </c>
      <c r="U1995" s="122">
        <f t="shared" si="98"/>
        <v>-1909314460.8222425</v>
      </c>
      <c r="V1995" s="3">
        <f t="shared" si="99"/>
        <v>2.8788243189356337</v>
      </c>
    </row>
    <row r="1996" spans="13:22" x14ac:dyDescent="0.25">
      <c r="M1996" s="3">
        <v>1992</v>
      </c>
      <c r="N1996" s="122">
        <f>('CBA Result'!$G$163*_xlfn.GAMMA.INV(T1996,IF($O$2="Railway",$D$31,$D$32),IF($O$2="Railway",$F$31,$F$32)))</f>
        <v>429913404.3360433</v>
      </c>
      <c r="O1996" s="122">
        <f>'CBA Result'!$G$162+'CBA Result'!$G$166+'CBA Result'!$G$167+'CBA Result'!$G$168+'CBA Result'!$G$169</f>
        <v>36081859.323037572</v>
      </c>
      <c r="P1996" s="122">
        <f>'CBA Result'!$G$164+'CBA Result'!$G$165</f>
        <v>3215028601.0041852</v>
      </c>
      <c r="Q1996" s="122">
        <f>'CBA Result'!$G$149</f>
        <v>-2742713597.7746048</v>
      </c>
      <c r="R1996" s="3">
        <v>0.76539805409733375</v>
      </c>
      <c r="S1996" s="122">
        <f t="shared" si="97"/>
        <v>5130095717.9776096</v>
      </c>
      <c r="T1996" s="3">
        <v>0.57882550961493984</v>
      </c>
      <c r="U1996" s="122">
        <f t="shared" si="98"/>
        <v>-2031835309.220737</v>
      </c>
      <c r="V1996" s="3">
        <f t="shared" si="99"/>
        <v>2.75420500679405</v>
      </c>
    </row>
    <row r="1997" spans="13:22" x14ac:dyDescent="0.25">
      <c r="M1997" s="3">
        <v>1993</v>
      </c>
      <c r="N1997" s="122">
        <f>('CBA Result'!$G$163*_xlfn.GAMMA.INV(T1997,IF($O$2="Railway",$D$31,$D$32),IF($O$2="Railway",$F$31,$F$32)))</f>
        <v>692577953.6350776</v>
      </c>
      <c r="O1997" s="122">
        <f>'CBA Result'!$G$162+'CBA Result'!$G$166+'CBA Result'!$G$167+'CBA Result'!$G$168+'CBA Result'!$G$169</f>
        <v>36081859.323037572</v>
      </c>
      <c r="P1997" s="122">
        <f>'CBA Result'!$G$164+'CBA Result'!$G$165</f>
        <v>3215028601.0041852</v>
      </c>
      <c r="Q1997" s="122">
        <f>'CBA Result'!$G$149</f>
        <v>-2742713597.7746048</v>
      </c>
      <c r="R1997" s="3">
        <v>0.33498227830708682</v>
      </c>
      <c r="S1997" s="122">
        <f t="shared" si="97"/>
        <v>3156193513.3580737</v>
      </c>
      <c r="T1997" s="3">
        <v>0.9528708207977622</v>
      </c>
      <c r="U1997" s="122">
        <f t="shared" si="98"/>
        <v>-3273227413.6854944</v>
      </c>
      <c r="V1997" s="3">
        <f t="shared" si="99"/>
        <v>1.1868571398594128</v>
      </c>
    </row>
    <row r="1998" spans="13:22" x14ac:dyDescent="0.25">
      <c r="M1998" s="3">
        <v>1994</v>
      </c>
      <c r="N1998" s="122">
        <f>('CBA Result'!$G$163*_xlfn.GAMMA.INV(T1998,IF($O$2="Railway",$D$31,$D$32),IF($O$2="Railway",$F$31,$F$32)))</f>
        <v>553097304.50968838</v>
      </c>
      <c r="O1998" s="122">
        <f>'CBA Result'!$G$162+'CBA Result'!$G$166+'CBA Result'!$G$167+'CBA Result'!$G$168+'CBA Result'!$G$169</f>
        <v>36081859.323037572</v>
      </c>
      <c r="P1998" s="122">
        <f>'CBA Result'!$G$164+'CBA Result'!$G$165</f>
        <v>3215028601.0041852</v>
      </c>
      <c r="Q1998" s="122">
        <f>'CBA Result'!$G$149</f>
        <v>-2742713597.7746048</v>
      </c>
      <c r="R1998" s="3">
        <v>0.14139233179395805</v>
      </c>
      <c r="S1998" s="122">
        <f t="shared" si="97"/>
        <v>2240320198.8608251</v>
      </c>
      <c r="T1998" s="3">
        <v>0.82828716672626634</v>
      </c>
      <c r="U1998" s="122">
        <f t="shared" si="98"/>
        <v>-2614020920.0343394</v>
      </c>
      <c r="V1998" s="3">
        <f t="shared" si="99"/>
        <v>1.0824317973156776</v>
      </c>
    </row>
    <row r="1999" spans="13:22" x14ac:dyDescent="0.25">
      <c r="M1999" s="3">
        <v>1995</v>
      </c>
      <c r="N1999" s="122">
        <f>('CBA Result'!$G$163*_xlfn.GAMMA.INV(T1999,IF($O$2="Railway",$D$31,$D$32),IF($O$2="Railway",$F$31,$F$32)))</f>
        <v>327806017.56369162</v>
      </c>
      <c r="O1999" s="122">
        <f>'CBA Result'!$G$162+'CBA Result'!$G$166+'CBA Result'!$G$167+'CBA Result'!$G$168+'CBA Result'!$G$169</f>
        <v>36081859.323037572</v>
      </c>
      <c r="P1999" s="122">
        <f>'CBA Result'!$G$164+'CBA Result'!$G$165</f>
        <v>3215028601.0041852</v>
      </c>
      <c r="Q1999" s="122">
        <f>'CBA Result'!$G$149</f>
        <v>-2742713597.7746048</v>
      </c>
      <c r="R1999" s="3">
        <v>0.51131768353121787</v>
      </c>
      <c r="S1999" s="122">
        <f t="shared" si="97"/>
        <v>3906788694.6618409</v>
      </c>
      <c r="T1999" s="3">
        <v>0.29485023316591918</v>
      </c>
      <c r="U1999" s="122">
        <f t="shared" si="98"/>
        <v>-1549260465.8130715</v>
      </c>
      <c r="V1999" s="3">
        <f t="shared" si="99"/>
        <v>2.7565904286515601</v>
      </c>
    </row>
    <row r="2000" spans="13:22" x14ac:dyDescent="0.25">
      <c r="M2000" s="3">
        <v>1996</v>
      </c>
      <c r="N2000" s="122">
        <f>('CBA Result'!$G$163*_xlfn.GAMMA.INV(T2000,IF($O$2="Railway",$D$31,$D$32),IF($O$2="Railway",$F$31,$F$32)))</f>
        <v>472259194.59315485</v>
      </c>
      <c r="O2000" s="122">
        <f>'CBA Result'!$G$162+'CBA Result'!$G$166+'CBA Result'!$G$167+'CBA Result'!$G$168+'CBA Result'!$G$169</f>
        <v>36081859.323037572</v>
      </c>
      <c r="P2000" s="122">
        <f>'CBA Result'!$G$164+'CBA Result'!$G$165</f>
        <v>3215028601.0041852</v>
      </c>
      <c r="Q2000" s="122">
        <f>'CBA Result'!$G$149</f>
        <v>-2742713597.7746048</v>
      </c>
      <c r="R2000" s="3">
        <v>0.13742174626310866</v>
      </c>
      <c r="S2000" s="122">
        <f t="shared" si="97"/>
        <v>2218223651.5296597</v>
      </c>
      <c r="T2000" s="3">
        <v>0.68100003430311284</v>
      </c>
      <c r="U2000" s="122">
        <f t="shared" si="98"/>
        <v>-2231967873.0660868</v>
      </c>
      <c r="V2000" s="3">
        <f t="shared" si="99"/>
        <v>1.2215967525107476</v>
      </c>
    </row>
    <row r="2001" spans="13:22" x14ac:dyDescent="0.25">
      <c r="M2001" s="3">
        <v>1997</v>
      </c>
      <c r="N2001" s="122">
        <f>('CBA Result'!$G$163*_xlfn.GAMMA.INV(T2001,IF($O$2="Railway",$D$31,$D$32),IF($O$2="Railway",$F$31,$F$32)))</f>
        <v>447999600.58841658</v>
      </c>
      <c r="O2001" s="122">
        <f>'CBA Result'!$G$162+'CBA Result'!$G$166+'CBA Result'!$G$167+'CBA Result'!$G$168+'CBA Result'!$G$169</f>
        <v>36081859.323037572</v>
      </c>
      <c r="P2001" s="122">
        <f>'CBA Result'!$G$164+'CBA Result'!$G$165</f>
        <v>3215028601.0041852</v>
      </c>
      <c r="Q2001" s="122">
        <f>'CBA Result'!$G$149</f>
        <v>-2742713597.7746048</v>
      </c>
      <c r="R2001" s="3">
        <v>0.3105623955274438</v>
      </c>
      <c r="S2001" s="122">
        <f t="shared" si="97"/>
        <v>3050334688.8905115</v>
      </c>
      <c r="T2001" s="3">
        <v>0.62436730479456004</v>
      </c>
      <c r="U2001" s="122">
        <f t="shared" si="98"/>
        <v>-2117313388.7233326</v>
      </c>
      <c r="V2001" s="3">
        <f t="shared" si="99"/>
        <v>1.669292872574285</v>
      </c>
    </row>
    <row r="2002" spans="13:22" x14ac:dyDescent="0.25">
      <c r="M2002" s="3">
        <v>1998</v>
      </c>
      <c r="N2002" s="122">
        <f>('CBA Result'!$G$163*_xlfn.GAMMA.INV(T2002,IF($O$2="Railway",$D$31,$D$32),IF($O$2="Railway",$F$31,$F$32)))</f>
        <v>558321740.27280903</v>
      </c>
      <c r="O2002" s="122">
        <f>'CBA Result'!$G$162+'CBA Result'!$G$166+'CBA Result'!$G$167+'CBA Result'!$G$168+'CBA Result'!$G$169</f>
        <v>36081859.323037572</v>
      </c>
      <c r="P2002" s="122">
        <f>'CBA Result'!$G$164+'CBA Result'!$G$165</f>
        <v>3215028601.0041852</v>
      </c>
      <c r="Q2002" s="122">
        <f>'CBA Result'!$G$149</f>
        <v>-2742713597.7746048</v>
      </c>
      <c r="R2002" s="3">
        <v>0.75384236463938481</v>
      </c>
      <c r="S2002" s="122">
        <f t="shared" si="97"/>
        <v>5064630164.9874372</v>
      </c>
      <c r="T2002" s="3">
        <v>0.83562275829923871</v>
      </c>
      <c r="U2002" s="122">
        <f t="shared" si="98"/>
        <v>-2638712388.0071936</v>
      </c>
      <c r="V2002" s="3">
        <f t="shared" si="99"/>
        <v>2.1446193947863699</v>
      </c>
    </row>
    <row r="2003" spans="13:22" x14ac:dyDescent="0.25">
      <c r="M2003" s="3">
        <v>1999</v>
      </c>
      <c r="N2003" s="122">
        <f>('CBA Result'!$G$163*_xlfn.GAMMA.INV(T2003,IF($O$2="Railway",$D$31,$D$32),IF($O$2="Railway",$F$31,$F$32)))</f>
        <v>526940912.05979294</v>
      </c>
      <c r="O2003" s="122">
        <f>'CBA Result'!$G$162+'CBA Result'!$G$166+'CBA Result'!$G$167+'CBA Result'!$G$168+'CBA Result'!$G$169</f>
        <v>36081859.323037572</v>
      </c>
      <c r="P2003" s="122">
        <f>'CBA Result'!$G$164+'CBA Result'!$G$165</f>
        <v>3215028601.0041852</v>
      </c>
      <c r="Q2003" s="122">
        <f>'CBA Result'!$G$149</f>
        <v>-2742713597.7746048</v>
      </c>
      <c r="R2003" s="3">
        <v>0.75389409424167841</v>
      </c>
      <c r="S2003" s="122">
        <f t="shared" si="97"/>
        <v>5064919764.301713</v>
      </c>
      <c r="T2003" s="3">
        <v>0.78768622828982326</v>
      </c>
      <c r="U2003" s="122">
        <f t="shared" si="98"/>
        <v>-2490401881.396524</v>
      </c>
      <c r="V2003" s="3">
        <f t="shared" si="99"/>
        <v>2.2598531496967085</v>
      </c>
    </row>
    <row r="2004" spans="13:22" x14ac:dyDescent="0.25">
      <c r="M2004" s="3">
        <v>2000</v>
      </c>
      <c r="N2004" s="122">
        <f>('CBA Result'!$G$163*_xlfn.GAMMA.INV(T2004,IF($O$2="Railway",$D$31,$D$32),IF($O$2="Railway",$F$31,$F$32)))</f>
        <v>454094321.41411412</v>
      </c>
      <c r="O2004" s="122">
        <f>'CBA Result'!$G$162+'CBA Result'!$G$166+'CBA Result'!$G$167+'CBA Result'!$G$168+'CBA Result'!$G$169</f>
        <v>36081859.323037572</v>
      </c>
      <c r="P2004" s="122">
        <f>'CBA Result'!$G$164+'CBA Result'!$G$165</f>
        <v>3215028601.0041852</v>
      </c>
      <c r="Q2004" s="122">
        <f>'CBA Result'!$G$149</f>
        <v>-2742713597.7746048</v>
      </c>
      <c r="R2004" s="3">
        <v>0.81838964211586995</v>
      </c>
      <c r="S2004" s="122">
        <f t="shared" si="97"/>
        <v>5454250424.0093689</v>
      </c>
      <c r="T2004" s="3">
        <v>0.63909806562544935</v>
      </c>
      <c r="U2004" s="122">
        <f t="shared" si="98"/>
        <v>-2146117954.5931041</v>
      </c>
      <c r="V2004" s="3">
        <f t="shared" si="99"/>
        <v>2.7698508332332374</v>
      </c>
    </row>
  </sheetData>
  <mergeCells count="2">
    <mergeCell ref="R3:S3"/>
    <mergeCell ref="T3:U3"/>
  </mergeCells>
  <dataValidations count="1">
    <dataValidation type="list" allowBlank="1" showInputMessage="1" showErrorMessage="1" sqref="O2" xr:uid="{7F2C3213-8087-4AF8-89AC-BF750F5848CA}">
      <formula1>"Railway, Road"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7BA6-BA38-499A-92A3-6B9D6C1E6EB2}">
  <sheetPr>
    <tabColor theme="1"/>
  </sheetPr>
  <dimension ref="Q2:AK2003"/>
  <sheetViews>
    <sheetView topLeftCell="A118" zoomScale="77" zoomScaleNormal="40" workbookViewId="0">
      <selection activeCell="O167" sqref="O167"/>
    </sheetView>
  </sheetViews>
  <sheetFormatPr defaultRowHeight="12.6" x14ac:dyDescent="0.25"/>
  <cols>
    <col min="17" max="17" width="12.5546875" bestFit="1" customWidth="1"/>
    <col min="18" max="19" width="9" bestFit="1" customWidth="1"/>
    <col min="20" max="20" width="13" bestFit="1" customWidth="1"/>
    <col min="21" max="21" width="9" bestFit="1" customWidth="1"/>
    <col min="24" max="24" width="10.44140625" customWidth="1"/>
    <col min="25" max="27" width="12.109375" bestFit="1" customWidth="1"/>
    <col min="28" max="28" width="12.5546875" bestFit="1" customWidth="1"/>
    <col min="30" max="32" width="9" bestFit="1" customWidth="1"/>
    <col min="33" max="33" width="15.44140625" bestFit="1" customWidth="1"/>
    <col min="34" max="37" width="9" bestFit="1" customWidth="1"/>
  </cols>
  <sheetData>
    <row r="2" spans="17:37" x14ac:dyDescent="0.25">
      <c r="R2" s="83" t="s">
        <v>296</v>
      </c>
      <c r="S2" s="83" t="s">
        <v>297</v>
      </c>
      <c r="T2" s="83" t="s">
        <v>298</v>
      </c>
      <c r="U2" s="83" t="s">
        <v>299</v>
      </c>
    </row>
    <row r="3" spans="17:37" x14ac:dyDescent="0.25">
      <c r="Q3" s="83" t="s">
        <v>307</v>
      </c>
      <c r="R3" s="118">
        <f>'Risk Analysis - S01'!C37</f>
        <v>0.26641346498516527</v>
      </c>
      <c r="S3" s="118">
        <f>'Risk Analysis - S01'!D37</f>
        <v>4.3385505480366175E-2</v>
      </c>
      <c r="T3" s="118">
        <f>'Risk Analysis - S01'!E37</f>
        <v>0.1924181397887948</v>
      </c>
      <c r="U3" s="118">
        <f>'Risk Analysis - S01'!F37</f>
        <v>0.47387196660308728</v>
      </c>
      <c r="X3" s="83" t="s">
        <v>279</v>
      </c>
      <c r="Y3" s="83" t="s">
        <v>307</v>
      </c>
      <c r="Z3" s="83" t="s">
        <v>308</v>
      </c>
      <c r="AA3" s="83" t="s">
        <v>309</v>
      </c>
      <c r="AB3" s="83" t="s">
        <v>310</v>
      </c>
      <c r="AD3" s="83" t="s">
        <v>301</v>
      </c>
      <c r="AE3" s="83" t="s">
        <v>298</v>
      </c>
      <c r="AF3" s="83" t="s">
        <v>299</v>
      </c>
      <c r="AG3" s="83" t="s">
        <v>300</v>
      </c>
      <c r="AH3" s="83" t="s">
        <v>311</v>
      </c>
      <c r="AI3" s="83" t="s">
        <v>312</v>
      </c>
      <c r="AJ3" s="83" t="s">
        <v>313</v>
      </c>
      <c r="AK3" s="83" t="s">
        <v>314</v>
      </c>
    </row>
    <row r="4" spans="17:37" x14ac:dyDescent="0.25">
      <c r="Q4" s="83" t="s">
        <v>308</v>
      </c>
      <c r="R4" s="118">
        <f>'Risk Analysis - S10'!C37</f>
        <v>0.87814614770347166</v>
      </c>
      <c r="S4" s="118">
        <f>'Risk Analysis - S10'!D37</f>
        <v>0.40785072227641855</v>
      </c>
      <c r="T4" s="118">
        <f>'Risk Analysis - S10'!E37</f>
        <v>0.20128060061085692</v>
      </c>
      <c r="U4" s="118">
        <f>'Risk Analysis - S10'!F37</f>
        <v>2.8445272809432049</v>
      </c>
      <c r="X4" s="3">
        <v>1</v>
      </c>
      <c r="Y4" s="3">
        <f>'Risk Analysis - S01'!V5</f>
        <v>0.36440008760025672</v>
      </c>
      <c r="Z4" s="3">
        <f>'Risk Analysis - S10'!V5</f>
        <v>1.7937113961126006</v>
      </c>
      <c r="AA4" s="3">
        <f>'Risk Analysis - S18'!V5</f>
        <v>1.1116717610392322</v>
      </c>
      <c r="AB4" s="3">
        <f>'Risk Analysis - S20'!V5</f>
        <v>4.733832260024351</v>
      </c>
      <c r="AD4" s="3">
        <v>1</v>
      </c>
      <c r="AE4" s="118">
        <f>MIN(T3:T6)</f>
        <v>0.1924181397887948</v>
      </c>
      <c r="AF4" s="3">
        <f>((MAX($U$3:$U$6)-MIN($T$3:$T$6))/MAX($AD$4:$AD$1004)) + AE4</f>
        <v>0.25664893327657823</v>
      </c>
      <c r="AG4" s="3" t="str">
        <f t="shared" ref="AG4:AG7" si="0">TEXT(AE4,"0.00") &amp; " - " &amp; TEXT(AF4,"0.00")</f>
        <v>0.19 - 0.26</v>
      </c>
      <c r="AH4" s="3">
        <f>COUNTIFS($Y$4:$Y$2003, "&gt;=" &amp; AE4, $Y$4:$Y$2003, "&lt;" &amp; AF4)</f>
        <v>952</v>
      </c>
      <c r="AI4" s="3">
        <f>COUNTIFS($Z$4:$Z$2003, "&gt;=" &amp; AE4, $Z$4:$Z$2003, "&lt;" &amp; AF4)</f>
        <v>20</v>
      </c>
      <c r="AJ4" s="3">
        <f>COUNTIFS($AA$4:$AA$2003, "&gt;=" &amp; AE4, $AA$4:$AA$2003, "&lt;" &amp; AF4)</f>
        <v>0</v>
      </c>
      <c r="AK4" s="3">
        <f>COUNTIFS($AB$4:$AB$2003, "&gt;=" &amp; AE4, $AB$4:$AB$2003, "&lt;" &amp; AF4)</f>
        <v>0</v>
      </c>
    </row>
    <row r="5" spans="17:37" x14ac:dyDescent="0.25">
      <c r="Q5" s="83" t="s">
        <v>309</v>
      </c>
      <c r="R5" s="118">
        <f>'Risk Analysis - S18'!C37</f>
        <v>0.64359741979289742</v>
      </c>
      <c r="S5" s="118">
        <f>'Risk Analysis - S18'!D37</f>
        <v>0.2149677622670175</v>
      </c>
      <c r="T5" s="118">
        <f>'Risk Analysis - S18'!E37</f>
        <v>0.28345487234122074</v>
      </c>
      <c r="U5" s="118">
        <f>'Risk Analysis - S18'!F37</f>
        <v>1.708354791291238</v>
      </c>
      <c r="X5" s="3">
        <v>2</v>
      </c>
      <c r="Y5" s="3">
        <f>'Risk Analysis - S01'!V6</f>
        <v>0.26654571994344295</v>
      </c>
      <c r="Z5" s="3">
        <f>'Risk Analysis - S10'!V6</f>
        <v>0.87522450309534838</v>
      </c>
      <c r="AA5" s="3">
        <f>'Risk Analysis - S18'!V6</f>
        <v>0.63325419730196864</v>
      </c>
      <c r="AB5" s="3">
        <f>'Risk Analysis - S20'!V6</f>
        <v>2.2667433378285828</v>
      </c>
      <c r="AD5" s="3">
        <v>2</v>
      </c>
      <c r="AE5" s="3">
        <f>AF4</f>
        <v>0.25664893327657823</v>
      </c>
      <c r="AF5" s="3">
        <f>((MAX($U$3:$U$6)-MIN($T$3:$T$6))/MAX($AD$4:$AD$1004)) + AE5</f>
        <v>0.32087972676436166</v>
      </c>
      <c r="AG5" s="3" t="str">
        <f t="shared" si="0"/>
        <v>0.26 - 0.32</v>
      </c>
      <c r="AH5" s="3">
        <f t="shared" ref="AH5:AH68" si="1">COUNTIFS($Y$4:$Y$2003, "&gt;=" &amp; AE5, $Y$4:$Y$2003, "&lt;" &amp; AF5)</f>
        <v>805</v>
      </c>
      <c r="AI5" s="3">
        <f t="shared" ref="AI5:AI68" si="2">COUNTIFS($Z$4:$Z$2003, "&gt;=" &amp; AE5, $Z$4:$Z$2003, "&lt;" &amp; AF5)</f>
        <v>54</v>
      </c>
      <c r="AJ5" s="3">
        <f t="shared" ref="AJ5:AJ68" si="3">COUNTIFS($AA$4:$AA$2003, "&gt;=" &amp; AE5, $AA$4:$AA$2003, "&lt;" &amp; AF5)</f>
        <v>25</v>
      </c>
      <c r="AK5" s="3">
        <f t="shared" ref="AK5:AK68" si="4">COUNTIFS($AB$4:$AB$2003, "&gt;=" &amp; AE5, $AB$4:$AB$2003, "&lt;" &amp; AF5)</f>
        <v>0</v>
      </c>
    </row>
    <row r="6" spans="17:37" x14ac:dyDescent="0.25">
      <c r="Q6" s="83" t="s">
        <v>310</v>
      </c>
      <c r="R6" s="118">
        <f>'Risk Analysis - S20'!C37</f>
        <v>2.5473099472945493</v>
      </c>
      <c r="S6" s="118">
        <f>'Risk Analysis - S20'!D37</f>
        <v>1.4219717163997185</v>
      </c>
      <c r="T6" s="118">
        <f>'Risk Analysis - S20'!E37</f>
        <v>0.50358084207028087</v>
      </c>
      <c r="U6" s="118">
        <f>'Risk Analysis - S20'!F37</f>
        <v>13.038576837345484</v>
      </c>
      <c r="X6" s="3">
        <v>3</v>
      </c>
      <c r="Y6" s="3">
        <f>'Risk Analysis - S01'!V7</f>
        <v>0.30119821097135274</v>
      </c>
      <c r="Z6" s="3">
        <f>'Risk Analysis - S10'!V7</f>
        <v>1.2092420216118118</v>
      </c>
      <c r="AA6" s="3">
        <f>'Risk Analysis - S18'!V7</f>
        <v>0.82579839930132592</v>
      </c>
      <c r="AB6" s="3">
        <f>'Risk Analysis - S20'!V7</f>
        <v>3.733448738454642</v>
      </c>
      <c r="AD6" s="3">
        <v>3</v>
      </c>
      <c r="AE6" s="3">
        <f t="shared" ref="AE6:AE69" si="5">AF5</f>
        <v>0.32087972676436166</v>
      </c>
      <c r="AF6" s="3">
        <f t="shared" ref="AF6:AF69" si="6">((MAX($U$3:$U$6)-MIN($T$3:$T$6))/MAX($AD$4:$AD$1004)) + AE6</f>
        <v>0.38511052025214509</v>
      </c>
      <c r="AG6" s="3" t="str">
        <f t="shared" si="0"/>
        <v>0.32 - 0.39</v>
      </c>
      <c r="AH6" s="3">
        <f t="shared" si="1"/>
        <v>223</v>
      </c>
      <c r="AI6" s="3">
        <f t="shared" si="2"/>
        <v>81</v>
      </c>
      <c r="AJ6" s="3">
        <f t="shared" si="3"/>
        <v>137</v>
      </c>
      <c r="AK6" s="3">
        <f t="shared" si="4"/>
        <v>0</v>
      </c>
    </row>
    <row r="7" spans="17:37" x14ac:dyDescent="0.25">
      <c r="X7" s="3">
        <v>4</v>
      </c>
      <c r="Y7" s="3">
        <f>'Risk Analysis - S01'!V8</f>
        <v>0.22112830286461002</v>
      </c>
      <c r="Z7" s="3">
        <f>'Risk Analysis - S10'!V8</f>
        <v>0.43327777946053164</v>
      </c>
      <c r="AA7" s="3">
        <f>'Risk Analysis - S18'!V8</f>
        <v>0.36989928657502791</v>
      </c>
      <c r="AB7" s="3">
        <f>'Risk Analysis - S20'!V8</f>
        <v>0.77667910019380448</v>
      </c>
      <c r="AD7" s="3">
        <v>4</v>
      </c>
      <c r="AE7" s="3">
        <f t="shared" si="5"/>
        <v>0.38511052025214509</v>
      </c>
      <c r="AF7" s="3">
        <f t="shared" si="6"/>
        <v>0.44934131373992853</v>
      </c>
      <c r="AG7" s="3" t="str">
        <f t="shared" si="0"/>
        <v>0.39 - 0.45</v>
      </c>
      <c r="AH7" s="3">
        <f t="shared" si="1"/>
        <v>17</v>
      </c>
      <c r="AI7" s="3">
        <f t="shared" si="2"/>
        <v>112</v>
      </c>
      <c r="AJ7" s="3">
        <f t="shared" si="3"/>
        <v>215</v>
      </c>
      <c r="AK7" s="3">
        <f t="shared" si="4"/>
        <v>0</v>
      </c>
    </row>
    <row r="8" spans="17:37" x14ac:dyDescent="0.25">
      <c r="X8" s="3">
        <v>5</v>
      </c>
      <c r="Y8" s="3">
        <f>'Risk Analysis - S01'!V9</f>
        <v>0.32075354223927349</v>
      </c>
      <c r="Z8" s="3">
        <f>'Risk Analysis - S10'!V9</f>
        <v>1.3797432209161735</v>
      </c>
      <c r="AA8" s="3">
        <f>'Risk Analysis - S18'!V9</f>
        <v>0.8869548922680428</v>
      </c>
      <c r="AB8" s="3">
        <f>'Risk Analysis - S20'!V9</f>
        <v>3.273210482079461</v>
      </c>
      <c r="AD8" s="3">
        <v>5</v>
      </c>
      <c r="AE8" s="3">
        <f t="shared" si="5"/>
        <v>0.44934131373992853</v>
      </c>
      <c r="AF8" s="3">
        <f t="shared" si="6"/>
        <v>0.51357210722771196</v>
      </c>
      <c r="AG8" s="3" t="str">
        <f>TEXT(AE8,"0.00") &amp; " - " &amp; TEXT(AF8,"0.00")</f>
        <v>0.45 - 0.51</v>
      </c>
      <c r="AH8" s="3">
        <f t="shared" si="1"/>
        <v>3</v>
      </c>
      <c r="AI8" s="3">
        <f t="shared" si="2"/>
        <v>128</v>
      </c>
      <c r="AJ8" s="3">
        <f t="shared" si="3"/>
        <v>269</v>
      </c>
      <c r="AK8" s="3">
        <f t="shared" si="4"/>
        <v>1</v>
      </c>
    </row>
    <row r="9" spans="17:37" x14ac:dyDescent="0.25">
      <c r="X9" s="3">
        <v>6</v>
      </c>
      <c r="Y9" s="3">
        <f>'Risk Analysis - S01'!V10</f>
        <v>0.20259077175144044</v>
      </c>
      <c r="Z9" s="3">
        <f>'Risk Analysis - S10'!V10</f>
        <v>0.27780567172485288</v>
      </c>
      <c r="AA9" s="3">
        <f>'Risk Analysis - S18'!V10</f>
        <v>0.32817414648138032</v>
      </c>
      <c r="AB9" s="3">
        <f>'Risk Analysis - S20'!V10</f>
        <v>0.79185092664466872</v>
      </c>
      <c r="AD9" s="3">
        <v>6</v>
      </c>
      <c r="AE9" s="3">
        <f t="shared" si="5"/>
        <v>0.51357210722771196</v>
      </c>
      <c r="AF9" s="3">
        <f t="shared" si="6"/>
        <v>0.57780290071549545</v>
      </c>
      <c r="AG9" s="3" t="str">
        <f t="shared" ref="AG9:AG72" si="7">TEXT(AE9,"0.00") &amp; " - " &amp; TEXT(AF9,"0.00")</f>
        <v>0.51 - 0.58</v>
      </c>
      <c r="AH9" s="3">
        <f t="shared" si="1"/>
        <v>0</v>
      </c>
      <c r="AI9" s="3">
        <f t="shared" si="2"/>
        <v>141</v>
      </c>
      <c r="AJ9" s="3">
        <f t="shared" si="3"/>
        <v>235</v>
      </c>
      <c r="AK9" s="3">
        <f t="shared" si="4"/>
        <v>2</v>
      </c>
    </row>
    <row r="10" spans="17:37" x14ac:dyDescent="0.25">
      <c r="X10" s="3">
        <v>7</v>
      </c>
      <c r="Y10" s="3">
        <f>'Risk Analysis - S01'!V11</f>
        <v>0.30860094817507139</v>
      </c>
      <c r="Z10" s="3">
        <f>'Risk Analysis - S10'!V11</f>
        <v>1.274164484522178</v>
      </c>
      <c r="AA10" s="3">
        <f>'Risk Analysis - S18'!V11</f>
        <v>0.84994899277422131</v>
      </c>
      <c r="AB10" s="3">
        <f>'Risk Analysis - S20'!V11</f>
        <v>3.598501107306483</v>
      </c>
      <c r="AD10" s="3">
        <v>7</v>
      </c>
      <c r="AE10" s="3">
        <f t="shared" si="5"/>
        <v>0.57780290071549545</v>
      </c>
      <c r="AF10" s="3">
        <f t="shared" si="6"/>
        <v>0.64203369420327894</v>
      </c>
      <c r="AG10" s="3" t="str">
        <f t="shared" si="7"/>
        <v>0.58 - 0.64</v>
      </c>
      <c r="AH10" s="3">
        <f t="shared" si="1"/>
        <v>0</v>
      </c>
      <c r="AI10" s="3">
        <f t="shared" si="2"/>
        <v>146</v>
      </c>
      <c r="AJ10" s="3">
        <f t="shared" si="3"/>
        <v>247</v>
      </c>
      <c r="AK10" s="3">
        <f t="shared" si="4"/>
        <v>5</v>
      </c>
    </row>
    <row r="11" spans="17:37" x14ac:dyDescent="0.25">
      <c r="Q11" s="3" t="s">
        <v>318</v>
      </c>
      <c r="R11" s="3" t="s">
        <v>319</v>
      </c>
      <c r="S11" s="3" t="s">
        <v>320</v>
      </c>
      <c r="T11" s="3" t="s">
        <v>321</v>
      </c>
      <c r="U11" s="3" t="s">
        <v>322</v>
      </c>
      <c r="X11" s="3">
        <v>8</v>
      </c>
      <c r="Y11" s="3">
        <f>'Risk Analysis - S01'!V12</f>
        <v>0.23946916842319066</v>
      </c>
      <c r="Z11" s="3">
        <f>'Risk Analysis - S10'!V12</f>
        <v>0.64317048844634539</v>
      </c>
      <c r="AA11" s="3">
        <f>'Risk Analysis - S18'!V12</f>
        <v>0.55919908612041314</v>
      </c>
      <c r="AB11" s="3">
        <f>'Risk Analysis - S20'!V12</f>
        <v>2.6471258255410661</v>
      </c>
      <c r="AD11" s="3">
        <v>8</v>
      </c>
      <c r="AE11" s="3">
        <f t="shared" si="5"/>
        <v>0.64203369420327894</v>
      </c>
      <c r="AF11" s="3">
        <f t="shared" si="6"/>
        <v>0.70626448769106243</v>
      </c>
      <c r="AG11" s="3" t="str">
        <f t="shared" si="7"/>
        <v>0.64 - 0.71</v>
      </c>
      <c r="AH11" s="3">
        <f t="shared" si="1"/>
        <v>0</v>
      </c>
      <c r="AI11" s="3">
        <f t="shared" si="2"/>
        <v>111</v>
      </c>
      <c r="AJ11" s="3">
        <f t="shared" si="3"/>
        <v>209</v>
      </c>
      <c r="AK11" s="3">
        <f t="shared" si="4"/>
        <v>10</v>
      </c>
    </row>
    <row r="12" spans="17:37" x14ac:dyDescent="0.25">
      <c r="Q12" s="3">
        <v>0.01</v>
      </c>
      <c r="R12" s="3">
        <f>1-_xlfn.NORM.DIST(Q12,$R$3,$S$3,TRUE)</f>
        <v>0.9999999982906882</v>
      </c>
      <c r="S12" s="3">
        <f>1-_xlfn.NORM.DIST(Q12,$R$4,$S$4,TRUE)</f>
        <v>0.98335581833961105</v>
      </c>
      <c r="T12" s="3">
        <f>1-_xlfn.NORM.DIST(Q12,$R$5,$S$5,TRUE)</f>
        <v>0.99839774274104343</v>
      </c>
      <c r="U12" s="3">
        <f>1-_xlfn.NORM.DIST(Q12,$R$6,$S$6,TRUE)</f>
        <v>0.96281743508702067</v>
      </c>
      <c r="X12" s="3">
        <v>9</v>
      </c>
      <c r="Y12" s="3">
        <f>'Risk Analysis - S01'!V13</f>
        <v>0.20714801458096743</v>
      </c>
      <c r="Z12" s="3">
        <f>'Risk Analysis - S10'!V13</f>
        <v>0.32112797885099098</v>
      </c>
      <c r="AA12" s="3">
        <f>'Risk Analysis - S18'!V13</f>
        <v>0.35189840212006362</v>
      </c>
      <c r="AB12" s="3">
        <f>'Risk Analysis - S20'!V13</f>
        <v>0.93157747875839902</v>
      </c>
      <c r="AD12" s="3">
        <v>9</v>
      </c>
      <c r="AE12" s="3">
        <f t="shared" si="5"/>
        <v>0.70626448769106243</v>
      </c>
      <c r="AF12" s="3">
        <f t="shared" si="6"/>
        <v>0.77049528117884591</v>
      </c>
      <c r="AG12" s="3" t="str">
        <f t="shared" si="7"/>
        <v>0.71 - 0.77</v>
      </c>
      <c r="AH12" s="3">
        <f t="shared" si="1"/>
        <v>0</v>
      </c>
      <c r="AI12" s="3">
        <f t="shared" si="2"/>
        <v>122</v>
      </c>
      <c r="AJ12" s="3">
        <f t="shared" si="3"/>
        <v>173</v>
      </c>
      <c r="AK12" s="3">
        <f t="shared" si="4"/>
        <v>20</v>
      </c>
    </row>
    <row r="13" spans="17:37" x14ac:dyDescent="0.25">
      <c r="Q13" s="3">
        <v>0.02</v>
      </c>
      <c r="R13" s="3">
        <f t="shared" ref="R13:R76" si="8">1-_xlfn.NORM.DIST(Q13,$R$3,$S$3,TRUE)</f>
        <v>0.99999999325053923</v>
      </c>
      <c r="S13" s="3">
        <f t="shared" ref="S13:S76" si="9">1-_xlfn.NORM.DIST(Q13,$R$4,$S$4,TRUE)</f>
        <v>0.98231379496578886</v>
      </c>
      <c r="T13" s="3">
        <f t="shared" ref="T13:T76" si="10">1-_xlfn.NORM.DIST(Q13,$R$5,$S$5,TRUE)</f>
        <v>0.99813946624037231</v>
      </c>
      <c r="U13" s="3">
        <f t="shared" ref="U13:U76" si="11">1-_xlfn.NORM.DIST(Q13,$R$6,$S$6,TRUE)</f>
        <v>0.96224284378405101</v>
      </c>
      <c r="X13" s="3">
        <v>10</v>
      </c>
      <c r="Y13" s="3">
        <f>'Risk Analysis - S01'!V14</f>
        <v>0.25983979448193234</v>
      </c>
      <c r="Z13" s="3">
        <f>'Risk Analysis - S10'!V14</f>
        <v>0.8302073910330704</v>
      </c>
      <c r="AA13" s="3">
        <f>'Risk Analysis - S18'!V14</f>
        <v>0.64779189565209594</v>
      </c>
      <c r="AB13" s="3">
        <f>'Risk Analysis - S20'!V14</f>
        <v>3.0923874999512542</v>
      </c>
      <c r="AD13" s="3">
        <v>10</v>
      </c>
      <c r="AE13" s="3">
        <f t="shared" si="5"/>
        <v>0.77049528117884591</v>
      </c>
      <c r="AF13" s="3">
        <f t="shared" si="6"/>
        <v>0.8347260746666294</v>
      </c>
      <c r="AG13" s="3" t="str">
        <f t="shared" si="7"/>
        <v>0.77 - 0.83</v>
      </c>
      <c r="AH13" s="3">
        <f t="shared" si="1"/>
        <v>0</v>
      </c>
      <c r="AI13" s="3">
        <f t="shared" si="2"/>
        <v>132</v>
      </c>
      <c r="AJ13" s="3">
        <f t="shared" si="3"/>
        <v>117</v>
      </c>
      <c r="AK13" s="3">
        <f t="shared" si="4"/>
        <v>15</v>
      </c>
    </row>
    <row r="14" spans="17:37" x14ac:dyDescent="0.25">
      <c r="Q14" s="3">
        <v>0.03</v>
      </c>
      <c r="R14" s="3">
        <f t="shared" si="8"/>
        <v>0.99999997469227064</v>
      </c>
      <c r="S14" s="3">
        <f t="shared" si="9"/>
        <v>0.981216606475938</v>
      </c>
      <c r="T14" s="3">
        <f t="shared" si="10"/>
        <v>0.99784388265593205</v>
      </c>
      <c r="U14" s="3">
        <f t="shared" si="11"/>
        <v>0.96166102560186917</v>
      </c>
      <c r="X14" s="3">
        <v>11</v>
      </c>
      <c r="Y14" s="3">
        <f>'Risk Analysis - S01'!V15</f>
        <v>0.27783851976536339</v>
      </c>
      <c r="Z14" s="3">
        <f>'Risk Analysis - S10'!V15</f>
        <v>0.99000071484804164</v>
      </c>
      <c r="AA14" s="3">
        <f>'Risk Analysis - S18'!V15</f>
        <v>0.71164099309302142</v>
      </c>
      <c r="AB14" s="3">
        <f>'Risk Analysis - S20'!V15</f>
        <v>3.0668326275216566</v>
      </c>
      <c r="AD14" s="3">
        <v>11</v>
      </c>
      <c r="AE14" s="3">
        <f t="shared" si="5"/>
        <v>0.8347260746666294</v>
      </c>
      <c r="AF14" s="3">
        <f t="shared" si="6"/>
        <v>0.89895686815441289</v>
      </c>
      <c r="AG14" s="3" t="str">
        <f t="shared" si="7"/>
        <v>0.83 - 0.90</v>
      </c>
      <c r="AH14" s="3">
        <f t="shared" si="1"/>
        <v>0</v>
      </c>
      <c r="AI14" s="3">
        <f t="shared" si="2"/>
        <v>117</v>
      </c>
      <c r="AJ14" s="3">
        <f t="shared" si="3"/>
        <v>110</v>
      </c>
      <c r="AK14" s="3">
        <f t="shared" si="4"/>
        <v>23</v>
      </c>
    </row>
    <row r="15" spans="17:37" x14ac:dyDescent="0.25">
      <c r="Q15" s="3">
        <v>0.04</v>
      </c>
      <c r="R15" s="3">
        <f t="shared" si="8"/>
        <v>0.99999990988060983</v>
      </c>
      <c r="S15" s="3">
        <f t="shared" si="9"/>
        <v>0.98006202668070286</v>
      </c>
      <c r="T15" s="3">
        <f t="shared" si="10"/>
        <v>0.99750633422489798</v>
      </c>
      <c r="U15" s="3">
        <f t="shared" si="11"/>
        <v>0.96107191878034803</v>
      </c>
      <c r="X15" s="3">
        <v>12</v>
      </c>
      <c r="Y15" s="3">
        <f>'Risk Analysis - S01'!V16</f>
        <v>0.239645919881461</v>
      </c>
      <c r="Z15" s="3">
        <f>'Risk Analysis - S10'!V16</f>
        <v>0.618621555656787</v>
      </c>
      <c r="AA15" s="3">
        <f>'Risk Analysis - S18'!V16</f>
        <v>0.49087771041806272</v>
      </c>
      <c r="AB15" s="3">
        <f>'Risk Analysis - S20'!V16</f>
        <v>1.4735976825624848</v>
      </c>
      <c r="AD15" s="3">
        <v>12</v>
      </c>
      <c r="AE15" s="3">
        <f t="shared" si="5"/>
        <v>0.89895686815441289</v>
      </c>
      <c r="AF15" s="3">
        <f t="shared" si="6"/>
        <v>0.96318766164219638</v>
      </c>
      <c r="AG15" s="3" t="str">
        <f t="shared" si="7"/>
        <v>0.90 - 0.96</v>
      </c>
      <c r="AH15" s="3">
        <f t="shared" si="1"/>
        <v>0</v>
      </c>
      <c r="AI15" s="3">
        <f t="shared" si="2"/>
        <v>112</v>
      </c>
      <c r="AJ15" s="3">
        <f t="shared" si="3"/>
        <v>92</v>
      </c>
      <c r="AK15" s="3">
        <f t="shared" si="4"/>
        <v>34</v>
      </c>
    </row>
    <row r="16" spans="17:37" x14ac:dyDescent="0.25">
      <c r="Q16" s="3">
        <v>0.05</v>
      </c>
      <c r="R16" s="3">
        <f t="shared" si="8"/>
        <v>0.99999969520087784</v>
      </c>
      <c r="S16" s="3">
        <f t="shared" si="9"/>
        <v>0.97884778372787651</v>
      </c>
      <c r="T16" s="3">
        <f t="shared" si="10"/>
        <v>0.99712169617818247</v>
      </c>
      <c r="U16" s="3">
        <f t="shared" si="11"/>
        <v>0.96047546151109731</v>
      </c>
      <c r="X16" s="3">
        <v>13</v>
      </c>
      <c r="Y16" s="3">
        <f>'Risk Analysis - S01'!V17</f>
        <v>0.22380551129377838</v>
      </c>
      <c r="Z16" s="3">
        <f>'Risk Analysis - S10'!V17</f>
        <v>0.49235487226284613</v>
      </c>
      <c r="AA16" s="3">
        <f>'Risk Analysis - S18'!V17</f>
        <v>0.47260682594790399</v>
      </c>
      <c r="AB16" s="3">
        <f>'Risk Analysis - S20'!V17</f>
        <v>1.9322261066606785</v>
      </c>
      <c r="AD16" s="3">
        <v>13</v>
      </c>
      <c r="AE16" s="3">
        <f t="shared" si="5"/>
        <v>0.96318766164219638</v>
      </c>
      <c r="AF16" s="3">
        <f t="shared" si="6"/>
        <v>1.0274184551299799</v>
      </c>
      <c r="AG16" s="3" t="str">
        <f t="shared" si="7"/>
        <v>0.96 - 1.03</v>
      </c>
      <c r="AH16" s="3">
        <f t="shared" si="1"/>
        <v>0</v>
      </c>
      <c r="AI16" s="3">
        <f t="shared" si="2"/>
        <v>94</v>
      </c>
      <c r="AJ16" s="3">
        <f t="shared" si="3"/>
        <v>56</v>
      </c>
      <c r="AK16" s="3">
        <f t="shared" si="4"/>
        <v>25</v>
      </c>
    </row>
    <row r="17" spans="17:37" x14ac:dyDescent="0.25">
      <c r="Q17" s="3">
        <v>0.06</v>
      </c>
      <c r="R17" s="3">
        <f t="shared" si="8"/>
        <v>0.99999902074782976</v>
      </c>
      <c r="S17" s="3">
        <f t="shared" si="9"/>
        <v>0.97757156192991501</v>
      </c>
      <c r="T17" s="3">
        <f t="shared" si="10"/>
        <v>0.99668434655974181</v>
      </c>
      <c r="U17" s="3">
        <f t="shared" si="11"/>
        <v>0.95987159194608651</v>
      </c>
      <c r="X17" s="3">
        <v>14</v>
      </c>
      <c r="Y17" s="3">
        <f>'Risk Analysis - S01'!V18</f>
        <v>0.27949833712343736</v>
      </c>
      <c r="Z17" s="3">
        <f>'Risk Analysis - S10'!V18</f>
        <v>0.99747063154142745</v>
      </c>
      <c r="AA17" s="3">
        <f>'Risk Analysis - S18'!V18</f>
        <v>0.69834779855658602</v>
      </c>
      <c r="AB17" s="3">
        <f>'Risk Analysis - S20'!V18</f>
        <v>2.6163883474266005</v>
      </c>
      <c r="AD17" s="3">
        <v>14</v>
      </c>
      <c r="AE17" s="3">
        <f t="shared" si="5"/>
        <v>1.0274184551299799</v>
      </c>
      <c r="AF17" s="3">
        <f t="shared" si="6"/>
        <v>1.0916492486177634</v>
      </c>
      <c r="AG17" s="3" t="str">
        <f t="shared" si="7"/>
        <v>1.03 - 1.09</v>
      </c>
      <c r="AH17" s="3">
        <f t="shared" si="1"/>
        <v>0</v>
      </c>
      <c r="AI17" s="3">
        <f t="shared" si="2"/>
        <v>76</v>
      </c>
      <c r="AJ17" s="3">
        <f t="shared" si="3"/>
        <v>47</v>
      </c>
      <c r="AK17" s="3">
        <f t="shared" si="4"/>
        <v>33</v>
      </c>
    </row>
    <row r="18" spans="17:37" x14ac:dyDescent="0.25">
      <c r="Q18" s="3">
        <v>7.0000000000000007E-2</v>
      </c>
      <c r="R18" s="3">
        <f t="shared" si="8"/>
        <v>0.9999970110269647</v>
      </c>
      <c r="S18" s="3">
        <f t="shared" si="9"/>
        <v>0.97623100379392624</v>
      </c>
      <c r="T18" s="3">
        <f t="shared" si="10"/>
        <v>0.99618813642753956</v>
      </c>
      <c r="U18" s="3">
        <f t="shared" si="11"/>
        <v>0.95926024820638556</v>
      </c>
      <c r="X18" s="3">
        <v>15</v>
      </c>
      <c r="Y18" s="3">
        <f>'Risk Analysis - S01'!V19</f>
        <v>0.21283360262135073</v>
      </c>
      <c r="Z18" s="3">
        <f>'Risk Analysis - S10'!V19</f>
        <v>0.39116179056690026</v>
      </c>
      <c r="AA18" s="3">
        <f>'Risk Analysis - S18'!V19</f>
        <v>0.42369534145554888</v>
      </c>
      <c r="AB18" s="3">
        <f>'Risk Analysis - S20'!V19</f>
        <v>1.6272960907606067</v>
      </c>
      <c r="AD18" s="3">
        <v>15</v>
      </c>
      <c r="AE18" s="3">
        <f t="shared" si="5"/>
        <v>1.0916492486177634</v>
      </c>
      <c r="AF18" s="3">
        <f t="shared" si="6"/>
        <v>1.1558800421055468</v>
      </c>
      <c r="AG18" s="3" t="str">
        <f t="shared" si="7"/>
        <v>1.09 - 1.16</v>
      </c>
      <c r="AH18" s="3">
        <f t="shared" si="1"/>
        <v>0</v>
      </c>
      <c r="AI18" s="3">
        <f t="shared" si="2"/>
        <v>103</v>
      </c>
      <c r="AJ18" s="3">
        <f t="shared" si="3"/>
        <v>24</v>
      </c>
      <c r="AK18" s="3">
        <f t="shared" si="4"/>
        <v>29</v>
      </c>
    </row>
    <row r="19" spans="17:37" x14ac:dyDescent="0.25">
      <c r="Q19" s="3">
        <v>0.08</v>
      </c>
      <c r="R19" s="3">
        <f t="shared" si="8"/>
        <v>0.99999133108834193</v>
      </c>
      <c r="S19" s="3">
        <f t="shared" si="9"/>
        <v>0.9748237122582758</v>
      </c>
      <c r="T19" s="3">
        <f t="shared" si="10"/>
        <v>0.99562636083235656</v>
      </c>
      <c r="U19" s="3">
        <f t="shared" si="11"/>
        <v>0.95864136839101777</v>
      </c>
      <c r="X19" s="3">
        <v>16</v>
      </c>
      <c r="Y19" s="3">
        <f>'Risk Analysis - S01'!V20</f>
        <v>0.22525995279122851</v>
      </c>
      <c r="Z19" s="3">
        <f>'Risk Analysis - S10'!V20</f>
        <v>0.49193336497906431</v>
      </c>
      <c r="AA19" s="3">
        <f>'Risk Analysis - S18'!V20</f>
        <v>0.44256613193717542</v>
      </c>
      <c r="AB19" s="3">
        <f>'Risk Analysis - S20'!V20</f>
        <v>1.4326351676290385</v>
      </c>
      <c r="AD19" s="3">
        <v>16</v>
      </c>
      <c r="AE19" s="3">
        <f t="shared" si="5"/>
        <v>1.1558800421055468</v>
      </c>
      <c r="AF19" s="3">
        <f t="shared" si="6"/>
        <v>1.2201108355933303</v>
      </c>
      <c r="AG19" s="3" t="str">
        <f t="shared" si="7"/>
        <v>1.16 - 1.22</v>
      </c>
      <c r="AH19" s="3">
        <f t="shared" si="1"/>
        <v>0</v>
      </c>
      <c r="AI19" s="3">
        <f t="shared" si="2"/>
        <v>58</v>
      </c>
      <c r="AJ19" s="3">
        <f t="shared" si="3"/>
        <v>16</v>
      </c>
      <c r="AK19" s="3">
        <f t="shared" si="4"/>
        <v>35</v>
      </c>
    </row>
    <row r="20" spans="17:37" x14ac:dyDescent="0.25">
      <c r="Q20" s="3">
        <v>0.09</v>
      </c>
      <c r="R20" s="3">
        <f t="shared" si="8"/>
        <v>0.99997610543480475</v>
      </c>
      <c r="S20" s="3">
        <f t="shared" si="9"/>
        <v>0.97334725313939929</v>
      </c>
      <c r="T20" s="3">
        <f t="shared" si="10"/>
        <v>0.99499173101412319</v>
      </c>
      <c r="U20" s="3">
        <f t="shared" si="11"/>
        <v>0.95801489058592837</v>
      </c>
      <c r="X20" s="3">
        <v>17</v>
      </c>
      <c r="Y20" s="3">
        <f>'Risk Analysis - S01'!V21</f>
        <v>0.32557654121025248</v>
      </c>
      <c r="Z20" s="3">
        <f>'Risk Analysis - S10'!V21</f>
        <v>1.4244482303377013</v>
      </c>
      <c r="AA20" s="3">
        <f>'Risk Analysis - S18'!V21</f>
        <v>0.90904356613488635</v>
      </c>
      <c r="AB20" s="3">
        <f>'Risk Analysis - S20'!V21</f>
        <v>3.343127929365842</v>
      </c>
      <c r="AD20" s="3">
        <v>17</v>
      </c>
      <c r="AE20" s="3">
        <f t="shared" si="5"/>
        <v>1.2201108355933303</v>
      </c>
      <c r="AF20" s="3">
        <f t="shared" si="6"/>
        <v>1.2843416290811138</v>
      </c>
      <c r="AG20" s="3" t="str">
        <f t="shared" si="7"/>
        <v>1.22 - 1.28</v>
      </c>
      <c r="AH20" s="3">
        <f t="shared" si="1"/>
        <v>0</v>
      </c>
      <c r="AI20" s="3">
        <f t="shared" si="2"/>
        <v>59</v>
      </c>
      <c r="AJ20" s="3">
        <f t="shared" si="3"/>
        <v>13</v>
      </c>
      <c r="AK20" s="3">
        <f t="shared" si="4"/>
        <v>49</v>
      </c>
    </row>
    <row r="21" spans="17:37" x14ac:dyDescent="0.25">
      <c r="Q21" s="3">
        <v>0.1</v>
      </c>
      <c r="R21" s="3">
        <f t="shared" si="8"/>
        <v>0.99993739454646302</v>
      </c>
      <c r="S21" s="3">
        <f t="shared" si="9"/>
        <v>0.97179915779181703</v>
      </c>
      <c r="T21" s="3">
        <f t="shared" si="10"/>
        <v>0.99427634829774658</v>
      </c>
      <c r="U21" s="3">
        <f t="shared" si="11"/>
        <v>0.95738075287306601</v>
      </c>
      <c r="X21" s="3">
        <v>18</v>
      </c>
      <c r="Y21" s="3">
        <f>'Risk Analysis - S01'!V22</f>
        <v>0.35026797102714163</v>
      </c>
      <c r="Z21" s="3">
        <f>'Risk Analysis - S10'!V22</f>
        <v>1.6645632276732565</v>
      </c>
      <c r="AA21" s="3">
        <f>'Risk Analysis - S18'!V22</f>
        <v>1.0518172357973228</v>
      </c>
      <c r="AB21" s="3">
        <f>'Risk Analysis - S20'!V22</f>
        <v>4.6840147153227276</v>
      </c>
      <c r="AD21" s="3">
        <v>18</v>
      </c>
      <c r="AE21" s="3">
        <f t="shared" si="5"/>
        <v>1.2843416290811138</v>
      </c>
      <c r="AF21" s="3">
        <f t="shared" si="6"/>
        <v>1.3485724225688973</v>
      </c>
      <c r="AG21" s="3" t="str">
        <f t="shared" si="7"/>
        <v>1.28 - 1.35</v>
      </c>
      <c r="AH21" s="3">
        <f t="shared" si="1"/>
        <v>0</v>
      </c>
      <c r="AI21" s="3">
        <f t="shared" si="2"/>
        <v>50</v>
      </c>
      <c r="AJ21" s="3">
        <f t="shared" si="3"/>
        <v>5</v>
      </c>
      <c r="AK21" s="3">
        <f t="shared" si="4"/>
        <v>47</v>
      </c>
    </row>
    <row r="22" spans="17:37" x14ac:dyDescent="0.25">
      <c r="Q22" s="3">
        <v>0.11</v>
      </c>
      <c r="R22" s="3">
        <f t="shared" si="8"/>
        <v>0.9998440442505907</v>
      </c>
      <c r="S22" s="3">
        <f t="shared" si="9"/>
        <v>0.97017692598370731</v>
      </c>
      <c r="T22" s="3">
        <f t="shared" si="10"/>
        <v>0.99347168021058518</v>
      </c>
      <c r="U22" s="3">
        <f t="shared" si="11"/>
        <v>0.95673889333957596</v>
      </c>
      <c r="X22" s="3">
        <v>19</v>
      </c>
      <c r="Y22" s="3">
        <f>'Risk Analysis - S01'!V23</f>
        <v>0.2287237574042662</v>
      </c>
      <c r="Z22" s="3">
        <f>'Risk Analysis - S10'!V23</f>
        <v>0.51856489941410899</v>
      </c>
      <c r="AA22" s="3">
        <f>'Risk Analysis - S18'!V23</f>
        <v>0.4439768148695864</v>
      </c>
      <c r="AB22" s="3">
        <f>'Risk Analysis - S20'!V23</f>
        <v>1.3170958710971574</v>
      </c>
      <c r="AD22" s="3">
        <v>19</v>
      </c>
      <c r="AE22" s="3">
        <f t="shared" si="5"/>
        <v>1.3485724225688973</v>
      </c>
      <c r="AF22" s="3">
        <f t="shared" si="6"/>
        <v>1.4128032160566808</v>
      </c>
      <c r="AG22" s="3" t="str">
        <f t="shared" si="7"/>
        <v>1.35 - 1.41</v>
      </c>
      <c r="AH22" s="3">
        <f t="shared" si="1"/>
        <v>0</v>
      </c>
      <c r="AI22" s="3">
        <f t="shared" si="2"/>
        <v>66</v>
      </c>
      <c r="AJ22" s="3">
        <f t="shared" si="3"/>
        <v>3</v>
      </c>
      <c r="AK22" s="3">
        <f t="shared" si="4"/>
        <v>44</v>
      </c>
    </row>
    <row r="23" spans="17:37" x14ac:dyDescent="0.25">
      <c r="Q23" s="3">
        <v>0.12</v>
      </c>
      <c r="R23" s="3">
        <f t="shared" si="8"/>
        <v>0.99963053137220093</v>
      </c>
      <c r="S23" s="3">
        <f t="shared" si="9"/>
        <v>0.96847802898971469</v>
      </c>
      <c r="T23" s="3">
        <f t="shared" si="10"/>
        <v>0.99256853938076073</v>
      </c>
      <c r="U23" s="3">
        <f t="shared" si="11"/>
        <v>0.95608925008710499</v>
      </c>
      <c r="X23" s="3">
        <v>20</v>
      </c>
      <c r="Y23" s="3">
        <f>'Risk Analysis - S01'!V24</f>
        <v>0.27008106806712673</v>
      </c>
      <c r="Z23" s="3">
        <f>'Risk Analysis - S10'!V24</f>
        <v>0.90429946718863374</v>
      </c>
      <c r="AA23" s="3">
        <f>'Risk Analysis - S18'!V24</f>
        <v>0.63969224968106841</v>
      </c>
      <c r="AB23" s="3">
        <f>'Risk Analysis - S20'!V24</f>
        <v>2.1369324400831009</v>
      </c>
      <c r="AD23" s="3">
        <v>20</v>
      </c>
      <c r="AE23" s="3">
        <f t="shared" si="5"/>
        <v>1.4128032160566808</v>
      </c>
      <c r="AF23" s="3">
        <f t="shared" si="6"/>
        <v>1.4770340095444643</v>
      </c>
      <c r="AG23" s="3" t="str">
        <f t="shared" si="7"/>
        <v>1.41 - 1.48</v>
      </c>
      <c r="AH23" s="3">
        <f t="shared" si="1"/>
        <v>0</v>
      </c>
      <c r="AI23" s="3">
        <f t="shared" si="2"/>
        <v>41</v>
      </c>
      <c r="AJ23" s="3">
        <f t="shared" si="3"/>
        <v>1</v>
      </c>
      <c r="AK23" s="3">
        <f t="shared" si="4"/>
        <v>46</v>
      </c>
    </row>
    <row r="24" spans="17:37" x14ac:dyDescent="0.25">
      <c r="Q24" s="3">
        <v>0.13</v>
      </c>
      <c r="R24" s="3">
        <f t="shared" si="8"/>
        <v>0.99916734188659995</v>
      </c>
      <c r="S24" s="3">
        <f t="shared" si="9"/>
        <v>0.96669991290194923</v>
      </c>
      <c r="T24" s="3">
        <f t="shared" si="10"/>
        <v>0.9915570658083146</v>
      </c>
      <c r="U24" s="3">
        <f t="shared" si="11"/>
        <v>0.95543176124121698</v>
      </c>
      <c r="X24" s="3">
        <v>21</v>
      </c>
      <c r="Y24" s="3">
        <f>'Risk Analysis - S01'!V25</f>
        <v>0.20532733904776002</v>
      </c>
      <c r="Z24" s="3">
        <f>'Risk Analysis - S10'!V25</f>
        <v>0.29447632620398484</v>
      </c>
      <c r="AA24" s="3">
        <f>'Risk Analysis - S18'!V25</f>
        <v>0.31775375544530737</v>
      </c>
      <c r="AB24" s="3">
        <f>'Risk Analysis - S20'!V25</f>
        <v>0.67294805033742966</v>
      </c>
      <c r="AD24" s="3">
        <v>21</v>
      </c>
      <c r="AE24" s="3">
        <f t="shared" si="5"/>
        <v>1.4770340095444643</v>
      </c>
      <c r="AF24" s="3">
        <f t="shared" si="6"/>
        <v>1.5412648030322478</v>
      </c>
      <c r="AG24" s="3" t="str">
        <f t="shared" si="7"/>
        <v>1.48 - 1.54</v>
      </c>
      <c r="AH24" s="3">
        <f t="shared" si="1"/>
        <v>0</v>
      </c>
      <c r="AI24" s="3">
        <f t="shared" si="2"/>
        <v>23</v>
      </c>
      <c r="AJ24" s="3">
        <f t="shared" si="3"/>
        <v>2</v>
      </c>
      <c r="AK24" s="3">
        <f t="shared" si="4"/>
        <v>56</v>
      </c>
    </row>
    <row r="25" spans="17:37" x14ac:dyDescent="0.25">
      <c r="Q25" s="3">
        <v>0.14000000000000001</v>
      </c>
      <c r="R25" s="3">
        <f t="shared" si="8"/>
        <v>0.99821428252821431</v>
      </c>
      <c r="S25" s="3">
        <f t="shared" si="9"/>
        <v>0.96484000215937304</v>
      </c>
      <c r="T25" s="3">
        <f t="shared" si="10"/>
        <v>0.99042671312866126</v>
      </c>
      <c r="U25" s="3">
        <f t="shared" si="11"/>
        <v>0.95476636496091727</v>
      </c>
      <c r="X25" s="3">
        <v>22</v>
      </c>
      <c r="Y25" s="3">
        <f>'Risk Analysis - S01'!V26</f>
        <v>0.26758777357604596</v>
      </c>
      <c r="Z25" s="3">
        <f>'Risk Analysis - S10'!V26</f>
        <v>0.88312166269557846</v>
      </c>
      <c r="AA25" s="3">
        <f>'Risk Analysis - S18'!V26</f>
        <v>0.63337581773060858</v>
      </c>
      <c r="AB25" s="3">
        <f>'Risk Analysis - S20'!V26</f>
        <v>2.1941467123990819</v>
      </c>
      <c r="AD25" s="3">
        <v>22</v>
      </c>
      <c r="AE25" s="3">
        <f t="shared" si="5"/>
        <v>1.5412648030322478</v>
      </c>
      <c r="AF25" s="3">
        <f t="shared" si="6"/>
        <v>1.6054955965200313</v>
      </c>
      <c r="AG25" s="3" t="str">
        <f t="shared" si="7"/>
        <v>1.54 - 1.61</v>
      </c>
      <c r="AH25" s="3">
        <f t="shared" si="1"/>
        <v>0</v>
      </c>
      <c r="AI25" s="3">
        <f t="shared" si="2"/>
        <v>39</v>
      </c>
      <c r="AJ25" s="3">
        <f t="shared" si="3"/>
        <v>1</v>
      </c>
      <c r="AK25" s="3">
        <f t="shared" si="4"/>
        <v>54</v>
      </c>
    </row>
    <row r="26" spans="17:37" x14ac:dyDescent="0.25">
      <c r="Q26" s="3">
        <v>0.15</v>
      </c>
      <c r="R26" s="3">
        <f t="shared" si="8"/>
        <v>0.99635430274273673</v>
      </c>
      <c r="S26" s="3">
        <f t="shared" si="9"/>
        <v>0.9628957032949732</v>
      </c>
      <c r="T26" s="3">
        <f t="shared" si="10"/>
        <v>0.98916623950871219</v>
      </c>
      <c r="U26" s="3">
        <f t="shared" si="11"/>
        <v>0.95409299944828629</v>
      </c>
      <c r="X26" s="3">
        <v>23</v>
      </c>
      <c r="Y26" s="3">
        <f>'Risk Analysis - S01'!V27</f>
        <v>0.36926929038960793</v>
      </c>
      <c r="Z26" s="3">
        <f>'Risk Analysis - S10'!V27</f>
        <v>1.8500380755927732</v>
      </c>
      <c r="AA26" s="3">
        <f>'Risk Analysis - S18'!V27</f>
        <v>1.1635211211685632</v>
      </c>
      <c r="AB26" s="3">
        <f>'Risk Analysis - S20'!V27</f>
        <v>5.9874839699072417</v>
      </c>
      <c r="AD26" s="3">
        <v>23</v>
      </c>
      <c r="AE26" s="3">
        <f t="shared" si="5"/>
        <v>1.6054955965200313</v>
      </c>
      <c r="AF26" s="3">
        <f t="shared" si="6"/>
        <v>1.6697263900078148</v>
      </c>
      <c r="AG26" s="3" t="str">
        <f t="shared" si="7"/>
        <v>1.61 - 1.67</v>
      </c>
      <c r="AH26" s="3">
        <f t="shared" si="1"/>
        <v>0</v>
      </c>
      <c r="AI26" s="3">
        <f t="shared" si="2"/>
        <v>31</v>
      </c>
      <c r="AJ26" s="3">
        <f t="shared" si="3"/>
        <v>2</v>
      </c>
      <c r="AK26" s="3">
        <f t="shared" si="4"/>
        <v>52</v>
      </c>
    </row>
    <row r="27" spans="17:37" x14ac:dyDescent="0.25">
      <c r="Q27" s="3">
        <v>0.16</v>
      </c>
      <c r="R27" s="3">
        <f t="shared" si="8"/>
        <v>0.99291140705662018</v>
      </c>
      <c r="S27" s="3">
        <f t="shared" si="9"/>
        <v>0.96086440889929259</v>
      </c>
      <c r="T27" s="3">
        <f t="shared" si="10"/>
        <v>0.98776370382924095</v>
      </c>
      <c r="U27" s="3">
        <f t="shared" si="11"/>
        <v>0.95341160295821914</v>
      </c>
      <c r="X27" s="3">
        <v>24</v>
      </c>
      <c r="Y27" s="3">
        <f>'Risk Analysis - S01'!V28</f>
        <v>0.29036994175062764</v>
      </c>
      <c r="Z27" s="3">
        <f>'Risk Analysis - S10'!V28</f>
        <v>1.1120044246246716</v>
      </c>
      <c r="AA27" s="3">
        <f>'Risk Analysis - S18'!V28</f>
        <v>0.7844719619584829</v>
      </c>
      <c r="AB27" s="3">
        <f>'Risk Analysis - S20'!V28</f>
        <v>3.736540600411121</v>
      </c>
      <c r="AD27" s="3">
        <v>24</v>
      </c>
      <c r="AE27" s="3">
        <f t="shared" si="5"/>
        <v>1.6697263900078148</v>
      </c>
      <c r="AF27" s="3">
        <f t="shared" si="6"/>
        <v>1.7339571834955982</v>
      </c>
      <c r="AG27" s="3" t="str">
        <f t="shared" si="7"/>
        <v>1.67 - 1.73</v>
      </c>
      <c r="AH27" s="3">
        <f t="shared" si="1"/>
        <v>0</v>
      </c>
      <c r="AI27" s="3">
        <f t="shared" si="2"/>
        <v>19</v>
      </c>
      <c r="AJ27" s="3">
        <f t="shared" si="3"/>
        <v>1</v>
      </c>
      <c r="AK27" s="3">
        <f t="shared" si="4"/>
        <v>45</v>
      </c>
    </row>
    <row r="28" spans="17:37" x14ac:dyDescent="0.25">
      <c r="Q28" s="3">
        <v>0.17</v>
      </c>
      <c r="R28" s="3">
        <f t="shared" si="8"/>
        <v>0.98686681223297201</v>
      </c>
      <c r="S28" s="3">
        <f t="shared" si="9"/>
        <v>0.95874350179802104</v>
      </c>
      <c r="T28" s="3">
        <f t="shared" si="10"/>
        <v>0.98620646781137966</v>
      </c>
      <c r="U28" s="3">
        <f t="shared" si="11"/>
        <v>0.9527221138082731</v>
      </c>
      <c r="X28" s="3">
        <v>25</v>
      </c>
      <c r="Y28" s="3">
        <f>'Risk Analysis - S01'!V29</f>
        <v>0.26961880406633187</v>
      </c>
      <c r="Z28" s="3">
        <f>'Risk Analysis - S10'!V29</f>
        <v>0.91179449931206202</v>
      </c>
      <c r="AA28" s="3">
        <f>'Risk Analysis - S18'!V29</f>
        <v>0.66867228515903565</v>
      </c>
      <c r="AB28" s="3">
        <f>'Risk Analysis - S20'!V29</f>
        <v>2.772780188040695</v>
      </c>
      <c r="AD28" s="3">
        <v>25</v>
      </c>
      <c r="AE28" s="3">
        <f t="shared" si="5"/>
        <v>1.7339571834955982</v>
      </c>
      <c r="AF28" s="3">
        <f t="shared" si="6"/>
        <v>1.7981879769833817</v>
      </c>
      <c r="AG28" s="3" t="str">
        <f t="shared" si="7"/>
        <v>1.73 - 1.80</v>
      </c>
      <c r="AH28" s="3">
        <f t="shared" si="1"/>
        <v>0</v>
      </c>
      <c r="AI28" s="3">
        <f t="shared" si="2"/>
        <v>18</v>
      </c>
      <c r="AJ28" s="3">
        <f t="shared" si="3"/>
        <v>0</v>
      </c>
      <c r="AK28" s="3">
        <f t="shared" si="4"/>
        <v>50</v>
      </c>
    </row>
    <row r="29" spans="17:37" x14ac:dyDescent="0.25">
      <c r="Q29" s="3">
        <v>0.18</v>
      </c>
      <c r="R29" s="3">
        <f t="shared" si="8"/>
        <v>0.97680123899839966</v>
      </c>
      <c r="S29" s="3">
        <f t="shared" si="9"/>
        <v>0.9565303594404615</v>
      </c>
      <c r="T29" s="3">
        <f t="shared" si="10"/>
        <v>0.98448120473945799</v>
      </c>
      <c r="U29" s="3">
        <f t="shared" si="11"/>
        <v>0.95202447038861826</v>
      </c>
      <c r="X29" s="3">
        <v>26</v>
      </c>
      <c r="Y29" s="3">
        <f>'Risk Analysis - S01'!V30</f>
        <v>0.27134381505822586</v>
      </c>
      <c r="Z29" s="3">
        <f>'Risk Analysis - S10'!V30</f>
        <v>0.93294778208169449</v>
      </c>
      <c r="AA29" s="3">
        <f>'Risk Analysis - S18'!V30</f>
        <v>0.69020468219870057</v>
      </c>
      <c r="AB29" s="3">
        <f>'Risk Analysis - S20'!V30</f>
        <v>3.1254283526660216</v>
      </c>
      <c r="AD29" s="3">
        <v>26</v>
      </c>
      <c r="AE29" s="3">
        <f t="shared" si="5"/>
        <v>1.7981879769833817</v>
      </c>
      <c r="AF29" s="3">
        <f t="shared" si="6"/>
        <v>1.8624187704711652</v>
      </c>
      <c r="AG29" s="3" t="str">
        <f t="shared" si="7"/>
        <v>1.80 - 1.86</v>
      </c>
      <c r="AH29" s="3">
        <f t="shared" si="1"/>
        <v>0</v>
      </c>
      <c r="AI29" s="3">
        <f t="shared" si="2"/>
        <v>10</v>
      </c>
      <c r="AJ29" s="3">
        <f t="shared" si="3"/>
        <v>0</v>
      </c>
      <c r="AK29" s="3">
        <f t="shared" si="4"/>
        <v>48</v>
      </c>
    </row>
    <row r="30" spans="17:37" x14ac:dyDescent="0.25">
      <c r="Q30" s="3">
        <v>0.19</v>
      </c>
      <c r="R30" s="3">
        <f t="shared" si="8"/>
        <v>0.96090340017427667</v>
      </c>
      <c r="S30" s="3">
        <f t="shared" si="9"/>
        <v>0.954222358494763</v>
      </c>
      <c r="T30" s="3">
        <f t="shared" si="10"/>
        <v>0.98257391541566075</v>
      </c>
      <c r="U30" s="3">
        <f t="shared" si="11"/>
        <v>0.95131861117209326</v>
      </c>
      <c r="X30" s="3">
        <v>27</v>
      </c>
      <c r="Y30" s="3">
        <f>'Risk Analysis - S01'!V31</f>
        <v>0.21622760834579652</v>
      </c>
      <c r="Z30" s="3">
        <f>'Risk Analysis - S10'!V31</f>
        <v>0.40645845682075205</v>
      </c>
      <c r="AA30" s="3">
        <f>'Risk Analysis - S18'!V31</f>
        <v>0.39657174850346805</v>
      </c>
      <c r="AB30" s="3">
        <f>'Risk Analysis - S20'!V31</f>
        <v>1.1759783486129878</v>
      </c>
      <c r="AD30" s="3">
        <v>27</v>
      </c>
      <c r="AE30" s="3">
        <f t="shared" si="5"/>
        <v>1.8624187704711652</v>
      </c>
      <c r="AF30" s="3">
        <f t="shared" si="6"/>
        <v>1.9266495639589487</v>
      </c>
      <c r="AG30" s="3" t="str">
        <f t="shared" si="7"/>
        <v>1.86 - 1.93</v>
      </c>
      <c r="AH30" s="3">
        <f t="shared" si="1"/>
        <v>0</v>
      </c>
      <c r="AI30" s="3">
        <f t="shared" si="2"/>
        <v>6</v>
      </c>
      <c r="AJ30" s="3">
        <f t="shared" si="3"/>
        <v>0</v>
      </c>
      <c r="AK30" s="3">
        <f t="shared" si="4"/>
        <v>53</v>
      </c>
    </row>
    <row r="31" spans="17:37" x14ac:dyDescent="0.25">
      <c r="Q31" s="3">
        <v>0.2</v>
      </c>
      <c r="R31" s="3">
        <f t="shared" si="8"/>
        <v>0.93708754565642016</v>
      </c>
      <c r="S31" s="3">
        <f t="shared" si="9"/>
        <v>0.95181687964487127</v>
      </c>
      <c r="T31" s="3">
        <f t="shared" si="10"/>
        <v>0.98046995195326903</v>
      </c>
      <c r="U31" s="3">
        <f t="shared" si="11"/>
        <v>0.95060447472436271</v>
      </c>
      <c r="X31" s="3">
        <v>28</v>
      </c>
      <c r="Y31" s="3">
        <f>'Risk Analysis - S01'!V32</f>
        <v>0.22855344909189299</v>
      </c>
      <c r="Z31" s="3">
        <f>'Risk Analysis - S10'!V32</f>
        <v>0.51282576359995402</v>
      </c>
      <c r="AA31" s="3">
        <f>'Risk Analysis - S18'!V32</f>
        <v>0.43221359535402371</v>
      </c>
      <c r="AB31" s="3">
        <f>'Risk Analysis - S20'!V32</f>
        <v>1.1805940483342989</v>
      </c>
      <c r="AD31" s="3">
        <v>28</v>
      </c>
      <c r="AE31" s="3">
        <f t="shared" si="5"/>
        <v>1.9266495639589487</v>
      </c>
      <c r="AF31" s="3">
        <f t="shared" si="6"/>
        <v>1.9908803574467322</v>
      </c>
      <c r="AG31" s="3" t="str">
        <f t="shared" si="7"/>
        <v>1.93 - 1.99</v>
      </c>
      <c r="AH31" s="3">
        <f t="shared" si="1"/>
        <v>0</v>
      </c>
      <c r="AI31" s="3">
        <f t="shared" si="2"/>
        <v>9</v>
      </c>
      <c r="AJ31" s="3">
        <f t="shared" si="3"/>
        <v>0</v>
      </c>
      <c r="AK31" s="3">
        <f t="shared" si="4"/>
        <v>53</v>
      </c>
    </row>
    <row r="32" spans="17:37" x14ac:dyDescent="0.25">
      <c r="Q32" s="3">
        <v>0.21</v>
      </c>
      <c r="R32" s="3">
        <f t="shared" si="8"/>
        <v>0.90324812132157739</v>
      </c>
      <c r="S32" s="3">
        <f t="shared" si="9"/>
        <v>0.94931131258318424</v>
      </c>
      <c r="T32" s="3">
        <f t="shared" si="10"/>
        <v>0.978154049973745</v>
      </c>
      <c r="U32" s="3">
        <f t="shared" si="11"/>
        <v>0.94988199971417664</v>
      </c>
      <c r="X32" s="3">
        <v>29</v>
      </c>
      <c r="Y32" s="3">
        <f>'Risk Analysis - S01'!V33</f>
        <v>0.25270401042206392</v>
      </c>
      <c r="Z32" s="3">
        <f>'Risk Analysis - S10'!V33</f>
        <v>0.74124450234170025</v>
      </c>
      <c r="AA32" s="3">
        <f>'Risk Analysis - S18'!V33</f>
        <v>0.55486825931869699</v>
      </c>
      <c r="AB32" s="3">
        <f>'Risk Analysis - S20'!V33</f>
        <v>1.7589877285643687</v>
      </c>
      <c r="AD32" s="3">
        <v>29</v>
      </c>
      <c r="AE32" s="3">
        <f t="shared" si="5"/>
        <v>1.9908803574467322</v>
      </c>
      <c r="AF32" s="3">
        <f t="shared" si="6"/>
        <v>2.0551111509345157</v>
      </c>
      <c r="AG32" s="3" t="str">
        <f t="shared" si="7"/>
        <v>1.99 - 2.06</v>
      </c>
      <c r="AH32" s="3">
        <f t="shared" si="1"/>
        <v>0</v>
      </c>
      <c r="AI32" s="3">
        <f t="shared" si="2"/>
        <v>4</v>
      </c>
      <c r="AJ32" s="3">
        <f t="shared" si="3"/>
        <v>0</v>
      </c>
      <c r="AK32" s="3">
        <f t="shared" si="4"/>
        <v>49</v>
      </c>
    </row>
    <row r="33" spans="17:37" x14ac:dyDescent="0.25">
      <c r="Q33" s="3">
        <v>0.22</v>
      </c>
      <c r="R33" s="3">
        <f t="shared" si="8"/>
        <v>0.857643519180319</v>
      </c>
      <c r="S33" s="3">
        <f t="shared" si="9"/>
        <v>0.94670306119192227</v>
      </c>
      <c r="T33" s="3">
        <f t="shared" si="10"/>
        <v>0.97561036971801518</v>
      </c>
      <c r="U33" s="3">
        <f t="shared" si="11"/>
        <v>0.949151124923728</v>
      </c>
      <c r="X33" s="3">
        <v>30</v>
      </c>
      <c r="Y33" s="3">
        <f>'Risk Analysis - S01'!V34</f>
        <v>0.27093152440889784</v>
      </c>
      <c r="Z33" s="3">
        <f>'Risk Analysis - S10'!V34</f>
        <v>0.91361375111907217</v>
      </c>
      <c r="AA33" s="3">
        <f>'Risk Analysis - S18'!V34</f>
        <v>0.64736564404557495</v>
      </c>
      <c r="AB33" s="3">
        <f>'Risk Analysis - S20'!V34</f>
        <v>2.2244185137800714</v>
      </c>
      <c r="AD33" s="3">
        <v>30</v>
      </c>
      <c r="AE33" s="3">
        <f t="shared" si="5"/>
        <v>2.0551111509345157</v>
      </c>
      <c r="AF33" s="3">
        <f t="shared" si="6"/>
        <v>2.119341944422299</v>
      </c>
      <c r="AG33" s="3" t="str">
        <f t="shared" si="7"/>
        <v>2.06 - 2.12</v>
      </c>
      <c r="AH33" s="3">
        <f t="shared" si="1"/>
        <v>0</v>
      </c>
      <c r="AI33" s="3">
        <f t="shared" si="2"/>
        <v>6</v>
      </c>
      <c r="AJ33" s="3">
        <f t="shared" si="3"/>
        <v>0</v>
      </c>
      <c r="AK33" s="3">
        <f t="shared" si="4"/>
        <v>38</v>
      </c>
    </row>
    <row r="34" spans="17:37" x14ac:dyDescent="0.25">
      <c r="Q34" s="3">
        <v>0.23</v>
      </c>
      <c r="R34" s="3">
        <f t="shared" si="8"/>
        <v>0.79934957455942612</v>
      </c>
      <c r="S34" s="3">
        <f t="shared" si="9"/>
        <v>0.94398954890523423</v>
      </c>
      <c r="T34" s="3">
        <f t="shared" si="10"/>
        <v>0.97282254651357447</v>
      </c>
      <c r="U34" s="3">
        <f t="shared" si="11"/>
        <v>0.94841178925911096</v>
      </c>
      <c r="X34" s="3">
        <v>31</v>
      </c>
      <c r="Y34" s="3">
        <f>'Risk Analysis - S01'!V35</f>
        <v>0.2240719998190189</v>
      </c>
      <c r="Z34" s="3">
        <f>'Risk Analysis - S10'!V35</f>
        <v>0.48481029073689819</v>
      </c>
      <c r="AA34" s="3">
        <f>'Risk Analysis - S18'!V35</f>
        <v>0.44738984376446983</v>
      </c>
      <c r="AB34" s="3">
        <f>'Risk Analysis - S20'!V35</f>
        <v>1.5442020457152144</v>
      </c>
      <c r="AD34" s="3">
        <v>31</v>
      </c>
      <c r="AE34" s="3">
        <f t="shared" si="5"/>
        <v>2.119341944422299</v>
      </c>
      <c r="AF34" s="3">
        <f t="shared" si="6"/>
        <v>2.1835727379100822</v>
      </c>
      <c r="AG34" s="3" t="str">
        <f t="shared" si="7"/>
        <v>2.12 - 2.18</v>
      </c>
      <c r="AH34" s="3">
        <f t="shared" si="1"/>
        <v>0</v>
      </c>
      <c r="AI34" s="3">
        <f t="shared" si="2"/>
        <v>5</v>
      </c>
      <c r="AJ34" s="3">
        <f t="shared" si="3"/>
        <v>0</v>
      </c>
      <c r="AK34" s="3">
        <f t="shared" si="4"/>
        <v>39</v>
      </c>
    </row>
    <row r="35" spans="17:37" x14ac:dyDescent="0.25">
      <c r="Q35" s="3">
        <v>0.24</v>
      </c>
      <c r="R35" s="3">
        <f t="shared" si="8"/>
        <v>0.72867431417362771</v>
      </c>
      <c r="S35" s="3">
        <f t="shared" si="9"/>
        <v>0.94116822424306168</v>
      </c>
      <c r="T35" s="3">
        <f t="shared" si="10"/>
        <v>0.96977375095630081</v>
      </c>
      <c r="U35" s="3">
        <f t="shared" si="11"/>
        <v>0.94766393176087382</v>
      </c>
      <c r="X35" s="3">
        <v>32</v>
      </c>
      <c r="Y35" s="3">
        <f>'Risk Analysis - S01'!V36</f>
        <v>0.25799180025753776</v>
      </c>
      <c r="Z35" s="3">
        <f>'Risk Analysis - S10'!V36</f>
        <v>0.79812097951915806</v>
      </c>
      <c r="AA35" s="3">
        <f>'Risk Analysis - S18'!V36</f>
        <v>0.5998435658215322</v>
      </c>
      <c r="AB35" s="3">
        <f>'Risk Analysis - S20'!V36</f>
        <v>2.2193585688676367</v>
      </c>
      <c r="AD35" s="3">
        <v>32</v>
      </c>
      <c r="AE35" s="3">
        <f t="shared" si="5"/>
        <v>2.1835727379100822</v>
      </c>
      <c r="AF35" s="3">
        <f t="shared" si="6"/>
        <v>2.2478035313978655</v>
      </c>
      <c r="AG35" s="3" t="str">
        <f t="shared" si="7"/>
        <v>2.18 - 2.25</v>
      </c>
      <c r="AH35" s="3">
        <f t="shared" si="1"/>
        <v>0</v>
      </c>
      <c r="AI35" s="3">
        <f t="shared" si="2"/>
        <v>0</v>
      </c>
      <c r="AJ35" s="3">
        <f t="shared" si="3"/>
        <v>0</v>
      </c>
      <c r="AK35" s="3">
        <f t="shared" si="4"/>
        <v>48</v>
      </c>
    </row>
    <row r="36" spans="17:37" x14ac:dyDescent="0.25">
      <c r="Q36" s="3">
        <v>0.25</v>
      </c>
      <c r="R36" s="3">
        <f t="shared" si="8"/>
        <v>0.64740236141381824</v>
      </c>
      <c r="S36" s="3">
        <f t="shared" si="9"/>
        <v>0.93823656650678511</v>
      </c>
      <c r="T36" s="3">
        <f t="shared" si="10"/>
        <v>0.96644675906923028</v>
      </c>
      <c r="U36" s="3">
        <f t="shared" si="11"/>
        <v>0.94690749161466903</v>
      </c>
      <c r="X36" s="3">
        <v>33</v>
      </c>
      <c r="Y36" s="3">
        <f>'Risk Analysis - S01'!V37</f>
        <v>0.28280196540080815</v>
      </c>
      <c r="Z36" s="3">
        <f>'Risk Analysis - S10'!V37</f>
        <v>1.0366810122299264</v>
      </c>
      <c r="AA36" s="3">
        <f>'Risk Analysis - S18'!V37</f>
        <v>0.73615076251167977</v>
      </c>
      <c r="AB36" s="3">
        <f>'Risk Analysis - S20'!V37</f>
        <v>3.2136069609655618</v>
      </c>
      <c r="AD36" s="3">
        <v>33</v>
      </c>
      <c r="AE36" s="3">
        <f t="shared" si="5"/>
        <v>2.2478035313978655</v>
      </c>
      <c r="AF36" s="3">
        <f t="shared" si="6"/>
        <v>2.3120343248856488</v>
      </c>
      <c r="AG36" s="3" t="str">
        <f t="shared" si="7"/>
        <v>2.25 - 2.31</v>
      </c>
      <c r="AH36" s="3">
        <f t="shared" si="1"/>
        <v>0</v>
      </c>
      <c r="AI36" s="3">
        <f t="shared" si="2"/>
        <v>0</v>
      </c>
      <c r="AJ36" s="3">
        <f t="shared" si="3"/>
        <v>0</v>
      </c>
      <c r="AK36" s="3">
        <f t="shared" si="4"/>
        <v>47</v>
      </c>
    </row>
    <row r="37" spans="17:37" x14ac:dyDescent="0.25">
      <c r="Q37" s="3">
        <v>0.26</v>
      </c>
      <c r="R37" s="3">
        <f t="shared" si="8"/>
        <v>0.55875958451620655</v>
      </c>
      <c r="S37" s="3">
        <f t="shared" si="9"/>
        <v>0.93519209162568018</v>
      </c>
      <c r="T37" s="3">
        <f t="shared" si="10"/>
        <v>0.96282403259036842</v>
      </c>
      <c r="U37" s="3">
        <f t="shared" si="11"/>
        <v>0.94614240816199602</v>
      </c>
      <c r="X37" s="3">
        <v>34</v>
      </c>
      <c r="Y37" s="3">
        <f>'Risk Analysis - S01'!V38</f>
        <v>0.28520224025859015</v>
      </c>
      <c r="Z37" s="3">
        <f>'Risk Analysis - S10'!V38</f>
        <v>1.0568699572147624</v>
      </c>
      <c r="AA37" s="3">
        <f>'Risk Analysis - S18'!V38</f>
        <v>0.7417068426447635</v>
      </c>
      <c r="AB37" s="3">
        <f>'Risk Analysis - S20'!V38</f>
        <v>3.1266948060966708</v>
      </c>
      <c r="AD37" s="3">
        <v>34</v>
      </c>
      <c r="AE37" s="3">
        <f t="shared" si="5"/>
        <v>2.3120343248856488</v>
      </c>
      <c r="AF37" s="3">
        <f t="shared" si="6"/>
        <v>2.376265118373432</v>
      </c>
      <c r="AG37" s="3" t="str">
        <f t="shared" si="7"/>
        <v>2.31 - 2.38</v>
      </c>
      <c r="AH37" s="3">
        <f t="shared" si="1"/>
        <v>0</v>
      </c>
      <c r="AI37" s="3">
        <f t="shared" si="2"/>
        <v>0</v>
      </c>
      <c r="AJ37" s="3">
        <f t="shared" si="3"/>
        <v>0</v>
      </c>
      <c r="AK37" s="3">
        <f t="shared" si="4"/>
        <v>53</v>
      </c>
    </row>
    <row r="38" spans="17:37" x14ac:dyDescent="0.25">
      <c r="Q38" s="3">
        <v>0.27</v>
      </c>
      <c r="R38" s="3">
        <f t="shared" si="8"/>
        <v>0.46705829609533656</v>
      </c>
      <c r="S38" s="3">
        <f t="shared" si="9"/>
        <v>0.93203235814221785</v>
      </c>
      <c r="T38" s="3">
        <f t="shared" si="10"/>
        <v>0.95888780941861207</v>
      </c>
      <c r="U38" s="3">
        <f t="shared" si="11"/>
        <v>0.94536862091103713</v>
      </c>
      <c r="X38" s="3">
        <v>35</v>
      </c>
      <c r="Y38" s="3">
        <f>'Risk Analysis - S01'!V39</f>
        <v>0.25080764048406401</v>
      </c>
      <c r="Z38" s="3">
        <f>'Risk Analysis - S10'!V39</f>
        <v>0.72291789720897215</v>
      </c>
      <c r="AA38" s="3">
        <f>'Risk Analysis - S18'!V39</f>
        <v>0.54420613960704234</v>
      </c>
      <c r="AB38" s="3">
        <f>'Risk Analysis - S20'!V39</f>
        <v>1.6956608309402508</v>
      </c>
      <c r="AD38" s="3">
        <v>35</v>
      </c>
      <c r="AE38" s="3">
        <f t="shared" si="5"/>
        <v>2.376265118373432</v>
      </c>
      <c r="AF38" s="3">
        <f t="shared" si="6"/>
        <v>2.4404959118612153</v>
      </c>
      <c r="AG38" s="3" t="str">
        <f t="shared" si="7"/>
        <v>2.38 - 2.44</v>
      </c>
      <c r="AH38" s="3">
        <f t="shared" si="1"/>
        <v>0</v>
      </c>
      <c r="AI38" s="3">
        <f t="shared" si="2"/>
        <v>1</v>
      </c>
      <c r="AJ38" s="3">
        <f t="shared" si="3"/>
        <v>0</v>
      </c>
      <c r="AK38" s="3">
        <f t="shared" si="4"/>
        <v>43</v>
      </c>
    </row>
    <row r="39" spans="17:37" x14ac:dyDescent="0.25">
      <c r="Q39" s="3">
        <v>0.28000000000000003</v>
      </c>
      <c r="R39" s="3">
        <f t="shared" si="8"/>
        <v>0.37708016503642727</v>
      </c>
      <c r="S39" s="3">
        <f t="shared" si="9"/>
        <v>0.92875497332326973</v>
      </c>
      <c r="T39" s="3">
        <f t="shared" si="10"/>
        <v>0.95462020411203707</v>
      </c>
      <c r="U39" s="3">
        <f t="shared" si="11"/>
        <v>0.94458606954758317</v>
      </c>
      <c r="X39" s="3">
        <v>36</v>
      </c>
      <c r="Y39" s="3">
        <f>'Risk Analysis - S01'!V40</f>
        <v>0.27355637774492569</v>
      </c>
      <c r="Z39" s="3">
        <f>'Risk Analysis - S10'!V40</f>
        <v>0.94092345600751326</v>
      </c>
      <c r="AA39" s="3">
        <f>'Risk Analysis - S18'!V40</f>
        <v>0.66725284513088312</v>
      </c>
      <c r="AB39" s="3">
        <f>'Risk Analysis - S20'!V40</f>
        <v>2.4286766735345133</v>
      </c>
      <c r="AD39" s="3">
        <v>36</v>
      </c>
      <c r="AE39" s="3">
        <f t="shared" si="5"/>
        <v>2.4404959118612153</v>
      </c>
      <c r="AF39" s="3">
        <f t="shared" si="6"/>
        <v>2.5047267053489985</v>
      </c>
      <c r="AG39" s="3" t="str">
        <f t="shared" si="7"/>
        <v>2.44 - 2.50</v>
      </c>
      <c r="AH39" s="3">
        <f t="shared" si="1"/>
        <v>0</v>
      </c>
      <c r="AI39" s="3">
        <f t="shared" si="2"/>
        <v>1</v>
      </c>
      <c r="AJ39" s="3">
        <f t="shared" si="3"/>
        <v>0</v>
      </c>
      <c r="AK39" s="3">
        <f t="shared" si="4"/>
        <v>35</v>
      </c>
    </row>
    <row r="40" spans="17:37" x14ac:dyDescent="0.25">
      <c r="Q40" s="3">
        <v>0.28999999999999998</v>
      </c>
      <c r="R40" s="3">
        <f t="shared" si="8"/>
        <v>0.29334113347611734</v>
      </c>
      <c r="S40" s="3">
        <f t="shared" si="9"/>
        <v>0.92535759938331452</v>
      </c>
      <c r="T40" s="3">
        <f t="shared" si="10"/>
        <v>0.95000331818752859</v>
      </c>
      <c r="U40" s="3">
        <f t="shared" si="11"/>
        <v>0.94379469394604953</v>
      </c>
      <c r="X40" s="3">
        <v>37</v>
      </c>
      <c r="Y40" s="3">
        <f>'Risk Analysis - S01'!V41</f>
        <v>0.37902103818007787</v>
      </c>
      <c r="Z40" s="3">
        <f>'Risk Analysis - S10'!V41</f>
        <v>1.9441699155110606</v>
      </c>
      <c r="AA40" s="3">
        <f>'Risk Analysis - S18'!V41</f>
        <v>1.2180601429695832</v>
      </c>
      <c r="AB40" s="3">
        <f>'Risk Analysis - S20'!V41</f>
        <v>6.6095774554505793</v>
      </c>
      <c r="AD40" s="3">
        <v>37</v>
      </c>
      <c r="AE40" s="3">
        <f t="shared" si="5"/>
        <v>2.5047267053489985</v>
      </c>
      <c r="AF40" s="3">
        <f t="shared" si="6"/>
        <v>2.5689574988367818</v>
      </c>
      <c r="AG40" s="3" t="str">
        <f t="shared" si="7"/>
        <v>2.50 - 2.57</v>
      </c>
      <c r="AH40" s="3">
        <f t="shared" si="1"/>
        <v>0</v>
      </c>
      <c r="AI40" s="3">
        <f t="shared" si="2"/>
        <v>1</v>
      </c>
      <c r="AJ40" s="3">
        <f t="shared" si="3"/>
        <v>0</v>
      </c>
      <c r="AK40" s="3">
        <f t="shared" si="4"/>
        <v>33</v>
      </c>
    </row>
    <row r="41" spans="17:37" x14ac:dyDescent="0.25">
      <c r="Q41" s="3">
        <v>0.3</v>
      </c>
      <c r="R41" s="3">
        <f t="shared" si="8"/>
        <v>0.2194234588237165</v>
      </c>
      <c r="S41" s="3">
        <f t="shared" si="9"/>
        <v>0.92183795980480721</v>
      </c>
      <c r="T41" s="3">
        <f t="shared" si="10"/>
        <v>0.94501935981668761</v>
      </c>
      <c r="U41" s="3">
        <f t="shared" si="11"/>
        <v>0.94299443418057738</v>
      </c>
      <c r="X41" s="3">
        <v>38</v>
      </c>
      <c r="Y41" s="3">
        <f>'Risk Analysis - S01'!V42</f>
        <v>0.27807648382565747</v>
      </c>
      <c r="Z41" s="3">
        <f>'Risk Analysis - S10'!V42</f>
        <v>0.98401534840761018</v>
      </c>
      <c r="AA41" s="3">
        <f>'Risk Analysis - S18'!V42</f>
        <v>0.69110746446582239</v>
      </c>
      <c r="AB41" s="3">
        <f>'Risk Analysis - S20'!V42</f>
        <v>2.5753380561764421</v>
      </c>
      <c r="AD41" s="3">
        <v>38</v>
      </c>
      <c r="AE41" s="3">
        <f t="shared" si="5"/>
        <v>2.5689574988367818</v>
      </c>
      <c r="AF41" s="3">
        <f t="shared" si="6"/>
        <v>2.6331882923245651</v>
      </c>
      <c r="AG41" s="3" t="str">
        <f t="shared" si="7"/>
        <v>2.57 - 2.63</v>
      </c>
      <c r="AH41" s="3">
        <f t="shared" si="1"/>
        <v>0</v>
      </c>
      <c r="AI41" s="3">
        <f t="shared" si="2"/>
        <v>1</v>
      </c>
      <c r="AJ41" s="3">
        <f t="shared" si="3"/>
        <v>0</v>
      </c>
      <c r="AK41" s="3">
        <f t="shared" si="4"/>
        <v>51</v>
      </c>
    </row>
    <row r="42" spans="17:37" x14ac:dyDescent="0.25">
      <c r="Q42" s="3">
        <v>0.31</v>
      </c>
      <c r="R42" s="3">
        <f t="shared" si="8"/>
        <v>0.15753666452869652</v>
      </c>
      <c r="S42" s="3">
        <f t="shared" si="9"/>
        <v>0.9181938457399631</v>
      </c>
      <c r="T42" s="3">
        <f t="shared" si="10"/>
        <v>0.93965077235213845</v>
      </c>
      <c r="U42" s="3">
        <f t="shared" si="11"/>
        <v>0.94218523053622238</v>
      </c>
      <c r="X42" s="3">
        <v>39</v>
      </c>
      <c r="Y42" s="3">
        <f>'Risk Analysis - S01'!V43</f>
        <v>0.29449580855119695</v>
      </c>
      <c r="Z42" s="3">
        <f>'Risk Analysis - S10'!V43</f>
        <v>1.1440823042663915</v>
      </c>
      <c r="AA42" s="3">
        <f>'Risk Analysis - S18'!V43</f>
        <v>0.78709224604004246</v>
      </c>
      <c r="AB42" s="3">
        <f>'Risk Analysis - S20'!V43</f>
        <v>3.3809691032846243</v>
      </c>
      <c r="AD42" s="3">
        <v>39</v>
      </c>
      <c r="AE42" s="3">
        <f t="shared" si="5"/>
        <v>2.6331882923245651</v>
      </c>
      <c r="AF42" s="3">
        <f t="shared" si="6"/>
        <v>2.6974190858123483</v>
      </c>
      <c r="AG42" s="3" t="str">
        <f t="shared" si="7"/>
        <v>2.63 - 2.70</v>
      </c>
      <c r="AH42" s="3">
        <f t="shared" si="1"/>
        <v>0</v>
      </c>
      <c r="AI42" s="3">
        <f t="shared" si="2"/>
        <v>2</v>
      </c>
      <c r="AJ42" s="3">
        <f t="shared" si="3"/>
        <v>0</v>
      </c>
      <c r="AK42" s="3">
        <f t="shared" si="4"/>
        <v>39</v>
      </c>
    </row>
    <row r="43" spans="17:37" x14ac:dyDescent="0.25">
      <c r="Q43" s="3">
        <v>0.32</v>
      </c>
      <c r="R43" s="3">
        <f t="shared" si="8"/>
        <v>0.10839193936821712</v>
      </c>
      <c r="S43" s="3">
        <f t="shared" si="9"/>
        <v>0.91442312247733148</v>
      </c>
      <c r="T43" s="3">
        <f t="shared" si="10"/>
        <v>0.93388037095312648</v>
      </c>
      <c r="U43" s="3">
        <f t="shared" si="11"/>
        <v>0.94136702352022583</v>
      </c>
      <c r="X43" s="3">
        <v>40</v>
      </c>
      <c r="Y43" s="3">
        <f>'Risk Analysis - S01'!V44</f>
        <v>0.22957519383373215</v>
      </c>
      <c r="Z43" s="3">
        <f>'Risk Analysis - S10'!V44</f>
        <v>0.53147808848975253</v>
      </c>
      <c r="AA43" s="3">
        <f>'Risk Analysis - S18'!V44</f>
        <v>0.4611313434900236</v>
      </c>
      <c r="AB43" s="3">
        <f>'Risk Analysis - S20'!V44</f>
        <v>1.508754643078519</v>
      </c>
      <c r="AD43" s="3">
        <v>40</v>
      </c>
      <c r="AE43" s="3">
        <f t="shared" si="5"/>
        <v>2.6974190858123483</v>
      </c>
      <c r="AF43" s="3">
        <f t="shared" si="6"/>
        <v>2.7616498793001316</v>
      </c>
      <c r="AG43" s="3" t="str">
        <f t="shared" si="7"/>
        <v>2.70 - 2.76</v>
      </c>
      <c r="AH43" s="3">
        <f t="shared" si="1"/>
        <v>0</v>
      </c>
      <c r="AI43" s="3">
        <f t="shared" si="2"/>
        <v>0</v>
      </c>
      <c r="AJ43" s="3">
        <f t="shared" si="3"/>
        <v>0</v>
      </c>
      <c r="AK43" s="3">
        <f t="shared" si="4"/>
        <v>27</v>
      </c>
    </row>
    <row r="44" spans="17:37" x14ac:dyDescent="0.25">
      <c r="Q44" s="3">
        <v>0.33</v>
      </c>
      <c r="R44" s="3">
        <f t="shared" si="8"/>
        <v>7.1376326666085288E-2</v>
      </c>
      <c r="S44" s="3">
        <f t="shared" si="9"/>
        <v>0.91052373595570213</v>
      </c>
      <c r="T44" s="3">
        <f t="shared" si="10"/>
        <v>0.92769148641222288</v>
      </c>
      <c r="U44" s="3">
        <f t="shared" si="11"/>
        <v>0.94053975387336797</v>
      </c>
      <c r="X44" s="3">
        <v>41</v>
      </c>
      <c r="Y44" s="3">
        <f>'Risk Analysis - S01'!V45</f>
        <v>0.215497591443817</v>
      </c>
      <c r="Z44" s="3">
        <f>'Risk Analysis - S10'!V45</f>
        <v>0.39362628566822022</v>
      </c>
      <c r="AA44" s="3">
        <f>'Risk Analysis - S18'!V45</f>
        <v>0.37721613459042824</v>
      </c>
      <c r="AB44" s="3">
        <f>'Risk Analysis - S20'!V45</f>
        <v>0.98992285096669919</v>
      </c>
      <c r="AD44" s="3">
        <v>41</v>
      </c>
      <c r="AE44" s="3">
        <f t="shared" si="5"/>
        <v>2.7616498793001316</v>
      </c>
      <c r="AF44" s="3">
        <f t="shared" si="6"/>
        <v>2.8258806727879149</v>
      </c>
      <c r="AG44" s="3" t="str">
        <f t="shared" si="7"/>
        <v>2.76 - 2.83</v>
      </c>
      <c r="AH44" s="3">
        <f t="shared" si="1"/>
        <v>0</v>
      </c>
      <c r="AI44" s="3">
        <f t="shared" si="2"/>
        <v>0</v>
      </c>
      <c r="AJ44" s="3">
        <f t="shared" si="3"/>
        <v>0</v>
      </c>
      <c r="AK44" s="3">
        <f t="shared" si="4"/>
        <v>36</v>
      </c>
    </row>
    <row r="45" spans="17:37" x14ac:dyDescent="0.25">
      <c r="Q45" s="3">
        <v>0.34</v>
      </c>
      <c r="R45" s="3">
        <f t="shared" si="8"/>
        <v>4.493264442964362E-2</v>
      </c>
      <c r="S45" s="3">
        <f t="shared" si="9"/>
        <v>0.90649371930709099</v>
      </c>
      <c r="T45" s="3">
        <f t="shared" si="10"/>
        <v>0.92106811511890319</v>
      </c>
      <c r="U45" s="3">
        <f t="shared" si="11"/>
        <v>0.93970336258140064</v>
      </c>
      <c r="X45" s="3">
        <v>42</v>
      </c>
      <c r="Y45" s="3">
        <f>'Risk Analysis - S01'!V46</f>
        <v>0.20023017338480104</v>
      </c>
      <c r="Z45" s="3">
        <f>'Risk Analysis - S10'!V46</f>
        <v>0.25187778466754412</v>
      </c>
      <c r="AA45" s="3">
        <f>'Risk Analysis - S18'!V46</f>
        <v>0.3066788861712717</v>
      </c>
      <c r="AB45" s="3">
        <f>'Risk Analysis - S20'!V46</f>
        <v>0.64719192947873627</v>
      </c>
      <c r="AD45" s="3">
        <v>42</v>
      </c>
      <c r="AE45" s="3">
        <f t="shared" si="5"/>
        <v>2.8258806727879149</v>
      </c>
      <c r="AF45" s="3">
        <f t="shared" si="6"/>
        <v>2.8901114662756981</v>
      </c>
      <c r="AG45" s="3" t="str">
        <f t="shared" si="7"/>
        <v>2.83 - 2.89</v>
      </c>
      <c r="AH45" s="3">
        <f t="shared" si="1"/>
        <v>0</v>
      </c>
      <c r="AI45" s="3">
        <f t="shared" si="2"/>
        <v>1</v>
      </c>
      <c r="AJ45" s="3">
        <f t="shared" si="3"/>
        <v>0</v>
      </c>
      <c r="AK45" s="3">
        <f t="shared" si="4"/>
        <v>29</v>
      </c>
    </row>
    <row r="46" spans="17:37" x14ac:dyDescent="0.25">
      <c r="Q46" s="3">
        <v>0.35</v>
      </c>
      <c r="R46" s="3">
        <f t="shared" si="8"/>
        <v>2.7014720359565869E-2</v>
      </c>
      <c r="S46" s="3">
        <f t="shared" si="9"/>
        <v>0.9023311994098181</v>
      </c>
      <c r="T46" s="3">
        <f t="shared" si="10"/>
        <v>0.91399507393378676</v>
      </c>
      <c r="U46" s="3">
        <f t="shared" si="11"/>
        <v>0.93885779088655941</v>
      </c>
      <c r="X46" s="3">
        <v>43</v>
      </c>
      <c r="Y46" s="3">
        <f>'Risk Analysis - S01'!V47</f>
        <v>0.23764452928623783</v>
      </c>
      <c r="Z46" s="3">
        <f>'Risk Analysis - S10'!V47</f>
        <v>0.61390047566122308</v>
      </c>
      <c r="AA46" s="3">
        <f>'Risk Analysis - S18'!V47</f>
        <v>0.51822115304201122</v>
      </c>
      <c r="AB46" s="3">
        <f>'Risk Analysis - S20'!V47</f>
        <v>1.9949602373261248</v>
      </c>
      <c r="AD46" s="3">
        <v>43</v>
      </c>
      <c r="AE46" s="3">
        <f t="shared" si="5"/>
        <v>2.8901114662756981</v>
      </c>
      <c r="AF46" s="3">
        <f t="shared" si="6"/>
        <v>2.9543422597634814</v>
      </c>
      <c r="AG46" s="3" t="str">
        <f t="shared" si="7"/>
        <v>2.89 - 2.95</v>
      </c>
      <c r="AH46" s="3">
        <f t="shared" si="1"/>
        <v>0</v>
      </c>
      <c r="AI46" s="3">
        <f t="shared" si="2"/>
        <v>0</v>
      </c>
      <c r="AJ46" s="3">
        <f t="shared" si="3"/>
        <v>0</v>
      </c>
      <c r="AK46" s="3">
        <f t="shared" si="4"/>
        <v>31</v>
      </c>
    </row>
    <row r="47" spans="17:37" x14ac:dyDescent="0.25">
      <c r="Q47" s="3">
        <v>0.36</v>
      </c>
      <c r="R47" s="3">
        <f t="shared" si="8"/>
        <v>1.5499241026337152E-2</v>
      </c>
      <c r="S47" s="3">
        <f t="shared" si="9"/>
        <v>0.89803440343199914</v>
      </c>
      <c r="T47" s="3">
        <f t="shared" si="10"/>
        <v>0.90645815859262158</v>
      </c>
      <c r="U47" s="3">
        <f t="shared" si="11"/>
        <v>0.93800298029914919</v>
      </c>
      <c r="X47" s="3">
        <v>44</v>
      </c>
      <c r="Y47" s="3">
        <f>'Risk Analysis - S01'!V48</f>
        <v>0.31672271000774543</v>
      </c>
      <c r="Z47" s="3">
        <f>'Risk Analysis - S10'!V48</f>
        <v>1.3409893592787681</v>
      </c>
      <c r="AA47" s="3">
        <f>'Risk Analysis - S18'!V48</f>
        <v>0.86482072905151641</v>
      </c>
      <c r="AB47" s="3">
        <f>'Risk Analysis - S20'!V48</f>
        <v>3.1135809519169864</v>
      </c>
      <c r="AD47" s="3">
        <v>44</v>
      </c>
      <c r="AE47" s="3">
        <f t="shared" si="5"/>
        <v>2.9543422597634814</v>
      </c>
      <c r="AF47" s="3">
        <f t="shared" si="6"/>
        <v>3.0185730532512647</v>
      </c>
      <c r="AG47" s="3" t="str">
        <f t="shared" si="7"/>
        <v>2.95 - 3.02</v>
      </c>
      <c r="AH47" s="3">
        <f t="shared" si="1"/>
        <v>0</v>
      </c>
      <c r="AI47" s="3">
        <f t="shared" si="2"/>
        <v>0</v>
      </c>
      <c r="AJ47" s="3">
        <f t="shared" si="3"/>
        <v>0</v>
      </c>
      <c r="AK47" s="3">
        <f t="shared" si="4"/>
        <v>20</v>
      </c>
    </row>
    <row r="48" spans="17:37" x14ac:dyDescent="0.25">
      <c r="Q48" s="3">
        <v>0.37</v>
      </c>
      <c r="R48" s="3">
        <f t="shared" si="8"/>
        <v>8.4797652630685949E-3</v>
      </c>
      <c r="S48" s="3">
        <f t="shared" si="9"/>
        <v>0.89360166534515262</v>
      </c>
      <c r="T48" s="3">
        <f t="shared" si="10"/>
        <v>0.89844430411496157</v>
      </c>
      <c r="U48" s="3">
        <f t="shared" si="11"/>
        <v>0.93713887260920581</v>
      </c>
      <c r="X48" s="3">
        <v>45</v>
      </c>
      <c r="Y48" s="3">
        <f>'Risk Analysis - S01'!V49</f>
        <v>0.26216483276088487</v>
      </c>
      <c r="Z48" s="3">
        <f>'Risk Analysis - S10'!V49</f>
        <v>0.8427745746845795</v>
      </c>
      <c r="AA48" s="3">
        <f>'Risk Analysis - S18'!V49</f>
        <v>0.63472395712110741</v>
      </c>
      <c r="AB48" s="3">
        <f>'Risk Analysis - S20'!V49</f>
        <v>2.6201262285996068</v>
      </c>
      <c r="AD48" s="3">
        <v>45</v>
      </c>
      <c r="AE48" s="3">
        <f t="shared" si="5"/>
        <v>3.0185730532512647</v>
      </c>
      <c r="AF48" s="3">
        <f t="shared" si="6"/>
        <v>3.0828038467390479</v>
      </c>
      <c r="AG48" s="3" t="str">
        <f t="shared" si="7"/>
        <v>3.02 - 3.08</v>
      </c>
      <c r="AH48" s="3">
        <f t="shared" si="1"/>
        <v>0</v>
      </c>
      <c r="AI48" s="3">
        <f t="shared" si="2"/>
        <v>0</v>
      </c>
      <c r="AJ48" s="3">
        <f t="shared" si="3"/>
        <v>0</v>
      </c>
      <c r="AK48" s="3">
        <f t="shared" si="4"/>
        <v>28</v>
      </c>
    </row>
    <row r="49" spans="17:37" x14ac:dyDescent="0.25">
      <c r="Q49" s="3">
        <v>0.38</v>
      </c>
      <c r="R49" s="3">
        <f t="shared" si="8"/>
        <v>4.4213600750188098E-3</v>
      </c>
      <c r="S49" s="3">
        <f t="shared" si="9"/>
        <v>0.88903143238706628</v>
      </c>
      <c r="T49" s="3">
        <f t="shared" si="10"/>
        <v>0.88994174556222616</v>
      </c>
      <c r="U49" s="3">
        <f t="shared" si="11"/>
        <v>0.9362654098982286</v>
      </c>
      <c r="X49" s="3">
        <v>46</v>
      </c>
      <c r="Y49" s="3">
        <f>'Risk Analysis - S01'!V50</f>
        <v>0.27664313118927103</v>
      </c>
      <c r="Z49" s="3">
        <f>'Risk Analysis - S10'!V50</f>
        <v>0.97751597656840139</v>
      </c>
      <c r="AA49" s="3">
        <f>'Risk Analysis - S18'!V50</f>
        <v>0.70245851961430983</v>
      </c>
      <c r="AB49" s="3">
        <f>'Risk Analysis - S20'!V50</f>
        <v>2.9539893464022353</v>
      </c>
      <c r="AD49" s="3">
        <v>46</v>
      </c>
      <c r="AE49" s="3">
        <f t="shared" si="5"/>
        <v>3.0828038467390479</v>
      </c>
      <c r="AF49" s="3">
        <f t="shared" si="6"/>
        <v>3.1470346402268312</v>
      </c>
      <c r="AG49" s="3" t="str">
        <f t="shared" si="7"/>
        <v>3.08 - 3.15</v>
      </c>
      <c r="AH49" s="3">
        <f t="shared" si="1"/>
        <v>0</v>
      </c>
      <c r="AI49" s="3">
        <f t="shared" si="2"/>
        <v>0</v>
      </c>
      <c r="AJ49" s="3">
        <f t="shared" si="3"/>
        <v>0</v>
      </c>
      <c r="AK49" s="3">
        <f t="shared" si="4"/>
        <v>25</v>
      </c>
    </row>
    <row r="50" spans="17:37" x14ac:dyDescent="0.25">
      <c r="Q50" s="3">
        <v>0.39</v>
      </c>
      <c r="R50" s="3">
        <f t="shared" si="8"/>
        <v>2.1958277477046595E-3</v>
      </c>
      <c r="S50" s="3">
        <f t="shared" si="9"/>
        <v>0.88432227145257658</v>
      </c>
      <c r="T50" s="3">
        <f t="shared" si="10"/>
        <v>0.88094017737672226</v>
      </c>
      <c r="U50" s="3">
        <f t="shared" si="11"/>
        <v>0.93538253455098175</v>
      </c>
      <c r="X50" s="3">
        <v>47</v>
      </c>
      <c r="Y50" s="3">
        <f>'Risk Analysis - S01'!V51</f>
        <v>0.341068855123496</v>
      </c>
      <c r="Z50" s="3">
        <f>'Risk Analysis - S10'!V51</f>
        <v>1.5717278449978691</v>
      </c>
      <c r="AA50" s="3">
        <f>'Risk Analysis - S18'!V51</f>
        <v>0.98970916989066204</v>
      </c>
      <c r="AB50" s="3">
        <f>'Risk Analysis - S20'!V51</f>
        <v>3.8622399026946854</v>
      </c>
      <c r="AD50" s="3">
        <v>47</v>
      </c>
      <c r="AE50" s="3">
        <f t="shared" si="5"/>
        <v>3.1470346402268312</v>
      </c>
      <c r="AF50" s="3">
        <f t="shared" si="6"/>
        <v>3.2112654337146145</v>
      </c>
      <c r="AG50" s="3" t="str">
        <f t="shared" si="7"/>
        <v>3.15 - 3.21</v>
      </c>
      <c r="AH50" s="3">
        <f t="shared" si="1"/>
        <v>0</v>
      </c>
      <c r="AI50" s="3">
        <f t="shared" si="2"/>
        <v>0</v>
      </c>
      <c r="AJ50" s="3">
        <f t="shared" si="3"/>
        <v>0</v>
      </c>
      <c r="AK50" s="3">
        <f t="shared" si="4"/>
        <v>21</v>
      </c>
    </row>
    <row r="51" spans="17:37" x14ac:dyDescent="0.25">
      <c r="Q51" s="3">
        <v>0.4</v>
      </c>
      <c r="R51" s="3">
        <f t="shared" si="8"/>
        <v>1.0382774525070637E-3</v>
      </c>
      <c r="S51" s="3">
        <f t="shared" si="9"/>
        <v>0.87947287539050945</v>
      </c>
      <c r="T51" s="3">
        <f t="shared" si="10"/>
        <v>0.87143090944038015</v>
      </c>
      <c r="U51" s="3">
        <f t="shared" si="11"/>
        <v>0.93449018926736527</v>
      </c>
      <c r="X51" s="3">
        <v>48</v>
      </c>
      <c r="Y51" s="3">
        <f>'Risk Analysis - S01'!V52</f>
        <v>0.3102791010468634</v>
      </c>
      <c r="Z51" s="3">
        <f>'Risk Analysis - S10'!V52</f>
        <v>1.3220355075235064</v>
      </c>
      <c r="AA51" s="3">
        <f>'Risk Analysis - S18'!V52</f>
        <v>0.9429446259298816</v>
      </c>
      <c r="AB51" s="3">
        <f>'Risk Analysis - S20'!V52</f>
        <v>6.5402381309727522</v>
      </c>
      <c r="AD51" s="3">
        <v>48</v>
      </c>
      <c r="AE51" s="3">
        <f t="shared" si="5"/>
        <v>3.2112654337146145</v>
      </c>
      <c r="AF51" s="3">
        <f t="shared" si="6"/>
        <v>3.2754962272023977</v>
      </c>
      <c r="AG51" s="3" t="str">
        <f t="shared" si="7"/>
        <v>3.21 - 3.28</v>
      </c>
      <c r="AH51" s="3">
        <f t="shared" si="1"/>
        <v>0</v>
      </c>
      <c r="AI51" s="3">
        <f t="shared" si="2"/>
        <v>0</v>
      </c>
      <c r="AJ51" s="3">
        <f t="shared" si="3"/>
        <v>0</v>
      </c>
      <c r="AK51" s="3">
        <f t="shared" si="4"/>
        <v>22</v>
      </c>
    </row>
    <row r="52" spans="17:37" x14ac:dyDescent="0.25">
      <c r="Q52" s="3">
        <v>0.41</v>
      </c>
      <c r="R52" s="3">
        <f t="shared" si="8"/>
        <v>4.6722901072138168E-4</v>
      </c>
      <c r="S52" s="3">
        <f t="shared" si="9"/>
        <v>0.87448206918469285</v>
      </c>
      <c r="T52" s="3">
        <f t="shared" si="10"/>
        <v>0.86140701792234076</v>
      </c>
      <c r="U52" s="3">
        <f t="shared" si="11"/>
        <v>0.93358831707434842</v>
      </c>
      <c r="X52" s="3">
        <v>49</v>
      </c>
      <c r="Y52" s="3">
        <f>'Risk Analysis - S01'!V53</f>
        <v>0.26460179426131702</v>
      </c>
      <c r="Z52" s="3">
        <f>'Risk Analysis - S10'!V53</f>
        <v>0.87409915532173055</v>
      </c>
      <c r="AA52" s="3">
        <f>'Risk Analysis - S18'!V53</f>
        <v>0.66894694870549376</v>
      </c>
      <c r="AB52" s="3">
        <f>'Risk Analysis - S20'!V53</f>
        <v>3.1963867515793658</v>
      </c>
      <c r="AD52" s="3">
        <v>49</v>
      </c>
      <c r="AE52" s="3">
        <f t="shared" si="5"/>
        <v>3.2754962272023977</v>
      </c>
      <c r="AF52" s="3">
        <f t="shared" si="6"/>
        <v>3.339727020690181</v>
      </c>
      <c r="AG52" s="3" t="str">
        <f t="shared" si="7"/>
        <v>3.28 - 3.34</v>
      </c>
      <c r="AH52" s="3">
        <f t="shared" si="1"/>
        <v>0</v>
      </c>
      <c r="AI52" s="3">
        <f t="shared" si="2"/>
        <v>0</v>
      </c>
      <c r="AJ52" s="3">
        <f t="shared" si="3"/>
        <v>0</v>
      </c>
      <c r="AK52" s="3">
        <f t="shared" si="4"/>
        <v>23</v>
      </c>
    </row>
    <row r="53" spans="17:37" x14ac:dyDescent="0.25">
      <c r="Q53" s="3">
        <v>0.42</v>
      </c>
      <c r="R53" s="3">
        <f t="shared" si="8"/>
        <v>2.0003127034551316E-4</v>
      </c>
      <c r="S53" s="3">
        <f t="shared" si="9"/>
        <v>0.86934881599671043</v>
      </c>
      <c r="T53" s="3">
        <f t="shared" si="10"/>
        <v>0.850863488940788</v>
      </c>
      <c r="U53" s="3">
        <f t="shared" si="11"/>
        <v>0.93267686133796868</v>
      </c>
      <c r="X53" s="3">
        <v>50</v>
      </c>
      <c r="Y53" s="3">
        <f>'Risk Analysis - S01'!V54</f>
        <v>0.30049100577897936</v>
      </c>
      <c r="Z53" s="3">
        <f>'Risk Analysis - S10'!V54</f>
        <v>1.2023310992488117</v>
      </c>
      <c r="AA53" s="3">
        <f>'Risk Analysis - S18'!V54</f>
        <v>0.82162037795577147</v>
      </c>
      <c r="AB53" s="3">
        <f>'Risk Analysis - S20'!V54</f>
        <v>3.6926508932417041</v>
      </c>
      <c r="AD53" s="3">
        <v>50</v>
      </c>
      <c r="AE53" s="3">
        <f t="shared" si="5"/>
        <v>3.339727020690181</v>
      </c>
      <c r="AF53" s="3">
        <f t="shared" si="6"/>
        <v>3.4039578141779643</v>
      </c>
      <c r="AG53" s="3" t="str">
        <f t="shared" si="7"/>
        <v>3.34 - 3.40</v>
      </c>
      <c r="AH53" s="3">
        <f t="shared" si="1"/>
        <v>0</v>
      </c>
      <c r="AI53" s="3">
        <f t="shared" si="2"/>
        <v>0</v>
      </c>
      <c r="AJ53" s="3">
        <f t="shared" si="3"/>
        <v>0</v>
      </c>
      <c r="AK53" s="3">
        <f t="shared" si="4"/>
        <v>28</v>
      </c>
    </row>
    <row r="54" spans="17:37" x14ac:dyDescent="0.25">
      <c r="Q54" s="3">
        <v>0.43</v>
      </c>
      <c r="R54" s="3">
        <f t="shared" si="8"/>
        <v>8.1449216654982948E-5</v>
      </c>
      <c r="S54" s="3">
        <f t="shared" si="9"/>
        <v>0.86407222304790321</v>
      </c>
      <c r="T54" s="3">
        <f t="shared" si="10"/>
        <v>0.83979735304883762</v>
      </c>
      <c r="U54" s="3">
        <f t="shared" si="11"/>
        <v>0.93175576577538965</v>
      </c>
      <c r="X54" s="3">
        <v>51</v>
      </c>
      <c r="Y54" s="3">
        <f>'Risk Analysis - S01'!V55</f>
        <v>0.23600677189593364</v>
      </c>
      <c r="Z54" s="3">
        <f>'Risk Analysis - S10'!V55</f>
        <v>0.58902983840134904</v>
      </c>
      <c r="AA54" s="3">
        <f>'Risk Analysis - S18'!V55</f>
        <v>0.48514001604640833</v>
      </c>
      <c r="AB54" s="3">
        <f>'Risk Analysis - S20'!V55</f>
        <v>1.5617861830073716</v>
      </c>
      <c r="AD54" s="3">
        <v>51</v>
      </c>
      <c r="AE54" s="3">
        <f t="shared" si="5"/>
        <v>3.4039578141779643</v>
      </c>
      <c r="AF54" s="3">
        <f t="shared" si="6"/>
        <v>3.4681886076657475</v>
      </c>
      <c r="AG54" s="3" t="str">
        <f t="shared" si="7"/>
        <v>3.40 - 3.47</v>
      </c>
      <c r="AH54" s="3">
        <f t="shared" si="1"/>
        <v>0</v>
      </c>
      <c r="AI54" s="3">
        <f t="shared" si="2"/>
        <v>0</v>
      </c>
      <c r="AJ54" s="3">
        <f t="shared" si="3"/>
        <v>0</v>
      </c>
      <c r="AK54" s="3">
        <f t="shared" si="4"/>
        <v>27</v>
      </c>
    </row>
    <row r="55" spans="17:37" x14ac:dyDescent="0.25">
      <c r="Q55" s="3">
        <v>0.44</v>
      </c>
      <c r="R55" s="3">
        <f t="shared" si="8"/>
        <v>3.1534214757322765E-5</v>
      </c>
      <c r="S55" s="3">
        <f t="shared" si="9"/>
        <v>0.85865154731805893</v>
      </c>
      <c r="T55" s="3">
        <f t="shared" si="10"/>
        <v>0.82820780856872345</v>
      </c>
      <c r="U55" s="3">
        <f t="shared" si="11"/>
        <v>0.93082497446701817</v>
      </c>
      <c r="X55" s="3">
        <v>52</v>
      </c>
      <c r="Y55" s="3">
        <f>'Risk Analysis - S01'!V56</f>
        <v>0.30119781737983942</v>
      </c>
      <c r="Z55" s="3">
        <f>'Risk Analysis - S10'!V56</f>
        <v>1.1974313976661739</v>
      </c>
      <c r="AA55" s="3">
        <f>'Risk Analysis - S18'!V56</f>
        <v>0.79462776207692232</v>
      </c>
      <c r="AB55" s="3">
        <f>'Risk Analysis - S20'!V56</f>
        <v>2.9039502404457247</v>
      </c>
      <c r="AD55" s="3">
        <v>52</v>
      </c>
      <c r="AE55" s="3">
        <f t="shared" si="5"/>
        <v>3.4681886076657475</v>
      </c>
      <c r="AF55" s="3">
        <f t="shared" si="6"/>
        <v>3.5324194011535308</v>
      </c>
      <c r="AG55" s="3" t="str">
        <f t="shared" si="7"/>
        <v>3.47 - 3.53</v>
      </c>
      <c r="AH55" s="3">
        <f t="shared" si="1"/>
        <v>0</v>
      </c>
      <c r="AI55" s="3">
        <f t="shared" si="2"/>
        <v>0</v>
      </c>
      <c r="AJ55" s="3">
        <f t="shared" si="3"/>
        <v>0</v>
      </c>
      <c r="AK55" s="3">
        <f t="shared" si="4"/>
        <v>11</v>
      </c>
    </row>
    <row r="56" spans="17:37" x14ac:dyDescent="0.25">
      <c r="Q56" s="3">
        <v>0.45</v>
      </c>
      <c r="R56" s="3">
        <f t="shared" si="8"/>
        <v>1.1605985429818944E-5</v>
      </c>
      <c r="S56" s="3">
        <f t="shared" si="9"/>
        <v>0.85308620103825561</v>
      </c>
      <c r="T56" s="3">
        <f t="shared" si="10"/>
        <v>0.81609633184435859</v>
      </c>
      <c r="U56" s="3">
        <f t="shared" si="11"/>
        <v>0.92988443186867664</v>
      </c>
      <c r="X56" s="3">
        <v>53</v>
      </c>
      <c r="Y56" s="3">
        <f>'Risk Analysis - S01'!V57</f>
        <v>0.22411263460928005</v>
      </c>
      <c r="Z56" s="3">
        <f>'Risk Analysis - S10'!V57</f>
        <v>0.46602433685648881</v>
      </c>
      <c r="AA56" s="3">
        <f>'Risk Analysis - S18'!V57</f>
        <v>0.39698923968919103</v>
      </c>
      <c r="AB56" s="3">
        <f>'Risk Analysis - S20'!V57</f>
        <v>0.94601748927937379</v>
      </c>
      <c r="AD56" s="3">
        <v>53</v>
      </c>
      <c r="AE56" s="3">
        <f t="shared" si="5"/>
        <v>3.5324194011535308</v>
      </c>
      <c r="AF56" s="3">
        <f t="shared" si="6"/>
        <v>3.5966501946413141</v>
      </c>
      <c r="AG56" s="3" t="str">
        <f t="shared" si="7"/>
        <v>3.53 - 3.60</v>
      </c>
      <c r="AH56" s="3">
        <f t="shared" si="1"/>
        <v>0</v>
      </c>
      <c r="AI56" s="3">
        <f t="shared" si="2"/>
        <v>0</v>
      </c>
      <c r="AJ56" s="3">
        <f t="shared" si="3"/>
        <v>0</v>
      </c>
      <c r="AK56" s="3">
        <f t="shared" si="4"/>
        <v>14</v>
      </c>
    </row>
    <row r="57" spans="17:37" x14ac:dyDescent="0.25">
      <c r="Q57" s="3">
        <v>0.46</v>
      </c>
      <c r="R57" s="3">
        <f t="shared" si="8"/>
        <v>4.0597324098001764E-6</v>
      </c>
      <c r="S57" s="3">
        <f t="shared" si="9"/>
        <v>0.8473757569554482</v>
      </c>
      <c r="T57" s="3">
        <f t="shared" si="10"/>
        <v>0.80346677256036902</v>
      </c>
      <c r="U57" s="3">
        <f t="shared" si="11"/>
        <v>0.92893408282382961</v>
      </c>
      <c r="X57" s="3">
        <v>54</v>
      </c>
      <c r="Y57" s="3">
        <f>'Risk Analysis - S01'!V58</f>
        <v>0.24565619647796447</v>
      </c>
      <c r="Z57" s="3">
        <f>'Risk Analysis - S10'!V58</f>
        <v>0.69904246072079479</v>
      </c>
      <c r="AA57" s="3">
        <f>'Risk Analysis - S18'!V58</f>
        <v>0.58363732401239965</v>
      </c>
      <c r="AB57" s="3">
        <f>'Risk Analysis - S20'!V58</f>
        <v>2.7386194487499038</v>
      </c>
      <c r="AD57" s="3">
        <v>54</v>
      </c>
      <c r="AE57" s="3">
        <f t="shared" si="5"/>
        <v>3.5966501946413141</v>
      </c>
      <c r="AF57" s="3">
        <f t="shared" si="6"/>
        <v>3.6608809881290973</v>
      </c>
      <c r="AG57" s="3" t="str">
        <f t="shared" si="7"/>
        <v>3.60 - 3.66</v>
      </c>
      <c r="AH57" s="3">
        <f t="shared" si="1"/>
        <v>0</v>
      </c>
      <c r="AI57" s="3">
        <f t="shared" si="2"/>
        <v>0</v>
      </c>
      <c r="AJ57" s="3">
        <f t="shared" si="3"/>
        <v>0</v>
      </c>
      <c r="AK57" s="3">
        <f t="shared" si="4"/>
        <v>20</v>
      </c>
    </row>
    <row r="58" spans="17:37" x14ac:dyDescent="0.25">
      <c r="Q58" s="3">
        <v>0.47</v>
      </c>
      <c r="R58" s="3">
        <f t="shared" si="8"/>
        <v>1.3494249880841025E-6</v>
      </c>
      <c r="S58" s="3">
        <f t="shared" si="9"/>
        <v>0.84151995334661223</v>
      </c>
      <c r="T58" s="3">
        <f t="shared" si="10"/>
        <v>0.79032543238614761</v>
      </c>
      <c r="U58" s="3">
        <f t="shared" si="11"/>
        <v>0.92797387257586106</v>
      </c>
      <c r="X58" s="3">
        <v>55</v>
      </c>
      <c r="Y58" s="3">
        <f>'Risk Analysis - S01'!V59</f>
        <v>0.22594540719354206</v>
      </c>
      <c r="Z58" s="3">
        <f>'Risk Analysis - S10'!V59</f>
        <v>0.50647779829691564</v>
      </c>
      <c r="AA58" s="3">
        <f>'Risk Analysis - S18'!V59</f>
        <v>0.46732821011632525</v>
      </c>
      <c r="AB58" s="3">
        <f>'Risk Analysis - S20'!V59</f>
        <v>1.7544190558355111</v>
      </c>
      <c r="AD58" s="3">
        <v>55</v>
      </c>
      <c r="AE58" s="3">
        <f t="shared" si="5"/>
        <v>3.6608809881290973</v>
      </c>
      <c r="AF58" s="3">
        <f t="shared" si="6"/>
        <v>3.7251117816168806</v>
      </c>
      <c r="AG58" s="3" t="str">
        <f t="shared" si="7"/>
        <v>3.66 - 3.73</v>
      </c>
      <c r="AH58" s="3">
        <f t="shared" si="1"/>
        <v>0</v>
      </c>
      <c r="AI58" s="3">
        <f t="shared" si="2"/>
        <v>0</v>
      </c>
      <c r="AJ58" s="3">
        <f t="shared" si="3"/>
        <v>0</v>
      </c>
      <c r="AK58" s="3">
        <f t="shared" si="4"/>
        <v>11</v>
      </c>
    </row>
    <row r="59" spans="17:37" x14ac:dyDescent="0.25">
      <c r="Q59" s="3">
        <v>0.48</v>
      </c>
      <c r="R59" s="3">
        <f t="shared" si="8"/>
        <v>4.2615275175350575E-7</v>
      </c>
      <c r="S59" s="3">
        <f t="shared" si="9"/>
        <v>0.83551869876057572</v>
      </c>
      <c r="T59" s="3">
        <f t="shared" si="10"/>
        <v>0.77668112534591793</v>
      </c>
      <c r="U59" s="3">
        <f t="shared" si="11"/>
        <v>0.92700374678039932</v>
      </c>
      <c r="X59" s="3">
        <v>56</v>
      </c>
      <c r="Y59" s="3">
        <f>'Risk Analysis - S01'!V60</f>
        <v>0.20617581350974012</v>
      </c>
      <c r="Z59" s="3">
        <f>'Risk Analysis - S10'!V60</f>
        <v>0.317241719833606</v>
      </c>
      <c r="AA59" s="3">
        <f>'Risk Analysis - S18'!V60</f>
        <v>0.36097569643089472</v>
      </c>
      <c r="AB59" s="3">
        <f>'Risk Analysis - S20'!V60</f>
        <v>1.0404357661386816</v>
      </c>
      <c r="AD59" s="3">
        <v>56</v>
      </c>
      <c r="AE59" s="3">
        <f t="shared" si="5"/>
        <v>3.7251117816168806</v>
      </c>
      <c r="AF59" s="3">
        <f t="shared" si="6"/>
        <v>3.7893425751046639</v>
      </c>
      <c r="AG59" s="3" t="str">
        <f t="shared" si="7"/>
        <v>3.73 - 3.79</v>
      </c>
      <c r="AH59" s="3">
        <f t="shared" si="1"/>
        <v>0</v>
      </c>
      <c r="AI59" s="3">
        <f t="shared" si="2"/>
        <v>0</v>
      </c>
      <c r="AJ59" s="3">
        <f t="shared" si="3"/>
        <v>0</v>
      </c>
      <c r="AK59" s="3">
        <f t="shared" si="4"/>
        <v>16</v>
      </c>
    </row>
    <row r="60" spans="17:37" x14ac:dyDescent="0.25">
      <c r="Q60" s="3">
        <v>0.49</v>
      </c>
      <c r="R60" s="3">
        <f t="shared" si="8"/>
        <v>1.2784503022889027E-7</v>
      </c>
      <c r="S60" s="3">
        <f t="shared" si="9"/>
        <v>0.82937207646610078</v>
      </c>
      <c r="T60" s="3">
        <f t="shared" si="10"/>
        <v>0.76254521848916534</v>
      </c>
      <c r="U60" s="3">
        <f t="shared" si="11"/>
        <v>0.92602365151768973</v>
      </c>
      <c r="X60" s="3">
        <v>57</v>
      </c>
      <c r="Y60" s="3">
        <f>'Risk Analysis - S01'!V61</f>
        <v>0.3044656153385677</v>
      </c>
      <c r="Z60" s="3">
        <f>'Risk Analysis - S10'!V61</f>
        <v>1.2296946615311153</v>
      </c>
      <c r="AA60" s="3">
        <f>'Risk Analysis - S18'!V61</f>
        <v>0.81480391158517385</v>
      </c>
      <c r="AB60" s="3">
        <f>'Risk Analysis - S20'!V61</f>
        <v>3.0881844312346023</v>
      </c>
      <c r="AD60" s="3">
        <v>57</v>
      </c>
      <c r="AE60" s="3">
        <f t="shared" si="5"/>
        <v>3.7893425751046639</v>
      </c>
      <c r="AF60" s="3">
        <f t="shared" si="6"/>
        <v>3.8535733685924471</v>
      </c>
      <c r="AG60" s="3" t="str">
        <f t="shared" si="7"/>
        <v>3.79 - 3.85</v>
      </c>
      <c r="AH60" s="3">
        <f t="shared" si="1"/>
        <v>0</v>
      </c>
      <c r="AI60" s="3">
        <f t="shared" si="2"/>
        <v>0</v>
      </c>
      <c r="AJ60" s="3">
        <f t="shared" si="3"/>
        <v>0</v>
      </c>
      <c r="AK60" s="3">
        <f t="shared" si="4"/>
        <v>17</v>
      </c>
    </row>
    <row r="61" spans="17:37" x14ac:dyDescent="0.25">
      <c r="Q61" s="3">
        <v>0.5</v>
      </c>
      <c r="R61" s="3">
        <f t="shared" si="8"/>
        <v>3.6429042338248507E-8</v>
      </c>
      <c r="S61" s="3">
        <f t="shared" si="9"/>
        <v>0.82308034858529922</v>
      </c>
      <c r="T61" s="3">
        <f t="shared" si="10"/>
        <v>0.74793165163834519</v>
      </c>
      <c r="U61" s="3">
        <f t="shared" si="11"/>
        <v>0.92503353330500904</v>
      </c>
      <c r="X61" s="3">
        <v>58</v>
      </c>
      <c r="Y61" s="3">
        <f>'Risk Analysis - S01'!V62</f>
        <v>0.31985149314803696</v>
      </c>
      <c r="Z61" s="3">
        <f>'Risk Analysis - S10'!V62</f>
        <v>1.372559332536013</v>
      </c>
      <c r="AA61" s="3">
        <f>'Risk Analysis - S18'!V62</f>
        <v>0.88593160577153163</v>
      </c>
      <c r="AB61" s="3">
        <f>'Risk Analysis - S20'!V62</f>
        <v>3.3470279753607262</v>
      </c>
      <c r="AD61" s="3">
        <v>58</v>
      </c>
      <c r="AE61" s="3">
        <f t="shared" si="5"/>
        <v>3.8535733685924471</v>
      </c>
      <c r="AF61" s="3">
        <f t="shared" si="6"/>
        <v>3.9178041620802304</v>
      </c>
      <c r="AG61" s="3" t="str">
        <f t="shared" si="7"/>
        <v>3.85 - 3.92</v>
      </c>
      <c r="AH61" s="3">
        <f t="shared" si="1"/>
        <v>0</v>
      </c>
      <c r="AI61" s="3">
        <f t="shared" si="2"/>
        <v>0</v>
      </c>
      <c r="AJ61" s="3">
        <f t="shared" si="3"/>
        <v>0</v>
      </c>
      <c r="AK61" s="3">
        <f t="shared" si="4"/>
        <v>16</v>
      </c>
    </row>
    <row r="62" spans="17:37" x14ac:dyDescent="0.25">
      <c r="Q62" s="3">
        <v>0.51</v>
      </c>
      <c r="R62" s="3">
        <f t="shared" si="8"/>
        <v>9.8583918806127713E-9</v>
      </c>
      <c r="S62" s="3">
        <f t="shared" si="9"/>
        <v>0.81664395989209593</v>
      </c>
      <c r="T62" s="3">
        <f t="shared" si="10"/>
        <v>0.73285693522014395</v>
      </c>
      <c r="U62" s="3">
        <f t="shared" si="11"/>
        <v>0.92403333910912056</v>
      </c>
      <c r="X62" s="3">
        <v>59</v>
      </c>
      <c r="Y62" s="3">
        <f>'Risk Analysis - S01'!V63</f>
        <v>0.25729583710054776</v>
      </c>
      <c r="Z62" s="3">
        <f>'Risk Analysis - S10'!V63</f>
        <v>0.78961726554426881</v>
      </c>
      <c r="AA62" s="3">
        <f>'Risk Analysis - S18'!V63</f>
        <v>0.59123719057111657</v>
      </c>
      <c r="AB62" s="3">
        <f>'Risk Analysis - S20'!V63</f>
        <v>2.1052020572763688</v>
      </c>
      <c r="AD62" s="3">
        <v>59</v>
      </c>
      <c r="AE62" s="3">
        <f t="shared" si="5"/>
        <v>3.9178041620802304</v>
      </c>
      <c r="AF62" s="3">
        <f t="shared" si="6"/>
        <v>3.9820349555680137</v>
      </c>
      <c r="AG62" s="3" t="str">
        <f t="shared" si="7"/>
        <v>3.92 - 3.98</v>
      </c>
      <c r="AH62" s="3">
        <f t="shared" si="1"/>
        <v>0</v>
      </c>
      <c r="AI62" s="3">
        <f t="shared" si="2"/>
        <v>0</v>
      </c>
      <c r="AJ62" s="3">
        <f t="shared" si="3"/>
        <v>0</v>
      </c>
      <c r="AK62" s="3">
        <f t="shared" si="4"/>
        <v>15</v>
      </c>
    </row>
    <row r="63" spans="17:37" x14ac:dyDescent="0.25">
      <c r="Q63" s="3">
        <v>0.52</v>
      </c>
      <c r="R63" s="3">
        <f t="shared" si="8"/>
        <v>2.5334532249843278E-9</v>
      </c>
      <c r="S63" s="3">
        <f t="shared" si="9"/>
        <v>0.81006354125618696</v>
      </c>
      <c r="T63" s="3">
        <f t="shared" si="10"/>
        <v>0.71734012543972081</v>
      </c>
      <c r="U63" s="3">
        <f t="shared" si="11"/>
        <v>0.92302301635876882</v>
      </c>
      <c r="X63" s="3">
        <v>60</v>
      </c>
      <c r="Y63" s="3">
        <f>'Risk Analysis - S01'!V64</f>
        <v>0.29644277679549691</v>
      </c>
      <c r="Z63" s="3">
        <f>'Risk Analysis - S10'!V64</f>
        <v>1.1488080536531098</v>
      </c>
      <c r="AA63" s="3">
        <f>'Risk Analysis - S18'!V64</f>
        <v>0.76084355798381753</v>
      </c>
      <c r="AB63" s="3">
        <f>'Risk Analysis - S20'!V64</f>
        <v>2.5454021447160442</v>
      </c>
      <c r="AD63" s="3">
        <v>60</v>
      </c>
      <c r="AE63" s="3">
        <f t="shared" si="5"/>
        <v>3.9820349555680137</v>
      </c>
      <c r="AF63" s="3">
        <f t="shared" si="6"/>
        <v>4.0462657490557969</v>
      </c>
      <c r="AG63" s="3" t="str">
        <f t="shared" si="7"/>
        <v>3.98 - 4.05</v>
      </c>
      <c r="AH63" s="3">
        <f t="shared" si="1"/>
        <v>0</v>
      </c>
      <c r="AI63" s="3">
        <f t="shared" si="2"/>
        <v>0</v>
      </c>
      <c r="AJ63" s="3">
        <f t="shared" si="3"/>
        <v>0</v>
      </c>
      <c r="AK63" s="3">
        <f t="shared" si="4"/>
        <v>8</v>
      </c>
    </row>
    <row r="64" spans="17:37" x14ac:dyDescent="0.25">
      <c r="Q64" s="3">
        <v>0.53</v>
      </c>
      <c r="R64" s="3">
        <f t="shared" si="8"/>
        <v>6.1819671604013138E-10</v>
      </c>
      <c r="S64" s="3">
        <f t="shared" si="9"/>
        <v>0.80333991271376659</v>
      </c>
      <c r="T64" s="3">
        <f t="shared" si="10"/>
        <v>0.7014027763307249</v>
      </c>
      <c r="U64" s="3">
        <f t="shared" si="11"/>
        <v>0.92200251295720781</v>
      </c>
      <c r="X64" s="3">
        <v>61</v>
      </c>
      <c r="Y64" s="3">
        <f>'Risk Analysis - S01'!V65</f>
        <v>0.29498982701763687</v>
      </c>
      <c r="Z64" s="3">
        <f>'Risk Analysis - S10'!V65</f>
        <v>1.1325855389465747</v>
      </c>
      <c r="AA64" s="3">
        <f>'Risk Analysis - S18'!V65</f>
        <v>0.74691659351650619</v>
      </c>
      <c r="AB64" s="3">
        <f>'Risk Analysis - S20'!V65</f>
        <v>2.3611417982033527</v>
      </c>
      <c r="AD64" s="3">
        <v>61</v>
      </c>
      <c r="AE64" s="3">
        <f t="shared" si="5"/>
        <v>4.0462657490557969</v>
      </c>
      <c r="AF64" s="3">
        <f t="shared" si="6"/>
        <v>4.1104965425435802</v>
      </c>
      <c r="AG64" s="3" t="str">
        <f t="shared" si="7"/>
        <v>4.05 - 4.11</v>
      </c>
      <c r="AH64" s="3">
        <f t="shared" si="1"/>
        <v>0</v>
      </c>
      <c r="AI64" s="3">
        <f t="shared" si="2"/>
        <v>0</v>
      </c>
      <c r="AJ64" s="3">
        <f t="shared" si="3"/>
        <v>0</v>
      </c>
      <c r="AK64" s="3">
        <f t="shared" si="4"/>
        <v>14</v>
      </c>
    </row>
    <row r="65" spans="17:37" x14ac:dyDescent="0.25">
      <c r="Q65" s="3">
        <v>0.54</v>
      </c>
      <c r="R65" s="3">
        <f t="shared" si="8"/>
        <v>1.4322198982341661E-10</v>
      </c>
      <c r="S65" s="3">
        <f t="shared" si="9"/>
        <v>0.79647408614723103</v>
      </c>
      <c r="T65" s="3">
        <f t="shared" si="10"/>
        <v>0.68506886850333337</v>
      </c>
      <c r="U65" s="3">
        <f t="shared" si="11"/>
        <v>0.9209717772947621</v>
      </c>
      <c r="X65" s="3">
        <v>62</v>
      </c>
      <c r="Y65" s="3">
        <f>'Risk Analysis - S01'!V66</f>
        <v>0.24419459531950877</v>
      </c>
      <c r="Z65" s="3">
        <f>'Risk Analysis - S10'!V66</f>
        <v>0.67117316655649406</v>
      </c>
      <c r="AA65" s="3">
        <f>'Risk Analysis - S18'!V66</f>
        <v>0.53913649231085869</v>
      </c>
      <c r="AB65" s="3">
        <f>'Risk Analysis - S20'!V66</f>
        <v>1.9858426694603397</v>
      </c>
      <c r="AD65" s="3">
        <v>62</v>
      </c>
      <c r="AE65" s="3">
        <f t="shared" si="5"/>
        <v>4.1104965425435802</v>
      </c>
      <c r="AF65" s="3">
        <f t="shared" si="6"/>
        <v>4.1747273360313635</v>
      </c>
      <c r="AG65" s="3" t="str">
        <f t="shared" si="7"/>
        <v>4.11 - 4.17</v>
      </c>
      <c r="AH65" s="3">
        <f t="shared" si="1"/>
        <v>0</v>
      </c>
      <c r="AI65" s="3">
        <f t="shared" si="2"/>
        <v>0</v>
      </c>
      <c r="AJ65" s="3">
        <f t="shared" si="3"/>
        <v>0</v>
      </c>
      <c r="AK65" s="3">
        <f t="shared" si="4"/>
        <v>14</v>
      </c>
    </row>
    <row r="66" spans="17:37" x14ac:dyDescent="0.25">
      <c r="Q66" s="3">
        <v>0.55000000000000004</v>
      </c>
      <c r="R66" s="3">
        <f t="shared" si="8"/>
        <v>3.1501246056109267E-11</v>
      </c>
      <c r="S66" s="3">
        <f t="shared" si="9"/>
        <v>0.78946726755709284</v>
      </c>
      <c r="T66" s="3">
        <f t="shared" si="10"/>
        <v>0.66836471471353853</v>
      </c>
      <c r="U66" s="3">
        <f t="shared" si="11"/>
        <v>0.91993075826141912</v>
      </c>
      <c r="X66" s="3">
        <v>63</v>
      </c>
      <c r="Y66" s="3">
        <f>'Risk Analysis - S01'!V67</f>
        <v>0.26870280110805628</v>
      </c>
      <c r="Z66" s="3">
        <f>'Risk Analysis - S10'!V67</f>
        <v>0.90193550768387032</v>
      </c>
      <c r="AA66" s="3">
        <f>'Risk Analysis - S18'!V67</f>
        <v>0.66086461840780308</v>
      </c>
      <c r="AB66" s="3">
        <f>'Risk Analysis - S20'!V67</f>
        <v>2.6745415190228767</v>
      </c>
      <c r="AD66" s="3">
        <v>63</v>
      </c>
      <c r="AE66" s="3">
        <f t="shared" si="5"/>
        <v>4.1747273360313635</v>
      </c>
      <c r="AF66" s="3">
        <f t="shared" si="6"/>
        <v>4.2389581295191467</v>
      </c>
      <c r="AG66" s="3" t="str">
        <f t="shared" si="7"/>
        <v>4.17 - 4.24</v>
      </c>
      <c r="AH66" s="3">
        <f t="shared" si="1"/>
        <v>0</v>
      </c>
      <c r="AI66" s="3">
        <f t="shared" si="2"/>
        <v>0</v>
      </c>
      <c r="AJ66" s="3">
        <f t="shared" si="3"/>
        <v>0</v>
      </c>
      <c r="AK66" s="3">
        <f t="shared" si="4"/>
        <v>8</v>
      </c>
    </row>
    <row r="67" spans="17:37" x14ac:dyDescent="0.25">
      <c r="Q67" s="3">
        <v>0.56000000000000005</v>
      </c>
      <c r="R67" s="3">
        <f t="shared" si="8"/>
        <v>6.5772942647868149E-12</v>
      </c>
      <c r="S67" s="3">
        <f t="shared" si="9"/>
        <v>0.78232085891045999</v>
      </c>
      <c r="T67" s="3">
        <f t="shared" si="10"/>
        <v>0.65131884268448426</v>
      </c>
      <c r="U67" s="3">
        <f t="shared" si="11"/>
        <v>0.91887940525944634</v>
      </c>
      <c r="X67" s="3">
        <v>64</v>
      </c>
      <c r="Y67" s="3">
        <f>'Risk Analysis - S01'!V68</f>
        <v>0.24917279761563621</v>
      </c>
      <c r="Z67" s="3">
        <f>'Risk Analysis - S10'!V68</f>
        <v>0.72227492162784523</v>
      </c>
      <c r="AA67" s="3">
        <f>'Risk Analysis - S18'!V68</f>
        <v>0.57502481675054418</v>
      </c>
      <c r="AB67" s="3">
        <f>'Risk Analysis - S20'!V68</f>
        <v>2.3308096839411987</v>
      </c>
      <c r="AD67" s="3">
        <v>64</v>
      </c>
      <c r="AE67" s="3">
        <f t="shared" si="5"/>
        <v>4.2389581295191467</v>
      </c>
      <c r="AF67" s="3">
        <f t="shared" si="6"/>
        <v>4.30318892300693</v>
      </c>
      <c r="AG67" s="3" t="str">
        <f t="shared" si="7"/>
        <v>4.24 - 4.30</v>
      </c>
      <c r="AH67" s="3">
        <f t="shared" si="1"/>
        <v>0</v>
      </c>
      <c r="AI67" s="3">
        <f t="shared" si="2"/>
        <v>0</v>
      </c>
      <c r="AJ67" s="3">
        <f t="shared" si="3"/>
        <v>0</v>
      </c>
      <c r="AK67" s="3">
        <f t="shared" si="4"/>
        <v>11</v>
      </c>
    </row>
    <row r="68" spans="17:37" x14ac:dyDescent="0.25">
      <c r="Q68" s="3">
        <v>0.56999999999999995</v>
      </c>
      <c r="R68" s="3">
        <f t="shared" si="8"/>
        <v>1.3036238755148588E-12</v>
      </c>
      <c r="S68" s="3">
        <f t="shared" si="9"/>
        <v>0.77503645955164679</v>
      </c>
      <c r="T68" s="3">
        <f t="shared" si="10"/>
        <v>0.63396185591961873</v>
      </c>
      <c r="U68" s="3">
        <f t="shared" si="11"/>
        <v>0.91781766821603339</v>
      </c>
      <c r="X68" s="3">
        <v>65</v>
      </c>
      <c r="Y68" s="3">
        <f>'Risk Analysis - S01'!V69</f>
        <v>0.30186972413302182</v>
      </c>
      <c r="Z68" s="3">
        <f>'Risk Analysis - S10'!V69</f>
        <v>1.2291853345699451</v>
      </c>
      <c r="AA68" s="3">
        <f>'Risk Analysis - S18'!V69</f>
        <v>0.86509007964238316</v>
      </c>
      <c r="AB68" s="3">
        <f>'Risk Analysis - S20'!V69</f>
        <v>4.8618353449087959</v>
      </c>
      <c r="AD68" s="3">
        <v>65</v>
      </c>
      <c r="AE68" s="3">
        <f t="shared" si="5"/>
        <v>4.30318892300693</v>
      </c>
      <c r="AF68" s="3">
        <f t="shared" si="6"/>
        <v>4.3674197164947133</v>
      </c>
      <c r="AG68" s="3" t="str">
        <f t="shared" si="7"/>
        <v>4.30 - 4.37</v>
      </c>
      <c r="AH68" s="3">
        <f t="shared" si="1"/>
        <v>0</v>
      </c>
      <c r="AI68" s="3">
        <f t="shared" si="2"/>
        <v>0</v>
      </c>
      <c r="AJ68" s="3">
        <f t="shared" si="3"/>
        <v>0</v>
      </c>
      <c r="AK68" s="3">
        <f t="shared" si="4"/>
        <v>11</v>
      </c>
    </row>
    <row r="69" spans="17:37" x14ac:dyDescent="0.25">
      <c r="Q69" s="3">
        <v>0.57999999999999996</v>
      </c>
      <c r="R69" s="3">
        <f t="shared" si="8"/>
        <v>2.4524826613969708E-13</v>
      </c>
      <c r="S69" s="3">
        <f t="shared" si="9"/>
        <v>0.76761586716178054</v>
      </c>
      <c r="T69" s="3">
        <f t="shared" si="10"/>
        <v>0.61632627355242597</v>
      </c>
      <c r="U69" s="3">
        <f t="shared" si="11"/>
        <v>0.91674549759595603</v>
      </c>
      <c r="X69" s="3">
        <v>66</v>
      </c>
      <c r="Y69" s="3">
        <f>'Risk Analysis - S01'!V70</f>
        <v>0.33197647967464999</v>
      </c>
      <c r="Z69" s="3">
        <f>'Risk Analysis - S10'!V70</f>
        <v>1.4888027472554848</v>
      </c>
      <c r="AA69" s="3">
        <f>'Risk Analysis - S18'!V70</f>
        <v>0.951639925224396</v>
      </c>
      <c r="AB69" s="3">
        <f>'Risk Analysis - S20'!V70</f>
        <v>3.8363877386845937</v>
      </c>
      <c r="AD69" s="3">
        <v>66</v>
      </c>
      <c r="AE69" s="3">
        <f t="shared" si="5"/>
        <v>4.3674197164947133</v>
      </c>
      <c r="AF69" s="3">
        <f t="shared" si="6"/>
        <v>4.4316505099824965</v>
      </c>
      <c r="AG69" s="3" t="str">
        <f t="shared" si="7"/>
        <v>4.37 - 4.43</v>
      </c>
      <c r="AH69" s="3">
        <f t="shared" ref="AH69:AH103" si="12">COUNTIFS($Y$4:$Y$2003, "&gt;=" &amp; AE69, $Y$4:$Y$2003, "&lt;" &amp; AF69)</f>
        <v>0</v>
      </c>
      <c r="AI69" s="3">
        <f t="shared" ref="AI69:AI103" si="13">COUNTIFS($Z$4:$Z$2003, "&gt;=" &amp; AE69, $Z$4:$Z$2003, "&lt;" &amp; AF69)</f>
        <v>0</v>
      </c>
      <c r="AJ69" s="3">
        <f t="shared" ref="AJ69:AJ103" si="14">COUNTIFS($AA$4:$AA$2003, "&gt;=" &amp; AE69, $AA$4:$AA$2003, "&lt;" &amp; AF69)</f>
        <v>0</v>
      </c>
      <c r="AK69" s="3">
        <f t="shared" ref="AK69:AK103" si="15">COUNTIFS($AB$4:$AB$2003, "&gt;=" &amp; AE69, $AB$4:$AB$2003, "&lt;" &amp; AF69)</f>
        <v>13</v>
      </c>
    </row>
    <row r="70" spans="17:37" x14ac:dyDescent="0.25">
      <c r="Q70" s="3">
        <v>0.59</v>
      </c>
      <c r="R70" s="3">
        <f t="shared" si="8"/>
        <v>4.3742787170231168E-14</v>
      </c>
      <c r="S70" s="3">
        <f t="shared" si="9"/>
        <v>0.76006107825564895</v>
      </c>
      <c r="T70" s="3">
        <f t="shared" si="10"/>
        <v>0.59844635057311635</v>
      </c>
      <c r="U70" s="3">
        <f t="shared" si="11"/>
        <v>0.91566284441425694</v>
      </c>
      <c r="X70" s="3">
        <v>67</v>
      </c>
      <c r="Y70" s="3">
        <f>'Risk Analysis - S01'!V71</f>
        <v>0.24512124615861339</v>
      </c>
      <c r="Z70" s="3">
        <f>'Risk Analysis - S10'!V71</f>
        <v>0.67073755038174265</v>
      </c>
      <c r="AA70" s="3">
        <f>'Risk Analysis - S18'!V71</f>
        <v>0.51955599314870637</v>
      </c>
      <c r="AB70" s="3">
        <f>'Risk Analysis - S20'!V71</f>
        <v>1.6207933182124217</v>
      </c>
      <c r="AD70" s="3">
        <v>67</v>
      </c>
      <c r="AE70" s="3">
        <f t="shared" ref="AE70:AE133" si="16">AF69</f>
        <v>4.4316505099824965</v>
      </c>
      <c r="AF70" s="3">
        <f t="shared" ref="AF70:AF133" si="17">((MAX($U$3:$U$6)-MIN($T$3:$T$6))/MAX($AD$4:$AD$1004)) + AE70</f>
        <v>4.4958813034702798</v>
      </c>
      <c r="AG70" s="3" t="str">
        <f t="shared" si="7"/>
        <v>4.43 - 4.50</v>
      </c>
      <c r="AH70" s="3">
        <f t="shared" si="12"/>
        <v>0</v>
      </c>
      <c r="AI70" s="3">
        <f t="shared" si="13"/>
        <v>0</v>
      </c>
      <c r="AJ70" s="3">
        <f t="shared" si="14"/>
        <v>0</v>
      </c>
      <c r="AK70" s="3">
        <f t="shared" si="15"/>
        <v>12</v>
      </c>
    </row>
    <row r="71" spans="17:37" x14ac:dyDescent="0.25">
      <c r="Q71" s="3">
        <v>0.6</v>
      </c>
      <c r="R71" s="3">
        <f t="shared" si="8"/>
        <v>7.4384942649885488E-15</v>
      </c>
      <c r="S71" s="3">
        <f t="shared" si="9"/>
        <v>0.75237428820549046</v>
      </c>
      <c r="T71" s="3">
        <f t="shared" si="10"/>
        <v>0.58035788005354227</v>
      </c>
      <c r="U71" s="3">
        <f t="shared" si="11"/>
        <v>0.91456966024894282</v>
      </c>
      <c r="X71" s="3">
        <v>68</v>
      </c>
      <c r="Y71" s="3">
        <f>'Risk Analysis - S01'!V72</f>
        <v>0.33898609942385932</v>
      </c>
      <c r="Z71" s="3">
        <f>'Risk Analysis - S10'!V72</f>
        <v>1.5699702074508739</v>
      </c>
      <c r="AA71" s="3">
        <f>'Risk Analysis - S18'!V72</f>
        <v>1.0264940069593955</v>
      </c>
      <c r="AB71" s="3">
        <f>'Risk Analysis - S20'!V72</f>
        <v>5.4341059930993207</v>
      </c>
      <c r="AD71" s="3">
        <v>68</v>
      </c>
      <c r="AE71" s="3">
        <f t="shared" si="16"/>
        <v>4.4958813034702798</v>
      </c>
      <c r="AF71" s="3">
        <f t="shared" si="17"/>
        <v>4.5601120969580631</v>
      </c>
      <c r="AG71" s="3" t="str">
        <f t="shared" si="7"/>
        <v>4.50 - 4.56</v>
      </c>
      <c r="AH71" s="3">
        <f t="shared" si="12"/>
        <v>0</v>
      </c>
      <c r="AI71" s="3">
        <f t="shared" si="13"/>
        <v>0</v>
      </c>
      <c r="AJ71" s="3">
        <f t="shared" si="14"/>
        <v>0</v>
      </c>
      <c r="AK71" s="3">
        <f t="shared" si="15"/>
        <v>9</v>
      </c>
    </row>
    <row r="72" spans="17:37" x14ac:dyDescent="0.25">
      <c r="Q72" s="3">
        <v>0.61</v>
      </c>
      <c r="R72" s="3">
        <f t="shared" si="8"/>
        <v>0</v>
      </c>
      <c r="S72" s="3">
        <f t="shared" si="9"/>
        <v>0.74455789078295687</v>
      </c>
      <c r="T72" s="3">
        <f>1-_xlfn.NORM.DIST(Q72,$R$5,$S$5,TRUE)</f>
        <v>0.56209797925260774</v>
      </c>
      <c r="U72" s="3">
        <f t="shared" si="11"/>
        <v>0.91346589725369332</v>
      </c>
      <c r="X72" s="3">
        <v>69</v>
      </c>
      <c r="Y72" s="3">
        <f>'Risk Analysis - S01'!V73</f>
        <v>0.27349630401973984</v>
      </c>
      <c r="Z72" s="3">
        <f>'Risk Analysis - S10'!V73</f>
        <v>0.94575877340644021</v>
      </c>
      <c r="AA72" s="3">
        <f>'Risk Analysis - S18'!V73</f>
        <v>0.68121226596619777</v>
      </c>
      <c r="AB72" s="3">
        <f>'Risk Analysis - S20'!V73</f>
        <v>2.7346196938054277</v>
      </c>
      <c r="AD72" s="3">
        <v>69</v>
      </c>
      <c r="AE72" s="3">
        <f t="shared" si="16"/>
        <v>4.5601120969580631</v>
      </c>
      <c r="AF72" s="3">
        <f t="shared" si="17"/>
        <v>4.6243428904458463</v>
      </c>
      <c r="AG72" s="3" t="str">
        <f t="shared" si="7"/>
        <v>4.56 - 4.62</v>
      </c>
      <c r="AH72" s="3">
        <f t="shared" si="12"/>
        <v>0</v>
      </c>
      <c r="AI72" s="3">
        <f t="shared" si="13"/>
        <v>0</v>
      </c>
      <c r="AJ72" s="3">
        <f t="shared" si="14"/>
        <v>0</v>
      </c>
      <c r="AK72" s="3">
        <f t="shared" si="15"/>
        <v>11</v>
      </c>
    </row>
    <row r="73" spans="17:37" x14ac:dyDescent="0.25">
      <c r="Q73" s="3">
        <v>0.62</v>
      </c>
      <c r="R73" s="3">
        <f t="shared" si="8"/>
        <v>0</v>
      </c>
      <c r="S73" s="3">
        <f t="shared" si="9"/>
        <v>0.73661447721207396</v>
      </c>
      <c r="T73" s="3">
        <f t="shared" si="10"/>
        <v>0.54370486172070076</v>
      </c>
      <c r="U73" s="3">
        <f t="shared" si="11"/>
        <v>0.91235150817057875</v>
      </c>
      <c r="X73" s="3">
        <v>70</v>
      </c>
      <c r="Y73" s="3">
        <f>'Risk Analysis - S01'!V74</f>
        <v>0.25660160522338865</v>
      </c>
      <c r="Z73" s="3">
        <f>'Risk Analysis - S10'!V74</f>
        <v>0.78303471597477914</v>
      </c>
      <c r="AA73" s="3">
        <f>'Risk Analysis - S18'!V74</f>
        <v>0.58766799794634894</v>
      </c>
      <c r="AB73" s="3">
        <f>'Risk Analysis - S20'!V74</f>
        <v>2.0851834396149385</v>
      </c>
      <c r="AD73" s="3">
        <v>70</v>
      </c>
      <c r="AE73" s="3">
        <f t="shared" si="16"/>
        <v>4.6243428904458463</v>
      </c>
      <c r="AF73" s="3">
        <f t="shared" si="17"/>
        <v>4.6885736839336296</v>
      </c>
      <c r="AG73" s="3" t="str">
        <f t="shared" ref="AG73:AG136" si="18">TEXT(AE73,"0.00") &amp; " - " &amp; TEXT(AF73,"0.00")</f>
        <v>4.62 - 4.69</v>
      </c>
      <c r="AH73" s="3">
        <f t="shared" si="12"/>
        <v>0</v>
      </c>
      <c r="AI73" s="3">
        <f t="shared" si="13"/>
        <v>0</v>
      </c>
      <c r="AJ73" s="3">
        <f t="shared" si="14"/>
        <v>0</v>
      </c>
      <c r="AK73" s="3">
        <f t="shared" si="15"/>
        <v>4</v>
      </c>
    </row>
    <row r="74" spans="17:37" x14ac:dyDescent="0.25">
      <c r="Q74" s="3">
        <v>0.63</v>
      </c>
      <c r="R74" s="3">
        <f t="shared" si="8"/>
        <v>0</v>
      </c>
      <c r="S74" s="3">
        <f t="shared" si="9"/>
        <v>0.72854683472767467</v>
      </c>
      <c r="T74" s="3">
        <f t="shared" si="10"/>
        <v>0.52521759772874277</v>
      </c>
      <c r="U74" s="3">
        <f t="shared" si="11"/>
        <v>0.91122644634278505</v>
      </c>
      <c r="X74" s="3">
        <v>71</v>
      </c>
      <c r="Y74" s="3">
        <f>'Risk Analysis - S01'!V75</f>
        <v>0.29659296551546493</v>
      </c>
      <c r="Z74" s="3">
        <f>'Risk Analysis - S10'!V75</f>
        <v>1.1465402187985831</v>
      </c>
      <c r="AA74" s="3">
        <f>'Risk Analysis - S18'!V75</f>
        <v>0.75186961389270923</v>
      </c>
      <c r="AB74" s="3">
        <f>'Risk Analysis - S20'!V75</f>
        <v>2.3291636817640202</v>
      </c>
      <c r="AD74" s="3">
        <v>71</v>
      </c>
      <c r="AE74" s="3">
        <f t="shared" si="16"/>
        <v>4.6885736839336296</v>
      </c>
      <c r="AF74" s="3">
        <f t="shared" si="17"/>
        <v>4.7528044774214129</v>
      </c>
      <c r="AG74" s="3" t="str">
        <f t="shared" si="18"/>
        <v>4.69 - 4.75</v>
      </c>
      <c r="AH74" s="3">
        <f t="shared" si="12"/>
        <v>0</v>
      </c>
      <c r="AI74" s="3">
        <f t="shared" si="13"/>
        <v>0</v>
      </c>
      <c r="AJ74" s="3">
        <f t="shared" si="14"/>
        <v>0</v>
      </c>
      <c r="AK74" s="3">
        <f t="shared" si="15"/>
        <v>11</v>
      </c>
    </row>
    <row r="75" spans="17:37" x14ac:dyDescent="0.25">
      <c r="Q75" s="3">
        <v>0.64</v>
      </c>
      <c r="R75" s="3">
        <f t="shared" si="8"/>
        <v>0</v>
      </c>
      <c r="S75" s="3">
        <f t="shared" si="9"/>
        <v>0.72035794463548863</v>
      </c>
      <c r="T75" s="3">
        <f t="shared" si="10"/>
        <v>0.50667586552138943</v>
      </c>
      <c r="U75" s="3">
        <f t="shared" si="11"/>
        <v>0.91009066572734043</v>
      </c>
      <c r="X75" s="3">
        <v>72</v>
      </c>
      <c r="Y75" s="3">
        <f>'Risk Analysis - S01'!V76</f>
        <v>0.25792880108724386</v>
      </c>
      <c r="Z75" s="3">
        <f>'Risk Analysis - S10'!V76</f>
        <v>0.79005512275949397</v>
      </c>
      <c r="AA75" s="3">
        <f>'Risk Analysis - S18'!V76</f>
        <v>0.57980379997124742</v>
      </c>
      <c r="AB75" s="3">
        <f>'Risk Analysis - S20'!V76</f>
        <v>1.8624156407099648</v>
      </c>
      <c r="AD75" s="3">
        <v>72</v>
      </c>
      <c r="AE75" s="3">
        <f t="shared" si="16"/>
        <v>4.7528044774214129</v>
      </c>
      <c r="AF75" s="3">
        <f t="shared" si="17"/>
        <v>4.8170352709091961</v>
      </c>
      <c r="AG75" s="3" t="str">
        <f t="shared" si="18"/>
        <v>4.75 - 4.82</v>
      </c>
      <c r="AH75" s="3">
        <f t="shared" si="12"/>
        <v>0</v>
      </c>
      <c r="AI75" s="3">
        <f t="shared" si="13"/>
        <v>0</v>
      </c>
      <c r="AJ75" s="3">
        <f t="shared" si="14"/>
        <v>0</v>
      </c>
      <c r="AK75" s="3">
        <f t="shared" si="15"/>
        <v>7</v>
      </c>
    </row>
    <row r="76" spans="17:37" x14ac:dyDescent="0.25">
      <c r="Q76" s="3">
        <v>0.65</v>
      </c>
      <c r="R76" s="3">
        <f t="shared" si="8"/>
        <v>0</v>
      </c>
      <c r="S76" s="3">
        <f t="shared" si="9"/>
        <v>0.71205097987181687</v>
      </c>
      <c r="T76" s="3">
        <f t="shared" si="10"/>
        <v>0.48811969603140382</v>
      </c>
      <c r="U76" s="3">
        <f t="shared" si="11"/>
        <v>0.90894412090784282</v>
      </c>
      <c r="X76" s="3">
        <v>73</v>
      </c>
      <c r="Y76" s="3">
        <f>'Risk Analysis - S01'!V77</f>
        <v>0.26931753598973646</v>
      </c>
      <c r="Z76" s="3">
        <f>'Risk Analysis - S10'!V77</f>
        <v>0.91747024412601585</v>
      </c>
      <c r="AA76" s="3">
        <f>'Risk Analysis - S18'!V77</f>
        <v>0.68964753316832816</v>
      </c>
      <c r="AB76" s="3">
        <f>'Risk Analysis - S20'!V77</f>
        <v>3.2901494610013189</v>
      </c>
      <c r="AD76" s="3">
        <v>73</v>
      </c>
      <c r="AE76" s="3">
        <f t="shared" si="16"/>
        <v>4.8170352709091961</v>
      </c>
      <c r="AF76" s="3">
        <f t="shared" si="17"/>
        <v>4.8812660643969794</v>
      </c>
      <c r="AG76" s="3" t="str">
        <f t="shared" si="18"/>
        <v>4.82 - 4.88</v>
      </c>
      <c r="AH76" s="3">
        <f t="shared" si="12"/>
        <v>0</v>
      </c>
      <c r="AI76" s="3">
        <f t="shared" si="13"/>
        <v>0</v>
      </c>
      <c r="AJ76" s="3">
        <f t="shared" si="14"/>
        <v>0</v>
      </c>
      <c r="AK76" s="3">
        <f t="shared" si="15"/>
        <v>7</v>
      </c>
    </row>
    <row r="77" spans="17:37" x14ac:dyDescent="0.25">
      <c r="Q77" s="3">
        <v>0.66</v>
      </c>
      <c r="R77" s="3">
        <f t="shared" ref="R77:R140" si="19">1-_xlfn.NORM.DIST(Q77,$R$3,$S$3,TRUE)</f>
        <v>0</v>
      </c>
      <c r="S77" s="3">
        <f t="shared" ref="S77:S111" si="20">1-_xlfn.NORM.DIST(Q77,$R$4,$S$4,TRUE)</f>
        <v>0.70362930206250618</v>
      </c>
      <c r="T77" s="3">
        <f t="shared" ref="T77:T111" si="21">1-_xlfn.NORM.DIST(Q77,$R$5,$S$5,TRUE)</f>
        <v>0.46958921379061058</v>
      </c>
      <c r="U77" s="3">
        <f t="shared" ref="U77:U111" si="22">1-_xlfn.NORM.DIST(Q77,$R$6,$S$6,TRUE)</f>
        <v>0.90778676710718342</v>
      </c>
      <c r="X77" s="3">
        <v>74</v>
      </c>
      <c r="Y77" s="3">
        <f>'Risk Analysis - S01'!V78</f>
        <v>0.2766717755338402</v>
      </c>
      <c r="Z77" s="3">
        <f>'Risk Analysis - S10'!V78</f>
        <v>0.96716715934317621</v>
      </c>
      <c r="AA77" s="3">
        <f>'Risk Analysis - S18'!V78</f>
        <v>0.67456930918890723</v>
      </c>
      <c r="AB77" s="3">
        <f>'Risk Analysis - S20'!V78</f>
        <v>2.337096290160467</v>
      </c>
      <c r="AD77" s="3">
        <v>74</v>
      </c>
      <c r="AE77" s="3">
        <f t="shared" si="16"/>
        <v>4.8812660643969794</v>
      </c>
      <c r="AF77" s="3">
        <f t="shared" si="17"/>
        <v>4.9454968578847627</v>
      </c>
      <c r="AG77" s="3" t="str">
        <f t="shared" si="18"/>
        <v>4.88 - 4.95</v>
      </c>
      <c r="AH77" s="3">
        <f t="shared" si="12"/>
        <v>0</v>
      </c>
      <c r="AI77" s="3">
        <f t="shared" si="13"/>
        <v>0</v>
      </c>
      <c r="AJ77" s="3">
        <f t="shared" si="14"/>
        <v>0</v>
      </c>
      <c r="AK77" s="3">
        <f t="shared" si="15"/>
        <v>6</v>
      </c>
    </row>
    <row r="78" spans="17:37" x14ac:dyDescent="0.25">
      <c r="Q78" s="3">
        <v>0.67</v>
      </c>
      <c r="R78" s="3">
        <f t="shared" si="19"/>
        <v>0</v>
      </c>
      <c r="S78" s="3">
        <f t="shared" si="20"/>
        <v>0.695096458082755</v>
      </c>
      <c r="T78" s="3">
        <f t="shared" si="21"/>
        <v>0.451124376830216</v>
      </c>
      <c r="U78" s="3">
        <f t="shared" si="22"/>
        <v>0.90661856020026477</v>
      </c>
      <c r="X78" s="3">
        <v>75</v>
      </c>
      <c r="Y78" s="3">
        <f>'Risk Analysis - S01'!V79</f>
        <v>0.20646082163635709</v>
      </c>
      <c r="Z78" s="3">
        <f>'Risk Analysis - S10'!V79</f>
        <v>0.31373946809094383</v>
      </c>
      <c r="AA78" s="3">
        <f>'Risk Analysis - S18'!V79</f>
        <v>0.34606157973028823</v>
      </c>
      <c r="AB78" s="3">
        <f>'Risk Analysis - S20'!V79</f>
        <v>0.88978827023374318</v>
      </c>
      <c r="AD78" s="3">
        <v>75</v>
      </c>
      <c r="AE78" s="3">
        <f t="shared" si="16"/>
        <v>4.9454968578847627</v>
      </c>
      <c r="AF78" s="3">
        <f t="shared" si="17"/>
        <v>5.0097276513725459</v>
      </c>
      <c r="AG78" s="3" t="str">
        <f t="shared" si="18"/>
        <v>4.95 - 5.01</v>
      </c>
      <c r="AH78" s="3">
        <f t="shared" si="12"/>
        <v>0</v>
      </c>
      <c r="AI78" s="3">
        <f t="shared" si="13"/>
        <v>0</v>
      </c>
      <c r="AJ78" s="3">
        <f t="shared" si="14"/>
        <v>0</v>
      </c>
      <c r="AK78" s="3">
        <f t="shared" si="15"/>
        <v>7</v>
      </c>
    </row>
    <row r="79" spans="17:37" x14ac:dyDescent="0.25">
      <c r="Q79" s="3">
        <v>0.68</v>
      </c>
      <c r="R79" s="3">
        <f t="shared" si="19"/>
        <v>0</v>
      </c>
      <c r="S79" s="3">
        <f t="shared" si="20"/>
        <v>0.68645617612111198</v>
      </c>
      <c r="T79" s="3">
        <f t="shared" si="21"/>
        <v>0.43276471837855079</v>
      </c>
      <c r="U79" s="3">
        <f t="shared" si="22"/>
        <v>0.90543945672670745</v>
      </c>
      <c r="X79" s="3">
        <v>76</v>
      </c>
      <c r="Y79" s="3">
        <f>'Risk Analysis - S01'!V80</f>
        <v>0.25228762539529859</v>
      </c>
      <c r="Z79" s="3">
        <f>'Risk Analysis - S10'!V80</f>
        <v>0.74020641991611535</v>
      </c>
      <c r="AA79" s="3">
        <f>'Risk Analysis - S18'!V80</f>
        <v>0.56040950980652615</v>
      </c>
      <c r="AB79" s="3">
        <f>'Risk Analysis - S20'!V80</f>
        <v>1.8751634076195098</v>
      </c>
      <c r="AD79" s="3">
        <v>76</v>
      </c>
      <c r="AE79" s="3">
        <f t="shared" si="16"/>
        <v>5.0097276513725459</v>
      </c>
      <c r="AF79" s="3">
        <f t="shared" si="17"/>
        <v>5.0739584448603292</v>
      </c>
      <c r="AG79" s="3" t="str">
        <f t="shared" si="18"/>
        <v>5.01 - 5.07</v>
      </c>
      <c r="AH79" s="3">
        <f t="shared" si="12"/>
        <v>0</v>
      </c>
      <c r="AI79" s="3">
        <f t="shared" si="13"/>
        <v>0</v>
      </c>
      <c r="AJ79" s="3">
        <f t="shared" si="14"/>
        <v>0</v>
      </c>
      <c r="AK79" s="3">
        <f t="shared" si="15"/>
        <v>6</v>
      </c>
    </row>
    <row r="80" spans="17:37" x14ac:dyDescent="0.25">
      <c r="Q80" s="3">
        <v>0.69</v>
      </c>
      <c r="R80" s="3">
        <f t="shared" si="19"/>
        <v>0</v>
      </c>
      <c r="S80" s="3">
        <f t="shared" si="20"/>
        <v>0.67771236125287881</v>
      </c>
      <c r="T80" s="3">
        <f t="shared" si="21"/>
        <v>0.41454909313714183</v>
      </c>
      <c r="U80" s="3">
        <f t="shared" si="22"/>
        <v>0.90424941390354574</v>
      </c>
      <c r="X80" s="3">
        <v>77</v>
      </c>
      <c r="Y80" s="3">
        <f>'Risk Analysis - S01'!V81</f>
        <v>0.26830595984889677</v>
      </c>
      <c r="Z80" s="3">
        <f>'Risk Analysis - S10'!V81</f>
        <v>0.88829252010293425</v>
      </c>
      <c r="AA80" s="3">
        <f>'Risk Analysis - S18'!V81</f>
        <v>0.63274189350375776</v>
      </c>
      <c r="AB80" s="3">
        <f>'Risk Analysis - S20'!V81</f>
        <v>2.1307081521111573</v>
      </c>
      <c r="AD80" s="3">
        <v>77</v>
      </c>
      <c r="AE80" s="3">
        <f t="shared" si="16"/>
        <v>5.0739584448603292</v>
      </c>
      <c r="AF80" s="3">
        <f t="shared" si="17"/>
        <v>5.1381892383481125</v>
      </c>
      <c r="AG80" s="3" t="str">
        <f t="shared" si="18"/>
        <v>5.07 - 5.14</v>
      </c>
      <c r="AH80" s="3">
        <f t="shared" si="12"/>
        <v>0</v>
      </c>
      <c r="AI80" s="3">
        <f t="shared" si="13"/>
        <v>0</v>
      </c>
      <c r="AJ80" s="3">
        <f t="shared" si="14"/>
        <v>0</v>
      </c>
      <c r="AK80" s="3">
        <f t="shared" si="15"/>
        <v>8</v>
      </c>
    </row>
    <row r="81" spans="17:37" x14ac:dyDescent="0.25">
      <c r="Q81" s="3">
        <v>0.7</v>
      </c>
      <c r="R81" s="3">
        <f t="shared" si="19"/>
        <v>0</v>
      </c>
      <c r="S81" s="3">
        <f t="shared" si="20"/>
        <v>0.66886909052997434</v>
      </c>
      <c r="T81" s="3">
        <f t="shared" si="21"/>
        <v>0.39651543084699237</v>
      </c>
      <c r="U81" s="3">
        <f t="shared" si="22"/>
        <v>0.90304838963790557</v>
      </c>
      <c r="X81" s="3">
        <v>78</v>
      </c>
      <c r="Y81" s="3">
        <f>'Risk Analysis - S01'!V82</f>
        <v>0.34878208361838398</v>
      </c>
      <c r="Z81" s="3">
        <f>'Risk Analysis - S10'!V82</f>
        <v>1.6424079124317204</v>
      </c>
      <c r="AA81" s="3">
        <f>'Risk Analysis - S18'!V82</f>
        <v>1.0228835822179261</v>
      </c>
      <c r="AB81" s="3">
        <f>'Risk Analysis - S20'!V82</f>
        <v>3.9020195622814886</v>
      </c>
      <c r="AD81" s="3">
        <v>78</v>
      </c>
      <c r="AE81" s="3">
        <f t="shared" si="16"/>
        <v>5.1381892383481125</v>
      </c>
      <c r="AF81" s="3">
        <f t="shared" si="17"/>
        <v>5.2024200318358957</v>
      </c>
      <c r="AG81" s="3" t="str">
        <f t="shared" si="18"/>
        <v>5.14 - 5.20</v>
      </c>
      <c r="AH81" s="3">
        <f t="shared" si="12"/>
        <v>0</v>
      </c>
      <c r="AI81" s="3">
        <f t="shared" si="13"/>
        <v>0</v>
      </c>
      <c r="AJ81" s="3">
        <f t="shared" si="14"/>
        <v>0</v>
      </c>
      <c r="AK81" s="3">
        <f t="shared" si="15"/>
        <v>2</v>
      </c>
    </row>
    <row r="82" spans="17:37" x14ac:dyDescent="0.25">
      <c r="Q82" s="3">
        <v>0.71</v>
      </c>
      <c r="R82" s="3">
        <f t="shared" si="19"/>
        <v>0</v>
      </c>
      <c r="S82" s="3">
        <f t="shared" si="20"/>
        <v>0.65993060759616218</v>
      </c>
      <c r="T82" s="3">
        <f t="shared" si="21"/>
        <v>0.3787004997473703</v>
      </c>
      <c r="U82" s="3">
        <f t="shared" si="22"/>
        <v>0.90183634253966405</v>
      </c>
      <c r="X82" s="3">
        <v>79</v>
      </c>
      <c r="Y82" s="3">
        <f>'Risk Analysis - S01'!V83</f>
        <v>0.21775243484051118</v>
      </c>
      <c r="Z82" s="3">
        <f>'Risk Analysis - S10'!V83</f>
        <v>0.40525075478659556</v>
      </c>
      <c r="AA82" s="3">
        <f>'Risk Analysis - S18'!V83</f>
        <v>0.36305569015375155</v>
      </c>
      <c r="AB82" s="3">
        <f>'Risk Analysis - S20'!V83</f>
        <v>0.80148312009092748</v>
      </c>
      <c r="AD82" s="3">
        <v>79</v>
      </c>
      <c r="AE82" s="3">
        <f t="shared" si="16"/>
        <v>5.2024200318358957</v>
      </c>
      <c r="AF82" s="3">
        <f t="shared" si="17"/>
        <v>5.266650825323679</v>
      </c>
      <c r="AG82" s="3" t="str">
        <f t="shared" si="18"/>
        <v>5.20 - 5.27</v>
      </c>
      <c r="AH82" s="3">
        <f t="shared" si="12"/>
        <v>0</v>
      </c>
      <c r="AI82" s="3">
        <f t="shared" si="13"/>
        <v>0</v>
      </c>
      <c r="AJ82" s="3">
        <f t="shared" si="14"/>
        <v>0</v>
      </c>
      <c r="AK82" s="3">
        <f t="shared" si="15"/>
        <v>3</v>
      </c>
    </row>
    <row r="83" spans="17:37" x14ac:dyDescent="0.25">
      <c r="Q83" s="3">
        <v>0.72</v>
      </c>
      <c r="R83" s="3">
        <f t="shared" si="19"/>
        <v>0</v>
      </c>
      <c r="S83" s="3">
        <f t="shared" si="20"/>
        <v>0.65090131683836905</v>
      </c>
      <c r="T83" s="3">
        <f t="shared" si="21"/>
        <v>0.36113968238139227</v>
      </c>
      <c r="U83" s="3">
        <f t="shared" si="22"/>
        <v>0.90061323193408493</v>
      </c>
      <c r="X83" s="3">
        <v>80</v>
      </c>
      <c r="Y83" s="3">
        <f>'Risk Analysis - S01'!V84</f>
        <v>0.2837885727843043</v>
      </c>
      <c r="Z83" s="3">
        <f>'Risk Analysis - S10'!V84</f>
        <v>1.0327903022638378</v>
      </c>
      <c r="AA83" s="3">
        <f>'Risk Analysis - S18'!V84</f>
        <v>0.70625677865300862</v>
      </c>
      <c r="AB83" s="3">
        <f>'Risk Analysis - S20'!V84</f>
        <v>2.4314540929738837</v>
      </c>
      <c r="AD83" s="3">
        <v>80</v>
      </c>
      <c r="AE83" s="3">
        <f t="shared" si="16"/>
        <v>5.266650825323679</v>
      </c>
      <c r="AF83" s="3">
        <f t="shared" si="17"/>
        <v>5.3308816188114623</v>
      </c>
      <c r="AG83" s="3" t="str">
        <f t="shared" si="18"/>
        <v>5.27 - 5.33</v>
      </c>
      <c r="AH83" s="3">
        <f t="shared" si="12"/>
        <v>0</v>
      </c>
      <c r="AI83" s="3">
        <f t="shared" si="13"/>
        <v>0</v>
      </c>
      <c r="AJ83" s="3">
        <f t="shared" si="14"/>
        <v>0</v>
      </c>
      <c r="AK83" s="3">
        <f t="shared" si="15"/>
        <v>2</v>
      </c>
    </row>
    <row r="84" spans="17:37" x14ac:dyDescent="0.25">
      <c r="Q84" s="3">
        <v>0.73</v>
      </c>
      <c r="R84" s="3">
        <f t="shared" si="19"/>
        <v>0</v>
      </c>
      <c r="S84" s="3">
        <f t="shared" si="20"/>
        <v>0.64178577708662787</v>
      </c>
      <c r="T84" s="3">
        <f t="shared" si="21"/>
        <v>0.34386676601909749</v>
      </c>
      <c r="U84" s="3">
        <f t="shared" si="22"/>
        <v>0.89937901787442931</v>
      </c>
      <c r="X84" s="3">
        <v>81</v>
      </c>
      <c r="Y84" s="3">
        <f>'Risk Analysis - S01'!V85</f>
        <v>0.34715503557027549</v>
      </c>
      <c r="Z84" s="3">
        <f>'Risk Analysis - S10'!V85</f>
        <v>1.6520419393702943</v>
      </c>
      <c r="AA84" s="3">
        <f>'Risk Analysis - S18'!V85</f>
        <v>1.0806771353927136</v>
      </c>
      <c r="AB84" s="3">
        <f>'Risk Analysis - S20'!V85</f>
        <v>6.2825407564392624</v>
      </c>
      <c r="AD84" s="3">
        <v>81</v>
      </c>
      <c r="AE84" s="3">
        <f t="shared" si="16"/>
        <v>5.3308816188114623</v>
      </c>
      <c r="AF84" s="3">
        <f t="shared" si="17"/>
        <v>5.3951124122992455</v>
      </c>
      <c r="AG84" s="3" t="str">
        <f t="shared" si="18"/>
        <v>5.33 - 5.40</v>
      </c>
      <c r="AH84" s="3">
        <f t="shared" si="12"/>
        <v>0</v>
      </c>
      <c r="AI84" s="3">
        <f t="shared" si="13"/>
        <v>0</v>
      </c>
      <c r="AJ84" s="3">
        <f t="shared" si="14"/>
        <v>0</v>
      </c>
      <c r="AK84" s="3">
        <f t="shared" si="15"/>
        <v>4</v>
      </c>
    </row>
    <row r="85" spans="17:37" x14ac:dyDescent="0.25">
      <c r="Q85" s="3">
        <v>0.74</v>
      </c>
      <c r="R85" s="3">
        <f t="shared" si="19"/>
        <v>0</v>
      </c>
      <c r="S85" s="3">
        <f t="shared" si="20"/>
        <v>0.63258869487694713</v>
      </c>
      <c r="T85" s="3">
        <f t="shared" si="21"/>
        <v>0.32691374975302756</v>
      </c>
      <c r="U85" s="3">
        <f t="shared" si="22"/>
        <v>0.89813366115453563</v>
      </c>
      <c r="X85" s="3">
        <v>82</v>
      </c>
      <c r="Y85" s="3">
        <f>'Risk Analysis - S01'!V86</f>
        <v>0.2624673613172101</v>
      </c>
      <c r="Z85" s="3">
        <f>'Risk Analysis - S10'!V86</f>
        <v>0.84052087847609447</v>
      </c>
      <c r="AA85" s="3">
        <f>'Risk Analysis - S18'!V86</f>
        <v>0.62275738895784749</v>
      </c>
      <c r="AB85" s="3">
        <f>'Risk Analysis - S20'!V86</f>
        <v>2.352711756019362</v>
      </c>
      <c r="AD85" s="3">
        <v>82</v>
      </c>
      <c r="AE85" s="3">
        <f t="shared" si="16"/>
        <v>5.3951124122992455</v>
      </c>
      <c r="AF85" s="3">
        <f t="shared" si="17"/>
        <v>5.4593432057870288</v>
      </c>
      <c r="AG85" s="3" t="str">
        <f t="shared" si="18"/>
        <v>5.40 - 5.46</v>
      </c>
      <c r="AH85" s="3">
        <f t="shared" si="12"/>
        <v>0</v>
      </c>
      <c r="AI85" s="3">
        <f t="shared" si="13"/>
        <v>0</v>
      </c>
      <c r="AJ85" s="3">
        <f t="shared" si="14"/>
        <v>0</v>
      </c>
      <c r="AK85" s="3">
        <f t="shared" si="15"/>
        <v>4</v>
      </c>
    </row>
    <row r="86" spans="17:37" x14ac:dyDescent="0.25">
      <c r="Q86" s="3">
        <v>0.75</v>
      </c>
      <c r="R86" s="3">
        <f t="shared" si="19"/>
        <v>0</v>
      </c>
      <c r="S86" s="3">
        <f t="shared" si="20"/>
        <v>0.62331491729313915</v>
      </c>
      <c r="T86" s="3">
        <f t="shared" si="21"/>
        <v>0.31031067007766011</v>
      </c>
      <c r="U86" s="3">
        <f t="shared" si="22"/>
        <v>0.89687712332136704</v>
      </c>
      <c r="X86" s="3">
        <v>83</v>
      </c>
      <c r="Y86" s="3">
        <f>'Risk Analysis - S01'!V87</f>
        <v>0.23380968434170291</v>
      </c>
      <c r="Z86" s="3">
        <f>'Risk Analysis - S10'!V87</f>
        <v>0.5849254800041257</v>
      </c>
      <c r="AA86" s="3">
        <f>'Risk Analysis - S18'!V87</f>
        <v>0.51800381653223793</v>
      </c>
      <c r="AB86" s="3">
        <f>'Risk Analysis - S20'!V87</f>
        <v>2.1999245070871734</v>
      </c>
      <c r="AD86" s="3">
        <v>83</v>
      </c>
      <c r="AE86" s="3">
        <f t="shared" si="16"/>
        <v>5.4593432057870288</v>
      </c>
      <c r="AF86" s="3">
        <f t="shared" si="17"/>
        <v>5.5235739992748121</v>
      </c>
      <c r="AG86" s="3" t="str">
        <f t="shared" si="18"/>
        <v>5.46 - 5.52</v>
      </c>
      <c r="AH86" s="3">
        <f t="shared" si="12"/>
        <v>0</v>
      </c>
      <c r="AI86" s="3">
        <f t="shared" si="13"/>
        <v>0</v>
      </c>
      <c r="AJ86" s="3">
        <f t="shared" si="14"/>
        <v>0</v>
      </c>
      <c r="AK86" s="3">
        <f t="shared" si="15"/>
        <v>2</v>
      </c>
    </row>
    <row r="87" spans="17:37" x14ac:dyDescent="0.25">
      <c r="Q87" s="3">
        <v>0.76</v>
      </c>
      <c r="R87" s="3">
        <f t="shared" si="19"/>
        <v>0</v>
      </c>
      <c r="S87" s="3">
        <f t="shared" si="20"/>
        <v>0.61396942440531632</v>
      </c>
      <c r="T87" s="3">
        <f t="shared" si="21"/>
        <v>0.29408544649695978</v>
      </c>
      <c r="U87" s="3">
        <f t="shared" si="22"/>
        <v>0.89560936668752322</v>
      </c>
      <c r="X87" s="3">
        <v>84</v>
      </c>
      <c r="Y87" s="3">
        <f>'Risk Analysis - S01'!V88</f>
        <v>0.32292482642935971</v>
      </c>
      <c r="Z87" s="3">
        <f>'Risk Analysis - S10'!V88</f>
        <v>1.4007753103891329</v>
      </c>
      <c r="AA87" s="3">
        <f>'Risk Analysis - S18'!V88</f>
        <v>0.8992912483162826</v>
      </c>
      <c r="AB87" s="3">
        <f>'Risk Analysis - S20'!V88</f>
        <v>3.3728804659684011</v>
      </c>
      <c r="AD87" s="3">
        <v>84</v>
      </c>
      <c r="AE87" s="3">
        <f t="shared" si="16"/>
        <v>5.5235739992748121</v>
      </c>
      <c r="AF87" s="3">
        <f t="shared" si="17"/>
        <v>5.5878047927625953</v>
      </c>
      <c r="AG87" s="3" t="str">
        <f t="shared" si="18"/>
        <v>5.52 - 5.59</v>
      </c>
      <c r="AH87" s="3">
        <f t="shared" si="12"/>
        <v>0</v>
      </c>
      <c r="AI87" s="3">
        <f t="shared" si="13"/>
        <v>0</v>
      </c>
      <c r="AJ87" s="3">
        <f t="shared" si="14"/>
        <v>0</v>
      </c>
      <c r="AK87" s="3">
        <f t="shared" si="15"/>
        <v>6</v>
      </c>
    </row>
    <row r="88" spans="17:37" x14ac:dyDescent="0.25">
      <c r="Q88" s="3">
        <v>0.77</v>
      </c>
      <c r="R88" s="3">
        <f t="shared" si="19"/>
        <v>0</v>
      </c>
      <c r="S88" s="3">
        <f t="shared" si="20"/>
        <v>0.60455732132438411</v>
      </c>
      <c r="T88" s="3">
        <f t="shared" si="21"/>
        <v>0.27826374841875845</v>
      </c>
      <c r="U88" s="3">
        <f t="shared" si="22"/>
        <v>0.89433035434371055</v>
      </c>
      <c r="X88" s="3">
        <v>85</v>
      </c>
      <c r="Y88" s="3">
        <f>'Risk Analysis - S01'!V89</f>
        <v>0.27925992750892392</v>
      </c>
      <c r="Z88" s="3">
        <f>'Risk Analysis - S10'!V89</f>
        <v>0.99060400950452387</v>
      </c>
      <c r="AA88" s="3">
        <f>'Risk Analysis - S18'!V89</f>
        <v>0.68496266056357613</v>
      </c>
      <c r="AB88" s="3">
        <f>'Risk Analysis - S20'!V89</f>
        <v>2.3484063516734448</v>
      </c>
      <c r="AD88" s="3">
        <v>85</v>
      </c>
      <c r="AE88" s="3">
        <f t="shared" si="16"/>
        <v>5.5878047927625953</v>
      </c>
      <c r="AF88" s="3">
        <f t="shared" si="17"/>
        <v>5.6520355862503786</v>
      </c>
      <c r="AG88" s="3" t="str">
        <f t="shared" si="18"/>
        <v>5.59 - 5.65</v>
      </c>
      <c r="AH88" s="3">
        <f t="shared" si="12"/>
        <v>0</v>
      </c>
      <c r="AI88" s="3">
        <f t="shared" si="13"/>
        <v>0</v>
      </c>
      <c r="AJ88" s="3">
        <f t="shared" si="14"/>
        <v>0</v>
      </c>
      <c r="AK88" s="3">
        <f t="shared" si="15"/>
        <v>3</v>
      </c>
    </row>
    <row r="89" spans="17:37" x14ac:dyDescent="0.25">
      <c r="Q89" s="3">
        <v>0.78</v>
      </c>
      <c r="R89" s="3">
        <f t="shared" si="19"/>
        <v>0</v>
      </c>
      <c r="S89" s="3">
        <f t="shared" si="20"/>
        <v>0.59508382989340936</v>
      </c>
      <c r="T89" s="3">
        <f t="shared" si="21"/>
        <v>0.26286888429588418</v>
      </c>
      <c r="U89" s="3">
        <f t="shared" si="22"/>
        <v>0.89304005017117094</v>
      </c>
      <c r="X89" s="3">
        <v>86</v>
      </c>
      <c r="Y89" s="3">
        <f>'Risk Analysis - S01'!V90</f>
        <v>0.33951029033137381</v>
      </c>
      <c r="Z89" s="3">
        <f>'Risk Analysis - S10'!V90</f>
        <v>1.5672876340317854</v>
      </c>
      <c r="AA89" s="3">
        <f>'Risk Analysis - S18'!V90</f>
        <v>1.0089865288454567</v>
      </c>
      <c r="AB89" s="3">
        <f>'Risk Analysis - S20'!V90</f>
        <v>4.7206030494884592</v>
      </c>
      <c r="AD89" s="3">
        <v>86</v>
      </c>
      <c r="AE89" s="3">
        <f t="shared" si="16"/>
        <v>5.6520355862503786</v>
      </c>
      <c r="AF89" s="3">
        <f t="shared" si="17"/>
        <v>5.7162663797381619</v>
      </c>
      <c r="AG89" s="3" t="str">
        <f t="shared" si="18"/>
        <v>5.65 - 5.72</v>
      </c>
      <c r="AH89" s="3">
        <f t="shared" si="12"/>
        <v>0</v>
      </c>
      <c r="AI89" s="3">
        <f t="shared" si="13"/>
        <v>0</v>
      </c>
      <c r="AJ89" s="3">
        <f t="shared" si="14"/>
        <v>0</v>
      </c>
      <c r="AK89" s="3">
        <f t="shared" si="15"/>
        <v>2</v>
      </c>
    </row>
    <row r="90" spans="17:37" x14ac:dyDescent="0.25">
      <c r="Q90" s="3">
        <v>0.79</v>
      </c>
      <c r="R90" s="3">
        <f t="shared" si="19"/>
        <v>0</v>
      </c>
      <c r="S90" s="3">
        <f t="shared" si="20"/>
        <v>0.5855542800382193</v>
      </c>
      <c r="T90" s="3">
        <f t="shared" si="21"/>
        <v>0.24792171366730498</v>
      </c>
      <c r="U90" s="3">
        <f t="shared" si="22"/>
        <v>0.89173841885406302</v>
      </c>
      <c r="X90" s="3">
        <v>87</v>
      </c>
      <c r="Y90" s="3">
        <f>'Risk Analysis - S01'!V91</f>
        <v>0.22666480225127855</v>
      </c>
      <c r="Z90" s="3">
        <f>'Risk Analysis - S10'!V91</f>
        <v>0.49297431114381968</v>
      </c>
      <c r="AA90" s="3">
        <f>'Risk Analysis - S18'!V91</f>
        <v>0.41737247513141434</v>
      </c>
      <c r="AB90" s="3">
        <f>'Risk Analysis - S20'!V91</f>
        <v>1.0782822034828727</v>
      </c>
      <c r="AD90" s="3">
        <v>87</v>
      </c>
      <c r="AE90" s="3">
        <f t="shared" si="16"/>
        <v>5.7162663797381619</v>
      </c>
      <c r="AF90" s="3">
        <f t="shared" si="17"/>
        <v>5.7804971732259451</v>
      </c>
      <c r="AG90" s="3" t="str">
        <f t="shared" si="18"/>
        <v>5.72 - 5.78</v>
      </c>
      <c r="AH90" s="3">
        <f t="shared" si="12"/>
        <v>0</v>
      </c>
      <c r="AI90" s="3">
        <f t="shared" si="13"/>
        <v>0</v>
      </c>
      <c r="AJ90" s="3">
        <f t="shared" si="14"/>
        <v>0</v>
      </c>
      <c r="AK90" s="3">
        <f t="shared" si="15"/>
        <v>3</v>
      </c>
    </row>
    <row r="91" spans="17:37" x14ac:dyDescent="0.25">
      <c r="Q91" s="3">
        <v>0.8</v>
      </c>
      <c r="R91" s="3">
        <f t="shared" si="19"/>
        <v>0</v>
      </c>
      <c r="S91" s="3">
        <f t="shared" si="20"/>
        <v>0.57597410080097755</v>
      </c>
      <c r="T91" s="3">
        <f t="shared" si="21"/>
        <v>0.23344058244344135</v>
      </c>
      <c r="U91" s="3">
        <f t="shared" si="22"/>
        <v>0.89042542589179274</v>
      </c>
      <c r="X91" s="3">
        <v>88</v>
      </c>
      <c r="Y91" s="3">
        <f>'Risk Analysis - S01'!V92</f>
        <v>0.25678944936129577</v>
      </c>
      <c r="Z91" s="3">
        <f>'Risk Analysis - S10'!V92</f>
        <v>0.7820398904271032</v>
      </c>
      <c r="AA91" s="3">
        <f>'Risk Analysis - S18'!V92</f>
        <v>0.58130568420788897</v>
      </c>
      <c r="AB91" s="3">
        <f>'Risk Analysis - S20'!V92</f>
        <v>1.9595445246005556</v>
      </c>
      <c r="AD91" s="3">
        <v>88</v>
      </c>
      <c r="AE91" s="3">
        <f t="shared" si="16"/>
        <v>5.7804971732259451</v>
      </c>
      <c r="AF91" s="3">
        <f t="shared" si="17"/>
        <v>5.8447279667137284</v>
      </c>
      <c r="AG91" s="3" t="str">
        <f t="shared" si="18"/>
        <v>5.78 - 5.84</v>
      </c>
      <c r="AH91" s="3">
        <f t="shared" si="12"/>
        <v>0</v>
      </c>
      <c r="AI91" s="3">
        <f t="shared" si="13"/>
        <v>0</v>
      </c>
      <c r="AJ91" s="3">
        <f t="shared" si="14"/>
        <v>0</v>
      </c>
      <c r="AK91" s="3">
        <f t="shared" si="15"/>
        <v>3</v>
      </c>
    </row>
    <row r="92" spans="17:37" x14ac:dyDescent="0.25">
      <c r="Q92" s="3">
        <v>0.81</v>
      </c>
      <c r="R92" s="3">
        <f t="shared" si="19"/>
        <v>0</v>
      </c>
      <c r="S92" s="3">
        <f t="shared" si="20"/>
        <v>0.5663488110817847</v>
      </c>
      <c r="T92" s="3">
        <f t="shared" si="21"/>
        <v>0.21944128147355668</v>
      </c>
      <c r="U92" s="3">
        <f t="shared" si="22"/>
        <v>0.88910103761129122</v>
      </c>
      <c r="X92" s="3">
        <v>89</v>
      </c>
      <c r="Y92" s="3">
        <f>'Risk Analysis - S01'!V93</f>
        <v>0.2963996883955009</v>
      </c>
      <c r="Z92" s="3">
        <f>'Risk Analysis - S10'!V93</f>
        <v>1.1686731586827686</v>
      </c>
      <c r="AA92" s="3">
        <f>'Risk Analysis - S18'!V93</f>
        <v>0.81414177740164495</v>
      </c>
      <c r="AB92" s="3">
        <f>'Risk Analysis - S20'!V93</f>
        <v>3.9282367876523834</v>
      </c>
      <c r="AD92" s="3">
        <v>89</v>
      </c>
      <c r="AE92" s="3">
        <f t="shared" si="16"/>
        <v>5.8447279667137284</v>
      </c>
      <c r="AF92" s="3">
        <f t="shared" si="17"/>
        <v>5.9089587602015117</v>
      </c>
      <c r="AG92" s="3" t="str">
        <f t="shared" si="18"/>
        <v>5.84 - 5.91</v>
      </c>
      <c r="AH92" s="3">
        <f t="shared" si="12"/>
        <v>0</v>
      </c>
      <c r="AI92" s="3">
        <f t="shared" si="13"/>
        <v>0</v>
      </c>
      <c r="AJ92" s="3">
        <f t="shared" si="14"/>
        <v>0</v>
      </c>
      <c r="AK92" s="3">
        <f t="shared" si="15"/>
        <v>3</v>
      </c>
    </row>
    <row r="93" spans="17:37" x14ac:dyDescent="0.25">
      <c r="Q93" s="3">
        <v>0.82</v>
      </c>
      <c r="R93" s="3">
        <f t="shared" si="19"/>
        <v>0</v>
      </c>
      <c r="S93" s="3">
        <f t="shared" si="20"/>
        <v>0.5566840101145567</v>
      </c>
      <c r="T93" s="3">
        <f t="shared" si="21"/>
        <v>0.20593702813491432</v>
      </c>
      <c r="U93" s="3">
        <f t="shared" si="22"/>
        <v>0.88776522117923473</v>
      </c>
      <c r="X93" s="3">
        <v>90</v>
      </c>
      <c r="Y93" s="3">
        <f>'Risk Analysis - S01'!V94</f>
        <v>0.22462789367406108</v>
      </c>
      <c r="Z93" s="3">
        <f>'Risk Analysis - S10'!V94</f>
        <v>0.48040217209081204</v>
      </c>
      <c r="AA93" s="3">
        <f>'Risk Analysis - S18'!V94</f>
        <v>0.42469660467897369</v>
      </c>
      <c r="AB93" s="3">
        <f>'Risk Analysis - S20'!V94</f>
        <v>1.2319579815533122</v>
      </c>
      <c r="AD93" s="3">
        <v>90</v>
      </c>
      <c r="AE93" s="3">
        <f t="shared" si="16"/>
        <v>5.9089587602015117</v>
      </c>
      <c r="AF93" s="3">
        <f t="shared" si="17"/>
        <v>5.9731895536892949</v>
      </c>
      <c r="AG93" s="3" t="str">
        <f t="shared" si="18"/>
        <v>5.91 - 5.97</v>
      </c>
      <c r="AH93" s="3">
        <f t="shared" si="12"/>
        <v>0</v>
      </c>
      <c r="AI93" s="3">
        <f t="shared" si="13"/>
        <v>0</v>
      </c>
      <c r="AJ93" s="3">
        <f t="shared" si="14"/>
        <v>0</v>
      </c>
      <c r="AK93" s="3">
        <f t="shared" si="15"/>
        <v>1</v>
      </c>
    </row>
    <row r="94" spans="17:37" x14ac:dyDescent="0.25">
      <c r="Q94" s="3">
        <v>0.83</v>
      </c>
      <c r="R94" s="3">
        <f t="shared" si="19"/>
        <v>0</v>
      </c>
      <c r="S94" s="3">
        <f t="shared" si="20"/>
        <v>0.54698536770452877</v>
      </c>
      <c r="T94" s="3">
        <f t="shared" si="21"/>
        <v>0.19293847039799672</v>
      </c>
      <c r="U94" s="3">
        <f t="shared" si="22"/>
        <v>0.88641794461420365</v>
      </c>
      <c r="X94" s="3">
        <v>91</v>
      </c>
      <c r="Y94" s="3">
        <f>'Risk Analysis - S01'!V95</f>
        <v>0.23438865133462033</v>
      </c>
      <c r="Z94" s="3">
        <f>'Risk Analysis - S10'!V95</f>
        <v>0.59476990076995317</v>
      </c>
      <c r="AA94" s="3">
        <f>'Risk Analysis - S18'!V95</f>
        <v>0.53247646186941766</v>
      </c>
      <c r="AB94" s="3">
        <f>'Risk Analysis - S20'!V95</f>
        <v>2.4338508199006958</v>
      </c>
      <c r="AD94" s="3">
        <v>91</v>
      </c>
      <c r="AE94" s="3">
        <f t="shared" si="16"/>
        <v>5.9731895536892949</v>
      </c>
      <c r="AF94" s="3">
        <f t="shared" si="17"/>
        <v>6.0374203471770782</v>
      </c>
      <c r="AG94" s="3" t="str">
        <f t="shared" si="18"/>
        <v>5.97 - 6.04</v>
      </c>
      <c r="AH94" s="3">
        <f t="shared" si="12"/>
        <v>0</v>
      </c>
      <c r="AI94" s="3">
        <f t="shared" si="13"/>
        <v>0</v>
      </c>
      <c r="AJ94" s="3">
        <f t="shared" si="14"/>
        <v>0</v>
      </c>
      <c r="AK94" s="3">
        <f t="shared" si="15"/>
        <v>6</v>
      </c>
    </row>
    <row r="95" spans="17:37" x14ac:dyDescent="0.25">
      <c r="Q95" s="3">
        <v>0.84</v>
      </c>
      <c r="R95" s="3">
        <f t="shared" si="19"/>
        <v>0</v>
      </c>
      <c r="S95" s="3">
        <f t="shared" si="20"/>
        <v>0.53725861425573085</v>
      </c>
      <c r="T95" s="3">
        <f t="shared" si="21"/>
        <v>0.180453712554003</v>
      </c>
      <c r="U95" s="3">
        <f t="shared" si="22"/>
        <v>0.88505917679877788</v>
      </c>
      <c r="X95" s="3">
        <v>92</v>
      </c>
      <c r="Y95" s="3">
        <f>'Risk Analysis - S01'!V96</f>
        <v>0.24218218447155984</v>
      </c>
      <c r="Z95" s="3">
        <f>'Risk Analysis - S10'!V96</f>
        <v>0.65429060285065244</v>
      </c>
      <c r="AA95" s="3">
        <f>'Risk Analysis - S18'!V96</f>
        <v>0.53459443285316299</v>
      </c>
      <c r="AB95" s="3">
        <f>'Risk Analysis - S20'!V96</f>
        <v>2.022552228433514</v>
      </c>
      <c r="AD95" s="3">
        <v>92</v>
      </c>
      <c r="AE95" s="3">
        <f t="shared" si="16"/>
        <v>6.0374203471770782</v>
      </c>
      <c r="AF95" s="3">
        <f t="shared" si="17"/>
        <v>6.1016511406648615</v>
      </c>
      <c r="AG95" s="3" t="str">
        <f t="shared" si="18"/>
        <v>6.04 - 6.10</v>
      </c>
      <c r="AH95" s="3">
        <f t="shared" si="12"/>
        <v>0</v>
      </c>
      <c r="AI95" s="3">
        <f t="shared" si="13"/>
        <v>0</v>
      </c>
      <c r="AJ95" s="3">
        <f t="shared" si="14"/>
        <v>0</v>
      </c>
      <c r="AK95" s="3">
        <f t="shared" si="15"/>
        <v>1</v>
      </c>
    </row>
    <row r="96" spans="17:37" x14ac:dyDescent="0.25">
      <c r="Q96" s="3">
        <v>0.85</v>
      </c>
      <c r="R96" s="3">
        <f t="shared" si="19"/>
        <v>0</v>
      </c>
      <c r="S96" s="3">
        <f t="shared" si="20"/>
        <v>0.52750953061764738</v>
      </c>
      <c r="T96" s="3">
        <f t="shared" si="21"/>
        <v>0.16848836154401126</v>
      </c>
      <c r="U96" s="3">
        <f t="shared" si="22"/>
        <v>0.88368888749156382</v>
      </c>
      <c r="X96" s="3">
        <v>93</v>
      </c>
      <c r="Y96" s="3">
        <f>'Risk Analysis - S01'!V97</f>
        <v>0.223257619500212</v>
      </c>
      <c r="Z96" s="3">
        <f>'Risk Analysis - S10'!V97</f>
        <v>0.46904604963644914</v>
      </c>
      <c r="AA96" s="3">
        <f>'Risk Analysis - S18'!V97</f>
        <v>0.42197189574340033</v>
      </c>
      <c r="AB96" s="3">
        <f>'Risk Analysis - S20'!V97</f>
        <v>1.2471023497298093</v>
      </c>
      <c r="AD96" s="3">
        <v>93</v>
      </c>
      <c r="AE96" s="3">
        <f t="shared" si="16"/>
        <v>6.1016511406648615</v>
      </c>
      <c r="AF96" s="3">
        <f t="shared" si="17"/>
        <v>6.1658819341526447</v>
      </c>
      <c r="AG96" s="3" t="str">
        <f t="shared" si="18"/>
        <v>6.10 - 6.17</v>
      </c>
      <c r="AH96" s="3">
        <f t="shared" si="12"/>
        <v>0</v>
      </c>
      <c r="AI96" s="3">
        <f t="shared" si="13"/>
        <v>0</v>
      </c>
      <c r="AJ96" s="3">
        <f t="shared" si="14"/>
        <v>0</v>
      </c>
      <c r="AK96" s="3">
        <f t="shared" si="15"/>
        <v>0</v>
      </c>
    </row>
    <row r="97" spans="17:37" x14ac:dyDescent="0.25">
      <c r="Q97" s="3">
        <v>0.86</v>
      </c>
      <c r="R97" s="3">
        <f t="shared" si="19"/>
        <v>0</v>
      </c>
      <c r="S97" s="3">
        <f t="shared" si="20"/>
        <v>0.51774393778103378</v>
      </c>
      <c r="T97" s="3">
        <f t="shared" si="21"/>
        <v>0.15704559260708217</v>
      </c>
      <c r="U97" s="3">
        <f t="shared" si="22"/>
        <v>0.88230704733914977</v>
      </c>
      <c r="X97" s="3">
        <v>94</v>
      </c>
      <c r="Y97" s="3">
        <f>'Risk Analysis - S01'!V98</f>
        <v>0.20860742665704757</v>
      </c>
      <c r="Z97" s="3">
        <f>'Risk Analysis - S10'!V98</f>
        <v>0.34264690389488001</v>
      </c>
      <c r="AA97" s="3">
        <f>'Risk Analysis - S18'!V98</f>
        <v>0.37967864933124268</v>
      </c>
      <c r="AB97" s="3">
        <f>'Risk Analysis - S20'!V98</f>
        <v>1.189120873940785</v>
      </c>
      <c r="AD97" s="3">
        <v>94</v>
      </c>
      <c r="AE97" s="3">
        <f t="shared" si="16"/>
        <v>6.1658819341526447</v>
      </c>
      <c r="AF97" s="3">
        <f t="shared" si="17"/>
        <v>6.230112727640428</v>
      </c>
      <c r="AG97" s="3" t="str">
        <f t="shared" si="18"/>
        <v>6.17 - 6.23</v>
      </c>
      <c r="AH97" s="3">
        <f t="shared" si="12"/>
        <v>0</v>
      </c>
      <c r="AI97" s="3">
        <f t="shared" si="13"/>
        <v>0</v>
      </c>
      <c r="AJ97" s="3">
        <f t="shared" si="14"/>
        <v>0</v>
      </c>
      <c r="AK97" s="3">
        <f t="shared" si="15"/>
        <v>3</v>
      </c>
    </row>
    <row r="98" spans="17:37" x14ac:dyDescent="0.25">
      <c r="Q98" s="3">
        <v>0.87</v>
      </c>
      <c r="R98" s="3">
        <f t="shared" si="19"/>
        <v>0</v>
      </c>
      <c r="S98" s="3">
        <f t="shared" si="20"/>
        <v>0.50796768645349322</v>
      </c>
      <c r="T98" s="3">
        <f t="shared" si="21"/>
        <v>0.14612623276999337</v>
      </c>
      <c r="U98" s="3">
        <f t="shared" si="22"/>
        <v>0.88091362788798699</v>
      </c>
      <c r="X98" s="3">
        <v>95</v>
      </c>
      <c r="Y98" s="3">
        <f>'Risk Analysis - S01'!V99</f>
        <v>0.233788570129563</v>
      </c>
      <c r="Z98" s="3">
        <f>'Risk Analysis - S10'!V99</f>
        <v>0.57644272550866238</v>
      </c>
      <c r="AA98" s="3">
        <f>'Risk Analysis - S18'!V99</f>
        <v>0.49603042973185063</v>
      </c>
      <c r="AB98" s="3">
        <f>'Risk Analysis - S20'!V99</f>
        <v>1.8319510801692296</v>
      </c>
      <c r="AD98" s="3">
        <v>95</v>
      </c>
      <c r="AE98" s="3">
        <f t="shared" si="16"/>
        <v>6.230112727640428</v>
      </c>
      <c r="AF98" s="3">
        <f t="shared" si="17"/>
        <v>6.2943435211282113</v>
      </c>
      <c r="AG98" s="3" t="str">
        <f t="shared" si="18"/>
        <v>6.23 - 6.29</v>
      </c>
      <c r="AH98" s="3">
        <f t="shared" si="12"/>
        <v>0</v>
      </c>
      <c r="AI98" s="3">
        <f t="shared" si="13"/>
        <v>0</v>
      </c>
      <c r="AJ98" s="3">
        <f t="shared" si="14"/>
        <v>0</v>
      </c>
      <c r="AK98" s="3">
        <f t="shared" si="15"/>
        <v>3</v>
      </c>
    </row>
    <row r="99" spans="17:37" x14ac:dyDescent="0.25">
      <c r="Q99" s="3">
        <v>0.88</v>
      </c>
      <c r="R99" s="3">
        <f t="shared" si="19"/>
        <v>0</v>
      </c>
      <c r="S99" s="3">
        <f t="shared" si="20"/>
        <v>0.49818664654591938</v>
      </c>
      <c r="T99" s="3">
        <f t="shared" si="21"/>
        <v>0.13572886053645861</v>
      </c>
      <c r="U99" s="3">
        <f t="shared" si="22"/>
        <v>0.87950860159619138</v>
      </c>
      <c r="X99" s="3">
        <v>96</v>
      </c>
      <c r="Y99" s="3">
        <f>'Risk Analysis - S01'!V100</f>
        <v>0.28160288618126583</v>
      </c>
      <c r="Z99" s="3">
        <f>'Risk Analysis - S10'!V100</f>
        <v>1.0163583017724005</v>
      </c>
      <c r="AA99" s="3">
        <f>'Risk Analysis - S18'!V100</f>
        <v>0.7063504968438119</v>
      </c>
      <c r="AB99" s="3">
        <f>'Risk Analysis - S20'!V100</f>
        <v>2.6167723596750068</v>
      </c>
      <c r="AD99" s="3">
        <v>96</v>
      </c>
      <c r="AE99" s="3">
        <f t="shared" si="16"/>
        <v>6.2943435211282113</v>
      </c>
      <c r="AF99" s="3">
        <f t="shared" si="17"/>
        <v>6.3585743146159945</v>
      </c>
      <c r="AG99" s="3" t="str">
        <f t="shared" si="18"/>
        <v>6.29 - 6.36</v>
      </c>
      <c r="AH99" s="3">
        <f t="shared" si="12"/>
        <v>0</v>
      </c>
      <c r="AI99" s="3">
        <f t="shared" si="13"/>
        <v>0</v>
      </c>
      <c r="AJ99" s="3">
        <f t="shared" si="14"/>
        <v>0</v>
      </c>
      <c r="AK99" s="3">
        <f t="shared" si="15"/>
        <v>0</v>
      </c>
    </row>
    <row r="100" spans="17:37" x14ac:dyDescent="0.25">
      <c r="Q100" s="3">
        <v>0.89</v>
      </c>
      <c r="R100" s="3">
        <f t="shared" si="19"/>
        <v>0</v>
      </c>
      <c r="S100" s="3">
        <f t="shared" si="20"/>
        <v>0.48840669660128699</v>
      </c>
      <c r="T100" s="3">
        <f t="shared" si="21"/>
        <v>0.12584992000013839</v>
      </c>
      <c r="U100" s="3">
        <f t="shared" si="22"/>
        <v>0.8780919418452634</v>
      </c>
      <c r="X100" s="3">
        <v>97</v>
      </c>
      <c r="Y100" s="3">
        <f>'Risk Analysis - S01'!V101</f>
        <v>0.25647347010094734</v>
      </c>
      <c r="Z100" s="3">
        <f>'Risk Analysis - S10'!V101</f>
        <v>0.79221242769354538</v>
      </c>
      <c r="AA100" s="3">
        <f>'Risk Analysis - S18'!V101</f>
        <v>0.61444445871966435</v>
      </c>
      <c r="AB100" s="3">
        <f>'Risk Analysis - S20'!V101</f>
        <v>2.6159178358811239</v>
      </c>
      <c r="AD100" s="3">
        <v>97</v>
      </c>
      <c r="AE100" s="3">
        <f t="shared" si="16"/>
        <v>6.3585743146159945</v>
      </c>
      <c r="AF100" s="3">
        <f t="shared" si="17"/>
        <v>6.4228051081037778</v>
      </c>
      <c r="AG100" s="3" t="str">
        <f t="shared" si="18"/>
        <v>6.36 - 6.42</v>
      </c>
      <c r="AH100" s="3">
        <f t="shared" si="12"/>
        <v>0</v>
      </c>
      <c r="AI100" s="3">
        <f t="shared" si="13"/>
        <v>0</v>
      </c>
      <c r="AJ100" s="3">
        <f t="shared" si="14"/>
        <v>0</v>
      </c>
      <c r="AK100" s="3">
        <f t="shared" si="15"/>
        <v>2</v>
      </c>
    </row>
    <row r="101" spans="17:37" x14ac:dyDescent="0.25">
      <c r="Q101" s="3">
        <v>0.9</v>
      </c>
      <c r="R101" s="3">
        <f t="shared" si="19"/>
        <v>0</v>
      </c>
      <c r="S101" s="3">
        <f t="shared" si="20"/>
        <v>0.47863371319751358</v>
      </c>
      <c r="T101" s="3">
        <f t="shared" si="21"/>
        <v>0.11648384750437868</v>
      </c>
      <c r="U101" s="3">
        <f t="shared" si="22"/>
        <v>0.87666362295172195</v>
      </c>
      <c r="X101" s="3">
        <v>98</v>
      </c>
      <c r="Y101" s="3">
        <f>'Risk Analysis - S01'!V102</f>
        <v>0.26850419577793694</v>
      </c>
      <c r="Z101" s="3">
        <f>'Risk Analysis - S10'!V102</f>
        <v>0.88608109473405705</v>
      </c>
      <c r="AA101" s="3">
        <f>'Risk Analysis - S18'!V102</f>
        <v>0.62296123265727399</v>
      </c>
      <c r="AB101" s="3">
        <f>'Risk Analysis - S20'!V102</f>
        <v>1.9347242834457372</v>
      </c>
      <c r="AD101" s="3">
        <v>98</v>
      </c>
      <c r="AE101" s="3">
        <f t="shared" si="16"/>
        <v>6.4228051081037778</v>
      </c>
      <c r="AF101" s="3">
        <f t="shared" si="17"/>
        <v>6.4870359015915611</v>
      </c>
      <c r="AG101" s="3" t="str">
        <f t="shared" si="18"/>
        <v>6.42 - 6.49</v>
      </c>
      <c r="AH101" s="3">
        <f t="shared" si="12"/>
        <v>0</v>
      </c>
      <c r="AI101" s="3">
        <f t="shared" si="13"/>
        <v>0</v>
      </c>
      <c r="AJ101" s="3">
        <f t="shared" si="14"/>
        <v>0</v>
      </c>
      <c r="AK101" s="3">
        <f t="shared" si="15"/>
        <v>3</v>
      </c>
    </row>
    <row r="102" spans="17:37" x14ac:dyDescent="0.25">
      <c r="Q102" s="3">
        <v>0.91</v>
      </c>
      <c r="R102" s="3">
        <f t="shared" si="19"/>
        <v>0</v>
      </c>
      <c r="S102" s="3">
        <f t="shared" si="20"/>
        <v>0.46887356035622374</v>
      </c>
      <c r="T102" s="3">
        <f t="shared" si="21"/>
        <v>0.10762320890267196</v>
      </c>
      <c r="U102" s="3">
        <f t="shared" si="22"/>
        <v>0.87522362017864963</v>
      </c>
      <c r="X102" s="3">
        <v>99</v>
      </c>
      <c r="Y102" s="3">
        <f>'Risk Analysis - S01'!V103</f>
        <v>0.21683993955266853</v>
      </c>
      <c r="Z102" s="3">
        <f>'Risk Analysis - S10'!V103</f>
        <v>0.41330473455107281</v>
      </c>
      <c r="AA102" s="3">
        <f>'Risk Analysis - S18'!V103</f>
        <v>0.40246610348704887</v>
      </c>
      <c r="AB102" s="3">
        <f>'Risk Analysis - S20'!V103</f>
        <v>1.2253867389749313</v>
      </c>
      <c r="AD102" s="3">
        <v>99</v>
      </c>
      <c r="AE102" s="3">
        <f t="shared" si="16"/>
        <v>6.4870359015915611</v>
      </c>
      <c r="AF102" s="3">
        <f t="shared" si="17"/>
        <v>6.5512666950793443</v>
      </c>
      <c r="AG102" s="3" t="str">
        <f t="shared" si="18"/>
        <v>6.49 - 6.55</v>
      </c>
      <c r="AH102" s="3">
        <f t="shared" si="12"/>
        <v>0</v>
      </c>
      <c r="AI102" s="3">
        <f t="shared" si="13"/>
        <v>0</v>
      </c>
      <c r="AJ102" s="3">
        <f t="shared" si="14"/>
        <v>0</v>
      </c>
      <c r="AK102" s="3">
        <f t="shared" si="15"/>
        <v>1</v>
      </c>
    </row>
    <row r="103" spans="17:37" x14ac:dyDescent="0.25">
      <c r="Q103" s="3">
        <v>0.92</v>
      </c>
      <c r="R103" s="3">
        <f t="shared" si="19"/>
        <v>0</v>
      </c>
      <c r="S103" s="3">
        <f t="shared" si="20"/>
        <v>0.45913207898922592</v>
      </c>
      <c r="T103" s="3">
        <f t="shared" si="21"/>
        <v>9.9258845436917542E-2</v>
      </c>
      <c r="U103" s="3">
        <f t="shared" si="22"/>
        <v>0.87377190974714336</v>
      </c>
      <c r="X103" s="3">
        <v>100</v>
      </c>
      <c r="Y103" s="3">
        <f>'Risk Analysis - S01'!V104</f>
        <v>0.28449449215702571</v>
      </c>
      <c r="Z103" s="3">
        <f>'Risk Analysis - S10'!V104</f>
        <v>1.0415395108335304</v>
      </c>
      <c r="AA103" s="3">
        <f>'Risk Analysis - S18'!V104</f>
        <v>0.715313203582429</v>
      </c>
      <c r="AB103" s="3">
        <f>'Risk Analysis - S20'!V104</f>
        <v>2.5702100209265084</v>
      </c>
      <c r="AD103" s="3">
        <v>100</v>
      </c>
      <c r="AE103" s="3">
        <f t="shared" si="16"/>
        <v>6.5512666950793443</v>
      </c>
      <c r="AF103" s="3">
        <f t="shared" si="17"/>
        <v>6.6154974885671276</v>
      </c>
      <c r="AG103" s="3" t="str">
        <f t="shared" si="18"/>
        <v>6.55 - 6.62</v>
      </c>
      <c r="AH103" s="3">
        <f t="shared" si="12"/>
        <v>0</v>
      </c>
      <c r="AI103" s="3">
        <f t="shared" si="13"/>
        <v>0</v>
      </c>
      <c r="AJ103" s="3">
        <f t="shared" si="14"/>
        <v>0</v>
      </c>
      <c r="AK103" s="3">
        <f t="shared" si="15"/>
        <v>2</v>
      </c>
    </row>
    <row r="104" spans="17:37" x14ac:dyDescent="0.25">
      <c r="Q104" s="3">
        <v>0.93</v>
      </c>
      <c r="R104" s="3">
        <f t="shared" si="19"/>
        <v>0</v>
      </c>
      <c r="S104" s="3">
        <f t="shared" si="20"/>
        <v>0.44941507641434753</v>
      </c>
      <c r="T104" s="3">
        <f t="shared" si="21"/>
        <v>9.1380026244703205E-2</v>
      </c>
      <c r="U104" s="3">
        <f t="shared" si="22"/>
        <v>0.87230846884766999</v>
      </c>
      <c r="X104" s="3">
        <v>101</v>
      </c>
      <c r="Y104" s="3">
        <f>'Risk Analysis - S01'!V105</f>
        <v>0.38731784846570905</v>
      </c>
      <c r="Z104" s="3">
        <f>'Risk Analysis - S10'!V105</f>
        <v>2.0429119595696141</v>
      </c>
      <c r="AA104" s="3">
        <f>'Risk Analysis - S18'!V105</f>
        <v>1.3137073228175593</v>
      </c>
      <c r="AB104" s="3">
        <f>'Risk Analysis - S20'!V105</f>
        <v>9.7181967017014781</v>
      </c>
      <c r="AD104" s="3">
        <v>101</v>
      </c>
      <c r="AE104" s="3">
        <f t="shared" si="16"/>
        <v>6.6154974885671276</v>
      </c>
      <c r="AF104" s="3">
        <f t="shared" si="17"/>
        <v>6.6797282820549109</v>
      </c>
      <c r="AG104" s="3" t="str">
        <f t="shared" si="18"/>
        <v>6.62 - 6.68</v>
      </c>
      <c r="AH104" s="3">
        <f t="shared" ref="AH104:AH167" si="23">COUNTIFS($Y$4:$Y$2003, "&gt;=" &amp; AE104, $Y$4:$Y$2003, "&lt;" &amp; AF104)</f>
        <v>0</v>
      </c>
      <c r="AI104" s="3">
        <f t="shared" ref="AI104:AI167" si="24">COUNTIFS($Z$4:$Z$2003, "&gt;=" &amp; AE104, $Z$4:$Z$2003, "&lt;" &amp; AF104)</f>
        <v>0</v>
      </c>
      <c r="AJ104" s="3">
        <f t="shared" ref="AJ104:AJ167" si="25">COUNTIFS($AA$4:$AA$2003, "&gt;=" &amp; AE104, $AA$4:$AA$2003, "&lt;" &amp; AF104)</f>
        <v>0</v>
      </c>
      <c r="AK104" s="3">
        <f t="shared" ref="AK104:AK167" si="26">COUNTIFS($AB$4:$AB$2003, "&gt;=" &amp; AE104, $AB$4:$AB$2003, "&lt;" &amp; AF104)</f>
        <v>2</v>
      </c>
    </row>
    <row r="105" spans="17:37" x14ac:dyDescent="0.25">
      <c r="Q105" s="3">
        <v>0.94</v>
      </c>
      <c r="R105" s="3">
        <f t="shared" si="19"/>
        <v>0</v>
      </c>
      <c r="S105" s="3">
        <f t="shared" si="20"/>
        <v>0.43972831597198869</v>
      </c>
      <c r="T105" s="3">
        <f t="shared" si="21"/>
        <v>8.3974605530522495E-2</v>
      </c>
      <c r="U105" s="3">
        <f t="shared" si="22"/>
        <v>0.87083327565132118</v>
      </c>
      <c r="X105" s="3">
        <v>102</v>
      </c>
      <c r="Y105" s="3">
        <f>'Risk Analysis - S01'!V106</f>
        <v>0.28690184586053213</v>
      </c>
      <c r="Z105" s="3">
        <f>'Risk Analysis - S10'!V106</f>
        <v>1.0708221868902623</v>
      </c>
      <c r="AA105" s="3">
        <f>'Risk Analysis - S18'!V106</f>
        <v>0.74473472189601131</v>
      </c>
      <c r="AB105" s="3">
        <f>'Risk Analysis - S20'!V106</f>
        <v>3.0422708138585319</v>
      </c>
      <c r="AD105" s="3">
        <v>102</v>
      </c>
      <c r="AE105" s="3">
        <f t="shared" si="16"/>
        <v>6.6797282820549109</v>
      </c>
      <c r="AF105" s="3">
        <f t="shared" si="17"/>
        <v>6.7439590755426941</v>
      </c>
      <c r="AG105" s="3" t="str">
        <f t="shared" si="18"/>
        <v>6.68 - 6.74</v>
      </c>
      <c r="AH105" s="3">
        <f t="shared" si="23"/>
        <v>0</v>
      </c>
      <c r="AI105" s="3">
        <f t="shared" si="24"/>
        <v>0</v>
      </c>
      <c r="AJ105" s="3">
        <f t="shared" si="25"/>
        <v>0</v>
      </c>
      <c r="AK105" s="3">
        <f t="shared" si="26"/>
        <v>0</v>
      </c>
    </row>
    <row r="106" spans="17:37" x14ac:dyDescent="0.25">
      <c r="Q106" s="3">
        <v>0.95</v>
      </c>
      <c r="R106" s="3">
        <f t="shared" si="19"/>
        <v>0</v>
      </c>
      <c r="S106" s="3">
        <f t="shared" si="20"/>
        <v>0.43007750677332801</v>
      </c>
      <c r="T106" s="3">
        <f t="shared" si="21"/>
        <v>7.7029182487092007E-2</v>
      </c>
      <c r="U106" s="3">
        <f t="shared" si="22"/>
        <v>0.86934630932096402</v>
      </c>
      <c r="X106" s="3">
        <v>103</v>
      </c>
      <c r="Y106" s="3">
        <f>'Risk Analysis - S01'!V107</f>
        <v>0.23766921106369818</v>
      </c>
      <c r="Z106" s="3">
        <f>'Risk Analysis - S10'!V107</f>
        <v>0.6013457302366324</v>
      </c>
      <c r="AA106" s="3">
        <f>'Risk Analysis - S18'!V107</f>
        <v>0.48458740067982509</v>
      </c>
      <c r="AB106" s="3">
        <f>'Risk Analysis - S20'!V107</f>
        <v>1.4773535881630884</v>
      </c>
      <c r="AD106" s="3">
        <v>103</v>
      </c>
      <c r="AE106" s="3">
        <f t="shared" si="16"/>
        <v>6.7439590755426941</v>
      </c>
      <c r="AF106" s="3">
        <f t="shared" si="17"/>
        <v>6.8081898690304774</v>
      </c>
      <c r="AG106" s="3" t="str">
        <f t="shared" si="18"/>
        <v>6.74 - 6.81</v>
      </c>
      <c r="AH106" s="3">
        <f t="shared" si="23"/>
        <v>0</v>
      </c>
      <c r="AI106" s="3">
        <f t="shared" si="24"/>
        <v>0</v>
      </c>
      <c r="AJ106" s="3">
        <f t="shared" si="25"/>
        <v>0</v>
      </c>
      <c r="AK106" s="3">
        <f t="shared" si="26"/>
        <v>0</v>
      </c>
    </row>
    <row r="107" spans="17:37" x14ac:dyDescent="0.25">
      <c r="Q107" s="3">
        <v>0.96</v>
      </c>
      <c r="R107" s="3">
        <f t="shared" si="19"/>
        <v>0</v>
      </c>
      <c r="S107" s="3">
        <f t="shared" si="20"/>
        <v>0.42046829361056537</v>
      </c>
      <c r="T107" s="3">
        <f t="shared" si="21"/>
        <v>7.0529262129339187E-2</v>
      </c>
      <c r="U107" s="3">
        <f t="shared" si="22"/>
        <v>0.86784755002228464</v>
      </c>
      <c r="X107" s="3">
        <v>104</v>
      </c>
      <c r="Y107" s="3">
        <f>'Risk Analysis - S01'!V108</f>
        <v>0.27762035554601616</v>
      </c>
      <c r="Z107" s="3">
        <f>'Risk Analysis - S10'!V108</f>
        <v>0.96498355364232535</v>
      </c>
      <c r="AA107" s="3">
        <f>'Risk Analysis - S18'!V108</f>
        <v>0.64993819363788141</v>
      </c>
      <c r="AB107" s="3">
        <f>'Risk Analysis - S20'!V108</f>
        <v>1.7887063305343887</v>
      </c>
      <c r="AD107" s="3">
        <v>104</v>
      </c>
      <c r="AE107" s="3">
        <f t="shared" si="16"/>
        <v>6.8081898690304774</v>
      </c>
      <c r="AF107" s="3">
        <f t="shared" si="17"/>
        <v>6.8724206625182607</v>
      </c>
      <c r="AG107" s="3" t="str">
        <f t="shared" si="18"/>
        <v>6.81 - 6.87</v>
      </c>
      <c r="AH107" s="3">
        <f t="shared" si="23"/>
        <v>0</v>
      </c>
      <c r="AI107" s="3">
        <f t="shared" si="24"/>
        <v>0</v>
      </c>
      <c r="AJ107" s="3">
        <f t="shared" si="25"/>
        <v>0</v>
      </c>
      <c r="AK107" s="3">
        <f t="shared" si="26"/>
        <v>0</v>
      </c>
    </row>
    <row r="108" spans="17:37" x14ac:dyDescent="0.25">
      <c r="Q108" s="3">
        <v>0.97</v>
      </c>
      <c r="R108" s="3">
        <f t="shared" si="19"/>
        <v>0</v>
      </c>
      <c r="S108" s="3">
        <f t="shared" si="20"/>
        <v>0.41090624705890488</v>
      </c>
      <c r="T108" s="3">
        <f t="shared" si="21"/>
        <v>6.445941530245336E-2</v>
      </c>
      <c r="U108" s="3">
        <f t="shared" si="22"/>
        <v>0.86633697893472095</v>
      </c>
      <c r="X108" s="3">
        <v>105</v>
      </c>
      <c r="Y108" s="3">
        <f>'Risk Analysis - S01'!V109</f>
        <v>0.22924379265261474</v>
      </c>
      <c r="Z108" s="3">
        <f>'Risk Analysis - S10'!V109</f>
        <v>0.53852168230949271</v>
      </c>
      <c r="AA108" s="3">
        <f>'Risk Analysis - S18'!V109</f>
        <v>0.48631685911178124</v>
      </c>
      <c r="AB108" s="3">
        <f>'Risk Analysis - S20'!V109</f>
        <v>1.8986339178427971</v>
      </c>
      <c r="AD108" s="3">
        <v>105</v>
      </c>
      <c r="AE108" s="3">
        <f t="shared" si="16"/>
        <v>6.8724206625182607</v>
      </c>
      <c r="AF108" s="3">
        <f t="shared" si="17"/>
        <v>6.9366514560060439</v>
      </c>
      <c r="AG108" s="3" t="str">
        <f t="shared" si="18"/>
        <v>6.87 - 6.94</v>
      </c>
      <c r="AH108" s="3">
        <f t="shared" si="23"/>
        <v>0</v>
      </c>
      <c r="AI108" s="3">
        <f t="shared" si="24"/>
        <v>0</v>
      </c>
      <c r="AJ108" s="3">
        <f t="shared" si="25"/>
        <v>0</v>
      </c>
      <c r="AK108" s="3">
        <f t="shared" si="26"/>
        <v>1</v>
      </c>
    </row>
    <row r="109" spans="17:37" x14ac:dyDescent="0.25">
      <c r="Q109" s="3">
        <v>0.98</v>
      </c>
      <c r="R109" s="3">
        <f t="shared" si="19"/>
        <v>0</v>
      </c>
      <c r="S109" s="3">
        <f t="shared" si="20"/>
        <v>0.4013968537991861</v>
      </c>
      <c r="T109" s="3">
        <f t="shared" si="21"/>
        <v>5.8803436243638929E-2</v>
      </c>
      <c r="U109" s="3">
        <f t="shared" si="22"/>
        <v>0.86481457826228048</v>
      </c>
      <c r="X109" s="3">
        <v>106</v>
      </c>
      <c r="Y109" s="3">
        <f>'Risk Analysis - S01'!V110</f>
        <v>0.23946459205397397</v>
      </c>
      <c r="Z109" s="3">
        <f>'Risk Analysis - S10'!V110</f>
        <v>0.62569832496596156</v>
      </c>
      <c r="AA109" s="3">
        <f>'Risk Analysis - S18'!V110</f>
        <v>0.51316593567024871</v>
      </c>
      <c r="AB109" s="3">
        <f>'Risk Analysis - S20'!V110</f>
        <v>1.815715538045042</v>
      </c>
      <c r="AD109" s="3">
        <v>106</v>
      </c>
      <c r="AE109" s="3">
        <f t="shared" si="16"/>
        <v>6.9366514560060439</v>
      </c>
      <c r="AF109" s="3">
        <f t="shared" si="17"/>
        <v>7.0008822494938272</v>
      </c>
      <c r="AG109" s="3" t="str">
        <f t="shared" si="18"/>
        <v>6.94 - 7.00</v>
      </c>
      <c r="AH109" s="3">
        <f t="shared" si="23"/>
        <v>0</v>
      </c>
      <c r="AI109" s="3">
        <f t="shared" si="24"/>
        <v>0</v>
      </c>
      <c r="AJ109" s="3">
        <f t="shared" si="25"/>
        <v>0</v>
      </c>
      <c r="AK109" s="3">
        <f t="shared" si="26"/>
        <v>1</v>
      </c>
    </row>
    <row r="110" spans="17:37" x14ac:dyDescent="0.25">
      <c r="Q110" s="3">
        <v>0.99</v>
      </c>
      <c r="R110" s="3">
        <f t="shared" si="19"/>
        <v>0</v>
      </c>
      <c r="S110" s="3">
        <f t="shared" si="20"/>
        <v>0.39194550718914989</v>
      </c>
      <c r="T110" s="3">
        <f t="shared" si="21"/>
        <v>5.3544496211693215E-2</v>
      </c>
      <c r="U110" s="3">
        <f t="shared" si="22"/>
        <v>0.86328033124423964</v>
      </c>
      <c r="X110" s="3">
        <v>107</v>
      </c>
      <c r="Y110" s="3">
        <f>'Risk Analysis - S01'!V111</f>
        <v>0.23654209443385263</v>
      </c>
      <c r="Z110" s="3">
        <f>'Risk Analysis - S10'!V111</f>
        <v>0.58525552193388974</v>
      </c>
      <c r="AA110" s="3">
        <f>'Risk Analysis - S18'!V111</f>
        <v>0.46452908102327345</v>
      </c>
      <c r="AB110" s="3">
        <f>'Risk Analysis - S20'!V111</f>
        <v>1.2609146071982693</v>
      </c>
      <c r="AD110" s="3">
        <v>107</v>
      </c>
      <c r="AE110" s="3">
        <f t="shared" si="16"/>
        <v>7.0008822494938272</v>
      </c>
      <c r="AF110" s="3">
        <f t="shared" si="17"/>
        <v>7.0651130429816105</v>
      </c>
      <c r="AG110" s="3" t="str">
        <f t="shared" si="18"/>
        <v>7.00 - 7.07</v>
      </c>
      <c r="AH110" s="3">
        <f t="shared" si="23"/>
        <v>0</v>
      </c>
      <c r="AI110" s="3">
        <f t="shared" si="24"/>
        <v>0</v>
      </c>
      <c r="AJ110" s="3">
        <f t="shared" si="25"/>
        <v>0</v>
      </c>
      <c r="AK110" s="3">
        <f t="shared" si="26"/>
        <v>1</v>
      </c>
    </row>
    <row r="111" spans="17:37" x14ac:dyDescent="0.25">
      <c r="Q111" s="3">
        <v>1</v>
      </c>
      <c r="R111" s="3">
        <f t="shared" si="19"/>
        <v>0</v>
      </c>
      <c r="S111" s="3">
        <f t="shared" si="20"/>
        <v>0.38255749811029427</v>
      </c>
      <c r="T111" s="3">
        <f t="shared" si="21"/>
        <v>4.8665291845964354E-2</v>
      </c>
      <c r="U111" s="3">
        <f t="shared" si="22"/>
        <v>0.86173422216572204</v>
      </c>
      <c r="X111" s="3">
        <v>108</v>
      </c>
      <c r="Y111" s="3">
        <f>'Risk Analysis - S01'!V112</f>
        <v>0.23519643040484936</v>
      </c>
      <c r="Z111" s="3">
        <f>'Risk Analysis - S10'!V112</f>
        <v>0.58500730269699208</v>
      </c>
      <c r="AA111" s="3">
        <f>'Risk Analysis - S18'!V112</f>
        <v>0.49063826794123777</v>
      </c>
      <c r="AB111" s="3">
        <f>'Risk Analysis - S20'!V112</f>
        <v>1.6805474806528546</v>
      </c>
      <c r="AD111" s="3">
        <v>108</v>
      </c>
      <c r="AE111" s="3">
        <f t="shared" si="16"/>
        <v>7.0651130429816105</v>
      </c>
      <c r="AF111" s="3">
        <f t="shared" si="17"/>
        <v>7.1293438364693937</v>
      </c>
      <c r="AG111" s="3" t="str">
        <f t="shared" si="18"/>
        <v>7.07 - 7.13</v>
      </c>
      <c r="AH111" s="3">
        <f t="shared" si="23"/>
        <v>0</v>
      </c>
      <c r="AI111" s="3">
        <f t="shared" si="24"/>
        <v>0</v>
      </c>
      <c r="AJ111" s="3">
        <f t="shared" si="25"/>
        <v>0</v>
      </c>
      <c r="AK111" s="3">
        <f t="shared" si="26"/>
        <v>0</v>
      </c>
    </row>
    <row r="112" spans="17:37" x14ac:dyDescent="0.25">
      <c r="Q112" s="3">
        <v>1.01</v>
      </c>
      <c r="R112" s="3">
        <f t="shared" si="19"/>
        <v>0</v>
      </c>
      <c r="S112" s="3">
        <f t="shared" ref="S112:S175" si="27">1-_xlfn.NORM.DIST(Q112,$R$4,$S$4,TRUE)</f>
        <v>0.37323800611613889</v>
      </c>
      <c r="T112" s="3">
        <f t="shared" ref="T112:T175" si="28">1-_xlfn.NORM.DIST(Q112,$R$5,$S$5,TRUE)</f>
        <v>4.4148187073322243E-2</v>
      </c>
      <c r="U112" s="3">
        <f t="shared" ref="U112:U175" si="29">1-_xlfn.NORM.DIST(Q112,$R$6,$S$6,TRUE)</f>
        <v>0.86017623636815099</v>
      </c>
      <c r="X112" s="3">
        <v>109</v>
      </c>
      <c r="Y112" s="3">
        <f>'Risk Analysis - S01'!V113</f>
        <v>0.24946300160784876</v>
      </c>
      <c r="Z112" s="3">
        <f>'Risk Analysis - S10'!V113</f>
        <v>0.72533412435649935</v>
      </c>
      <c r="AA112" s="3">
        <f>'Risk Analysis - S18'!V113</f>
        <v>0.57732871847852896</v>
      </c>
      <c r="AB112" s="3">
        <f>'Risk Analysis - S20'!V113</f>
        <v>2.3560532100442826</v>
      </c>
      <c r="AD112" s="3">
        <v>109</v>
      </c>
      <c r="AE112" s="3">
        <f t="shared" si="16"/>
        <v>7.1293438364693937</v>
      </c>
      <c r="AF112" s="3">
        <f t="shared" si="17"/>
        <v>7.193574629957177</v>
      </c>
      <c r="AG112" s="3" t="str">
        <f t="shared" si="18"/>
        <v>7.13 - 7.19</v>
      </c>
      <c r="AH112" s="3">
        <f t="shared" si="23"/>
        <v>0</v>
      </c>
      <c r="AI112" s="3">
        <f t="shared" si="24"/>
        <v>0</v>
      </c>
      <c r="AJ112" s="3">
        <f t="shared" si="25"/>
        <v>0</v>
      </c>
      <c r="AK112" s="3">
        <f t="shared" si="26"/>
        <v>1</v>
      </c>
    </row>
    <row r="113" spans="17:37" x14ac:dyDescent="0.25">
      <c r="Q113" s="3">
        <v>1.02</v>
      </c>
      <c r="R113" s="3">
        <f t="shared" si="19"/>
        <v>0</v>
      </c>
      <c r="S113" s="3">
        <f t="shared" si="27"/>
        <v>0.36399209090647366</v>
      </c>
      <c r="T113" s="3">
        <f t="shared" si="28"/>
        <v>3.9975347545211148E-2</v>
      </c>
      <c r="U113" s="3">
        <f t="shared" si="29"/>
        <v>0.85860636025957238</v>
      </c>
      <c r="X113" s="3">
        <v>110</v>
      </c>
      <c r="Y113" s="3">
        <f>'Risk Analysis - S01'!V114</f>
        <v>0.33237265365677315</v>
      </c>
      <c r="Z113" s="3">
        <f>'Risk Analysis - S10'!V114</f>
        <v>1.4839178708146605</v>
      </c>
      <c r="AA113" s="3">
        <f>'Risk Analysis - S18'!V114</f>
        <v>0.93086484212491527</v>
      </c>
      <c r="AB113" s="3">
        <f>'Risk Analysis - S20'!V114</f>
        <v>3.1667811981398448</v>
      </c>
      <c r="AD113" s="3">
        <v>110</v>
      </c>
      <c r="AE113" s="3">
        <f t="shared" si="16"/>
        <v>7.193574629957177</v>
      </c>
      <c r="AF113" s="3">
        <f t="shared" si="17"/>
        <v>7.2578054234449603</v>
      </c>
      <c r="AG113" s="3" t="str">
        <f t="shared" si="18"/>
        <v>7.19 - 7.26</v>
      </c>
      <c r="AH113" s="3">
        <f t="shared" si="23"/>
        <v>0</v>
      </c>
      <c r="AI113" s="3">
        <f t="shared" si="24"/>
        <v>0</v>
      </c>
      <c r="AJ113" s="3">
        <f t="shared" si="25"/>
        <v>0</v>
      </c>
      <c r="AK113" s="3">
        <f t="shared" si="26"/>
        <v>0</v>
      </c>
    </row>
    <row r="114" spans="17:37" x14ac:dyDescent="0.25">
      <c r="Q114" s="3">
        <v>1.03</v>
      </c>
      <c r="R114" s="3">
        <f t="shared" si="19"/>
        <v>0</v>
      </c>
      <c r="S114" s="3">
        <f t="shared" si="27"/>
        <v>0.35482468415083201</v>
      </c>
      <c r="T114" s="3">
        <f t="shared" si="28"/>
        <v>3.6128866753493694E-2</v>
      </c>
      <c r="U114" s="3">
        <f t="shared" si="29"/>
        <v>0.85702458132484671</v>
      </c>
      <c r="X114" s="3">
        <v>111</v>
      </c>
      <c r="Y114" s="3">
        <f>'Risk Analysis - S01'!V115</f>
        <v>0.22309198914167822</v>
      </c>
      <c r="Z114" s="3">
        <f>'Risk Analysis - S10'!V115</f>
        <v>0.47782014284873925</v>
      </c>
      <c r="AA114" s="3">
        <f>'Risk Analysis - S18'!V115</f>
        <v>0.44842861552614283</v>
      </c>
      <c r="AB114" s="3">
        <f>'Risk Analysis - S20'!V115</f>
        <v>1.597688313343814</v>
      </c>
      <c r="AD114" s="3">
        <v>111</v>
      </c>
      <c r="AE114" s="3">
        <f t="shared" si="16"/>
        <v>7.2578054234449603</v>
      </c>
      <c r="AF114" s="3">
        <f t="shared" si="17"/>
        <v>7.3220362169327435</v>
      </c>
      <c r="AG114" s="3" t="str">
        <f t="shared" si="18"/>
        <v>7.26 - 7.32</v>
      </c>
      <c r="AH114" s="3">
        <f t="shared" si="23"/>
        <v>0</v>
      </c>
      <c r="AI114" s="3">
        <f t="shared" si="24"/>
        <v>0</v>
      </c>
      <c r="AJ114" s="3">
        <f t="shared" si="25"/>
        <v>0</v>
      </c>
      <c r="AK114" s="3">
        <f t="shared" si="26"/>
        <v>1</v>
      </c>
    </row>
    <row r="115" spans="17:37" x14ac:dyDescent="0.25">
      <c r="Q115" s="3">
        <v>1.04</v>
      </c>
      <c r="R115" s="3">
        <f t="shared" si="19"/>
        <v>0</v>
      </c>
      <c r="S115" s="3">
        <f t="shared" si="27"/>
        <v>0.34574058168300648</v>
      </c>
      <c r="T115" s="3">
        <f t="shared" si="28"/>
        <v>3.2590883140624971E-2</v>
      </c>
      <c r="U115" s="3">
        <f t="shared" si="29"/>
        <v>0.85543088813570334</v>
      </c>
      <c r="X115" s="3">
        <v>112</v>
      </c>
      <c r="Y115" s="3">
        <f>'Risk Analysis - S01'!V116</f>
        <v>0.23469310455901277</v>
      </c>
      <c r="Z115" s="3">
        <f>'Risk Analysis - S10'!V116</f>
        <v>0.57366972390103188</v>
      </c>
      <c r="AA115" s="3">
        <f>'Risk Analysis - S18'!V116</f>
        <v>0.47071942820861773</v>
      </c>
      <c r="AB115" s="3">
        <f>'Risk Analysis - S20'!V116</f>
        <v>1.4203376634650449</v>
      </c>
      <c r="AD115" s="3">
        <v>112</v>
      </c>
      <c r="AE115" s="3">
        <f t="shared" si="16"/>
        <v>7.3220362169327435</v>
      </c>
      <c r="AF115" s="3">
        <f t="shared" si="17"/>
        <v>7.3862670104205268</v>
      </c>
      <c r="AG115" s="3" t="str">
        <f t="shared" si="18"/>
        <v>7.32 - 7.39</v>
      </c>
      <c r="AH115" s="3">
        <f t="shared" si="23"/>
        <v>0</v>
      </c>
      <c r="AI115" s="3">
        <f t="shared" si="24"/>
        <v>0</v>
      </c>
      <c r="AJ115" s="3">
        <f t="shared" si="25"/>
        <v>0</v>
      </c>
      <c r="AK115" s="3">
        <f t="shared" si="26"/>
        <v>0</v>
      </c>
    </row>
    <row r="116" spans="17:37" x14ac:dyDescent="0.25">
      <c r="Q116" s="3">
        <v>1.05</v>
      </c>
      <c r="R116" s="3">
        <f t="shared" si="19"/>
        <v>0</v>
      </c>
      <c r="S116" s="3">
        <f t="shared" si="27"/>
        <v>0.33674443608691884</v>
      </c>
      <c r="T116" s="3">
        <f t="shared" si="28"/>
        <v>2.9343687683947905E-2</v>
      </c>
      <c r="U116" s="3">
        <f t="shared" si="29"/>
        <v>0.85382527036065592</v>
      </c>
      <c r="X116" s="3">
        <v>113</v>
      </c>
      <c r="Y116" s="3">
        <f>'Risk Analysis - S01'!V117</f>
        <v>0.23459939902327184</v>
      </c>
      <c r="Z116" s="3">
        <f>'Risk Analysis - S10'!V117</f>
        <v>0.58158222849038044</v>
      </c>
      <c r="AA116" s="3">
        <f>'Risk Analysis - S18'!V117</f>
        <v>0.49347112771710927</v>
      </c>
      <c r="AB116" s="3">
        <f>'Risk Analysis - S20'!V117</f>
        <v>1.7523325009701625</v>
      </c>
      <c r="AD116" s="3">
        <v>113</v>
      </c>
      <c r="AE116" s="3">
        <f t="shared" si="16"/>
        <v>7.3862670104205268</v>
      </c>
      <c r="AF116" s="3">
        <f t="shared" si="17"/>
        <v>7.4504978039083101</v>
      </c>
      <c r="AG116" s="3" t="str">
        <f t="shared" si="18"/>
        <v>7.39 - 7.45</v>
      </c>
      <c r="AH116" s="3">
        <f t="shared" si="23"/>
        <v>0</v>
      </c>
      <c r="AI116" s="3">
        <f t="shared" si="24"/>
        <v>0</v>
      </c>
      <c r="AJ116" s="3">
        <f t="shared" si="25"/>
        <v>0</v>
      </c>
      <c r="AK116" s="3">
        <f t="shared" si="26"/>
        <v>0</v>
      </c>
    </row>
    <row r="117" spans="17:37" x14ac:dyDescent="0.25">
      <c r="Q117" s="3">
        <v>1.06</v>
      </c>
      <c r="R117" s="3">
        <f t="shared" si="19"/>
        <v>0</v>
      </c>
      <c r="S117" s="3">
        <f t="shared" si="27"/>
        <v>0.32784074969258026</v>
      </c>
      <c r="T117" s="3">
        <f t="shared" si="28"/>
        <v>2.636982159302681E-2</v>
      </c>
      <c r="U117" s="3">
        <f t="shared" si="29"/>
        <v>0.85220771877477508</v>
      </c>
      <c r="X117" s="3">
        <v>114</v>
      </c>
      <c r="Y117" s="3">
        <f>'Risk Analysis - S01'!V118</f>
        <v>0.29161669687037478</v>
      </c>
      <c r="Z117" s="3">
        <f>'Risk Analysis - S10'!V118</f>
        <v>1.1064565522518153</v>
      </c>
      <c r="AA117" s="3">
        <f>'Risk Analysis - S18'!V118</f>
        <v>0.74502910844054382</v>
      </c>
      <c r="AB117" s="3">
        <f>'Risk Analysis - S20'!V118</f>
        <v>2.6181721837408736</v>
      </c>
      <c r="AD117" s="3">
        <v>114</v>
      </c>
      <c r="AE117" s="3">
        <f t="shared" si="16"/>
        <v>7.4504978039083101</v>
      </c>
      <c r="AF117" s="3">
        <f t="shared" si="17"/>
        <v>7.5147285973960933</v>
      </c>
      <c r="AG117" s="3" t="str">
        <f t="shared" si="18"/>
        <v>7.45 - 7.51</v>
      </c>
      <c r="AH117" s="3">
        <f t="shared" si="23"/>
        <v>0</v>
      </c>
      <c r="AI117" s="3">
        <f t="shared" si="24"/>
        <v>0</v>
      </c>
      <c r="AJ117" s="3">
        <f t="shared" si="25"/>
        <v>0</v>
      </c>
      <c r="AK117" s="3">
        <f t="shared" si="26"/>
        <v>2</v>
      </c>
    </row>
    <row r="118" spans="17:37" x14ac:dyDescent="0.25">
      <c r="Q118" s="3">
        <v>1.07</v>
      </c>
      <c r="R118" s="3">
        <f t="shared" si="19"/>
        <v>0</v>
      </c>
      <c r="S118" s="3">
        <f t="shared" si="27"/>
        <v>0.31903386799923594</v>
      </c>
      <c r="T118" s="3">
        <f t="shared" si="28"/>
        <v>2.3652163910713453E-2</v>
      </c>
      <c r="U118" s="3">
        <f t="shared" si="29"/>
        <v>0.85057822526931393</v>
      </c>
      <c r="X118" s="3">
        <v>115</v>
      </c>
      <c r="Y118" s="3">
        <f>'Risk Analysis - S01'!V119</f>
        <v>0.23723332704357092</v>
      </c>
      <c r="Z118" s="3">
        <f>'Risk Analysis - S10'!V119</f>
        <v>0.59279760612891019</v>
      </c>
      <c r="AA118" s="3">
        <f>'Risk Analysis - S18'!V119</f>
        <v>0.47069097019247536</v>
      </c>
      <c r="AB118" s="3">
        <f>'Risk Analysis - S20'!V119</f>
        <v>1.3102122614058886</v>
      </c>
      <c r="AD118" s="3">
        <v>115</v>
      </c>
      <c r="AE118" s="3">
        <f t="shared" si="16"/>
        <v>7.5147285973960933</v>
      </c>
      <c r="AF118" s="3">
        <f t="shared" si="17"/>
        <v>7.5789593908838766</v>
      </c>
      <c r="AG118" s="3" t="str">
        <f t="shared" si="18"/>
        <v>7.51 - 7.58</v>
      </c>
      <c r="AH118" s="3">
        <f t="shared" si="23"/>
        <v>0</v>
      </c>
      <c r="AI118" s="3">
        <f t="shared" si="24"/>
        <v>0</v>
      </c>
      <c r="AJ118" s="3">
        <f t="shared" si="25"/>
        <v>0</v>
      </c>
      <c r="AK118" s="3">
        <f t="shared" si="26"/>
        <v>2</v>
      </c>
    </row>
    <row r="119" spans="17:37" x14ac:dyDescent="0.25">
      <c r="Q119" s="3">
        <v>1.08</v>
      </c>
      <c r="R119" s="3">
        <f t="shared" si="19"/>
        <v>0</v>
      </c>
      <c r="S119" s="3">
        <f t="shared" si="27"/>
        <v>0.31032797354108999</v>
      </c>
      <c r="T119" s="3">
        <f t="shared" si="28"/>
        <v>2.1174008951141299E-2</v>
      </c>
      <c r="U119" s="3">
        <f t="shared" si="29"/>
        <v>0.84893678286118379</v>
      </c>
      <c r="X119" s="3">
        <v>116</v>
      </c>
      <c r="Y119" s="3">
        <f>'Risk Analysis - S01'!V120</f>
        <v>0.30471940020652688</v>
      </c>
      <c r="Z119" s="3">
        <f>'Risk Analysis - S10'!V120</f>
        <v>1.2503597205400665</v>
      </c>
      <c r="AA119" s="3">
        <f>'Risk Analysis - S18'!V120</f>
        <v>0.86430927068939345</v>
      </c>
      <c r="AB119" s="3">
        <f>'Risk Analysis - S20'!V120</f>
        <v>4.4829043977169247</v>
      </c>
      <c r="AD119" s="3">
        <v>116</v>
      </c>
      <c r="AE119" s="3">
        <f t="shared" si="16"/>
        <v>7.5789593908838766</v>
      </c>
      <c r="AF119" s="3">
        <f t="shared" si="17"/>
        <v>7.6431901843716599</v>
      </c>
      <c r="AG119" s="3" t="str">
        <f t="shared" si="18"/>
        <v>7.58 - 7.64</v>
      </c>
      <c r="AH119" s="3">
        <f t="shared" si="23"/>
        <v>0</v>
      </c>
      <c r="AI119" s="3">
        <f t="shared" si="24"/>
        <v>0</v>
      </c>
      <c r="AJ119" s="3">
        <f t="shared" si="25"/>
        <v>0</v>
      </c>
      <c r="AK119" s="3">
        <f t="shared" si="26"/>
        <v>0</v>
      </c>
    </row>
    <row r="120" spans="17:37" x14ac:dyDescent="0.25">
      <c r="Q120" s="3">
        <v>1.0900000000000001</v>
      </c>
      <c r="R120" s="3">
        <f t="shared" si="19"/>
        <v>0</v>
      </c>
      <c r="S120" s="3">
        <f t="shared" si="27"/>
        <v>0.30172708020926076</v>
      </c>
      <c r="T120" s="3">
        <f t="shared" si="28"/>
        <v>1.8919133639465291E-2</v>
      </c>
      <c r="U120" s="3">
        <f t="shared" si="29"/>
        <v>0.84728338570227624</v>
      </c>
      <c r="X120" s="3">
        <v>117</v>
      </c>
      <c r="Y120" s="3">
        <f>'Risk Analysis - S01'!V121</f>
        <v>0.20795181797101001</v>
      </c>
      <c r="Z120" s="3">
        <f>'Risk Analysis - S10'!V121</f>
        <v>0.34525286282511253</v>
      </c>
      <c r="AA120" s="3">
        <f>'Risk Analysis - S18'!V121</f>
        <v>0.39959769644593329</v>
      </c>
      <c r="AB120" s="3">
        <f>'Risk Analysis - S20'!V121</f>
        <v>1.448857301398504</v>
      </c>
      <c r="AD120" s="3">
        <v>117</v>
      </c>
      <c r="AE120" s="3">
        <f t="shared" si="16"/>
        <v>7.6431901843716599</v>
      </c>
      <c r="AF120" s="3">
        <f t="shared" si="17"/>
        <v>7.7074209778594431</v>
      </c>
      <c r="AG120" s="3" t="str">
        <f t="shared" si="18"/>
        <v>7.64 - 7.71</v>
      </c>
      <c r="AH120" s="3">
        <f t="shared" si="23"/>
        <v>0</v>
      </c>
      <c r="AI120" s="3">
        <f t="shared" si="24"/>
        <v>0</v>
      </c>
      <c r="AJ120" s="3">
        <f t="shared" si="25"/>
        <v>0</v>
      </c>
      <c r="AK120" s="3">
        <f t="shared" si="26"/>
        <v>1</v>
      </c>
    </row>
    <row r="121" spans="17:37" x14ac:dyDescent="0.25">
      <c r="Q121" s="3">
        <v>1.1000000000000001</v>
      </c>
      <c r="R121" s="3">
        <f t="shared" si="19"/>
        <v>0</v>
      </c>
      <c r="S121" s="3">
        <f t="shared" si="27"/>
        <v>0.29323502804183577</v>
      </c>
      <c r="T121" s="3">
        <f t="shared" si="28"/>
        <v>1.6871854937663078E-2</v>
      </c>
      <c r="U121" s="3">
        <f t="shared" si="29"/>
        <v>0.84561802908862815</v>
      </c>
      <c r="X121" s="3">
        <v>118</v>
      </c>
      <c r="Y121" s="3">
        <f>'Risk Analysis - S01'!V122</f>
        <v>0.29109140353811497</v>
      </c>
      <c r="Z121" s="3">
        <f>'Risk Analysis - S10'!V122</f>
        <v>1.1119949924571357</v>
      </c>
      <c r="AA121" s="3">
        <f>'Risk Analysis - S18'!V122</f>
        <v>0.77009761897779716</v>
      </c>
      <c r="AB121" s="3">
        <f>'Risk Analysis - S20'!V122</f>
        <v>3.278023759001798</v>
      </c>
      <c r="AD121" s="3">
        <v>118</v>
      </c>
      <c r="AE121" s="3">
        <f t="shared" si="16"/>
        <v>7.7074209778594431</v>
      </c>
      <c r="AF121" s="3">
        <f t="shared" si="17"/>
        <v>7.7716517713472264</v>
      </c>
      <c r="AG121" s="3" t="str">
        <f t="shared" si="18"/>
        <v>7.71 - 7.77</v>
      </c>
      <c r="AH121" s="3">
        <f t="shared" si="23"/>
        <v>0</v>
      </c>
      <c r="AI121" s="3">
        <f t="shared" si="24"/>
        <v>0</v>
      </c>
      <c r="AJ121" s="3">
        <f t="shared" si="25"/>
        <v>0</v>
      </c>
      <c r="AK121" s="3">
        <f t="shared" si="26"/>
        <v>0</v>
      </c>
    </row>
    <row r="122" spans="17:37" x14ac:dyDescent="0.25">
      <c r="Q122" s="3">
        <v>1.1100000000000001</v>
      </c>
      <c r="R122" s="3">
        <f t="shared" si="19"/>
        <v>0</v>
      </c>
      <c r="S122" s="3">
        <f t="shared" si="27"/>
        <v>0.28485547849207682</v>
      </c>
      <c r="T122" s="3">
        <f t="shared" si="28"/>
        <v>1.5017077647141219E-2</v>
      </c>
      <c r="U122" s="3">
        <f t="shared" si="29"/>
        <v>0.84394070946942645</v>
      </c>
      <c r="X122" s="3">
        <v>119</v>
      </c>
      <c r="Y122" s="3">
        <f>'Risk Analysis - S01'!V123</f>
        <v>0.32538460392374591</v>
      </c>
      <c r="Z122" s="3">
        <f>'Risk Analysis - S10'!V123</f>
        <v>1.4233656188466348</v>
      </c>
      <c r="AA122" s="3">
        <f>'Risk Analysis - S18'!V123</f>
        <v>0.91000313458064563</v>
      </c>
      <c r="AB122" s="3">
        <f>'Risk Analysis - S20'!V123</f>
        <v>3.3932375710321736</v>
      </c>
      <c r="AD122" s="3">
        <v>119</v>
      </c>
      <c r="AE122" s="3">
        <f t="shared" si="16"/>
        <v>7.7716517713472264</v>
      </c>
      <c r="AF122" s="3">
        <f t="shared" si="17"/>
        <v>7.8358825648350097</v>
      </c>
      <c r="AG122" s="3" t="str">
        <f t="shared" si="18"/>
        <v>7.77 - 7.84</v>
      </c>
      <c r="AH122" s="3">
        <f t="shared" si="23"/>
        <v>0</v>
      </c>
      <c r="AI122" s="3">
        <f t="shared" si="24"/>
        <v>0</v>
      </c>
      <c r="AJ122" s="3">
        <f t="shared" si="25"/>
        <v>0</v>
      </c>
      <c r="AK122" s="3">
        <f t="shared" si="26"/>
        <v>1</v>
      </c>
    </row>
    <row r="123" spans="17:37" x14ac:dyDescent="0.25">
      <c r="Q123" s="3">
        <v>1.1200000000000001</v>
      </c>
      <c r="R123" s="3">
        <f t="shared" si="19"/>
        <v>0</v>
      </c>
      <c r="S123" s="3">
        <f t="shared" si="27"/>
        <v>0.27659191018299656</v>
      </c>
      <c r="T123" s="3">
        <f t="shared" si="28"/>
        <v>1.3340332971657931E-2</v>
      </c>
      <c r="U123" s="3">
        <f t="shared" si="29"/>
        <v>0.84225142445584922</v>
      </c>
      <c r="X123" s="3">
        <v>120</v>
      </c>
      <c r="Y123" s="3">
        <f>'Risk Analysis - S01'!V124</f>
        <v>0.28623974526826773</v>
      </c>
      <c r="Z123" s="3">
        <f>'Risk Analysis - S10'!V124</f>
        <v>1.0696309148392247</v>
      </c>
      <c r="AA123" s="3">
        <f>'Risk Analysis - S18'!V124</f>
        <v>0.75475870788061006</v>
      </c>
      <c r="AB123" s="3">
        <f>'Risk Analysis - S20'!V124</f>
        <v>3.3579859552579698</v>
      </c>
      <c r="AD123" s="3">
        <v>120</v>
      </c>
      <c r="AE123" s="3">
        <f t="shared" si="16"/>
        <v>7.8358825648350097</v>
      </c>
      <c r="AF123" s="3">
        <f t="shared" si="17"/>
        <v>7.9001133583227929</v>
      </c>
      <c r="AG123" s="3" t="str">
        <f t="shared" si="18"/>
        <v>7.84 - 7.90</v>
      </c>
      <c r="AH123" s="3">
        <f t="shared" si="23"/>
        <v>0</v>
      </c>
      <c r="AI123" s="3">
        <f t="shared" si="24"/>
        <v>0</v>
      </c>
      <c r="AJ123" s="3">
        <f t="shared" si="25"/>
        <v>0</v>
      </c>
      <c r="AK123" s="3">
        <f t="shared" si="26"/>
        <v>0</v>
      </c>
    </row>
    <row r="124" spans="17:37" x14ac:dyDescent="0.25">
      <c r="Q124" s="3">
        <v>1.1299999999999999</v>
      </c>
      <c r="R124" s="3">
        <f t="shared" si="19"/>
        <v>0</v>
      </c>
      <c r="S124" s="3">
        <f t="shared" si="27"/>
        <v>0.2684476151546793</v>
      </c>
      <c r="T124" s="3">
        <f t="shared" si="28"/>
        <v>1.1827808302874998E-2</v>
      </c>
      <c r="U124" s="3">
        <f t="shared" si="29"/>
        <v>0.84055017282973921</v>
      </c>
      <c r="X124" s="3">
        <v>121</v>
      </c>
      <c r="Y124" s="3">
        <f>'Risk Analysis - S01'!V125</f>
        <v>0.23480910976905034</v>
      </c>
      <c r="Z124" s="3">
        <f>'Risk Analysis - S10'!V125</f>
        <v>0.57212090363894819</v>
      </c>
      <c r="AA124" s="3">
        <f>'Risk Analysis - S18'!V125</f>
        <v>0.46432347591172052</v>
      </c>
      <c r="AB124" s="3">
        <f>'Risk Analysis - S20'!V125</f>
        <v>1.3310183004108673</v>
      </c>
      <c r="AD124" s="3">
        <v>121</v>
      </c>
      <c r="AE124" s="3">
        <f t="shared" si="16"/>
        <v>7.9001133583227929</v>
      </c>
      <c r="AF124" s="3">
        <f t="shared" si="17"/>
        <v>7.9643441518105762</v>
      </c>
      <c r="AG124" s="3" t="str">
        <f t="shared" si="18"/>
        <v>7.90 - 7.96</v>
      </c>
      <c r="AH124" s="3">
        <f t="shared" si="23"/>
        <v>0</v>
      </c>
      <c r="AI124" s="3">
        <f t="shared" si="24"/>
        <v>0</v>
      </c>
      <c r="AJ124" s="3">
        <f t="shared" si="25"/>
        <v>0</v>
      </c>
      <c r="AK124" s="3">
        <f t="shared" si="26"/>
        <v>1</v>
      </c>
    </row>
    <row r="125" spans="17:37" x14ac:dyDescent="0.25">
      <c r="Q125" s="3">
        <v>1.1399999999999999</v>
      </c>
      <c r="R125" s="3">
        <f t="shared" si="19"/>
        <v>0</v>
      </c>
      <c r="S125" s="3">
        <f t="shared" si="27"/>
        <v>0.26042569560886764</v>
      </c>
      <c r="T125" s="3">
        <f t="shared" si="28"/>
        <v>1.0466368755676192E-2</v>
      </c>
      <c r="U125" s="3">
        <f t="shared" si="29"/>
        <v>0.83883695455210738</v>
      </c>
      <c r="X125" s="3">
        <v>122</v>
      </c>
      <c r="Y125" s="3">
        <f>'Risk Analysis - S01'!V126</f>
        <v>0.25985340833080772</v>
      </c>
      <c r="Z125" s="3">
        <f>'Risk Analysis - S10'!V126</f>
        <v>0.81559775168849313</v>
      </c>
      <c r="AA125" s="3">
        <f>'Risk Analysis - S18'!V126</f>
        <v>0.60895363301281114</v>
      </c>
      <c r="AB125" s="3">
        <f>'Risk Analysis - S20'!V126</f>
        <v>2.266450947869405</v>
      </c>
      <c r="AD125" s="3">
        <v>122</v>
      </c>
      <c r="AE125" s="3">
        <f t="shared" si="16"/>
        <v>7.9643441518105762</v>
      </c>
      <c r="AF125" s="3">
        <f t="shared" si="17"/>
        <v>8.0285749452983595</v>
      </c>
      <c r="AG125" s="3" t="str">
        <f t="shared" si="18"/>
        <v>7.96 - 8.03</v>
      </c>
      <c r="AH125" s="3">
        <f t="shared" si="23"/>
        <v>0</v>
      </c>
      <c r="AI125" s="3">
        <f t="shared" si="24"/>
        <v>0</v>
      </c>
      <c r="AJ125" s="3">
        <f t="shared" si="25"/>
        <v>0</v>
      </c>
      <c r="AK125" s="3">
        <f t="shared" si="26"/>
        <v>2</v>
      </c>
    </row>
    <row r="126" spans="17:37" x14ac:dyDescent="0.25">
      <c r="Q126" s="3">
        <v>1.1499999999999999</v>
      </c>
      <c r="R126" s="3">
        <f t="shared" si="19"/>
        <v>0</v>
      </c>
      <c r="S126" s="3">
        <f t="shared" si="27"/>
        <v>0.25252906115350304</v>
      </c>
      <c r="T126" s="3">
        <f t="shared" si="28"/>
        <v>9.2435710314869857E-3</v>
      </c>
      <c r="U126" s="3">
        <f t="shared" si="29"/>
        <v>0.83711177077146171</v>
      </c>
      <c r="X126" s="3">
        <v>123</v>
      </c>
      <c r="Y126" s="3">
        <f>'Risk Analysis - S01'!V127</f>
        <v>0.25299987357834847</v>
      </c>
      <c r="Z126" s="3">
        <f>'Risk Analysis - S10'!V127</f>
        <v>0.74673972167441927</v>
      </c>
      <c r="AA126" s="3">
        <f>'Risk Analysis - S18'!V127</f>
        <v>0.56349036125959984</v>
      </c>
      <c r="AB126" s="3">
        <f>'Risk Analysis - S20'!V127</f>
        <v>1.8847860433207504</v>
      </c>
      <c r="AD126" s="3">
        <v>123</v>
      </c>
      <c r="AE126" s="3">
        <f t="shared" si="16"/>
        <v>8.0285749452983595</v>
      </c>
      <c r="AF126" s="3">
        <f t="shared" si="17"/>
        <v>8.0928057387861436</v>
      </c>
      <c r="AG126" s="3" t="str">
        <f t="shared" si="18"/>
        <v>8.03 - 8.09</v>
      </c>
      <c r="AH126" s="3">
        <f t="shared" si="23"/>
        <v>0</v>
      </c>
      <c r="AI126" s="3">
        <f t="shared" si="24"/>
        <v>0</v>
      </c>
      <c r="AJ126" s="3">
        <f t="shared" si="25"/>
        <v>0</v>
      </c>
      <c r="AK126" s="3">
        <f t="shared" si="26"/>
        <v>0</v>
      </c>
    </row>
    <row r="127" spans="17:37" x14ac:dyDescent="0.25">
      <c r="Q127" s="3">
        <v>1.1599999999999999</v>
      </c>
      <c r="R127" s="3">
        <f t="shared" si="19"/>
        <v>0</v>
      </c>
      <c r="S127" s="3">
        <f t="shared" si="27"/>
        <v>0.24476042654806651</v>
      </c>
      <c r="T127" s="3">
        <f t="shared" si="28"/>
        <v>8.1476702256686462E-3</v>
      </c>
      <c r="U127" s="3">
        <f t="shared" si="29"/>
        <v>0.83537462383195982</v>
      </c>
      <c r="X127" s="3">
        <v>124</v>
      </c>
      <c r="Y127" s="3">
        <f>'Risk Analysis - S01'!V128</f>
        <v>0.22523575696093223</v>
      </c>
      <c r="Z127" s="3">
        <f>'Risk Analysis - S10'!V128</f>
        <v>0.49161951477723631</v>
      </c>
      <c r="AA127" s="3">
        <f>'Risk Analysis - S18'!V128</f>
        <v>0.44221885002439537</v>
      </c>
      <c r="AB127" s="3">
        <f>'Risk Analysis - S20'!V128</f>
        <v>1.4289950460669296</v>
      </c>
      <c r="AD127" s="3">
        <v>124</v>
      </c>
      <c r="AE127" s="3">
        <f t="shared" si="16"/>
        <v>8.0928057387861436</v>
      </c>
      <c r="AF127" s="3">
        <f t="shared" si="17"/>
        <v>8.1570365322739278</v>
      </c>
      <c r="AG127" s="3" t="str">
        <f t="shared" si="18"/>
        <v>8.09 - 8.16</v>
      </c>
      <c r="AH127" s="3">
        <f t="shared" si="23"/>
        <v>0</v>
      </c>
      <c r="AI127" s="3">
        <f t="shared" si="24"/>
        <v>0</v>
      </c>
      <c r="AJ127" s="3">
        <f t="shared" si="25"/>
        <v>0</v>
      </c>
      <c r="AK127" s="3">
        <f t="shared" si="26"/>
        <v>1</v>
      </c>
    </row>
    <row r="128" spans="17:37" x14ac:dyDescent="0.25">
      <c r="Q128" s="3">
        <v>1.17</v>
      </c>
      <c r="R128" s="3">
        <f t="shared" si="19"/>
        <v>0</v>
      </c>
      <c r="S128" s="3">
        <f t="shared" si="27"/>
        <v>0.23712230994877626</v>
      </c>
      <c r="T128" s="3">
        <f t="shared" si="28"/>
        <v>7.1676202203343475E-3</v>
      </c>
      <c r="U128" s="3">
        <f t="shared" si="29"/>
        <v>0.83362551728138079</v>
      </c>
      <c r="X128" s="3">
        <v>125</v>
      </c>
      <c r="Y128" s="3">
        <f>'Risk Analysis - S01'!V129</f>
        <v>0.27139241193027824</v>
      </c>
      <c r="Z128" s="3">
        <f>'Risk Analysis - S10'!V129</f>
        <v>0.94013445832354847</v>
      </c>
      <c r="AA128" s="3">
        <f>'Risk Analysis - S18'!V129</f>
        <v>0.70820998231834464</v>
      </c>
      <c r="AB128" s="3">
        <f>'Risk Analysis - S20'!V129</f>
        <v>3.5712661387653668</v>
      </c>
      <c r="AD128" s="3">
        <v>125</v>
      </c>
      <c r="AE128" s="3">
        <f t="shared" si="16"/>
        <v>8.1570365322739278</v>
      </c>
      <c r="AF128" s="3">
        <f t="shared" si="17"/>
        <v>8.2212673257617119</v>
      </c>
      <c r="AG128" s="3" t="str">
        <f t="shared" si="18"/>
        <v>8.16 - 8.22</v>
      </c>
      <c r="AH128" s="3">
        <f t="shared" si="23"/>
        <v>0</v>
      </c>
      <c r="AI128" s="3">
        <f t="shared" si="24"/>
        <v>0</v>
      </c>
      <c r="AJ128" s="3">
        <f t="shared" si="25"/>
        <v>0</v>
      </c>
      <c r="AK128" s="3">
        <f t="shared" si="26"/>
        <v>1</v>
      </c>
    </row>
    <row r="129" spans="17:37" x14ac:dyDescent="0.25">
      <c r="Q129" s="3">
        <v>1.18</v>
      </c>
      <c r="R129" s="3">
        <f t="shared" si="19"/>
        <v>0</v>
      </c>
      <c r="S129" s="3">
        <f t="shared" si="27"/>
        <v>0.22961703165091318</v>
      </c>
      <c r="T129" s="3">
        <f t="shared" si="28"/>
        <v>6.2930683174583502E-3</v>
      </c>
      <c r="U129" s="3">
        <f t="shared" si="29"/>
        <v>0.83186445587891344</v>
      </c>
      <c r="X129" s="3">
        <v>126</v>
      </c>
      <c r="Y129" s="3">
        <f>'Risk Analysis - S01'!V130</f>
        <v>0.28272864805681863</v>
      </c>
      <c r="Z129" s="3">
        <f>'Risk Analysis - S10'!V130</f>
        <v>1.0318698192429736</v>
      </c>
      <c r="AA129" s="3">
        <f>'Risk Analysis - S18'!V130</f>
        <v>0.72490809545474644</v>
      </c>
      <c r="AB129" s="3">
        <f>'Risk Analysis - S20'!V130</f>
        <v>2.9457769089210117</v>
      </c>
      <c r="AD129" s="3">
        <v>126</v>
      </c>
      <c r="AE129" s="3">
        <f t="shared" si="16"/>
        <v>8.2212673257617119</v>
      </c>
      <c r="AF129" s="3">
        <f t="shared" si="17"/>
        <v>8.2854981192494961</v>
      </c>
      <c r="AG129" s="3" t="str">
        <f t="shared" si="18"/>
        <v>8.22 - 8.29</v>
      </c>
      <c r="AH129" s="3">
        <f t="shared" si="23"/>
        <v>0</v>
      </c>
      <c r="AI129" s="3">
        <f t="shared" si="24"/>
        <v>0</v>
      </c>
      <c r="AJ129" s="3">
        <f t="shared" si="25"/>
        <v>0</v>
      </c>
      <c r="AK129" s="3">
        <f t="shared" si="26"/>
        <v>0</v>
      </c>
    </row>
    <row r="130" spans="17:37" x14ac:dyDescent="0.25">
      <c r="Q130" s="3">
        <v>1.19</v>
      </c>
      <c r="R130" s="3">
        <f t="shared" si="19"/>
        <v>0</v>
      </c>
      <c r="S130" s="3">
        <f t="shared" si="27"/>
        <v>0.22224671332382373</v>
      </c>
      <c r="T130" s="3">
        <f t="shared" si="28"/>
        <v>5.5143447699210757E-3</v>
      </c>
      <c r="U130" s="3">
        <f t="shared" si="29"/>
        <v>0.83009144560275716</v>
      </c>
      <c r="X130" s="3">
        <v>127</v>
      </c>
      <c r="Y130" s="3">
        <f>'Risk Analysis - S01'!V131</f>
        <v>0.33670584411450005</v>
      </c>
      <c r="Z130" s="3">
        <f>'Risk Analysis - S10'!V131</f>
        <v>1.5404816434806314</v>
      </c>
      <c r="AA130" s="3">
        <f>'Risk Analysis - S18'!V131</f>
        <v>0.9940010611069241</v>
      </c>
      <c r="AB130" s="3">
        <f>'Risk Analysis - S20'!V131</f>
        <v>4.5942409831996294</v>
      </c>
      <c r="AD130" s="3">
        <v>127</v>
      </c>
      <c r="AE130" s="3">
        <f t="shared" si="16"/>
        <v>8.2854981192494961</v>
      </c>
      <c r="AF130" s="3">
        <f t="shared" si="17"/>
        <v>8.3497289127372802</v>
      </c>
      <c r="AG130" s="3" t="str">
        <f t="shared" si="18"/>
        <v>8.29 - 8.35</v>
      </c>
      <c r="AH130" s="3">
        <f t="shared" si="23"/>
        <v>0</v>
      </c>
      <c r="AI130" s="3">
        <f t="shared" si="24"/>
        <v>0</v>
      </c>
      <c r="AJ130" s="3">
        <f t="shared" si="25"/>
        <v>0</v>
      </c>
      <c r="AK130" s="3">
        <f t="shared" si="26"/>
        <v>0</v>
      </c>
    </row>
    <row r="131" spans="17:37" x14ac:dyDescent="0.25">
      <c r="Q131" s="3">
        <v>1.2</v>
      </c>
      <c r="R131" s="3">
        <f t="shared" si="19"/>
        <v>0</v>
      </c>
      <c r="S131" s="3">
        <f t="shared" si="27"/>
        <v>0.21501327773245227</v>
      </c>
      <c r="T131" s="3">
        <f t="shared" si="28"/>
        <v>4.8224478612055588E-3</v>
      </c>
      <c r="U131" s="3">
        <f t="shared" si="29"/>
        <v>0.8283064936575335</v>
      </c>
      <c r="X131" s="3">
        <v>128</v>
      </c>
      <c r="Y131" s="3">
        <f>'Risk Analysis - S01'!V132</f>
        <v>0.23036912193969075</v>
      </c>
      <c r="Z131" s="3">
        <f>'Risk Analysis - S10'!V132</f>
        <v>0.53755440898827678</v>
      </c>
      <c r="AA131" s="3">
        <f>'Risk Analysis - S18'!V132</f>
        <v>0.46138126081702568</v>
      </c>
      <c r="AB131" s="3">
        <f>'Risk Analysis - S20'!V132</f>
        <v>1.4787583762361316</v>
      </c>
      <c r="AD131" s="3">
        <v>128</v>
      </c>
      <c r="AE131" s="3">
        <f t="shared" si="16"/>
        <v>8.3497289127372802</v>
      </c>
      <c r="AF131" s="3">
        <f t="shared" si="17"/>
        <v>8.4139597062250644</v>
      </c>
      <c r="AG131" s="3" t="str">
        <f t="shared" si="18"/>
        <v>8.35 - 8.41</v>
      </c>
      <c r="AH131" s="3">
        <f t="shared" si="23"/>
        <v>0</v>
      </c>
      <c r="AI131" s="3">
        <f t="shared" si="24"/>
        <v>0</v>
      </c>
      <c r="AJ131" s="3">
        <f t="shared" si="25"/>
        <v>0</v>
      </c>
      <c r="AK131" s="3">
        <f t="shared" si="26"/>
        <v>0</v>
      </c>
    </row>
    <row r="132" spans="17:37" x14ac:dyDescent="0.25">
      <c r="Q132" s="3">
        <v>1.21</v>
      </c>
      <c r="R132" s="3">
        <f t="shared" si="19"/>
        <v>0</v>
      </c>
      <c r="S132" s="3">
        <f t="shared" si="27"/>
        <v>0.20791844893763411</v>
      </c>
      <c r="T132" s="3">
        <f t="shared" si="28"/>
        <v>4.2090251689766989E-3</v>
      </c>
      <c r="U132" s="3">
        <f t="shared" si="29"/>
        <v>0.8265096084815049</v>
      </c>
      <c r="X132" s="3">
        <v>129</v>
      </c>
      <c r="Y132" s="3">
        <f>'Risk Analysis - S01'!V133</f>
        <v>0.32206528409736351</v>
      </c>
      <c r="Z132" s="3">
        <f>'Risk Analysis - S10'!V133</f>
        <v>1.404192985753441</v>
      </c>
      <c r="AA132" s="3">
        <f>'Risk Analysis - S18'!V133</f>
        <v>0.92540923632092753</v>
      </c>
      <c r="AB132" s="3">
        <f>'Risk Analysis - S20'!V133</f>
        <v>4.2666716959831907</v>
      </c>
      <c r="AD132" s="3">
        <v>129</v>
      </c>
      <c r="AE132" s="3">
        <f t="shared" si="16"/>
        <v>8.4139597062250644</v>
      </c>
      <c r="AF132" s="3">
        <f t="shared" si="17"/>
        <v>8.4781904997128485</v>
      </c>
      <c r="AG132" s="3" t="str">
        <f t="shared" si="18"/>
        <v>8.41 - 8.48</v>
      </c>
      <c r="AH132" s="3">
        <f t="shared" si="23"/>
        <v>0</v>
      </c>
      <c r="AI132" s="3">
        <f t="shared" si="24"/>
        <v>0</v>
      </c>
      <c r="AJ132" s="3">
        <f t="shared" si="25"/>
        <v>0</v>
      </c>
      <c r="AK132" s="3">
        <f t="shared" si="26"/>
        <v>1</v>
      </c>
    </row>
    <row r="133" spans="17:37" x14ac:dyDescent="0.25">
      <c r="Q133" s="3">
        <v>1.22</v>
      </c>
      <c r="R133" s="3">
        <f t="shared" si="19"/>
        <v>0</v>
      </c>
      <c r="S133" s="3">
        <f t="shared" si="27"/>
        <v>0.20096375296579938</v>
      </c>
      <c r="T133" s="3">
        <f t="shared" si="28"/>
        <v>3.66635162490625E-3</v>
      </c>
      <c r="U133" s="3">
        <f t="shared" si="29"/>
        <v>0.82470079975359556</v>
      </c>
      <c r="X133" s="3">
        <v>130</v>
      </c>
      <c r="Y133" s="3">
        <f>'Risk Analysis - S01'!V134</f>
        <v>0.25481746303996455</v>
      </c>
      <c r="Z133" s="3">
        <f>'Risk Analysis - S10'!V134</f>
        <v>0.772717494107381</v>
      </c>
      <c r="AA133" s="3">
        <f>'Risk Analysis - S18'!V134</f>
        <v>0.59591743453372992</v>
      </c>
      <c r="AB133" s="3">
        <f>'Risk Analysis - S20'!V134</f>
        <v>2.3588393971963342</v>
      </c>
      <c r="AD133" s="3">
        <v>130</v>
      </c>
      <c r="AE133" s="3">
        <f t="shared" si="16"/>
        <v>8.4781904997128485</v>
      </c>
      <c r="AF133" s="3">
        <f t="shared" si="17"/>
        <v>8.5424212932006327</v>
      </c>
      <c r="AG133" s="3" t="str">
        <f t="shared" si="18"/>
        <v>8.48 - 8.54</v>
      </c>
      <c r="AH133" s="3">
        <f t="shared" si="23"/>
        <v>0</v>
      </c>
      <c r="AI133" s="3">
        <f t="shared" si="24"/>
        <v>0</v>
      </c>
      <c r="AJ133" s="3">
        <f t="shared" si="25"/>
        <v>0</v>
      </c>
      <c r="AK133" s="3">
        <f t="shared" si="26"/>
        <v>1</v>
      </c>
    </row>
    <row r="134" spans="17:37" x14ac:dyDescent="0.25">
      <c r="Q134" s="3">
        <v>1.23</v>
      </c>
      <c r="R134" s="3">
        <f t="shared" si="19"/>
        <v>0</v>
      </c>
      <c r="S134" s="3">
        <f t="shared" si="27"/>
        <v>0.19415051893724666</v>
      </c>
      <c r="T134" s="3">
        <f t="shared" si="28"/>
        <v>3.1873049540369625E-3</v>
      </c>
      <c r="U134" s="3">
        <f t="shared" si="29"/>
        <v>0.82288007840021515</v>
      </c>
      <c r="X134" s="3">
        <v>131</v>
      </c>
      <c r="Y134" s="3">
        <f>'Risk Analysis - S01'!V135</f>
        <v>0.25098214668198304</v>
      </c>
      <c r="Z134" s="3">
        <f>'Risk Analysis - S10'!V135</f>
        <v>0.75738975995639113</v>
      </c>
      <c r="AA134" s="3">
        <f>'Risk Analysis - S18'!V135</f>
        <v>0.63173641687452586</v>
      </c>
      <c r="AB134" s="3">
        <f>'Risk Analysis - S20'!V135</f>
        <v>3.4304434990708561</v>
      </c>
      <c r="AD134" s="3">
        <v>131</v>
      </c>
      <c r="AE134" s="3">
        <f t="shared" ref="AE134:AE197" si="30">AF133</f>
        <v>8.5424212932006327</v>
      </c>
      <c r="AF134" s="3">
        <f t="shared" ref="AF134:AF197" si="31">((MAX($U$3:$U$6)-MIN($T$3:$T$6))/MAX($AD$4:$AD$1004)) + AE134</f>
        <v>8.6066520866884169</v>
      </c>
      <c r="AG134" s="3" t="str">
        <f t="shared" si="18"/>
        <v>8.54 - 8.61</v>
      </c>
      <c r="AH134" s="3">
        <f t="shared" si="23"/>
        <v>0</v>
      </c>
      <c r="AI134" s="3">
        <f t="shared" si="24"/>
        <v>0</v>
      </c>
      <c r="AJ134" s="3">
        <f t="shared" si="25"/>
        <v>0</v>
      </c>
      <c r="AK134" s="3">
        <f t="shared" si="26"/>
        <v>0</v>
      </c>
    </row>
    <row r="135" spans="17:37" x14ac:dyDescent="0.25">
      <c r="Q135" s="3">
        <v>1.24</v>
      </c>
      <c r="R135" s="3">
        <f t="shared" si="19"/>
        <v>0</v>
      </c>
      <c r="S135" s="3">
        <f t="shared" si="27"/>
        <v>0.18747988064070509</v>
      </c>
      <c r="T135" s="3">
        <f t="shared" si="28"/>
        <v>2.7653390428628022E-3</v>
      </c>
      <c r="U135" s="3">
        <f t="shared" si="29"/>
        <v>0.82104745660187839</v>
      </c>
      <c r="X135" s="3">
        <v>132</v>
      </c>
      <c r="Y135" s="3">
        <f>'Risk Analysis - S01'!V136</f>
        <v>0.24763728801614385</v>
      </c>
      <c r="Z135" s="3">
        <f>'Risk Analysis - S10'!V136</f>
        <v>0.69257336215393617</v>
      </c>
      <c r="AA135" s="3">
        <f>'Risk Analysis - S18'!V136</f>
        <v>0.52715704468546465</v>
      </c>
      <c r="AB135" s="3">
        <f>'Risk Analysis - S20'!V136</f>
        <v>1.6039997242094468</v>
      </c>
      <c r="AD135" s="3">
        <v>132</v>
      </c>
      <c r="AE135" s="3">
        <f t="shared" si="30"/>
        <v>8.6066520866884169</v>
      </c>
      <c r="AF135" s="3">
        <f t="shared" si="31"/>
        <v>8.670882880176201</v>
      </c>
      <c r="AG135" s="3" t="str">
        <f t="shared" si="18"/>
        <v>8.61 - 8.67</v>
      </c>
      <c r="AH135" s="3">
        <f t="shared" si="23"/>
        <v>0</v>
      </c>
      <c r="AI135" s="3">
        <f t="shared" si="24"/>
        <v>0</v>
      </c>
      <c r="AJ135" s="3">
        <f t="shared" si="25"/>
        <v>0</v>
      </c>
      <c r="AK135" s="3">
        <f t="shared" si="26"/>
        <v>0</v>
      </c>
    </row>
    <row r="136" spans="17:37" x14ac:dyDescent="0.25">
      <c r="Q136" s="3">
        <v>1.25</v>
      </c>
      <c r="R136" s="3">
        <f t="shared" si="19"/>
        <v>0</v>
      </c>
      <c r="S136" s="3">
        <f t="shared" si="27"/>
        <v>0.18095277854056147</v>
      </c>
      <c r="T136" s="3">
        <f t="shared" si="28"/>
        <v>2.3944557472799222E-3</v>
      </c>
      <c r="U136" s="3">
        <f t="shared" si="29"/>
        <v>0.81920294779962055</v>
      </c>
      <c r="X136" s="3">
        <v>133</v>
      </c>
      <c r="Y136" s="3">
        <f>'Risk Analysis - S01'!V137</f>
        <v>0.24815816765197449</v>
      </c>
      <c r="Z136" s="3">
        <f>'Risk Analysis - S10'!V137</f>
        <v>0.71068860080588214</v>
      </c>
      <c r="AA136" s="3">
        <f>'Risk Analysis - S18'!V137</f>
        <v>0.56461886438486508</v>
      </c>
      <c r="AB136" s="3">
        <f>'Risk Analysis - S20'!V137</f>
        <v>2.2004776772738248</v>
      </c>
      <c r="AD136" s="3">
        <v>133</v>
      </c>
      <c r="AE136" s="3">
        <f t="shared" si="30"/>
        <v>8.670882880176201</v>
      </c>
      <c r="AF136" s="3">
        <f t="shared" si="31"/>
        <v>8.7351136736639852</v>
      </c>
      <c r="AG136" s="3" t="str">
        <f t="shared" si="18"/>
        <v>8.67 - 8.74</v>
      </c>
      <c r="AH136" s="3">
        <f t="shared" si="23"/>
        <v>0</v>
      </c>
      <c r="AI136" s="3">
        <f t="shared" si="24"/>
        <v>0</v>
      </c>
      <c r="AJ136" s="3">
        <f t="shared" si="25"/>
        <v>0</v>
      </c>
      <c r="AK136" s="3">
        <f t="shared" si="26"/>
        <v>0</v>
      </c>
    </row>
    <row r="137" spans="17:37" x14ac:dyDescent="0.25">
      <c r="Q137" s="3">
        <v>1.26</v>
      </c>
      <c r="R137" s="3">
        <f t="shared" si="19"/>
        <v>0</v>
      </c>
      <c r="S137" s="3">
        <f t="shared" si="27"/>
        <v>0.17456996220185672</v>
      </c>
      <c r="T137" s="3">
        <f t="shared" si="28"/>
        <v>2.069175610688645E-3</v>
      </c>
      <c r="U137" s="3">
        <f t="shared" si="29"/>
        <v>0.81734656670120365</v>
      </c>
      <c r="X137" s="3">
        <v>134</v>
      </c>
      <c r="Y137" s="3">
        <f>'Risk Analysis - S01'!V138</f>
        <v>0.25583531060981807</v>
      </c>
      <c r="Z137" s="3">
        <f>'Risk Analysis - S10'!V138</f>
        <v>0.77271465853407229</v>
      </c>
      <c r="AA137" s="3">
        <f>'Risk Analysis - S18'!V138</f>
        <v>0.57566556978691519</v>
      </c>
      <c r="AB137" s="3">
        <f>'Risk Analysis - S20'!V138</f>
        <v>1.9207598226298246</v>
      </c>
      <c r="AD137" s="3">
        <v>134</v>
      </c>
      <c r="AE137" s="3">
        <f t="shared" si="30"/>
        <v>8.7351136736639852</v>
      </c>
      <c r="AF137" s="3">
        <f t="shared" si="31"/>
        <v>8.7993444671517693</v>
      </c>
      <c r="AG137" s="3" t="str">
        <f t="shared" ref="AG137:AG200" si="32">TEXT(AE137,"0.00") &amp; " - " &amp; TEXT(AF137,"0.00")</f>
        <v>8.74 - 8.80</v>
      </c>
      <c r="AH137" s="3">
        <f t="shared" si="23"/>
        <v>0</v>
      </c>
      <c r="AI137" s="3">
        <f t="shared" si="24"/>
        <v>0</v>
      </c>
      <c r="AJ137" s="3">
        <f t="shared" si="25"/>
        <v>0</v>
      </c>
      <c r="AK137" s="3">
        <f t="shared" si="26"/>
        <v>0</v>
      </c>
    </row>
    <row r="138" spans="17:37" x14ac:dyDescent="0.25">
      <c r="Q138" s="3">
        <v>1.27</v>
      </c>
      <c r="R138" s="3">
        <f t="shared" si="19"/>
        <v>0</v>
      </c>
      <c r="S138" s="3">
        <f t="shared" si="27"/>
        <v>0.16833199311698299</v>
      </c>
      <c r="T138" s="3">
        <f t="shared" si="28"/>
        <v>1.7845079198024472E-3</v>
      </c>
      <c r="U138" s="3">
        <f t="shared" si="29"/>
        <v>0.81547832928711317</v>
      </c>
      <c r="X138" s="3">
        <v>135</v>
      </c>
      <c r="Y138" s="3">
        <f>'Risk Analysis - S01'!V139</f>
        <v>0.22493494616969617</v>
      </c>
      <c r="Z138" s="3">
        <f>'Risk Analysis - S10'!V139</f>
        <v>0.48679486966387586</v>
      </c>
      <c r="AA138" s="3">
        <f>'Risk Analysis - S18'!V139</f>
        <v>0.4354653797176728</v>
      </c>
      <c r="AB138" s="3">
        <f>'Risk Analysis - S20'!V139</f>
        <v>1.3531557792610607</v>
      </c>
      <c r="AD138" s="3">
        <v>135</v>
      </c>
      <c r="AE138" s="3">
        <f t="shared" si="30"/>
        <v>8.7993444671517693</v>
      </c>
      <c r="AF138" s="3">
        <f t="shared" si="31"/>
        <v>8.8635752606395535</v>
      </c>
      <c r="AG138" s="3" t="str">
        <f t="shared" si="32"/>
        <v>8.80 - 8.86</v>
      </c>
      <c r="AH138" s="3">
        <f t="shared" si="23"/>
        <v>0</v>
      </c>
      <c r="AI138" s="3">
        <f t="shared" si="24"/>
        <v>0</v>
      </c>
      <c r="AJ138" s="3">
        <f t="shared" si="25"/>
        <v>0</v>
      </c>
      <c r="AK138" s="3">
        <f t="shared" si="26"/>
        <v>0</v>
      </c>
    </row>
    <row r="139" spans="17:37" x14ac:dyDescent="0.25">
      <c r="Q139" s="3">
        <v>1.28</v>
      </c>
      <c r="R139" s="3">
        <f t="shared" si="19"/>
        <v>0</v>
      </c>
      <c r="S139" s="3">
        <f t="shared" si="27"/>
        <v>0.16223924791692079</v>
      </c>
      <c r="T139" s="3">
        <f t="shared" si="28"/>
        <v>1.5359204820637462E-3</v>
      </c>
      <c r="U139" s="3">
        <f t="shared" si="29"/>
        <v>0.81359825281633857</v>
      </c>
      <c r="X139" s="3">
        <v>136</v>
      </c>
      <c r="Y139" s="3">
        <f>'Risk Analysis - S01'!V140</f>
        <v>0.23214067822388326</v>
      </c>
      <c r="Z139" s="3">
        <f>'Risk Analysis - S10'!V140</f>
        <v>0.5703808235775466</v>
      </c>
      <c r="AA139" s="3">
        <f>'Risk Analysis - S18'!V140</f>
        <v>0.51280340456428486</v>
      </c>
      <c r="AB139" s="3">
        <f>'Risk Analysis - S20'!V140</f>
        <v>2.1983306113765151</v>
      </c>
      <c r="AD139" s="3">
        <v>136</v>
      </c>
      <c r="AE139" s="3">
        <f t="shared" si="30"/>
        <v>8.8635752606395535</v>
      </c>
      <c r="AF139" s="3">
        <f t="shared" si="31"/>
        <v>8.9278060541273376</v>
      </c>
      <c r="AG139" s="3" t="str">
        <f t="shared" si="32"/>
        <v>8.86 - 8.93</v>
      </c>
      <c r="AH139" s="3">
        <f t="shared" si="23"/>
        <v>0</v>
      </c>
      <c r="AI139" s="3">
        <f t="shared" si="24"/>
        <v>0</v>
      </c>
      <c r="AJ139" s="3">
        <f t="shared" si="25"/>
        <v>0</v>
      </c>
      <c r="AK139" s="3">
        <f t="shared" si="26"/>
        <v>0</v>
      </c>
    </row>
    <row r="140" spans="17:37" x14ac:dyDescent="0.25">
      <c r="Q140" s="3">
        <v>1.29</v>
      </c>
      <c r="R140" s="3">
        <f t="shared" si="19"/>
        <v>0</v>
      </c>
      <c r="S140" s="3">
        <f t="shared" si="27"/>
        <v>0.15629192194886754</v>
      </c>
      <c r="T140" s="3">
        <f t="shared" si="28"/>
        <v>1.3193094647879766E-3</v>
      </c>
      <c r="U140" s="3">
        <f t="shared" si="29"/>
        <v>0.81170635583193884</v>
      </c>
      <c r="X140" s="3">
        <v>137</v>
      </c>
      <c r="Y140" s="3">
        <f>'Risk Analysis - S01'!V141</f>
        <v>0.30879315513630534</v>
      </c>
      <c r="Z140" s="3">
        <f>'Risk Analysis - S10'!V141</f>
        <v>1.281460304972788</v>
      </c>
      <c r="AA140" s="3">
        <f>'Risk Analysis - S18'!V141</f>
        <v>0.86538610023256968</v>
      </c>
      <c r="AB140" s="3">
        <f>'Risk Analysis - S20'!V141</f>
        <v>4.0276973713447104</v>
      </c>
      <c r="AD140" s="3">
        <v>137</v>
      </c>
      <c r="AE140" s="3">
        <f t="shared" si="30"/>
        <v>8.9278060541273376</v>
      </c>
      <c r="AF140" s="3">
        <f t="shared" si="31"/>
        <v>8.9920368476151218</v>
      </c>
      <c r="AG140" s="3" t="str">
        <f t="shared" si="32"/>
        <v>8.93 - 8.99</v>
      </c>
      <c r="AH140" s="3">
        <f t="shared" si="23"/>
        <v>0</v>
      </c>
      <c r="AI140" s="3">
        <f t="shared" si="24"/>
        <v>0</v>
      </c>
      <c r="AJ140" s="3">
        <f t="shared" si="25"/>
        <v>0</v>
      </c>
      <c r="AK140" s="3">
        <f t="shared" si="26"/>
        <v>1</v>
      </c>
    </row>
    <row r="141" spans="17:37" x14ac:dyDescent="0.25">
      <c r="Q141" s="3">
        <v>1.3</v>
      </c>
      <c r="R141" s="3">
        <f t="shared" ref="R141:R204" si="33">1-_xlfn.NORM.DIST(Q141,$R$3,$S$3,TRUE)</f>
        <v>0</v>
      </c>
      <c r="S141" s="3">
        <f t="shared" si="27"/>
        <v>0.15049003320121357</v>
      </c>
      <c r="T141" s="3">
        <f t="shared" si="28"/>
        <v>1.1309695929867525E-3</v>
      </c>
      <c r="U141" s="3">
        <f t="shared" si="29"/>
        <v>0.80980265816638775</v>
      </c>
      <c r="X141" s="3">
        <v>138</v>
      </c>
      <c r="Y141" s="3">
        <f>'Risk Analysis - S01'!V142</f>
        <v>0.26273404656542837</v>
      </c>
      <c r="Z141" s="3">
        <f>'Risk Analysis - S10'!V142</f>
        <v>0.8453542286963025</v>
      </c>
      <c r="AA141" s="3">
        <f>'Risk Analysis - S18'!V142</f>
        <v>0.63021257621506055</v>
      </c>
      <c r="AB141" s="3">
        <f>'Risk Analysis - S20'!V142</f>
        <v>2.4837475537796583</v>
      </c>
      <c r="AD141" s="3">
        <v>138</v>
      </c>
      <c r="AE141" s="3">
        <f t="shared" si="30"/>
        <v>8.9920368476151218</v>
      </c>
      <c r="AF141" s="3">
        <f t="shared" si="31"/>
        <v>9.0562676411029059</v>
      </c>
      <c r="AG141" s="3" t="str">
        <f t="shared" si="32"/>
        <v>8.99 - 9.06</v>
      </c>
      <c r="AH141" s="3">
        <f t="shared" si="23"/>
        <v>0</v>
      </c>
      <c r="AI141" s="3">
        <f t="shared" si="24"/>
        <v>0</v>
      </c>
      <c r="AJ141" s="3">
        <f t="shared" si="25"/>
        <v>0</v>
      </c>
      <c r="AK141" s="3">
        <f t="shared" si="26"/>
        <v>1</v>
      </c>
    </row>
    <row r="142" spans="17:37" x14ac:dyDescent="0.25">
      <c r="Q142" s="3">
        <v>1.31</v>
      </c>
      <c r="R142" s="3">
        <f t="shared" si="33"/>
        <v>0</v>
      </c>
      <c r="S142" s="3">
        <f t="shared" si="27"/>
        <v>0.14483342655602915</v>
      </c>
      <c r="T142" s="3">
        <f t="shared" si="28"/>
        <v>9.6756496087702093E-4</v>
      </c>
      <c r="U142" s="3">
        <f t="shared" si="29"/>
        <v>0.80788718094669687</v>
      </c>
      <c r="X142" s="3">
        <v>139</v>
      </c>
      <c r="Y142" s="3">
        <f>'Risk Analysis - S01'!V143</f>
        <v>0.35576405612321566</v>
      </c>
      <c r="Z142" s="3">
        <f>'Risk Analysis - S10'!V143</f>
        <v>1.7457309651204427</v>
      </c>
      <c r="AA142" s="3">
        <f>'Risk Analysis - S18'!V143</f>
        <v>1.1567753481829235</v>
      </c>
      <c r="AB142" s="3">
        <f>'Risk Analysis - S20'!V143</f>
        <v>8.1593676262426662</v>
      </c>
      <c r="AD142" s="3">
        <v>139</v>
      </c>
      <c r="AE142" s="3">
        <f t="shared" si="30"/>
        <v>9.0562676411029059</v>
      </c>
      <c r="AF142" s="3">
        <f t="shared" si="31"/>
        <v>9.1204984345906901</v>
      </c>
      <c r="AG142" s="3" t="str">
        <f t="shared" si="32"/>
        <v>9.06 - 9.12</v>
      </c>
      <c r="AH142" s="3">
        <f t="shared" si="23"/>
        <v>0</v>
      </c>
      <c r="AI142" s="3">
        <f t="shared" si="24"/>
        <v>0</v>
      </c>
      <c r="AJ142" s="3">
        <f t="shared" si="25"/>
        <v>0</v>
      </c>
      <c r="AK142" s="3">
        <f t="shared" si="26"/>
        <v>1</v>
      </c>
    </row>
    <row r="143" spans="17:37" x14ac:dyDescent="0.25">
      <c r="Q143" s="3">
        <v>1.32</v>
      </c>
      <c r="R143" s="3">
        <f t="shared" si="33"/>
        <v>0</v>
      </c>
      <c r="S143" s="3">
        <f t="shared" si="27"/>
        <v>0.13932177834852943</v>
      </c>
      <c r="T143" s="3">
        <f t="shared" si="28"/>
        <v>8.2610067188859659E-4</v>
      </c>
      <c r="U143" s="3">
        <f t="shared" si="29"/>
        <v>0.8059599465993138</v>
      </c>
      <c r="X143" s="3">
        <v>140</v>
      </c>
      <c r="Y143" s="3">
        <f>'Risk Analysis - S01'!V144</f>
        <v>0.23149440216549241</v>
      </c>
      <c r="Z143" s="3">
        <f>'Risk Analysis - S10'!V144</f>
        <v>0.55806960599009692</v>
      </c>
      <c r="AA143" s="3">
        <f>'Risk Analysis - S18'!V144</f>
        <v>0.49315748301732265</v>
      </c>
      <c r="AB143" s="3">
        <f>'Risk Analysis - S20'!V144</f>
        <v>1.8992186308232746</v>
      </c>
      <c r="AD143" s="3">
        <v>140</v>
      </c>
      <c r="AE143" s="3">
        <f t="shared" si="30"/>
        <v>9.1204984345906901</v>
      </c>
      <c r="AF143" s="3">
        <f t="shared" si="31"/>
        <v>9.1847292280784743</v>
      </c>
      <c r="AG143" s="3" t="str">
        <f t="shared" si="32"/>
        <v>9.12 - 9.18</v>
      </c>
      <c r="AH143" s="3">
        <f t="shared" si="23"/>
        <v>0</v>
      </c>
      <c r="AI143" s="3">
        <f t="shared" si="24"/>
        <v>0</v>
      </c>
      <c r="AJ143" s="3">
        <f t="shared" si="25"/>
        <v>0</v>
      </c>
      <c r="AK143" s="3">
        <f t="shared" si="26"/>
        <v>0</v>
      </c>
    </row>
    <row r="144" spans="17:37" x14ac:dyDescent="0.25">
      <c r="Q144" s="3">
        <v>1.33</v>
      </c>
      <c r="R144" s="3">
        <f t="shared" si="33"/>
        <v>0</v>
      </c>
      <c r="S144" s="3">
        <f t="shared" si="27"/>
        <v>0.13395460121239788</v>
      </c>
      <c r="T144" s="3">
        <f t="shared" si="28"/>
        <v>7.0389548396054824E-4</v>
      </c>
      <c r="U144" s="3">
        <f t="shared" si="29"/>
        <v>0.80402097885479273</v>
      </c>
      <c r="X144" s="3">
        <v>141</v>
      </c>
      <c r="Y144" s="3">
        <f>'Risk Analysis - S01'!V145</f>
        <v>0.28989319519495804</v>
      </c>
      <c r="Z144" s="3">
        <f>'Risk Analysis - S10'!V145</f>
        <v>1.1102069896972395</v>
      </c>
      <c r="AA144" s="3">
        <f>'Risk Analysis - S18'!V145</f>
        <v>0.78920917823199355</v>
      </c>
      <c r="AB144" s="3">
        <f>'Risk Analysis - S20'!V145</f>
        <v>3.9205412600062308</v>
      </c>
      <c r="AD144" s="3">
        <v>141</v>
      </c>
      <c r="AE144" s="3">
        <f t="shared" si="30"/>
        <v>9.1847292280784743</v>
      </c>
      <c r="AF144" s="3">
        <f t="shared" si="31"/>
        <v>9.2489600215662584</v>
      </c>
      <c r="AG144" s="3" t="str">
        <f t="shared" si="32"/>
        <v>9.18 - 9.25</v>
      </c>
      <c r="AH144" s="3">
        <f t="shared" si="23"/>
        <v>0</v>
      </c>
      <c r="AI144" s="3">
        <f t="shared" si="24"/>
        <v>0</v>
      </c>
      <c r="AJ144" s="3">
        <f t="shared" si="25"/>
        <v>0</v>
      </c>
      <c r="AK144" s="3">
        <f t="shared" si="26"/>
        <v>0</v>
      </c>
    </row>
    <row r="145" spans="17:37" x14ac:dyDescent="0.25">
      <c r="Q145" s="3">
        <v>1.34</v>
      </c>
      <c r="R145" s="3">
        <f t="shared" si="33"/>
        <v>0</v>
      </c>
      <c r="S145" s="3">
        <f t="shared" si="27"/>
        <v>0.12873124918935608</v>
      </c>
      <c r="T145" s="3">
        <f t="shared" si="28"/>
        <v>5.9855560139498998E-4</v>
      </c>
      <c r="U145" s="3">
        <f t="shared" si="29"/>
        <v>0.80207030275223501</v>
      </c>
      <c r="X145" s="3">
        <v>142</v>
      </c>
      <c r="Y145" s="3">
        <f>'Risk Analysis - S01'!V146</f>
        <v>0.28918870983315431</v>
      </c>
      <c r="Z145" s="3">
        <f>'Risk Analysis - S10'!V146</f>
        <v>1.0990306017739402</v>
      </c>
      <c r="AA145" s="3">
        <f>'Risk Analysis - S18'!V146</f>
        <v>0.77371680324048131</v>
      </c>
      <c r="AB145" s="3">
        <f>'Risk Analysis - S20'!V146</f>
        <v>3.5644677386503036</v>
      </c>
      <c r="AD145" s="3">
        <v>142</v>
      </c>
      <c r="AE145" s="3">
        <f t="shared" si="30"/>
        <v>9.2489600215662584</v>
      </c>
      <c r="AF145" s="3">
        <f t="shared" si="31"/>
        <v>9.3131908150540426</v>
      </c>
      <c r="AG145" s="3" t="str">
        <f t="shared" si="32"/>
        <v>9.25 - 9.31</v>
      </c>
      <c r="AH145" s="3">
        <f t="shared" si="23"/>
        <v>0</v>
      </c>
      <c r="AI145" s="3">
        <f t="shared" si="24"/>
        <v>0</v>
      </c>
      <c r="AJ145" s="3">
        <f t="shared" si="25"/>
        <v>0</v>
      </c>
      <c r="AK145" s="3">
        <f t="shared" si="26"/>
        <v>1</v>
      </c>
    </row>
    <row r="146" spans="17:37" x14ac:dyDescent="0.25">
      <c r="Q146" s="3">
        <v>1.35</v>
      </c>
      <c r="R146" s="3">
        <f t="shared" si="33"/>
        <v>0</v>
      </c>
      <c r="S146" s="3">
        <f t="shared" si="27"/>
        <v>0.12365092308098469</v>
      </c>
      <c r="T146" s="3">
        <f t="shared" si="28"/>
        <v>5.0794972175949304E-4</v>
      </c>
      <c r="U146" s="3">
        <f t="shared" si="29"/>
        <v>0.8001079446434971</v>
      </c>
      <c r="X146" s="3">
        <v>143</v>
      </c>
      <c r="Y146" s="3">
        <f>'Risk Analysis - S01'!V147</f>
        <v>0.28851714262211658</v>
      </c>
      <c r="Z146" s="3">
        <f>'Risk Analysis - S10'!V147</f>
        <v>1.0833634143570925</v>
      </c>
      <c r="AA146" s="3">
        <f>'Risk Analysis - S18'!V147</f>
        <v>0.74571459667436735</v>
      </c>
      <c r="AB146" s="3">
        <f>'Risk Analysis - S20'!V147</f>
        <v>2.9161043880403601</v>
      </c>
      <c r="AD146" s="3">
        <v>143</v>
      </c>
      <c r="AE146" s="3">
        <f t="shared" si="30"/>
        <v>9.3131908150540426</v>
      </c>
      <c r="AF146" s="3">
        <f t="shared" si="31"/>
        <v>9.3774216085418267</v>
      </c>
      <c r="AG146" s="3" t="str">
        <f t="shared" si="32"/>
        <v>9.31 - 9.38</v>
      </c>
      <c r="AH146" s="3">
        <f t="shared" si="23"/>
        <v>0</v>
      </c>
      <c r="AI146" s="3">
        <f t="shared" si="24"/>
        <v>0</v>
      </c>
      <c r="AJ146" s="3">
        <f t="shared" si="25"/>
        <v>0</v>
      </c>
      <c r="AK146" s="3">
        <f t="shared" si="26"/>
        <v>0</v>
      </c>
    </row>
    <row r="147" spans="17:37" x14ac:dyDescent="0.25">
      <c r="Q147" s="3">
        <v>1.36</v>
      </c>
      <c r="R147" s="3">
        <f t="shared" si="33"/>
        <v>0</v>
      </c>
      <c r="S147" s="3">
        <f t="shared" si="27"/>
        <v>0.11871267602051039</v>
      </c>
      <c r="T147" s="3">
        <f t="shared" si="28"/>
        <v>4.3018541645001296E-4</v>
      </c>
      <c r="U147" s="3">
        <f t="shared" si="29"/>
        <v>0.79813393219716322</v>
      </c>
      <c r="X147" s="3">
        <v>144</v>
      </c>
      <c r="Y147" s="3">
        <f>'Risk Analysis - S01'!V148</f>
        <v>0.2241899249486585</v>
      </c>
      <c r="Z147" s="3">
        <f>'Risk Analysis - S10'!V148</f>
        <v>0.47591623293236296</v>
      </c>
      <c r="AA147" s="3">
        <f>'Risk Analysis - S18'!V148</f>
        <v>0.42156526198592192</v>
      </c>
      <c r="AB147" s="3">
        <f>'Risk Analysis - S20'!V148</f>
        <v>1.2101573559933789</v>
      </c>
      <c r="AD147" s="3">
        <v>144</v>
      </c>
      <c r="AE147" s="3">
        <f t="shared" si="30"/>
        <v>9.3774216085418267</v>
      </c>
      <c r="AF147" s="3">
        <f t="shared" si="31"/>
        <v>9.4416524020296109</v>
      </c>
      <c r="AG147" s="3" t="str">
        <f t="shared" si="32"/>
        <v>9.38 - 9.44</v>
      </c>
      <c r="AH147" s="3">
        <f t="shared" si="23"/>
        <v>0</v>
      </c>
      <c r="AI147" s="3">
        <f t="shared" si="24"/>
        <v>0</v>
      </c>
      <c r="AJ147" s="3">
        <f t="shared" si="25"/>
        <v>0</v>
      </c>
      <c r="AK147" s="3">
        <f t="shared" si="26"/>
        <v>0</v>
      </c>
    </row>
    <row r="148" spans="17:37" x14ac:dyDescent="0.25">
      <c r="Q148" s="3">
        <v>1.37</v>
      </c>
      <c r="R148" s="3">
        <f t="shared" si="33"/>
        <v>0</v>
      </c>
      <c r="S148" s="3">
        <f t="shared" si="27"/>
        <v>0.1139154192420947</v>
      </c>
      <c r="T148" s="3">
        <f t="shared" si="28"/>
        <v>3.6358689663917865E-4</v>
      </c>
      <c r="U148" s="3">
        <f t="shared" si="29"/>
        <v>0.7961482944022813</v>
      </c>
      <c r="X148" s="3">
        <v>145</v>
      </c>
      <c r="Y148" s="3">
        <f>'Risk Analysis - S01'!V149</f>
        <v>0.27550759172712574</v>
      </c>
      <c r="Z148" s="3">
        <f>'Risk Analysis - S10'!V149</f>
        <v>0.96489044614719899</v>
      </c>
      <c r="AA148" s="3">
        <f>'Risk Analysis - S18'!V149</f>
        <v>0.69171401066665639</v>
      </c>
      <c r="AB148" s="3">
        <f>'Risk Analysis - S20'!V149</f>
        <v>2.8031246547938142</v>
      </c>
      <c r="AD148" s="3">
        <v>145</v>
      </c>
      <c r="AE148" s="3">
        <f t="shared" si="30"/>
        <v>9.4416524020296109</v>
      </c>
      <c r="AF148" s="3">
        <f t="shared" si="31"/>
        <v>9.505883195517395</v>
      </c>
      <c r="AG148" s="3" t="str">
        <f t="shared" si="32"/>
        <v>9.44 - 9.51</v>
      </c>
      <c r="AH148" s="3">
        <f t="shared" si="23"/>
        <v>0</v>
      </c>
      <c r="AI148" s="3">
        <f t="shared" si="24"/>
        <v>0</v>
      </c>
      <c r="AJ148" s="3">
        <f t="shared" si="25"/>
        <v>0</v>
      </c>
      <c r="AK148" s="3">
        <f t="shared" si="26"/>
        <v>0</v>
      </c>
    </row>
    <row r="149" spans="17:37" x14ac:dyDescent="0.25">
      <c r="Q149" s="3">
        <v>1.38</v>
      </c>
      <c r="R149" s="3">
        <f t="shared" si="33"/>
        <v>0</v>
      </c>
      <c r="S149" s="3">
        <f t="shared" si="27"/>
        <v>0.10925792802506773</v>
      </c>
      <c r="T149" s="3">
        <f t="shared" si="28"/>
        <v>3.0667419244445604E-4</v>
      </c>
      <c r="U149" s="3">
        <f t="shared" si="29"/>
        <v>0.79415106157185789</v>
      </c>
      <c r="X149" s="3">
        <v>146</v>
      </c>
      <c r="Y149" s="3">
        <f>'Risk Analysis - S01'!V150</f>
        <v>0.31619543318258231</v>
      </c>
      <c r="Z149" s="3">
        <f>'Risk Analysis - S10'!V150</f>
        <v>1.3549772821063384</v>
      </c>
      <c r="AA149" s="3">
        <f>'Risk Analysis - S18'!V150</f>
        <v>0.91223419263424577</v>
      </c>
      <c r="AB149" s="3">
        <f>'Risk Analysis - S20'!V150</f>
        <v>4.5912785060371757</v>
      </c>
      <c r="AD149" s="3">
        <v>146</v>
      </c>
      <c r="AE149" s="3">
        <f t="shared" si="30"/>
        <v>9.505883195517395</v>
      </c>
      <c r="AF149" s="3">
        <f t="shared" si="31"/>
        <v>9.5701139890051792</v>
      </c>
      <c r="AG149" s="3" t="str">
        <f t="shared" si="32"/>
        <v>9.51 - 9.57</v>
      </c>
      <c r="AH149" s="3">
        <f t="shared" si="23"/>
        <v>0</v>
      </c>
      <c r="AI149" s="3">
        <f t="shared" si="24"/>
        <v>0</v>
      </c>
      <c r="AJ149" s="3">
        <f t="shared" si="25"/>
        <v>0</v>
      </c>
      <c r="AK149" s="3">
        <f t="shared" si="26"/>
        <v>1</v>
      </c>
    </row>
    <row r="150" spans="17:37" x14ac:dyDescent="0.25">
      <c r="Q150" s="3">
        <v>1.39</v>
      </c>
      <c r="R150" s="3">
        <f t="shared" si="33"/>
        <v>0</v>
      </c>
      <c r="S150" s="3">
        <f t="shared" si="27"/>
        <v>0.10473884779056053</v>
      </c>
      <c r="T150" s="3">
        <f t="shared" si="28"/>
        <v>2.5814375224220143E-4</v>
      </c>
      <c r="U150" s="3">
        <f t="shared" si="29"/>
        <v>0.7921422653461121</v>
      </c>
      <c r="X150" s="3">
        <v>147</v>
      </c>
      <c r="Y150" s="3">
        <f>'Risk Analysis - S01'!V151</f>
        <v>0.29233964277500446</v>
      </c>
      <c r="Z150" s="3">
        <f>'Risk Analysis - S10'!V151</f>
        <v>1.1234752106202408</v>
      </c>
      <c r="AA150" s="3">
        <f>'Risk Analysis - S18'!V151</f>
        <v>0.77557712585124905</v>
      </c>
      <c r="AB150" s="3">
        <f>'Risk Analysis - S20'!V151</f>
        <v>3.2961222967404336</v>
      </c>
      <c r="AD150" s="3">
        <v>147</v>
      </c>
      <c r="AE150" s="3">
        <f t="shared" si="30"/>
        <v>9.5701139890051792</v>
      </c>
      <c r="AF150" s="3">
        <f t="shared" si="31"/>
        <v>9.6343447824929633</v>
      </c>
      <c r="AG150" s="3" t="str">
        <f t="shared" si="32"/>
        <v>9.57 - 9.63</v>
      </c>
      <c r="AH150" s="3">
        <f t="shared" si="23"/>
        <v>0</v>
      </c>
      <c r="AI150" s="3">
        <f t="shared" si="24"/>
        <v>0</v>
      </c>
      <c r="AJ150" s="3">
        <f t="shared" si="25"/>
        <v>0</v>
      </c>
      <c r="AK150" s="3">
        <f t="shared" si="26"/>
        <v>0</v>
      </c>
    </row>
    <row r="151" spans="17:37" x14ac:dyDescent="0.25">
      <c r="Q151" s="3">
        <v>1.4</v>
      </c>
      <c r="R151" s="3">
        <f t="shared" si="33"/>
        <v>0</v>
      </c>
      <c r="S151" s="3">
        <f t="shared" si="27"/>
        <v>0.10035670032809552</v>
      </c>
      <c r="T151" s="3">
        <f t="shared" si="28"/>
        <v>2.1685045101371703E-4</v>
      </c>
      <c r="U151" s="3">
        <f t="shared" si="29"/>
        <v>0.79012193869548497</v>
      </c>
      <c r="X151" s="3">
        <v>148</v>
      </c>
      <c r="Y151" s="3">
        <f>'Risk Analysis - S01'!V152</f>
        <v>0.23060248730458546</v>
      </c>
      <c r="Z151" s="3">
        <f>'Risk Analysis - S10'!V152</f>
        <v>0.52629448941366341</v>
      </c>
      <c r="AA151" s="3">
        <f>'Risk Analysis - S18'!V152</f>
        <v>0.42701508359002943</v>
      </c>
      <c r="AB151" s="3">
        <f>'Risk Analysis - S20'!V152</f>
        <v>1.0481553820515679</v>
      </c>
      <c r="AD151" s="3">
        <v>148</v>
      </c>
      <c r="AE151" s="3">
        <f t="shared" si="30"/>
        <v>9.6343447824929633</v>
      </c>
      <c r="AF151" s="3">
        <f t="shared" si="31"/>
        <v>9.6985755759807475</v>
      </c>
      <c r="AG151" s="3" t="str">
        <f t="shared" si="32"/>
        <v>9.63 - 9.70</v>
      </c>
      <c r="AH151" s="3">
        <f t="shared" si="23"/>
        <v>0</v>
      </c>
      <c r="AI151" s="3">
        <f t="shared" si="24"/>
        <v>0</v>
      </c>
      <c r="AJ151" s="3">
        <f t="shared" si="25"/>
        <v>0</v>
      </c>
      <c r="AK151" s="3">
        <f t="shared" si="26"/>
        <v>0</v>
      </c>
    </row>
    <row r="152" spans="17:37" x14ac:dyDescent="0.25">
      <c r="Q152" s="3">
        <v>1.41</v>
      </c>
      <c r="R152" s="3">
        <f t="shared" si="33"/>
        <v>0</v>
      </c>
      <c r="S152" s="3">
        <f t="shared" si="27"/>
        <v>9.6109890129879583E-2</v>
      </c>
      <c r="T152" s="3">
        <f t="shared" si="28"/>
        <v>1.8179098134230021E-4</v>
      </c>
      <c r="U152" s="3">
        <f t="shared" si="29"/>
        <v>0.78809011592340195</v>
      </c>
      <c r="X152" s="3">
        <v>149</v>
      </c>
      <c r="Y152" s="3">
        <f>'Risk Analysis - S01'!V153</f>
        <v>0.28719463325082645</v>
      </c>
      <c r="Z152" s="3">
        <f>'Risk Analysis - S10'!V153</f>
        <v>1.090477432418629</v>
      </c>
      <c r="AA152" s="3">
        <f>'Risk Analysis - S18'!V153</f>
        <v>0.79079857181180835</v>
      </c>
      <c r="AB152" s="3">
        <f>'Risk Analysis - S20'!V153</f>
        <v>4.2614139189786577</v>
      </c>
      <c r="AD152" s="3">
        <v>149</v>
      </c>
      <c r="AE152" s="3">
        <f t="shared" si="30"/>
        <v>9.6985755759807475</v>
      </c>
      <c r="AF152" s="3">
        <f t="shared" si="31"/>
        <v>9.7628063694685316</v>
      </c>
      <c r="AG152" s="3" t="str">
        <f t="shared" si="32"/>
        <v>9.70 - 9.76</v>
      </c>
      <c r="AH152" s="3">
        <f t="shared" si="23"/>
        <v>0</v>
      </c>
      <c r="AI152" s="3">
        <f t="shared" si="24"/>
        <v>0</v>
      </c>
      <c r="AJ152" s="3">
        <f t="shared" si="25"/>
        <v>0</v>
      </c>
      <c r="AK152" s="3">
        <f t="shared" si="26"/>
        <v>1</v>
      </c>
    </row>
    <row r="153" spans="17:37" x14ac:dyDescent="0.25">
      <c r="Q153" s="3">
        <v>1.42</v>
      </c>
      <c r="R153" s="3">
        <f t="shared" si="33"/>
        <v>0</v>
      </c>
      <c r="S153" s="3">
        <f t="shared" si="27"/>
        <v>9.1996710810828941E-2</v>
      </c>
      <c r="T153" s="3">
        <f t="shared" si="28"/>
        <v>1.5208858800142E-4</v>
      </c>
      <c r="U153" s="3">
        <f t="shared" si="29"/>
        <v>0.78604683266878705</v>
      </c>
      <c r="X153" s="3">
        <v>150</v>
      </c>
      <c r="Y153" s="3">
        <f>'Risk Analysis - S01'!V154</f>
        <v>0.23178448223958953</v>
      </c>
      <c r="Z153" s="3">
        <f>'Risk Analysis - S10'!V154</f>
        <v>0.54695702737310004</v>
      </c>
      <c r="AA153" s="3">
        <f>'Risk Analysis - S18'!V154</f>
        <v>0.45805224455124072</v>
      </c>
      <c r="AB153" s="3">
        <f>'Risk Analysis - S20'!V154</f>
        <v>1.3754296522076694</v>
      </c>
      <c r="AD153" s="3">
        <v>150</v>
      </c>
      <c r="AE153" s="3">
        <f t="shared" si="30"/>
        <v>9.7628063694685316</v>
      </c>
      <c r="AF153" s="3">
        <f t="shared" si="31"/>
        <v>9.8270371629563158</v>
      </c>
      <c r="AG153" s="3" t="str">
        <f t="shared" si="32"/>
        <v>9.76 - 9.83</v>
      </c>
      <c r="AH153" s="3">
        <f t="shared" si="23"/>
        <v>0</v>
      </c>
      <c r="AI153" s="3">
        <f t="shared" si="24"/>
        <v>0</v>
      </c>
      <c r="AJ153" s="3">
        <f t="shared" si="25"/>
        <v>0</v>
      </c>
      <c r="AK153" s="3">
        <f t="shared" si="26"/>
        <v>0</v>
      </c>
    </row>
    <row r="154" spans="17:37" x14ac:dyDescent="0.25">
      <c r="Q154" s="3">
        <v>1.43</v>
      </c>
      <c r="R154" s="3">
        <f t="shared" si="33"/>
        <v>0</v>
      </c>
      <c r="S154" s="3">
        <f t="shared" si="27"/>
        <v>8.8015351592713897E-2</v>
      </c>
      <c r="T154" s="3">
        <f t="shared" si="28"/>
        <v>1.2697909682901631E-4</v>
      </c>
      <c r="U154" s="3">
        <f t="shared" si="29"/>
        <v>0.78399212590832645</v>
      </c>
      <c r="X154" s="3">
        <v>151</v>
      </c>
      <c r="Y154" s="3">
        <f>'Risk Analysis - S01'!V155</f>
        <v>0.23412637366949599</v>
      </c>
      <c r="Z154" s="3">
        <f>'Risk Analysis - S10'!V155</f>
        <v>0.57239098625668039</v>
      </c>
      <c r="AA154" s="3">
        <f>'Risk Analysis - S18'!V155</f>
        <v>0.47861567040988739</v>
      </c>
      <c r="AB154" s="3">
        <f>'Risk Analysis - S20'!V155</f>
        <v>1.5547086832435271</v>
      </c>
      <c r="AD154" s="3">
        <v>151</v>
      </c>
      <c r="AE154" s="3">
        <f t="shared" si="30"/>
        <v>9.8270371629563158</v>
      </c>
      <c r="AF154" s="3">
        <f t="shared" si="31"/>
        <v>9.8912679564441</v>
      </c>
      <c r="AG154" s="3" t="str">
        <f t="shared" si="32"/>
        <v>9.83 - 9.89</v>
      </c>
      <c r="AH154" s="3">
        <f t="shared" si="23"/>
        <v>0</v>
      </c>
      <c r="AI154" s="3">
        <f t="shared" si="24"/>
        <v>0</v>
      </c>
      <c r="AJ154" s="3">
        <f t="shared" si="25"/>
        <v>0</v>
      </c>
      <c r="AK154" s="3">
        <f t="shared" si="26"/>
        <v>0</v>
      </c>
    </row>
    <row r="155" spans="17:37" x14ac:dyDescent="0.25">
      <c r="Q155" s="3">
        <v>1.44</v>
      </c>
      <c r="R155" s="3">
        <f t="shared" si="33"/>
        <v>0</v>
      </c>
      <c r="S155" s="3">
        <f t="shared" si="27"/>
        <v>8.4163903831251496E-2</v>
      </c>
      <c r="T155" s="3">
        <f t="shared" si="28"/>
        <v>1.0579818054834433E-4</v>
      </c>
      <c r="U155" s="3">
        <f t="shared" si="29"/>
        <v>0.78192603395847959</v>
      </c>
      <c r="X155" s="3">
        <v>152</v>
      </c>
      <c r="Y155" s="3">
        <f>'Risk Analysis - S01'!V156</f>
        <v>0.22882864634999986</v>
      </c>
      <c r="Z155" s="3">
        <f>'Risk Analysis - S10'!V156</f>
        <v>0.51948487261622078</v>
      </c>
      <c r="AA155" s="3">
        <f>'Risk Analysis - S18'!V156</f>
        <v>0.44431924254093969</v>
      </c>
      <c r="AB155" s="3">
        <f>'Risk Analysis - S20'!V156</f>
        <v>1.3173510697724105</v>
      </c>
      <c r="AD155" s="3">
        <v>152</v>
      </c>
      <c r="AE155" s="3">
        <f t="shared" si="30"/>
        <v>9.8912679564441</v>
      </c>
      <c r="AF155" s="3">
        <f t="shared" si="31"/>
        <v>9.9554987499318841</v>
      </c>
      <c r="AG155" s="3" t="str">
        <f t="shared" si="32"/>
        <v>9.89 - 9.96</v>
      </c>
      <c r="AH155" s="3">
        <f t="shared" si="23"/>
        <v>0</v>
      </c>
      <c r="AI155" s="3">
        <f t="shared" si="24"/>
        <v>0</v>
      </c>
      <c r="AJ155" s="3">
        <f t="shared" si="25"/>
        <v>0</v>
      </c>
      <c r="AK155" s="3">
        <f t="shared" si="26"/>
        <v>1</v>
      </c>
    </row>
    <row r="156" spans="17:37" x14ac:dyDescent="0.25">
      <c r="Q156" s="3">
        <v>1.45</v>
      </c>
      <c r="R156" s="3">
        <f t="shared" si="33"/>
        <v>0</v>
      </c>
      <c r="S156" s="3">
        <f t="shared" si="27"/>
        <v>8.0440367565487003E-2</v>
      </c>
      <c r="T156" s="3">
        <f t="shared" si="28"/>
        <v>8.7969798191145365E-5</v>
      </c>
      <c r="U156" s="3">
        <f t="shared" si="29"/>
        <v>0.77984859647723526</v>
      </c>
      <c r="X156" s="3">
        <v>153</v>
      </c>
      <c r="Y156" s="3">
        <f>'Risk Analysis - S01'!V157</f>
        <v>0.30806887285706841</v>
      </c>
      <c r="Z156" s="3">
        <f>'Risk Analysis - S10'!V157</f>
        <v>1.2719910442653632</v>
      </c>
      <c r="AA156" s="3">
        <f>'Risk Analysis - S18'!V157</f>
        <v>0.85479406131429769</v>
      </c>
      <c r="AB156" s="3">
        <f>'Risk Analysis - S20'!V157</f>
        <v>3.7977788717906464</v>
      </c>
      <c r="AD156" s="3">
        <v>153</v>
      </c>
      <c r="AE156" s="3">
        <f t="shared" si="30"/>
        <v>9.9554987499318841</v>
      </c>
      <c r="AF156" s="3">
        <f t="shared" si="31"/>
        <v>10.019729543419668</v>
      </c>
      <c r="AG156" s="3" t="str">
        <f t="shared" si="32"/>
        <v>9.96 - 10.02</v>
      </c>
      <c r="AH156" s="3">
        <f t="shared" si="23"/>
        <v>0</v>
      </c>
      <c r="AI156" s="3">
        <f t="shared" si="24"/>
        <v>0</v>
      </c>
      <c r="AJ156" s="3">
        <f t="shared" si="25"/>
        <v>0</v>
      </c>
      <c r="AK156" s="3">
        <f t="shared" si="26"/>
        <v>0</v>
      </c>
    </row>
    <row r="157" spans="17:37" x14ac:dyDescent="0.25">
      <c r="Q157" s="3">
        <v>1.46</v>
      </c>
      <c r="R157" s="3">
        <f t="shared" si="33"/>
        <v>0</v>
      </c>
      <c r="S157" s="3">
        <f t="shared" si="27"/>
        <v>7.6842658069390279E-2</v>
      </c>
      <c r="T157" s="3">
        <f t="shared" si="28"/>
        <v>7.2995740567183276E-5</v>
      </c>
      <c r="U157" s="3">
        <f t="shared" si="29"/>
        <v>0.77775985446561147</v>
      </c>
      <c r="X157" s="3">
        <v>154</v>
      </c>
      <c r="Y157" s="3">
        <f>'Risk Analysis - S01'!V158</f>
        <v>0.24266610210256576</v>
      </c>
      <c r="Z157" s="3">
        <f>'Risk Analysis - S10'!V158</f>
        <v>0.65678209285234301</v>
      </c>
      <c r="AA157" s="3">
        <f>'Risk Analysis - S18'!V158</f>
        <v>0.53154680062886628</v>
      </c>
      <c r="AB157" s="3">
        <f>'Risk Analysis - S20'!V158</f>
        <v>1.9436728069734008</v>
      </c>
      <c r="AD157" s="3">
        <v>154</v>
      </c>
      <c r="AE157" s="3">
        <f t="shared" si="30"/>
        <v>10.019729543419668</v>
      </c>
      <c r="AF157" s="3">
        <f t="shared" si="31"/>
        <v>10.083960336907452</v>
      </c>
      <c r="AG157" s="3" t="str">
        <f t="shared" si="32"/>
        <v>10.02 - 10.08</v>
      </c>
      <c r="AH157" s="3">
        <f t="shared" si="23"/>
        <v>0</v>
      </c>
      <c r="AI157" s="3">
        <f t="shared" si="24"/>
        <v>0</v>
      </c>
      <c r="AJ157" s="3">
        <f t="shared" si="25"/>
        <v>0</v>
      </c>
      <c r="AK157" s="3">
        <f t="shared" si="26"/>
        <v>1</v>
      </c>
    </row>
    <row r="158" spans="17:37" x14ac:dyDescent="0.25">
      <c r="Q158" s="3">
        <v>1.47</v>
      </c>
      <c r="R158" s="3">
        <f t="shared" si="33"/>
        <v>0</v>
      </c>
      <c r="S158" s="3">
        <f t="shared" si="27"/>
        <v>7.3368612386236043E-2</v>
      </c>
      <c r="T158" s="3">
        <f t="shared" si="28"/>
        <v>6.0446211611608902E-5</v>
      </c>
      <c r="U158" s="3">
        <f t="shared" si="29"/>
        <v>0.77565985026889828</v>
      </c>
      <c r="X158" s="3">
        <v>155</v>
      </c>
      <c r="Y158" s="3">
        <f>'Risk Analysis - S01'!V159</f>
        <v>0.27023909871045781</v>
      </c>
      <c r="Z158" s="3">
        <f>'Risk Analysis - S10'!V159</f>
        <v>0.91048829770199446</v>
      </c>
      <c r="AA158" s="3">
        <f>'Risk Analysis - S18'!V159</f>
        <v>0.65288679847074538</v>
      </c>
      <c r="AB158" s="3">
        <f>'Risk Analysis - S20'!V159</f>
        <v>2.3870723399222489</v>
      </c>
      <c r="AD158" s="3">
        <v>155</v>
      </c>
      <c r="AE158" s="3">
        <f t="shared" si="30"/>
        <v>10.083960336907452</v>
      </c>
      <c r="AF158" s="3">
        <f t="shared" si="31"/>
        <v>10.148191130395237</v>
      </c>
      <c r="AG158" s="3" t="str">
        <f t="shared" si="32"/>
        <v>10.08 - 10.15</v>
      </c>
      <c r="AH158" s="3">
        <f t="shared" si="23"/>
        <v>0</v>
      </c>
      <c r="AI158" s="3">
        <f t="shared" si="24"/>
        <v>0</v>
      </c>
      <c r="AJ158" s="3">
        <f t="shared" si="25"/>
        <v>0</v>
      </c>
      <c r="AK158" s="3">
        <f t="shared" si="26"/>
        <v>0</v>
      </c>
    </row>
    <row r="159" spans="17:37" x14ac:dyDescent="0.25">
      <c r="Q159" s="3">
        <v>1.48</v>
      </c>
      <c r="R159" s="3">
        <f t="shared" si="33"/>
        <v>0</v>
      </c>
      <c r="S159" s="3">
        <f t="shared" si="27"/>
        <v>7.0015995827049426E-2</v>
      </c>
      <c r="T159" s="3">
        <f t="shared" si="28"/>
        <v>4.9951374212153787E-5</v>
      </c>
      <c r="U159" s="3">
        <f t="shared" si="29"/>
        <v>0.77354862757763843</v>
      </c>
      <c r="X159" s="3">
        <v>156</v>
      </c>
      <c r="Y159" s="3">
        <f>'Risk Analysis - S01'!V160</f>
        <v>0.34663026976448341</v>
      </c>
      <c r="Z159" s="3">
        <f>'Risk Analysis - S10'!V160</f>
        <v>1.6261941004394982</v>
      </c>
      <c r="AA159" s="3">
        <f>'Risk Analysis - S18'!V160</f>
        <v>1.0228795801114205</v>
      </c>
      <c r="AB159" s="3">
        <f>'Risk Analysis - S20'!V160</f>
        <v>4.1987684867322317</v>
      </c>
      <c r="AD159" s="3">
        <v>156</v>
      </c>
      <c r="AE159" s="3">
        <f t="shared" si="30"/>
        <v>10.148191130395237</v>
      </c>
      <c r="AF159" s="3">
        <f t="shared" si="31"/>
        <v>10.212421923883021</v>
      </c>
      <c r="AG159" s="3" t="str">
        <f t="shared" si="32"/>
        <v>10.15 - 10.21</v>
      </c>
      <c r="AH159" s="3">
        <f t="shared" si="23"/>
        <v>0</v>
      </c>
      <c r="AI159" s="3">
        <f t="shared" si="24"/>
        <v>0</v>
      </c>
      <c r="AJ159" s="3">
        <f t="shared" si="25"/>
        <v>0</v>
      </c>
      <c r="AK159" s="3">
        <f t="shared" si="26"/>
        <v>0</v>
      </c>
    </row>
    <row r="160" spans="17:37" x14ac:dyDescent="0.25">
      <c r="Q160" s="3">
        <v>1.49</v>
      </c>
      <c r="R160" s="3">
        <f t="shared" si="33"/>
        <v>0</v>
      </c>
      <c r="S160" s="3">
        <f t="shared" si="27"/>
        <v>6.6782508415149877E-2</v>
      </c>
      <c r="T160" s="3">
        <f t="shared" si="28"/>
        <v>4.1193789074744913E-5</v>
      </c>
      <c r="U160" s="3">
        <f t="shared" si="29"/>
        <v>0.77142623142834921</v>
      </c>
      <c r="X160" s="3">
        <v>157</v>
      </c>
      <c r="Y160" s="3">
        <f>'Risk Analysis - S01'!V161</f>
        <v>0.25540388257832652</v>
      </c>
      <c r="Z160" s="3">
        <f>'Risk Analysis - S10'!V161</f>
        <v>0.77601934819703744</v>
      </c>
      <c r="AA160" s="3">
        <f>'Risk Analysis - S18'!V161</f>
        <v>0.59297035336365023</v>
      </c>
      <c r="AB160" s="3">
        <f>'Risk Analysis - S20'!V161</f>
        <v>2.2625653821230909</v>
      </c>
      <c r="AD160" s="3">
        <v>157</v>
      </c>
      <c r="AE160" s="3">
        <f t="shared" si="30"/>
        <v>10.212421923883021</v>
      </c>
      <c r="AF160" s="3">
        <f t="shared" si="31"/>
        <v>10.276652717370805</v>
      </c>
      <c r="AG160" s="3" t="str">
        <f t="shared" si="32"/>
        <v>10.21 - 10.28</v>
      </c>
      <c r="AH160" s="3">
        <f t="shared" si="23"/>
        <v>0</v>
      </c>
      <c r="AI160" s="3">
        <f t="shared" si="24"/>
        <v>0</v>
      </c>
      <c r="AJ160" s="3">
        <f t="shared" si="25"/>
        <v>0</v>
      </c>
      <c r="AK160" s="3">
        <f t="shared" si="26"/>
        <v>0</v>
      </c>
    </row>
    <row r="161" spans="17:37" x14ac:dyDescent="0.25">
      <c r="Q161" s="3">
        <v>1.5</v>
      </c>
      <c r="R161" s="3">
        <f t="shared" si="33"/>
        <v>0</v>
      </c>
      <c r="S161" s="3">
        <f t="shared" si="27"/>
        <v>6.3665791259642224E-2</v>
      </c>
      <c r="T161" s="3">
        <f t="shared" si="28"/>
        <v>3.3901676137371162E-5</v>
      </c>
      <c r="U161" s="3">
        <f t="shared" si="29"/>
        <v>0.7692927082039781</v>
      </c>
      <c r="X161" s="3">
        <v>158</v>
      </c>
      <c r="Y161" s="3">
        <f>'Risk Analysis - S01'!V162</f>
        <v>0.23081461195062314</v>
      </c>
      <c r="Z161" s="3">
        <f>'Risk Analysis - S10'!V162</f>
        <v>0.53489875896763872</v>
      </c>
      <c r="AA161" s="3">
        <f>'Risk Analysis - S18'!V162</f>
        <v>0.44551017061773229</v>
      </c>
      <c r="AB161" s="3">
        <f>'Risk Analysis - S20'!V162</f>
        <v>1.2552706338597106</v>
      </c>
      <c r="AD161" s="3">
        <v>158</v>
      </c>
      <c r="AE161" s="3">
        <f t="shared" si="30"/>
        <v>10.276652717370805</v>
      </c>
      <c r="AF161" s="3">
        <f t="shared" si="31"/>
        <v>10.340883510858589</v>
      </c>
      <c r="AG161" s="3" t="str">
        <f t="shared" si="32"/>
        <v>10.28 - 10.34</v>
      </c>
      <c r="AH161" s="3">
        <f t="shared" si="23"/>
        <v>0</v>
      </c>
      <c r="AI161" s="3">
        <f t="shared" si="24"/>
        <v>0</v>
      </c>
      <c r="AJ161" s="3">
        <f t="shared" si="25"/>
        <v>0</v>
      </c>
      <c r="AK161" s="3">
        <f t="shared" si="26"/>
        <v>0</v>
      </c>
    </row>
    <row r="162" spans="17:37" x14ac:dyDescent="0.25">
      <c r="Q162" s="3">
        <v>1.51</v>
      </c>
      <c r="R162" s="3">
        <f t="shared" si="33"/>
        <v>0</v>
      </c>
      <c r="S162" s="3">
        <f t="shared" si="27"/>
        <v>6.0663432841550735E-2</v>
      </c>
      <c r="T162" s="3">
        <f t="shared" si="28"/>
        <v>2.7842929819388296E-5</v>
      </c>
      <c r="U162" s="3">
        <f t="shared" si="29"/>
        <v>0.76714810563409708</v>
      </c>
      <c r="X162" s="3">
        <v>159</v>
      </c>
      <c r="Y162" s="3">
        <f>'Risk Analysis - S01'!V163</f>
        <v>0.26180897016255633</v>
      </c>
      <c r="Z162" s="3">
        <f>'Risk Analysis - S10'!V163</f>
        <v>0.84270117453897375</v>
      </c>
      <c r="AA162" s="3">
        <f>'Risk Analysis - S18'!V163</f>
        <v>0.64160808474408648</v>
      </c>
      <c r="AB162" s="3">
        <f>'Risk Analysis - S20'!V163</f>
        <v>2.7957943366136493</v>
      </c>
      <c r="AD162" s="3">
        <v>159</v>
      </c>
      <c r="AE162" s="3">
        <f t="shared" si="30"/>
        <v>10.340883510858589</v>
      </c>
      <c r="AF162" s="3">
        <f t="shared" si="31"/>
        <v>10.405114304346373</v>
      </c>
      <c r="AG162" s="3" t="str">
        <f t="shared" si="32"/>
        <v>10.34 - 10.41</v>
      </c>
      <c r="AH162" s="3">
        <f t="shared" si="23"/>
        <v>0</v>
      </c>
      <c r="AI162" s="3">
        <f t="shared" si="24"/>
        <v>0</v>
      </c>
      <c r="AJ162" s="3">
        <f t="shared" si="25"/>
        <v>0</v>
      </c>
      <c r="AK162" s="3">
        <f t="shared" si="26"/>
        <v>0</v>
      </c>
    </row>
    <row r="163" spans="17:37" x14ac:dyDescent="0.25">
      <c r="Q163" s="3">
        <v>1.52</v>
      </c>
      <c r="R163" s="3">
        <f t="shared" si="33"/>
        <v>0</v>
      </c>
      <c r="S163" s="3">
        <f t="shared" si="27"/>
        <v>5.7772975197179832E-2</v>
      </c>
      <c r="T163" s="3">
        <f t="shared" si="28"/>
        <v>2.2819821819952679E-5</v>
      </c>
      <c r="U163" s="3">
        <f t="shared" si="29"/>
        <v>0.7649924727948284</v>
      </c>
      <c r="X163" s="3">
        <v>160</v>
      </c>
      <c r="Y163" s="3">
        <f>'Risk Analysis - S01'!V164</f>
        <v>0.23074917253080629</v>
      </c>
      <c r="Z163" s="3">
        <f>'Risk Analysis - S10'!V164</f>
        <v>0.54823095728183013</v>
      </c>
      <c r="AA163" s="3">
        <f>'Risk Analysis - S18'!V164</f>
        <v>0.48200693961332608</v>
      </c>
      <c r="AB163" s="3">
        <f>'Risk Analysis - S20'!V164</f>
        <v>1.7599396914525185</v>
      </c>
      <c r="AD163" s="3">
        <v>160</v>
      </c>
      <c r="AE163" s="3">
        <f t="shared" si="30"/>
        <v>10.405114304346373</v>
      </c>
      <c r="AF163" s="3">
        <f t="shared" si="31"/>
        <v>10.469345097834157</v>
      </c>
      <c r="AG163" s="3" t="str">
        <f t="shared" si="32"/>
        <v>10.41 - 10.47</v>
      </c>
      <c r="AH163" s="3">
        <f t="shared" si="23"/>
        <v>0</v>
      </c>
      <c r="AI163" s="3">
        <f t="shared" si="24"/>
        <v>0</v>
      </c>
      <c r="AJ163" s="3">
        <f t="shared" si="25"/>
        <v>0</v>
      </c>
      <c r="AK163" s="3">
        <f t="shared" si="26"/>
        <v>0</v>
      </c>
    </row>
    <row r="164" spans="17:37" x14ac:dyDescent="0.25">
      <c r="Q164" s="3">
        <v>1.53</v>
      </c>
      <c r="R164" s="3">
        <f t="shared" si="33"/>
        <v>0</v>
      </c>
      <c r="S164" s="3">
        <f t="shared" si="27"/>
        <v>5.4991919984208604E-2</v>
      </c>
      <c r="T164" s="3">
        <f t="shared" si="28"/>
        <v>1.866432812946961E-5</v>
      </c>
      <c r="U164" s="3">
        <f t="shared" si="29"/>
        <v>0.76282586010850373</v>
      </c>
      <c r="X164" s="3">
        <v>161</v>
      </c>
      <c r="Y164" s="3">
        <f>'Risk Analysis - S01'!V165</f>
        <v>0.29793473882517074</v>
      </c>
      <c r="Z164" s="3">
        <f>'Risk Analysis - S10'!V165</f>
        <v>1.1633803279330965</v>
      </c>
      <c r="AA164" s="3">
        <f>'Risk Analysis - S18'!V165</f>
        <v>0.76963817837856363</v>
      </c>
      <c r="AB164" s="3">
        <f>'Risk Analysis - S20'!V165</f>
        <v>2.612342908934274</v>
      </c>
      <c r="AD164" s="3">
        <v>161</v>
      </c>
      <c r="AE164" s="3">
        <f t="shared" si="30"/>
        <v>10.469345097834157</v>
      </c>
      <c r="AF164" s="3">
        <f t="shared" si="31"/>
        <v>10.533575891321941</v>
      </c>
      <c r="AG164" s="3" t="str">
        <f t="shared" si="32"/>
        <v>10.47 - 10.53</v>
      </c>
      <c r="AH164" s="3">
        <f t="shared" si="23"/>
        <v>0</v>
      </c>
      <c r="AI164" s="3">
        <f t="shared" si="24"/>
        <v>0</v>
      </c>
      <c r="AJ164" s="3">
        <f t="shared" si="25"/>
        <v>0</v>
      </c>
      <c r="AK164" s="3">
        <f t="shared" si="26"/>
        <v>0</v>
      </c>
    </row>
    <row r="165" spans="17:37" x14ac:dyDescent="0.25">
      <c r="Q165" s="3">
        <v>1.54</v>
      </c>
      <c r="R165" s="3">
        <f t="shared" si="33"/>
        <v>0</v>
      </c>
      <c r="S165" s="3">
        <f t="shared" si="27"/>
        <v>5.231773441696963E-2</v>
      </c>
      <c r="T165" s="3">
        <f t="shared" si="28"/>
        <v>1.5234020233179102E-5</v>
      </c>
      <c r="U165" s="3">
        <f t="shared" si="29"/>
        <v>0.7606483193430551</v>
      </c>
      <c r="X165" s="3">
        <v>162</v>
      </c>
      <c r="Y165" s="3">
        <f>'Risk Analysis - S01'!V166</f>
        <v>0.24581018644255676</v>
      </c>
      <c r="Z165" s="3">
        <f>'Risk Analysis - S10'!V166</f>
        <v>0.69177226667702096</v>
      </c>
      <c r="AA165" s="3">
        <f>'Risk Analysis - S18'!V166</f>
        <v>0.56138221710198932</v>
      </c>
      <c r="AB165" s="3">
        <f>'Risk Analysis - S20'!V166</f>
        <v>2.287014164416409</v>
      </c>
      <c r="AD165" s="3">
        <v>162</v>
      </c>
      <c r="AE165" s="3">
        <f t="shared" si="30"/>
        <v>10.533575891321941</v>
      </c>
      <c r="AF165" s="3">
        <f t="shared" si="31"/>
        <v>10.597806684809726</v>
      </c>
      <c r="AG165" s="3" t="str">
        <f t="shared" si="32"/>
        <v>10.53 - 10.60</v>
      </c>
      <c r="AH165" s="3">
        <f t="shared" si="23"/>
        <v>0</v>
      </c>
      <c r="AI165" s="3">
        <f t="shared" si="24"/>
        <v>0</v>
      </c>
      <c r="AJ165" s="3">
        <f t="shared" si="25"/>
        <v>0</v>
      </c>
      <c r="AK165" s="3">
        <f t="shared" si="26"/>
        <v>1</v>
      </c>
    </row>
    <row r="166" spans="17:37" x14ac:dyDescent="0.25">
      <c r="Q166" s="3">
        <v>1.55</v>
      </c>
      <c r="R166" s="3">
        <f t="shared" si="33"/>
        <v>0</v>
      </c>
      <c r="S166" s="3">
        <f t="shared" si="27"/>
        <v>4.9747857058332179E-2</v>
      </c>
      <c r="T166" s="3">
        <f t="shared" si="28"/>
        <v>1.2408464075797099E-5</v>
      </c>
      <c r="U166" s="3">
        <f t="shared" si="29"/>
        <v>0.75845990361113502</v>
      </c>
      <c r="X166" s="3">
        <v>163</v>
      </c>
      <c r="Y166" s="3">
        <f>'Risk Analysis - S01'!V167</f>
        <v>0.3064998169275821</v>
      </c>
      <c r="Z166" s="3">
        <f>'Risk Analysis - S10'!V167</f>
        <v>1.2416332299045481</v>
      </c>
      <c r="AA166" s="3">
        <f>'Risk Analysis - S18'!V167</f>
        <v>0.80586108066789008</v>
      </c>
      <c r="AB166" s="3">
        <f>'Risk Analysis - S20'!V167</f>
        <v>2.6596990589867406</v>
      </c>
      <c r="AD166" s="3">
        <v>163</v>
      </c>
      <c r="AE166" s="3">
        <f t="shared" si="30"/>
        <v>10.597806684809726</v>
      </c>
      <c r="AF166" s="3">
        <f t="shared" si="31"/>
        <v>10.66203747829751</v>
      </c>
      <c r="AG166" s="3" t="str">
        <f t="shared" si="32"/>
        <v>10.60 - 10.66</v>
      </c>
      <c r="AH166" s="3">
        <f t="shared" si="23"/>
        <v>0</v>
      </c>
      <c r="AI166" s="3">
        <f t="shared" si="24"/>
        <v>0</v>
      </c>
      <c r="AJ166" s="3">
        <f t="shared" si="25"/>
        <v>0</v>
      </c>
      <c r="AK166" s="3">
        <f t="shared" si="26"/>
        <v>0</v>
      </c>
    </row>
    <row r="167" spans="17:37" x14ac:dyDescent="0.25">
      <c r="Q167" s="3">
        <v>1.56</v>
      </c>
      <c r="R167" s="3">
        <f t="shared" si="33"/>
        <v>0</v>
      </c>
      <c r="S167" s="3">
        <f t="shared" si="27"/>
        <v>4.7279703456591715E-2</v>
      </c>
      <c r="T167" s="3">
        <f t="shared" si="28"/>
        <v>1.0086074102466647E-5</v>
      </c>
      <c r="U167" s="3">
        <f t="shared" si="29"/>
        <v>0.7562606673689658</v>
      </c>
      <c r="X167" s="3">
        <v>164</v>
      </c>
      <c r="Y167" s="3">
        <f>'Risk Analysis - S01'!V168</f>
        <v>0.24187830985673178</v>
      </c>
      <c r="Z167" s="3">
        <f>'Risk Analysis - S10'!V168</f>
        <v>0.65082476250996457</v>
      </c>
      <c r="AA167" s="3">
        <f>'Risk Analysis - S18'!V168</f>
        <v>0.53148896279183599</v>
      </c>
      <c r="AB167" s="3">
        <f>'Risk Analysis - S20'!V168</f>
        <v>1.9866598579169434</v>
      </c>
      <c r="AD167" s="3">
        <v>164</v>
      </c>
      <c r="AE167" s="3">
        <f t="shared" si="30"/>
        <v>10.66203747829751</v>
      </c>
      <c r="AF167" s="3">
        <f t="shared" si="31"/>
        <v>10.726268271785294</v>
      </c>
      <c r="AG167" s="3" t="str">
        <f t="shared" si="32"/>
        <v>10.66 - 10.73</v>
      </c>
      <c r="AH167" s="3">
        <f t="shared" si="23"/>
        <v>0</v>
      </c>
      <c r="AI167" s="3">
        <f t="shared" si="24"/>
        <v>0</v>
      </c>
      <c r="AJ167" s="3">
        <f t="shared" si="25"/>
        <v>0</v>
      </c>
      <c r="AK167" s="3">
        <f t="shared" si="26"/>
        <v>0</v>
      </c>
    </row>
    <row r="168" spans="17:37" x14ac:dyDescent="0.25">
      <c r="Q168" s="3">
        <v>1.57</v>
      </c>
      <c r="R168" s="3">
        <f t="shared" si="33"/>
        <v>0</v>
      </c>
      <c r="S168" s="3">
        <f t="shared" si="27"/>
        <v>4.49106716167611E-2</v>
      </c>
      <c r="T168" s="3">
        <f t="shared" si="28"/>
        <v>8.1813735104407925E-6</v>
      </c>
      <c r="U168" s="3">
        <f t="shared" si="29"/>
        <v>0.75405066641491691</v>
      </c>
      <c r="X168" s="3">
        <v>165</v>
      </c>
      <c r="Y168" s="3">
        <f>'Risk Analysis - S01'!V169</f>
        <v>0.3065858402668305</v>
      </c>
      <c r="Z168" s="3">
        <f>'Risk Analysis - S10'!V169</f>
        <v>1.2554642105798746</v>
      </c>
      <c r="AA168" s="3">
        <f>'Risk Analysis - S18'!V169</f>
        <v>0.84066206463773996</v>
      </c>
      <c r="AB168" s="3">
        <f>'Risk Analysis - S20'!V169</f>
        <v>3.5600870228527692</v>
      </c>
      <c r="AD168" s="3">
        <v>165</v>
      </c>
      <c r="AE168" s="3">
        <f t="shared" si="30"/>
        <v>10.726268271785294</v>
      </c>
      <c r="AF168" s="3">
        <f t="shared" si="31"/>
        <v>10.790499065273078</v>
      </c>
      <c r="AG168" s="3" t="str">
        <f t="shared" si="32"/>
        <v>10.73 - 10.79</v>
      </c>
      <c r="AH168" s="3">
        <f t="shared" ref="AH168:AH203" si="34">COUNTIFS($Y$4:$Y$2003, "&gt;=" &amp; AE168, $Y$4:$Y$2003, "&lt;" &amp; AF168)</f>
        <v>0</v>
      </c>
      <c r="AI168" s="3">
        <f t="shared" ref="AI168:AI203" si="35">COUNTIFS($Z$4:$Z$2003, "&gt;=" &amp; AE168, $Z$4:$Z$2003, "&lt;" &amp; AF168)</f>
        <v>0</v>
      </c>
      <c r="AJ168" s="3">
        <f t="shared" ref="AJ168:AJ203" si="36">COUNTIFS($AA$4:$AA$2003, "&gt;=" &amp; AE168, $AA$4:$AA$2003, "&lt;" &amp; AF168)</f>
        <v>0</v>
      </c>
      <c r="AK168" s="3">
        <f t="shared" ref="AK168:AK203" si="37">COUNTIFS($AB$4:$AB$2003, "&gt;=" &amp; AE168, $AB$4:$AB$2003, "&lt;" &amp; AF168)</f>
        <v>0</v>
      </c>
    </row>
    <row r="169" spans="17:37" x14ac:dyDescent="0.25">
      <c r="Q169" s="3">
        <v>1.58</v>
      </c>
      <c r="R169" s="3">
        <f t="shared" si="33"/>
        <v>0</v>
      </c>
      <c r="S169" s="3">
        <f t="shared" si="27"/>
        <v>4.2638147296659934E-2</v>
      </c>
      <c r="T169" s="3">
        <f t="shared" si="28"/>
        <v>6.622615673079757E-6</v>
      </c>
      <c r="U169" s="3">
        <f t="shared" si="29"/>
        <v>0.75182995788780915</v>
      </c>
      <c r="X169" s="3">
        <v>166</v>
      </c>
      <c r="Y169" s="3">
        <f>'Risk Analysis - S01'!V170</f>
        <v>0.27384598965160628</v>
      </c>
      <c r="Z169" s="3">
        <f>'Risk Analysis - S10'!V170</f>
        <v>0.96977747722201835</v>
      </c>
      <c r="AA169" s="3">
        <f>'Risk Analysis - S18'!V170</f>
        <v>0.73766338941672405</v>
      </c>
      <c r="AB169" s="3">
        <f>'Risk Analysis - S20'!V170</f>
        <v>4.134652566844971</v>
      </c>
      <c r="AD169" s="3">
        <v>166</v>
      </c>
      <c r="AE169" s="3">
        <f t="shared" si="30"/>
        <v>10.790499065273078</v>
      </c>
      <c r="AF169" s="3">
        <f t="shared" si="31"/>
        <v>10.854729858760862</v>
      </c>
      <c r="AG169" s="3" t="str">
        <f t="shared" si="32"/>
        <v>10.79 - 10.85</v>
      </c>
      <c r="AH169" s="3">
        <f t="shared" si="34"/>
        <v>0</v>
      </c>
      <c r="AI169" s="3">
        <f t="shared" si="35"/>
        <v>0</v>
      </c>
      <c r="AJ169" s="3">
        <f t="shared" si="36"/>
        <v>0</v>
      </c>
      <c r="AK169" s="3">
        <f t="shared" si="37"/>
        <v>0</v>
      </c>
    </row>
    <row r="170" spans="17:37" x14ac:dyDescent="0.25">
      <c r="Q170" s="3">
        <v>1.59</v>
      </c>
      <c r="R170" s="3">
        <f t="shared" si="33"/>
        <v>0</v>
      </c>
      <c r="S170" s="3">
        <f t="shared" si="27"/>
        <v>4.0459509119191606E-2</v>
      </c>
      <c r="T170" s="3">
        <f t="shared" si="28"/>
        <v>5.3497254586254428E-6</v>
      </c>
      <c r="U170" s="3">
        <f t="shared" si="29"/>
        <v>0.74959860026494396</v>
      </c>
      <c r="X170" s="3">
        <v>167</v>
      </c>
      <c r="Y170" s="3">
        <f>'Risk Analysis - S01'!V171</f>
        <v>0.28484270378234355</v>
      </c>
      <c r="Z170" s="3">
        <f>'Risk Analysis - S10'!V171</f>
        <v>1.0606082419130916</v>
      </c>
      <c r="AA170" s="3">
        <f>'Risk Analysis - S18'!V171</f>
        <v>0.75872637902431206</v>
      </c>
      <c r="AB170" s="3">
        <f>'Risk Analysis - S20'!V171</f>
        <v>3.6010017974252944</v>
      </c>
      <c r="AD170" s="3">
        <v>167</v>
      </c>
      <c r="AE170" s="3">
        <f t="shared" si="30"/>
        <v>10.854729858760862</v>
      </c>
      <c r="AF170" s="3">
        <f t="shared" si="31"/>
        <v>10.918960652248646</v>
      </c>
      <c r="AG170" s="3" t="str">
        <f t="shared" si="32"/>
        <v>10.85 - 10.92</v>
      </c>
      <c r="AH170" s="3">
        <f t="shared" si="34"/>
        <v>0</v>
      </c>
      <c r="AI170" s="3">
        <f t="shared" si="35"/>
        <v>0</v>
      </c>
      <c r="AJ170" s="3">
        <f t="shared" si="36"/>
        <v>0</v>
      </c>
      <c r="AK170" s="3">
        <f t="shared" si="37"/>
        <v>1</v>
      </c>
    </row>
    <row r="171" spans="17:37" x14ac:dyDescent="0.25">
      <c r="Q171" s="3">
        <v>1.6</v>
      </c>
      <c r="R171" s="3">
        <f t="shared" si="33"/>
        <v>0</v>
      </c>
      <c r="S171" s="3">
        <f t="shared" si="27"/>
        <v>3.8372133493201788E-2</v>
      </c>
      <c r="T171" s="3">
        <f t="shared" si="28"/>
        <v>4.3125228273988014E-6</v>
      </c>
      <c r="U171" s="3">
        <f t="shared" si="29"/>
        <v>0.74735665335985879</v>
      </c>
      <c r="X171" s="3">
        <v>168</v>
      </c>
      <c r="Y171" s="3">
        <f>'Risk Analysis - S01'!V172</f>
        <v>0.2548586287548818</v>
      </c>
      <c r="Z171" s="3">
        <f>'Risk Analysis - S10'!V172</f>
        <v>0.76980789725640453</v>
      </c>
      <c r="AA171" s="3">
        <f>'Risk Analysis - S18'!V172</f>
        <v>0.58741772706237028</v>
      </c>
      <c r="AB171" s="3">
        <f>'Risk Analysis - S20'!V172</f>
        <v>2.1940375597873114</v>
      </c>
      <c r="AD171" s="3">
        <v>168</v>
      </c>
      <c r="AE171" s="3">
        <f t="shared" si="30"/>
        <v>10.918960652248646</v>
      </c>
      <c r="AF171" s="3">
        <f t="shared" si="31"/>
        <v>10.983191445736431</v>
      </c>
      <c r="AG171" s="3" t="str">
        <f t="shared" si="32"/>
        <v>10.92 - 10.98</v>
      </c>
      <c r="AH171" s="3">
        <f t="shared" si="34"/>
        <v>0</v>
      </c>
      <c r="AI171" s="3">
        <f t="shared" si="35"/>
        <v>0</v>
      </c>
      <c r="AJ171" s="3">
        <f t="shared" si="36"/>
        <v>0</v>
      </c>
      <c r="AK171" s="3">
        <f t="shared" si="37"/>
        <v>0</v>
      </c>
    </row>
    <row r="172" spans="17:37" x14ac:dyDescent="0.25">
      <c r="Q172" s="3">
        <v>1.61</v>
      </c>
      <c r="R172" s="3">
        <f t="shared" si="33"/>
        <v>0</v>
      </c>
      <c r="S172" s="3">
        <f t="shared" si="27"/>
        <v>3.6373399336286139E-2</v>
      </c>
      <c r="T172" s="3">
        <f t="shared" si="28"/>
        <v>3.469194601590786E-6</v>
      </c>
      <c r="U172" s="3">
        <f t="shared" si="29"/>
        <v>0.74510417831980635</v>
      </c>
      <c r="X172" s="3">
        <v>169</v>
      </c>
      <c r="Y172" s="3">
        <f>'Risk Analysis - S01'!V173</f>
        <v>0.23127837284690314</v>
      </c>
      <c r="Z172" s="3">
        <f>'Risk Analysis - S10'!V173</f>
        <v>0.55437669704566739</v>
      </c>
      <c r="AA172" s="3">
        <f>'Risk Analysis - S18'!V173</f>
        <v>0.48770539186474071</v>
      </c>
      <c r="AB172" s="3">
        <f>'Risk Analysis - S20'!V173</f>
        <v>1.8231114582300689</v>
      </c>
      <c r="AD172" s="3">
        <v>169</v>
      </c>
      <c r="AE172" s="3">
        <f t="shared" si="30"/>
        <v>10.983191445736431</v>
      </c>
      <c r="AF172" s="3">
        <f t="shared" si="31"/>
        <v>11.047422239224215</v>
      </c>
      <c r="AG172" s="3" t="str">
        <f t="shared" si="32"/>
        <v>10.98 - 11.05</v>
      </c>
      <c r="AH172" s="3">
        <f t="shared" si="34"/>
        <v>0</v>
      </c>
      <c r="AI172" s="3">
        <f t="shared" si="35"/>
        <v>0</v>
      </c>
      <c r="AJ172" s="3">
        <f t="shared" si="36"/>
        <v>0</v>
      </c>
      <c r="AK172" s="3">
        <f t="shared" si="37"/>
        <v>0</v>
      </c>
    </row>
    <row r="173" spans="17:37" x14ac:dyDescent="0.25">
      <c r="Q173" s="3">
        <v>1.62</v>
      </c>
      <c r="R173" s="3">
        <f t="shared" si="33"/>
        <v>0</v>
      </c>
      <c r="S173" s="3">
        <f t="shared" si="27"/>
        <v>3.4460692593899833E-2</v>
      </c>
      <c r="T173" s="3">
        <f t="shared" si="28"/>
        <v>2.7849836410354101E-6</v>
      </c>
      <c r="U173" s="3">
        <f t="shared" si="29"/>
        <v>0.7428412376229574</v>
      </c>
      <c r="X173" s="3">
        <v>170</v>
      </c>
      <c r="Y173" s="3">
        <f>'Risk Analysis - S01'!V174</f>
        <v>0.28928466554099003</v>
      </c>
      <c r="Z173" s="3">
        <f>'Risk Analysis - S10'!V174</f>
        <v>1.0914300712226257</v>
      </c>
      <c r="AA173" s="3">
        <f>'Risk Analysis - S18'!V174</f>
        <v>0.75174391883573144</v>
      </c>
      <c r="AB173" s="3">
        <f>'Risk Analysis - S20'!V174</f>
        <v>2.9908520709661279</v>
      </c>
      <c r="AD173" s="3">
        <v>170</v>
      </c>
      <c r="AE173" s="3">
        <f t="shared" si="30"/>
        <v>11.047422239224215</v>
      </c>
      <c r="AF173" s="3">
        <f t="shared" si="31"/>
        <v>11.111653032711999</v>
      </c>
      <c r="AG173" s="3" t="str">
        <f t="shared" si="32"/>
        <v>11.05 - 11.11</v>
      </c>
      <c r="AH173" s="3">
        <f t="shared" si="34"/>
        <v>0</v>
      </c>
      <c r="AI173" s="3">
        <f t="shared" si="35"/>
        <v>0</v>
      </c>
      <c r="AJ173" s="3">
        <f t="shared" si="36"/>
        <v>0</v>
      </c>
      <c r="AK173" s="3">
        <f t="shared" si="37"/>
        <v>0</v>
      </c>
    </row>
    <row r="174" spans="17:37" x14ac:dyDescent="0.25">
      <c r="Q174" s="3">
        <v>1.63</v>
      </c>
      <c r="R174" s="3">
        <f t="shared" si="33"/>
        <v>0</v>
      </c>
      <c r="S174" s="3">
        <f t="shared" si="27"/>
        <v>3.2631410550066131E-2</v>
      </c>
      <c r="T174" s="3">
        <f t="shared" si="28"/>
        <v>2.2310678042813947E-6</v>
      </c>
      <c r="U174" s="3">
        <f t="shared" si="29"/>
        <v>0.74056789507532594</v>
      </c>
      <c r="X174" s="3">
        <v>171</v>
      </c>
      <c r="Y174" s="3">
        <f>'Risk Analysis - S01'!V175</f>
        <v>0.2304077658434997</v>
      </c>
      <c r="Z174" s="3">
        <f>'Risk Analysis - S10'!V175</f>
        <v>0.53416706397579627</v>
      </c>
      <c r="AA174" s="3">
        <f>'Risk Analysis - S18'!V175</f>
        <v>0.45167051949409037</v>
      </c>
      <c r="AB174" s="3">
        <f>'Risk Analysis - S20'!V175</f>
        <v>1.3486752921348766</v>
      </c>
      <c r="AD174" s="3">
        <v>171</v>
      </c>
      <c r="AE174" s="3">
        <f t="shared" si="30"/>
        <v>11.111653032711999</v>
      </c>
      <c r="AF174" s="3">
        <f t="shared" si="31"/>
        <v>11.175883826199783</v>
      </c>
      <c r="AG174" s="3" t="str">
        <f t="shared" si="32"/>
        <v>11.11 - 11.18</v>
      </c>
      <c r="AH174" s="3">
        <f t="shared" si="34"/>
        <v>0</v>
      </c>
      <c r="AI174" s="3">
        <f t="shared" si="35"/>
        <v>0</v>
      </c>
      <c r="AJ174" s="3">
        <f t="shared" si="36"/>
        <v>0</v>
      </c>
      <c r="AK174" s="3">
        <f t="shared" si="37"/>
        <v>0</v>
      </c>
    </row>
    <row r="175" spans="17:37" x14ac:dyDescent="0.25">
      <c r="Q175" s="3">
        <v>1.64</v>
      </c>
      <c r="R175" s="3">
        <f t="shared" si="33"/>
        <v>0</v>
      </c>
      <c r="S175" s="3">
        <f t="shared" si="27"/>
        <v>3.0882965925924544E-2</v>
      </c>
      <c r="T175" s="3">
        <f t="shared" si="28"/>
        <v>1.7836040095975392E-6</v>
      </c>
      <c r="U175" s="3">
        <f t="shared" si="29"/>
        <v>0.73828421580741799</v>
      </c>
      <c r="X175" s="3">
        <v>172</v>
      </c>
      <c r="Y175" s="3">
        <f>'Risk Analysis - S01'!V176</f>
        <v>0.28769172572961654</v>
      </c>
      <c r="Z175" s="3">
        <f>'Risk Analysis - S10'!V176</f>
        <v>1.0819323150310962</v>
      </c>
      <c r="AA175" s="3">
        <f>'Risk Analysis - S18'!V176</f>
        <v>0.75835373427486863</v>
      </c>
      <c r="AB175" s="3">
        <f>'Risk Analysis - S20'!V176</f>
        <v>3.309033748346256</v>
      </c>
      <c r="AD175" s="3">
        <v>172</v>
      </c>
      <c r="AE175" s="3">
        <f t="shared" si="30"/>
        <v>11.175883826199783</v>
      </c>
      <c r="AF175" s="3">
        <f t="shared" si="31"/>
        <v>11.240114619687567</v>
      </c>
      <c r="AG175" s="3" t="str">
        <f t="shared" si="32"/>
        <v>11.18 - 11.24</v>
      </c>
      <c r="AH175" s="3">
        <f t="shared" si="34"/>
        <v>0</v>
      </c>
      <c r="AI175" s="3">
        <f t="shared" si="35"/>
        <v>0</v>
      </c>
      <c r="AJ175" s="3">
        <f t="shared" si="36"/>
        <v>0</v>
      </c>
      <c r="AK175" s="3">
        <f t="shared" si="37"/>
        <v>0</v>
      </c>
    </row>
    <row r="176" spans="17:37" x14ac:dyDescent="0.25">
      <c r="Q176" s="3">
        <v>1.65</v>
      </c>
      <c r="R176" s="3">
        <f t="shared" si="33"/>
        <v>0</v>
      </c>
      <c r="S176" s="3">
        <f t="shared" ref="S176:S239" si="38">1-_xlfn.NORM.DIST(Q176,$R$4,$S$4,TRUE)</f>
        <v>2.9212790763263219E-2</v>
      </c>
      <c r="T176" s="3">
        <f t="shared" ref="T176:T239" si="39">1-_xlfn.NORM.DIST(Q176,$R$5,$S$5,TRUE)</f>
        <v>1.4229154353673223E-6</v>
      </c>
      <c r="U176" s="3">
        <f t="shared" ref="U176:U239" si="40">1-_xlfn.NORM.DIST(Q176,$R$6,$S$6,TRUE)</f>
        <v>0.7359902662706016</v>
      </c>
      <c r="X176" s="3">
        <v>173</v>
      </c>
      <c r="Y176" s="3">
        <f>'Risk Analysis - S01'!V177</f>
        <v>0.28807831572967862</v>
      </c>
      <c r="Z176" s="3">
        <f>'Risk Analysis - S10'!V177</f>
        <v>1.0765654592713108</v>
      </c>
      <c r="AA176" s="3">
        <f>'Risk Analysis - S18'!V177</f>
        <v>0.73649690998990802</v>
      </c>
      <c r="AB176" s="3">
        <f>'Risk Analysis - S20'!V177</f>
        <v>2.7381456723019899</v>
      </c>
      <c r="AD176" s="3">
        <v>173</v>
      </c>
      <c r="AE176" s="3">
        <f t="shared" si="30"/>
        <v>11.240114619687567</v>
      </c>
      <c r="AF176" s="3">
        <f t="shared" si="31"/>
        <v>11.304345413175351</v>
      </c>
      <c r="AG176" s="3" t="str">
        <f t="shared" si="32"/>
        <v>11.24 - 11.30</v>
      </c>
      <c r="AH176" s="3">
        <f t="shared" si="34"/>
        <v>0</v>
      </c>
      <c r="AI176" s="3">
        <f t="shared" si="35"/>
        <v>0</v>
      </c>
      <c r="AJ176" s="3">
        <f t="shared" si="36"/>
        <v>0</v>
      </c>
      <c r="AK176" s="3">
        <f t="shared" si="37"/>
        <v>0</v>
      </c>
    </row>
    <row r="177" spans="17:37" x14ac:dyDescent="0.25">
      <c r="Q177" s="3">
        <v>1.66</v>
      </c>
      <c r="R177" s="3">
        <f t="shared" si="33"/>
        <v>0</v>
      </c>
      <c r="S177" s="3">
        <f t="shared" si="38"/>
        <v>2.7618340091065008E-2</v>
      </c>
      <c r="T177" s="3">
        <f t="shared" si="39"/>
        <v>1.1328024065448972E-6</v>
      </c>
      <c r="U177" s="3">
        <f t="shared" si="40"/>
        <v>0.73368611423319874</v>
      </c>
      <c r="X177" s="3">
        <v>174</v>
      </c>
      <c r="Y177" s="3">
        <f>'Risk Analysis - S01'!V178</f>
        <v>0.28670021209945418</v>
      </c>
      <c r="Z177" s="3">
        <f>'Risk Analysis - S10'!V178</f>
        <v>1.0667625459471863</v>
      </c>
      <c r="AA177" s="3">
        <f>'Risk Analysis - S18'!V178</f>
        <v>0.73802818835375761</v>
      </c>
      <c r="AB177" s="3">
        <f>'Risk Analysis - S20'!V178</f>
        <v>2.8987086082728024</v>
      </c>
      <c r="AD177" s="3">
        <v>174</v>
      </c>
      <c r="AE177" s="3">
        <f t="shared" si="30"/>
        <v>11.304345413175351</v>
      </c>
      <c r="AF177" s="3">
        <f t="shared" si="31"/>
        <v>11.368576206663136</v>
      </c>
      <c r="AG177" s="3" t="str">
        <f t="shared" si="32"/>
        <v>11.30 - 11.37</v>
      </c>
      <c r="AH177" s="3">
        <f t="shared" si="34"/>
        <v>0</v>
      </c>
      <c r="AI177" s="3">
        <f t="shared" si="35"/>
        <v>0</v>
      </c>
      <c r="AJ177" s="3">
        <f t="shared" si="36"/>
        <v>0</v>
      </c>
      <c r="AK177" s="3">
        <f t="shared" si="37"/>
        <v>0</v>
      </c>
    </row>
    <row r="178" spans="17:37" x14ac:dyDescent="0.25">
      <c r="Q178" s="3">
        <v>1.67</v>
      </c>
      <c r="R178" s="3">
        <f t="shared" si="33"/>
        <v>0</v>
      </c>
      <c r="S178" s="3">
        <f t="shared" si="38"/>
        <v>2.6097095373949442E-2</v>
      </c>
      <c r="T178" s="3">
        <f t="shared" si="39"/>
        <v>8.9995980367962858E-7</v>
      </c>
      <c r="U178" s="3">
        <f t="shared" si="40"/>
        <v>0.73137182877629803</v>
      </c>
      <c r="X178" s="3">
        <v>175</v>
      </c>
      <c r="Y178" s="3">
        <f>'Risk Analysis - S01'!V179</f>
        <v>0.23541357735205934</v>
      </c>
      <c r="Z178" s="3">
        <f>'Risk Analysis - S10'!V179</f>
        <v>0.57549731118960123</v>
      </c>
      <c r="AA178" s="3">
        <f>'Risk Analysis - S18'!V179</f>
        <v>0.46121424108402415</v>
      </c>
      <c r="AB178" s="3">
        <f>'Risk Analysis - S20'!V179</f>
        <v>1.2661705222056969</v>
      </c>
      <c r="AD178" s="3">
        <v>175</v>
      </c>
      <c r="AE178" s="3">
        <f t="shared" si="30"/>
        <v>11.368576206663136</v>
      </c>
      <c r="AF178" s="3">
        <f t="shared" si="31"/>
        <v>11.43280700015092</v>
      </c>
      <c r="AG178" s="3" t="str">
        <f t="shared" si="32"/>
        <v>11.37 - 11.43</v>
      </c>
      <c r="AH178" s="3">
        <f t="shared" si="34"/>
        <v>0</v>
      </c>
      <c r="AI178" s="3">
        <f t="shared" si="35"/>
        <v>0</v>
      </c>
      <c r="AJ178" s="3">
        <f t="shared" si="36"/>
        <v>0</v>
      </c>
      <c r="AK178" s="3">
        <f t="shared" si="37"/>
        <v>0</v>
      </c>
    </row>
    <row r="179" spans="17:37" x14ac:dyDescent="0.25">
      <c r="Q179" s="3">
        <v>1.68</v>
      </c>
      <c r="R179" s="3">
        <f t="shared" si="33"/>
        <v>0</v>
      </c>
      <c r="S179" s="3">
        <f t="shared" si="38"/>
        <v>2.4646567742208747E-2</v>
      </c>
      <c r="T179" s="3">
        <f t="shared" si="39"/>
        <v>7.1348591745845624E-7</v>
      </c>
      <c r="U179" s="3">
        <f t="shared" si="40"/>
        <v>0.72904748028928945</v>
      </c>
      <c r="X179" s="3">
        <v>176</v>
      </c>
      <c r="Y179" s="3">
        <f>'Risk Analysis - S01'!V180</f>
        <v>0.26254940548840611</v>
      </c>
      <c r="Z179" s="3">
        <f>'Risk Analysis - S10'!V180</f>
        <v>0.83352299522024442</v>
      </c>
      <c r="AA179" s="3">
        <f>'Risk Analysis - S18'!V180</f>
        <v>0.60265210484676135</v>
      </c>
      <c r="AB179" s="3">
        <f>'Risk Analysis - S20'!V180</f>
        <v>1.9676136785353366</v>
      </c>
      <c r="AD179" s="3">
        <v>176</v>
      </c>
      <c r="AE179" s="3">
        <f t="shared" si="30"/>
        <v>11.43280700015092</v>
      </c>
      <c r="AF179" s="3">
        <f t="shared" si="31"/>
        <v>11.497037793638704</v>
      </c>
      <c r="AG179" s="3" t="str">
        <f t="shared" si="32"/>
        <v>11.43 - 11.50</v>
      </c>
      <c r="AH179" s="3">
        <f t="shared" si="34"/>
        <v>0</v>
      </c>
      <c r="AI179" s="3">
        <f t="shared" si="35"/>
        <v>0</v>
      </c>
      <c r="AJ179" s="3">
        <f t="shared" si="36"/>
        <v>0</v>
      </c>
      <c r="AK179" s="3">
        <f t="shared" si="37"/>
        <v>0</v>
      </c>
    </row>
    <row r="180" spans="17:37" x14ac:dyDescent="0.25">
      <c r="Q180" s="3">
        <v>1.69</v>
      </c>
      <c r="R180" s="3">
        <f t="shared" si="33"/>
        <v>0</v>
      </c>
      <c r="S180" s="3">
        <f t="shared" si="38"/>
        <v>2.326430100392074E-2</v>
      </c>
      <c r="T180" s="3">
        <f t="shared" si="39"/>
        <v>5.6446955332134507E-7</v>
      </c>
      <c r="U180" s="3">
        <f t="shared" si="40"/>
        <v>0.72671314046511948</v>
      </c>
      <c r="X180" s="3">
        <v>177</v>
      </c>
      <c r="Y180" s="3">
        <f>'Risk Analysis - S01'!V181</f>
        <v>0.23351197241596897</v>
      </c>
      <c r="Z180" s="3">
        <f>'Risk Analysis - S10'!V181</f>
        <v>0.56928590819772829</v>
      </c>
      <c r="AA180" s="3">
        <f>'Risk Analysis - S18'!V181</f>
        <v>0.48263875352246638</v>
      </c>
      <c r="AB180" s="3">
        <f>'Risk Analysis - S20'!V181</f>
        <v>1.6410021489750937</v>
      </c>
      <c r="AD180" s="3">
        <v>177</v>
      </c>
      <c r="AE180" s="3">
        <f t="shared" si="30"/>
        <v>11.497037793638704</v>
      </c>
      <c r="AF180" s="3">
        <f t="shared" si="31"/>
        <v>11.561268587126488</v>
      </c>
      <c r="AG180" s="3" t="str">
        <f t="shared" si="32"/>
        <v>11.50 - 11.56</v>
      </c>
      <c r="AH180" s="3">
        <f t="shared" si="34"/>
        <v>0</v>
      </c>
      <c r="AI180" s="3">
        <f t="shared" si="35"/>
        <v>0</v>
      </c>
      <c r="AJ180" s="3">
        <f t="shared" si="36"/>
        <v>0</v>
      </c>
      <c r="AK180" s="3">
        <f t="shared" si="37"/>
        <v>0</v>
      </c>
    </row>
    <row r="181" spans="17:37" x14ac:dyDescent="0.25">
      <c r="Q181" s="3">
        <v>1.7</v>
      </c>
      <c r="R181" s="3">
        <f t="shared" si="33"/>
        <v>0</v>
      </c>
      <c r="S181" s="3">
        <f t="shared" si="38"/>
        <v>2.1947874440367388E-2</v>
      </c>
      <c r="T181" s="3">
        <f t="shared" si="39"/>
        <v>4.4564388423928847E-7</v>
      </c>
      <c r="U181" s="3">
        <f t="shared" si="40"/>
        <v>0.72436888229526675</v>
      </c>
      <c r="X181" s="3">
        <v>178</v>
      </c>
      <c r="Y181" s="3">
        <f>'Risk Analysis - S01'!V182</f>
        <v>0.29735099628106781</v>
      </c>
      <c r="Z181" s="3">
        <f>'Risk Analysis - S10'!V182</f>
        <v>1.1609461949979845</v>
      </c>
      <c r="AA181" s="3">
        <f>'Risk Analysis - S18'!V182</f>
        <v>0.77482268337618787</v>
      </c>
      <c r="AB181" s="3">
        <f>'Risk Analysis - S20'!V182</f>
        <v>2.7903318146026175</v>
      </c>
      <c r="AD181" s="3">
        <v>178</v>
      </c>
      <c r="AE181" s="3">
        <f t="shared" si="30"/>
        <v>11.561268587126488</v>
      </c>
      <c r="AF181" s="3">
        <f t="shared" si="31"/>
        <v>11.625499380614272</v>
      </c>
      <c r="AG181" s="3" t="str">
        <f t="shared" si="32"/>
        <v>11.56 - 11.63</v>
      </c>
      <c r="AH181" s="3">
        <f t="shared" si="34"/>
        <v>0</v>
      </c>
      <c r="AI181" s="3">
        <f t="shared" si="35"/>
        <v>0</v>
      </c>
      <c r="AJ181" s="3">
        <f t="shared" si="36"/>
        <v>0</v>
      </c>
      <c r="AK181" s="3">
        <f t="shared" si="37"/>
        <v>0</v>
      </c>
    </row>
    <row r="182" spans="17:37" x14ac:dyDescent="0.25">
      <c r="Q182" s="3">
        <v>1.71</v>
      </c>
      <c r="R182" s="3">
        <f t="shared" si="33"/>
        <v>0</v>
      </c>
      <c r="S182" s="3">
        <f t="shared" si="38"/>
        <v>2.0694905386690166E-2</v>
      </c>
      <c r="T182" s="3">
        <f t="shared" si="39"/>
        <v>3.5109706186808864E-7</v>
      </c>
      <c r="U182" s="3">
        <f t="shared" si="40"/>
        <v>0.72201478006443998</v>
      </c>
      <c r="X182" s="3">
        <v>179</v>
      </c>
      <c r="Y182" s="3">
        <f>'Risk Analysis - S01'!V183</f>
        <v>0.28512338485457872</v>
      </c>
      <c r="Z182" s="3">
        <f>'Risk Analysis - S10'!V183</f>
        <v>1.0595845574528844</v>
      </c>
      <c r="AA182" s="3">
        <f>'Risk Analysis - S18'!V183</f>
        <v>0.75044141053969393</v>
      </c>
      <c r="AB182" s="3">
        <f>'Risk Analysis - S20'!V183</f>
        <v>3.3551168515542833</v>
      </c>
      <c r="AD182" s="3">
        <v>179</v>
      </c>
      <c r="AE182" s="3">
        <f t="shared" si="30"/>
        <v>11.625499380614272</v>
      </c>
      <c r="AF182" s="3">
        <f t="shared" si="31"/>
        <v>11.689730174102056</v>
      </c>
      <c r="AG182" s="3" t="str">
        <f t="shared" si="32"/>
        <v>11.63 - 11.69</v>
      </c>
      <c r="AH182" s="3">
        <f t="shared" si="34"/>
        <v>0</v>
      </c>
      <c r="AI182" s="3">
        <f t="shared" si="35"/>
        <v>0</v>
      </c>
      <c r="AJ182" s="3">
        <f t="shared" si="36"/>
        <v>0</v>
      </c>
      <c r="AK182" s="3">
        <f t="shared" si="37"/>
        <v>1</v>
      </c>
    </row>
    <row r="183" spans="17:37" x14ac:dyDescent="0.25">
      <c r="Q183" s="3">
        <v>1.72</v>
      </c>
      <c r="R183" s="3">
        <f t="shared" si="33"/>
        <v>0</v>
      </c>
      <c r="S183" s="3">
        <f t="shared" si="38"/>
        <v>1.9503051600381904E-2</v>
      </c>
      <c r="T183" s="3">
        <f t="shared" si="39"/>
        <v>2.7603094143735518E-7</v>
      </c>
      <c r="U183" s="3">
        <f t="shared" si="40"/>
        <v>0.71965090934499565</v>
      </c>
      <c r="X183" s="3">
        <v>180</v>
      </c>
      <c r="Y183" s="3">
        <f>'Risk Analysis - S01'!V184</f>
        <v>0.26743079381136997</v>
      </c>
      <c r="Z183" s="3">
        <f>'Risk Analysis - S10'!V184</f>
        <v>0.89155435000697991</v>
      </c>
      <c r="AA183" s="3">
        <f>'Risk Analysis - S18'!V184</f>
        <v>0.65875921652006553</v>
      </c>
      <c r="AB183" s="3">
        <f>'Risk Analysis - S20'!V184</f>
        <v>2.7296502740605688</v>
      </c>
      <c r="AD183" s="3">
        <v>180</v>
      </c>
      <c r="AE183" s="3">
        <f t="shared" si="30"/>
        <v>11.689730174102056</v>
      </c>
      <c r="AF183" s="3">
        <f t="shared" si="31"/>
        <v>11.75396096758984</v>
      </c>
      <c r="AG183" s="3" t="str">
        <f t="shared" si="32"/>
        <v>11.69 - 11.75</v>
      </c>
      <c r="AH183" s="3">
        <f t="shared" si="34"/>
        <v>0</v>
      </c>
      <c r="AI183" s="3">
        <f t="shared" si="35"/>
        <v>0</v>
      </c>
      <c r="AJ183" s="3">
        <f t="shared" si="36"/>
        <v>0</v>
      </c>
      <c r="AK183" s="3">
        <f t="shared" si="37"/>
        <v>0</v>
      </c>
    </row>
    <row r="184" spans="17:37" x14ac:dyDescent="0.25">
      <c r="Q184" s="3">
        <v>1.73</v>
      </c>
      <c r="R184" s="3">
        <f t="shared" si="33"/>
        <v>0</v>
      </c>
      <c r="S184" s="3">
        <f t="shared" si="38"/>
        <v>1.8370013420836107E-2</v>
      </c>
      <c r="T184" s="3">
        <f t="shared" si="39"/>
        <v>2.1656047166640491E-7</v>
      </c>
      <c r="U184" s="3">
        <f t="shared" si="40"/>
        <v>0.71727734699107792</v>
      </c>
      <c r="X184" s="3">
        <v>181</v>
      </c>
      <c r="Y184" s="3">
        <f>'Risk Analysis - S01'!V185</f>
        <v>0.21943373972320646</v>
      </c>
      <c r="Z184" s="3">
        <f>'Risk Analysis - S10'!V185</f>
        <v>0.45492095124337778</v>
      </c>
      <c r="AA184" s="3">
        <f>'Risk Analysis - S18'!V185</f>
        <v>0.46073820867332921</v>
      </c>
      <c r="AB184" s="3">
        <f>'Risk Analysis - S20'!V185</f>
        <v>1.9340077258727428</v>
      </c>
      <c r="AD184" s="3">
        <v>181</v>
      </c>
      <c r="AE184" s="3">
        <f t="shared" si="30"/>
        <v>11.75396096758984</v>
      </c>
      <c r="AF184" s="3">
        <f t="shared" si="31"/>
        <v>11.818191761077625</v>
      </c>
      <c r="AG184" s="3" t="str">
        <f t="shared" si="32"/>
        <v>11.75 - 11.82</v>
      </c>
      <c r="AH184" s="3">
        <f t="shared" si="34"/>
        <v>0</v>
      </c>
      <c r="AI184" s="3">
        <f t="shared" si="35"/>
        <v>0</v>
      </c>
      <c r="AJ184" s="3">
        <f t="shared" si="36"/>
        <v>0</v>
      </c>
      <c r="AK184" s="3">
        <f t="shared" si="37"/>
        <v>1</v>
      </c>
    </row>
    <row r="185" spans="17:37" x14ac:dyDescent="0.25">
      <c r="Q185" s="3">
        <v>1.74</v>
      </c>
      <c r="R185" s="3">
        <f t="shared" si="33"/>
        <v>0</v>
      </c>
      <c r="S185" s="3">
        <f t="shared" si="38"/>
        <v>1.7293535723752473E-2</v>
      </c>
      <c r="T185" s="3">
        <f t="shared" si="39"/>
        <v>1.6954734549656791E-7</v>
      </c>
      <c r="U185" s="3">
        <f t="shared" si="40"/>
        <v>0.71489417113247955</v>
      </c>
      <c r="X185" s="3">
        <v>182</v>
      </c>
      <c r="Y185" s="3">
        <f>'Risk Analysis - S01'!V186</f>
        <v>0.33116466638520736</v>
      </c>
      <c r="Z185" s="3">
        <f>'Risk Analysis - S10'!V186</f>
        <v>1.4802837659271355</v>
      </c>
      <c r="AA185" s="3">
        <f>'Risk Analysis - S18'!V186</f>
        <v>0.94529743602986982</v>
      </c>
      <c r="AB185" s="3">
        <f>'Risk Analysis - S20'!V186</f>
        <v>3.7426627721276402</v>
      </c>
      <c r="AD185" s="3">
        <v>182</v>
      </c>
      <c r="AE185" s="3">
        <f t="shared" si="30"/>
        <v>11.818191761077625</v>
      </c>
      <c r="AF185" s="3">
        <f t="shared" si="31"/>
        <v>11.882422554565409</v>
      </c>
      <c r="AG185" s="3" t="str">
        <f t="shared" si="32"/>
        <v>11.82 - 11.88</v>
      </c>
      <c r="AH185" s="3">
        <f t="shared" si="34"/>
        <v>0</v>
      </c>
      <c r="AI185" s="3">
        <f t="shared" si="35"/>
        <v>0</v>
      </c>
      <c r="AJ185" s="3">
        <f t="shared" si="36"/>
        <v>0</v>
      </c>
      <c r="AK185" s="3">
        <f t="shared" si="37"/>
        <v>0</v>
      </c>
    </row>
    <row r="186" spans="17:37" x14ac:dyDescent="0.25">
      <c r="Q186" s="3">
        <v>1.75</v>
      </c>
      <c r="R186" s="3">
        <f t="shared" si="33"/>
        <v>0</v>
      </c>
      <c r="S186" s="3">
        <f t="shared" si="38"/>
        <v>1.6271409674737392E-2</v>
      </c>
      <c r="T186" s="3">
        <f t="shared" si="39"/>
        <v>1.3246243302234006E-7</v>
      </c>
      <c r="U186" s="3">
        <f t="shared" si="40"/>
        <v>0.71250146116822499</v>
      </c>
      <c r="X186" s="3">
        <v>183</v>
      </c>
      <c r="Y186" s="3">
        <f>'Risk Analysis - S01'!V187</f>
        <v>0.290431673280933</v>
      </c>
      <c r="Z186" s="3">
        <f>'Risk Analysis - S10'!V187</f>
        <v>1.1023399771427722</v>
      </c>
      <c r="AA186" s="3">
        <f>'Risk Analysis - S18'!V187</f>
        <v>0.75773131167477759</v>
      </c>
      <c r="AB186" s="3">
        <f>'Risk Analysis - S20'!V187</f>
        <v>3.0297022946729575</v>
      </c>
      <c r="AD186" s="3">
        <v>183</v>
      </c>
      <c r="AE186" s="3">
        <f t="shared" si="30"/>
        <v>11.882422554565409</v>
      </c>
      <c r="AF186" s="3">
        <f t="shared" si="31"/>
        <v>11.946653348053193</v>
      </c>
      <c r="AG186" s="3" t="str">
        <f t="shared" si="32"/>
        <v>11.88 - 11.95</v>
      </c>
      <c r="AH186" s="3">
        <f t="shared" si="34"/>
        <v>0</v>
      </c>
      <c r="AI186" s="3">
        <f t="shared" si="35"/>
        <v>0</v>
      </c>
      <c r="AJ186" s="3">
        <f t="shared" si="36"/>
        <v>0</v>
      </c>
      <c r="AK186" s="3">
        <f t="shared" si="37"/>
        <v>0</v>
      </c>
    </row>
    <row r="187" spans="17:37" x14ac:dyDescent="0.25">
      <c r="Q187" s="3">
        <v>1.76</v>
      </c>
      <c r="R187" s="3">
        <f t="shared" si="33"/>
        <v>0</v>
      </c>
      <c r="S187" s="3">
        <f t="shared" si="38"/>
        <v>1.530147428692552E-2</v>
      </c>
      <c r="T187" s="3">
        <f t="shared" si="39"/>
        <v>1.0327232191631452E-7</v>
      </c>
      <c r="U187" s="3">
        <f t="shared" si="40"/>
        <v>0.71009929775987635</v>
      </c>
      <c r="X187" s="3">
        <v>184</v>
      </c>
      <c r="Y187" s="3">
        <f>'Risk Analysis - S01'!V188</f>
        <v>0.28028591311341294</v>
      </c>
      <c r="Z187" s="3">
        <f>'Risk Analysis - S10'!V188</f>
        <v>1.0031449885188348</v>
      </c>
      <c r="AA187" s="3">
        <f>'Risk Analysis - S18'!V188</f>
        <v>0.69766292580585565</v>
      </c>
      <c r="AB187" s="3">
        <f>'Risk Analysis - S20'!V188</f>
        <v>2.5358037854512054</v>
      </c>
      <c r="AD187" s="3">
        <v>184</v>
      </c>
      <c r="AE187" s="3">
        <f t="shared" si="30"/>
        <v>11.946653348053193</v>
      </c>
      <c r="AF187" s="3">
        <f t="shared" si="31"/>
        <v>12.010884141540977</v>
      </c>
      <c r="AG187" s="3" t="str">
        <f t="shared" si="32"/>
        <v>11.95 - 12.01</v>
      </c>
      <c r="AH187" s="3">
        <f t="shared" si="34"/>
        <v>0</v>
      </c>
      <c r="AI187" s="3">
        <f t="shared" si="35"/>
        <v>0</v>
      </c>
      <c r="AJ187" s="3">
        <f t="shared" si="36"/>
        <v>0</v>
      </c>
      <c r="AK187" s="3">
        <f t="shared" si="37"/>
        <v>0</v>
      </c>
    </row>
    <row r="188" spans="17:37" x14ac:dyDescent="0.25">
      <c r="Q188" s="3">
        <v>1.77</v>
      </c>
      <c r="R188" s="3">
        <f t="shared" si="33"/>
        <v>0</v>
      </c>
      <c r="S188" s="3">
        <f t="shared" si="38"/>
        <v>1.4381617787899148E-2</v>
      </c>
      <c r="T188" s="3">
        <f t="shared" si="39"/>
        <v>8.0345988529018086E-8</v>
      </c>
      <c r="U188" s="3">
        <f t="shared" si="40"/>
        <v>0.70768776282456147</v>
      </c>
      <c r="X188" s="3">
        <v>185</v>
      </c>
      <c r="Y188" s="3">
        <f>'Risk Analysis - S01'!V189</f>
        <v>0.23010911779436458</v>
      </c>
      <c r="Z188" s="3">
        <f>'Risk Analysis - S10'!V189</f>
        <v>0.53099586895422279</v>
      </c>
      <c r="AA188" s="3">
        <f>'Risk Analysis - S18'!V189</f>
        <v>0.44923892035126956</v>
      </c>
      <c r="AB188" s="3">
        <f>'Risk Analysis - S20'!V189</f>
        <v>1.3294905053919197</v>
      </c>
      <c r="AD188" s="3">
        <v>185</v>
      </c>
      <c r="AE188" s="3">
        <f t="shared" si="30"/>
        <v>12.010884141540977</v>
      </c>
      <c r="AF188" s="3">
        <f t="shared" si="31"/>
        <v>12.075114935028761</v>
      </c>
      <c r="AG188" s="3" t="str">
        <f t="shared" si="32"/>
        <v>12.01 - 12.08</v>
      </c>
      <c r="AH188" s="3">
        <f t="shared" si="34"/>
        <v>0</v>
      </c>
      <c r="AI188" s="3">
        <f t="shared" si="35"/>
        <v>0</v>
      </c>
      <c r="AJ188" s="3">
        <f t="shared" si="36"/>
        <v>0</v>
      </c>
      <c r="AK188" s="3">
        <f t="shared" si="37"/>
        <v>0</v>
      </c>
    </row>
    <row r="189" spans="17:37" x14ac:dyDescent="0.25">
      <c r="Q189" s="3">
        <v>1.78</v>
      </c>
      <c r="R189" s="3">
        <f t="shared" si="33"/>
        <v>0</v>
      </c>
      <c r="S189" s="3">
        <f t="shared" si="38"/>
        <v>1.3509778801585992E-2</v>
      </c>
      <c r="T189" s="3">
        <f t="shared" si="39"/>
        <v>6.2378233356419344E-8</v>
      </c>
      <c r="U189" s="3">
        <f t="shared" si="40"/>
        <v>0.70526693952772646</v>
      </c>
      <c r="X189" s="3">
        <v>186</v>
      </c>
      <c r="Y189" s="3">
        <f>'Risk Analysis - S01'!V190</f>
        <v>0.33678614876934071</v>
      </c>
      <c r="Z189" s="3">
        <f>'Risk Analysis - S10'!V190</f>
        <v>1.5414419937132269</v>
      </c>
      <c r="AA189" s="3">
        <f>'Risk Analysis - S18'!V190</f>
        <v>0.99493904556914337</v>
      </c>
      <c r="AB189" s="3">
        <f>'Risk Analysis - S20'!V190</f>
        <v>4.6153415027842177</v>
      </c>
      <c r="AD189" s="3">
        <v>186</v>
      </c>
      <c r="AE189" s="3">
        <f t="shared" si="30"/>
        <v>12.075114935028761</v>
      </c>
      <c r="AF189" s="3">
        <f t="shared" si="31"/>
        <v>12.139345728516545</v>
      </c>
      <c r="AG189" s="3" t="str">
        <f t="shared" si="32"/>
        <v>12.08 - 12.14</v>
      </c>
      <c r="AH189" s="3">
        <f t="shared" si="34"/>
        <v>0</v>
      </c>
      <c r="AI189" s="3">
        <f t="shared" si="35"/>
        <v>0</v>
      </c>
      <c r="AJ189" s="3">
        <f t="shared" si="36"/>
        <v>0</v>
      </c>
      <c r="AK189" s="3">
        <f t="shared" si="37"/>
        <v>0</v>
      </c>
    </row>
    <row r="190" spans="17:37" x14ac:dyDescent="0.25">
      <c r="Q190" s="3">
        <v>1.79</v>
      </c>
      <c r="R190" s="3">
        <f t="shared" si="33"/>
        <v>0</v>
      </c>
      <c r="S190" s="3">
        <f t="shared" si="38"/>
        <v>1.2683947351172065E-2</v>
      </c>
      <c r="T190" s="3">
        <f t="shared" si="39"/>
        <v>4.8327033597139746E-8</v>
      </c>
      <c r="U190" s="3">
        <f t="shared" si="40"/>
        <v>0.70283691227561174</v>
      </c>
      <c r="X190" s="3">
        <v>187</v>
      </c>
      <c r="Y190" s="3">
        <f>'Risk Analysis - S01'!V191</f>
        <v>0.22419042964191196</v>
      </c>
      <c r="Z190" s="3">
        <f>'Risk Analysis - S10'!V191</f>
        <v>0.47914420434257216</v>
      </c>
      <c r="AA190" s="3">
        <f>'Risk Analysis - S18'!V191</f>
        <v>0.43007663616836034</v>
      </c>
      <c r="AB190" s="3">
        <f>'Risk Analysis - S20'!V191</f>
        <v>1.312850457467797</v>
      </c>
      <c r="AD190" s="3">
        <v>187</v>
      </c>
      <c r="AE190" s="3">
        <f t="shared" si="30"/>
        <v>12.139345728516545</v>
      </c>
      <c r="AF190" s="3">
        <f t="shared" si="31"/>
        <v>12.20357652200433</v>
      </c>
      <c r="AG190" s="3" t="str">
        <f t="shared" si="32"/>
        <v>12.14 - 12.20</v>
      </c>
      <c r="AH190" s="3">
        <f t="shared" si="34"/>
        <v>0</v>
      </c>
      <c r="AI190" s="3">
        <f t="shared" si="35"/>
        <v>0</v>
      </c>
      <c r="AJ190" s="3">
        <f t="shared" si="36"/>
        <v>0</v>
      </c>
      <c r="AK190" s="3">
        <f t="shared" si="37"/>
        <v>0</v>
      </c>
    </row>
    <row r="191" spans="17:37" x14ac:dyDescent="0.25">
      <c r="Q191" s="3">
        <v>1.8</v>
      </c>
      <c r="R191" s="3">
        <f t="shared" si="33"/>
        <v>0</v>
      </c>
      <c r="S191" s="3">
        <f t="shared" si="38"/>
        <v>1.1902165689388733E-2</v>
      </c>
      <c r="T191" s="3">
        <f t="shared" si="39"/>
        <v>3.7362419491593357E-8</v>
      </c>
      <c r="U191" s="3">
        <f t="shared" si="40"/>
        <v>0.70039776670745391</v>
      </c>
      <c r="X191" s="3">
        <v>188</v>
      </c>
      <c r="Y191" s="3">
        <f>'Risk Analysis - S01'!V192</f>
        <v>0.2566175099740936</v>
      </c>
      <c r="Z191" s="3">
        <f>'Risk Analysis - S10'!V192</f>
        <v>0.78246702894644116</v>
      </c>
      <c r="AA191" s="3">
        <f>'Risk Analysis - S18'!V192</f>
        <v>0.5858530442407075</v>
      </c>
      <c r="AB191" s="3">
        <f>'Risk Analysis - S20'!V192</f>
        <v>2.0513129518540225</v>
      </c>
      <c r="AD191" s="3">
        <v>188</v>
      </c>
      <c r="AE191" s="3">
        <f t="shared" si="30"/>
        <v>12.20357652200433</v>
      </c>
      <c r="AF191" s="3">
        <f t="shared" si="31"/>
        <v>12.267807315492114</v>
      </c>
      <c r="AG191" s="3" t="str">
        <f t="shared" si="32"/>
        <v>12.20 - 12.27</v>
      </c>
      <c r="AH191" s="3">
        <f t="shared" si="34"/>
        <v>0</v>
      </c>
      <c r="AI191" s="3">
        <f t="shared" si="35"/>
        <v>0</v>
      </c>
      <c r="AJ191" s="3">
        <f t="shared" si="36"/>
        <v>0</v>
      </c>
      <c r="AK191" s="3">
        <f t="shared" si="37"/>
        <v>0</v>
      </c>
    </row>
    <row r="192" spans="17:37" x14ac:dyDescent="0.25">
      <c r="Q192" s="3">
        <v>1.81</v>
      </c>
      <c r="R192" s="3">
        <f t="shared" si="33"/>
        <v>0</v>
      </c>
      <c r="S192" s="3">
        <f t="shared" si="38"/>
        <v>1.1162528962801677E-2</v>
      </c>
      <c r="T192" s="3">
        <f t="shared" si="39"/>
        <v>2.8824861608711672E-8</v>
      </c>
      <c r="U192" s="3">
        <f t="shared" si="40"/>
        <v>0.69794958968741305</v>
      </c>
      <c r="X192" s="3">
        <v>189</v>
      </c>
      <c r="Y192" s="3">
        <f>'Risk Analysis - S01'!V193</f>
        <v>0.20134066517999302</v>
      </c>
      <c r="Z192" s="3">
        <f>'Risk Analysis - S10'!V193</f>
        <v>0.28978279346243729</v>
      </c>
      <c r="AA192" s="3">
        <f>'Risk Analysis - S18'!V193</f>
        <v>0.38465601567895991</v>
      </c>
      <c r="AB192" s="3">
        <f>'Risk Analysis - S20'!V193</f>
        <v>1.4144496958282362</v>
      </c>
      <c r="AD192" s="3">
        <v>189</v>
      </c>
      <c r="AE192" s="3">
        <f t="shared" si="30"/>
        <v>12.267807315492114</v>
      </c>
      <c r="AF192" s="3">
        <f t="shared" si="31"/>
        <v>12.332038108979898</v>
      </c>
      <c r="AG192" s="3" t="str">
        <f t="shared" si="32"/>
        <v>12.27 - 12.33</v>
      </c>
      <c r="AH192" s="3">
        <f t="shared" si="34"/>
        <v>0</v>
      </c>
      <c r="AI192" s="3">
        <f t="shared" si="35"/>
        <v>0</v>
      </c>
      <c r="AJ192" s="3">
        <f t="shared" si="36"/>
        <v>0</v>
      </c>
      <c r="AK192" s="3">
        <f t="shared" si="37"/>
        <v>0</v>
      </c>
    </row>
    <row r="193" spans="17:37" x14ac:dyDescent="0.25">
      <c r="Q193" s="3">
        <v>1.82</v>
      </c>
      <c r="R193" s="3">
        <f t="shared" si="33"/>
        <v>0</v>
      </c>
      <c r="S193" s="3">
        <f t="shared" si="38"/>
        <v>1.0463185716965029E-2</v>
      </c>
      <c r="T193" s="3">
        <f t="shared" si="39"/>
        <v>2.2191489756906435E-8</v>
      </c>
      <c r="U193" s="3">
        <f t="shared" si="40"/>
        <v>0.69549246929622743</v>
      </c>
      <c r="X193" s="3">
        <v>190</v>
      </c>
      <c r="Y193" s="3">
        <f>'Risk Analysis - S01'!V194</f>
        <v>0.3293237048585535</v>
      </c>
      <c r="Z193" s="3">
        <f>'Risk Analysis - S10'!V194</f>
        <v>1.4698039811132539</v>
      </c>
      <c r="AA193" s="3">
        <f>'Risk Analysis - S18'!V194</f>
        <v>0.95424783095247689</v>
      </c>
      <c r="AB193" s="3">
        <f>'Risk Analysis - S20'!V194</f>
        <v>4.2603593179422736</v>
      </c>
      <c r="AD193" s="3">
        <v>190</v>
      </c>
      <c r="AE193" s="3">
        <f t="shared" si="30"/>
        <v>12.332038108979898</v>
      </c>
      <c r="AF193" s="3">
        <f t="shared" si="31"/>
        <v>12.396268902467682</v>
      </c>
      <c r="AG193" s="3" t="str">
        <f t="shared" si="32"/>
        <v>12.33 - 12.40</v>
      </c>
      <c r="AH193" s="3">
        <f t="shared" si="34"/>
        <v>0</v>
      </c>
      <c r="AI193" s="3">
        <f t="shared" si="35"/>
        <v>0</v>
      </c>
      <c r="AJ193" s="3">
        <f t="shared" si="36"/>
        <v>0</v>
      </c>
      <c r="AK193" s="3">
        <f t="shared" si="37"/>
        <v>0</v>
      </c>
    </row>
    <row r="194" spans="17:37" x14ac:dyDescent="0.25">
      <c r="Q194" s="3">
        <v>1.83</v>
      </c>
      <c r="R194" s="3">
        <f t="shared" si="33"/>
        <v>0</v>
      </c>
      <c r="S194" s="3">
        <f t="shared" si="38"/>
        <v>9.8023382494969447E-3</v>
      </c>
      <c r="T194" s="3">
        <f t="shared" si="39"/>
        <v>1.7048740197367351E-8</v>
      </c>
      <c r="U194" s="3">
        <f t="shared" si="40"/>
        <v>0.6930264948225956</v>
      </c>
      <c r="X194" s="3">
        <v>191</v>
      </c>
      <c r="Y194" s="3">
        <f>'Risk Analysis - S01'!V195</f>
        <v>0.26368306084619986</v>
      </c>
      <c r="Z194" s="3">
        <f>'Risk Analysis - S10'!V195</f>
        <v>0.83780524257595834</v>
      </c>
      <c r="AA194" s="3">
        <f>'Risk Analysis - S18'!V195</f>
        <v>0.59140893755194146</v>
      </c>
      <c r="AB194" s="3">
        <f>'Risk Analysis - S20'!V195</f>
        <v>1.7004060359509909</v>
      </c>
      <c r="AD194" s="3">
        <v>191</v>
      </c>
      <c r="AE194" s="3">
        <f t="shared" si="30"/>
        <v>12.396268902467682</v>
      </c>
      <c r="AF194" s="3">
        <f t="shared" si="31"/>
        <v>12.460499695955466</v>
      </c>
      <c r="AG194" s="3" t="str">
        <f t="shared" si="32"/>
        <v>12.40 - 12.46</v>
      </c>
      <c r="AH194" s="3">
        <f t="shared" si="34"/>
        <v>0</v>
      </c>
      <c r="AI194" s="3">
        <f t="shared" si="35"/>
        <v>0</v>
      </c>
      <c r="AJ194" s="3">
        <f t="shared" si="36"/>
        <v>0</v>
      </c>
      <c r="AK194" s="3">
        <f t="shared" si="37"/>
        <v>0</v>
      </c>
    </row>
    <row r="195" spans="17:37" x14ac:dyDescent="0.25">
      <c r="Q195" s="3">
        <v>1.84</v>
      </c>
      <c r="R195" s="3">
        <f t="shared" si="33"/>
        <v>0</v>
      </c>
      <c r="S195" s="3">
        <f t="shared" si="38"/>
        <v>9.1782428182828335E-3</v>
      </c>
      <c r="T195" s="3">
        <f t="shared" si="39"/>
        <v>1.3070263760184275E-8</v>
      </c>
      <c r="U195" s="3">
        <f t="shared" si="40"/>
        <v>0.69055175675428848</v>
      </c>
      <c r="X195" s="3">
        <v>192</v>
      </c>
      <c r="Y195" s="3">
        <f>'Risk Analysis - S01'!V196</f>
        <v>0.25479410926157003</v>
      </c>
      <c r="Z195" s="3">
        <f>'Risk Analysis - S10'!V196</f>
        <v>0.7585397088591167</v>
      </c>
      <c r="AA195" s="3">
        <f>'Risk Analysis - S18'!V196</f>
        <v>0.55895447286395328</v>
      </c>
      <c r="AB195" s="3">
        <f>'Risk Analysis - S20'!V196</f>
        <v>1.7041179182794177</v>
      </c>
      <c r="AD195" s="3">
        <v>192</v>
      </c>
      <c r="AE195" s="3">
        <f t="shared" si="30"/>
        <v>12.460499695955466</v>
      </c>
      <c r="AF195" s="3">
        <f t="shared" si="31"/>
        <v>12.52473048944325</v>
      </c>
      <c r="AG195" s="3" t="str">
        <f t="shared" si="32"/>
        <v>12.46 - 12.52</v>
      </c>
      <c r="AH195" s="3">
        <f t="shared" si="34"/>
        <v>0</v>
      </c>
      <c r="AI195" s="3">
        <f t="shared" si="35"/>
        <v>0</v>
      </c>
      <c r="AJ195" s="3">
        <f t="shared" si="36"/>
        <v>0</v>
      </c>
      <c r="AK195" s="3">
        <f t="shared" si="37"/>
        <v>0</v>
      </c>
    </row>
    <row r="196" spans="17:37" x14ac:dyDescent="0.25">
      <c r="Q196" s="3">
        <v>1.85</v>
      </c>
      <c r="R196" s="3">
        <f t="shared" si="33"/>
        <v>0</v>
      </c>
      <c r="S196" s="3">
        <f t="shared" si="38"/>
        <v>8.5892097121306188E-3</v>
      </c>
      <c r="T196" s="3">
        <f t="shared" si="39"/>
        <v>9.9991313007308236E-9</v>
      </c>
      <c r="U196" s="3">
        <f t="shared" si="40"/>
        <v>0.68806834676899098</v>
      </c>
      <c r="X196" s="3">
        <v>193</v>
      </c>
      <c r="Y196" s="3">
        <f>'Risk Analysis - S01'!V197</f>
        <v>0.27827324327504593</v>
      </c>
      <c r="Z196" s="3">
        <f>'Risk Analysis - S10'!V197</f>
        <v>0.98141552199840221</v>
      </c>
      <c r="AA196" s="3">
        <f>'Risk Analysis - S18'!V197</f>
        <v>0.68033084318491321</v>
      </c>
      <c r="AB196" s="3">
        <f>'Risk Analysis - S20'!V197</f>
        <v>2.3303721608755845</v>
      </c>
      <c r="AD196" s="3">
        <v>193</v>
      </c>
      <c r="AE196" s="3">
        <f t="shared" si="30"/>
        <v>12.52473048944325</v>
      </c>
      <c r="AF196" s="3">
        <f t="shared" si="31"/>
        <v>12.588961282931034</v>
      </c>
      <c r="AG196" s="3" t="str">
        <f t="shared" si="32"/>
        <v>12.52 - 12.59</v>
      </c>
      <c r="AH196" s="3">
        <f t="shared" si="34"/>
        <v>0</v>
      </c>
      <c r="AI196" s="3">
        <f t="shared" si="35"/>
        <v>0</v>
      </c>
      <c r="AJ196" s="3">
        <f t="shared" si="36"/>
        <v>0</v>
      </c>
      <c r="AK196" s="3">
        <f t="shared" si="37"/>
        <v>0</v>
      </c>
    </row>
    <row r="197" spans="17:37" x14ac:dyDescent="0.25">
      <c r="Q197" s="3">
        <v>1.86</v>
      </c>
      <c r="R197" s="3">
        <f t="shared" si="33"/>
        <v>0</v>
      </c>
      <c r="S197" s="3">
        <f t="shared" si="38"/>
        <v>8.0336031912801031E-3</v>
      </c>
      <c r="T197" s="3">
        <f t="shared" si="39"/>
        <v>7.6335346932410175E-9</v>
      </c>
      <c r="U197" s="3">
        <f t="shared" si="40"/>
        <v>0.68557635772487546</v>
      </c>
      <c r="X197" s="3">
        <v>194</v>
      </c>
      <c r="Y197" s="3">
        <f>'Risk Analysis - S01'!V198</f>
        <v>0.21772753038227644</v>
      </c>
      <c r="Z197" s="3">
        <f>'Risk Analysis - S10'!V198</f>
        <v>0.41118291012781</v>
      </c>
      <c r="AA197" s="3">
        <f>'Risk Analysis - S18'!V198</f>
        <v>0.3792111205880932</v>
      </c>
      <c r="AB197" s="3">
        <f>'Risk Analysis - S20'!V198</f>
        <v>0.95134031576943567</v>
      </c>
      <c r="AD197" s="3">
        <v>194</v>
      </c>
      <c r="AE197" s="3">
        <f t="shared" si="30"/>
        <v>12.588961282931034</v>
      </c>
      <c r="AF197" s="3">
        <f t="shared" si="31"/>
        <v>12.653192076418819</v>
      </c>
      <c r="AG197" s="3" t="str">
        <f t="shared" si="32"/>
        <v>12.59 - 12.65</v>
      </c>
      <c r="AH197" s="3">
        <f t="shared" si="34"/>
        <v>0</v>
      </c>
      <c r="AI197" s="3">
        <f t="shared" si="35"/>
        <v>0</v>
      </c>
      <c r="AJ197" s="3">
        <f t="shared" si="36"/>
        <v>0</v>
      </c>
      <c r="AK197" s="3">
        <f t="shared" si="37"/>
        <v>0</v>
      </c>
    </row>
    <row r="198" spans="17:37" x14ac:dyDescent="0.25">
      <c r="Q198" s="3">
        <v>1.87</v>
      </c>
      <c r="R198" s="3">
        <f t="shared" si="33"/>
        <v>0</v>
      </c>
      <c r="S198" s="3">
        <f t="shared" si="38"/>
        <v>7.5098413052129276E-3</v>
      </c>
      <c r="T198" s="3">
        <f t="shared" si="39"/>
        <v>5.8153283299944292E-9</v>
      </c>
      <c r="U198" s="3">
        <f t="shared" si="40"/>
        <v>0.68307588365090899</v>
      </c>
      <c r="X198" s="3">
        <v>195</v>
      </c>
      <c r="Y198" s="3">
        <f>'Risk Analysis - S01'!V199</f>
        <v>0.25337053792953046</v>
      </c>
      <c r="Z198" s="3">
        <f>'Risk Analysis - S10'!V199</f>
        <v>0.74208313466240217</v>
      </c>
      <c r="AA198" s="3">
        <f>'Risk Analysis - S18'!V199</f>
        <v>0.5438253029770671</v>
      </c>
      <c r="AB198" s="3">
        <f>'Risk Analysis - S20'!V199</f>
        <v>1.5477341091123946</v>
      </c>
      <c r="AD198" s="3">
        <v>195</v>
      </c>
      <c r="AE198" s="3">
        <f t="shared" ref="AE198:AE203" si="41">AF197</f>
        <v>12.653192076418819</v>
      </c>
      <c r="AF198" s="3">
        <f t="shared" ref="AF198:AF203" si="42">((MAX($U$3:$U$6)-MIN($T$3:$T$6))/MAX($AD$4:$AD$1004)) + AE198</f>
        <v>12.717422869906603</v>
      </c>
      <c r="AG198" s="3" t="str">
        <f t="shared" si="32"/>
        <v>12.65 - 12.72</v>
      </c>
      <c r="AH198" s="3">
        <f t="shared" si="34"/>
        <v>0</v>
      </c>
      <c r="AI198" s="3">
        <f t="shared" si="35"/>
        <v>0</v>
      </c>
      <c r="AJ198" s="3">
        <f t="shared" si="36"/>
        <v>0</v>
      </c>
      <c r="AK198" s="3">
        <f t="shared" si="37"/>
        <v>0</v>
      </c>
    </row>
    <row r="199" spans="17:37" x14ac:dyDescent="0.25">
      <c r="Q199" s="3">
        <v>1.88</v>
      </c>
      <c r="R199" s="3">
        <f t="shared" si="33"/>
        <v>0</v>
      </c>
      <c r="S199" s="3">
        <f t="shared" si="38"/>
        <v>7.0163955952217139E-3</v>
      </c>
      <c r="T199" s="3">
        <f t="shared" si="39"/>
        <v>4.4208683380730918E-9</v>
      </c>
      <c r="U199" s="3">
        <f t="shared" si="40"/>
        <v>0.68056701973689349</v>
      </c>
      <c r="X199" s="3">
        <v>196</v>
      </c>
      <c r="Y199" s="3">
        <f>'Risk Analysis - S01'!V200</f>
        <v>0.23104374977733441</v>
      </c>
      <c r="Z199" s="3">
        <f>'Risk Analysis - S10'!V200</f>
        <v>0.54795147556818613</v>
      </c>
      <c r="AA199" s="3">
        <f>'Risk Analysis - S18'!V200</f>
        <v>0.47541018012217462</v>
      </c>
      <c r="AB199" s="3">
        <f>'Risk Analysis - S20'!V200</f>
        <v>1.6476831367704041</v>
      </c>
      <c r="AD199" s="3">
        <v>196</v>
      </c>
      <c r="AE199" s="3">
        <f t="shared" si="41"/>
        <v>12.717422869906603</v>
      </c>
      <c r="AF199" s="3">
        <f t="shared" si="42"/>
        <v>12.781653663394387</v>
      </c>
      <c r="AG199" s="3" t="str">
        <f t="shared" si="32"/>
        <v>12.72 - 12.78</v>
      </c>
      <c r="AH199" s="3">
        <f t="shared" si="34"/>
        <v>0</v>
      </c>
      <c r="AI199" s="3">
        <f t="shared" si="35"/>
        <v>0</v>
      </c>
      <c r="AJ199" s="3">
        <f t="shared" si="36"/>
        <v>0</v>
      </c>
      <c r="AK199" s="3">
        <f t="shared" si="37"/>
        <v>0</v>
      </c>
    </row>
    <row r="200" spans="17:37" x14ac:dyDescent="0.25">
      <c r="Q200" s="3">
        <v>1.89</v>
      </c>
      <c r="R200" s="3">
        <f t="shared" si="33"/>
        <v>0</v>
      </c>
      <c r="S200" s="3">
        <f t="shared" si="38"/>
        <v>6.5517906891763289E-3</v>
      </c>
      <c r="T200" s="3">
        <f t="shared" si="39"/>
        <v>3.3537089771940032E-9</v>
      </c>
      <c r="U200" s="3">
        <f t="shared" si="40"/>
        <v>0.67804986232324416</v>
      </c>
      <c r="X200" s="3">
        <v>197</v>
      </c>
      <c r="Y200" s="3">
        <f>'Risk Analysis - S01'!V201</f>
        <v>0.2762485103121034</v>
      </c>
      <c r="Z200" s="3">
        <f>'Risk Analysis - S10'!V201</f>
        <v>0.9660472693247083</v>
      </c>
      <c r="AA200" s="3">
        <f>'Risk Analysis - S18'!V201</f>
        <v>0.68003144154903661</v>
      </c>
      <c r="AB200" s="3">
        <f>'Risk Analysis - S20'!V201</f>
        <v>2.4850684004634607</v>
      </c>
      <c r="AD200" s="3">
        <v>197</v>
      </c>
      <c r="AE200" s="3">
        <f t="shared" si="41"/>
        <v>12.781653663394387</v>
      </c>
      <c r="AF200" s="3">
        <f t="shared" si="42"/>
        <v>12.845884456882171</v>
      </c>
      <c r="AG200" s="3" t="str">
        <f t="shared" si="32"/>
        <v>12.78 - 12.85</v>
      </c>
      <c r="AH200" s="3">
        <f t="shared" si="34"/>
        <v>0</v>
      </c>
      <c r="AI200" s="3">
        <f t="shared" si="35"/>
        <v>0</v>
      </c>
      <c r="AJ200" s="3">
        <f t="shared" si="36"/>
        <v>0</v>
      </c>
      <c r="AK200" s="3">
        <f t="shared" si="37"/>
        <v>0</v>
      </c>
    </row>
    <row r="201" spans="17:37" x14ac:dyDescent="0.25">
      <c r="Q201" s="3">
        <v>1.9</v>
      </c>
      <c r="R201" s="3">
        <f t="shared" si="33"/>
        <v>0</v>
      </c>
      <c r="S201" s="3">
        <f t="shared" si="38"/>
        <v>6.1146037958778043E-3</v>
      </c>
      <c r="T201" s="3">
        <f t="shared" si="39"/>
        <v>2.5387929536435649E-9</v>
      </c>
      <c r="U201" s="3">
        <f t="shared" si="40"/>
        <v>0.67552450889050342</v>
      </c>
      <c r="X201" s="3">
        <v>198</v>
      </c>
      <c r="Y201" s="3">
        <f>'Risk Analysis - S01'!V202</f>
        <v>0.26701620005025162</v>
      </c>
      <c r="Z201" s="3">
        <f>'Risk Analysis - S10'!V202</f>
        <v>0.88523516641838007</v>
      </c>
      <c r="AA201" s="3">
        <f>'Risk Analysis - S18'!V202</f>
        <v>0.65032343998663233</v>
      </c>
      <c r="AB201" s="3">
        <f>'Risk Analysis - S20'!V202</f>
        <v>2.5801740129124067</v>
      </c>
      <c r="AD201" s="3">
        <v>198</v>
      </c>
      <c r="AE201" s="3">
        <f t="shared" si="41"/>
        <v>12.845884456882171</v>
      </c>
      <c r="AF201" s="3">
        <f t="shared" si="42"/>
        <v>12.910115250369955</v>
      </c>
      <c r="AG201" s="3" t="str">
        <f t="shared" ref="AG201:AG203" si="43">TEXT(AE201,"0.00") &amp; " - " &amp; TEXT(AF201,"0.00")</f>
        <v>12.85 - 12.91</v>
      </c>
      <c r="AH201" s="3">
        <f t="shared" si="34"/>
        <v>0</v>
      </c>
      <c r="AI201" s="3">
        <f t="shared" si="35"/>
        <v>0</v>
      </c>
      <c r="AJ201" s="3">
        <f t="shared" si="36"/>
        <v>0</v>
      </c>
      <c r="AK201" s="3">
        <f t="shared" si="37"/>
        <v>0</v>
      </c>
    </row>
    <row r="202" spans="17:37" x14ac:dyDescent="0.25">
      <c r="Q202" s="3">
        <v>1.91</v>
      </c>
      <c r="R202" s="3">
        <f t="shared" si="33"/>
        <v>0</v>
      </c>
      <c r="S202" s="3">
        <f t="shared" si="38"/>
        <v>5.7034641063130609E-3</v>
      </c>
      <c r="T202" s="3">
        <f t="shared" si="39"/>
        <v>1.9178427734800607E-9</v>
      </c>
      <c r="U202" s="3">
        <f t="shared" si="40"/>
        <v>0.67299105804859594</v>
      </c>
      <c r="X202" s="3">
        <v>199</v>
      </c>
      <c r="Y202" s="3">
        <f>'Risk Analysis - S01'!V203</f>
        <v>0.25147310101282006</v>
      </c>
      <c r="Z202" s="3">
        <f>'Risk Analysis - S10'!V203</f>
        <v>0.73481644861449635</v>
      </c>
      <c r="AA202" s="3">
        <f>'Risk Analysis - S18'!V203</f>
        <v>0.56238111006045222</v>
      </c>
      <c r="AB202" s="3">
        <f>'Risk Analysis - S20'!V203</f>
        <v>1.9574981883134164</v>
      </c>
      <c r="AD202" s="3">
        <v>199</v>
      </c>
      <c r="AE202" s="3">
        <f t="shared" si="41"/>
        <v>12.910115250369955</v>
      </c>
      <c r="AF202" s="3">
        <f t="shared" si="42"/>
        <v>12.974346043857739</v>
      </c>
      <c r="AG202" s="3" t="str">
        <f t="shared" si="43"/>
        <v>12.91 - 12.97</v>
      </c>
      <c r="AH202" s="3">
        <f t="shared" si="34"/>
        <v>0</v>
      </c>
      <c r="AI202" s="3">
        <f t="shared" si="35"/>
        <v>0</v>
      </c>
      <c r="AJ202" s="3">
        <f t="shared" si="36"/>
        <v>0</v>
      </c>
      <c r="AK202" s="3">
        <f t="shared" si="37"/>
        <v>0</v>
      </c>
    </row>
    <row r="203" spans="17:37" x14ac:dyDescent="0.25">
      <c r="Q203" s="3">
        <v>1.92</v>
      </c>
      <c r="R203" s="3">
        <f t="shared" si="33"/>
        <v>0</v>
      </c>
      <c r="S203" s="3">
        <f t="shared" si="38"/>
        <v>5.3170521090212253E-3</v>
      </c>
      <c r="T203" s="3">
        <f t="shared" si="39"/>
        <v>1.4457132158085528E-9</v>
      </c>
      <c r="U203" s="3">
        <f t="shared" si="40"/>
        <v>0.67044960952582366</v>
      </c>
      <c r="X203" s="3">
        <v>200</v>
      </c>
      <c r="Y203" s="3">
        <f>'Risk Analysis - S01'!V204</f>
        <v>0.34891321636238981</v>
      </c>
      <c r="Z203" s="3">
        <f>'Risk Analysis - S10'!V204</f>
        <v>1.6463018393316309</v>
      </c>
      <c r="AA203" s="3">
        <f>'Risk Analysis - S18'!V204</f>
        <v>1.0305548759295042</v>
      </c>
      <c r="AB203" s="3">
        <f>'Risk Analysis - S20'!V204</f>
        <v>4.139525398294059</v>
      </c>
      <c r="AD203" s="3">
        <v>200</v>
      </c>
      <c r="AE203" s="3">
        <f t="shared" si="41"/>
        <v>12.974346043857739</v>
      </c>
      <c r="AF203" s="3">
        <f t="shared" si="42"/>
        <v>13.038576837345524</v>
      </c>
      <c r="AG203" s="3" t="str">
        <f t="shared" si="43"/>
        <v>12.97 - 13.04</v>
      </c>
      <c r="AH203" s="3">
        <f t="shared" si="34"/>
        <v>0</v>
      </c>
      <c r="AI203" s="3">
        <f t="shared" si="35"/>
        <v>0</v>
      </c>
      <c r="AJ203" s="3">
        <f t="shared" si="36"/>
        <v>0</v>
      </c>
      <c r="AK203" s="3">
        <f t="shared" si="37"/>
        <v>0</v>
      </c>
    </row>
    <row r="204" spans="17:37" x14ac:dyDescent="0.25">
      <c r="Q204" s="3">
        <v>1.93</v>
      </c>
      <c r="R204" s="3">
        <f t="shared" si="33"/>
        <v>0</v>
      </c>
      <c r="S204" s="3">
        <f t="shared" si="38"/>
        <v>4.9540988266598696E-3</v>
      </c>
      <c r="T204" s="3">
        <f t="shared" si="39"/>
        <v>1.0875130795895416E-9</v>
      </c>
      <c r="U204" s="3">
        <f t="shared" si="40"/>
        <v>0.66790026415760517</v>
      </c>
      <c r="X204" s="3">
        <v>201</v>
      </c>
      <c r="Y204" s="3">
        <f>'Risk Analysis - S01'!V205</f>
        <v>0.20868910602159177</v>
      </c>
      <c r="Z204" s="3">
        <f>'Risk Analysis - S10'!V205</f>
        <v>0.3389602137254219</v>
      </c>
      <c r="AA204" s="3">
        <f>'Risk Analysis - S18'!V205</f>
        <v>0.36832172731549151</v>
      </c>
      <c r="AB204" s="3">
        <f>'Risk Analysis - S20'!V205</f>
        <v>1.0634740359177683</v>
      </c>
    </row>
    <row r="205" spans="17:37" x14ac:dyDescent="0.25">
      <c r="Q205" s="3">
        <v>1.94</v>
      </c>
      <c r="R205" s="3">
        <f t="shared" ref="R205:R268" si="44">1-_xlfn.NORM.DIST(Q205,$R$3,$S$3,TRUE)</f>
        <v>0</v>
      </c>
      <c r="S205" s="3">
        <f t="shared" si="38"/>
        <v>4.6133849807101779E-3</v>
      </c>
      <c r="T205" s="3">
        <f t="shared" si="39"/>
        <v>8.1633733106656337E-10</v>
      </c>
      <c r="U205" s="3">
        <f t="shared" si="40"/>
        <v>0.66534312387495886</v>
      </c>
      <c r="X205" s="3">
        <v>202</v>
      </c>
      <c r="Y205" s="3">
        <f>'Risk Analysis - S01'!V206</f>
        <v>0.23301327054609414</v>
      </c>
      <c r="Z205" s="3">
        <f>'Risk Analysis - S10'!V206</f>
        <v>0.56024546411478671</v>
      </c>
      <c r="AA205" s="3">
        <f>'Risk Analysis - S18'!V206</f>
        <v>0.46869207368181159</v>
      </c>
      <c r="AB205" s="3">
        <f>'Risk Analysis - S20'!V206</f>
        <v>1.4656593921459586</v>
      </c>
    </row>
    <row r="206" spans="17:37" x14ac:dyDescent="0.25">
      <c r="Q206" s="3">
        <v>1.95</v>
      </c>
      <c r="R206" s="3">
        <f t="shared" si="44"/>
        <v>0</v>
      </c>
      <c r="S206" s="3">
        <f t="shared" si="38"/>
        <v>4.2937400910948442E-3</v>
      </c>
      <c r="T206" s="3">
        <f t="shared" si="39"/>
        <v>6.1148719421311171E-10</v>
      </c>
      <c r="U206" s="3">
        <f t="shared" si="40"/>
        <v>0.66277829169273472</v>
      </c>
      <c r="X206" s="3">
        <v>203</v>
      </c>
      <c r="Y206" s="3">
        <f>'Risk Analysis - S01'!V207</f>
        <v>0.2581501266980985</v>
      </c>
      <c r="Z206" s="3">
        <f>'Risk Analysis - S10'!V207</f>
        <v>0.80298405164465936</v>
      </c>
      <c r="AA206" s="3">
        <f>'Risk Analysis - S18'!V207</f>
        <v>0.60953240678441922</v>
      </c>
      <c r="AB206" s="3">
        <f>'Risk Analysis - S20'!V207</f>
        <v>2.3963006181500539</v>
      </c>
    </row>
    <row r="207" spans="17:37" x14ac:dyDescent="0.25">
      <c r="Q207" s="3">
        <v>1.96</v>
      </c>
      <c r="R207" s="3">
        <f t="shared" si="44"/>
        <v>0</v>
      </c>
      <c r="S207" s="3">
        <f t="shared" si="38"/>
        <v>3.9940415173004284E-3</v>
      </c>
      <c r="T207" s="3">
        <f t="shared" si="39"/>
        <v>4.570748224352883E-10</v>
      </c>
      <c r="U207" s="3">
        <f t="shared" si="40"/>
        <v>0.66020587169759359</v>
      </c>
      <c r="X207" s="3">
        <v>204</v>
      </c>
      <c r="Y207" s="3">
        <f>'Risk Analysis - S01'!V208</f>
        <v>0.27975508520402348</v>
      </c>
      <c r="Z207" s="3">
        <f>'Risk Analysis - S10'!V208</f>
        <v>0.99606882476050362</v>
      </c>
      <c r="AA207" s="3">
        <f>'Risk Analysis - S18'!V208</f>
        <v>0.68954065066927306</v>
      </c>
      <c r="AB207" s="3">
        <f>'Risk Analysis - S20'!V208</f>
        <v>2.404854030476073</v>
      </c>
    </row>
    <row r="208" spans="17:37" x14ac:dyDescent="0.25">
      <c r="Q208" s="3">
        <v>1.97</v>
      </c>
      <c r="R208" s="3">
        <f t="shared" si="44"/>
        <v>0</v>
      </c>
      <c r="S208" s="3">
        <f t="shared" si="38"/>
        <v>3.7132134473922829E-3</v>
      </c>
      <c r="T208" s="3">
        <f t="shared" si="39"/>
        <v>3.4093317058392358E-10</v>
      </c>
      <c r="U208" s="3">
        <f t="shared" si="40"/>
        <v>0.65762596903574</v>
      </c>
      <c r="X208" s="3">
        <v>205</v>
      </c>
      <c r="Y208" s="3">
        <f>'Risk Analysis - S01'!V209</f>
        <v>0.27563031189176435</v>
      </c>
      <c r="Z208" s="3">
        <f>'Risk Analysis - S10'!V209</f>
        <v>0.9512868713840259</v>
      </c>
      <c r="AA208" s="3">
        <f>'Risk Analysis - S18'!V209</f>
        <v>0.65336156444385118</v>
      </c>
      <c r="AB208" s="3">
        <f>'Risk Analysis - S20'!V209</f>
        <v>1.9960622434482558</v>
      </c>
    </row>
    <row r="209" spans="17:28" x14ac:dyDescent="0.25">
      <c r="Q209" s="3">
        <v>1.98</v>
      </c>
      <c r="R209" s="3">
        <f t="shared" si="44"/>
        <v>0</v>
      </c>
      <c r="S209" s="3">
        <f t="shared" si="38"/>
        <v>3.4502258411033271E-3</v>
      </c>
      <c r="T209" s="3">
        <f t="shared" si="39"/>
        <v>2.5376556411771389E-10</v>
      </c>
      <c r="U209" s="3">
        <f t="shared" si="40"/>
        <v>0.65503868990040703</v>
      </c>
      <c r="X209" s="3">
        <v>206</v>
      </c>
      <c r="Y209" s="3">
        <f>'Risk Analysis - S01'!V210</f>
        <v>0.21158879330299846</v>
      </c>
      <c r="Z209" s="3">
        <f>'Risk Analysis - S10'!V210</f>
        <v>0.36876100373619863</v>
      </c>
      <c r="AA209" s="3">
        <f>'Risk Analysis - S18'!V210</f>
        <v>0.38931877676709559</v>
      </c>
      <c r="AB209" s="3">
        <f>'Risk Analysis - S20'!V210</f>
        <v>1.2233586520574058</v>
      </c>
    </row>
    <row r="210" spans="17:28" x14ac:dyDescent="0.25">
      <c r="Q210" s="3">
        <v>1.99</v>
      </c>
      <c r="R210" s="3">
        <f t="shared" si="44"/>
        <v>0</v>
      </c>
      <c r="S210" s="3">
        <f t="shared" si="38"/>
        <v>3.2040933329454679E-3</v>
      </c>
      <c r="T210" s="3">
        <f t="shared" si="39"/>
        <v>1.8848544947047685E-10</v>
      </c>
      <c r="U210" s="3">
        <f t="shared" si="40"/>
        <v>0.65244414151909835</v>
      </c>
      <c r="X210" s="3">
        <v>207</v>
      </c>
      <c r="Y210" s="3">
        <f>'Risk Analysis - S01'!V211</f>
        <v>0.30916170557980555</v>
      </c>
      <c r="Z210" s="3">
        <f>'Risk Analysis - S10'!V211</f>
        <v>1.2789536593189981</v>
      </c>
      <c r="AA210" s="3">
        <f>'Risk Analysis - S18'!V211</f>
        <v>0.85143864357222943</v>
      </c>
      <c r="AB210" s="3">
        <f>'Risk Analysis - S20'!V211</f>
        <v>3.5781030456017811</v>
      </c>
    </row>
    <row r="211" spans="17:28" x14ac:dyDescent="0.25">
      <c r="Q211" s="3">
        <v>2</v>
      </c>
      <c r="R211" s="3">
        <f t="shared" si="44"/>
        <v>0</v>
      </c>
      <c r="S211" s="3">
        <f t="shared" si="38"/>
        <v>2.9738741010650882E-3</v>
      </c>
      <c r="T211" s="3">
        <f t="shared" si="39"/>
        <v>1.3970236079074994E-10</v>
      </c>
      <c r="U211" s="3">
        <f t="shared" si="40"/>
        <v>0.64984243214058868</v>
      </c>
      <c r="X211" s="3">
        <v>208</v>
      </c>
      <c r="Y211" s="3">
        <f>'Risk Analysis - S01'!V212</f>
        <v>0.24498999431899376</v>
      </c>
      <c r="Z211" s="3">
        <f>'Risk Analysis - S10'!V212</f>
        <v>0.69835951133225327</v>
      </c>
      <c r="AA211" s="3">
        <f>'Risk Analysis - S18'!V212</f>
        <v>0.59508479145876092</v>
      </c>
      <c r="AB211" s="3">
        <f>'Risk Analysis - S20'!V212</f>
        <v>3.0341441526585826</v>
      </c>
    </row>
    <row r="212" spans="17:28" x14ac:dyDescent="0.25">
      <c r="Q212" s="3">
        <v>2.0099999999999998</v>
      </c>
      <c r="R212" s="3">
        <f t="shared" si="44"/>
        <v>0</v>
      </c>
      <c r="S212" s="3">
        <f t="shared" si="38"/>
        <v>2.7586687073126726E-3</v>
      </c>
      <c r="T212" s="3">
        <f t="shared" si="39"/>
        <v>1.0332623645581407E-10</v>
      </c>
      <c r="U212" s="3">
        <f t="shared" si="40"/>
        <v>0.64723367102168528</v>
      </c>
      <c r="X212" s="3">
        <v>209</v>
      </c>
      <c r="Y212" s="3">
        <f>'Risk Analysis - S01'!V213</f>
        <v>0.26754196966979371</v>
      </c>
      <c r="Z212" s="3">
        <f>'Risk Analysis - S10'!V213</f>
        <v>0.8792351404523846</v>
      </c>
      <c r="AA212" s="3">
        <f>'Risk Analysis - S18'!V213</f>
        <v>0.62402693178819912</v>
      </c>
      <c r="AB212" s="3">
        <f>'Risk Analysis - S20'!V213</f>
        <v>2.0203688363872723</v>
      </c>
    </row>
    <row r="213" spans="17:28" x14ac:dyDescent="0.25">
      <c r="Q213" s="3">
        <v>2.02</v>
      </c>
      <c r="R213" s="3">
        <f t="shared" si="44"/>
        <v>0</v>
      </c>
      <c r="S213" s="3">
        <f t="shared" si="38"/>
        <v>2.5576189137537231E-3</v>
      </c>
      <c r="T213" s="3">
        <f t="shared" si="39"/>
        <v>7.626022036077984E-11</v>
      </c>
      <c r="U213" s="3">
        <f t="shared" si="40"/>
        <v>0.64461796841375285</v>
      </c>
      <c r="X213" s="3">
        <v>210</v>
      </c>
      <c r="Y213" s="3">
        <f>'Risk Analysis - S01'!V214</f>
        <v>0.22751602082137359</v>
      </c>
      <c r="Z213" s="3">
        <f>'Risk Analysis - S10'!V214</f>
        <v>0.51491451068816274</v>
      </c>
      <c r="AA213" s="3">
        <f>'Risk Analysis - S18'!V214</f>
        <v>0.45836143557413145</v>
      </c>
      <c r="AB213" s="3">
        <f>'Risk Analysis - S20'!V214</f>
        <v>1.5566497633999159</v>
      </c>
    </row>
    <row r="214" spans="17:28" x14ac:dyDescent="0.25">
      <c r="Q214" s="3">
        <v>2.0299999999999998</v>
      </c>
      <c r="R214" s="3">
        <f t="shared" si="44"/>
        <v>0</v>
      </c>
      <c r="S214" s="3">
        <f t="shared" si="38"/>
        <v>2.3699064805861036E-3</v>
      </c>
      <c r="T214" s="3">
        <f t="shared" si="39"/>
        <v>5.6165072592762044E-11</v>
      </c>
      <c r="U214" s="3">
        <f t="shared" si="40"/>
        <v>0.64199543554900662</v>
      </c>
      <c r="X214" s="3">
        <v>211</v>
      </c>
      <c r="Y214" s="3">
        <f>'Risk Analysis - S01'!V215</f>
        <v>0.2174679388670048</v>
      </c>
      <c r="Z214" s="3">
        <f>'Risk Analysis - S10'!V215</f>
        <v>0.42342638389784132</v>
      </c>
      <c r="AA214" s="3">
        <f>'Risk Analysis - S18'!V215</f>
        <v>0.41669537161286663</v>
      </c>
      <c r="AB214" s="3">
        <f>'Risk Analysis - S20'!V215</f>
        <v>1.3783010626944181</v>
      </c>
    </row>
    <row r="215" spans="17:28" x14ac:dyDescent="0.25">
      <c r="Q215" s="3">
        <v>2.04</v>
      </c>
      <c r="R215" s="3">
        <f t="shared" si="44"/>
        <v>0</v>
      </c>
      <c r="S215" s="3">
        <f t="shared" si="38"/>
        <v>2.1947519501741564E-3</v>
      </c>
      <c r="T215" s="3">
        <f t="shared" si="39"/>
        <v>4.1277536944051008E-11</v>
      </c>
      <c r="U215" s="3">
        <f t="shared" si="40"/>
        <v>0.63936618462657169</v>
      </c>
      <c r="X215" s="3">
        <v>212</v>
      </c>
      <c r="Y215" s="3">
        <f>'Risk Analysis - S01'!V216</f>
        <v>0.22615319894240535</v>
      </c>
      <c r="Z215" s="3">
        <f>'Risk Analysis - S10'!V216</f>
        <v>0.49508437536795097</v>
      </c>
      <c r="AA215" s="3">
        <f>'Risk Analysis - S18'!V216</f>
        <v>0.43311824583560865</v>
      </c>
      <c r="AB215" s="3">
        <f>'Risk Analysis - S20'!V216</f>
        <v>1.2789927979508395</v>
      </c>
    </row>
    <row r="216" spans="17:28" x14ac:dyDescent="0.25">
      <c r="Q216" s="3">
        <v>2.0499999999999998</v>
      </c>
      <c r="R216" s="3">
        <f t="shared" si="44"/>
        <v>0</v>
      </c>
      <c r="S216" s="3">
        <f t="shared" si="38"/>
        <v>2.0314134216479207E-3</v>
      </c>
      <c r="T216" s="3">
        <f t="shared" si="39"/>
        <v>3.0272007123244293E-11</v>
      </c>
      <c r="U216" s="3">
        <f t="shared" si="40"/>
        <v>0.63673032879831792</v>
      </c>
      <c r="X216" s="3">
        <v>213</v>
      </c>
      <c r="Y216" s="3">
        <f>'Risk Analysis - S01'!V217</f>
        <v>0.31194784699097788</v>
      </c>
      <c r="Z216" s="3">
        <f>'Risk Analysis - S10'!V217</f>
        <v>1.2946494414733467</v>
      </c>
      <c r="AA216" s="3">
        <f>'Risk Analysis - S18'!V217</f>
        <v>0.83745872066921712</v>
      </c>
      <c r="AB216" s="3">
        <f>'Risk Analysis - S20'!V217</f>
        <v>2.90081614780599</v>
      </c>
    </row>
    <row r="217" spans="17:28" x14ac:dyDescent="0.25">
      <c r="Q217" s="3">
        <v>2.06</v>
      </c>
      <c r="R217" s="3">
        <f t="shared" si="44"/>
        <v>0</v>
      </c>
      <c r="S217" s="3">
        <f t="shared" si="38"/>
        <v>1.8791853202508868E-3</v>
      </c>
      <c r="T217" s="3">
        <f t="shared" si="39"/>
        <v>2.2153834322580224E-11</v>
      </c>
      <c r="U217" s="3">
        <f t="shared" si="40"/>
        <v>0.6340879821544666</v>
      </c>
      <c r="X217" s="3">
        <v>214</v>
      </c>
      <c r="Y217" s="3">
        <f>'Risk Analysis - S01'!V218</f>
        <v>0.28489604400866897</v>
      </c>
      <c r="Z217" s="3">
        <f>'Risk Analysis - S10'!V218</f>
        <v>1.0562638061897163</v>
      </c>
      <c r="AA217" s="3">
        <f>'Risk Analysis - S18'!V218</f>
        <v>0.74619674533687497</v>
      </c>
      <c r="AB217" s="3">
        <f>'Risk Analysis - S20'!V218</f>
        <v>3.2683670694484745</v>
      </c>
    </row>
    <row r="218" spans="17:28" x14ac:dyDescent="0.25">
      <c r="Q218" s="3">
        <v>2.0699999999999998</v>
      </c>
      <c r="R218" s="3">
        <f t="shared" si="44"/>
        <v>0</v>
      </c>
      <c r="S218" s="3">
        <f t="shared" si="38"/>
        <v>1.7373971653633635E-3</v>
      </c>
      <c r="T218" s="3">
        <f t="shared" si="39"/>
        <v>1.6178391959442706E-11</v>
      </c>
      <c r="U218" s="3">
        <f t="shared" si="40"/>
        <v>0.63143925970897763</v>
      </c>
      <c r="X218" s="3">
        <v>215</v>
      </c>
      <c r="Y218" s="3">
        <f>'Risk Analysis - S01'!V219</f>
        <v>0.25697558891950417</v>
      </c>
      <c r="Z218" s="3">
        <f>'Risk Analysis - S10'!V219</f>
        <v>0.78998934680230914</v>
      </c>
      <c r="AA218" s="3">
        <f>'Risk Analysis - S18'!V219</f>
        <v>0.5985889799877071</v>
      </c>
      <c r="AB218" s="3">
        <f>'Risk Analysis - S20'!V219</f>
        <v>2.2640840929988539</v>
      </c>
    </row>
    <row r="219" spans="17:28" x14ac:dyDescent="0.25">
      <c r="Q219" s="3">
        <v>2.08</v>
      </c>
      <c r="R219" s="3">
        <f t="shared" si="44"/>
        <v>0</v>
      </c>
      <c r="S219" s="3">
        <f t="shared" si="38"/>
        <v>1.6054123408620891E-3</v>
      </c>
      <c r="T219" s="3">
        <f t="shared" si="39"/>
        <v>1.1789680343099462E-11</v>
      </c>
      <c r="U219" s="3">
        <f t="shared" si="40"/>
        <v>0.62878427738471609</v>
      </c>
      <c r="X219" s="3">
        <v>216</v>
      </c>
      <c r="Y219" s="3">
        <f>'Risk Analysis - S01'!V220</f>
        <v>0.2717377602765183</v>
      </c>
      <c r="Z219" s="3">
        <f>'Risk Analysis - S10'!V220</f>
        <v>0.91181539520563804</v>
      </c>
      <c r="AA219" s="3">
        <f>'Risk Analysis - S18'!V220</f>
        <v>0.62658267621469388</v>
      </c>
      <c r="AB219" s="3">
        <f>'Risk Analysis - S20'!V220</f>
        <v>1.7793041390716327</v>
      </c>
    </row>
    <row r="220" spans="17:28" x14ac:dyDescent="0.25">
      <c r="Q220" s="3">
        <v>2.09</v>
      </c>
      <c r="R220" s="3">
        <f t="shared" si="44"/>
        <v>0</v>
      </c>
      <c r="S220" s="3">
        <f t="shared" si="38"/>
        <v>1.4826268712256896E-3</v>
      </c>
      <c r="T220" s="3">
        <f t="shared" si="39"/>
        <v>8.5732532184579213E-12</v>
      </c>
      <c r="U220" s="3">
        <f t="shared" si="40"/>
        <v>0.62612315199840429</v>
      </c>
      <c r="X220" s="3">
        <v>217</v>
      </c>
      <c r="Y220" s="3">
        <f>'Risk Analysis - S01'!V221</f>
        <v>0.19930968264972676</v>
      </c>
      <c r="Z220" s="3">
        <f>'Risk Analysis - S10'!V221</f>
        <v>0.249375309261751</v>
      </c>
      <c r="AA220" s="3">
        <f>'Risk Analysis - S18'!V221</f>
        <v>0.3183806962496567</v>
      </c>
      <c r="AB220" s="3">
        <f>'Risk Analysis - S20'!V221</f>
        <v>0.7455620734017</v>
      </c>
    </row>
    <row r="221" spans="17:28" x14ac:dyDescent="0.25">
      <c r="Q221" s="3">
        <v>2.1</v>
      </c>
      <c r="R221" s="3">
        <f t="shared" si="44"/>
        <v>0</v>
      </c>
      <c r="S221" s="3">
        <f t="shared" si="38"/>
        <v>1.3684682065360221E-3</v>
      </c>
      <c r="T221" s="3">
        <f t="shared" si="39"/>
        <v>6.2211347184870647E-12</v>
      </c>
      <c r="U221" s="3">
        <f t="shared" si="40"/>
        <v>0.62345600124535938</v>
      </c>
      <c r="X221" s="3">
        <v>218</v>
      </c>
      <c r="Y221" s="3">
        <f>'Risk Analysis - S01'!V222</f>
        <v>0.32047749926786734</v>
      </c>
      <c r="Z221" s="3">
        <f>'Risk Analysis - S10'!V222</f>
        <v>1.3810507895292023</v>
      </c>
      <c r="AA221" s="3">
        <f>'Risk Analysis - S18'!V222</f>
        <v>0.89589702784738345</v>
      </c>
      <c r="AB221" s="3">
        <f>'Risk Analysis - S20'!V222</f>
        <v>3.5600040021369068</v>
      </c>
    </row>
    <row r="222" spans="17:28" x14ac:dyDescent="0.25">
      <c r="Q222" s="3">
        <v>2.11</v>
      </c>
      <c r="R222" s="3">
        <f t="shared" si="44"/>
        <v>0</v>
      </c>
      <c r="S222" s="3">
        <f t="shared" si="38"/>
        <v>1.2623940192835192E-3</v>
      </c>
      <c r="T222" s="3">
        <f t="shared" si="39"/>
        <v>4.5047299224165727E-12</v>
      </c>
      <c r="U222" s="3">
        <f t="shared" si="40"/>
        <v>0.62078294368402476</v>
      </c>
      <c r="X222" s="3">
        <v>219</v>
      </c>
      <c r="Y222" s="3">
        <f>'Risk Analysis - S01'!V223</f>
        <v>0.35728537490691559</v>
      </c>
      <c r="Z222" s="3">
        <f>'Risk Analysis - S10'!V223</f>
        <v>1.7653541875896785</v>
      </c>
      <c r="AA222" s="3">
        <f>'Risk Analysis - S18'!V223</f>
        <v>1.1783199070942827</v>
      </c>
      <c r="AB222" s="3">
        <f>'Risk Analysis - S20'!V223</f>
        <v>8.93494915539784</v>
      </c>
    </row>
    <row r="223" spans="17:28" x14ac:dyDescent="0.25">
      <c r="Q223" s="3">
        <v>2.12</v>
      </c>
      <c r="R223" s="3">
        <f t="shared" si="44"/>
        <v>0</v>
      </c>
      <c r="S223" s="3">
        <f t="shared" si="38"/>
        <v>1.1638910156329674E-3</v>
      </c>
      <c r="T223" s="3">
        <f t="shared" si="39"/>
        <v>3.2549518635960339E-12</v>
      </c>
      <c r="U223" s="3">
        <f t="shared" si="40"/>
        <v>0.61810409872029148</v>
      </c>
      <c r="X223" s="3">
        <v>220</v>
      </c>
      <c r="Y223" s="3">
        <f>'Risk Analysis - S01'!V224</f>
        <v>0.2845334669665926</v>
      </c>
      <c r="Z223" s="3">
        <f>'Risk Analysis - S10'!V224</f>
        <v>1.0379517386293138</v>
      </c>
      <c r="AA223" s="3">
        <f>'Risk Analysis - S18'!V224</f>
        <v>0.70506677979719767</v>
      </c>
      <c r="AB223" s="3">
        <f>'Risk Analysis - S20'!V224</f>
        <v>2.3444362752383867</v>
      </c>
    </row>
    <row r="224" spans="17:28" x14ac:dyDescent="0.25">
      <c r="Q224" s="3">
        <v>2.13</v>
      </c>
      <c r="R224" s="3">
        <f t="shared" si="44"/>
        <v>0</v>
      </c>
      <c r="S224" s="3">
        <f t="shared" si="38"/>
        <v>1.0724737635771087E-3</v>
      </c>
      <c r="T224" s="3">
        <f t="shared" si="39"/>
        <v>2.3470114740575809E-12</v>
      </c>
      <c r="U224" s="3">
        <f t="shared" si="40"/>
        <v>0.61541958659162077</v>
      </c>
      <c r="X224" s="3">
        <v>221</v>
      </c>
      <c r="Y224" s="3">
        <f>'Risk Analysis - S01'!V225</f>
        <v>0.24376198280599434</v>
      </c>
      <c r="Z224" s="3">
        <f>'Risk Analysis - S10'!V225</f>
        <v>0.67445606584412687</v>
      </c>
      <c r="AA224" s="3">
        <f>'Risk Analysis - S18'!V225</f>
        <v>0.55640731085369888</v>
      </c>
      <c r="AB224" s="3">
        <f>'Risk Analysis - S20'!V225</f>
        <v>2.3211265304175996</v>
      </c>
    </row>
    <row r="225" spans="17:28" x14ac:dyDescent="0.25">
      <c r="Q225" s="3">
        <v>2.14</v>
      </c>
      <c r="R225" s="3">
        <f t="shared" si="44"/>
        <v>0</v>
      </c>
      <c r="S225" s="3">
        <f t="shared" si="38"/>
        <v>9.8768354016887105E-4</v>
      </c>
      <c r="T225" s="3">
        <f t="shared" si="39"/>
        <v>1.6886492204548631E-12</v>
      </c>
      <c r="U225" s="3">
        <f t="shared" si="40"/>
        <v>0.6127295283509655</v>
      </c>
      <c r="X225" s="3">
        <v>222</v>
      </c>
      <c r="Y225" s="3">
        <f>'Risk Analysis - S01'!V226</f>
        <v>0.20191660062260944</v>
      </c>
      <c r="Z225" s="3">
        <f>'Risk Analysis - S10'!V226</f>
        <v>0.26451922879223849</v>
      </c>
      <c r="AA225" s="3">
        <f>'Risk Analysis - S18'!V226</f>
        <v>0.30650857688865307</v>
      </c>
      <c r="AB225" s="3">
        <f>'Risk Analysis - S20'!V226</f>
        <v>0.63100585836735101</v>
      </c>
    </row>
    <row r="226" spans="17:28" x14ac:dyDescent="0.25">
      <c r="Q226" s="3">
        <v>2.15</v>
      </c>
      <c r="R226" s="3">
        <f t="shared" si="44"/>
        <v>0</v>
      </c>
      <c r="S226" s="3">
        <f t="shared" si="38"/>
        <v>9.0908719980431485E-4</v>
      </c>
      <c r="T226" s="3">
        <f t="shared" si="39"/>
        <v>1.2124745651931335E-12</v>
      </c>
      <c r="U226" s="3">
        <f t="shared" si="40"/>
        <v>0.61003404585049636</v>
      </c>
      <c r="X226" s="3">
        <v>223</v>
      </c>
      <c r="Y226" s="3">
        <f>'Risk Analysis - S01'!V227</f>
        <v>0.28930170215487117</v>
      </c>
      <c r="Z226" s="3">
        <f>'Risk Analysis - S10'!V227</f>
        <v>1.0897650527665719</v>
      </c>
      <c r="AA226" s="3">
        <f>'Risk Analysis - S18'!V227</f>
        <v>0.74700964503539735</v>
      </c>
      <c r="AB226" s="3">
        <f>'Risk Analysis - S20'!V227</f>
        <v>2.8748271516633266</v>
      </c>
    </row>
    <row r="227" spans="17:28" x14ac:dyDescent="0.25">
      <c r="Q227" s="3">
        <v>2.16</v>
      </c>
      <c r="R227" s="3">
        <f t="shared" si="44"/>
        <v>0</v>
      </c>
      <c r="S227" s="3">
        <f t="shared" si="38"/>
        <v>8.3627606531078147E-4</v>
      </c>
      <c r="T227" s="3">
        <f t="shared" si="39"/>
        <v>8.6863849446672248E-13</v>
      </c>
      <c r="U227" s="3">
        <f t="shared" si="40"/>
        <v>0.6073332617251368</v>
      </c>
      <c r="X227" s="3">
        <v>224</v>
      </c>
      <c r="Y227" s="3">
        <f>'Risk Analysis - S01'!V228</f>
        <v>0.26800777912278367</v>
      </c>
      <c r="Z227" s="3">
        <f>'Risk Analysis - S10'!V228</f>
        <v>0.87963326355457339</v>
      </c>
      <c r="AA227" s="3">
        <f>'Risk Analysis - S18'!V228</f>
        <v>0.61581325212241556</v>
      </c>
      <c r="AB227" s="3">
        <f>'Risk Analysis - S20'!V228</f>
        <v>1.8401552163523738</v>
      </c>
    </row>
    <row r="228" spans="17:28" x14ac:dyDescent="0.25">
      <c r="Q228" s="3">
        <v>2.17</v>
      </c>
      <c r="R228" s="3">
        <f t="shared" si="44"/>
        <v>0</v>
      </c>
      <c r="S228" s="3">
        <f t="shared" si="38"/>
        <v>7.6886484339122596E-4</v>
      </c>
      <c r="T228" s="3">
        <f t="shared" si="39"/>
        <v>6.2105875997531257E-13</v>
      </c>
      <c r="U228" s="3">
        <f t="shared" si="40"/>
        <v>0.6046272993759092</v>
      </c>
      <c r="X228" s="3">
        <v>225</v>
      </c>
      <c r="Y228" s="3">
        <f>'Risk Analysis - S01'!V229</f>
        <v>0.34343164896336348</v>
      </c>
      <c r="Z228" s="3">
        <f>'Risk Analysis - S10'!V229</f>
        <v>1.6063485680279039</v>
      </c>
      <c r="AA228" s="3">
        <f>'Risk Analysis - S18'!V229</f>
        <v>1.0341086863651527</v>
      </c>
      <c r="AB228" s="3">
        <f>'Risk Analysis - S20'!V229</f>
        <v>5.0517424438478518</v>
      </c>
    </row>
    <row r="229" spans="17:28" x14ac:dyDescent="0.25">
      <c r="Q229" s="3">
        <v>2.1800000000000002</v>
      </c>
      <c r="R229" s="3">
        <f t="shared" si="44"/>
        <v>0</v>
      </c>
      <c r="S229" s="3">
        <f t="shared" si="38"/>
        <v>7.0649056577465341E-4</v>
      </c>
      <c r="T229" s="3">
        <f t="shared" si="39"/>
        <v>4.4309000912789998E-13</v>
      </c>
      <c r="U229" s="3">
        <f t="shared" si="40"/>
        <v>0.60191628295309685</v>
      </c>
      <c r="X229" s="3">
        <v>226</v>
      </c>
      <c r="Y229" s="3">
        <f>'Risk Analysis - S01'!V230</f>
        <v>0.21108518098243928</v>
      </c>
      <c r="Z229" s="3">
        <f>'Risk Analysis - S10'!V230</f>
        <v>0.3619986948212488</v>
      </c>
      <c r="AA229" s="3">
        <f>'Risk Analysis - S18'!V230</f>
        <v>0.38148373460577434</v>
      </c>
      <c r="AB229" s="3">
        <f>'Risk Analysis - S20'!V230</f>
        <v>1.147876724521582</v>
      </c>
    </row>
    <row r="230" spans="17:28" x14ac:dyDescent="0.25">
      <c r="Q230" s="3">
        <v>2.19</v>
      </c>
      <c r="R230" s="3">
        <f t="shared" si="44"/>
        <v>0</v>
      </c>
      <c r="S230" s="3">
        <f t="shared" si="38"/>
        <v>6.488115572366171E-4</v>
      </c>
      <c r="T230" s="3">
        <f t="shared" si="39"/>
        <v>3.1541436129600697E-13</v>
      </c>
      <c r="U230" s="3">
        <f t="shared" si="40"/>
        <v>0.59920033733922529</v>
      </c>
      <c r="X230" s="3">
        <v>227</v>
      </c>
      <c r="Y230" s="3">
        <f>'Risk Analysis - S01'!V231</f>
        <v>0.22373897741780235</v>
      </c>
      <c r="Z230" s="3">
        <f>'Risk Analysis - S10'!V231</f>
        <v>0.4940677474485034</v>
      </c>
      <c r="AA230" s="3">
        <f>'Risk Analysis - S18'!V231</f>
        <v>0.47845190603552085</v>
      </c>
      <c r="AB230" s="3">
        <f>'Risk Analysis - S20'!V231</f>
        <v>2.0309000625026279</v>
      </c>
    </row>
    <row r="231" spans="17:28" x14ac:dyDescent="0.25">
      <c r="Q231" s="3">
        <v>2.2000000000000002</v>
      </c>
      <c r="R231" s="3">
        <f t="shared" si="44"/>
        <v>0</v>
      </c>
      <c r="S231" s="3">
        <f t="shared" si="38"/>
        <v>5.9550643147254778E-4</v>
      </c>
      <c r="T231" s="3">
        <f t="shared" si="39"/>
        <v>2.2404300636935659E-13</v>
      </c>
      <c r="U231" s="3">
        <f t="shared" si="40"/>
        <v>0.59647958813186652</v>
      </c>
      <c r="X231" s="3">
        <v>228</v>
      </c>
      <c r="Y231" s="3">
        <f>'Risk Analysis - S01'!V232</f>
        <v>0.27827826742785949</v>
      </c>
      <c r="Z231" s="3">
        <f>'Risk Analysis - S10'!V232</f>
        <v>0.98190635978060936</v>
      </c>
      <c r="AA231" s="3">
        <f>'Risk Analysis - S18'!V232</f>
        <v>0.68152666180273513</v>
      </c>
      <c r="AB231" s="3">
        <f>'Risk Analysis - S20'!V232</f>
        <v>2.3547995688749097</v>
      </c>
    </row>
    <row r="232" spans="17:28" x14ac:dyDescent="0.25">
      <c r="Q232" s="3">
        <v>2.21</v>
      </c>
      <c r="R232" s="3">
        <f t="shared" si="44"/>
        <v>0</v>
      </c>
      <c r="S232" s="3">
        <f t="shared" si="38"/>
        <v>5.4627311563870684E-4</v>
      </c>
      <c r="T232" s="3">
        <f t="shared" si="39"/>
        <v>1.588729148238599E-13</v>
      </c>
      <c r="U232" s="3">
        <f t="shared" si="40"/>
        <v>0.59375416162627104</v>
      </c>
      <c r="X232" s="3">
        <v>229</v>
      </c>
      <c r="Y232" s="3">
        <f>'Risk Analysis - S01'!V233</f>
        <v>0.36147781372977084</v>
      </c>
      <c r="Z232" s="3">
        <f>'Risk Analysis - S10'!V233</f>
        <v>1.7742248714886493</v>
      </c>
      <c r="AA232" s="3">
        <f>'Risk Analysis - S18'!V233</f>
        <v>1.1183522246543758</v>
      </c>
      <c r="AB232" s="3">
        <f>'Risk Analysis - S20'!V233</f>
        <v>5.4538987893574067</v>
      </c>
    </row>
    <row r="233" spans="17:28" x14ac:dyDescent="0.25">
      <c r="Q233" s="3">
        <v>2.2200000000000002</v>
      </c>
      <c r="R233" s="3">
        <f t="shared" si="44"/>
        <v>0</v>
      </c>
      <c r="S233" s="3">
        <f t="shared" si="38"/>
        <v>5.0082790421235313E-4</v>
      </c>
      <c r="T233" s="3">
        <f t="shared" si="39"/>
        <v>1.1235457009206584E-13</v>
      </c>
      <c r="U233" s="3">
        <f t="shared" si="40"/>
        <v>0.59102418479783037</v>
      </c>
      <c r="X233" s="3">
        <v>230</v>
      </c>
      <c r="Y233" s="3">
        <f>'Risk Analysis - S01'!V234</f>
        <v>0.28402881494111926</v>
      </c>
      <c r="Z233" s="3">
        <f>'Risk Analysis - S10'!V234</f>
        <v>1.0445670728666294</v>
      </c>
      <c r="AA233" s="3">
        <f>'Risk Analysis - S18'!V234</f>
        <v>0.73256760311719737</v>
      </c>
      <c r="AB233" s="3">
        <f>'Risk Analysis - S20'!V234</f>
        <v>3.0116299011415268</v>
      </c>
    </row>
    <row r="234" spans="17:28" x14ac:dyDescent="0.25">
      <c r="Q234" s="3">
        <v>2.23</v>
      </c>
      <c r="R234" s="3">
        <f t="shared" si="44"/>
        <v>0</v>
      </c>
      <c r="S234" s="3">
        <f t="shared" si="38"/>
        <v>4.5890454267283332E-4</v>
      </c>
      <c r="T234" s="3">
        <f t="shared" si="39"/>
        <v>7.9269923958236177E-14</v>
      </c>
      <c r="U234" s="3">
        <f t="shared" si="40"/>
        <v>0.58828978528437537</v>
      </c>
      <c r="X234" s="3">
        <v>231</v>
      </c>
      <c r="Y234" s="3">
        <f>'Risk Analysis - S01'!V235</f>
        <v>0.32878391231049969</v>
      </c>
      <c r="Z234" s="3">
        <f>'Risk Analysis - S10'!V235</f>
        <v>1.4567800840621434</v>
      </c>
      <c r="AA234" s="3">
        <f>'Risk Analysis - S18'!V235</f>
        <v>0.93060263774997487</v>
      </c>
      <c r="AB234" s="3">
        <f>'Risk Analysis - S20'!V235</f>
        <v>3.5914766350026386</v>
      </c>
    </row>
    <row r="235" spans="17:28" x14ac:dyDescent="0.25">
      <c r="Q235" s="3">
        <v>2.2400000000000002</v>
      </c>
      <c r="R235" s="3">
        <f t="shared" si="44"/>
        <v>0</v>
      </c>
      <c r="S235" s="3">
        <f t="shared" si="38"/>
        <v>4.2025334136464032E-4</v>
      </c>
      <c r="T235" s="3">
        <f t="shared" si="39"/>
        <v>5.5844218138645374E-14</v>
      </c>
      <c r="U235" s="3">
        <f t="shared" si="40"/>
        <v>0.58555109136831307</v>
      </c>
      <c r="X235" s="3">
        <v>232</v>
      </c>
      <c r="Y235" s="3">
        <f>'Risk Analysis - S01'!V236</f>
        <v>0.2894919171927085</v>
      </c>
      <c r="Z235" s="3">
        <f>'Risk Analysis - S10'!V236</f>
        <v>1.0993563130446422</v>
      </c>
      <c r="AA235" s="3">
        <f>'Risk Analysis - S18'!V236</f>
        <v>0.76854602439494168</v>
      </c>
      <c r="AB235" s="3">
        <f>'Risk Analysis - S20'!V236</f>
        <v>3.3963582234180949</v>
      </c>
    </row>
    <row r="236" spans="17:28" x14ac:dyDescent="0.25">
      <c r="Q236" s="3">
        <v>2.25</v>
      </c>
      <c r="R236" s="3">
        <f t="shared" si="44"/>
        <v>0</v>
      </c>
      <c r="S236" s="3">
        <f t="shared" si="38"/>
        <v>3.846403197693693E-4</v>
      </c>
      <c r="T236" s="3">
        <f t="shared" si="39"/>
        <v>3.9301895071730542E-14</v>
      </c>
      <c r="U236" s="3">
        <f t="shared" si="40"/>
        <v>0.58280823195860809</v>
      </c>
      <c r="X236" s="3">
        <v>233</v>
      </c>
      <c r="Y236" s="3">
        <f>'Risk Analysis - S01'!V237</f>
        <v>0.29602160431384061</v>
      </c>
      <c r="Z236" s="3">
        <f>'Risk Analysis - S10'!V237</f>
        <v>1.1441475970995354</v>
      </c>
      <c r="AA236" s="3">
        <f>'Risk Analysis - S18'!V237</f>
        <v>0.75691744549984252</v>
      </c>
      <c r="AB236" s="3">
        <f>'Risk Analysis - S20'!V237</f>
        <v>2.4937235146532739</v>
      </c>
    </row>
    <row r="237" spans="17:28" x14ac:dyDescent="0.25">
      <c r="Q237" s="3">
        <v>2.2599999999999998</v>
      </c>
      <c r="R237" s="3">
        <f t="shared" si="44"/>
        <v>0</v>
      </c>
      <c r="S237" s="3">
        <f t="shared" si="38"/>
        <v>3.5184638129270862E-4</v>
      </c>
      <c r="T237" s="3">
        <f t="shared" si="39"/>
        <v>2.7533531010703882E-14</v>
      </c>
      <c r="U237" s="3">
        <f t="shared" si="40"/>
        <v>0.58006133657261005</v>
      </c>
      <c r="X237" s="3">
        <v>234</v>
      </c>
      <c r="Y237" s="3">
        <f>'Risk Analysis - S01'!V238</f>
        <v>0.3087887074357748</v>
      </c>
      <c r="Z237" s="3">
        <f>'Risk Analysis - S10'!V238</f>
        <v>1.276325019109035</v>
      </c>
      <c r="AA237" s="3">
        <f>'Risk Analysis - S18'!V238</f>
        <v>0.85191809537826757</v>
      </c>
      <c r="AB237" s="3">
        <f>'Risk Analysis - S20'!V238</f>
        <v>3.6334517533322575</v>
      </c>
    </row>
    <row r="238" spans="17:28" x14ac:dyDescent="0.25">
      <c r="Q238" s="3">
        <v>2.27</v>
      </c>
      <c r="R238" s="3">
        <f t="shared" si="44"/>
        <v>0</v>
      </c>
      <c r="S238" s="3">
        <f t="shared" si="38"/>
        <v>3.2166651855480843E-4</v>
      </c>
      <c r="T238" s="3">
        <f t="shared" si="39"/>
        <v>1.9317880628477724E-14</v>
      </c>
      <c r="U238" s="3">
        <f t="shared" si="40"/>
        <v>0.57731053531773502</v>
      </c>
      <c r="X238" s="3">
        <v>235</v>
      </c>
      <c r="Y238" s="3">
        <f>'Risk Analysis - S01'!V239</f>
        <v>0.19967083283532089</v>
      </c>
      <c r="Z238" s="3">
        <f>'Risk Analysis - S10'!V239</f>
        <v>0.24843108998947203</v>
      </c>
      <c r="AA238" s="3">
        <f>'Risk Analysis - S18'!V239</f>
        <v>0.30870502269693889</v>
      </c>
      <c r="AB238" s="3">
        <f>'Risk Analysis - S20'!V239</f>
        <v>0.66658716952685948</v>
      </c>
    </row>
    <row r="239" spans="17:28" x14ac:dyDescent="0.25">
      <c r="Q239" s="3">
        <v>2.2799999999999998</v>
      </c>
      <c r="R239" s="3">
        <f t="shared" si="44"/>
        <v>0</v>
      </c>
      <c r="S239" s="3">
        <f t="shared" si="38"/>
        <v>2.9390904907422577E-4</v>
      </c>
      <c r="T239" s="3">
        <f t="shared" si="39"/>
        <v>1.3433698597964394E-14</v>
      </c>
      <c r="U239" s="3">
        <f t="shared" si="40"/>
        <v>0.57455595887300148</v>
      </c>
      <c r="X239" s="3">
        <v>236</v>
      </c>
      <c r="Y239" s="3">
        <f>'Risk Analysis - S01'!V240</f>
        <v>0.31412677209411632</v>
      </c>
      <c r="Z239" s="3">
        <f>'Risk Analysis - S10'!V240</f>
        <v>1.3299581989084068</v>
      </c>
      <c r="AA239" s="3">
        <f>'Risk Analysis - S18'!V240</f>
        <v>0.88733159500033931</v>
      </c>
      <c r="AB239" s="3">
        <f>'Risk Analysis - S20'!V240</f>
        <v>4.0586528681740095</v>
      </c>
    </row>
    <row r="240" spans="17:28" x14ac:dyDescent="0.25">
      <c r="Q240" s="3">
        <v>2.29</v>
      </c>
      <c r="R240" s="3">
        <f t="shared" si="44"/>
        <v>0</v>
      </c>
      <c r="S240" s="3">
        <f t="shared" ref="S240:S261" si="45">1-_xlfn.NORM.DIST(Q240,$R$4,$S$4,TRUE)</f>
        <v>2.6839488113172827E-4</v>
      </c>
      <c r="T240" s="3">
        <f t="shared" ref="T240:T261" si="46">1-_xlfn.NORM.DIST(Q240,$R$5,$S$5,TRUE)</f>
        <v>9.3258734068513149E-15</v>
      </c>
      <c r="U240" s="3">
        <f t="shared" ref="U240:U261" si="47">1-_xlfn.NORM.DIST(Q240,$R$6,$S$6,TRUE)</f>
        <v>0.57179773847042747</v>
      </c>
      <c r="X240" s="3">
        <v>237</v>
      </c>
      <c r="Y240" s="3">
        <f>'Risk Analysis - S01'!V241</f>
        <v>0.27185095836866618</v>
      </c>
      <c r="Z240" s="3">
        <f>'Risk Analysis - S10'!V241</f>
        <v>0.94860001859672094</v>
      </c>
      <c r="AA240" s="3">
        <f>'Risk Analysis - S18'!V241</f>
        <v>0.72143771339864726</v>
      </c>
      <c r="AB240" s="3">
        <f>'Risk Analysis - S20'!V241</f>
        <v>3.8806523825102524</v>
      </c>
    </row>
    <row r="241" spans="17:28" x14ac:dyDescent="0.25">
      <c r="Q241" s="3">
        <v>2.2999999999999998</v>
      </c>
      <c r="R241" s="3">
        <f t="shared" si="44"/>
        <v>0</v>
      </c>
      <c r="S241" s="3">
        <f t="shared" si="45"/>
        <v>2.4495680951830412E-4</v>
      </c>
      <c r="T241" s="3">
        <f t="shared" si="46"/>
        <v>6.5503158452884236E-15</v>
      </c>
      <c r="U241" s="3">
        <f t="shared" si="47"/>
        <v>0.56903600587629311</v>
      </c>
      <c r="X241" s="3">
        <v>238</v>
      </c>
      <c r="Y241" s="3">
        <f>'Risk Analysis - S01'!V242</f>
        <v>0.22326849743925872</v>
      </c>
      <c r="Z241" s="3">
        <f>'Risk Analysis - S10'!V242</f>
        <v>0.4800279903914571</v>
      </c>
      <c r="AA241" s="3">
        <f>'Risk Analysis - S18'!V242</f>
        <v>0.45074639292281649</v>
      </c>
      <c r="AB241" s="3">
        <f>'Risk Analysis - S20'!V242</f>
        <v>1.6235213673407118</v>
      </c>
    </row>
    <row r="242" spans="17:28" x14ac:dyDescent="0.25">
      <c r="Q242" s="3">
        <v>2.31</v>
      </c>
      <c r="R242" s="3">
        <f t="shared" si="44"/>
        <v>0</v>
      </c>
      <c r="S242" s="3">
        <f t="shared" si="45"/>
        <v>2.234388407904575E-4</v>
      </c>
      <c r="T242" s="3">
        <f t="shared" si="46"/>
        <v>4.5519144009631418E-15</v>
      </c>
      <c r="U242" s="3">
        <f t="shared" si="47"/>
        <v>0.56627089337227154</v>
      </c>
      <c r="X242" s="3">
        <v>239</v>
      </c>
      <c r="Y242" s="3">
        <f>'Risk Analysis - S01'!V243</f>
        <v>0.23731962951039937</v>
      </c>
      <c r="Z242" s="3">
        <f>'Risk Analysis - S10'!V243</f>
        <v>0.59957879994916963</v>
      </c>
      <c r="AA242" s="3">
        <f>'Risk Analysis - S18'!V243</f>
        <v>0.48687590929994912</v>
      </c>
      <c r="AB242" s="3">
        <f>'Risk Analysis - S20'!V243</f>
        <v>1.5256541225469604</v>
      </c>
    </row>
    <row r="243" spans="17:28" x14ac:dyDescent="0.25">
      <c r="Q243" s="3">
        <v>2.3199999999999998</v>
      </c>
      <c r="R243" s="3">
        <f t="shared" si="44"/>
        <v>0</v>
      </c>
      <c r="S243" s="3">
        <f t="shared" si="45"/>
        <v>2.0369554758281616E-4</v>
      </c>
      <c r="T243" s="3">
        <f t="shared" si="46"/>
        <v>3.1086244689504383E-15</v>
      </c>
      <c r="U243" s="3">
        <f t="shared" si="47"/>
        <v>0.56350253373643544</v>
      </c>
      <c r="X243" s="3">
        <v>240</v>
      </c>
      <c r="Y243" s="3">
        <f>'Risk Analysis - S01'!V244</f>
        <v>0.26765163381031509</v>
      </c>
      <c r="Z243" s="3">
        <f>'Risk Analysis - S10'!V244</f>
        <v>0.8923746324670736</v>
      </c>
      <c r="AA243" s="3">
        <f>'Risk Analysis - S18'!V244</f>
        <v>0.65653227690527249</v>
      </c>
      <c r="AB243" s="3">
        <f>'Risk Analysis - S20'!V244</f>
        <v>2.6636462765785098</v>
      </c>
    </row>
    <row r="244" spans="17:28" x14ac:dyDescent="0.25">
      <c r="Q244" s="3">
        <v>2.33</v>
      </c>
      <c r="R244" s="3">
        <f t="shared" si="44"/>
        <v>0</v>
      </c>
      <c r="S244" s="3">
        <f t="shared" si="45"/>
        <v>1.855914514665713E-4</v>
      </c>
      <c r="T244" s="3">
        <f t="shared" si="46"/>
        <v>2.2204460492503131E-15</v>
      </c>
      <c r="U244" s="3">
        <f t="shared" si="47"/>
        <v>0.56073106022414021</v>
      </c>
      <c r="X244" s="3">
        <v>241</v>
      </c>
      <c r="Y244" s="3">
        <f>'Risk Analysis - S01'!V245</f>
        <v>0.2357356084956721</v>
      </c>
      <c r="Z244" s="3">
        <f>'Risk Analysis - S10'!V245</f>
        <v>0.58070515150557467</v>
      </c>
      <c r="AA244" s="3">
        <f>'Risk Analysis - S18'!V245</f>
        <v>0.46855723529450721</v>
      </c>
      <c r="AB244" s="3">
        <f>'Risk Analysis - S20'!V245</f>
        <v>1.3467349303720164</v>
      </c>
    </row>
    <row r="245" spans="17:28" x14ac:dyDescent="0.25">
      <c r="Q245" s="3">
        <v>2.34</v>
      </c>
      <c r="R245" s="3">
        <f t="shared" si="44"/>
        <v>0</v>
      </c>
      <c r="S245" s="3">
        <f t="shared" si="45"/>
        <v>1.6900043378498264E-4</v>
      </c>
      <c r="T245" s="3">
        <f t="shared" si="46"/>
        <v>0</v>
      </c>
      <c r="U245" s="3">
        <f t="shared" si="47"/>
        <v>0.55795660654879209</v>
      </c>
      <c r="X245" s="3">
        <v>242</v>
      </c>
      <c r="Y245" s="3">
        <f>'Risk Analysis - S01'!V246</f>
        <v>0.30418761161462754</v>
      </c>
      <c r="Z245" s="3">
        <f>'Risk Analysis - S10'!V246</f>
        <v>1.2403480262669531</v>
      </c>
      <c r="AA245" s="3">
        <f>'Risk Analysis - S18'!V246</f>
        <v>0.84845669552378544</v>
      </c>
      <c r="AB245" s="3">
        <f>'Risk Analysis - S20'!V246</f>
        <v>4.0570713249791224</v>
      </c>
    </row>
    <row r="246" spans="17:28" x14ac:dyDescent="0.25">
      <c r="Q246" s="3">
        <v>2.35</v>
      </c>
      <c r="R246" s="3">
        <f t="shared" si="44"/>
        <v>0</v>
      </c>
      <c r="S246" s="3">
        <f t="shared" si="45"/>
        <v>1.5380517384522285E-4</v>
      </c>
      <c r="T246" s="3">
        <f t="shared" si="46"/>
        <v>0</v>
      </c>
      <c r="U246" s="3">
        <f t="shared" si="47"/>
        <v>0.55517930686250172</v>
      </c>
      <c r="X246" s="3">
        <v>243</v>
      </c>
      <c r="Y246" s="3">
        <f>'Risk Analysis - S01'!V247</f>
        <v>0.27485387615803586</v>
      </c>
      <c r="Z246" s="3">
        <f>'Risk Analysis - S10'!V247</f>
        <v>0.9497573429813585</v>
      </c>
      <c r="AA246" s="3">
        <f>'Risk Analysis - S18'!V247</f>
        <v>0.66476665651984645</v>
      </c>
      <c r="AB246" s="3">
        <f>'Risk Analysis - S20'!V247</f>
        <v>2.277424192339204</v>
      </c>
    </row>
    <row r="247" spans="17:28" x14ac:dyDescent="0.25">
      <c r="Q247" s="3">
        <v>2.36</v>
      </c>
      <c r="R247" s="3">
        <f t="shared" si="44"/>
        <v>0</v>
      </c>
      <c r="S247" s="3">
        <f t="shared" si="45"/>
        <v>1.3989661380686691E-4</v>
      </c>
      <c r="T247" s="3">
        <f t="shared" si="46"/>
        <v>0</v>
      </c>
      <c r="U247" s="3">
        <f t="shared" si="47"/>
        <v>0.55239929573663282</v>
      </c>
      <c r="X247" s="3">
        <v>244</v>
      </c>
      <c r="Y247" s="3">
        <f>'Risk Analysis - S01'!V248</f>
        <v>0.33829178335150722</v>
      </c>
      <c r="Z247" s="3">
        <f>'Risk Analysis - S10'!V248</f>
        <v>1.5499300647730585</v>
      </c>
      <c r="AA247" s="3">
        <f>'Risk Analysis - S18'!V248</f>
        <v>0.98740024537702875</v>
      </c>
      <c r="AB247" s="3">
        <f>'Risk Analysis - S20'!V248</f>
        <v>4.1564256685216181</v>
      </c>
    </row>
    <row r="248" spans="17:28" x14ac:dyDescent="0.25">
      <c r="Q248" s="3">
        <v>2.37</v>
      </c>
      <c r="R248" s="3">
        <f t="shared" si="44"/>
        <v>0</v>
      </c>
      <c r="S248" s="3">
        <f t="shared" si="45"/>
        <v>1.2717344956636456E-4</v>
      </c>
      <c r="T248" s="3">
        <f t="shared" si="46"/>
        <v>0</v>
      </c>
      <c r="U248" s="3">
        <f t="shared" si="47"/>
        <v>0.54961670814224528</v>
      </c>
      <c r="X248" s="3">
        <v>245</v>
      </c>
      <c r="Y248" s="3">
        <f>'Risk Analysis - S01'!V249</f>
        <v>0.22778497008632012</v>
      </c>
      <c r="Z248" s="3">
        <f>'Risk Analysis - S10'!V249</f>
        <v>0.51242168577729907</v>
      </c>
      <c r="AA248" s="3">
        <f>'Risk Analysis - S18'!V249</f>
        <v>0.44643147167690134</v>
      </c>
      <c r="AB248" s="3">
        <f>'Risk Analysis - S20'!V249</f>
        <v>1.3849734131752849</v>
      </c>
    </row>
    <row r="249" spans="17:28" x14ac:dyDescent="0.25">
      <c r="Q249" s="3">
        <v>2.38</v>
      </c>
      <c r="R249" s="3">
        <f t="shared" si="44"/>
        <v>0</v>
      </c>
      <c r="S249" s="3">
        <f t="shared" si="45"/>
        <v>1.1554164690907864E-4</v>
      </c>
      <c r="T249" s="3">
        <f t="shared" si="46"/>
        <v>0</v>
      </c>
      <c r="U249" s="3">
        <f t="shared" si="47"/>
        <v>0.54683167943044242</v>
      </c>
      <c r="X249" s="3">
        <v>246</v>
      </c>
      <c r="Y249" s="3">
        <f>'Risk Analysis - S01'!V250</f>
        <v>0.25525725211200728</v>
      </c>
      <c r="Z249" s="3">
        <f>'Risk Analysis - S10'!V250</f>
        <v>0.772738940211947</v>
      </c>
      <c r="AA249" s="3">
        <f>'Risk Analysis - S18'!V250</f>
        <v>0.58722690784897325</v>
      </c>
      <c r="AB249" s="3">
        <f>'Risk Analysis - S20'!V250</f>
        <v>2.1644295871031556</v>
      </c>
    </row>
    <row r="250" spans="17:28" x14ac:dyDescent="0.25">
      <c r="Q250" s="3">
        <v>2.39</v>
      </c>
      <c r="R250" s="3">
        <f t="shared" si="44"/>
        <v>0</v>
      </c>
      <c r="S250" s="3">
        <f t="shared" si="45"/>
        <v>1.0491398217304937E-4</v>
      </c>
      <c r="T250" s="3">
        <f t="shared" si="46"/>
        <v>0</v>
      </c>
      <c r="U250" s="3">
        <f t="shared" si="47"/>
        <v>0.54404434531262225</v>
      </c>
      <c r="X250" s="3">
        <v>247</v>
      </c>
      <c r="Y250" s="3">
        <f>'Risk Analysis - S01'!V251</f>
        <v>0.30790270647058432</v>
      </c>
      <c r="Z250" s="3">
        <f>'Risk Analysis - S10'!V251</f>
        <v>1.2728177292049678</v>
      </c>
      <c r="AA250" s="3">
        <f>'Risk Analysis - S18'!V251</f>
        <v>0.8602813488584552</v>
      </c>
      <c r="AB250" s="3">
        <f>'Risk Analysis - S20'!V251</f>
        <v>3.9788458342240602</v>
      </c>
    </row>
    <row r="251" spans="17:28" x14ac:dyDescent="0.25">
      <c r="Q251" s="3">
        <v>2.4</v>
      </c>
      <c r="R251" s="3">
        <f t="shared" si="44"/>
        <v>0</v>
      </c>
      <c r="S251" s="3">
        <f t="shared" si="45"/>
        <v>9.520960664921585E-5</v>
      </c>
      <c r="T251" s="3">
        <f t="shared" si="46"/>
        <v>0</v>
      </c>
      <c r="U251" s="3">
        <f t="shared" si="47"/>
        <v>0.54125484184064332</v>
      </c>
      <c r="X251" s="3">
        <v>248</v>
      </c>
      <c r="Y251" s="3">
        <f>'Risk Analysis - S01'!V252</f>
        <v>0.23212321171396952</v>
      </c>
      <c r="Z251" s="3">
        <f>'Risk Analysis - S10'!V252</f>
        <v>0.55006589311143772</v>
      </c>
      <c r="AA251" s="3">
        <f>'Risk Analysis - S18'!V252</f>
        <v>0.45952210716506819</v>
      </c>
      <c r="AB251" s="3">
        <f>'Risk Analysis - S20'!V252</f>
        <v>1.3806679580872241</v>
      </c>
    </row>
    <row r="252" spans="17:28" x14ac:dyDescent="0.25">
      <c r="Q252" s="3">
        <v>2.41</v>
      </c>
      <c r="R252" s="3">
        <f t="shared" si="44"/>
        <v>0</v>
      </c>
      <c r="S252" s="3">
        <f t="shared" si="45"/>
        <v>8.6353633927171991E-5</v>
      </c>
      <c r="T252" s="3">
        <f t="shared" si="46"/>
        <v>0</v>
      </c>
      <c r="U252" s="3">
        <f t="shared" si="47"/>
        <v>0.5384633053869029</v>
      </c>
      <c r="X252" s="3">
        <v>249</v>
      </c>
      <c r="Y252" s="3">
        <f>'Risk Analysis - S01'!V253</f>
        <v>0.24078195804434235</v>
      </c>
      <c r="Z252" s="3">
        <f>'Risk Analysis - S10'!V253</f>
        <v>0.61807646586308218</v>
      </c>
      <c r="AA252" s="3">
        <f>'Risk Analysis - S18'!V253</f>
        <v>0.46684362696370307</v>
      </c>
      <c r="AB252" s="3">
        <f>'Risk Analysis - S20'!V253</f>
        <v>1.1116356377421226</v>
      </c>
    </row>
    <row r="253" spans="17:28" x14ac:dyDescent="0.25">
      <c r="Q253" s="3">
        <v>2.42</v>
      </c>
      <c r="R253" s="3">
        <f t="shared" si="44"/>
        <v>0</v>
      </c>
      <c r="S253" s="3">
        <f t="shared" si="45"/>
        <v>7.8276749386874123E-5</v>
      </c>
      <c r="T253" s="3">
        <f t="shared" si="46"/>
        <v>0</v>
      </c>
      <c r="U253" s="3">
        <f t="shared" si="47"/>
        <v>0.53566987262434029</v>
      </c>
      <c r="X253" s="3">
        <v>250</v>
      </c>
      <c r="Y253" s="3">
        <f>'Risk Analysis - S01'!V254</f>
        <v>0.34198865598232631</v>
      </c>
      <c r="Z253" s="3">
        <f>'Risk Analysis - S10'!V254</f>
        <v>1.5886031524519515</v>
      </c>
      <c r="AA253" s="3">
        <f>'Risk Analysis - S18'!V254</f>
        <v>1.0159634328193023</v>
      </c>
      <c r="AB253" s="3">
        <f>'Risk Analysis - S20'!V254</f>
        <v>4.6129533240720546</v>
      </c>
    </row>
    <row r="254" spans="17:28" x14ac:dyDescent="0.25">
      <c r="Q254" s="3">
        <v>2.4300000000000002</v>
      </c>
      <c r="R254" s="3">
        <f t="shared" si="44"/>
        <v>0</v>
      </c>
      <c r="S254" s="3">
        <f t="shared" si="45"/>
        <v>7.0914841024061204E-5</v>
      </c>
      <c r="T254" s="3">
        <f t="shared" si="46"/>
        <v>0</v>
      </c>
      <c r="U254" s="3">
        <f t="shared" si="47"/>
        <v>0.53287468050636289</v>
      </c>
      <c r="X254" s="3">
        <v>251</v>
      </c>
      <c r="Y254" s="3">
        <f>'Risk Analysis - S01'!V255</f>
        <v>0.29417005941162444</v>
      </c>
      <c r="Z254" s="3">
        <f>'Risk Analysis - S10'!V255</f>
        <v>1.1309486172295142</v>
      </c>
      <c r="AA254" s="3">
        <f>'Risk Analysis - S18'!V255</f>
        <v>0.75890002664015399</v>
      </c>
      <c r="AB254" s="3">
        <f>'Risk Analysis - S20'!V255</f>
        <v>2.7084540657334908</v>
      </c>
    </row>
    <row r="255" spans="17:28" x14ac:dyDescent="0.25">
      <c r="Q255" s="3">
        <v>2.44</v>
      </c>
      <c r="R255" s="3">
        <f t="shared" si="44"/>
        <v>0</v>
      </c>
      <c r="S255" s="3">
        <f t="shared" si="45"/>
        <v>6.4208650803365686E-5</v>
      </c>
      <c r="T255" s="3">
        <f t="shared" si="46"/>
        <v>0</v>
      </c>
      <c r="U255" s="3">
        <f t="shared" si="47"/>
        <v>0.53007786624670461</v>
      </c>
      <c r="X255" s="3">
        <v>252</v>
      </c>
      <c r="Y255" s="3">
        <f>'Risk Analysis - S01'!V256</f>
        <v>0.2468336986939331</v>
      </c>
      <c r="Z255" s="3">
        <f>'Risk Analysis - S10'!V256</f>
        <v>0.6950402275317944</v>
      </c>
      <c r="AA255" s="3">
        <f>'Risk Analysis - S18'!V256</f>
        <v>0.54965214977002808</v>
      </c>
      <c r="AB255" s="3">
        <f>'Risk Analysis - S20'!V256</f>
        <v>2.0136610516513103</v>
      </c>
    </row>
    <row r="256" spans="17:28" x14ac:dyDescent="0.25">
      <c r="Q256" s="3">
        <v>2.4500000000000002</v>
      </c>
      <c r="R256" s="3">
        <f t="shared" si="44"/>
        <v>0</v>
      </c>
      <c r="S256" s="3">
        <f t="shared" si="45"/>
        <v>5.8103445723989289E-5</v>
      </c>
      <c r="T256" s="3">
        <f t="shared" si="46"/>
        <v>0</v>
      </c>
      <c r="U256" s="3">
        <f t="shared" si="47"/>
        <v>0.52727956729921965</v>
      </c>
      <c r="X256" s="3">
        <v>253</v>
      </c>
      <c r="Y256" s="3">
        <f>'Risk Analysis - S01'!V257</f>
        <v>0.29944027495493553</v>
      </c>
      <c r="Z256" s="3">
        <f>'Risk Analysis - S10'!V257</f>
        <v>1.1862079681674189</v>
      </c>
      <c r="AA256" s="3">
        <f>'Risk Analysis - S18'!V257</f>
        <v>0.79995587859485862</v>
      </c>
      <c r="AB256" s="3">
        <f>'Risk Analysis - S20'!V257</f>
        <v>3.2155907580073011</v>
      </c>
    </row>
    <row r="257" spans="17:28" x14ac:dyDescent="0.25">
      <c r="Q257" s="3">
        <v>2.46</v>
      </c>
      <c r="R257" s="3">
        <f t="shared" si="44"/>
        <v>0</v>
      </c>
      <c r="S257" s="3">
        <f t="shared" si="45"/>
        <v>5.2548707795252447E-5</v>
      </c>
      <c r="T257" s="3">
        <f t="shared" si="46"/>
        <v>0</v>
      </c>
      <c r="U257" s="3">
        <f t="shared" si="47"/>
        <v>0.52447992133761812</v>
      </c>
      <c r="X257" s="3">
        <v>254</v>
      </c>
      <c r="Y257" s="3">
        <f>'Risk Analysis - S01'!V258</f>
        <v>0.33966370832898302</v>
      </c>
      <c r="Z257" s="3">
        <f>'Risk Analysis - S10'!V258</f>
        <v>1.5738685559376604</v>
      </c>
      <c r="AA257" s="3">
        <f>'Risk Analysis - S18'!V258</f>
        <v>1.0233078891658232</v>
      </c>
      <c r="AB257" s="3">
        <f>'Risk Analysis - S20'!V258</f>
        <v>5.2136489771233867</v>
      </c>
    </row>
    <row r="258" spans="17:28" x14ac:dyDescent="0.25">
      <c r="Q258" s="3">
        <v>2.4700000000000002</v>
      </c>
      <c r="R258" s="3">
        <f t="shared" si="44"/>
        <v>0</v>
      </c>
      <c r="S258" s="3">
        <f t="shared" si="45"/>
        <v>4.7497842118882083E-5</v>
      </c>
      <c r="T258" s="3">
        <f t="shared" si="46"/>
        <v>0</v>
      </c>
      <c r="U258" s="3">
        <f t="shared" si="47"/>
        <v>0.52167906623514493</v>
      </c>
      <c r="X258" s="3">
        <v>255</v>
      </c>
      <c r="Y258" s="3">
        <f>'Risk Analysis - S01'!V259</f>
        <v>0.23809982800609189</v>
      </c>
      <c r="Z258" s="3">
        <f>'Risk Analysis - S10'!V259</f>
        <v>0.60450479751166575</v>
      </c>
      <c r="AA258" s="3">
        <f>'Risk Analysis - S18'!V259</f>
        <v>0.4843622018625362</v>
      </c>
      <c r="AB258" s="3">
        <f>'Risk Analysis - S20'!V259</f>
        <v>1.4545151695932077</v>
      </c>
    </row>
    <row r="259" spans="17:28" x14ac:dyDescent="0.25">
      <c r="Q259" s="3">
        <v>2.48</v>
      </c>
      <c r="R259" s="3">
        <f t="shared" si="44"/>
        <v>0</v>
      </c>
      <c r="S259" s="3">
        <f t="shared" si="45"/>
        <v>4.2907902290778566E-5</v>
      </c>
      <c r="T259" s="3">
        <f t="shared" si="46"/>
        <v>0</v>
      </c>
      <c r="U259" s="3">
        <f t="shared" si="47"/>
        <v>0.51887714004421248</v>
      </c>
      <c r="X259" s="3">
        <v>256</v>
      </c>
      <c r="Y259" s="3">
        <f>'Risk Analysis - S01'!V260</f>
        <v>0.29658517392576694</v>
      </c>
      <c r="Z259" s="3">
        <f>'Risk Analysis - S10'!V260</f>
        <v>1.152067736207012</v>
      </c>
      <c r="AA259" s="3">
        <f>'Risk Analysis - S18'!V260</f>
        <v>0.76661648965705653</v>
      </c>
      <c r="AB259" s="3">
        <f>'Risk Analysis - S20'!V260</f>
        <v>2.6666783356385548</v>
      </c>
    </row>
    <row r="260" spans="17:28" x14ac:dyDescent="0.25">
      <c r="Q260" s="3">
        <v>2.4900000000000002</v>
      </c>
      <c r="R260" s="3">
        <f t="shared" si="44"/>
        <v>0</v>
      </c>
      <c r="S260" s="3">
        <f t="shared" si="45"/>
        <v>3.87393323404428E-5</v>
      </c>
      <c r="T260" s="3">
        <f t="shared" si="46"/>
        <v>0</v>
      </c>
      <c r="U260" s="3">
        <f t="shared" si="47"/>
        <v>0.5160742809759864</v>
      </c>
      <c r="X260" s="3">
        <v>257</v>
      </c>
      <c r="Y260" s="3">
        <f>'Risk Analysis - S01'!V261</f>
        <v>0.28983834826233246</v>
      </c>
      <c r="Z260" s="3">
        <f>'Risk Analysis - S10'!V261</f>
        <v>1.1003570414432164</v>
      </c>
      <c r="AA260" s="3">
        <f>'Risk Analysis - S18'!V261</f>
        <v>0.76429750663423124</v>
      </c>
      <c r="AB260" s="3">
        <f>'Risk Analysis - S20'!V261</f>
        <v>3.2519793230383796</v>
      </c>
    </row>
    <row r="261" spans="17:28" x14ac:dyDescent="0.25">
      <c r="Q261" s="3">
        <v>2.5</v>
      </c>
      <c r="R261" s="3">
        <f t="shared" si="44"/>
        <v>0</v>
      </c>
      <c r="S261" s="3">
        <f t="shared" si="45"/>
        <v>3.4955724445451253E-5</v>
      </c>
      <c r="T261" s="3">
        <f t="shared" si="46"/>
        <v>0</v>
      </c>
      <c r="U261" s="3">
        <f t="shared" si="47"/>
        <v>0.51327062737993434</v>
      </c>
      <c r="X261" s="3">
        <v>258</v>
      </c>
      <c r="Y261" s="3">
        <f>'Risk Analysis - S01'!V262</f>
        <v>0.27871616776335506</v>
      </c>
      <c r="Z261" s="3">
        <f>'Risk Analysis - S10'!V262</f>
        <v>0.98466678811015884</v>
      </c>
      <c r="AA261" s="3">
        <f>'Risk Analysis - S18'!V262</f>
        <v>0.6801042472242238</v>
      </c>
      <c r="AB261" s="3">
        <f>'Risk Analysis - S20'!V262</f>
        <v>2.2908320273735288</v>
      </c>
    </row>
    <row r="262" spans="17:28" x14ac:dyDescent="0.25">
      <c r="Q262" s="3">
        <v>2.5099999999999998</v>
      </c>
      <c r="R262" s="3">
        <f t="shared" si="44"/>
        <v>0</v>
      </c>
      <c r="S262" s="3">
        <f t="shared" ref="S262:S325" si="48">1-_xlfn.NORM.DIST(Q262,$R$4,$S$4,TRUE)</f>
        <v>3.1523591670135076E-5</v>
      </c>
      <c r="T262" s="3">
        <f t="shared" ref="T262:T325" si="49">1-_xlfn.NORM.DIST(Q262,$R$5,$S$5,TRUE)</f>
        <v>0</v>
      </c>
      <c r="U262" s="3">
        <f t="shared" ref="U262:U325" si="50">1-_xlfn.NORM.DIST(Q262,$R$6,$S$6,TRUE)</f>
        <v>0.51046631772333861</v>
      </c>
      <c r="X262" s="3">
        <v>259</v>
      </c>
      <c r="Y262" s="3">
        <f>'Risk Analysis - S01'!V263</f>
        <v>0.23026192178821359</v>
      </c>
      <c r="Z262" s="3">
        <f>'Risk Analysis - S10'!V263</f>
        <v>0.53847780189771466</v>
      </c>
      <c r="AA262" s="3">
        <f>'Risk Analysis - S18'!V263</f>
        <v>0.46595104131395798</v>
      </c>
      <c r="AB262" s="3">
        <f>'Risk Analysis - S20'!V263</f>
        <v>1.5465133817827281</v>
      </c>
    </row>
    <row r="263" spans="17:28" x14ac:dyDescent="0.25">
      <c r="Q263" s="3">
        <v>2.52</v>
      </c>
      <c r="R263" s="3">
        <f t="shared" si="44"/>
        <v>0</v>
      </c>
      <c r="S263" s="3">
        <f t="shared" si="48"/>
        <v>2.84121549964933E-5</v>
      </c>
      <c r="T263" s="3">
        <f t="shared" si="49"/>
        <v>0</v>
      </c>
      <c r="U263" s="3">
        <f t="shared" si="50"/>
        <v>0.50766149057078114</v>
      </c>
      <c r="X263" s="3">
        <v>260</v>
      </c>
      <c r="Y263" s="3">
        <f>'Risk Analysis - S01'!V264</f>
        <v>0.22511947925562834</v>
      </c>
      <c r="Z263" s="3">
        <f>'Risk Analysis - S10'!V264</f>
        <v>0.48651345106420318</v>
      </c>
      <c r="AA263" s="3">
        <f>'Risk Analysis - S18'!V264</f>
        <v>0.43105221962452894</v>
      </c>
      <c r="AB263" s="3">
        <f>'Risk Analysis - S20'!V264</f>
        <v>1.2913016877517891</v>
      </c>
    </row>
    <row r="264" spans="17:28" x14ac:dyDescent="0.25">
      <c r="Q264" s="3">
        <v>2.5299999999999998</v>
      </c>
      <c r="R264" s="3">
        <f t="shared" si="44"/>
        <v>0</v>
      </c>
      <c r="S264" s="3">
        <f t="shared" si="48"/>
        <v>2.5593143933910767E-5</v>
      </c>
      <c r="T264" s="3">
        <f t="shared" si="49"/>
        <v>0</v>
      </c>
      <c r="U264" s="3">
        <f t="shared" si="50"/>
        <v>0.50485628456360365</v>
      </c>
      <c r="X264" s="3">
        <v>261</v>
      </c>
      <c r="Y264" s="3">
        <f>'Risk Analysis - S01'!V265</f>
        <v>0.22367136678900812</v>
      </c>
      <c r="Z264" s="3">
        <f>'Risk Analysis - S10'!V265</f>
        <v>0.48348330582244858</v>
      </c>
      <c r="AA264" s="3">
        <f>'Risk Analysis - S18'!V265</f>
        <v>0.45185513258040616</v>
      </c>
      <c r="AB264" s="3">
        <f>'Risk Analysis - S20'!V265</f>
        <v>1.6230426250081247</v>
      </c>
    </row>
    <row r="265" spans="17:28" x14ac:dyDescent="0.25">
      <c r="Q265" s="3">
        <v>2.54</v>
      </c>
      <c r="R265" s="3">
        <f t="shared" si="44"/>
        <v>0</v>
      </c>
      <c r="S265" s="3">
        <f t="shared" si="48"/>
        <v>2.3040610013458362E-5</v>
      </c>
      <c r="T265" s="3">
        <f t="shared" si="49"/>
        <v>0</v>
      </c>
      <c r="U265" s="3">
        <f t="shared" si="50"/>
        <v>0.50205083839934894</v>
      </c>
      <c r="X265" s="3">
        <v>262</v>
      </c>
      <c r="Y265" s="3">
        <f>'Risk Analysis - S01'!V266</f>
        <v>0.25874673538042464</v>
      </c>
      <c r="Z265" s="3">
        <f>'Risk Analysis - S10'!V266</f>
        <v>0.80331034992577599</v>
      </c>
      <c r="AA265" s="3">
        <f>'Risk Analysis - S18'!V266</f>
        <v>0.5985276007921021</v>
      </c>
      <c r="AB265" s="3">
        <f>'Risk Analysis - S20'!V266</f>
        <v>2.1440673539044202</v>
      </c>
    </row>
    <row r="266" spans="17:28" x14ac:dyDescent="0.25">
      <c r="Q266" s="3">
        <v>2.5499999999999998</v>
      </c>
      <c r="R266" s="3">
        <f t="shared" si="44"/>
        <v>0</v>
      </c>
      <c r="S266" s="3">
        <f t="shared" si="48"/>
        <v>2.0730752492092996E-5</v>
      </c>
      <c r="T266" s="3">
        <f t="shared" si="49"/>
        <v>0</v>
      </c>
      <c r="U266" s="3">
        <f t="shared" si="50"/>
        <v>0.49924529081118918</v>
      </c>
      <c r="X266" s="3">
        <v>263</v>
      </c>
      <c r="Y266" s="3">
        <f>'Risk Analysis - S01'!V267</f>
        <v>0.24143154659540539</v>
      </c>
      <c r="Z266" s="3">
        <f>'Risk Analysis - S10'!V267</f>
        <v>0.64526650642445105</v>
      </c>
      <c r="AA266" s="3">
        <f>'Risk Analysis - S18'!V267</f>
        <v>0.5257017650752378</v>
      </c>
      <c r="AB266" s="3">
        <f>'Risk Analysis - S20'!V267</f>
        <v>1.914375258469369</v>
      </c>
    </row>
    <row r="267" spans="17:28" x14ac:dyDescent="0.25">
      <c r="Q267" s="3">
        <v>2.56</v>
      </c>
      <c r="R267" s="3">
        <f t="shared" si="44"/>
        <v>0</v>
      </c>
      <c r="S267" s="3">
        <f t="shared" si="48"/>
        <v>1.8641755616610745E-5</v>
      </c>
      <c r="T267" s="3">
        <f t="shared" si="49"/>
        <v>0</v>
      </c>
      <c r="U267" s="3">
        <f t="shared" si="50"/>
        <v>0.49643978054734317</v>
      </c>
      <c r="X267" s="3">
        <v>264</v>
      </c>
      <c r="Y267" s="3">
        <f>'Risk Analysis - S01'!V268</f>
        <v>0.21647745271371863</v>
      </c>
      <c r="Z267" s="3">
        <f>'Risk Analysis - S10'!V268</f>
        <v>0.39678555716316866</v>
      </c>
      <c r="AA267" s="3">
        <f>'Risk Analysis - S18'!V268</f>
        <v>0.366067333810633</v>
      </c>
      <c r="AB267" s="3">
        <f>'Risk Analysis - S20'!V268</f>
        <v>0.85909224852599031</v>
      </c>
    </row>
    <row r="268" spans="17:28" x14ac:dyDescent="0.25">
      <c r="Q268" s="3">
        <v>2.57</v>
      </c>
      <c r="R268" s="3">
        <f t="shared" si="44"/>
        <v>0</v>
      </c>
      <c r="S268" s="3">
        <f t="shared" si="48"/>
        <v>1.6753636815747264E-5</v>
      </c>
      <c r="T268" s="3">
        <f t="shared" si="49"/>
        <v>0</v>
      </c>
      <c r="U268" s="3">
        <f t="shared" si="50"/>
        <v>0.49363444635049292</v>
      </c>
      <c r="X268" s="3">
        <v>265</v>
      </c>
      <c r="Y268" s="3">
        <f>'Risk Analysis - S01'!V269</f>
        <v>0.26902063060159698</v>
      </c>
      <c r="Z268" s="3">
        <f>'Risk Analysis - S10'!V269</f>
        <v>0.89127852640398986</v>
      </c>
      <c r="AA268" s="3">
        <f>'Risk Analysis - S18'!V269</f>
        <v>0.6264101765466028</v>
      </c>
      <c r="AB268" s="3">
        <f>'Risk Analysis - S20'!V269</f>
        <v>1.9622038942994946</v>
      </c>
    </row>
    <row r="269" spans="17:28" x14ac:dyDescent="0.25">
      <c r="Q269" s="3">
        <v>2.58</v>
      </c>
      <c r="R269" s="3">
        <f t="shared" ref="R269:R332" si="51">1-_xlfn.NORM.DIST(Q269,$R$3,$S$3,TRUE)</f>
        <v>0</v>
      </c>
      <c r="S269" s="3">
        <f t="shared" si="48"/>
        <v>1.50481052126894E-5</v>
      </c>
      <c r="T269" s="3">
        <f t="shared" si="49"/>
        <v>0</v>
      </c>
      <c r="U269" s="3">
        <f t="shared" si="50"/>
        <v>0.49082942693719867</v>
      </c>
      <c r="X269" s="3">
        <v>266</v>
      </c>
      <c r="Y269" s="3">
        <f>'Risk Analysis - S01'!V270</f>
        <v>0.25114202380472211</v>
      </c>
      <c r="Z269" s="3">
        <f>'Risk Analysis - S10'!V270</f>
        <v>0.72649569975142025</v>
      </c>
      <c r="AA269" s="3">
        <f>'Risk Analysis - S18'!V270</f>
        <v>0.54700037498050214</v>
      </c>
      <c r="AB269" s="3">
        <f>'Risk Analysis - S20'!V270</f>
        <v>1.7213215803564121</v>
      </c>
    </row>
    <row r="270" spans="17:28" x14ac:dyDescent="0.25">
      <c r="Q270" s="3">
        <v>2.59</v>
      </c>
      <c r="R270" s="3">
        <f t="shared" si="51"/>
        <v>0</v>
      </c>
      <c r="S270" s="3">
        <f t="shared" si="48"/>
        <v>1.3508429873576588E-5</v>
      </c>
      <c r="T270" s="3">
        <f t="shared" si="49"/>
        <v>0</v>
      </c>
      <c r="U270" s="3">
        <f t="shared" si="50"/>
        <v>0.48802486097732256</v>
      </c>
      <c r="X270" s="3">
        <v>267</v>
      </c>
      <c r="Y270" s="3">
        <f>'Risk Analysis - S01'!V271</f>
        <v>0.22950882123760263</v>
      </c>
      <c r="Z270" s="3">
        <f>'Risk Analysis - S10'!V271</f>
        <v>0.52722054549226138</v>
      </c>
      <c r="AA270" s="3">
        <f>'Risk Analysis - S18'!V271</f>
        <v>0.45121211137974987</v>
      </c>
      <c r="AB270" s="3">
        <f>'Risk Analysis - S20'!V271</f>
        <v>1.3787337384195621</v>
      </c>
    </row>
    <row r="271" spans="17:28" x14ac:dyDescent="0.25">
      <c r="Q271" s="3">
        <v>2.6</v>
      </c>
      <c r="R271" s="3">
        <f t="shared" si="51"/>
        <v>0</v>
      </c>
      <c r="S271" s="3">
        <f t="shared" si="48"/>
        <v>1.2119317229442039E-5</v>
      </c>
      <c r="T271" s="3">
        <f t="shared" si="49"/>
        <v>0</v>
      </c>
      <c r="U271" s="3">
        <f t="shared" si="50"/>
        <v>0.48522088707346245</v>
      </c>
      <c r="X271" s="3">
        <v>268</v>
      </c>
      <c r="Y271" s="3">
        <f>'Risk Analysis - S01'!V272</f>
        <v>0.22307558279387105</v>
      </c>
      <c r="Z271" s="3">
        <f>'Risk Analysis - S10'!V272</f>
        <v>0.47108392988386594</v>
      </c>
      <c r="AA271" s="3">
        <f>'Risk Analysis - S18'!V272</f>
        <v>0.43097222786267164</v>
      </c>
      <c r="AB271" s="3">
        <f>'Risk Analysis - S20'!V272</f>
        <v>1.3644028922362972</v>
      </c>
    </row>
    <row r="272" spans="17:28" x14ac:dyDescent="0.25">
      <c r="Q272" s="3">
        <v>2.61</v>
      </c>
      <c r="R272" s="3">
        <f t="shared" si="51"/>
        <v>0</v>
      </c>
      <c r="S272" s="3">
        <f t="shared" si="48"/>
        <v>1.086679713158123E-5</v>
      </c>
      <c r="T272" s="3">
        <f t="shared" si="49"/>
        <v>0</v>
      </c>
      <c r="U272" s="3">
        <f t="shared" si="50"/>
        <v>0.48241764374040352</v>
      </c>
      <c r="X272" s="3">
        <v>269</v>
      </c>
      <c r="Y272" s="3">
        <f>'Risk Analysis - S01'!V273</f>
        <v>0.26896955163584729</v>
      </c>
      <c r="Z272" s="3">
        <f>'Risk Analysis - S10'!V273</f>
        <v>0.89686064444365221</v>
      </c>
      <c r="AA272" s="3">
        <f>'Risk Analysis - S18'!V273</f>
        <v>0.64216215067719884</v>
      </c>
      <c r="AB272" s="3">
        <f>'Risk Analysis - S20'!V273</f>
        <v>2.265949886544345</v>
      </c>
    </row>
    <row r="273" spans="17:28" x14ac:dyDescent="0.25">
      <c r="Q273" s="3">
        <v>2.62</v>
      </c>
      <c r="R273" s="3">
        <f t="shared" si="51"/>
        <v>0</v>
      </c>
      <c r="S273" s="3">
        <f t="shared" si="48"/>
        <v>9.7381170257593297E-6</v>
      </c>
      <c r="T273" s="3">
        <f t="shared" si="49"/>
        <v>0</v>
      </c>
      <c r="U273" s="3">
        <f t="shared" si="50"/>
        <v>0.4796152693845902</v>
      </c>
      <c r="X273" s="3">
        <v>270</v>
      </c>
      <c r="Y273" s="3">
        <f>'Risk Analysis - S01'!V274</f>
        <v>0.30489091949812197</v>
      </c>
      <c r="Z273" s="3">
        <f>'Risk Analysis - S10'!V274</f>
        <v>1.236866399112712</v>
      </c>
      <c r="AA273" s="3">
        <f>'Risk Analysis - S18'!V274</f>
        <v>0.82527729306796382</v>
      </c>
      <c r="AB273" s="3">
        <f>'Risk Analysis - S20'!V274</f>
        <v>3.3204547842972976</v>
      </c>
    </row>
    <row r="274" spans="17:28" x14ac:dyDescent="0.25">
      <c r="Q274" s="3">
        <v>2.63</v>
      </c>
      <c r="R274" s="3">
        <f t="shared" si="51"/>
        <v>0</v>
      </c>
      <c r="S274" s="3">
        <f t="shared" si="48"/>
        <v>8.7216437495429844E-6</v>
      </c>
      <c r="T274" s="3">
        <f t="shared" si="49"/>
        <v>0</v>
      </c>
      <c r="U274" s="3">
        <f t="shared" si="50"/>
        <v>0.4768139022836263</v>
      </c>
      <c r="X274" s="3">
        <v>271</v>
      </c>
      <c r="Y274" s="3">
        <f>'Risk Analysis - S01'!V275</f>
        <v>0.2315203771636796</v>
      </c>
      <c r="Z274" s="3">
        <f>'Risk Analysis - S10'!V275</f>
        <v>0.5548131115727345</v>
      </c>
      <c r="AA274" s="3">
        <f>'Risk Analysis - S18'!V275</f>
        <v>0.48404414669518031</v>
      </c>
      <c r="AB274" s="3">
        <f>'Risk Analysis - S20'!V275</f>
        <v>1.7549668786171053</v>
      </c>
    </row>
    <row r="275" spans="17:28" x14ac:dyDescent="0.25">
      <c r="Q275" s="3">
        <v>2.6400000000000099</v>
      </c>
      <c r="R275" s="3">
        <f t="shared" si="51"/>
        <v>0</v>
      </c>
      <c r="S275" s="3">
        <f t="shared" si="48"/>
        <v>7.8067724819108619E-6</v>
      </c>
      <c r="T275" s="3">
        <f t="shared" si="49"/>
        <v>0</v>
      </c>
      <c r="U275" s="3">
        <f t="shared" si="50"/>
        <v>0.47401368056580306</v>
      </c>
      <c r="X275" s="3">
        <v>272</v>
      </c>
      <c r="Y275" s="3">
        <f>'Risk Analysis - S01'!V276</f>
        <v>0.31151751509684811</v>
      </c>
      <c r="Z275" s="3">
        <f>'Risk Analysis - S10'!V276</f>
        <v>1.3001696758086754</v>
      </c>
      <c r="AA275" s="3">
        <f>'Risk Analysis - S18'!V276</f>
        <v>0.86059044395636175</v>
      </c>
      <c r="AB275" s="3">
        <f>'Risk Analysis - S20'!V276</f>
        <v>3.5735614184839744</v>
      </c>
    </row>
    <row r="276" spans="17:28" x14ac:dyDescent="0.25">
      <c r="Q276" s="3">
        <v>2.65</v>
      </c>
      <c r="R276" s="3">
        <f t="shared" si="51"/>
        <v>0</v>
      </c>
      <c r="S276" s="3">
        <f t="shared" si="48"/>
        <v>6.9838423969459384E-6</v>
      </c>
      <c r="T276" s="3">
        <f t="shared" si="49"/>
        <v>0</v>
      </c>
      <c r="U276" s="3">
        <f t="shared" si="50"/>
        <v>0.4712147421896814</v>
      </c>
      <c r="X276" s="3">
        <v>273</v>
      </c>
      <c r="Y276" s="3">
        <f>'Risk Analysis - S01'!V277</f>
        <v>0.21158751766573233</v>
      </c>
      <c r="Z276" s="3">
        <f>'Risk Analysis - S10'!V277</f>
        <v>0.35996029851691203</v>
      </c>
      <c r="AA276" s="3">
        <f>'Risk Analysis - S18'!V277</f>
        <v>0.36611146525079796</v>
      </c>
      <c r="AB276" s="3">
        <f>'Risk Analysis - S20'!V277</f>
        <v>0.97526468168766112</v>
      </c>
    </row>
    <row r="277" spans="17:28" x14ac:dyDescent="0.25">
      <c r="Q277" s="3">
        <v>2.6600000000000099</v>
      </c>
      <c r="R277" s="3">
        <f t="shared" si="51"/>
        <v>0</v>
      </c>
      <c r="S277" s="3">
        <f t="shared" si="48"/>
        <v>6.2440585928413839E-6</v>
      </c>
      <c r="T277" s="3">
        <f t="shared" si="49"/>
        <v>0</v>
      </c>
      <c r="U277" s="3">
        <f t="shared" si="50"/>
        <v>0.46841722492367166</v>
      </c>
      <c r="X277" s="3">
        <v>274</v>
      </c>
      <c r="Y277" s="3">
        <f>'Risk Analysis - S01'!V278</f>
        <v>0.27668188853780518</v>
      </c>
      <c r="Z277" s="3">
        <f>'Risk Analysis - S10'!V278</f>
        <v>0.96197492550112751</v>
      </c>
      <c r="AA277" s="3">
        <f>'Risk Analysis - S18'!V278</f>
        <v>0.66066136559731337</v>
      </c>
      <c r="AB277" s="3">
        <f>'Risk Analysis - S20'!V278</f>
        <v>2.0585337398812067</v>
      </c>
    </row>
    <row r="278" spans="17:28" x14ac:dyDescent="0.25">
      <c r="Q278" s="3">
        <v>2.67</v>
      </c>
      <c r="R278" s="3">
        <f t="shared" si="51"/>
        <v>0</v>
      </c>
      <c r="S278" s="3">
        <f t="shared" si="48"/>
        <v>5.5794198909886461E-6</v>
      </c>
      <c r="T278" s="3">
        <f t="shared" si="49"/>
        <v>0</v>
      </c>
      <c r="U278" s="3">
        <f t="shared" si="50"/>
        <v>0.4656212663257322</v>
      </c>
      <c r="X278" s="3">
        <v>275</v>
      </c>
      <c r="Y278" s="3">
        <f>'Risk Analysis - S01'!V279</f>
        <v>0.25828044201008976</v>
      </c>
      <c r="Z278" s="3">
        <f>'Risk Analysis - S10'!V279</f>
        <v>0.79044334359814361</v>
      </c>
      <c r="AA278" s="3">
        <f>'Risk Analysis - S18'!V279</f>
        <v>0.57383472341638775</v>
      </c>
      <c r="AB278" s="3">
        <f>'Risk Analysis - S20'!V279</f>
        <v>1.7405606816639874</v>
      </c>
    </row>
    <row r="279" spans="17:28" x14ac:dyDescent="0.25">
      <c r="Q279" s="3">
        <v>2.6800000000000099</v>
      </c>
      <c r="R279" s="3">
        <f t="shared" si="51"/>
        <v>0</v>
      </c>
      <c r="S279" s="3">
        <f t="shared" si="48"/>
        <v>4.9826521175688754E-6</v>
      </c>
      <c r="T279" s="3">
        <f t="shared" si="49"/>
        <v>0</v>
      </c>
      <c r="U279" s="3">
        <f t="shared" si="50"/>
        <v>0.46282700372303376</v>
      </c>
      <c r="X279" s="3">
        <v>276</v>
      </c>
      <c r="Y279" s="3">
        <f>'Risk Analysis - S01'!V280</f>
        <v>0.2776157248968969</v>
      </c>
      <c r="Z279" s="3">
        <f>'Risk Analysis - S10'!V280</f>
        <v>0.98721435096783594</v>
      </c>
      <c r="AA279" s="3">
        <f>'Risk Analysis - S18'!V280</f>
        <v>0.70871662224384147</v>
      </c>
      <c r="AB279" s="3">
        <f>'Risk Analysis - S20'!V280</f>
        <v>3.0165936556283506</v>
      </c>
    </row>
    <row r="280" spans="17:28" x14ac:dyDescent="0.25">
      <c r="Q280" s="3">
        <v>2.6900000000000102</v>
      </c>
      <c r="R280" s="3">
        <f t="shared" si="51"/>
        <v>0</v>
      </c>
      <c r="S280" s="3">
        <f t="shared" si="48"/>
        <v>4.4471465060480497E-6</v>
      </c>
      <c r="T280" s="3">
        <f t="shared" si="49"/>
        <v>0</v>
      </c>
      <c r="U280" s="3">
        <f t="shared" si="50"/>
        <v>0.4600345741917673</v>
      </c>
      <c r="X280" s="3">
        <v>277</v>
      </c>
      <c r="Y280" s="3">
        <f>'Risk Analysis - S01'!V281</f>
        <v>0.22652044829527276</v>
      </c>
      <c r="Z280" s="3">
        <f>'Risk Analysis - S10'!V281</f>
        <v>0.5100108092796225</v>
      </c>
      <c r="AA280" s="3">
        <f>'Risk Analysis - S18'!V281</f>
        <v>0.46521766248427743</v>
      </c>
      <c r="AB280" s="3">
        <f>'Risk Analysis - S20'!V281</f>
        <v>1.6977452652190212</v>
      </c>
    </row>
    <row r="281" spans="17:28" x14ac:dyDescent="0.25">
      <c r="Q281" s="3">
        <v>2.7000000000000099</v>
      </c>
      <c r="R281" s="3">
        <f t="shared" si="51"/>
        <v>0</v>
      </c>
      <c r="S281" s="3">
        <f t="shared" si="48"/>
        <v>3.9669028706335041E-6</v>
      </c>
      <c r="T281" s="3">
        <f t="shared" si="49"/>
        <v>0</v>
      </c>
      <c r="U281" s="3">
        <f t="shared" si="50"/>
        <v>0.45724411453694158</v>
      </c>
      <c r="X281" s="3">
        <v>278</v>
      </c>
      <c r="Y281" s="3">
        <f>'Risk Analysis - S01'!V282</f>
        <v>0.31883948645388926</v>
      </c>
      <c r="Z281" s="3">
        <f>'Risk Analysis - S10'!V282</f>
        <v>1.3737754437381662</v>
      </c>
      <c r="AA281" s="3">
        <f>'Risk Analysis - S18'!V282</f>
        <v>0.9092701841718811</v>
      </c>
      <c r="AB281" s="3">
        <f>'Risk Analysis - S20'!V282</f>
        <v>4.1612199392419607</v>
      </c>
    </row>
    <row r="282" spans="17:28" x14ac:dyDescent="0.25">
      <c r="Q282" s="3">
        <v>2.7100000000000102</v>
      </c>
      <c r="R282" s="3">
        <f t="shared" si="51"/>
        <v>0</v>
      </c>
      <c r="S282" s="3">
        <f t="shared" si="48"/>
        <v>3.5364772265067401E-6</v>
      </c>
      <c r="T282" s="3">
        <f t="shared" si="49"/>
        <v>0</v>
      </c>
      <c r="U282" s="3">
        <f t="shared" si="50"/>
        <v>0.45445576127229104</v>
      </c>
      <c r="X282" s="3">
        <v>279</v>
      </c>
      <c r="Y282" s="3">
        <f>'Risk Analysis - S01'!V283</f>
        <v>0.23402902863886138</v>
      </c>
      <c r="Z282" s="3">
        <f>'Risk Analysis - S10'!V283</f>
        <v>0.55943019426141116</v>
      </c>
      <c r="AA282" s="3">
        <f>'Risk Analysis - S18'!V283</f>
        <v>0.44633704968692067</v>
      </c>
      <c r="AB282" s="3">
        <f>'Risk Analysis - S20'!V283</f>
        <v>1.1407717814248861</v>
      </c>
    </row>
    <row r="283" spans="17:28" x14ac:dyDescent="0.25">
      <c r="Q283" s="3">
        <v>2.72000000000001</v>
      </c>
      <c r="R283" s="3">
        <f t="shared" si="51"/>
        <v>0</v>
      </c>
      <c r="S283" s="3">
        <f t="shared" si="48"/>
        <v>3.15093354841256E-6</v>
      </c>
      <c r="T283" s="3">
        <f t="shared" si="49"/>
        <v>0</v>
      </c>
      <c r="U283" s="3">
        <f t="shared" si="50"/>
        <v>0.45166965060024034</v>
      </c>
      <c r="X283" s="3">
        <v>280</v>
      </c>
      <c r="Y283" s="3">
        <f>'Risk Analysis - S01'!V284</f>
        <v>0.30399779267006899</v>
      </c>
      <c r="Z283" s="3">
        <f>'Risk Analysis - S10'!V284</f>
        <v>1.2200380909524424</v>
      </c>
      <c r="AA283" s="3">
        <f>'Risk Analysis - S18'!V284</f>
        <v>0.79861657146699971</v>
      </c>
      <c r="AB283" s="3">
        <f>'Risk Analysis - S20'!V284</f>
        <v>2.7279742735224102</v>
      </c>
    </row>
    <row r="284" spans="17:28" x14ac:dyDescent="0.25">
      <c r="Q284" s="3">
        <v>2.7300000000000102</v>
      </c>
      <c r="R284" s="3">
        <f t="shared" si="51"/>
        <v>0</v>
      </c>
      <c r="S284" s="3">
        <f t="shared" si="48"/>
        <v>2.8057993755048471E-6</v>
      </c>
      <c r="T284" s="3">
        <f t="shared" si="49"/>
        <v>0</v>
      </c>
      <c r="U284" s="3">
        <f t="shared" si="50"/>
        <v>0.44888591839194691</v>
      </c>
      <c r="X284" s="3">
        <v>281</v>
      </c>
      <c r="Y284" s="3">
        <f>'Risk Analysis - S01'!V285</f>
        <v>0.2068796512729513</v>
      </c>
      <c r="Z284" s="3">
        <f>'Risk Analysis - S10'!V285</f>
        <v>0.31846827828327606</v>
      </c>
      <c r="AA284" s="3">
        <f>'Risk Analysis - S18'!V285</f>
        <v>0.35021473445320805</v>
      </c>
      <c r="AB284" s="3">
        <f>'Risk Analysis - S20'!V285</f>
        <v>0.92073315757633245</v>
      </c>
    </row>
    <row r="285" spans="17:28" x14ac:dyDescent="0.25">
      <c r="Q285" s="3">
        <v>2.74000000000001</v>
      </c>
      <c r="R285" s="3">
        <f t="shared" si="51"/>
        <v>0</v>
      </c>
      <c r="S285" s="3">
        <f t="shared" si="48"/>
        <v>2.4970249894451513E-6</v>
      </c>
      <c r="T285" s="3">
        <f t="shared" si="49"/>
        <v>0</v>
      </c>
      <c r="U285" s="3">
        <f t="shared" si="50"/>
        <v>0.44610470016742609</v>
      </c>
      <c r="X285" s="3">
        <v>282</v>
      </c>
      <c r="Y285" s="3">
        <f>'Risk Analysis - S01'!V286</f>
        <v>0.39413563155342357</v>
      </c>
      <c r="Z285" s="3">
        <f>'Risk Analysis - S10'!V286</f>
        <v>2.07692019254059</v>
      </c>
      <c r="AA285" s="3">
        <f>'Risk Analysis - S18'!V286</f>
        <v>1.2678828767244279</v>
      </c>
      <c r="AB285" s="3">
        <f>'Risk Analysis - S20'!V286</f>
        <v>6.0172986428566775</v>
      </c>
    </row>
    <row r="286" spans="17:28" x14ac:dyDescent="0.25">
      <c r="Q286" s="3">
        <v>2.7500000000000102</v>
      </c>
      <c r="R286" s="3">
        <f t="shared" si="51"/>
        <v>0</v>
      </c>
      <c r="S286" s="3">
        <f t="shared" si="48"/>
        <v>2.2209459092925599E-6</v>
      </c>
      <c r="T286" s="3">
        <f t="shared" si="49"/>
        <v>0</v>
      </c>
      <c r="U286" s="3">
        <f t="shared" si="50"/>
        <v>0.44332613107576213</v>
      </c>
      <c r="X286" s="3">
        <v>283</v>
      </c>
      <c r="Y286" s="3">
        <f>'Risk Analysis - S01'!V287</f>
        <v>0.22961570166914214</v>
      </c>
      <c r="Z286" s="3">
        <f>'Risk Analysis - S10'!V287</f>
        <v>0.54315478460268352</v>
      </c>
      <c r="AA286" s="3">
        <f>'Risk Analysis - S18'!V287</f>
        <v>0.49115058086003915</v>
      </c>
      <c r="AB286" s="3">
        <f>'Risk Analysis - S20'!V287</f>
        <v>1.9589206095193483</v>
      </c>
    </row>
    <row r="287" spans="17:28" x14ac:dyDescent="0.25">
      <c r="Q287" s="3">
        <v>2.76000000000001</v>
      </c>
      <c r="R287" s="3">
        <f t="shared" si="51"/>
        <v>0</v>
      </c>
      <c r="S287" s="3">
        <f t="shared" si="48"/>
        <v>1.9742484596019239E-6</v>
      </c>
      <c r="T287" s="3">
        <f t="shared" si="49"/>
        <v>0</v>
      </c>
      <c r="U287" s="3">
        <f t="shared" si="50"/>
        <v>0.44055034587541053</v>
      </c>
      <c r="X287" s="3">
        <v>284</v>
      </c>
      <c r="Y287" s="3">
        <f>'Risk Analysis - S01'!V288</f>
        <v>0.3392919222241732</v>
      </c>
      <c r="Z287" s="3">
        <f>'Risk Analysis - S10'!V288</f>
        <v>1.5552748811911408</v>
      </c>
      <c r="AA287" s="3">
        <f>'Risk Analysis - S18'!V288</f>
        <v>0.9816176811161873</v>
      </c>
      <c r="AB287" s="3">
        <f>'Risk Analysis - S20'!V288</f>
        <v>3.8375687543452508</v>
      </c>
    </row>
    <row r="288" spans="17:28" x14ac:dyDescent="0.25">
      <c r="Q288" s="3">
        <v>2.7700000000000098</v>
      </c>
      <c r="R288" s="3">
        <f t="shared" si="51"/>
        <v>0</v>
      </c>
      <c r="S288" s="3">
        <f t="shared" si="48"/>
        <v>1.7539381865772086E-6</v>
      </c>
      <c r="T288" s="3">
        <f t="shared" si="49"/>
        <v>0</v>
      </c>
      <c r="U288" s="3">
        <f t="shared" si="50"/>
        <v>0.43777747891459651</v>
      </c>
      <c r="X288" s="3">
        <v>285</v>
      </c>
      <c r="Y288" s="3">
        <f>'Risk Analysis - S01'!V289</f>
        <v>0.21583704190631636</v>
      </c>
      <c r="Z288" s="3">
        <f>'Risk Analysis - S10'!V289</f>
        <v>0.40573077264341423</v>
      </c>
      <c r="AA288" s="3">
        <f>'Risk Analysis - S18'!V289</f>
        <v>0.40241889254325669</v>
      </c>
      <c r="AB288" s="3">
        <f>'Risk Analysis - S20'!V289</f>
        <v>1.2552173231829236</v>
      </c>
    </row>
    <row r="289" spans="17:28" x14ac:dyDescent="0.25">
      <c r="Q289" s="3">
        <v>2.78000000000001</v>
      </c>
      <c r="R289" s="3">
        <f t="shared" si="51"/>
        <v>0</v>
      </c>
      <c r="S289" s="3">
        <f t="shared" si="48"/>
        <v>1.5573109092281712E-6</v>
      </c>
      <c r="T289" s="3">
        <f t="shared" si="49"/>
        <v>0</v>
      </c>
      <c r="U289" s="3">
        <f t="shared" si="50"/>
        <v>0.43500766411181346</v>
      </c>
      <c r="X289" s="3">
        <v>286</v>
      </c>
      <c r="Y289" s="3">
        <f>'Risk Analysis - S01'!V290</f>
        <v>0.24308497426013459</v>
      </c>
      <c r="Z289" s="3">
        <f>'Risk Analysis - S10'!V290</f>
        <v>0.66668360935539939</v>
      </c>
      <c r="AA289" s="3">
        <f>'Risk Analysis - S18'!V290</f>
        <v>0.54935436156056927</v>
      </c>
      <c r="AB289" s="3">
        <f>'Risk Analysis - S20'!V290</f>
        <v>2.2315999277117333</v>
      </c>
    </row>
    <row r="290" spans="17:28" x14ac:dyDescent="0.25">
      <c r="Q290" s="3">
        <v>2.7900000000000098</v>
      </c>
      <c r="R290" s="3">
        <f t="shared" si="51"/>
        <v>0</v>
      </c>
      <c r="S290" s="3">
        <f t="shared" si="48"/>
        <v>1.3819262066894211E-6</v>
      </c>
      <c r="T290" s="3">
        <f t="shared" si="49"/>
        <v>0</v>
      </c>
      <c r="U290" s="3">
        <f t="shared" si="50"/>
        <v>0.43224103493642918</v>
      </c>
      <c r="X290" s="3">
        <v>287</v>
      </c>
      <c r="Y290" s="3">
        <f>'Risk Analysis - S01'!V291</f>
        <v>0.25029817196866311</v>
      </c>
      <c r="Z290" s="3">
        <f>'Risk Analysis - S10'!V291</f>
        <v>0.7210993377308097</v>
      </c>
      <c r="AA290" s="3">
        <f>'Risk Analysis - S18'!V291</f>
        <v>0.54953841009801629</v>
      </c>
      <c r="AB290" s="3">
        <f>'Risk Analysis - S20'!V291</f>
        <v>1.8104518575883433</v>
      </c>
    </row>
    <row r="291" spans="17:28" x14ac:dyDescent="0.25">
      <c r="Q291" s="3">
        <v>2.80000000000001</v>
      </c>
      <c r="R291" s="3">
        <f t="shared" si="51"/>
        <v>0</v>
      </c>
      <c r="S291" s="3">
        <f t="shared" si="48"/>
        <v>1.22558315540644E-6</v>
      </c>
      <c r="T291" s="3">
        <f t="shared" si="49"/>
        <v>0</v>
      </c>
      <c r="U291" s="3">
        <f t="shared" si="50"/>
        <v>0.42947772438939824</v>
      </c>
      <c r="X291" s="3">
        <v>288</v>
      </c>
      <c r="Y291" s="3">
        <f>'Risk Analysis - S01'!V292</f>
        <v>0.23296803306861355</v>
      </c>
      <c r="Z291" s="3">
        <f>'Risk Analysis - S10'!V292</f>
        <v>0.56673807249832731</v>
      </c>
      <c r="AA291" s="3">
        <f>'Risk Analysis - S18'!V292</f>
        <v>0.4867314366794675</v>
      </c>
      <c r="AB291" s="3">
        <f>'Risk Analysis - S20'!V292</f>
        <v>1.7276072782423668</v>
      </c>
    </row>
    <row r="292" spans="17:28" x14ac:dyDescent="0.25">
      <c r="Q292" s="3">
        <v>2.8100000000000098</v>
      </c>
      <c r="R292" s="3">
        <f t="shared" si="51"/>
        <v>0</v>
      </c>
      <c r="S292" s="3">
        <f t="shared" si="48"/>
        <v>1.0862981437709252E-6</v>
      </c>
      <c r="T292" s="3">
        <f t="shared" si="49"/>
        <v>0</v>
      </c>
      <c r="U292" s="3">
        <f t="shared" si="50"/>
        <v>0.42671786498409348</v>
      </c>
      <c r="X292" s="3">
        <v>289</v>
      </c>
      <c r="Y292" s="3">
        <f>'Risk Analysis - S01'!V293</f>
        <v>0.21871781599984316</v>
      </c>
      <c r="Z292" s="3">
        <f>'Risk Analysis - S10'!V293</f>
        <v>0.42190526240900822</v>
      </c>
      <c r="AA292" s="3">
        <f>'Risk Analysis - S18'!V293</f>
        <v>0.38782050618906522</v>
      </c>
      <c r="AB292" s="3">
        <f>'Risk Analysis - S20'!V293</f>
        <v>1.0104820367301734</v>
      </c>
    </row>
    <row r="293" spans="17:28" x14ac:dyDescent="0.25">
      <c r="Q293" s="3">
        <v>2.8200000000000101</v>
      </c>
      <c r="R293" s="3">
        <f t="shared" si="51"/>
        <v>0</v>
      </c>
      <c r="S293" s="3">
        <f t="shared" si="48"/>
        <v>9.6228460111369429E-7</v>
      </c>
      <c r="T293" s="3">
        <f t="shared" si="49"/>
        <v>0</v>
      </c>
      <c r="U293" s="3">
        <f t="shared" si="50"/>
        <v>0.42396158872725376</v>
      </c>
      <c r="X293" s="3">
        <v>290</v>
      </c>
      <c r="Y293" s="3">
        <f>'Risk Analysis - S01'!V294</f>
        <v>0.24664815294183862</v>
      </c>
      <c r="Z293" s="3">
        <f>'Risk Analysis - S10'!V294</f>
        <v>0.67753240485571464</v>
      </c>
      <c r="AA293" s="3">
        <f>'Risk Analysis - S18'!V294</f>
        <v>0.50712423657497563</v>
      </c>
      <c r="AB293" s="3">
        <f>'Risk Analysis - S20'!V294</f>
        <v>1.3645733259292137</v>
      </c>
    </row>
    <row r="294" spans="17:28" x14ac:dyDescent="0.25">
      <c r="Q294" s="3">
        <v>2.8300000000000098</v>
      </c>
      <c r="R294" s="3">
        <f t="shared" si="51"/>
        <v>0</v>
      </c>
      <c r="S294" s="3">
        <f t="shared" si="48"/>
        <v>8.5193449073095451E-7</v>
      </c>
      <c r="T294" s="3">
        <f t="shared" si="49"/>
        <v>0</v>
      </c>
      <c r="U294" s="3">
        <f t="shared" si="50"/>
        <v>0.42120902710005725</v>
      </c>
      <c r="X294" s="3">
        <v>291</v>
      </c>
      <c r="Y294" s="3">
        <f>'Risk Analysis - S01'!V295</f>
        <v>0.32781176287979741</v>
      </c>
      <c r="Z294" s="3">
        <f>'Risk Analysis - S10'!V295</f>
        <v>1.4442466374719714</v>
      </c>
      <c r="AA294" s="3">
        <f>'Risk Analysis - S18'!V295</f>
        <v>0.91685148781081549</v>
      </c>
      <c r="AB294" s="3">
        <f>'Risk Analysis - S20'!V295</f>
        <v>3.3048087674682645</v>
      </c>
    </row>
    <row r="295" spans="17:28" x14ac:dyDescent="0.25">
      <c r="Q295" s="3">
        <v>2.8400000000000101</v>
      </c>
      <c r="R295" s="3">
        <f t="shared" si="51"/>
        <v>0</v>
      </c>
      <c r="S295" s="3">
        <f t="shared" si="48"/>
        <v>7.5380142716685583E-7</v>
      </c>
      <c r="T295" s="3">
        <f t="shared" si="49"/>
        <v>0</v>
      </c>
      <c r="U295" s="3">
        <f t="shared" si="50"/>
        <v>0.41846031103932269</v>
      </c>
      <c r="X295" s="3">
        <v>292</v>
      </c>
      <c r="Y295" s="3">
        <f>'Risk Analysis - S01'!V296</f>
        <v>0.3051937361539766</v>
      </c>
      <c r="Z295" s="3">
        <f>'Risk Analysis - S10'!V296</f>
        <v>1.245476636119248</v>
      </c>
      <c r="AA295" s="3">
        <f>'Risk Analysis - S18'!V296</f>
        <v>0.84198432355463726</v>
      </c>
      <c r="AB295" s="3">
        <f>'Risk Analysis - S20'!V296</f>
        <v>3.7523223651065951</v>
      </c>
    </row>
    <row r="296" spans="17:28" x14ac:dyDescent="0.25">
      <c r="Q296" s="3">
        <v>2.8500000000000099</v>
      </c>
      <c r="R296" s="3">
        <f t="shared" si="51"/>
        <v>0</v>
      </c>
      <c r="S296" s="3">
        <f t="shared" si="48"/>
        <v>6.6658528530272321E-7</v>
      </c>
      <c r="T296" s="3">
        <f t="shared" si="49"/>
        <v>0</v>
      </c>
      <c r="U296" s="3">
        <f t="shared" si="50"/>
        <v>0.41571557091884337</v>
      </c>
      <c r="X296" s="3">
        <v>293</v>
      </c>
      <c r="Y296" s="3">
        <f>'Risk Analysis - S01'!V297</f>
        <v>0.27683781242369399</v>
      </c>
      <c r="Z296" s="3">
        <f>'Risk Analysis - S10'!V297</f>
        <v>0.96575364007793607</v>
      </c>
      <c r="AA296" s="3">
        <f>'Risk Analysis - S18'!V297</f>
        <v>0.66753543322510289</v>
      </c>
      <c r="AB296" s="3">
        <f>'Risk Analysis - S20'!V297</f>
        <v>2.1817296557263042</v>
      </c>
    </row>
    <row r="297" spans="17:28" x14ac:dyDescent="0.25">
      <c r="Q297" s="3">
        <v>2.8600000000000101</v>
      </c>
      <c r="R297" s="3">
        <f t="shared" si="51"/>
        <v>0</v>
      </c>
      <c r="S297" s="3">
        <f t="shared" si="48"/>
        <v>5.8911818268114757E-7</v>
      </c>
      <c r="T297" s="3">
        <f t="shared" si="49"/>
        <v>0</v>
      </c>
      <c r="U297" s="3">
        <f t="shared" si="50"/>
        <v>0.41297493653085904</v>
      </c>
      <c r="X297" s="3">
        <v>294</v>
      </c>
      <c r="Y297" s="3">
        <f>'Risk Analysis - S01'!V298</f>
        <v>0.21239417080186412</v>
      </c>
      <c r="Z297" s="3">
        <f>'Risk Analysis - S10'!V298</f>
        <v>0.36563510082157796</v>
      </c>
      <c r="AA297" s="3">
        <f>'Risk Analysis - S18'!V298</f>
        <v>0.36504833508069834</v>
      </c>
      <c r="AB297" s="3">
        <f>'Risk Analysis - S20'!V298</f>
        <v>0.94632265606500687</v>
      </c>
    </row>
    <row r="298" spans="17:28" x14ac:dyDescent="0.25">
      <c r="Q298" s="3">
        <v>2.8700000000000099</v>
      </c>
      <c r="R298" s="3">
        <f t="shared" si="51"/>
        <v>0</v>
      </c>
      <c r="S298" s="3">
        <f t="shared" si="48"/>
        <v>5.2035172037889765E-7</v>
      </c>
      <c r="T298" s="3">
        <f t="shared" si="49"/>
        <v>0</v>
      </c>
      <c r="U298" s="3">
        <f t="shared" si="50"/>
        <v>0.41023853706766933</v>
      </c>
      <c r="X298" s="3">
        <v>295</v>
      </c>
      <c r="Y298" s="3">
        <f>'Risk Analysis - S01'!V299</f>
        <v>0.27812738101364037</v>
      </c>
      <c r="Z298" s="3">
        <f>'Risk Analysis - S10'!V299</f>
        <v>0.97977098282059905</v>
      </c>
      <c r="AA298" s="3">
        <f>'Risk Analysis - S18'!V299</f>
        <v>0.67889059310790478</v>
      </c>
      <c r="AB298" s="3">
        <f>'Risk Analysis - S20'!V299</f>
        <v>2.3121054726011119</v>
      </c>
    </row>
    <row r="299" spans="17:28" x14ac:dyDescent="0.25">
      <c r="Q299" s="3">
        <v>2.8800000000000101</v>
      </c>
      <c r="R299" s="3">
        <f t="shared" si="51"/>
        <v>0</v>
      </c>
      <c r="S299" s="3">
        <f t="shared" si="48"/>
        <v>4.5934537895586658E-7</v>
      </c>
      <c r="T299" s="3">
        <f t="shared" si="49"/>
        <v>0</v>
      </c>
      <c r="U299" s="3">
        <f t="shared" si="50"/>
        <v>0.4075065011033927</v>
      </c>
      <c r="X299" s="3">
        <v>296</v>
      </c>
      <c r="Y299" s="3">
        <f>'Risk Analysis - S01'!V300</f>
        <v>0.27011490205795524</v>
      </c>
      <c r="Z299" s="3">
        <f>'Risk Analysis - S10'!V300</f>
        <v>0.90969893735679586</v>
      </c>
      <c r="AA299" s="3">
        <f>'Risk Analysis - S18'!V300</f>
        <v>0.65327318998616046</v>
      </c>
      <c r="AB299" s="3">
        <f>'Risk Analysis - S20'!V300</f>
        <v>2.4044187347576078</v>
      </c>
    </row>
    <row r="300" spans="17:28" x14ac:dyDescent="0.25">
      <c r="Q300" s="3">
        <v>2.8900000000000099</v>
      </c>
      <c r="R300" s="3">
        <f t="shared" si="51"/>
        <v>0</v>
      </c>
      <c r="S300" s="3">
        <f t="shared" si="48"/>
        <v>4.052559736678063E-7</v>
      </c>
      <c r="T300" s="3">
        <f t="shared" si="49"/>
        <v>0</v>
      </c>
      <c r="U300" s="3">
        <f t="shared" si="50"/>
        <v>0.40477895657587704</v>
      </c>
      <c r="X300" s="3">
        <v>297</v>
      </c>
      <c r="Y300" s="3">
        <f>'Risk Analysis - S01'!V301</f>
        <v>0.22235419831168859</v>
      </c>
      <c r="Z300" s="3">
        <f>'Risk Analysis - S10'!V301</f>
        <v>0.46120254130296562</v>
      </c>
      <c r="AA300" s="3">
        <f>'Risk Analysis - S18'!V301</f>
        <v>0.41923459110132616</v>
      </c>
      <c r="AB300" s="3">
        <f>'Risk Analysis - S20'!V301</f>
        <v>1.2453675086291141</v>
      </c>
    </row>
    <row r="301" spans="17:28" x14ac:dyDescent="0.25">
      <c r="Q301" s="3">
        <v>2.9000000000000101</v>
      </c>
      <c r="R301" s="3">
        <f t="shared" si="51"/>
        <v>0</v>
      </c>
      <c r="S301" s="3">
        <f t="shared" si="48"/>
        <v>3.5732807801558408E-7</v>
      </c>
      <c r="T301" s="3">
        <f t="shared" si="49"/>
        <v>0</v>
      </c>
      <c r="U301" s="3">
        <f t="shared" si="50"/>
        <v>0.40205603076876373</v>
      </c>
      <c r="X301" s="3">
        <v>298</v>
      </c>
      <c r="Y301" s="3">
        <f>'Risk Analysis - S01'!V302</f>
        <v>0.27265597385218659</v>
      </c>
      <c r="Z301" s="3">
        <f>'Risk Analysis - S10'!V302</f>
        <v>0.92871869064372425</v>
      </c>
      <c r="AA301" s="3">
        <f>'Risk Analysis - S18'!V302</f>
        <v>0.6529423937853821</v>
      </c>
      <c r="AB301" s="3">
        <f>'Risk Analysis - S20'!V302</f>
        <v>2.2067936938770303</v>
      </c>
    </row>
    <row r="302" spans="17:28" x14ac:dyDescent="0.25">
      <c r="Q302" s="3">
        <v>2.9100000000000099</v>
      </c>
      <c r="R302" s="3">
        <f t="shared" si="51"/>
        <v>0</v>
      </c>
      <c r="S302" s="3">
        <f t="shared" si="48"/>
        <v>3.1488533502876948E-7</v>
      </c>
      <c r="T302" s="3">
        <f t="shared" si="49"/>
        <v>0</v>
      </c>
      <c r="U302" s="3">
        <f t="shared" si="50"/>
        <v>0.39933785029371072</v>
      </c>
      <c r="X302" s="3">
        <v>299</v>
      </c>
      <c r="Y302" s="3">
        <f>'Risk Analysis - S01'!V303</f>
        <v>0.32782027909838124</v>
      </c>
      <c r="Z302" s="3">
        <f>'Risk Analysis - S10'!V303</f>
        <v>1.4606481558609241</v>
      </c>
      <c r="AA302" s="3">
        <f>'Risk Analysis - S18'!V303</f>
        <v>0.95997991735482213</v>
      </c>
      <c r="AB302" s="3">
        <f>'Risk Analysis - S20'!V303</f>
        <v>4.6506478611408273</v>
      </c>
    </row>
    <row r="303" spans="17:28" x14ac:dyDescent="0.25">
      <c r="Q303" s="3">
        <v>2.9200000000000101</v>
      </c>
      <c r="R303" s="3">
        <f t="shared" si="51"/>
        <v>0</v>
      </c>
      <c r="S303" s="3">
        <f t="shared" si="48"/>
        <v>2.7732257856794007E-7</v>
      </c>
      <c r="T303" s="3">
        <f t="shared" si="49"/>
        <v>0</v>
      </c>
      <c r="U303" s="3">
        <f t="shared" si="50"/>
        <v>0.39662454107277889</v>
      </c>
      <c r="X303" s="3">
        <v>300</v>
      </c>
      <c r="Y303" s="3">
        <f>'Risk Analysis - S01'!V304</f>
        <v>0.25301307912980781</v>
      </c>
      <c r="Z303" s="3">
        <f>'Risk Analysis - S10'!V304</f>
        <v>0.74599578574569347</v>
      </c>
      <c r="AA303" s="3">
        <f>'Risk Analysis - S18'!V304</f>
        <v>0.56126381951852744</v>
      </c>
      <c r="AB303" s="3">
        <f>'Risk Analysis - S20'!V304</f>
        <v>1.8464828056428477</v>
      </c>
    </row>
    <row r="304" spans="17:28" x14ac:dyDescent="0.25">
      <c r="Q304" s="3">
        <v>2.9300000000000099</v>
      </c>
      <c r="R304" s="3">
        <f t="shared" si="51"/>
        <v>0</v>
      </c>
      <c r="S304" s="3">
        <f t="shared" si="48"/>
        <v>2.4409869525676697E-7</v>
      </c>
      <c r="T304" s="3">
        <f t="shared" si="49"/>
        <v>0</v>
      </c>
      <c r="U304" s="3">
        <f t="shared" si="50"/>
        <v>0.39391622832098561</v>
      </c>
      <c r="X304" s="3">
        <v>301</v>
      </c>
      <c r="Y304" s="3">
        <f>'Risk Analysis - S01'!V305</f>
        <v>0.27323372897292125</v>
      </c>
      <c r="Z304" s="3">
        <f>'Risk Analysis - S10'!V305</f>
        <v>0.93186663182735874</v>
      </c>
      <c r="AA304" s="3">
        <f>'Risk Analysis - S18'!V305</f>
        <v>0.6497613332385116</v>
      </c>
      <c r="AB304" s="3">
        <f>'Risk Analysis - S20'!V305</f>
        <v>2.1021241587254331</v>
      </c>
    </row>
    <row r="305" spans="17:28" x14ac:dyDescent="0.25">
      <c r="Q305" s="3">
        <v>2.9400000000000102</v>
      </c>
      <c r="R305" s="3">
        <f t="shared" si="51"/>
        <v>0</v>
      </c>
      <c r="S305" s="3">
        <f t="shared" si="48"/>
        <v>2.1473016187378846E-7</v>
      </c>
      <c r="T305" s="3">
        <f t="shared" si="49"/>
        <v>0</v>
      </c>
      <c r="U305" s="3">
        <f t="shared" si="50"/>
        <v>0.39121303652902761</v>
      </c>
      <c r="X305" s="3">
        <v>302</v>
      </c>
      <c r="Y305" s="3">
        <f>'Risk Analysis - S01'!V306</f>
        <v>0.25393956106958554</v>
      </c>
      <c r="Z305" s="3">
        <f>'Risk Analysis - S10'!V306</f>
        <v>0.75211776899393468</v>
      </c>
      <c r="AA305" s="3">
        <f>'Risk Analysis - S18'!V306</f>
        <v>0.55899786393837558</v>
      </c>
      <c r="AB305" s="3">
        <f>'Risk Analysis - S20'!V306</f>
        <v>1.7545348477692424</v>
      </c>
    </row>
    <row r="306" spans="17:28" x14ac:dyDescent="0.25">
      <c r="Q306" s="3">
        <v>2.9500000000000099</v>
      </c>
      <c r="R306" s="3">
        <f t="shared" si="51"/>
        <v>0</v>
      </c>
      <c r="S306" s="3">
        <f t="shared" si="48"/>
        <v>1.887851989179623E-7</v>
      </c>
      <c r="T306" s="3">
        <f t="shared" si="49"/>
        <v>0</v>
      </c>
      <c r="U306" s="3">
        <f t="shared" si="50"/>
        <v>0.38851508944618207</v>
      </c>
      <c r="X306" s="3">
        <v>303</v>
      </c>
      <c r="Y306" s="3">
        <f>'Risk Analysis - S01'!V307</f>
        <v>0.3427820559764192</v>
      </c>
      <c r="Z306" s="3">
        <f>'Risk Analysis - S10'!V307</f>
        <v>1.6038027072201397</v>
      </c>
      <c r="AA306" s="3">
        <f>'Risk Analysis - S18'!V307</f>
        <v>1.0403079706532332</v>
      </c>
      <c r="AB306" s="3">
        <f>'Risk Analysis - S20'!V307</f>
        <v>5.3798488845113264</v>
      </c>
    </row>
    <row r="307" spans="17:28" x14ac:dyDescent="0.25">
      <c r="Q307" s="3">
        <v>2.9600000000000102</v>
      </c>
      <c r="R307" s="3">
        <f t="shared" si="51"/>
        <v>0</v>
      </c>
      <c r="S307" s="3">
        <f t="shared" si="48"/>
        <v>1.6587848572502395E-7</v>
      </c>
      <c r="T307" s="3">
        <f t="shared" si="49"/>
        <v>0</v>
      </c>
      <c r="U307" s="3">
        <f t="shared" si="50"/>
        <v>0.38582251006338275</v>
      </c>
      <c r="X307" s="3">
        <v>304</v>
      </c>
      <c r="Y307" s="3">
        <f>'Risk Analysis - S01'!V308</f>
        <v>0.20186244456754848</v>
      </c>
      <c r="Z307" s="3">
        <f>'Risk Analysis - S10'!V308</f>
        <v>0.27698087289545986</v>
      </c>
      <c r="AA307" s="3">
        <f>'Risk Analysis - S18'!V308</f>
        <v>0.34048277997845322</v>
      </c>
      <c r="AB307" s="3">
        <f>'Risk Analysis - S20'!V308</f>
        <v>0.91180648679700238</v>
      </c>
    </row>
    <row r="308" spans="17:28" x14ac:dyDescent="0.25">
      <c r="Q308" s="3">
        <v>2.97000000000001</v>
      </c>
      <c r="R308" s="3">
        <f t="shared" si="51"/>
        <v>0</v>
      </c>
      <c r="S308" s="3">
        <f t="shared" si="48"/>
        <v>1.4566638617541372E-7</v>
      </c>
      <c r="T308" s="3">
        <f t="shared" si="49"/>
        <v>0</v>
      </c>
      <c r="U308" s="3">
        <f t="shared" si="50"/>
        <v>0.38313542059648176</v>
      </c>
      <c r="X308" s="3">
        <v>305</v>
      </c>
      <c r="Y308" s="3">
        <f>'Risk Analysis - S01'!V309</f>
        <v>0.25157015019997903</v>
      </c>
      <c r="Z308" s="3">
        <f>'Risk Analysis - S10'!V309</f>
        <v>0.74582603318789098</v>
      </c>
      <c r="AA308" s="3">
        <f>'Risk Analysis - S18'!V309</f>
        <v>0.58951468864734913</v>
      </c>
      <c r="AB308" s="3">
        <f>'Risk Analysis - S20'!V309</f>
        <v>2.4535942894223939</v>
      </c>
    </row>
    <row r="309" spans="17:28" x14ac:dyDescent="0.25">
      <c r="Q309" s="3">
        <v>2.9800000000000102</v>
      </c>
      <c r="R309" s="3">
        <f t="shared" si="51"/>
        <v>0</v>
      </c>
      <c r="S309" s="3">
        <f t="shared" si="48"/>
        <v>1.2784263925258443E-7</v>
      </c>
      <c r="T309" s="3">
        <f t="shared" si="49"/>
        <v>0</v>
      </c>
      <c r="U309" s="3">
        <f t="shared" si="50"/>
        <v>0.3804539424696961</v>
      </c>
      <c r="X309" s="3">
        <v>306</v>
      </c>
      <c r="Y309" s="3">
        <f>'Risk Analysis - S01'!V310</f>
        <v>0.20900334884299213</v>
      </c>
      <c r="Z309" s="3">
        <f>'Risk Analysis - S10'!V310</f>
        <v>0.33827954265234694</v>
      </c>
      <c r="AA309" s="3">
        <f>'Risk Analysis - S18'!V310</f>
        <v>0.36027474512436919</v>
      </c>
      <c r="AB309" s="3">
        <f>'Risk Analysis - S20'!V310</f>
        <v>0.97507159253029407</v>
      </c>
    </row>
    <row r="310" spans="17:28" x14ac:dyDescent="0.25">
      <c r="Q310" s="3">
        <v>2.99000000000001</v>
      </c>
      <c r="R310" s="3">
        <f t="shared" si="51"/>
        <v>0</v>
      </c>
      <c r="S310" s="3">
        <f t="shared" si="48"/>
        <v>1.1213447204116989E-7</v>
      </c>
      <c r="T310" s="3">
        <f t="shared" si="49"/>
        <v>0</v>
      </c>
      <c r="U310" s="3">
        <f t="shared" si="50"/>
        <v>0.37777819629924592</v>
      </c>
      <c r="X310" s="3">
        <v>307</v>
      </c>
      <c r="Y310" s="3">
        <f>'Risk Analysis - S01'!V311</f>
        <v>0.25904225377798801</v>
      </c>
      <c r="Z310" s="3">
        <f>'Risk Analysis - S10'!V311</f>
        <v>0.80331780557180088</v>
      </c>
      <c r="AA310" s="3">
        <f>'Risk Analysis - S18'!V311</f>
        <v>0.59266959857246937</v>
      </c>
      <c r="AB310" s="3">
        <f>'Risk Analysis - S20'!V311</f>
        <v>2.0175302631484668</v>
      </c>
    </row>
    <row r="311" spans="17:28" x14ac:dyDescent="0.25">
      <c r="Q311" s="3">
        <v>3.0000000000000102</v>
      </c>
      <c r="R311" s="3">
        <f t="shared" si="51"/>
        <v>0</v>
      </c>
      <c r="S311" s="3">
        <f t="shared" si="48"/>
        <v>9.8299096529252949E-8</v>
      </c>
      <c r="T311" s="3">
        <f t="shared" si="49"/>
        <v>0</v>
      </c>
      <c r="U311" s="3">
        <f t="shared" si="50"/>
        <v>0.37510830187718425</v>
      </c>
      <c r="X311" s="3">
        <v>308</v>
      </c>
      <c r="Y311" s="3">
        <f>'Risk Analysis - S01'!V312</f>
        <v>0.23150996534869914</v>
      </c>
      <c r="Z311" s="3">
        <f>'Risk Analysis - S10'!V312</f>
        <v>0.55112745750998426</v>
      </c>
      <c r="AA311" s="3">
        <f>'Risk Analysis - S18'!V312</f>
        <v>0.47452159832740159</v>
      </c>
      <c r="AB311" s="3">
        <f>'Risk Analysis - S20'!V312</f>
        <v>1.6137924436323989</v>
      </c>
    </row>
    <row r="312" spans="17:28" x14ac:dyDescent="0.25">
      <c r="Q312" s="3">
        <v>3.01000000000001</v>
      </c>
      <c r="R312" s="3">
        <f t="shared" si="51"/>
        <v>0</v>
      </c>
      <c r="S312" s="3">
        <f t="shared" si="48"/>
        <v>8.6120554021462681E-8</v>
      </c>
      <c r="T312" s="3">
        <f t="shared" si="49"/>
        <v>0</v>
      </c>
      <c r="U312" s="3">
        <f t="shared" si="50"/>
        <v>0.37244437815542708</v>
      </c>
      <c r="X312" s="3">
        <v>309</v>
      </c>
      <c r="Y312" s="3">
        <f>'Risk Analysis - S01'!V313</f>
        <v>0.2208679389503268</v>
      </c>
      <c r="Z312" s="3">
        <f>'Risk Analysis - S10'!V313</f>
        <v>0.44993164210642489</v>
      </c>
      <c r="AA312" s="3">
        <f>'Risk Analysis - S18'!V313</f>
        <v>0.419041736141955</v>
      </c>
      <c r="AB312" s="3">
        <f>'Risk Analysis - S20'!V313</f>
        <v>1.2934495245677173</v>
      </c>
    </row>
    <row r="313" spans="17:28" x14ac:dyDescent="0.25">
      <c r="Q313" s="3">
        <v>3.0200000000000098</v>
      </c>
      <c r="R313" s="3">
        <f t="shared" si="51"/>
        <v>0</v>
      </c>
      <c r="S313" s="3">
        <f t="shared" si="48"/>
        <v>7.5406875632566539E-8</v>
      </c>
      <c r="T313" s="3">
        <f t="shared" si="49"/>
        <v>0</v>
      </c>
      <c r="U313" s="3">
        <f t="shared" si="50"/>
        <v>0.36978654322998195</v>
      </c>
      <c r="X313" s="3">
        <v>310</v>
      </c>
      <c r="Y313" s="3">
        <f>'Risk Analysis - S01'!V314</f>
        <v>0.40267598907120894</v>
      </c>
      <c r="Z313" s="3">
        <f>'Risk Analysis - S10'!V314</f>
        <v>2.1672248528995084</v>
      </c>
      <c r="AA313" s="3">
        <f>'Risk Analysis - S18'!V314</f>
        <v>1.3364124848098462</v>
      </c>
      <c r="AB313" s="3">
        <f>'Risk Analysis - S20'!V314</f>
        <v>7.5616283544578557</v>
      </c>
    </row>
    <row r="314" spans="17:28" x14ac:dyDescent="0.25">
      <c r="Q314" s="3">
        <v>3.03000000000001</v>
      </c>
      <c r="R314" s="3">
        <f t="shared" si="51"/>
        <v>0</v>
      </c>
      <c r="S314" s="3">
        <f t="shared" si="48"/>
        <v>6.5987527997357631E-8</v>
      </c>
      <c r="T314" s="3">
        <f t="shared" si="49"/>
        <v>0</v>
      </c>
      <c r="U314" s="3">
        <f t="shared" si="50"/>
        <v>0.36713491432538192</v>
      </c>
      <c r="X314" s="3">
        <v>311</v>
      </c>
      <c r="Y314" s="3">
        <f>'Risk Analysis - S01'!V315</f>
        <v>0.22861062802184171</v>
      </c>
      <c r="Z314" s="3">
        <f>'Risk Analysis - S10'!V315</f>
        <v>0.5270373140560427</v>
      </c>
      <c r="AA314" s="3">
        <f>'Risk Analysis - S18'!V315</f>
        <v>0.46859293062286456</v>
      </c>
      <c r="AB314" s="3">
        <f>'Risk Analysis - S20'!V315</f>
        <v>1.656173082659925</v>
      </c>
    </row>
    <row r="315" spans="17:28" x14ac:dyDescent="0.25">
      <c r="Q315" s="3">
        <v>3.0400000000000098</v>
      </c>
      <c r="R315" s="3">
        <f t="shared" si="51"/>
        <v>0</v>
      </c>
      <c r="S315" s="3">
        <f t="shared" si="48"/>
        <v>5.7711118439662812E-8</v>
      </c>
      <c r="T315" s="3">
        <f t="shared" si="49"/>
        <v>0</v>
      </c>
      <c r="U315" s="3">
        <f t="shared" si="50"/>
        <v>0.36448960777932826</v>
      </c>
      <c r="X315" s="3">
        <v>312</v>
      </c>
      <c r="Y315" s="3">
        <f>'Risk Analysis - S01'!V316</f>
        <v>0.30021263875711224</v>
      </c>
      <c r="Z315" s="3">
        <f>'Risk Analysis - S10'!V316</f>
        <v>1.1947030179169915</v>
      </c>
      <c r="AA315" s="3">
        <f>'Risk Analysis - S18'!V316</f>
        <v>0.80701981832649072</v>
      </c>
      <c r="AB315" s="3">
        <f>'Risk Analysis - S20'!V316</f>
        <v>3.3223132165459335</v>
      </c>
    </row>
    <row r="316" spans="17:28" x14ac:dyDescent="0.25">
      <c r="Q316" s="3">
        <v>3.05000000000001</v>
      </c>
      <c r="R316" s="3">
        <f t="shared" si="51"/>
        <v>0</v>
      </c>
      <c r="S316" s="3">
        <f t="shared" si="48"/>
        <v>5.0443333843297467E-8</v>
      </c>
      <c r="T316" s="3">
        <f t="shared" si="49"/>
        <v>0</v>
      </c>
      <c r="U316" s="3">
        <f t="shared" si="50"/>
        <v>0.36185073902754139</v>
      </c>
      <c r="X316" s="3">
        <v>313</v>
      </c>
      <c r="Y316" s="3">
        <f>'Risk Analysis - S01'!V317</f>
        <v>0.30440448602849113</v>
      </c>
      <c r="Z316" s="3">
        <f>'Risk Analysis - S10'!V317</f>
        <v>1.2433433888996035</v>
      </c>
      <c r="AA316" s="3">
        <f>'Risk Analysis - S18'!V317</f>
        <v>0.8520505493900663</v>
      </c>
      <c r="AB316" s="3">
        <f>'Risk Analysis - S20'!V317</f>
        <v>4.1401193024681593</v>
      </c>
    </row>
    <row r="317" spans="17:28" x14ac:dyDescent="0.25">
      <c r="Q317" s="3">
        <v>3.0600000000000098</v>
      </c>
      <c r="R317" s="3">
        <f t="shared" si="51"/>
        <v>0</v>
      </c>
      <c r="S317" s="3">
        <f t="shared" si="48"/>
        <v>4.4065090909484184E-8</v>
      </c>
      <c r="T317" s="3">
        <f t="shared" si="49"/>
        <v>0</v>
      </c>
      <c r="U317" s="3">
        <f t="shared" si="50"/>
        <v>0.3592184225888303</v>
      </c>
      <c r="X317" s="3">
        <v>314</v>
      </c>
      <c r="Y317" s="3">
        <f>'Risk Analysis - S01'!V318</f>
        <v>0.25069588167310353</v>
      </c>
      <c r="Z317" s="3">
        <f>'Risk Analysis - S10'!V318</f>
        <v>0.72735252594004585</v>
      </c>
      <c r="AA317" s="3">
        <f>'Risk Analysis - S18'!V318</f>
        <v>0.55813578145414522</v>
      </c>
      <c r="AB317" s="3">
        <f>'Risk Analysis - S20'!V318</f>
        <v>1.9311471622049088</v>
      </c>
    </row>
    <row r="318" spans="17:28" x14ac:dyDescent="0.25">
      <c r="Q318" s="3">
        <v>3.0700000000000101</v>
      </c>
      <c r="R318" s="3">
        <f t="shared" si="51"/>
        <v>0</v>
      </c>
      <c r="S318" s="3">
        <f t="shared" si="48"/>
        <v>3.8470878038765477E-8</v>
      </c>
      <c r="T318" s="3">
        <f t="shared" si="49"/>
        <v>0</v>
      </c>
      <c r="U318" s="3">
        <f t="shared" si="50"/>
        <v>0.35659277205037476</v>
      </c>
      <c r="X318" s="3">
        <v>315</v>
      </c>
      <c r="Y318" s="3">
        <f>'Risk Analysis - S01'!V319</f>
        <v>0.23360582145552605</v>
      </c>
      <c r="Z318" s="3">
        <f>'Risk Analysis - S10'!V319</f>
        <v>0.57990925642121138</v>
      </c>
      <c r="AA318" s="3">
        <f>'Risk Analysis - S18'!V319</f>
        <v>0.50881636889205184</v>
      </c>
      <c r="AB318" s="3">
        <f>'Risk Analysis - S20'!V319</f>
        <v>2.0509421977173501</v>
      </c>
    </row>
    <row r="319" spans="17:28" x14ac:dyDescent="0.25">
      <c r="Q319" s="3">
        <v>3.0800000000000201</v>
      </c>
      <c r="R319" s="3">
        <f t="shared" si="51"/>
        <v>0</v>
      </c>
      <c r="S319" s="3">
        <f t="shared" si="48"/>
        <v>3.3567268964418417E-8</v>
      </c>
      <c r="T319" s="3">
        <f t="shared" si="49"/>
        <v>0</v>
      </c>
      <c r="U319" s="3">
        <f t="shared" si="50"/>
        <v>0.35397390005323015</v>
      </c>
      <c r="X319" s="3">
        <v>316</v>
      </c>
      <c r="Y319" s="3">
        <f>'Risk Analysis - S01'!V320</f>
        <v>0.33997607721562961</v>
      </c>
      <c r="Z319" s="3">
        <f>'Risk Analysis - S10'!V320</f>
        <v>1.5649772637569517</v>
      </c>
      <c r="AA319" s="3">
        <f>'Risk Analysis - S18'!V320</f>
        <v>0.99362323826750654</v>
      </c>
      <c r="AB319" s="3">
        <f>'Risk Analysis - S20'!V320</f>
        <v>4.1347489843768424</v>
      </c>
    </row>
    <row r="320" spans="17:28" x14ac:dyDescent="0.25">
      <c r="Q320" s="3">
        <v>3.0900000000000101</v>
      </c>
      <c r="R320" s="3">
        <f t="shared" si="51"/>
        <v>0</v>
      </c>
      <c r="S320" s="3">
        <f t="shared" si="48"/>
        <v>2.927159170607041E-8</v>
      </c>
      <c r="T320" s="3">
        <f t="shared" si="49"/>
        <v>0</v>
      </c>
      <c r="U320" s="3">
        <f t="shared" si="50"/>
        <v>0.35136191827806762</v>
      </c>
      <c r="X320" s="3">
        <v>317</v>
      </c>
      <c r="Y320" s="3">
        <f>'Risk Analysis - S01'!V321</f>
        <v>0.22566294634351558</v>
      </c>
      <c r="Z320" s="3">
        <f>'Risk Analysis - S10'!V321</f>
        <v>0.48659477734798873</v>
      </c>
      <c r="AA320" s="3">
        <f>'Risk Analysis - S18'!V321</f>
        <v>0.42045767488636449</v>
      </c>
      <c r="AB320" s="3">
        <f>'Risk Analysis - S20'!V321</f>
        <v>1.146791202055065</v>
      </c>
    </row>
    <row r="321" spans="17:28" x14ac:dyDescent="0.25">
      <c r="Q321" s="3">
        <v>3.1000000000000099</v>
      </c>
      <c r="R321" s="3">
        <f t="shared" si="51"/>
        <v>0</v>
      </c>
      <c r="S321" s="3">
        <f t="shared" si="48"/>
        <v>2.5510738854706005E-8</v>
      </c>
      <c r="T321" s="3">
        <f t="shared" si="49"/>
        <v>0</v>
      </c>
      <c r="U321" s="3">
        <f t="shared" si="50"/>
        <v>0.34875693743110425</v>
      </c>
      <c r="X321" s="3">
        <v>318</v>
      </c>
      <c r="Y321" s="3">
        <f>'Risk Analysis - S01'!V322</f>
        <v>0.23418070802656568</v>
      </c>
      <c r="Z321" s="3">
        <f>'Risk Analysis - S10'!V322</f>
        <v>0.60783831354556528</v>
      </c>
      <c r="AA321" s="3">
        <f>'Risk Analysis - S18'!V322</f>
        <v>0.57111118945035644</v>
      </c>
      <c r="AB321" s="3">
        <f>'Risk Analysis - S20'!V322</f>
        <v>3.2608578237416048</v>
      </c>
    </row>
    <row r="322" spans="17:28" x14ac:dyDescent="0.25">
      <c r="Q322" s="3">
        <v>3.1100000000000101</v>
      </c>
      <c r="R322" s="3">
        <f t="shared" si="51"/>
        <v>0</v>
      </c>
      <c r="S322" s="3">
        <f t="shared" si="48"/>
        <v>2.2220101647540957E-8</v>
      </c>
      <c r="T322" s="3">
        <f t="shared" si="49"/>
        <v>0</v>
      </c>
      <c r="U322" s="3">
        <f t="shared" si="50"/>
        <v>0.34615906723031387</v>
      </c>
      <c r="X322" s="3">
        <v>319</v>
      </c>
      <c r="Y322" s="3">
        <f>'Risk Analysis - S01'!V323</f>
        <v>0.29220147785694561</v>
      </c>
      <c r="Z322" s="3">
        <f>'Risk Analysis - S10'!V323</f>
        <v>1.1188918980679798</v>
      </c>
      <c r="AA322" s="3">
        <f>'Risk Analysis - S18'!V323</f>
        <v>0.76622581207553919</v>
      </c>
      <c r="AB322" s="3">
        <f>'Risk Analysis - S20'!V323</f>
        <v>3.0714448702518582</v>
      </c>
    </row>
    <row r="323" spans="17:28" x14ac:dyDescent="0.25">
      <c r="Q323" s="3">
        <v>3.1200000000000201</v>
      </c>
      <c r="R323" s="3">
        <f t="shared" si="51"/>
        <v>0</v>
      </c>
      <c r="S323" s="3">
        <f t="shared" si="48"/>
        <v>1.9342619950180051E-8</v>
      </c>
      <c r="T323" s="3">
        <f t="shared" si="49"/>
        <v>0</v>
      </c>
      <c r="U323" s="3">
        <f t="shared" si="50"/>
        <v>0.34356841639182867</v>
      </c>
      <c r="X323" s="3">
        <v>320</v>
      </c>
      <c r="Y323" s="3">
        <f>'Risk Analysis - S01'!V324</f>
        <v>0.22301031895405954</v>
      </c>
      <c r="Z323" s="3">
        <f>'Risk Analysis - S10'!V324</f>
        <v>0.48248538682472092</v>
      </c>
      <c r="AA323" s="3">
        <f>'Risk Analysis - S18'!V324</f>
        <v>0.46236860601850499</v>
      </c>
      <c r="AB323" s="3">
        <f>'Risk Analysis - S20'!V324</f>
        <v>1.8064310804075043</v>
      </c>
    </row>
    <row r="324" spans="17:28" x14ac:dyDescent="0.25">
      <c r="Q324" s="3">
        <v>3.1300000000000199</v>
      </c>
      <c r="R324" s="3">
        <f t="shared" si="51"/>
        <v>0</v>
      </c>
      <c r="S324" s="3">
        <f t="shared" si="48"/>
        <v>1.6827932158847148E-8</v>
      </c>
      <c r="T324" s="3">
        <f t="shared" si="49"/>
        <v>0</v>
      </c>
      <c r="U324" s="3">
        <f t="shared" si="50"/>
        <v>0.34098509261660404</v>
      </c>
      <c r="X324" s="3">
        <v>321</v>
      </c>
      <c r="Y324" s="3">
        <f>'Risk Analysis - S01'!V325</f>
        <v>0.24676683829155235</v>
      </c>
      <c r="Z324" s="3">
        <f>'Risk Analysis - S10'!V325</f>
        <v>0.70547095439986618</v>
      </c>
      <c r="AA324" s="3">
        <f>'Risk Analysis - S18'!V325</f>
        <v>0.57851768520932156</v>
      </c>
      <c r="AB324" s="3">
        <f>'Risk Analysis - S20'!V325</f>
        <v>2.5578343480482242</v>
      </c>
    </row>
    <row r="325" spans="17:28" x14ac:dyDescent="0.25">
      <c r="Q325" s="3">
        <v>3.1400000000000201</v>
      </c>
      <c r="R325" s="3">
        <f t="shared" si="51"/>
        <v>0</v>
      </c>
      <c r="S325" s="3">
        <f t="shared" si="48"/>
        <v>1.4631617806237784E-8</v>
      </c>
      <c r="T325" s="3">
        <f t="shared" si="49"/>
        <v>0</v>
      </c>
      <c r="U325" s="3">
        <f t="shared" si="50"/>
        <v>0.33840920257729268</v>
      </c>
      <c r="X325" s="3">
        <v>322</v>
      </c>
      <c r="Y325" s="3">
        <f>'Risk Analysis - S01'!V326</f>
        <v>0.25502289022694713</v>
      </c>
      <c r="Z325" s="3">
        <f>'Risk Analysis - S10'!V326</f>
        <v>0.78372088068502244</v>
      </c>
      <c r="AA325" s="3">
        <f>'Risk Analysis - S18'!V326</f>
        <v>0.62087907766508887</v>
      </c>
      <c r="AB325" s="3">
        <f>'Risk Analysis - S20'!V326</f>
        <v>2.8611209102345123</v>
      </c>
    </row>
    <row r="326" spans="17:28" x14ac:dyDescent="0.25">
      <c r="Q326" s="3">
        <v>3.1500000000000199</v>
      </c>
      <c r="R326" s="3">
        <f t="shared" si="51"/>
        <v>0</v>
      </c>
      <c r="S326" s="3">
        <f t="shared" ref="S326:S389" si="52">1-_xlfn.NORM.DIST(Q326,$R$4,$S$4,TRUE)</f>
        <v>1.2714521879786389E-8</v>
      </c>
      <c r="T326" s="3">
        <f t="shared" ref="T326:T389" si="53">1-_xlfn.NORM.DIST(Q326,$R$5,$S$5,TRUE)</f>
        <v>0</v>
      </c>
      <c r="U326" s="3">
        <f t="shared" ref="U326:U389" si="54">1-_xlfn.NORM.DIST(Q326,$R$6,$S$6,TRUE)</f>
        <v>0.33584085190538548</v>
      </c>
      <c r="X326" s="3">
        <v>323</v>
      </c>
      <c r="Y326" s="3">
        <f>'Risk Analysis - S01'!V327</f>
        <v>0.32361981410079693</v>
      </c>
      <c r="Z326" s="3">
        <f>'Risk Analysis - S10'!V327</f>
        <v>1.4237257642922936</v>
      </c>
      <c r="AA326" s="3">
        <f>'Risk Analysis - S18'!V327</f>
        <v>0.94605448407732784</v>
      </c>
      <c r="AB326" s="3">
        <f>'Risk Analysis - S20'!V327</f>
        <v>4.7444325710609512</v>
      </c>
    </row>
    <row r="327" spans="17:28" x14ac:dyDescent="0.25">
      <c r="Q327" s="3">
        <v>3.1600000000000201</v>
      </c>
      <c r="R327" s="3">
        <f t="shared" si="51"/>
        <v>0</v>
      </c>
      <c r="S327" s="3">
        <f t="shared" si="52"/>
        <v>1.1042152747720024E-8</v>
      </c>
      <c r="T327" s="3">
        <f t="shared" si="53"/>
        <v>0</v>
      </c>
      <c r="U327" s="3">
        <f t="shared" si="54"/>
        <v>0.33328014517858084</v>
      </c>
      <c r="X327" s="3">
        <v>324</v>
      </c>
      <c r="Y327" s="3">
        <f>'Risk Analysis - S01'!V328</f>
        <v>0.2539625414324978</v>
      </c>
      <c r="Z327" s="3">
        <f>'Risk Analysis - S10'!V328</f>
        <v>0.77962845011422643</v>
      </c>
      <c r="AA327" s="3">
        <f>'Risk Analysis - S18'!V328</f>
        <v>0.63116531216407468</v>
      </c>
      <c r="AB327" s="3">
        <f>'Risk Analysis - S20'!V328</f>
        <v>3.176740832820359</v>
      </c>
    </row>
    <row r="328" spans="17:28" x14ac:dyDescent="0.25">
      <c r="Q328" s="3">
        <v>3.1700000000000199</v>
      </c>
      <c r="R328" s="3">
        <f t="shared" si="51"/>
        <v>0</v>
      </c>
      <c r="S328" s="3">
        <f t="shared" si="52"/>
        <v>9.5841465874713094E-9</v>
      </c>
      <c r="T328" s="3">
        <f t="shared" si="53"/>
        <v>0</v>
      </c>
      <c r="U328" s="3">
        <f t="shared" si="54"/>
        <v>0.33072718590840311</v>
      </c>
      <c r="X328" s="3">
        <v>325</v>
      </c>
      <c r="Y328" s="3">
        <f>'Risk Analysis - S01'!V329</f>
        <v>0.25081971709726669</v>
      </c>
      <c r="Z328" s="3">
        <f>'Risk Analysis - S10'!V329</f>
        <v>0.71790006379199112</v>
      </c>
      <c r="AA328" s="3">
        <f>'Risk Analysis - S18'!V329</f>
        <v>0.53071953476875744</v>
      </c>
      <c r="AB328" s="3">
        <f>'Risk Analysis - S20'!V329</f>
        <v>1.4890792589296089</v>
      </c>
    </row>
    <row r="329" spans="17:28" x14ac:dyDescent="0.25">
      <c r="Q329" s="3">
        <v>3.1800000000000201</v>
      </c>
      <c r="R329" s="3">
        <f t="shared" si="51"/>
        <v>0</v>
      </c>
      <c r="S329" s="3">
        <f t="shared" si="52"/>
        <v>8.313790433867041E-9</v>
      </c>
      <c r="T329" s="3">
        <f t="shared" si="53"/>
        <v>0</v>
      </c>
      <c r="U329" s="3">
        <f t="shared" si="54"/>
        <v>0.32818207652806697</v>
      </c>
      <c r="X329" s="3">
        <v>326</v>
      </c>
      <c r="Y329" s="3">
        <f>'Risk Analysis - S01'!V330</f>
        <v>0.29536063558224745</v>
      </c>
      <c r="Z329" s="3">
        <f>'Risk Analysis - S10'!V330</f>
        <v>1.142686089327001</v>
      </c>
      <c r="AA329" s="3">
        <f>'Risk Analysis - S18'!V330</f>
        <v>0.7662055333383796</v>
      </c>
      <c r="AB329" s="3">
        <f>'Risk Analysis - S20'!V330</f>
        <v>2.7710740134213339</v>
      </c>
    </row>
    <row r="330" spans="17:28" x14ac:dyDescent="0.25">
      <c r="Q330" s="3">
        <v>3.1900000000000199</v>
      </c>
      <c r="R330" s="3">
        <f t="shared" si="51"/>
        <v>0</v>
      </c>
      <c r="S330" s="3">
        <f t="shared" si="52"/>
        <v>7.207598295977391E-9</v>
      </c>
      <c r="T330" s="3">
        <f t="shared" si="53"/>
        <v>0</v>
      </c>
      <c r="U330" s="3">
        <f t="shared" si="54"/>
        <v>0.32564491838059351</v>
      </c>
      <c r="X330" s="3">
        <v>327</v>
      </c>
      <c r="Y330" s="3">
        <f>'Risk Analysis - S01'!V331</f>
        <v>0.22651401795973949</v>
      </c>
      <c r="Z330" s="3">
        <f>'Risk Analysis - S10'!V331</f>
        <v>0.49655829835261112</v>
      </c>
      <c r="AA330" s="3">
        <f>'Risk Analysis - S18'!V331</f>
        <v>0.42983273073937633</v>
      </c>
      <c r="AB330" s="3">
        <f>'Risk Analysis - S20'!V331</f>
        <v>1.2261875131152205</v>
      </c>
    </row>
    <row r="331" spans="17:28" x14ac:dyDescent="0.25">
      <c r="Q331" s="3">
        <v>3.2000000000000202</v>
      </c>
      <c r="R331" s="3">
        <f t="shared" si="51"/>
        <v>0</v>
      </c>
      <c r="S331" s="3">
        <f t="shared" si="52"/>
        <v>6.2449346804882566E-9</v>
      </c>
      <c r="T331" s="3">
        <f t="shared" si="53"/>
        <v>0</v>
      </c>
      <c r="U331" s="3">
        <f t="shared" si="54"/>
        <v>0.32311581170717574</v>
      </c>
      <c r="X331" s="3">
        <v>328</v>
      </c>
      <c r="Y331" s="3">
        <f>'Risk Analysis - S01'!V332</f>
        <v>0.25947531631471221</v>
      </c>
      <c r="Z331" s="3">
        <f>'Risk Analysis - S10'!V332</f>
        <v>0.81489295686703644</v>
      </c>
      <c r="AA331" s="3">
        <f>'Risk Analysis - S18'!V332</f>
        <v>0.614613093068754</v>
      </c>
      <c r="AB331" s="3">
        <f>'Risk Analysis - S20'!V332</f>
        <v>2.4038714655179629</v>
      </c>
    </row>
    <row r="332" spans="17:28" x14ac:dyDescent="0.25">
      <c r="Q332" s="3">
        <v>3.2100000000000199</v>
      </c>
      <c r="R332" s="3">
        <f t="shared" si="51"/>
        <v>0</v>
      </c>
      <c r="S332" s="3">
        <f t="shared" si="52"/>
        <v>5.407680192526243E-9</v>
      </c>
      <c r="T332" s="3">
        <f t="shared" si="53"/>
        <v>0</v>
      </c>
      <c r="U332" s="3">
        <f t="shared" si="54"/>
        <v>0.32059485563580015</v>
      </c>
      <c r="X332" s="3">
        <v>329</v>
      </c>
      <c r="Y332" s="3">
        <f>'Risk Analysis - S01'!V333</f>
        <v>0.22289012258752877</v>
      </c>
      <c r="Z332" s="3">
        <f>'Risk Analysis - S10'!V333</f>
        <v>0.46594402322083328</v>
      </c>
      <c r="AA332" s="3">
        <f>'Risk Analysis - S18'!V333</f>
        <v>0.42109225516268073</v>
      </c>
      <c r="AB332" s="3">
        <f>'Risk Analysis - S20'!V333</f>
        <v>1.2492355715579997</v>
      </c>
    </row>
    <row r="333" spans="17:28" x14ac:dyDescent="0.25">
      <c r="Q333" s="3">
        <v>3.2200000000000202</v>
      </c>
      <c r="R333" s="3">
        <f t="shared" ref="R333:R396" si="55">1-_xlfn.NORM.DIST(Q333,$R$3,$S$3,TRUE)</f>
        <v>0</v>
      </c>
      <c r="S333" s="3">
        <f t="shared" si="52"/>
        <v>4.6799349950887859E-9</v>
      </c>
      <c r="T333" s="3">
        <f t="shared" si="53"/>
        <v>0</v>
      </c>
      <c r="U333" s="3">
        <f t="shared" si="54"/>
        <v>0.31808214817012281</v>
      </c>
      <c r="X333" s="3">
        <v>330</v>
      </c>
      <c r="Y333" s="3">
        <f>'Risk Analysis - S01'!V334</f>
        <v>0.24503858514827218</v>
      </c>
      <c r="Z333" s="3">
        <f>'Risk Analysis - S10'!V334</f>
        <v>0.69235364280635769</v>
      </c>
      <c r="AA333" s="3">
        <f>'Risk Analysis - S18'!V334</f>
        <v>0.57826366033948917</v>
      </c>
      <c r="AB333" s="3">
        <f>'Risk Analysis - S20'!V334</f>
        <v>2.6690688317216602</v>
      </c>
    </row>
    <row r="334" spans="17:28" x14ac:dyDescent="0.25">
      <c r="Q334" s="3">
        <v>3.23000000000002</v>
      </c>
      <c r="R334" s="3">
        <f t="shared" si="55"/>
        <v>0</v>
      </c>
      <c r="S334" s="3">
        <f t="shared" si="52"/>
        <v>4.0477559082319203E-9</v>
      </c>
      <c r="T334" s="3">
        <f t="shared" si="53"/>
        <v>0</v>
      </c>
      <c r="U334" s="3">
        <f t="shared" si="54"/>
        <v>0.31557778617860466</v>
      </c>
      <c r="X334" s="3">
        <v>331</v>
      </c>
      <c r="Y334" s="3">
        <f>'Risk Analysis - S01'!V335</f>
        <v>0.27802162119523821</v>
      </c>
      <c r="Z334" s="3">
        <f>'Risk Analysis - S10'!V335</f>
        <v>0.98643789946159421</v>
      </c>
      <c r="AA334" s="3">
        <f>'Risk Analysis - S18'!V335</f>
        <v>0.69859385971368781</v>
      </c>
      <c r="AB334" s="3">
        <f>'Risk Analysis - S20'!V335</f>
        <v>2.7462802352886118</v>
      </c>
    </row>
    <row r="335" spans="17:28" x14ac:dyDescent="0.25">
      <c r="Q335" s="3">
        <v>3.2400000000000202</v>
      </c>
      <c r="R335" s="3">
        <f t="shared" si="55"/>
        <v>0</v>
      </c>
      <c r="S335" s="3">
        <f t="shared" si="52"/>
        <v>3.4989233732574121E-9</v>
      </c>
      <c r="T335" s="3">
        <f t="shared" si="53"/>
        <v>0</v>
      </c>
      <c r="U335" s="3">
        <f t="shared" si="54"/>
        <v>0.31308186538390514</v>
      </c>
      <c r="X335" s="3">
        <v>332</v>
      </c>
      <c r="Y335" s="3">
        <f>'Risk Analysis - S01'!V336</f>
        <v>0.30117598155331754</v>
      </c>
      <c r="Z335" s="3">
        <f>'Risk Analysis - S10'!V336</f>
        <v>1.2133077680261415</v>
      </c>
      <c r="AA335" s="3">
        <f>'Risk Analysis - S18'!V336</f>
        <v>0.83697355517115868</v>
      </c>
      <c r="AB335" s="3">
        <f>'Risk Analysis - S20'!V336</f>
        <v>4.0611756287471446</v>
      </c>
    </row>
    <row r="336" spans="17:28" x14ac:dyDescent="0.25">
      <c r="Q336" s="3">
        <v>3.25000000000002</v>
      </c>
      <c r="R336" s="3">
        <f t="shared" si="55"/>
        <v>0</v>
      </c>
      <c r="S336" s="3">
        <f t="shared" si="52"/>
        <v>3.0227352842970845E-9</v>
      </c>
      <c r="T336" s="3">
        <f t="shared" si="53"/>
        <v>0</v>
      </c>
      <c r="U336" s="3">
        <f t="shared" si="54"/>
        <v>0.31059448035253867</v>
      </c>
      <c r="X336" s="3">
        <v>333</v>
      </c>
      <c r="Y336" s="3">
        <f>'Risk Analysis - S01'!V337</f>
        <v>0.26577887768961678</v>
      </c>
      <c r="Z336" s="3">
        <f>'Risk Analysis - S10'!V337</f>
        <v>0.85999079090156616</v>
      </c>
      <c r="AA336" s="3">
        <f>'Risk Analysis - S18'!V337</f>
        <v>0.60829127087376211</v>
      </c>
      <c r="AB336" s="3">
        <f>'Risk Analysis - S20'!V337</f>
        <v>1.8552508058385513</v>
      </c>
    </row>
    <row r="337" spans="17:28" x14ac:dyDescent="0.25">
      <c r="Q337" s="3">
        <v>3.2600000000000202</v>
      </c>
      <c r="R337" s="3">
        <f t="shared" si="55"/>
        <v>0</v>
      </c>
      <c r="S337" s="3">
        <f t="shared" si="52"/>
        <v>2.6098246896921751E-9</v>
      </c>
      <c r="T337" s="3">
        <f t="shared" si="53"/>
        <v>0</v>
      </c>
      <c r="U337" s="3">
        <f t="shared" si="54"/>
        <v>0.30811572448479296</v>
      </c>
      <c r="X337" s="3">
        <v>334</v>
      </c>
      <c r="Y337" s="3">
        <f>'Risk Analysis - S01'!V338</f>
        <v>0.24220266559433101</v>
      </c>
      <c r="Z337" s="3">
        <f>'Risk Analysis - S10'!V338</f>
        <v>0.66072399774914692</v>
      </c>
      <c r="AA337" s="3">
        <f>'Risk Analysis - S18'!V338</f>
        <v>0.55117037653893242</v>
      </c>
      <c r="AB337" s="3">
        <f>'Risk Analysis - S20'!V338</f>
        <v>2.318793123978883</v>
      </c>
    </row>
    <row r="338" spans="17:28" x14ac:dyDescent="0.25">
      <c r="Q338" s="3">
        <v>3.27000000000002</v>
      </c>
      <c r="R338" s="3">
        <f t="shared" si="55"/>
        <v>0</v>
      </c>
      <c r="S338" s="3">
        <f t="shared" si="52"/>
        <v>2.2519981435209502E-9</v>
      </c>
      <c r="T338" s="3">
        <f t="shared" si="53"/>
        <v>0</v>
      </c>
      <c r="U338" s="3">
        <f t="shared" si="54"/>
        <v>0.30564569000491371</v>
      </c>
      <c r="X338" s="3">
        <v>335</v>
      </c>
      <c r="Y338" s="3">
        <f>'Risk Analysis - S01'!V339</f>
        <v>0.22884138746254734</v>
      </c>
      <c r="Z338" s="3">
        <f>'Risk Analysis - S10'!V339</f>
        <v>0.5286081689444303</v>
      </c>
      <c r="AA338" s="3">
        <f>'Risk Analysis - S18'!V339</f>
        <v>0.46815010993916734</v>
      </c>
      <c r="AB338" s="3">
        <f>'Risk Analysis - S20'!V339</f>
        <v>1.6396030055588917</v>
      </c>
    </row>
    <row r="339" spans="17:28" x14ac:dyDescent="0.25">
      <c r="Q339" s="3">
        <v>3.2800000000000198</v>
      </c>
      <c r="R339" s="3">
        <f t="shared" si="55"/>
        <v>0</v>
      </c>
      <c r="S339" s="3">
        <f t="shared" si="52"/>
        <v>1.9420935970515529E-9</v>
      </c>
      <c r="T339" s="3">
        <f t="shared" si="53"/>
        <v>0</v>
      </c>
      <c r="U339" s="3">
        <f t="shared" si="54"/>
        <v>0.30318446795155363</v>
      </c>
      <c r="X339" s="3">
        <v>336</v>
      </c>
      <c r="Y339" s="3">
        <f>'Risk Analysis - S01'!V340</f>
        <v>0.27120774271315062</v>
      </c>
      <c r="Z339" s="3">
        <f>'Risk Analysis - S10'!V340</f>
        <v>0.91814309975551422</v>
      </c>
      <c r="AA339" s="3">
        <f>'Risk Analysis - S18'!V340</f>
        <v>0.65382870105273805</v>
      </c>
      <c r="AB339" s="3">
        <f>'Risk Analysis - S20'!V340</f>
        <v>2.3329777015602118</v>
      </c>
    </row>
    <row r="340" spans="17:28" x14ac:dyDescent="0.25">
      <c r="Q340" s="3">
        <v>3.29000000000002</v>
      </c>
      <c r="R340" s="3">
        <f t="shared" si="55"/>
        <v>0</v>
      </c>
      <c r="S340" s="3">
        <f t="shared" si="52"/>
        <v>1.6738543884287083E-9</v>
      </c>
      <c r="T340" s="3">
        <f t="shared" si="53"/>
        <v>0</v>
      </c>
      <c r="U340" s="3">
        <f t="shared" si="54"/>
        <v>0.30073214816849103</v>
      </c>
      <c r="X340" s="3">
        <v>337</v>
      </c>
      <c r="Y340" s="3">
        <f>'Risk Analysis - S01'!V341</f>
        <v>0.33291964048344985</v>
      </c>
      <c r="Z340" s="3">
        <f>'Risk Analysis - S10'!V341</f>
        <v>1.5050589194412598</v>
      </c>
      <c r="AA340" s="3">
        <f>'Risk Analysis - S18'!V341</f>
        <v>0.97579513853076039</v>
      </c>
      <c r="AB340" s="3">
        <f>'Risk Analysis - S20'!V341</f>
        <v>4.4945055420172881</v>
      </c>
    </row>
    <row r="341" spans="17:28" x14ac:dyDescent="0.25">
      <c r="Q341" s="3">
        <v>3.3000000000000198</v>
      </c>
      <c r="R341" s="3">
        <f t="shared" si="55"/>
        <v>0</v>
      </c>
      <c r="S341" s="3">
        <f t="shared" si="52"/>
        <v>1.4418182203712604E-9</v>
      </c>
      <c r="T341" s="3">
        <f t="shared" si="53"/>
        <v>0</v>
      </c>
      <c r="U341" s="3">
        <f t="shared" si="54"/>
        <v>0.2982888192956169</v>
      </c>
      <c r="X341" s="3">
        <v>338</v>
      </c>
      <c r="Y341" s="3">
        <f>'Risk Analysis - S01'!V342</f>
        <v>0.24092207466152107</v>
      </c>
      <c r="Z341" s="3">
        <f>'Risk Analysis - S10'!V342</f>
        <v>0.62951297669273021</v>
      </c>
      <c r="AA341" s="3">
        <f>'Risk Analysis - S18'!V342</f>
        <v>0.49424764827566842</v>
      </c>
      <c r="AB341" s="3">
        <f>'Risk Analysis - S20'!V342</f>
        <v>1.4607370396389783</v>
      </c>
    </row>
    <row r="342" spans="17:28" x14ac:dyDescent="0.25">
      <c r="Q342" s="3">
        <v>3.31000000000002</v>
      </c>
      <c r="R342" s="3">
        <f t="shared" si="55"/>
        <v>0</v>
      </c>
      <c r="S342" s="3">
        <f t="shared" si="52"/>
        <v>1.2412196825906108E-9</v>
      </c>
      <c r="T342" s="3">
        <f t="shared" si="53"/>
        <v>0</v>
      </c>
      <c r="U342" s="3">
        <f t="shared" si="54"/>
        <v>0.29585456876019089</v>
      </c>
      <c r="X342" s="3">
        <v>339</v>
      </c>
      <c r="Y342" s="3">
        <f>'Risk Analysis - S01'!V343</f>
        <v>0.26495956920590352</v>
      </c>
      <c r="Z342" s="3">
        <f>'Risk Analysis - S10'!V343</f>
        <v>0.87205445942023674</v>
      </c>
      <c r="AA342" s="3">
        <f>'Risk Analysis - S18'!V343</f>
        <v>0.65643329575306941</v>
      </c>
      <c r="AB342" s="3">
        <f>'Risk Analysis - S20'!V343</f>
        <v>2.8758681238728303</v>
      </c>
    </row>
    <row r="343" spans="17:28" x14ac:dyDescent="0.25">
      <c r="Q343" s="3">
        <v>3.3200000000000198</v>
      </c>
      <c r="R343" s="3">
        <f t="shared" si="55"/>
        <v>0</v>
      </c>
      <c r="S343" s="3">
        <f t="shared" si="52"/>
        <v>1.0679035433724948E-9</v>
      </c>
      <c r="T343" s="3">
        <f t="shared" si="53"/>
        <v>0</v>
      </c>
      <c r="U343" s="3">
        <f t="shared" si="54"/>
        <v>0.29342948276837122</v>
      </c>
      <c r="X343" s="3">
        <v>340</v>
      </c>
      <c r="Y343" s="3">
        <f>'Risk Analysis - S01'!V344</f>
        <v>0.31217148220759766</v>
      </c>
      <c r="Z343" s="3">
        <f>'Risk Analysis - S10'!V344</f>
        <v>1.3008732947296497</v>
      </c>
      <c r="AA343" s="3">
        <f>'Risk Analysis - S18'!V344</f>
        <v>0.84944088909674809</v>
      </c>
      <c r="AB343" s="3">
        <f>'Risk Analysis - S20'!V344</f>
        <v>3.1928564944082982</v>
      </c>
    </row>
    <row r="344" spans="17:28" x14ac:dyDescent="0.25">
      <c r="Q344" s="3">
        <v>3.3300000000000201</v>
      </c>
      <c r="R344" s="3">
        <f t="shared" si="55"/>
        <v>0</v>
      </c>
      <c r="S344" s="3">
        <f t="shared" si="52"/>
        <v>9.1824936543360991E-10</v>
      </c>
      <c r="T344" s="3">
        <f t="shared" si="53"/>
        <v>0</v>
      </c>
      <c r="U344" s="3">
        <f t="shared" si="54"/>
        <v>0.29101364629701554</v>
      </c>
      <c r="X344" s="3">
        <v>341</v>
      </c>
      <c r="Y344" s="3">
        <f>'Risk Analysis - S01'!V345</f>
        <v>0.23478363425174581</v>
      </c>
      <c r="Z344" s="3">
        <f>'Risk Analysis - S10'!V345</f>
        <v>0.57291472705905566</v>
      </c>
      <c r="AA344" s="3">
        <f>'Risk Analysis - S18'!V345</f>
        <v>0.46692575622891391</v>
      </c>
      <c r="AB344" s="3">
        <f>'Risk Analysis - S20'!V345</f>
        <v>1.3660084760186022</v>
      </c>
    </row>
    <row r="345" spans="17:28" x14ac:dyDescent="0.25">
      <c r="Q345" s="3">
        <v>3.3400000000000198</v>
      </c>
      <c r="R345" s="3">
        <f t="shared" si="55"/>
        <v>0</v>
      </c>
      <c r="S345" s="3">
        <f t="shared" si="52"/>
        <v>7.8910422640632305E-10</v>
      </c>
      <c r="T345" s="3">
        <f t="shared" si="53"/>
        <v>0</v>
      </c>
      <c r="U345" s="3">
        <f t="shared" si="54"/>
        <v>0.2886071430857553</v>
      </c>
      <c r="X345" s="3">
        <v>342</v>
      </c>
      <c r="Y345" s="3">
        <f>'Risk Analysis - S01'!V346</f>
        <v>0.25355166518891231</v>
      </c>
      <c r="Z345" s="3">
        <f>'Risk Analysis - S10'!V346</f>
        <v>0.74937025297654569</v>
      </c>
      <c r="AA345" s="3">
        <f>'Risk Analysis - S18'!V346</f>
        <v>0.55945980660168992</v>
      </c>
      <c r="AB345" s="3">
        <f>'Risk Analysis - S20'!V346</f>
        <v>1.7847865131546876</v>
      </c>
    </row>
    <row r="346" spans="17:28" x14ac:dyDescent="0.25">
      <c r="Q346" s="3">
        <v>3.3500000000000201</v>
      </c>
      <c r="R346" s="3">
        <f t="shared" si="55"/>
        <v>0</v>
      </c>
      <c r="S346" s="3">
        <f t="shared" si="52"/>
        <v>6.7772454315218056E-10</v>
      </c>
      <c r="T346" s="3">
        <f t="shared" si="53"/>
        <v>0</v>
      </c>
      <c r="U346" s="3">
        <f t="shared" si="54"/>
        <v>0.28621005562934565</v>
      </c>
      <c r="X346" s="3">
        <v>343</v>
      </c>
      <c r="Y346" s="3">
        <f>'Risk Analysis - S01'!V347</f>
        <v>0.22193644892254094</v>
      </c>
      <c r="Z346" s="3">
        <f>'Risk Analysis - S10'!V347</f>
        <v>0.46024144353862018</v>
      </c>
      <c r="AA346" s="3">
        <f>'Risk Analysis - S18'!V347</f>
        <v>0.42500620713647519</v>
      </c>
      <c r="AB346" s="3">
        <f>'Risk Analysis - S20'!V347</f>
        <v>1.3300550963187197</v>
      </c>
    </row>
    <row r="347" spans="17:28" x14ac:dyDescent="0.25">
      <c r="Q347" s="3">
        <v>3.3600000000000199</v>
      </c>
      <c r="R347" s="3">
        <f t="shared" si="55"/>
        <v>0</v>
      </c>
      <c r="S347" s="3">
        <f t="shared" si="52"/>
        <v>5.8172422434665805E-10</v>
      </c>
      <c r="T347" s="3">
        <f t="shared" si="53"/>
        <v>0</v>
      </c>
      <c r="U347" s="3">
        <f t="shared" si="54"/>
        <v>0.28382246517029031</v>
      </c>
      <c r="X347" s="3">
        <v>344</v>
      </c>
      <c r="Y347" s="3">
        <f>'Risk Analysis - S01'!V348</f>
        <v>0.38495276972938897</v>
      </c>
      <c r="Z347" s="3">
        <f>'Risk Analysis - S10'!V348</f>
        <v>1.9801359848717071</v>
      </c>
      <c r="AA347" s="3">
        <f>'Risk Analysis - S18'!V348</f>
        <v>1.1950271577470524</v>
      </c>
      <c r="AB347" s="3">
        <f>'Risk Analysis - S20'!V348</f>
        <v>4.5989672898872831</v>
      </c>
    </row>
    <row r="348" spans="17:28" x14ac:dyDescent="0.25">
      <c r="Q348" s="3">
        <v>3.3700000000000201</v>
      </c>
      <c r="R348" s="3">
        <f t="shared" si="55"/>
        <v>0</v>
      </c>
      <c r="S348" s="3">
        <f t="shared" si="52"/>
        <v>4.9902937337975573E-10</v>
      </c>
      <c r="T348" s="3">
        <f t="shared" si="53"/>
        <v>0</v>
      </c>
      <c r="U348" s="3">
        <f t="shared" si="54"/>
        <v>0.28144445169174126</v>
      </c>
      <c r="X348" s="3">
        <v>345</v>
      </c>
      <c r="Y348" s="3">
        <f>'Risk Analysis - S01'!V349</f>
        <v>0.23812590049828111</v>
      </c>
      <c r="Z348" s="3">
        <f>'Risk Analysis - S10'!V349</f>
        <v>0.61131548606149377</v>
      </c>
      <c r="AA348" s="3">
        <f>'Risk Analysis - S18'!V349</f>
        <v>0.50182294126767168</v>
      </c>
      <c r="AB348" s="3">
        <f>'Risk Analysis - S20'!V349</f>
        <v>1.7069568000265969</v>
      </c>
    </row>
    <row r="349" spans="17:28" x14ac:dyDescent="0.25">
      <c r="Q349" s="3">
        <v>3.3800000000000199</v>
      </c>
      <c r="R349" s="3">
        <f t="shared" si="55"/>
        <v>0</v>
      </c>
      <c r="S349" s="3">
        <f t="shared" si="52"/>
        <v>4.2783865339401927E-10</v>
      </c>
      <c r="T349" s="3">
        <f t="shared" si="53"/>
        <v>0</v>
      </c>
      <c r="U349" s="3">
        <f t="shared" si="54"/>
        <v>0.27907609391067745</v>
      </c>
      <c r="X349" s="3">
        <v>346</v>
      </c>
      <c r="Y349" s="3">
        <f>'Risk Analysis - S01'!V350</f>
        <v>0.21702344285558023</v>
      </c>
      <c r="Z349" s="3">
        <f>'Risk Analysis - S10'!V350</f>
        <v>0.41088601129356428</v>
      </c>
      <c r="AA349" s="3">
        <f>'Risk Analysis - S18'!V350</f>
        <v>0.3924312270957041</v>
      </c>
      <c r="AB349" s="3">
        <f>'Risk Analysis - S20'!V350</f>
        <v>1.1070927001518294</v>
      </c>
    </row>
    <row r="350" spans="17:28" x14ac:dyDescent="0.25">
      <c r="Q350" s="3">
        <v>3.3900000000000201</v>
      </c>
      <c r="R350" s="3">
        <f t="shared" si="55"/>
        <v>0</v>
      </c>
      <c r="S350" s="3">
        <f t="shared" si="52"/>
        <v>3.6658853730386909E-10</v>
      </c>
      <c r="T350" s="3">
        <f t="shared" si="53"/>
        <v>0</v>
      </c>
      <c r="U350" s="3">
        <f t="shared" si="54"/>
        <v>0.27671746927135876</v>
      </c>
      <c r="X350" s="3">
        <v>347</v>
      </c>
      <c r="Y350" s="3">
        <f>'Risk Analysis - S01'!V351</f>
        <v>0.24350083769430914</v>
      </c>
      <c r="Z350" s="3">
        <f>'Risk Analysis - S10'!V351</f>
        <v>0.66962305336790029</v>
      </c>
      <c r="AA350" s="3">
        <f>'Risk Analysis - S18'!V351</f>
        <v>0.54884282519424021</v>
      </c>
      <c r="AB350" s="3">
        <f>'Risk Analysis - S20'!V351</f>
        <v>2.1972725715801156</v>
      </c>
    </row>
    <row r="351" spans="17:28" x14ac:dyDescent="0.25">
      <c r="Q351" s="3">
        <v>3.4000000000000199</v>
      </c>
      <c r="R351" s="3">
        <f t="shared" si="55"/>
        <v>0</v>
      </c>
      <c r="S351" s="3">
        <f t="shared" si="52"/>
        <v>3.1392266564012061E-10</v>
      </c>
      <c r="T351" s="3">
        <f t="shared" si="53"/>
        <v>0</v>
      </c>
      <c r="U351" s="3">
        <f t="shared" si="54"/>
        <v>0.27436865393905951</v>
      </c>
      <c r="X351" s="3">
        <v>348</v>
      </c>
      <c r="Y351" s="3">
        <f>'Risk Analysis - S01'!V352</f>
        <v>0.22820122017942976</v>
      </c>
      <c r="Z351" s="3">
        <f>'Risk Analysis - S10'!V352</f>
        <v>0.51807106400022496</v>
      </c>
      <c r="AA351" s="3">
        <f>'Risk Analysis - S18'!V352</f>
        <v>0.45306610829369359</v>
      </c>
      <c r="AB351" s="3">
        <f>'Risk Analysis - S20'!V352</f>
        <v>1.4558843876506471</v>
      </c>
    </row>
    <row r="352" spans="17:28" x14ac:dyDescent="0.25">
      <c r="Q352" s="3">
        <v>3.4100000000000201</v>
      </c>
      <c r="R352" s="3">
        <f t="shared" si="55"/>
        <v>0</v>
      </c>
      <c r="S352" s="3">
        <f t="shared" si="52"/>
        <v>2.6866520119739334E-10</v>
      </c>
      <c r="T352" s="3">
        <f t="shared" si="53"/>
        <v>0</v>
      </c>
      <c r="U352" s="3">
        <f t="shared" si="54"/>
        <v>0.27202972279407833</v>
      </c>
      <c r="X352" s="3">
        <v>349</v>
      </c>
      <c r="Y352" s="3">
        <f>'Risk Analysis - S01'!V353</f>
        <v>0.30751413639207265</v>
      </c>
      <c r="Z352" s="3">
        <f>'Risk Analysis - S10'!V353</f>
        <v>1.2578441085202421</v>
      </c>
      <c r="AA352" s="3">
        <f>'Risk Analysis - S18'!V353</f>
        <v>0.82848142192566743</v>
      </c>
      <c r="AB352" s="3">
        <f>'Risk Analysis - S20'!V353</f>
        <v>3.1295852136409192</v>
      </c>
    </row>
    <row r="353" spans="17:28" x14ac:dyDescent="0.25">
      <c r="Q353" s="3">
        <v>3.4200000000000199</v>
      </c>
      <c r="R353" s="3">
        <f t="shared" si="55"/>
        <v>0</v>
      </c>
      <c r="S353" s="3">
        <f t="shared" si="52"/>
        <v>2.2979718128368631E-10</v>
      </c>
      <c r="T353" s="3">
        <f t="shared" si="53"/>
        <v>0</v>
      </c>
      <c r="U353" s="3">
        <f t="shared" si="54"/>
        <v>0.26970074942602884</v>
      </c>
      <c r="X353" s="3">
        <v>350</v>
      </c>
      <c r="Y353" s="3">
        <f>'Risk Analysis - S01'!V354</f>
        <v>0.21471768904988972</v>
      </c>
      <c r="Z353" s="3">
        <f>'Risk Analysis - S10'!V354</f>
        <v>0.39542378499002079</v>
      </c>
      <c r="AA353" s="3">
        <f>'Risk Analysis - S18'!V354</f>
        <v>0.39747308409697824</v>
      </c>
      <c r="AB353" s="3">
        <f>'Risk Analysis - S20'!V354</f>
        <v>1.2303631979042913</v>
      </c>
    </row>
    <row r="354" spans="17:28" x14ac:dyDescent="0.25">
      <c r="Q354" s="3">
        <v>3.4300000000000201</v>
      </c>
      <c r="R354" s="3">
        <f t="shared" si="55"/>
        <v>0</v>
      </c>
      <c r="S354" s="3">
        <f t="shared" si="52"/>
        <v>1.9643686677284222E-10</v>
      </c>
      <c r="T354" s="3">
        <f t="shared" si="53"/>
        <v>0</v>
      </c>
      <c r="U354" s="3">
        <f t="shared" si="54"/>
        <v>0.26738180612840667</v>
      </c>
      <c r="X354" s="3">
        <v>351</v>
      </c>
      <c r="Y354" s="3">
        <f>'Risk Analysis - S01'!V355</f>
        <v>0.28268256876962167</v>
      </c>
      <c r="Z354" s="3">
        <f>'Risk Analysis - S10'!V355</f>
        <v>1.0171624075376184</v>
      </c>
      <c r="AA354" s="3">
        <f>'Risk Analysis - S18'!V355</f>
        <v>0.68699898764044409</v>
      </c>
      <c r="AB354" s="3">
        <f>'Risk Analysis - S20'!V355</f>
        <v>2.1199244405147453</v>
      </c>
    </row>
    <row r="355" spans="17:28" x14ac:dyDescent="0.25">
      <c r="Q355" s="3">
        <v>3.4400000000000199</v>
      </c>
      <c r="R355" s="3">
        <f t="shared" si="55"/>
        <v>0</v>
      </c>
      <c r="S355" s="3">
        <f t="shared" si="52"/>
        <v>1.6782086831312881E-10</v>
      </c>
      <c r="T355" s="3">
        <f t="shared" si="53"/>
        <v>0</v>
      </c>
      <c r="U355" s="3">
        <f t="shared" si="54"/>
        <v>0.26507296389343793</v>
      </c>
      <c r="X355" s="3">
        <v>352</v>
      </c>
      <c r="Y355" s="3">
        <f>'Risk Analysis - S01'!V356</f>
        <v>0.25759256334001457</v>
      </c>
      <c r="Z355" s="3">
        <f>'Risk Analysis - S10'!V356</f>
        <v>0.8001656606483516</v>
      </c>
      <c r="AA355" s="3">
        <f>'Risk Analysis - S18'!V356</f>
        <v>0.6131818336131688</v>
      </c>
      <c r="AB355" s="3">
        <f>'Risk Analysis - S20'!V356</f>
        <v>2.5091854797042918</v>
      </c>
    </row>
    <row r="356" spans="17:28" x14ac:dyDescent="0.25">
      <c r="Q356" s="3">
        <v>3.4500000000000202</v>
      </c>
      <c r="R356" s="3">
        <f t="shared" si="55"/>
        <v>0</v>
      </c>
      <c r="S356" s="3">
        <f t="shared" si="52"/>
        <v>1.4328926933870889E-10</v>
      </c>
      <c r="T356" s="3">
        <f t="shared" si="53"/>
        <v>0</v>
      </c>
      <c r="U356" s="3">
        <f t="shared" si="54"/>
        <v>0.26277429240720429</v>
      </c>
      <c r="X356" s="3">
        <v>353</v>
      </c>
      <c r="Y356" s="3">
        <f>'Risk Analysis - S01'!V357</f>
        <v>0.23064569841476917</v>
      </c>
      <c r="Z356" s="3">
        <f>'Risk Analysis - S10'!V357</f>
        <v>0.54361616515917155</v>
      </c>
      <c r="AA356" s="3">
        <f>'Risk Analysis - S18'!V357</f>
        <v>0.4718825446899253</v>
      </c>
      <c r="AB356" s="3">
        <f>'Risk Analysis - S20'!V357</f>
        <v>1.6141694105247963</v>
      </c>
    </row>
    <row r="357" spans="17:28" x14ac:dyDescent="0.25">
      <c r="Q357" s="3">
        <v>3.4600000000000199</v>
      </c>
      <c r="R357" s="3">
        <f t="shared" si="55"/>
        <v>0</v>
      </c>
      <c r="S357" s="3">
        <f t="shared" si="52"/>
        <v>1.2227174828183252E-10</v>
      </c>
      <c r="T357" s="3">
        <f t="shared" si="53"/>
        <v>0</v>
      </c>
      <c r="U357" s="3">
        <f t="shared" si="54"/>
        <v>0.26048586004504959</v>
      </c>
      <c r="X357" s="3">
        <v>354</v>
      </c>
      <c r="Y357" s="3">
        <f>'Risk Analysis - S01'!V358</f>
        <v>0.2377132136232501</v>
      </c>
      <c r="Z357" s="3">
        <f>'Risk Analysis - S10'!V358</f>
        <v>0.60162012844822477</v>
      </c>
      <c r="AA357" s="3">
        <f>'Risk Analysis - S18'!V358</f>
        <v>0.48443659062678784</v>
      </c>
      <c r="AB357" s="3">
        <f>'Risk Analysis - S20'!V358</f>
        <v>1.4732384298796308</v>
      </c>
    </row>
    <row r="358" spans="17:28" x14ac:dyDescent="0.25">
      <c r="Q358" s="3">
        <v>3.4700000000000202</v>
      </c>
      <c r="R358" s="3">
        <f t="shared" si="55"/>
        <v>0</v>
      </c>
      <c r="S358" s="3">
        <f t="shared" si="52"/>
        <v>1.0427558816417104E-10</v>
      </c>
      <c r="T358" s="3">
        <f t="shared" si="53"/>
        <v>0</v>
      </c>
      <c r="U358" s="3">
        <f t="shared" si="54"/>
        <v>0.25820773386726303</v>
      </c>
      <c r="X358" s="3">
        <v>355</v>
      </c>
      <c r="Y358" s="3">
        <f>'Risk Analysis - S01'!V359</f>
        <v>0.19793114198157538</v>
      </c>
      <c r="Z358" s="3">
        <f>'Risk Analysis - S10'!V359</f>
        <v>0.22575889418942829</v>
      </c>
      <c r="AA358" s="3">
        <f>'Risk Analysis - S18'!V359</f>
        <v>0.28345487234122074</v>
      </c>
      <c r="AB358" s="3">
        <f>'Risk Analysis - S20'!V359</f>
        <v>0.50358084207028087</v>
      </c>
    </row>
    <row r="359" spans="17:28" x14ac:dyDescent="0.25">
      <c r="Q359" s="3">
        <v>3.48000000000002</v>
      </c>
      <c r="R359" s="3">
        <f t="shared" si="55"/>
        <v>0</v>
      </c>
      <c r="S359" s="3">
        <f t="shared" si="52"/>
        <v>8.8876017656502881E-11</v>
      </c>
      <c r="T359" s="3">
        <f t="shared" si="53"/>
        <v>0</v>
      </c>
      <c r="U359" s="3">
        <f t="shared" si="54"/>
        <v>0.25593997961504322</v>
      </c>
      <c r="X359" s="3">
        <v>356</v>
      </c>
      <c r="Y359" s="3">
        <f>'Risk Analysis - S01'!V360</f>
        <v>0.24568564745752525</v>
      </c>
      <c r="Z359" s="3">
        <f>'Risk Analysis - S10'!V360</f>
        <v>0.67999497507932449</v>
      </c>
      <c r="AA359" s="3">
        <f>'Risk Analysis - S18'!V360</f>
        <v>0.53276875041640703</v>
      </c>
      <c r="AB359" s="3">
        <f>'Risk Analysis - S20'!V360</f>
        <v>1.7968138826155975</v>
      </c>
    </row>
    <row r="360" spans="17:28" x14ac:dyDescent="0.25">
      <c r="Q360" s="3">
        <v>3.4900000000000202</v>
      </c>
      <c r="R360" s="3">
        <f t="shared" si="55"/>
        <v>0</v>
      </c>
      <c r="S360" s="3">
        <f t="shared" si="52"/>
        <v>7.5705997026886962E-11</v>
      </c>
      <c r="T360" s="3">
        <f t="shared" si="53"/>
        <v>0</v>
      </c>
      <c r="U360" s="3">
        <f t="shared" si="54"/>
        <v>0.25368266170673859</v>
      </c>
      <c r="X360" s="3">
        <v>357</v>
      </c>
      <c r="Y360" s="3">
        <f>'Risk Analysis - S01'!V361</f>
        <v>0.25379837742634315</v>
      </c>
      <c r="Z360" s="3">
        <f>'Risk Analysis - S10'!V361</f>
        <v>0.75093880097623911</v>
      </c>
      <c r="AA360" s="3">
        <f>'Risk Analysis - S18'!V361</f>
        <v>0.55869360445805261</v>
      </c>
      <c r="AB360" s="3">
        <f>'Risk Analysis - S20'!V361</f>
        <v>1.7578035479015743</v>
      </c>
    </row>
    <row r="361" spans="17:28" x14ac:dyDescent="0.25">
      <c r="Q361" s="3">
        <v>3.50000000000002</v>
      </c>
      <c r="R361" s="3">
        <f t="shared" si="55"/>
        <v>0</v>
      </c>
      <c r="S361" s="3">
        <f t="shared" si="52"/>
        <v>6.4449667824817425E-11</v>
      </c>
      <c r="T361" s="3">
        <f t="shared" si="53"/>
        <v>0</v>
      </c>
      <c r="U361" s="3">
        <f t="shared" si="54"/>
        <v>0.25143584323436863</v>
      </c>
      <c r="X361" s="3">
        <v>358</v>
      </c>
      <c r="Y361" s="3">
        <f>'Risk Analysis - S01'!V362</f>
        <v>0.24050217132297741</v>
      </c>
      <c r="Z361" s="3">
        <f>'Risk Analysis - S10'!V362</f>
        <v>0.62729493970062711</v>
      </c>
      <c r="AA361" s="3">
        <f>'Risk Analysis - S18'!V362</f>
        <v>0.49674395384512199</v>
      </c>
      <c r="AB361" s="3">
        <f>'Risk Analysis - S20'!V362</f>
        <v>1.5160072065731971</v>
      </c>
    </row>
    <row r="362" spans="17:28" x14ac:dyDescent="0.25">
      <c r="Q362" s="3">
        <v>3.5100000000000202</v>
      </c>
      <c r="R362" s="3">
        <f t="shared" si="55"/>
        <v>0</v>
      </c>
      <c r="S362" s="3">
        <f t="shared" si="52"/>
        <v>5.4834803364656182E-11</v>
      </c>
      <c r="T362" s="3">
        <f t="shared" si="53"/>
        <v>0</v>
      </c>
      <c r="U362" s="3">
        <f t="shared" si="54"/>
        <v>0.24919958596042036</v>
      </c>
      <c r="X362" s="3">
        <v>359</v>
      </c>
      <c r="Y362" s="3">
        <f>'Risk Analysis - S01'!V363</f>
        <v>0.24812717121797273</v>
      </c>
      <c r="Z362" s="3">
        <f>'Risk Analysis - S10'!V363</f>
        <v>0.71049559457095068</v>
      </c>
      <c r="AA362" s="3">
        <f>'Risk Analysis - S18'!V363</f>
        <v>0.56472585430020872</v>
      </c>
      <c r="AB362" s="3">
        <f>'Risk Analysis - S20'!V363</f>
        <v>2.2043765653282055</v>
      </c>
    </row>
    <row r="363" spans="17:28" x14ac:dyDescent="0.25">
      <c r="Q363" s="3">
        <v>3.52000000000002</v>
      </c>
      <c r="R363" s="3">
        <f t="shared" si="55"/>
        <v>0</v>
      </c>
      <c r="S363" s="3">
        <f t="shared" si="52"/>
        <v>4.6626813521299937E-11</v>
      </c>
      <c r="T363" s="3">
        <f t="shared" si="53"/>
        <v>0</v>
      </c>
      <c r="U363" s="3">
        <f t="shared" si="54"/>
        <v>0.24697395031492353</v>
      </c>
      <c r="X363" s="3">
        <v>360</v>
      </c>
      <c r="Y363" s="3">
        <f>'Risk Analysis - S01'!V364</f>
        <v>0.32217642244958739</v>
      </c>
      <c r="Z363" s="3">
        <f>'Risk Analysis - S10'!V364</f>
        <v>1.3922918243717108</v>
      </c>
      <c r="AA363" s="3">
        <f>'Risk Analysis - S18'!V364</f>
        <v>0.89178128875580787</v>
      </c>
      <c r="AB363" s="3">
        <f>'Risk Analysis - S20'!V364</f>
        <v>3.246514296081243</v>
      </c>
    </row>
    <row r="364" spans="17:28" x14ac:dyDescent="0.25">
      <c r="Q364" s="3">
        <v>3.53000000000003</v>
      </c>
      <c r="R364" s="3">
        <f t="shared" si="55"/>
        <v>0</v>
      </c>
      <c r="S364" s="3">
        <f t="shared" si="52"/>
        <v>3.9624081793476762E-11</v>
      </c>
      <c r="T364" s="3">
        <f t="shared" si="53"/>
        <v>0</v>
      </c>
      <c r="U364" s="3">
        <f t="shared" si="54"/>
        <v>0.24475899539280022</v>
      </c>
      <c r="X364" s="3">
        <v>361</v>
      </c>
      <c r="Y364" s="3">
        <f>'Risk Analysis - S01'!V365</f>
        <v>0.25986972803188485</v>
      </c>
      <c r="Z364" s="3">
        <f>'Risk Analysis - S10'!V365</f>
        <v>0.81105463112462117</v>
      </c>
      <c r="AA364" s="3">
        <f>'Risk Analysis - S18'!V365</f>
        <v>0.59663581405334931</v>
      </c>
      <c r="AB364" s="3">
        <f>'Risk Analysis - S20'!V365</f>
        <v>2.0351549676019136</v>
      </c>
    </row>
    <row r="365" spans="17:28" x14ac:dyDescent="0.25">
      <c r="Q365" s="3">
        <v>3.5400000000000298</v>
      </c>
      <c r="R365" s="3">
        <f t="shared" si="55"/>
        <v>0</v>
      </c>
      <c r="S365" s="3">
        <f t="shared" si="52"/>
        <v>3.365330236704267E-11</v>
      </c>
      <c r="T365" s="3">
        <f t="shared" si="53"/>
        <v>0</v>
      </c>
      <c r="U365" s="3">
        <f t="shared" si="54"/>
        <v>0.24255477895150124</v>
      </c>
      <c r="X365" s="3">
        <v>362</v>
      </c>
      <c r="Y365" s="3">
        <f>'Risk Analysis - S01'!V366</f>
        <v>0.24028407692321782</v>
      </c>
      <c r="Z365" s="3">
        <f>'Risk Analysis - S10'!V366</f>
        <v>0.65072232091846904</v>
      </c>
      <c r="AA365" s="3">
        <f>'Risk Analysis - S18'!V366</f>
        <v>0.56292686996944852</v>
      </c>
      <c r="AB365" s="3">
        <f>'Risk Analysis - S20'!V366</f>
        <v>2.6702513252056552</v>
      </c>
    </row>
    <row r="366" spans="17:28" x14ac:dyDescent="0.25">
      <c r="Q366" s="3">
        <v>3.55000000000003</v>
      </c>
      <c r="R366" s="3">
        <f t="shared" si="55"/>
        <v>0</v>
      </c>
      <c r="S366" s="3">
        <f t="shared" si="52"/>
        <v>2.8565372289790503E-11</v>
      </c>
      <c r="T366" s="3">
        <f t="shared" si="53"/>
        <v>0</v>
      </c>
      <c r="U366" s="3">
        <f t="shared" si="54"/>
        <v>0.24036135740889497</v>
      </c>
      <c r="X366" s="3">
        <v>363</v>
      </c>
      <c r="Y366" s="3">
        <f>'Risk Analysis - S01'!V367</f>
        <v>0.22054173182479911</v>
      </c>
      <c r="Z366" s="3">
        <f>'Risk Analysis - S10'!V367</f>
        <v>0.44856099832706758</v>
      </c>
      <c r="AA366" s="3">
        <f>'Risk Analysis - S18'!V367</f>
        <v>0.42191148468826944</v>
      </c>
      <c r="AB366" s="3">
        <f>'Risk Analysis - S20'!V367</f>
        <v>1.3399562526622653</v>
      </c>
    </row>
    <row r="367" spans="17:28" x14ac:dyDescent="0.25">
      <c r="Q367" s="3">
        <v>3.5600000000000298</v>
      </c>
      <c r="R367" s="3">
        <f t="shared" si="55"/>
        <v>0</v>
      </c>
      <c r="S367" s="3">
        <f t="shared" si="52"/>
        <v>2.4232393869283442E-11</v>
      </c>
      <c r="T367" s="3">
        <f t="shared" si="53"/>
        <v>0</v>
      </c>
      <c r="U367" s="3">
        <f t="shared" si="54"/>
        <v>0.23817878584145558</v>
      </c>
      <c r="X367" s="3">
        <v>364</v>
      </c>
      <c r="Y367" s="3">
        <f>'Risk Analysis - S01'!V368</f>
        <v>0.21598400749644486</v>
      </c>
      <c r="Z367" s="3">
        <f>'Risk Analysis - S10'!V368</f>
        <v>0.39858780538391364</v>
      </c>
      <c r="AA367" s="3">
        <f>'Risk Analysis - S18'!V368</f>
        <v>0.38063935791055592</v>
      </c>
      <c r="AB367" s="3">
        <f>'Risk Analysis - S20'!V368</f>
        <v>1.0117523904330736</v>
      </c>
    </row>
    <row r="368" spans="17:28" x14ac:dyDescent="0.25">
      <c r="Q368" s="3">
        <v>3.57000000000003</v>
      </c>
      <c r="R368" s="3">
        <f t="shared" si="55"/>
        <v>0</v>
      </c>
      <c r="S368" s="3">
        <f t="shared" si="52"/>
        <v>2.0544566048386059E-11</v>
      </c>
      <c r="T368" s="3">
        <f t="shared" si="53"/>
        <v>0</v>
      </c>
      <c r="U368" s="3">
        <f t="shared" si="54"/>
        <v>0.23600711798270979</v>
      </c>
      <c r="X368" s="3">
        <v>365</v>
      </c>
      <c r="Y368" s="3">
        <f>'Risk Analysis - S01'!V369</f>
        <v>0.26768424319869577</v>
      </c>
      <c r="Z368" s="3">
        <f>'Risk Analysis - S10'!V369</f>
        <v>0.89603658603086922</v>
      </c>
      <c r="AA368" s="3">
        <f>'Risk Analysis - S18'!V369</f>
        <v>0.66555076267510016</v>
      </c>
      <c r="AB368" s="3">
        <f>'Risk Analysis - S20'!V369</f>
        <v>2.8603822226218596</v>
      </c>
    </row>
    <row r="369" spans="17:28" x14ac:dyDescent="0.25">
      <c r="Q369" s="3">
        <v>3.5800000000000298</v>
      </c>
      <c r="R369" s="3">
        <f t="shared" si="55"/>
        <v>0</v>
      </c>
      <c r="S369" s="3">
        <f t="shared" si="52"/>
        <v>1.7407741914610142E-11</v>
      </c>
      <c r="T369" s="3">
        <f t="shared" si="53"/>
        <v>0</v>
      </c>
      <c r="U369" s="3">
        <f t="shared" si="54"/>
        <v>0.23384640622196207</v>
      </c>
      <c r="X369" s="3">
        <v>366</v>
      </c>
      <c r="Y369" s="3">
        <f>'Risk Analysis - S01'!V370</f>
        <v>0.26118179357122812</v>
      </c>
      <c r="Z369" s="3">
        <f>'Risk Analysis - S10'!V370</f>
        <v>0.82850355409356025</v>
      </c>
      <c r="AA369" s="3">
        <f>'Risk Analysis - S18'!V370</f>
        <v>0.61660243530817072</v>
      </c>
      <c r="AB369" s="3">
        <f>'Risk Analysis - S20'!V370</f>
        <v>2.3225619491245304</v>
      </c>
    </row>
    <row r="370" spans="17:28" x14ac:dyDescent="0.25">
      <c r="Q370" s="3">
        <v>3.5900000000000301</v>
      </c>
      <c r="R370" s="3">
        <f t="shared" si="55"/>
        <v>0</v>
      </c>
      <c r="S370" s="3">
        <f t="shared" si="52"/>
        <v>1.4741208254065441E-11</v>
      </c>
      <c r="T370" s="3">
        <f t="shared" si="53"/>
        <v>0</v>
      </c>
      <c r="U370" s="3">
        <f t="shared" si="54"/>
        <v>0.23169670160328926</v>
      </c>
      <c r="X370" s="3">
        <v>367</v>
      </c>
      <c r="Y370" s="3">
        <f>'Risk Analysis - S01'!V371</f>
        <v>0.21758172906736506</v>
      </c>
      <c r="Z370" s="3">
        <f>'Risk Analysis - S10'!V371</f>
        <v>0.4257308239808052</v>
      </c>
      <c r="AA370" s="3">
        <f>'Risk Analysis - S18'!V371</f>
        <v>0.42051556581113275</v>
      </c>
      <c r="AB370" s="3">
        <f>'Risk Analysis - S20'!V371</f>
        <v>1.423374029362489</v>
      </c>
    </row>
    <row r="371" spans="17:28" x14ac:dyDescent="0.25">
      <c r="Q371" s="3">
        <v>3.6000000000000298</v>
      </c>
      <c r="R371" s="3">
        <f t="shared" si="55"/>
        <v>0</v>
      </c>
      <c r="S371" s="3">
        <f t="shared" si="52"/>
        <v>1.2475687150015347E-11</v>
      </c>
      <c r="T371" s="3">
        <f t="shared" si="53"/>
        <v>0</v>
      </c>
      <c r="U371" s="3">
        <f t="shared" si="54"/>
        <v>0.22955805382480698</v>
      </c>
      <c r="X371" s="3">
        <v>368</v>
      </c>
      <c r="Y371" s="3">
        <f>'Risk Analysis - S01'!V372</f>
        <v>0.25933331864503417</v>
      </c>
      <c r="Z371" s="3">
        <f>'Risk Analysis - S10'!V372</f>
        <v>0.80401169923214078</v>
      </c>
      <c r="AA371" s="3">
        <f>'Risk Analysis - S18'!V372</f>
        <v>0.5887122788396163</v>
      </c>
      <c r="AB371" s="3">
        <f>'Risk Analysis - S20'!V372</f>
        <v>1.9285710772165694</v>
      </c>
    </row>
    <row r="372" spans="17:28" x14ac:dyDescent="0.25">
      <c r="Q372" s="3">
        <v>3.6100000000000301</v>
      </c>
      <c r="R372" s="3">
        <f t="shared" si="55"/>
        <v>0</v>
      </c>
      <c r="S372" s="3">
        <f t="shared" si="52"/>
        <v>1.0552225759852263E-11</v>
      </c>
      <c r="T372" s="3">
        <f t="shared" si="53"/>
        <v>0</v>
      </c>
      <c r="U372" s="3">
        <f t="shared" si="54"/>
        <v>0.22743051123820424</v>
      </c>
      <c r="X372" s="3">
        <v>369</v>
      </c>
      <c r="Y372" s="3">
        <f>'Risk Analysis - S01'!V373</f>
        <v>0.3056047310574696</v>
      </c>
      <c r="Z372" s="3">
        <f>'Risk Analysis - S10'!V373</f>
        <v>1.239855816675014</v>
      </c>
      <c r="AA372" s="3">
        <f>'Risk Analysis - S18'!V373</f>
        <v>0.8189716702254094</v>
      </c>
      <c r="AB372" s="3">
        <f>'Risk Analysis - S20'!V373</f>
        <v>3.0792291548324937</v>
      </c>
    </row>
    <row r="373" spans="17:28" x14ac:dyDescent="0.25">
      <c r="Q373" s="3">
        <v>3.6200000000000299</v>
      </c>
      <c r="R373" s="3">
        <f t="shared" si="55"/>
        <v>0</v>
      </c>
      <c r="S373" s="3">
        <f t="shared" si="52"/>
        <v>8.9199758690483577E-12</v>
      </c>
      <c r="T373" s="3">
        <f t="shared" si="53"/>
        <v>0</v>
      </c>
      <c r="U373" s="3">
        <f t="shared" si="54"/>
        <v>0.22531412084854729</v>
      </c>
      <c r="X373" s="3">
        <v>370</v>
      </c>
      <c r="Y373" s="3">
        <f>'Risk Analysis - S01'!V374</f>
        <v>0.34924852770279513</v>
      </c>
      <c r="Z373" s="3">
        <f>'Risk Analysis - S10'!V374</f>
        <v>1.658689898362727</v>
      </c>
      <c r="AA373" s="3">
        <f>'Risk Analysis - S18'!V374</f>
        <v>1.0565885507957409</v>
      </c>
      <c r="AB373" s="3">
        <f>'Risk Analysis - S20'!V374</f>
        <v>5.0088869216149696</v>
      </c>
    </row>
    <row r="374" spans="17:28" x14ac:dyDescent="0.25">
      <c r="Q374" s="3">
        <v>3.6300000000000301</v>
      </c>
      <c r="R374" s="3">
        <f t="shared" si="55"/>
        <v>0</v>
      </c>
      <c r="S374" s="3">
        <f t="shared" si="52"/>
        <v>7.535860824248175E-12</v>
      </c>
      <c r="T374" s="3">
        <f t="shared" si="53"/>
        <v>0</v>
      </c>
      <c r="U374" s="3">
        <f t="shared" si="54"/>
        <v>0.2232089283143488</v>
      </c>
      <c r="X374" s="3">
        <v>371</v>
      </c>
      <c r="Y374" s="3">
        <f>'Risk Analysis - S01'!V375</f>
        <v>0.24941926060438785</v>
      </c>
      <c r="Z374" s="3">
        <f>'Risk Analysis - S10'!V375</f>
        <v>0.71285150269284114</v>
      </c>
      <c r="AA374" s="3">
        <f>'Risk Analysis - S18'!V375</f>
        <v>0.54524625136328497</v>
      </c>
      <c r="AB374" s="3">
        <f>'Risk Analysis - S20'!V375</f>
        <v>1.7904560874297857</v>
      </c>
    </row>
    <row r="375" spans="17:28" x14ac:dyDescent="0.25">
      <c r="Q375" s="3">
        <v>3.6400000000000299</v>
      </c>
      <c r="R375" s="3">
        <f t="shared" si="55"/>
        <v>0</v>
      </c>
      <c r="S375" s="3">
        <f t="shared" si="52"/>
        <v>6.3626881541267721E-12</v>
      </c>
      <c r="T375" s="3">
        <f t="shared" si="53"/>
        <v>0</v>
      </c>
      <c r="U375" s="3">
        <f t="shared" si="54"/>
        <v>0.22111497794790425</v>
      </c>
      <c r="X375" s="3">
        <v>372</v>
      </c>
      <c r="Y375" s="3">
        <f>'Risk Analysis - S01'!V376</f>
        <v>0.22639761664494185</v>
      </c>
      <c r="Z375" s="3">
        <f>'Risk Analysis - S10'!V376</f>
        <v>0.49636372270173235</v>
      </c>
      <c r="AA375" s="3">
        <f>'Risk Analysis - S18'!V376</f>
        <v>0.43163422959034031</v>
      </c>
      <c r="AB375" s="3">
        <f>'Risk Analysis - S20'!V376</f>
        <v>1.2520237440933741</v>
      </c>
    </row>
    <row r="376" spans="17:28" x14ac:dyDescent="0.25">
      <c r="Q376" s="3">
        <v>3.6500000000000301</v>
      </c>
      <c r="R376" s="3">
        <f t="shared" si="55"/>
        <v>0</v>
      </c>
      <c r="S376" s="3">
        <f t="shared" si="52"/>
        <v>5.369038547087257E-12</v>
      </c>
      <c r="T376" s="3">
        <f t="shared" si="53"/>
        <v>0</v>
      </c>
      <c r="U376" s="3">
        <f t="shared" si="54"/>
        <v>0.21903231271588985</v>
      </c>
      <c r="X376" s="3">
        <v>373</v>
      </c>
      <c r="Y376" s="3">
        <f>'Risk Analysis - S01'!V377</f>
        <v>0.34327286214402108</v>
      </c>
      <c r="Z376" s="3">
        <f>'Risk Analysis - S10'!V377</f>
        <v>1.611881270665338</v>
      </c>
      <c r="AA376" s="3">
        <f>'Risk Analysis - S18'!V377</f>
        <v>1.0518724552208256</v>
      </c>
      <c r="AB376" s="3">
        <f>'Risk Analysis - S20'!V377</f>
        <v>5.7490354495037206</v>
      </c>
    </row>
    <row r="377" spans="17:28" x14ac:dyDescent="0.25">
      <c r="Q377" s="3">
        <v>3.6600000000000299</v>
      </c>
      <c r="R377" s="3">
        <f t="shared" si="55"/>
        <v>0</v>
      </c>
      <c r="S377" s="3">
        <f t="shared" si="52"/>
        <v>4.5278225613287759E-12</v>
      </c>
      <c r="T377" s="3">
        <f t="shared" si="53"/>
        <v>0</v>
      </c>
      <c r="U377" s="3">
        <f t="shared" si="54"/>
        <v>0.21696097424022442</v>
      </c>
      <c r="X377" s="3">
        <v>374</v>
      </c>
      <c r="Y377" s="3">
        <f>'Risk Analysis - S01'!V378</f>
        <v>0.31817400034784532</v>
      </c>
      <c r="Z377" s="3">
        <f>'Risk Analysis - S10'!V378</f>
        <v>1.3487194414126524</v>
      </c>
      <c r="AA377" s="3">
        <f>'Risk Analysis - S18'!V378</f>
        <v>0.85636181406762779</v>
      </c>
      <c r="AB377" s="3">
        <f>'Risk Analysis - S20'!V378</f>
        <v>2.7339511957567071</v>
      </c>
    </row>
    <row r="378" spans="17:28" x14ac:dyDescent="0.25">
      <c r="Q378" s="3">
        <v>3.6700000000000301</v>
      </c>
      <c r="R378" s="3">
        <f t="shared" si="55"/>
        <v>0</v>
      </c>
      <c r="S378" s="3">
        <f t="shared" si="52"/>
        <v>3.8162806248465131E-12</v>
      </c>
      <c r="T378" s="3">
        <f t="shared" si="53"/>
        <v>0</v>
      </c>
      <c r="U378" s="3">
        <f t="shared" si="54"/>
        <v>0.21490100279919144</v>
      </c>
      <c r="X378" s="3">
        <v>375</v>
      </c>
      <c r="Y378" s="3">
        <f>'Risk Analysis - S01'!V379</f>
        <v>0.32563750270859093</v>
      </c>
      <c r="Z378" s="3">
        <f>'Risk Analysis - S10'!V379</f>
        <v>1.4374713819383242</v>
      </c>
      <c r="AA378" s="3">
        <f>'Risk Analysis - S18'!V379</f>
        <v>0.94221045455477792</v>
      </c>
      <c r="AB378" s="3">
        <f>'Risk Analysis - S20'!V379</f>
        <v>4.349429602863375</v>
      </c>
    </row>
    <row r="379" spans="17:28" x14ac:dyDescent="0.25">
      <c r="Q379" s="3">
        <v>3.6800000000000299</v>
      </c>
      <c r="R379" s="3">
        <f t="shared" si="55"/>
        <v>0</v>
      </c>
      <c r="S379" s="3">
        <f t="shared" si="52"/>
        <v>3.2145397454996782E-12</v>
      </c>
      <c r="T379" s="3">
        <f t="shared" si="53"/>
        <v>0</v>
      </c>
      <c r="U379" s="3">
        <f t="shared" si="54"/>
        <v>0.21285243732882009</v>
      </c>
      <c r="X379" s="3">
        <v>376</v>
      </c>
      <c r="Y379" s="3">
        <f>'Risk Analysis - S01'!V380</f>
        <v>0.31004755221902769</v>
      </c>
      <c r="Z379" s="3">
        <f>'Risk Analysis - S10'!V380</f>
        <v>1.2845926463548827</v>
      </c>
      <c r="AA379" s="3">
        <f>'Risk Analysis - S18'!V380</f>
        <v>0.84870585449188729</v>
      </c>
      <c r="AB379" s="3">
        <f>'Risk Analysis - S20'!V380</f>
        <v>3.4037159161204076</v>
      </c>
    </row>
    <row r="380" spans="17:28" x14ac:dyDescent="0.25">
      <c r="Q380" s="3">
        <v>3.6900000000000301</v>
      </c>
      <c r="R380" s="3">
        <f t="shared" si="55"/>
        <v>0</v>
      </c>
      <c r="S380" s="3">
        <f t="shared" si="52"/>
        <v>2.7061686225238191E-12</v>
      </c>
      <c r="T380" s="3">
        <f t="shared" si="53"/>
        <v>0</v>
      </c>
      <c r="U380" s="3">
        <f t="shared" si="54"/>
        <v>0.2108153154245227</v>
      </c>
      <c r="X380" s="3">
        <v>377</v>
      </c>
      <c r="Y380" s="3">
        <f>'Risk Analysis - S01'!V381</f>
        <v>0.2733123679687644</v>
      </c>
      <c r="Z380" s="3">
        <f>'Risk Analysis - S10'!V381</f>
        <v>0.94060237211154019</v>
      </c>
      <c r="AA380" s="3">
        <f>'Risk Analysis - S18'!V381</f>
        <v>0.67125843510867078</v>
      </c>
      <c r="AB380" s="3">
        <f>'Risk Analysis - S20'!V381</f>
        <v>2.532382679366898</v>
      </c>
    </row>
    <row r="381" spans="17:28" x14ac:dyDescent="0.25">
      <c r="Q381" s="3">
        <v>3.7000000000000299</v>
      </c>
      <c r="R381" s="3">
        <f t="shared" si="55"/>
        <v>0</v>
      </c>
      <c r="S381" s="3">
        <f t="shared" si="52"/>
        <v>2.2767343565988085E-12</v>
      </c>
      <c r="T381" s="3">
        <f t="shared" si="53"/>
        <v>0</v>
      </c>
      <c r="U381" s="3">
        <f t="shared" si="54"/>
        <v>0.20878967334298959</v>
      </c>
      <c r="X381" s="3">
        <v>378</v>
      </c>
      <c r="Y381" s="3">
        <f>'Risk Analysis - S01'!V382</f>
        <v>0.3219762752311004</v>
      </c>
      <c r="Z381" s="3">
        <f>'Risk Analysis - S10'!V382</f>
        <v>1.3929906883076923</v>
      </c>
      <c r="AA381" s="3">
        <f>'Risk Analysis - S18'!V382</f>
        <v>0.89760700438704022</v>
      </c>
      <c r="AB381" s="3">
        <f>'Risk Analysis - S20'!V382</f>
        <v>3.4347151190227247</v>
      </c>
    </row>
    <row r="382" spans="17:28" x14ac:dyDescent="0.25">
      <c r="Q382" s="3">
        <v>3.7100000000000302</v>
      </c>
      <c r="R382" s="3">
        <f t="shared" si="55"/>
        <v>0</v>
      </c>
      <c r="S382" s="3">
        <f t="shared" si="52"/>
        <v>1.9144685836636199E-12</v>
      </c>
      <c r="T382" s="3">
        <f t="shared" si="53"/>
        <v>0</v>
      </c>
      <c r="U382" s="3">
        <f t="shared" si="54"/>
        <v>0.20677554600433501</v>
      </c>
      <c r="X382" s="3">
        <v>379</v>
      </c>
      <c r="Y382" s="3">
        <f>'Risk Analysis - S01'!V383</f>
        <v>0.36556316471783618</v>
      </c>
      <c r="Z382" s="3">
        <f>'Risk Analysis - S10'!V383</f>
        <v>1.8001062696388368</v>
      </c>
      <c r="AA382" s="3">
        <f>'Risk Analysis - S18'!V383</f>
        <v>1.1054204627093871</v>
      </c>
      <c r="AB382" s="3">
        <f>'Risk Analysis - S20'!V383</f>
        <v>4.3256957422039211</v>
      </c>
    </row>
    <row r="383" spans="17:28" x14ac:dyDescent="0.25">
      <c r="Q383" s="3">
        <v>3.7200000000000299</v>
      </c>
      <c r="R383" s="3">
        <f t="shared" si="55"/>
        <v>0</v>
      </c>
      <c r="S383" s="3">
        <f t="shared" si="52"/>
        <v>1.6088241849843143E-12</v>
      </c>
      <c r="T383" s="3">
        <f t="shared" si="53"/>
        <v>0</v>
      </c>
      <c r="U383" s="3">
        <f t="shared" si="54"/>
        <v>0.20477296699449654</v>
      </c>
      <c r="X383" s="3">
        <v>380</v>
      </c>
      <c r="Y383" s="3">
        <f>'Risk Analysis - S01'!V384</f>
        <v>0.31169199357935629</v>
      </c>
      <c r="Z383" s="3">
        <f>'Risk Analysis - S10'!V384</f>
        <v>1.3064410382590101</v>
      </c>
      <c r="AA383" s="3">
        <f>'Risk Analysis - S18'!V384</f>
        <v>0.87367572832595342</v>
      </c>
      <c r="AB383" s="3">
        <f>'Risk Analysis - S20'!V384</f>
        <v>3.9354000984716673</v>
      </c>
    </row>
    <row r="384" spans="17:28" x14ac:dyDescent="0.25">
      <c r="Q384" s="3">
        <v>3.7300000000000302</v>
      </c>
      <c r="R384" s="3">
        <f t="shared" si="55"/>
        <v>0</v>
      </c>
      <c r="S384" s="3">
        <f t="shared" si="52"/>
        <v>1.3511414209688155E-12</v>
      </c>
      <c r="T384" s="3">
        <f t="shared" si="53"/>
        <v>0</v>
      </c>
      <c r="U384" s="3">
        <f t="shared" si="54"/>
        <v>0.20278196856788244</v>
      </c>
      <c r="X384" s="3">
        <v>381</v>
      </c>
      <c r="Y384" s="3">
        <f>'Risk Analysis - S01'!V385</f>
        <v>0.28398001016881019</v>
      </c>
      <c r="Z384" s="3">
        <f>'Risk Analysis - S10'!V385</f>
        <v>1.0471322437348491</v>
      </c>
      <c r="AA384" s="3">
        <f>'Risk Analysis - S18'!V385</f>
        <v>0.74031000840128081</v>
      </c>
      <c r="AB384" s="3">
        <f>'Risk Analysis - S20'!V385</f>
        <v>3.2068780163942634</v>
      </c>
    </row>
    <row r="385" spans="17:28" x14ac:dyDescent="0.25">
      <c r="Q385" s="3">
        <v>3.74000000000003</v>
      </c>
      <c r="R385" s="3">
        <f t="shared" si="55"/>
        <v>0</v>
      </c>
      <c r="S385" s="3">
        <f t="shared" si="52"/>
        <v>1.1340928196545974E-12</v>
      </c>
      <c r="T385" s="3">
        <f t="shared" si="53"/>
        <v>0</v>
      </c>
      <c r="U385" s="3">
        <f t="shared" si="54"/>
        <v>0.20080258165026821</v>
      </c>
      <c r="X385" s="3">
        <v>382</v>
      </c>
      <c r="Y385" s="3">
        <f>'Risk Analysis - S01'!V386</f>
        <v>0.23996150510760411</v>
      </c>
      <c r="Z385" s="3">
        <f>'Risk Analysis - S10'!V386</f>
        <v>0.62045719999004101</v>
      </c>
      <c r="AA385" s="3">
        <f>'Risk Analysis - S18'!V386</f>
        <v>0.48944676428458539</v>
      </c>
      <c r="AB385" s="3">
        <f>'Risk Analysis - S20'!V386</f>
        <v>1.4389853264135155</v>
      </c>
    </row>
    <row r="386" spans="17:28" x14ac:dyDescent="0.25">
      <c r="Q386" s="3">
        <v>3.7500000000000302</v>
      </c>
      <c r="R386" s="3">
        <f t="shared" si="55"/>
        <v>0</v>
      </c>
      <c r="S386" s="3">
        <f t="shared" si="52"/>
        <v>9.5135010980129664E-13</v>
      </c>
      <c r="T386" s="3">
        <f t="shared" si="53"/>
        <v>0</v>
      </c>
      <c r="U386" s="3">
        <f t="shared" si="54"/>
        <v>0.19883483584193651</v>
      </c>
      <c r="X386" s="3">
        <v>383</v>
      </c>
      <c r="Y386" s="3">
        <f>'Risk Analysis - S01'!V387</f>
        <v>0.23406366055016803</v>
      </c>
      <c r="Z386" s="3">
        <f>'Risk Analysis - S10'!V387</f>
        <v>0.5867741804229194</v>
      </c>
      <c r="AA386" s="3">
        <f>'Risk Analysis - S18'!V387</f>
        <v>0.51783270321866282</v>
      </c>
      <c r="AB386" s="3">
        <f>'Risk Analysis - S20'!V387</f>
        <v>2.1829457827291705</v>
      </c>
    </row>
    <row r="387" spans="17:28" x14ac:dyDescent="0.25">
      <c r="Q387" s="3">
        <v>3.76000000000003</v>
      </c>
      <c r="R387" s="3">
        <f t="shared" si="55"/>
        <v>0</v>
      </c>
      <c r="S387" s="3">
        <f t="shared" si="52"/>
        <v>7.9758422089071246E-13</v>
      </c>
      <c r="T387" s="3">
        <f t="shared" si="53"/>
        <v>0</v>
      </c>
      <c r="U387" s="3">
        <f t="shared" si="54"/>
        <v>0.19687875942106248</v>
      </c>
      <c r="X387" s="3">
        <v>384</v>
      </c>
      <c r="Y387" s="3">
        <f>'Risk Analysis - S01'!V388</f>
        <v>0.19654648259205448</v>
      </c>
      <c r="Z387" s="3">
        <f>'Risk Analysis - S10'!V388</f>
        <v>0.22615025713698336</v>
      </c>
      <c r="AA387" s="3">
        <f>'Risk Analysis - S18'!V388</f>
        <v>0.31202806496335839</v>
      </c>
      <c r="AB387" s="3">
        <f>'Risk Analysis - S20'!V388</f>
        <v>0.71009877501097252</v>
      </c>
    </row>
    <row r="388" spans="17:28" x14ac:dyDescent="0.25">
      <c r="Q388" s="3">
        <v>3.7700000000000302</v>
      </c>
      <c r="R388" s="3">
        <f t="shared" si="55"/>
        <v>0</v>
      </c>
      <c r="S388" s="3">
        <f t="shared" si="52"/>
        <v>6.6824323852188172E-13</v>
      </c>
      <c r="T388" s="3">
        <f t="shared" si="53"/>
        <v>0</v>
      </c>
      <c r="U388" s="3">
        <f t="shared" si="54"/>
        <v>0.19493437934733737</v>
      </c>
      <c r="X388" s="3">
        <v>385</v>
      </c>
      <c r="Y388" s="3">
        <f>'Risk Analysis - S01'!V389</f>
        <v>0.2765988991830991</v>
      </c>
      <c r="Z388" s="3">
        <f>'Risk Analysis - S10'!V389</f>
        <v>0.98587376283805395</v>
      </c>
      <c r="AA388" s="3">
        <f>'Risk Analysis - S18'!V389</f>
        <v>0.72540170422174843</v>
      </c>
      <c r="AB388" s="3">
        <f>'Risk Analysis - S20'!V389</f>
        <v>3.5265907811333745</v>
      </c>
    </row>
    <row r="389" spans="17:28" x14ac:dyDescent="0.25">
      <c r="Q389" s="3">
        <v>3.78000000000003</v>
      </c>
      <c r="R389" s="3">
        <f t="shared" si="55"/>
        <v>0</v>
      </c>
      <c r="S389" s="3">
        <f t="shared" si="52"/>
        <v>5.595524044110789E-13</v>
      </c>
      <c r="T389" s="3">
        <f t="shared" si="53"/>
        <v>0</v>
      </c>
      <c r="U389" s="3">
        <f t="shared" si="54"/>
        <v>0.19300172126583282</v>
      </c>
      <c r="X389" s="3">
        <v>386</v>
      </c>
      <c r="Y389" s="3">
        <f>'Risk Analysis - S01'!V390</f>
        <v>0.3103113896063196</v>
      </c>
      <c r="Z389" s="3">
        <f>'Risk Analysis - S10'!V390</f>
        <v>1.2873369276642919</v>
      </c>
      <c r="AA389" s="3">
        <f>'Risk Analysis - S18'!V390</f>
        <v>0.85070282184513002</v>
      </c>
      <c r="AB389" s="3">
        <f>'Risk Analysis - S20'!V390</f>
        <v>3.4300449230759185</v>
      </c>
    </row>
    <row r="390" spans="17:28" x14ac:dyDescent="0.25">
      <c r="Q390" s="3">
        <v>3.7900000000000298</v>
      </c>
      <c r="R390" s="3">
        <f t="shared" si="55"/>
        <v>0</v>
      </c>
      <c r="S390" s="3">
        <f t="shared" ref="S390:S453" si="56">1-_xlfn.NORM.DIST(Q390,$R$4,$S$4,TRUE)</f>
        <v>4.6829207178689103E-13</v>
      </c>
      <c r="T390" s="3">
        <f t="shared" ref="T390:T453" si="57">1-_xlfn.NORM.DIST(Q390,$R$5,$S$5,TRUE)</f>
        <v>0</v>
      </c>
      <c r="U390" s="3">
        <f t="shared" ref="U390:U453" si="58">1-_xlfn.NORM.DIST(Q390,$R$6,$S$6,TRUE)</f>
        <v>0.19108080951110007</v>
      </c>
      <c r="X390" s="3">
        <v>387</v>
      </c>
      <c r="Y390" s="3">
        <f>'Risk Analysis - S01'!V391</f>
        <v>0.24838613069526552</v>
      </c>
      <c r="Z390" s="3">
        <f>'Risk Analysis - S10'!V391</f>
        <v>0.71255918115668448</v>
      </c>
      <c r="AA390" s="3">
        <f>'Risk Analysis - S18'!V391</f>
        <v>0.56502289745392686</v>
      </c>
      <c r="AB390" s="3">
        <f>'Risk Analysis - S20'!V391</f>
        <v>2.1936813556111705</v>
      </c>
    </row>
    <row r="391" spans="17:28" x14ac:dyDescent="0.25">
      <c r="Q391" s="3">
        <v>3.80000000000003</v>
      </c>
      <c r="R391" s="3">
        <f t="shared" si="55"/>
        <v>0</v>
      </c>
      <c r="S391" s="3">
        <f t="shared" si="56"/>
        <v>3.9168668308775523E-13</v>
      </c>
      <c r="T391" s="3">
        <f t="shared" si="57"/>
        <v>0</v>
      </c>
      <c r="U391" s="3">
        <f t="shared" si="58"/>
        <v>0.18917166711150368</v>
      </c>
      <c r="X391" s="3">
        <v>388</v>
      </c>
      <c r="Y391" s="3">
        <f>'Risk Analysis - S01'!V392</f>
        <v>0.34463634275803406</v>
      </c>
      <c r="Z391" s="3">
        <f>'Risk Analysis - S10'!V392</f>
        <v>1.6222990959657189</v>
      </c>
      <c r="AA391" s="3">
        <f>'Risk Analysis - S18'!V392</f>
        <v>1.0522553051684527</v>
      </c>
      <c r="AB391" s="3">
        <f>'Risk Analysis - S20'!V392</f>
        <v>5.5507147810084101</v>
      </c>
    </row>
    <row r="392" spans="17:28" x14ac:dyDescent="0.25">
      <c r="Q392" s="3">
        <v>3.8100000000000298</v>
      </c>
      <c r="R392" s="3">
        <f t="shared" si="55"/>
        <v>0</v>
      </c>
      <c r="S392" s="3">
        <f t="shared" si="56"/>
        <v>3.2740476996195866E-13</v>
      </c>
      <c r="T392" s="3">
        <f t="shared" si="57"/>
        <v>0</v>
      </c>
      <c r="U392" s="3">
        <f t="shared" si="58"/>
        <v>0.18727431579378595</v>
      </c>
      <c r="X392" s="3">
        <v>389</v>
      </c>
      <c r="Y392" s="3">
        <f>'Risk Analysis - S01'!V393</f>
        <v>0.293883166847761</v>
      </c>
      <c r="Z392" s="3">
        <f>'Risk Analysis - S10'!V393</f>
        <v>1.1393965044614984</v>
      </c>
      <c r="AA392" s="3">
        <f>'Risk Analysis - S18'!V393</f>
        <v>0.78690743903679317</v>
      </c>
      <c r="AB392" s="3">
        <f>'Risk Analysis - S20'!V393</f>
        <v>3.4386085301275076</v>
      </c>
    </row>
    <row r="393" spans="17:28" x14ac:dyDescent="0.25">
      <c r="Q393" s="3">
        <v>3.82000000000003</v>
      </c>
      <c r="R393" s="3">
        <f t="shared" si="55"/>
        <v>0</v>
      </c>
      <c r="S393" s="3">
        <f t="shared" si="56"/>
        <v>2.7355895326763857E-13</v>
      </c>
      <c r="T393" s="3">
        <f t="shared" si="57"/>
        <v>0</v>
      </c>
      <c r="U393" s="3">
        <f t="shared" si="58"/>
        <v>0.18538877598786041</v>
      </c>
      <c r="X393" s="3">
        <v>390</v>
      </c>
      <c r="Y393" s="3">
        <f>'Risk Analysis - S01'!V394</f>
        <v>0.21811412736894628</v>
      </c>
      <c r="Z393" s="3">
        <f>'Risk Analysis - S10'!V394</f>
        <v>0.41594599000761323</v>
      </c>
      <c r="AA393" s="3">
        <f>'Risk Analysis - S18'!V394</f>
        <v>0.38409583081955256</v>
      </c>
      <c r="AB393" s="3">
        <f>'Risk Analysis - S20'!V394</f>
        <v>0.98941182493734625</v>
      </c>
    </row>
    <row r="394" spans="17:28" x14ac:dyDescent="0.25">
      <c r="Q394" s="3">
        <v>3.8300000000000298</v>
      </c>
      <c r="R394" s="3">
        <f t="shared" si="55"/>
        <v>0</v>
      </c>
      <c r="S394" s="3">
        <f t="shared" si="56"/>
        <v>2.283728761653947E-13</v>
      </c>
      <c r="T394" s="3">
        <f t="shared" si="57"/>
        <v>0</v>
      </c>
      <c r="U394" s="3">
        <f t="shared" si="58"/>
        <v>0.18351506683183116</v>
      </c>
      <c r="X394" s="3">
        <v>391</v>
      </c>
      <c r="Y394" s="3">
        <f>'Risk Analysis - S01'!V395</f>
        <v>0.295142056840345</v>
      </c>
      <c r="Z394" s="3">
        <f>'Risk Analysis - S10'!V395</f>
        <v>1.1336328291464894</v>
      </c>
      <c r="AA394" s="3">
        <f>'Risk Analysis - S18'!V395</f>
        <v>0.74665353929139644</v>
      </c>
      <c r="AB394" s="3">
        <f>'Risk Analysis - S20'!V395</f>
        <v>2.341915052840871</v>
      </c>
    </row>
    <row r="395" spans="17:28" x14ac:dyDescent="0.25">
      <c r="Q395" s="3">
        <v>3.8400000000000301</v>
      </c>
      <c r="R395" s="3">
        <f t="shared" si="55"/>
        <v>0</v>
      </c>
      <c r="S395" s="3">
        <f t="shared" si="56"/>
        <v>1.9051427102567686E-13</v>
      </c>
      <c r="T395" s="3">
        <f t="shared" si="57"/>
        <v>0</v>
      </c>
      <c r="U395" s="3">
        <f t="shared" si="58"/>
        <v>0.18165320617723579</v>
      </c>
      <c r="X395" s="3">
        <v>392</v>
      </c>
      <c r="Y395" s="3">
        <f>'Risk Analysis - S01'!V396</f>
        <v>0.31347835288843473</v>
      </c>
      <c r="Z395" s="3">
        <f>'Risk Analysis - S10'!V396</f>
        <v>1.3214761322861603</v>
      </c>
      <c r="AA395" s="3">
        <f>'Risk Analysis - S18'!V396</f>
        <v>0.87783674511462939</v>
      </c>
      <c r="AB395" s="3">
        <f>'Risk Analysis - S20'!V396</f>
        <v>3.849432978840249</v>
      </c>
    </row>
    <row r="396" spans="17:28" x14ac:dyDescent="0.25">
      <c r="Q396" s="3">
        <v>3.8500000000000298</v>
      </c>
      <c r="R396" s="3">
        <f t="shared" si="55"/>
        <v>0</v>
      </c>
      <c r="S396" s="3">
        <f t="shared" si="56"/>
        <v>1.588729148238599E-13</v>
      </c>
      <c r="T396" s="3">
        <f t="shared" si="57"/>
        <v>0</v>
      </c>
      <c r="U396" s="3">
        <f t="shared" si="58"/>
        <v>0.17980321059450988</v>
      </c>
      <c r="X396" s="3">
        <v>393</v>
      </c>
      <c r="Y396" s="3">
        <f>'Risk Analysis - S01'!V397</f>
        <v>0.3772999077283678</v>
      </c>
      <c r="Z396" s="3">
        <f>'Risk Analysis - S10'!V397</f>
        <v>1.938079475129473</v>
      </c>
      <c r="AA396" s="3">
        <f>'Risk Analysis - S18'!V397</f>
        <v>1.2362144509785249</v>
      </c>
      <c r="AB396" s="3">
        <f>'Risk Analysis - S20'!V397</f>
        <v>7.7938427416619946</v>
      </c>
    </row>
    <row r="397" spans="17:28" x14ac:dyDescent="0.25">
      <c r="Q397" s="3">
        <v>3.8600000000000301</v>
      </c>
      <c r="R397" s="3">
        <f t="shared" ref="R397:R460" si="59">1-_xlfn.NORM.DIST(Q397,$R$3,$S$3,TRUE)</f>
        <v>0</v>
      </c>
      <c r="S397" s="3">
        <f t="shared" si="56"/>
        <v>1.3244960683778118E-13</v>
      </c>
      <c r="T397" s="3">
        <f t="shared" si="57"/>
        <v>0</v>
      </c>
      <c r="U397" s="3">
        <f t="shared" si="58"/>
        <v>0.17796509537866778</v>
      </c>
      <c r="X397" s="3">
        <v>394</v>
      </c>
      <c r="Y397" s="3">
        <f>'Risk Analysis - S01'!V398</f>
        <v>0.22752953811343671</v>
      </c>
      <c r="Z397" s="3">
        <f>'Risk Analysis - S10'!V398</f>
        <v>0.51092751123811231</v>
      </c>
      <c r="AA397" s="3">
        <f>'Risk Analysis - S18'!V398</f>
        <v>0.44756744011745903</v>
      </c>
      <c r="AB397" s="3">
        <f>'Risk Analysis - S20'!V398</f>
        <v>1.409828533587532</v>
      </c>
    </row>
    <row r="398" spans="17:28" x14ac:dyDescent="0.25">
      <c r="Q398" s="3">
        <v>3.8700000000000299</v>
      </c>
      <c r="R398" s="3">
        <f t="shared" si="59"/>
        <v>0</v>
      </c>
      <c r="S398" s="3">
        <f t="shared" si="56"/>
        <v>1.1035616864774056E-13</v>
      </c>
      <c r="T398" s="3">
        <f t="shared" si="57"/>
        <v>0</v>
      </c>
      <c r="U398" s="3">
        <f t="shared" si="58"/>
        <v>0.17613887455520083</v>
      </c>
      <c r="X398" s="3">
        <v>395</v>
      </c>
      <c r="Y398" s="3">
        <f>'Risk Analysis - S01'!V399</f>
        <v>0.25661030509535504</v>
      </c>
      <c r="Z398" s="3">
        <f>'Risk Analysis - S10'!V399</f>
        <v>0.78710034903819237</v>
      </c>
      <c r="AA398" s="3">
        <f>'Risk Analysis - S18'!V399</f>
        <v>0.59822768951099181</v>
      </c>
      <c r="AB398" s="3">
        <f>'Risk Analysis - S20'!V399</f>
        <v>2.2818751571666276</v>
      </c>
    </row>
    <row r="399" spans="17:28" x14ac:dyDescent="0.25">
      <c r="Q399" s="3">
        <v>3.8800000000000301</v>
      </c>
      <c r="R399" s="3">
        <f t="shared" si="59"/>
        <v>0</v>
      </c>
      <c r="S399" s="3">
        <f t="shared" si="56"/>
        <v>9.1815444136500446E-14</v>
      </c>
      <c r="T399" s="3">
        <f t="shared" si="57"/>
        <v>0</v>
      </c>
      <c r="U399" s="3">
        <f t="shared" si="58"/>
        <v>0.17432456088618598</v>
      </c>
      <c r="X399" s="3">
        <v>396</v>
      </c>
      <c r="Y399" s="3">
        <f>'Risk Analysis - S01'!V400</f>
        <v>0.23335241944874116</v>
      </c>
      <c r="Z399" s="3">
        <f>'Risk Analysis - S10'!V400</f>
        <v>0.56257234784851562</v>
      </c>
      <c r="AA399" s="3">
        <f>'Risk Analysis - S18'!V400</f>
        <v>0.46808926635010412</v>
      </c>
      <c r="AB399" s="3">
        <f>'Risk Analysis - S20'!V400</f>
        <v>1.4428269775863674</v>
      </c>
    </row>
    <row r="400" spans="17:28" x14ac:dyDescent="0.25">
      <c r="Q400" s="3">
        <v>3.8900000000000299</v>
      </c>
      <c r="R400" s="3">
        <f t="shared" si="59"/>
        <v>0</v>
      </c>
      <c r="S400" s="3">
        <f t="shared" si="56"/>
        <v>7.638334409421077E-14</v>
      </c>
      <c r="T400" s="3">
        <f t="shared" si="57"/>
        <v>0</v>
      </c>
      <c r="U400" s="3">
        <f t="shared" si="58"/>
        <v>0.17252216587660596</v>
      </c>
      <c r="X400" s="3">
        <v>397</v>
      </c>
      <c r="Y400" s="3">
        <f>'Risk Analysis - S01'!V401</f>
        <v>0.20030769914675006</v>
      </c>
      <c r="Z400" s="3">
        <f>'Risk Analysis - S10'!V401</f>
        <v>0.26889936302543177</v>
      </c>
      <c r="AA400" s="3">
        <f>'Risk Analysis - S18'!V401</f>
        <v>0.35007163246317713</v>
      </c>
      <c r="AB400" s="3">
        <f>'Risk Analysis - S20'!V401</f>
        <v>1.0286470422598988</v>
      </c>
    </row>
    <row r="401" spans="17:28" x14ac:dyDescent="0.25">
      <c r="Q401" s="3">
        <v>3.9000000000000301</v>
      </c>
      <c r="R401" s="3">
        <f t="shared" si="59"/>
        <v>0</v>
      </c>
      <c r="S401" s="3">
        <f t="shared" si="56"/>
        <v>6.3504757008558954E-14</v>
      </c>
      <c r="T401" s="3">
        <f t="shared" si="57"/>
        <v>0</v>
      </c>
      <c r="U401" s="3">
        <f t="shared" si="58"/>
        <v>0.17073169978087421</v>
      </c>
      <c r="X401" s="3">
        <v>398</v>
      </c>
      <c r="Y401" s="3">
        <f>'Risk Analysis - S01'!V402</f>
        <v>0.24048378462522491</v>
      </c>
      <c r="Z401" s="3">
        <f>'Risk Analysis - S10'!V402</f>
        <v>0.63904227170706862</v>
      </c>
      <c r="AA401" s="3">
        <f>'Risk Analysis - S18'!V402</f>
        <v>0.52812103754392092</v>
      </c>
      <c r="AB401" s="3">
        <f>'Risk Analysis - S20'!V402</f>
        <v>2.0071735096409165</v>
      </c>
    </row>
    <row r="402" spans="17:28" x14ac:dyDescent="0.25">
      <c r="Q402" s="3">
        <v>3.9100000000000299</v>
      </c>
      <c r="R402" s="3">
        <f t="shared" si="59"/>
        <v>0</v>
      </c>
      <c r="S402" s="3">
        <f t="shared" si="56"/>
        <v>5.2735593669694936E-14</v>
      </c>
      <c r="T402" s="3">
        <f t="shared" si="57"/>
        <v>0</v>
      </c>
      <c r="U402" s="3">
        <f t="shared" si="58"/>
        <v>0.16895317160956536</v>
      </c>
      <c r="X402" s="3">
        <v>399</v>
      </c>
      <c r="Y402" s="3">
        <f>'Risk Analysis - S01'!V403</f>
        <v>0.27466728690768566</v>
      </c>
      <c r="Z402" s="3">
        <f>'Risk Analysis - S10'!V403</f>
        <v>0.95501303867735532</v>
      </c>
      <c r="AA402" s="3">
        <f>'Risk Analysis - S18'!V403</f>
        <v>0.68235213786649707</v>
      </c>
      <c r="AB402" s="3">
        <f>'Risk Analysis - S20'!V403</f>
        <v>2.6635386465690347</v>
      </c>
    </row>
    <row r="403" spans="17:28" x14ac:dyDescent="0.25">
      <c r="Q403" s="3">
        <v>3.9200000000000301</v>
      </c>
      <c r="R403" s="3">
        <f t="shared" si="59"/>
        <v>0</v>
      </c>
      <c r="S403" s="3">
        <f t="shared" si="56"/>
        <v>4.3853809472693683E-14</v>
      </c>
      <c r="T403" s="3">
        <f t="shared" si="57"/>
        <v>0</v>
      </c>
      <c r="U403" s="3">
        <f t="shared" si="58"/>
        <v>0.16718658913634465</v>
      </c>
      <c r="X403" s="3">
        <v>400</v>
      </c>
      <c r="Y403" s="3">
        <f>'Risk Analysis - S01'!V404</f>
        <v>0.30249858784237638</v>
      </c>
      <c r="Z403" s="3">
        <f>'Risk Analysis - S10'!V404</f>
        <v>1.1991315458993845</v>
      </c>
      <c r="AA403" s="3">
        <f>'Risk Analysis - S18'!V404</f>
        <v>0.7732443794435987</v>
      </c>
      <c r="AB403" s="3">
        <f>'Risk Analysis - S20'!V404</f>
        <v>2.2742774559147825</v>
      </c>
    </row>
    <row r="404" spans="17:28" x14ac:dyDescent="0.25">
      <c r="Q404" s="3">
        <v>3.9300000000000299</v>
      </c>
      <c r="R404" s="3">
        <f t="shared" si="59"/>
        <v>0</v>
      </c>
      <c r="S404" s="3">
        <f t="shared" si="56"/>
        <v>3.6415315207705135E-14</v>
      </c>
      <c r="T404" s="3">
        <f t="shared" si="57"/>
        <v>0</v>
      </c>
      <c r="U404" s="3">
        <f t="shared" si="58"/>
        <v>0.16543195890509654</v>
      </c>
      <c r="X404" s="3">
        <v>401</v>
      </c>
      <c r="Y404" s="3">
        <f>'Risk Analysis - S01'!V405</f>
        <v>0.24941737656615906</v>
      </c>
      <c r="Z404" s="3">
        <f>'Risk Analysis - S10'!V405</f>
        <v>0.71158532834330723</v>
      </c>
      <c r="AA404" s="3">
        <f>'Risk Analysis - S18'!V405</f>
        <v>0.54194119304124222</v>
      </c>
      <c r="AB404" s="3">
        <f>'Risk Analysis - S20'!V405</f>
        <v>1.7373019477326719</v>
      </c>
    </row>
    <row r="405" spans="17:28" x14ac:dyDescent="0.25">
      <c r="Q405" s="3">
        <v>3.9400000000000301</v>
      </c>
      <c r="R405" s="3">
        <f t="shared" si="59"/>
        <v>0</v>
      </c>
      <c r="S405" s="3">
        <f t="shared" si="56"/>
        <v>3.0198066269804258E-14</v>
      </c>
      <c r="T405" s="3">
        <f t="shared" si="57"/>
        <v>0</v>
      </c>
      <c r="U405" s="3">
        <f t="shared" si="58"/>
        <v>0.1636892862372461</v>
      </c>
      <c r="X405" s="3">
        <v>402</v>
      </c>
      <c r="Y405" s="3">
        <f>'Risk Analysis - S01'!V406</f>
        <v>0.35500449009799312</v>
      </c>
      <c r="Z405" s="3">
        <f>'Risk Analysis - S10'!V406</f>
        <v>1.7067785776909721</v>
      </c>
      <c r="AA405" s="3">
        <f>'Risk Analysis - S18'!V406</f>
        <v>1.0690535757310453</v>
      </c>
      <c r="AB405" s="3">
        <f>'Risk Analysis - S20'!V406</f>
        <v>4.6022930474503276</v>
      </c>
    </row>
    <row r="406" spans="17:28" x14ac:dyDescent="0.25">
      <c r="Q406" s="3">
        <v>3.9500000000000299</v>
      </c>
      <c r="R406" s="3">
        <f t="shared" si="59"/>
        <v>0</v>
      </c>
      <c r="S406" s="3">
        <f t="shared" si="56"/>
        <v>2.4980018054066022E-14</v>
      </c>
      <c r="T406" s="3">
        <f t="shared" si="57"/>
        <v>0</v>
      </c>
      <c r="U406" s="3">
        <f t="shared" si="58"/>
        <v>0.16195857523927459</v>
      </c>
      <c r="X406" s="3">
        <v>403</v>
      </c>
      <c r="Y406" s="3">
        <f>'Risk Analysis - S01'!V407</f>
        <v>0.22293590597717697</v>
      </c>
      <c r="Z406" s="3">
        <f>'Risk Analysis - S10'!V407</f>
        <v>0.46467770210282222</v>
      </c>
      <c r="AA406" s="3">
        <f>'Risk Analysis - S18'!V407</f>
        <v>0.41683873276920552</v>
      </c>
      <c r="AB406" s="3">
        <f>'Risk Analysis - S20'!V407</f>
        <v>1.1975568400807681</v>
      </c>
    </row>
    <row r="407" spans="17:28" x14ac:dyDescent="0.25">
      <c r="Q407" s="3">
        <v>3.9600000000000399</v>
      </c>
      <c r="R407" s="3">
        <f t="shared" si="59"/>
        <v>0</v>
      </c>
      <c r="S407" s="3">
        <f t="shared" si="56"/>
        <v>2.0761170560490427E-14</v>
      </c>
      <c r="T407" s="3">
        <f t="shared" si="57"/>
        <v>0</v>
      </c>
      <c r="U407" s="3">
        <f t="shared" si="58"/>
        <v>0.16023982881041854</v>
      </c>
      <c r="X407" s="3">
        <v>404</v>
      </c>
      <c r="Y407" s="3">
        <f>'Risk Analysis - S01'!V408</f>
        <v>0.32205139856954096</v>
      </c>
      <c r="Z407" s="3">
        <f>'Risk Analysis - S10'!V408</f>
        <v>1.3870355089267248</v>
      </c>
      <c r="AA407" s="3">
        <f>'Risk Analysis - S18'!V408</f>
        <v>0.88039197008849279</v>
      </c>
      <c r="AB407" s="3">
        <f>'Risk Analysis - S20'!V408</f>
        <v>2.9476661534332709</v>
      </c>
    </row>
    <row r="408" spans="17:28" x14ac:dyDescent="0.25">
      <c r="Q408" s="3">
        <v>3.9700000000000402</v>
      </c>
      <c r="R408" s="3">
        <f t="shared" si="59"/>
        <v>0</v>
      </c>
      <c r="S408" s="3">
        <f t="shared" si="56"/>
        <v>1.7208456881689926E-14</v>
      </c>
      <c r="T408" s="3">
        <f t="shared" si="57"/>
        <v>0</v>
      </c>
      <c r="U408" s="3">
        <f t="shared" si="58"/>
        <v>0.15853304865056461</v>
      </c>
      <c r="X408" s="3">
        <v>405</v>
      </c>
      <c r="Y408" s="3">
        <f>'Risk Analysis - S01'!V409</f>
        <v>0.3084824939374769</v>
      </c>
      <c r="Z408" s="3">
        <f>'Risk Analysis - S10'!V409</f>
        <v>1.259651341470966</v>
      </c>
      <c r="AA408" s="3">
        <f>'Risk Analysis - S18'!V409</f>
        <v>0.81399222265355553</v>
      </c>
      <c r="AB408" s="3">
        <f>'Risk Analysis - S20'!V409</f>
        <v>2.6627355995299973</v>
      </c>
    </row>
    <row r="409" spans="17:28" x14ac:dyDescent="0.25">
      <c r="Q409" s="3">
        <v>3.98000000000004</v>
      </c>
      <c r="R409" s="3">
        <f t="shared" si="59"/>
        <v>0</v>
      </c>
      <c r="S409" s="3">
        <f t="shared" si="56"/>
        <v>1.4210854715202004E-14</v>
      </c>
      <c r="T409" s="3">
        <f t="shared" si="57"/>
        <v>0</v>
      </c>
      <c r="U409" s="3">
        <f t="shared" si="58"/>
        <v>0.15683823526830887</v>
      </c>
      <c r="X409" s="3">
        <v>406</v>
      </c>
      <c r="Y409" s="3">
        <f>'Risk Analysis - S01'!V410</f>
        <v>0.26846998295615709</v>
      </c>
      <c r="Z409" s="3">
        <f>'Risk Analysis - S10'!V410</f>
        <v>0.89742428790949591</v>
      </c>
      <c r="AA409" s="3">
        <f>'Risk Analysis - S18'!V410</f>
        <v>0.65358621610351475</v>
      </c>
      <c r="AB409" s="3">
        <f>'Risk Analysis - S20'!V410</f>
        <v>2.5369363841438011</v>
      </c>
    </row>
    <row r="410" spans="17:28" x14ac:dyDescent="0.25">
      <c r="Q410" s="3">
        <v>3.9900000000000402</v>
      </c>
      <c r="R410" s="3">
        <f t="shared" si="59"/>
        <v>0</v>
      </c>
      <c r="S410" s="3">
        <f t="shared" si="56"/>
        <v>1.1768364061026659E-14</v>
      </c>
      <c r="T410" s="3">
        <f t="shared" si="57"/>
        <v>0</v>
      </c>
      <c r="U410" s="3">
        <f t="shared" si="58"/>
        <v>0.15515538798921069</v>
      </c>
      <c r="X410" s="3">
        <v>407</v>
      </c>
      <c r="Y410" s="3">
        <f>'Risk Analysis - S01'!V411</f>
        <v>0.1924181397887948</v>
      </c>
      <c r="Z410" s="3">
        <f>'Risk Analysis - S10'!V411</f>
        <v>0.20128060061085692</v>
      </c>
      <c r="AA410" s="3">
        <f>'Risk Analysis - S18'!V411</f>
        <v>0.32848577078561148</v>
      </c>
      <c r="AB410" s="3">
        <f>'Risk Analysis - S20'!V411</f>
        <v>0.84913306382385101</v>
      </c>
    </row>
    <row r="411" spans="17:28" x14ac:dyDescent="0.25">
      <c r="Q411" s="3">
        <v>4.00000000000004</v>
      </c>
      <c r="R411" s="3">
        <f t="shared" si="59"/>
        <v>0</v>
      </c>
      <c r="S411" s="3">
        <f t="shared" si="56"/>
        <v>9.6589403142388619E-15</v>
      </c>
      <c r="T411" s="3">
        <f t="shared" si="57"/>
        <v>0</v>
      </c>
      <c r="U411" s="3">
        <f t="shared" si="58"/>
        <v>0.15348450496421551</v>
      </c>
      <c r="X411" s="3">
        <v>408</v>
      </c>
      <c r="Y411" s="3">
        <f>'Risk Analysis - S01'!V412</f>
        <v>0.2092538364916437</v>
      </c>
      <c r="Z411" s="3">
        <f>'Risk Analysis - S10'!V412</f>
        <v>0.33711863422646465</v>
      </c>
      <c r="AA411" s="3">
        <f>'Risk Analysis - S18'!V412</f>
        <v>0.3522280528787084</v>
      </c>
      <c r="AB411" s="3">
        <f>'Risk Analysis - S20'!V412</f>
        <v>0.8933857170334446</v>
      </c>
    </row>
    <row r="412" spans="17:28" x14ac:dyDescent="0.25">
      <c r="Q412" s="3">
        <v>4.0100000000000398</v>
      </c>
      <c r="R412" s="3">
        <f t="shared" si="59"/>
        <v>0</v>
      </c>
      <c r="S412" s="3">
        <f t="shared" si="56"/>
        <v>7.9936057773011271E-15</v>
      </c>
      <c r="T412" s="3">
        <f t="shared" si="57"/>
        <v>0</v>
      </c>
      <c r="U412" s="3">
        <f t="shared" si="58"/>
        <v>0.15182558317824912</v>
      </c>
      <c r="X412" s="3">
        <v>409</v>
      </c>
      <c r="Y412" s="3">
        <f>'Risk Analysis - S01'!V413</f>
        <v>0.27415329803468091</v>
      </c>
      <c r="Z412" s="3">
        <f>'Risk Analysis - S10'!V413</f>
        <v>0.94598408974566051</v>
      </c>
      <c r="AA412" s="3">
        <f>'Risk Analysis - S18'!V413</f>
        <v>0.66873985303213324</v>
      </c>
      <c r="AB412" s="3">
        <f>'Risk Analysis - S20'!V413</f>
        <v>2.41307487960459</v>
      </c>
    </row>
    <row r="413" spans="17:28" x14ac:dyDescent="0.25">
      <c r="Q413" s="3">
        <v>4.0200000000000404</v>
      </c>
      <c r="R413" s="3">
        <f t="shared" si="59"/>
        <v>0</v>
      </c>
      <c r="S413" s="3">
        <f t="shared" si="56"/>
        <v>6.6613381477509392E-15</v>
      </c>
      <c r="T413" s="3">
        <f t="shared" si="57"/>
        <v>0</v>
      </c>
      <c r="U413" s="3">
        <f t="shared" si="58"/>
        <v>0.15017861845898206</v>
      </c>
      <c r="X413" s="3">
        <v>410</v>
      </c>
      <c r="Y413" s="3">
        <f>'Risk Analysis - S01'!V414</f>
        <v>0.27894486733961293</v>
      </c>
      <c r="Z413" s="3">
        <f>'Risk Analysis - S10'!V414</f>
        <v>0.98585380340615569</v>
      </c>
      <c r="AA413" s="3">
        <f>'Risk Analysis - S18'!V414</f>
        <v>0.67868911089235806</v>
      </c>
      <c r="AB413" s="3">
        <f>'Risk Analysis - S20'!V414</f>
        <v>2.2439879488142869</v>
      </c>
    </row>
    <row r="414" spans="17:28" x14ac:dyDescent="0.25">
      <c r="Q414" s="3">
        <v>4.0300000000000402</v>
      </c>
      <c r="R414" s="3">
        <f t="shared" si="59"/>
        <v>0</v>
      </c>
      <c r="S414" s="3">
        <f t="shared" si="56"/>
        <v>5.440092820663267E-15</v>
      </c>
      <c r="T414" s="3">
        <f t="shared" si="57"/>
        <v>0</v>
      </c>
      <c r="U414" s="3">
        <f t="shared" si="58"/>
        <v>0.14854360548576007</v>
      </c>
      <c r="X414" s="3">
        <v>411</v>
      </c>
      <c r="Y414" s="3">
        <f>'Risk Analysis - S01'!V415</f>
        <v>0.23396833120131166</v>
      </c>
      <c r="Z414" s="3">
        <f>'Risk Analysis - S10'!V415</f>
        <v>0.57017134417726778</v>
      </c>
      <c r="AA414" s="3">
        <f>'Risk Analysis - S18'!V415</f>
        <v>0.47589948271680627</v>
      </c>
      <c r="AB414" s="3">
        <f>'Risk Analysis - S20'!V415</f>
        <v>1.5234405068734069</v>
      </c>
    </row>
    <row r="415" spans="17:28" x14ac:dyDescent="0.25">
      <c r="Q415" s="3">
        <v>4.04000000000004</v>
      </c>
      <c r="R415" s="3">
        <f t="shared" si="59"/>
        <v>0</v>
      </c>
      <c r="S415" s="3">
        <f t="shared" si="56"/>
        <v>4.5519144009631418E-15</v>
      </c>
      <c r="T415" s="3">
        <f t="shared" si="57"/>
        <v>0</v>
      </c>
      <c r="U415" s="3">
        <f t="shared" si="58"/>
        <v>0.14692053779869407</v>
      </c>
      <c r="X415" s="3">
        <v>412</v>
      </c>
      <c r="Y415" s="3">
        <f>'Risk Analysis - S01'!V416</f>
        <v>0.22353471621101945</v>
      </c>
      <c r="Z415" s="3">
        <f>'Risk Analysis - S10'!V416</f>
        <v>0.47178158095129891</v>
      </c>
      <c r="AA415" s="3">
        <f>'Risk Analysis - S18'!V416</f>
        <v>0.42368204427079648</v>
      </c>
      <c r="AB415" s="3">
        <f>'Risk Analysis - S20'!V416</f>
        <v>1.2580000511993867</v>
      </c>
    </row>
    <row r="416" spans="17:28" x14ac:dyDescent="0.25">
      <c r="Q416" s="3">
        <v>4.0500000000000398</v>
      </c>
      <c r="R416" s="3">
        <f t="shared" si="59"/>
        <v>0</v>
      </c>
      <c r="S416" s="3">
        <f t="shared" si="56"/>
        <v>3.6637359812630166E-15</v>
      </c>
      <c r="T416" s="3">
        <f t="shared" si="57"/>
        <v>0</v>
      </c>
      <c r="U416" s="3">
        <f t="shared" si="58"/>
        <v>0.14530940780791091</v>
      </c>
      <c r="X416" s="3">
        <v>413</v>
      </c>
      <c r="Y416" s="3">
        <f>'Risk Analysis - S01'!V417</f>
        <v>0.29540280086115644</v>
      </c>
      <c r="Z416" s="3">
        <f>'Risk Analysis - S10'!V417</f>
        <v>1.1512419432592198</v>
      </c>
      <c r="AA416" s="3">
        <f>'Risk Analysis - S18'!V417</f>
        <v>0.78795319973850286</v>
      </c>
      <c r="AB416" s="3">
        <f>'Risk Analysis - S20'!V417</f>
        <v>3.311557649630867</v>
      </c>
    </row>
    <row r="417" spans="17:28" x14ac:dyDescent="0.25">
      <c r="Q417" s="3">
        <v>4.0600000000000396</v>
      </c>
      <c r="R417" s="3">
        <f t="shared" si="59"/>
        <v>0</v>
      </c>
      <c r="S417" s="3">
        <f t="shared" si="56"/>
        <v>3.1086244689504383E-15</v>
      </c>
      <c r="T417" s="3">
        <f t="shared" si="57"/>
        <v>0</v>
      </c>
      <c r="U417" s="3">
        <f t="shared" si="58"/>
        <v>0.14371020680295854</v>
      </c>
      <c r="X417" s="3">
        <v>414</v>
      </c>
      <c r="Y417" s="3">
        <f>'Risk Analysis - S01'!V418</f>
        <v>0.23439265477449522</v>
      </c>
      <c r="Z417" s="3">
        <f>'Risk Analysis - S10'!V418</f>
        <v>0.5822542776688332</v>
      </c>
      <c r="AA417" s="3">
        <f>'Risk Analysis - S18'!V418</f>
        <v>0.49935726696515703</v>
      </c>
      <c r="AB417" s="3">
        <f>'Risk Analysis - S20'!V418</f>
        <v>1.8547249536994137</v>
      </c>
    </row>
    <row r="418" spans="17:28" x14ac:dyDescent="0.25">
      <c r="Q418" s="3">
        <v>4.0700000000000403</v>
      </c>
      <c r="R418" s="3">
        <f t="shared" si="59"/>
        <v>0</v>
      </c>
      <c r="S418" s="3">
        <f t="shared" si="56"/>
        <v>2.55351295663786E-15</v>
      </c>
      <c r="T418" s="3">
        <f t="shared" si="57"/>
        <v>0</v>
      </c>
      <c r="U418" s="3">
        <f t="shared" si="58"/>
        <v>0.14212292496236245</v>
      </c>
      <c r="X418" s="3">
        <v>415</v>
      </c>
      <c r="Y418" s="3">
        <f>'Risk Analysis - S01'!V419</f>
        <v>0.25118280434743423</v>
      </c>
      <c r="Z418" s="3">
        <f>'Risk Analysis - S10'!V419</f>
        <v>0.73195788934841732</v>
      </c>
      <c r="AA418" s="3">
        <f>'Risk Analysis - S18'!V419</f>
        <v>0.560608723417235</v>
      </c>
      <c r="AB418" s="3">
        <f>'Risk Analysis - S20'!V419</f>
        <v>1.9444312707354252</v>
      </c>
    </row>
    <row r="419" spans="17:28" x14ac:dyDescent="0.25">
      <c r="Q419" s="3">
        <v>4.08000000000004</v>
      </c>
      <c r="R419" s="3">
        <f t="shared" si="59"/>
        <v>0</v>
      </c>
      <c r="S419" s="3">
        <f t="shared" si="56"/>
        <v>2.1094237467877974E-15</v>
      </c>
      <c r="T419" s="3">
        <f t="shared" si="57"/>
        <v>0</v>
      </c>
      <c r="U419" s="3">
        <f t="shared" si="58"/>
        <v>0.14054755136333152</v>
      </c>
      <c r="X419" s="3">
        <v>416</v>
      </c>
      <c r="Y419" s="3">
        <f>'Risk Analysis - S01'!V420</f>
        <v>0.26251121793932664</v>
      </c>
      <c r="Z419" s="3">
        <f>'Risk Analysis - S10'!V420</f>
        <v>0.83241823157190853</v>
      </c>
      <c r="AA419" s="3">
        <f>'Risk Analysis - S18'!V420</f>
        <v>0.60049520427096181</v>
      </c>
      <c r="AB419" s="3">
        <f>'Risk Analysis - S20'!V420</f>
        <v>1.9316374976149437</v>
      </c>
    </row>
    <row r="420" spans="17:28" x14ac:dyDescent="0.25">
      <c r="Q420" s="3">
        <v>4.0900000000000398</v>
      </c>
      <c r="R420" s="3">
        <f t="shared" si="59"/>
        <v>0</v>
      </c>
      <c r="S420" s="3">
        <f t="shared" si="56"/>
        <v>0</v>
      </c>
      <c r="T420" s="3">
        <f t="shared" si="57"/>
        <v>0</v>
      </c>
      <c r="U420" s="3">
        <f t="shared" si="58"/>
        <v>0.13898407399160673</v>
      </c>
      <c r="X420" s="3">
        <v>417</v>
      </c>
      <c r="Y420" s="3">
        <f>'Risk Analysis - S01'!V421</f>
        <v>0.27610452860419016</v>
      </c>
      <c r="Z420" s="3">
        <f>'Risk Analysis - S10'!V421</f>
        <v>0.9609386195385401</v>
      </c>
      <c r="AA420" s="3">
        <f>'Risk Analysis - S18'!V421</f>
        <v>0.66940900029974992</v>
      </c>
      <c r="AB420" s="3">
        <f>'Risk Analysis - S20'!V421</f>
        <v>2.2755264101425361</v>
      </c>
    </row>
    <row r="421" spans="17:28" x14ac:dyDescent="0.25">
      <c r="Q421" s="3">
        <v>4.1000000000000396</v>
      </c>
      <c r="R421" s="3">
        <f t="shared" si="59"/>
        <v>0</v>
      </c>
      <c r="S421" s="3">
        <f t="shared" si="56"/>
        <v>0</v>
      </c>
      <c r="T421" s="3">
        <f t="shared" si="57"/>
        <v>0</v>
      </c>
      <c r="U421" s="3">
        <f t="shared" si="58"/>
        <v>0.13743247975145256</v>
      </c>
      <c r="X421" s="3">
        <v>418</v>
      </c>
      <c r="Y421" s="3">
        <f>'Risk Analysis - S01'!V422</f>
        <v>0.25662829348499805</v>
      </c>
      <c r="Z421" s="3">
        <f>'Risk Analysis - S10'!V422</f>
        <v>0.77791740683890354</v>
      </c>
      <c r="AA421" s="3">
        <f>'Risk Analysis - S18'!V422</f>
        <v>0.5736281735870411</v>
      </c>
      <c r="AB421" s="3">
        <f>'Risk Analysis - S20'!V422</f>
        <v>1.8372584741859685</v>
      </c>
    </row>
    <row r="422" spans="17:28" x14ac:dyDescent="0.25">
      <c r="Q422" s="3">
        <v>4.1100000000000403</v>
      </c>
      <c r="R422" s="3">
        <f t="shared" si="59"/>
        <v>0</v>
      </c>
      <c r="S422" s="3">
        <f t="shared" si="56"/>
        <v>0</v>
      </c>
      <c r="T422" s="3">
        <f t="shared" si="57"/>
        <v>0</v>
      </c>
      <c r="U422" s="3">
        <f t="shared" si="58"/>
        <v>0.13589275447578575</v>
      </c>
      <c r="X422" s="3">
        <v>419</v>
      </c>
      <c r="Y422" s="3">
        <f>'Risk Analysis - S01'!V423</f>
        <v>0.29308982090692509</v>
      </c>
      <c r="Z422" s="3">
        <f>'Risk Analysis - S10'!V423</f>
        <v>1.1197191501254244</v>
      </c>
      <c r="AA422" s="3">
        <f>'Risk Analysis - S18'!V423</f>
        <v>0.75074103492877475</v>
      </c>
      <c r="AB422" s="3">
        <f>'Risk Analysis - S20'!V423</f>
        <v>2.6169933761010427</v>
      </c>
    </row>
    <row r="423" spans="17:28" x14ac:dyDescent="0.25">
      <c r="Q423" s="3">
        <v>4.1200000000000401</v>
      </c>
      <c r="R423" s="3">
        <f t="shared" si="59"/>
        <v>0</v>
      </c>
      <c r="S423" s="3">
        <f t="shared" si="56"/>
        <v>0</v>
      </c>
      <c r="T423" s="3">
        <f t="shared" si="57"/>
        <v>0</v>
      </c>
      <c r="U423" s="3">
        <f t="shared" si="58"/>
        <v>0.13436488293643778</v>
      </c>
      <c r="X423" s="3">
        <v>420</v>
      </c>
      <c r="Y423" s="3">
        <f>'Risk Analysis - S01'!V424</f>
        <v>0.21096084315437758</v>
      </c>
      <c r="Z423" s="3">
        <f>'Risk Analysis - S10'!V424</f>
        <v>0.35704666490200165</v>
      </c>
      <c r="AA423" s="3">
        <f>'Risk Analysis - S18'!V424</f>
        <v>0.37088404381261331</v>
      </c>
      <c r="AB423" s="3">
        <f>'Risk Analysis - S20'!V424</f>
        <v>1.0378596206003985</v>
      </c>
    </row>
    <row r="424" spans="17:28" x14ac:dyDescent="0.25">
      <c r="Q424" s="3">
        <v>4.1300000000000399</v>
      </c>
      <c r="R424" s="3">
        <f t="shared" si="59"/>
        <v>0</v>
      </c>
      <c r="S424" s="3">
        <f t="shared" si="56"/>
        <v>0</v>
      </c>
      <c r="T424" s="3">
        <f t="shared" si="57"/>
        <v>0</v>
      </c>
      <c r="U424" s="3">
        <f t="shared" si="58"/>
        <v>0.13284884885454862</v>
      </c>
      <c r="X424" s="3">
        <v>421</v>
      </c>
      <c r="Y424" s="3">
        <f>'Risk Analysis - S01'!V425</f>
        <v>0.25982650454508294</v>
      </c>
      <c r="Z424" s="3">
        <f>'Risk Analysis - S10'!V425</f>
        <v>0.81100009660094674</v>
      </c>
      <c r="AA424" s="3">
        <f>'Risk Analysis - S18'!V425</f>
        <v>0.59735153950719055</v>
      </c>
      <c r="AB424" s="3">
        <f>'Risk Analysis - S20'!V425</f>
        <v>2.0509814122224044</v>
      </c>
    </row>
    <row r="425" spans="17:28" x14ac:dyDescent="0.25">
      <c r="Q425" s="3">
        <v>4.1400000000000396</v>
      </c>
      <c r="R425" s="3">
        <f t="shared" si="59"/>
        <v>0</v>
      </c>
      <c r="S425" s="3">
        <f t="shared" si="56"/>
        <v>0</v>
      </c>
      <c r="T425" s="3">
        <f t="shared" si="57"/>
        <v>0</v>
      </c>
      <c r="U425" s="3">
        <f t="shared" si="58"/>
        <v>0.13134463491108661</v>
      </c>
      <c r="X425" s="3">
        <v>422</v>
      </c>
      <c r="Y425" s="3">
        <f>'Risk Analysis - S01'!V426</f>
        <v>0.30948851018172602</v>
      </c>
      <c r="Z425" s="3">
        <f>'Risk Analysis - S10'!V426</f>
        <v>1.2706890996792299</v>
      </c>
      <c r="AA425" s="3">
        <f>'Risk Analysis - S18'!V426</f>
        <v>0.82312136490896237</v>
      </c>
      <c r="AB425" s="3">
        <f>'Risk Analysis - S20'!V426</f>
        <v>2.7885707834113669</v>
      </c>
    </row>
    <row r="426" spans="17:28" x14ac:dyDescent="0.25">
      <c r="Q426" s="3">
        <v>4.1500000000000403</v>
      </c>
      <c r="R426" s="3">
        <f t="shared" si="59"/>
        <v>0</v>
      </c>
      <c r="S426" s="3">
        <f t="shared" si="56"/>
        <v>0</v>
      </c>
      <c r="T426" s="3">
        <f t="shared" si="57"/>
        <v>0</v>
      </c>
      <c r="U426" s="3">
        <f t="shared" si="58"/>
        <v>0.12985222275749231</v>
      </c>
      <c r="X426" s="3">
        <v>423</v>
      </c>
      <c r="Y426" s="3">
        <f>'Risk Analysis - S01'!V427</f>
        <v>0.32692428559678427</v>
      </c>
      <c r="Z426" s="3">
        <f>'Risk Analysis - S10'!V427</f>
        <v>1.4395454627413613</v>
      </c>
      <c r="AA426" s="3">
        <f>'Risk Analysis - S18'!V427</f>
        <v>0.92209240831361317</v>
      </c>
      <c r="AB426" s="3">
        <f>'Risk Analysis - S20'!V427</f>
        <v>3.5634690241152991</v>
      </c>
    </row>
    <row r="427" spans="17:28" x14ac:dyDescent="0.25">
      <c r="Q427" s="3">
        <v>4.1600000000000401</v>
      </c>
      <c r="R427" s="3">
        <f t="shared" si="59"/>
        <v>0</v>
      </c>
      <c r="S427" s="3">
        <f t="shared" si="56"/>
        <v>0</v>
      </c>
      <c r="T427" s="3">
        <f t="shared" si="57"/>
        <v>0</v>
      </c>
      <c r="U427" s="3">
        <f t="shared" si="58"/>
        <v>0.12837159302644319</v>
      </c>
      <c r="X427" s="3">
        <v>424</v>
      </c>
      <c r="Y427" s="3">
        <f>'Risk Analysis - S01'!V428</f>
        <v>0.21290672569643418</v>
      </c>
      <c r="Z427" s="3">
        <f>'Risk Analysis - S10'!V428</f>
        <v>0.39655459249710995</v>
      </c>
      <c r="AA427" s="3">
        <f>'Risk Analysis - S18'!V428</f>
        <v>0.43647724212525701</v>
      </c>
      <c r="AB427" s="3">
        <f>'Risk Analysis - S20'!V428</f>
        <v>1.8127322222690254</v>
      </c>
    </row>
    <row r="428" spans="17:28" x14ac:dyDescent="0.25">
      <c r="Q428" s="3">
        <v>4.1700000000000399</v>
      </c>
      <c r="R428" s="3">
        <f t="shared" si="59"/>
        <v>0</v>
      </c>
      <c r="S428" s="3">
        <f t="shared" si="56"/>
        <v>0</v>
      </c>
      <c r="T428" s="3">
        <f t="shared" si="57"/>
        <v>0</v>
      </c>
      <c r="U428" s="3">
        <f t="shared" si="58"/>
        <v>0.12690272534273228</v>
      </c>
      <c r="X428" s="3">
        <v>425</v>
      </c>
      <c r="Y428" s="3">
        <f>'Risk Analysis - S01'!V429</f>
        <v>0.23132951662659135</v>
      </c>
      <c r="Z428" s="3">
        <f>'Risk Analysis - S10'!V429</f>
        <v>0.54791824263062716</v>
      </c>
      <c r="AA428" s="3">
        <f>'Risk Analysis - S18'!V429</f>
        <v>0.46963871795266243</v>
      </c>
      <c r="AB428" s="3">
        <f>'Risk Analysis - S20'!V429</f>
        <v>1.5520332878965213</v>
      </c>
    </row>
    <row r="429" spans="17:28" x14ac:dyDescent="0.25">
      <c r="Q429" s="3">
        <v>4.1800000000000397</v>
      </c>
      <c r="R429" s="3">
        <f t="shared" si="59"/>
        <v>0</v>
      </c>
      <c r="S429" s="3">
        <f t="shared" si="56"/>
        <v>0</v>
      </c>
      <c r="T429" s="3">
        <f t="shared" si="57"/>
        <v>0</v>
      </c>
      <c r="U429" s="3">
        <f t="shared" si="58"/>
        <v>0.12544559833426139</v>
      </c>
      <c r="X429" s="3">
        <v>426</v>
      </c>
      <c r="Y429" s="3">
        <f>'Risk Analysis - S01'!V430</f>
        <v>0.22835601997642865</v>
      </c>
      <c r="Z429" s="3">
        <f>'Risk Analysis - S10'!V430</f>
        <v>0.5266499588849286</v>
      </c>
      <c r="AA429" s="3">
        <f>'Risk Analysis - S18'!V430</f>
        <v>0.47263436654415925</v>
      </c>
      <c r="AB429" s="3">
        <f>'Risk Analysis - S20'!V430</f>
        <v>1.7273814786953299</v>
      </c>
    </row>
    <row r="430" spans="17:28" x14ac:dyDescent="0.25">
      <c r="Q430" s="3">
        <v>4.1900000000000404</v>
      </c>
      <c r="R430" s="3">
        <f t="shared" si="59"/>
        <v>0</v>
      </c>
      <c r="S430" s="3">
        <f t="shared" si="56"/>
        <v>0</v>
      </c>
      <c r="T430" s="3">
        <f t="shared" si="57"/>
        <v>0</v>
      </c>
      <c r="U430" s="3">
        <f t="shared" si="58"/>
        <v>0.12400018964314319</v>
      </c>
      <c r="X430" s="3">
        <v>427</v>
      </c>
      <c r="Y430" s="3">
        <f>'Risk Analysis - S01'!V431</f>
        <v>0.27442745117987011</v>
      </c>
      <c r="Z430" s="3">
        <f>'Risk Analysis - S10'!V431</f>
        <v>0.94371313638124421</v>
      </c>
      <c r="AA430" s="3">
        <f>'Risk Analysis - S18'!V431</f>
        <v>0.65729209823954871</v>
      </c>
      <c r="AB430" s="3">
        <f>'Risk Analysis - S20'!V431</f>
        <v>2.1606085178634671</v>
      </c>
    </row>
    <row r="431" spans="17:28" x14ac:dyDescent="0.25">
      <c r="Q431" s="3">
        <v>4.2000000000000401</v>
      </c>
      <c r="R431" s="3">
        <f t="shared" si="59"/>
        <v>0</v>
      </c>
      <c r="S431" s="3">
        <f t="shared" si="56"/>
        <v>0</v>
      </c>
      <c r="T431" s="3">
        <f t="shared" si="57"/>
        <v>0</v>
      </c>
      <c r="U431" s="3">
        <f t="shared" si="58"/>
        <v>0.12256647593690839</v>
      </c>
      <c r="X431" s="3">
        <v>428</v>
      </c>
      <c r="Y431" s="3">
        <f>'Risk Analysis - S01'!V432</f>
        <v>0.24328965214005441</v>
      </c>
      <c r="Z431" s="3">
        <f>'Risk Analysis - S10'!V432</f>
        <v>0.66939376585810606</v>
      </c>
      <c r="AA431" s="3">
        <f>'Risk Analysis - S18'!V432</f>
        <v>0.55243789120220876</v>
      </c>
      <c r="AB431" s="3">
        <f>'Risk Analysis - S20'!V432</f>
        <v>2.2760257159262829</v>
      </c>
    </row>
    <row r="432" spans="17:28" x14ac:dyDescent="0.25">
      <c r="Q432" s="3">
        <v>4.2100000000000399</v>
      </c>
      <c r="R432" s="3">
        <f t="shared" si="59"/>
        <v>0</v>
      </c>
      <c r="S432" s="3">
        <f t="shared" si="56"/>
        <v>0</v>
      </c>
      <c r="T432" s="3">
        <f t="shared" si="57"/>
        <v>0</v>
      </c>
      <c r="U432" s="3">
        <f t="shared" si="58"/>
        <v>0.12114443291981447</v>
      </c>
      <c r="X432" s="3">
        <v>429</v>
      </c>
      <c r="Y432" s="3">
        <f>'Risk Analysis - S01'!V433</f>
        <v>0.24049375076886459</v>
      </c>
      <c r="Z432" s="3">
        <f>'Risk Analysis - S10'!V433</f>
        <v>0.66064007487502252</v>
      </c>
      <c r="AA432" s="3">
        <f>'Risk Analysis - S18'!V433</f>
        <v>0.58493812487013941</v>
      </c>
      <c r="AB432" s="3">
        <f>'Risk Analysis - S20'!V433</f>
        <v>3.1305790766430137</v>
      </c>
    </row>
    <row r="433" spans="17:28" x14ac:dyDescent="0.25">
      <c r="Q433" s="3">
        <v>4.2200000000000397</v>
      </c>
      <c r="R433" s="3">
        <f t="shared" si="59"/>
        <v>0</v>
      </c>
      <c r="S433" s="3">
        <f t="shared" si="56"/>
        <v>0</v>
      </c>
      <c r="T433" s="3">
        <f t="shared" si="57"/>
        <v>0</v>
      </c>
      <c r="U433" s="3">
        <f t="shared" si="58"/>
        <v>0.11973403534425353</v>
      </c>
      <c r="X433" s="3">
        <v>430</v>
      </c>
      <c r="Y433" s="3">
        <f>'Risk Analysis - S01'!V434</f>
        <v>0.30099195633941761</v>
      </c>
      <c r="Z433" s="3">
        <f>'Risk Analysis - S10'!V434</f>
        <v>1.2043940369025736</v>
      </c>
      <c r="AA433" s="3">
        <f>'Risk Analysis - S18'!V434</f>
        <v>0.81710265014911176</v>
      </c>
      <c r="AB433" s="3">
        <f>'Risk Analysis - S20'!V434</f>
        <v>3.5128503605701562</v>
      </c>
    </row>
    <row r="434" spans="17:28" x14ac:dyDescent="0.25">
      <c r="Q434" s="3">
        <v>4.2300000000000404</v>
      </c>
      <c r="R434" s="3">
        <f t="shared" si="59"/>
        <v>0</v>
      </c>
      <c r="S434" s="3">
        <f t="shared" si="56"/>
        <v>0</v>
      </c>
      <c r="T434" s="3">
        <f t="shared" si="57"/>
        <v>0</v>
      </c>
      <c r="U434" s="3">
        <f t="shared" si="58"/>
        <v>0.11833525702225434</v>
      </c>
      <c r="X434" s="3">
        <v>431</v>
      </c>
      <c r="Y434" s="3">
        <f>'Risk Analysis - S01'!V435</f>
        <v>0.31396215310424846</v>
      </c>
      <c r="Z434" s="3">
        <f>'Risk Analysis - S10'!V435</f>
        <v>1.3385527316389358</v>
      </c>
      <c r="AA434" s="3">
        <f>'Risk Analysis - S18'!V435</f>
        <v>0.91329418364048753</v>
      </c>
      <c r="AB434" s="3">
        <f>'Risk Analysis - S20'!V435</f>
        <v>4.9187152168683728</v>
      </c>
    </row>
    <row r="435" spans="17:28" x14ac:dyDescent="0.25">
      <c r="Q435" s="3">
        <v>4.2400000000000402</v>
      </c>
      <c r="R435" s="3">
        <f t="shared" si="59"/>
        <v>0</v>
      </c>
      <c r="S435" s="3">
        <f t="shared" si="56"/>
        <v>0</v>
      </c>
      <c r="T435" s="3">
        <f t="shared" si="57"/>
        <v>0</v>
      </c>
      <c r="U435" s="3">
        <f t="shared" si="58"/>
        <v>0.11694807083707537</v>
      </c>
      <c r="X435" s="3">
        <v>432</v>
      </c>
      <c r="Y435" s="3">
        <f>'Risk Analysis - S01'!V436</f>
        <v>0.25349461944617202</v>
      </c>
      <c r="Z435" s="3">
        <f>'Risk Analysis - S10'!V436</f>
        <v>0.74917299353380984</v>
      </c>
      <c r="AA435" s="3">
        <f>'Risk Analysis - S18'!V436</f>
        <v>0.56007367378421991</v>
      </c>
      <c r="AB435" s="3">
        <f>'Risk Analysis - S20'!V436</f>
        <v>1.7982570306078716</v>
      </c>
    </row>
    <row r="436" spans="17:28" x14ac:dyDescent="0.25">
      <c r="Q436" s="3">
        <v>4.25000000000004</v>
      </c>
      <c r="R436" s="3">
        <f t="shared" si="59"/>
        <v>0</v>
      </c>
      <c r="S436" s="3">
        <f t="shared" si="56"/>
        <v>0</v>
      </c>
      <c r="T436" s="3">
        <f t="shared" si="57"/>
        <v>0</v>
      </c>
      <c r="U436" s="3">
        <f t="shared" si="58"/>
        <v>0.11557244875488526</v>
      </c>
      <c r="X436" s="3">
        <v>433</v>
      </c>
      <c r="Y436" s="3">
        <f>'Risk Analysis - S01'!V437</f>
        <v>0.28867654878250315</v>
      </c>
      <c r="Z436" s="3">
        <f>'Risk Analysis - S10'!V437</f>
        <v>1.0927040277666178</v>
      </c>
      <c r="AA436" s="3">
        <f>'Risk Analysis - S18'!V437</f>
        <v>0.76720207200822488</v>
      </c>
      <c r="AB436" s="3">
        <f>'Risk Analysis - S20'!V437</f>
        <v>3.4424067727022241</v>
      </c>
    </row>
    <row r="437" spans="17:28" x14ac:dyDescent="0.25">
      <c r="Q437" s="3">
        <v>4.2600000000000398</v>
      </c>
      <c r="R437" s="3">
        <f t="shared" si="59"/>
        <v>0</v>
      </c>
      <c r="S437" s="3">
        <f t="shared" si="56"/>
        <v>0</v>
      </c>
      <c r="T437" s="3">
        <f t="shared" si="57"/>
        <v>0</v>
      </c>
      <c r="U437" s="3">
        <f t="shared" si="58"/>
        <v>0.11420836183652794</v>
      </c>
      <c r="X437" s="3">
        <v>434</v>
      </c>
      <c r="Y437" s="3">
        <f>'Risk Analysis - S01'!V438</f>
        <v>0.22130078597431738</v>
      </c>
      <c r="Z437" s="3">
        <f>'Risk Analysis - S10'!V438</f>
        <v>0.44662354015539607</v>
      </c>
      <c r="AA437" s="3">
        <f>'Risk Analysis - S18'!V438</f>
        <v>0.40169972166984946</v>
      </c>
      <c r="AB437" s="3">
        <f>'Risk Analysis - S20'!V438</f>
        <v>1.0804595399868624</v>
      </c>
    </row>
    <row r="438" spans="17:28" x14ac:dyDescent="0.25">
      <c r="Q438" s="3">
        <v>4.2700000000000404</v>
      </c>
      <c r="R438" s="3">
        <f t="shared" si="59"/>
        <v>0</v>
      </c>
      <c r="S438" s="3">
        <f t="shared" si="56"/>
        <v>0</v>
      </c>
      <c r="T438" s="3">
        <f t="shared" si="57"/>
        <v>0</v>
      </c>
      <c r="U438" s="3">
        <f t="shared" si="58"/>
        <v>0.11285578024936649</v>
      </c>
      <c r="X438" s="3">
        <v>435</v>
      </c>
      <c r="Y438" s="3">
        <f>'Risk Analysis - S01'!V439</f>
        <v>0.27376519763890361</v>
      </c>
      <c r="Z438" s="3">
        <f>'Risk Analysis - S10'!V439</f>
        <v>0.93379605685330291</v>
      </c>
      <c r="AA438" s="3">
        <f>'Risk Analysis - S18'!V439</f>
        <v>0.64428416311348402</v>
      </c>
      <c r="AB438" s="3">
        <f>'Risk Analysis - S20'!V439</f>
        <v>1.9597853061402506</v>
      </c>
    </row>
    <row r="439" spans="17:28" x14ac:dyDescent="0.25">
      <c r="Q439" s="3">
        <v>4.2800000000000402</v>
      </c>
      <c r="R439" s="3">
        <f t="shared" si="59"/>
        <v>0</v>
      </c>
      <c r="S439" s="3">
        <f t="shared" si="56"/>
        <v>0</v>
      </c>
      <c r="T439" s="3">
        <f t="shared" si="57"/>
        <v>0</v>
      </c>
      <c r="U439" s="3">
        <f t="shared" si="58"/>
        <v>0.11151467327920561</v>
      </c>
      <c r="X439" s="3">
        <v>436</v>
      </c>
      <c r="Y439" s="3">
        <f>'Risk Analysis - S01'!V440</f>
        <v>0.21413380580585498</v>
      </c>
      <c r="Z439" s="3">
        <f>'Risk Analysis - S10'!V440</f>
        <v>0.40473756096917662</v>
      </c>
      <c r="AA439" s="3">
        <f>'Risk Analysis - S18'!V440</f>
        <v>0.43367329377224811</v>
      </c>
      <c r="AB439" s="3">
        <f>'Risk Analysis - S20'!V440</f>
        <v>1.7261707563373803</v>
      </c>
    </row>
    <row r="440" spans="17:28" x14ac:dyDescent="0.25">
      <c r="Q440" s="3">
        <v>4.29000000000004</v>
      </c>
      <c r="R440" s="3">
        <f t="shared" si="59"/>
        <v>0</v>
      </c>
      <c r="S440" s="3">
        <f t="shared" si="56"/>
        <v>0</v>
      </c>
      <c r="T440" s="3">
        <f t="shared" si="57"/>
        <v>0</v>
      </c>
      <c r="U440" s="3">
        <f t="shared" si="58"/>
        <v>0.11018500934228515</v>
      </c>
      <c r="X440" s="3">
        <v>437</v>
      </c>
      <c r="Y440" s="3">
        <f>'Risk Analysis - S01'!V441</f>
        <v>0.20964895869952657</v>
      </c>
      <c r="Z440" s="3">
        <f>'Risk Analysis - S10'!V441</f>
        <v>0.36691611904227744</v>
      </c>
      <c r="AA440" s="3">
        <f>'Risk Analysis - S18'!V441</f>
        <v>0.42303067795538762</v>
      </c>
      <c r="AB440" s="3">
        <f>'Risk Analysis - S20'!V441</f>
        <v>1.7235176292020038</v>
      </c>
    </row>
    <row r="441" spans="17:28" x14ac:dyDescent="0.25">
      <c r="Q441" s="3">
        <v>4.3000000000000398</v>
      </c>
      <c r="R441" s="3">
        <f t="shared" si="59"/>
        <v>0</v>
      </c>
      <c r="S441" s="3">
        <f t="shared" si="56"/>
        <v>0</v>
      </c>
      <c r="T441" s="3">
        <f t="shared" si="57"/>
        <v>0</v>
      </c>
      <c r="U441" s="3">
        <f t="shared" si="58"/>
        <v>0.10886675599734486</v>
      </c>
      <c r="X441" s="3">
        <v>438</v>
      </c>
      <c r="Y441" s="3">
        <f>'Risk Analysis - S01'!V442</f>
        <v>0.26988452201423929</v>
      </c>
      <c r="Z441" s="3">
        <f>'Risk Analysis - S10'!V442</f>
        <v>0.89896264470450193</v>
      </c>
      <c r="AA441" s="3">
        <f>'Risk Analysis - S18'!V442</f>
        <v>0.62951293643998218</v>
      </c>
      <c r="AB441" s="3">
        <f>'Risk Analysis - S20'!V442</f>
        <v>1.959387195666898</v>
      </c>
    </row>
    <row r="442" spans="17:28" x14ac:dyDescent="0.25">
      <c r="Q442" s="3">
        <v>4.3100000000000396</v>
      </c>
      <c r="R442" s="3">
        <f t="shared" si="59"/>
        <v>0</v>
      </c>
      <c r="S442" s="3">
        <f t="shared" si="56"/>
        <v>0</v>
      </c>
      <c r="T442" s="3">
        <f t="shared" si="57"/>
        <v>0</v>
      </c>
      <c r="U442" s="3">
        <f t="shared" si="58"/>
        <v>0.10755987995775396</v>
      </c>
      <c r="X442" s="3">
        <v>439</v>
      </c>
      <c r="Y442" s="3">
        <f>'Risk Analysis - S01'!V443</f>
        <v>0.20716580203036489</v>
      </c>
      <c r="Z442" s="3">
        <f>'Risk Analysis - S10'!V443</f>
        <v>0.31923932357969148</v>
      </c>
      <c r="AA442" s="3">
        <f>'Risk Analysis - S18'!V443</f>
        <v>0.34655882340796823</v>
      </c>
      <c r="AB442" s="3">
        <f>'Risk Analysis - S20'!V443</f>
        <v>0.88156882373407608</v>
      </c>
    </row>
    <row r="443" spans="17:28" x14ac:dyDescent="0.25">
      <c r="Q443" s="3">
        <v>4.3200000000000403</v>
      </c>
      <c r="R443" s="3">
        <f t="shared" si="59"/>
        <v>0</v>
      </c>
      <c r="S443" s="3">
        <f t="shared" si="56"/>
        <v>0</v>
      </c>
      <c r="T443" s="3">
        <f t="shared" si="57"/>
        <v>0</v>
      </c>
      <c r="U443" s="3">
        <f t="shared" si="58"/>
        <v>0.10626434710370392</v>
      </c>
      <c r="X443" s="3">
        <v>440</v>
      </c>
      <c r="Y443" s="3">
        <f>'Risk Analysis - S01'!V444</f>
        <v>0.30525035382124865</v>
      </c>
      <c r="Z443" s="3">
        <f>'Risk Analysis - S10'!V444</f>
        <v>1.2468571162711692</v>
      </c>
      <c r="AA443" s="3">
        <f>'Risk Analysis - S18'!V444</f>
        <v>0.84450251475103522</v>
      </c>
      <c r="AB443" s="3">
        <f>'Risk Analysis - S20'!V444</f>
        <v>3.8187089061313753</v>
      </c>
    </row>
    <row r="444" spans="17:28" x14ac:dyDescent="0.25">
      <c r="Q444" s="3">
        <v>4.33000000000004</v>
      </c>
      <c r="R444" s="3">
        <f t="shared" si="59"/>
        <v>0</v>
      </c>
      <c r="S444" s="3">
        <f t="shared" si="56"/>
        <v>0</v>
      </c>
      <c r="T444" s="3">
        <f t="shared" si="57"/>
        <v>0</v>
      </c>
      <c r="U444" s="3">
        <f t="shared" si="58"/>
        <v>0.10498012249445998</v>
      </c>
      <c r="X444" s="3">
        <v>441</v>
      </c>
      <c r="Y444" s="3">
        <f>'Risk Analysis - S01'!V445</f>
        <v>0.23495518130661244</v>
      </c>
      <c r="Z444" s="3">
        <f>'Risk Analysis - S10'!V445</f>
        <v>0.59021315807724417</v>
      </c>
      <c r="AA444" s="3">
        <f>'Risk Analysis - S18'!V445</f>
        <v>0.50917932920191555</v>
      </c>
      <c r="AB444" s="3">
        <f>'Risk Analysis - S20'!V445</f>
        <v>1.986232660899687</v>
      </c>
    </row>
    <row r="445" spans="17:28" x14ac:dyDescent="0.25">
      <c r="Q445" s="3">
        <v>4.3400000000000398</v>
      </c>
      <c r="R445" s="3">
        <f t="shared" si="59"/>
        <v>0</v>
      </c>
      <c r="S445" s="3">
        <f t="shared" si="56"/>
        <v>0</v>
      </c>
      <c r="T445" s="3">
        <f t="shared" si="57"/>
        <v>0</v>
      </c>
      <c r="U445" s="3">
        <f t="shared" si="58"/>
        <v>0.10370717038066712</v>
      </c>
      <c r="X445" s="3">
        <v>442</v>
      </c>
      <c r="Y445" s="3">
        <f>'Risk Analysis - S01'!V446</f>
        <v>0.21443584809863825</v>
      </c>
      <c r="Z445" s="3">
        <f>'Risk Analysis - S10'!V446</f>
        <v>0.4093592774750629</v>
      </c>
      <c r="AA445" s="3">
        <f>'Risk Analysis - S18'!V446</f>
        <v>0.43986656590267215</v>
      </c>
      <c r="AB445" s="3">
        <f>'Risk Analysis - S20'!V446</f>
        <v>1.8079644434189861</v>
      </c>
    </row>
    <row r="446" spans="17:28" x14ac:dyDescent="0.25">
      <c r="Q446" s="3">
        <v>4.3500000000000396</v>
      </c>
      <c r="R446" s="3">
        <f t="shared" si="59"/>
        <v>0</v>
      </c>
      <c r="S446" s="3">
        <f t="shared" si="56"/>
        <v>0</v>
      </c>
      <c r="T446" s="3">
        <f t="shared" si="57"/>
        <v>0</v>
      </c>
      <c r="U446" s="3">
        <f t="shared" si="58"/>
        <v>0.10244545421670936</v>
      </c>
      <c r="X446" s="3">
        <v>443</v>
      </c>
      <c r="Y446" s="3">
        <f>'Risk Analysis - S01'!V447</f>
        <v>0.2381280588369149</v>
      </c>
      <c r="Z446" s="3">
        <f>'Risk Analysis - S10'!V447</f>
        <v>0.62361772426515316</v>
      </c>
      <c r="AA446" s="3">
        <f>'Risk Analysis - S18'!V447</f>
        <v>0.53425627453127866</v>
      </c>
      <c r="AB446" s="3">
        <f>'Risk Analysis - S20'!V447</f>
        <v>2.2489361917703894</v>
      </c>
    </row>
    <row r="447" spans="17:28" x14ac:dyDescent="0.25">
      <c r="Q447" s="3">
        <v>4.3600000000000403</v>
      </c>
      <c r="R447" s="3">
        <f t="shared" si="59"/>
        <v>0</v>
      </c>
      <c r="S447" s="3">
        <f t="shared" si="56"/>
        <v>0</v>
      </c>
      <c r="T447" s="3">
        <f t="shared" si="57"/>
        <v>0</v>
      </c>
      <c r="U447" s="3">
        <f t="shared" si="58"/>
        <v>0.10119493667311563</v>
      </c>
      <c r="X447" s="3">
        <v>444</v>
      </c>
      <c r="Y447" s="3">
        <f>'Risk Analysis - S01'!V448</f>
        <v>0.36122607203155405</v>
      </c>
      <c r="Z447" s="3">
        <f>'Risk Analysis - S10'!V448</f>
        <v>1.7950528541455717</v>
      </c>
      <c r="AA447" s="3">
        <f>'Risk Analysis - S18'!V448</f>
        <v>1.1783423013283445</v>
      </c>
      <c r="AB447" s="3">
        <f>'Risk Analysis - S20'!V448</f>
        <v>8.1460687993945768</v>
      </c>
    </row>
    <row r="448" spans="17:28" x14ac:dyDescent="0.25">
      <c r="Q448" s="3">
        <v>4.3700000000000401</v>
      </c>
      <c r="R448" s="3">
        <f t="shared" si="59"/>
        <v>0</v>
      </c>
      <c r="S448" s="3">
        <f t="shared" si="56"/>
        <v>0</v>
      </c>
      <c r="T448" s="3">
        <f t="shared" si="57"/>
        <v>0</v>
      </c>
      <c r="U448" s="3">
        <f t="shared" si="58"/>
        <v>9.9955579649012916E-2</v>
      </c>
      <c r="X448" s="3">
        <v>445</v>
      </c>
      <c r="Y448" s="3">
        <f>'Risk Analysis - S01'!V449</f>
        <v>0.30281164921296294</v>
      </c>
      <c r="Z448" s="3">
        <f>'Risk Analysis - S10'!V449</f>
        <v>1.2320530266433545</v>
      </c>
      <c r="AA448" s="3">
        <f>'Risk Analysis - S18'!V449</f>
        <v>0.85392607636047047</v>
      </c>
      <c r="AB448" s="3">
        <f>'Risk Analysis - S20'!V449</f>
        <v>4.3867375719597943</v>
      </c>
    </row>
    <row r="449" spans="17:28" x14ac:dyDescent="0.25">
      <c r="Q449" s="3">
        <v>4.3800000000000399</v>
      </c>
      <c r="R449" s="3">
        <f t="shared" si="59"/>
        <v>0</v>
      </c>
      <c r="S449" s="3">
        <f t="shared" si="56"/>
        <v>0</v>
      </c>
      <c r="T449" s="3">
        <f t="shared" si="57"/>
        <v>0</v>
      </c>
      <c r="U449" s="3">
        <f t="shared" si="58"/>
        <v>9.8727344284618046E-2</v>
      </c>
      <c r="X449" s="3">
        <v>446</v>
      </c>
      <c r="Y449" s="3">
        <f>'Risk Analysis - S01'!V450</f>
        <v>0.21478646870095863</v>
      </c>
      <c r="Z449" s="3">
        <f>'Risk Analysis - S10'!V450</f>
        <v>0.38406249539073389</v>
      </c>
      <c r="AA449" s="3">
        <f>'Risk Analysis - S18'!V450</f>
        <v>0.36611281496113574</v>
      </c>
      <c r="AB449" s="3">
        <f>'Risk Analysis - S20'!V450</f>
        <v>0.90021512026192474</v>
      </c>
    </row>
    <row r="450" spans="17:28" x14ac:dyDescent="0.25">
      <c r="Q450" s="3">
        <v>4.3900000000000503</v>
      </c>
      <c r="R450" s="3">
        <f t="shared" si="59"/>
        <v>0</v>
      </c>
      <c r="S450" s="3">
        <f t="shared" si="56"/>
        <v>0</v>
      </c>
      <c r="T450" s="3">
        <f t="shared" si="57"/>
        <v>0</v>
      </c>
      <c r="U450" s="3">
        <f t="shared" si="58"/>
        <v>9.7510190973768007E-2</v>
      </c>
      <c r="X450" s="3">
        <v>447</v>
      </c>
      <c r="Y450" s="3">
        <f>'Risk Analysis - S01'!V451</f>
        <v>0.22333125346689484</v>
      </c>
      <c r="Z450" s="3">
        <f>'Risk Analysis - S10'!V451</f>
        <v>0.47155206669533251</v>
      </c>
      <c r="AA450" s="3">
        <f>'Risk Analysis - S18'!V451</f>
        <v>0.42712290962610222</v>
      </c>
      <c r="AB450" s="3">
        <f>'Risk Analysis - S20'!V451</f>
        <v>1.3070671077287455</v>
      </c>
    </row>
    <row r="451" spans="17:28" x14ac:dyDescent="0.25">
      <c r="Q451" s="3">
        <v>4.4000000000000501</v>
      </c>
      <c r="R451" s="3">
        <f t="shared" si="59"/>
        <v>0</v>
      </c>
      <c r="S451" s="3">
        <f t="shared" si="56"/>
        <v>0</v>
      </c>
      <c r="T451" s="3">
        <f t="shared" si="57"/>
        <v>0</v>
      </c>
      <c r="U451" s="3">
        <f t="shared" si="58"/>
        <v>9.6304079376491103E-2</v>
      </c>
      <c r="X451" s="3">
        <v>448</v>
      </c>
      <c r="Y451" s="3">
        <f>'Risk Analysis - S01'!V452</f>
        <v>0.27350270218634232</v>
      </c>
      <c r="Z451" s="3">
        <f>'Risk Analysis - S10'!V452</f>
        <v>0.94052679847910425</v>
      </c>
      <c r="AA451" s="3">
        <f>'Risk Analysis - S18'!V452</f>
        <v>0.66727329712426875</v>
      </c>
      <c r="AB451" s="3">
        <f>'Risk Analysis - S20'!V452</f>
        <v>2.4332923300525127</v>
      </c>
    </row>
    <row r="452" spans="17:28" x14ac:dyDescent="0.25">
      <c r="Q452" s="3">
        <v>4.4100000000000499</v>
      </c>
      <c r="R452" s="3">
        <f t="shared" si="59"/>
        <v>0</v>
      </c>
      <c r="S452" s="3">
        <f t="shared" si="56"/>
        <v>0</v>
      </c>
      <c r="T452" s="3">
        <f t="shared" si="57"/>
        <v>0</v>
      </c>
      <c r="U452" s="3">
        <f t="shared" si="58"/>
        <v>9.5108968431595109E-2</v>
      </c>
      <c r="X452" s="3">
        <v>449</v>
      </c>
      <c r="Y452" s="3">
        <f>'Risk Analysis - S01'!V453</f>
        <v>0.22697323151345197</v>
      </c>
      <c r="Z452" s="3">
        <f>'Risk Analysis - S10'!V453</f>
        <v>0.49794266202272186</v>
      </c>
      <c r="AA452" s="3">
        <f>'Risk Analysis - S18'!V453</f>
        <v>0.42435378258491224</v>
      </c>
      <c r="AB452" s="3">
        <f>'Risk Analysis - S20'!V453</f>
        <v>1.1459306549051365</v>
      </c>
    </row>
    <row r="453" spans="17:28" x14ac:dyDescent="0.25">
      <c r="Q453" s="3">
        <v>4.4200000000000497</v>
      </c>
      <c r="R453" s="3">
        <f t="shared" si="59"/>
        <v>0</v>
      </c>
      <c r="S453" s="3">
        <f t="shared" si="56"/>
        <v>0</v>
      </c>
      <c r="T453" s="3">
        <f t="shared" si="57"/>
        <v>0</v>
      </c>
      <c r="U453" s="3">
        <f t="shared" si="58"/>
        <v>9.3924816369297837E-2</v>
      </c>
      <c r="X453" s="3">
        <v>450</v>
      </c>
      <c r="Y453" s="3">
        <f>'Risk Analysis - S01'!V454</f>
        <v>0.20603459634627541</v>
      </c>
      <c r="Z453" s="3">
        <f>'Risk Analysis - S10'!V454</f>
        <v>0.31692507341881143</v>
      </c>
      <c r="AA453" s="3">
        <f>'Risk Analysis - S18'!V454</f>
        <v>0.36294851719629739</v>
      </c>
      <c r="AB453" s="3">
        <f>'Risk Analysis - S20'!V454</f>
        <v>1.0637822021360024</v>
      </c>
    </row>
    <row r="454" spans="17:28" x14ac:dyDescent="0.25">
      <c r="Q454" s="3">
        <v>4.4300000000000503</v>
      </c>
      <c r="R454" s="3">
        <f t="shared" si="59"/>
        <v>0</v>
      </c>
      <c r="S454" s="3">
        <f t="shared" ref="S454:S517" si="60">1-_xlfn.NORM.DIST(Q454,$R$4,$S$4,TRUE)</f>
        <v>0</v>
      </c>
      <c r="T454" s="3">
        <f t="shared" ref="T454:T517" si="61">1-_xlfn.NORM.DIST(Q454,$R$5,$S$5,TRUE)</f>
        <v>0</v>
      </c>
      <c r="U454" s="3">
        <f t="shared" ref="U454:U517" si="62">1-_xlfn.NORM.DIST(Q454,$R$6,$S$6,TRUE)</f>
        <v>9.2751580723873794E-2</v>
      </c>
      <c r="X454" s="3">
        <v>451</v>
      </c>
      <c r="Y454" s="3">
        <f>'Risk Analysis - S01'!V455</f>
        <v>0.26281953737319569</v>
      </c>
      <c r="Z454" s="3">
        <f>'Risk Analysis - S10'!V455</f>
        <v>0.84739601210354609</v>
      </c>
      <c r="AA454" s="3">
        <f>'Risk Analysis - S18'!V455</f>
        <v>0.63390224995260325</v>
      </c>
      <c r="AB454" s="3">
        <f>'Risk Analysis - S20'!V455</f>
        <v>2.5536976585508042</v>
      </c>
    </row>
    <row r="455" spans="17:28" x14ac:dyDescent="0.25">
      <c r="Q455" s="3">
        <v>4.4400000000000501</v>
      </c>
      <c r="R455" s="3">
        <f t="shared" si="59"/>
        <v>0</v>
      </c>
      <c r="S455" s="3">
        <f t="shared" si="60"/>
        <v>0</v>
      </c>
      <c r="T455" s="3">
        <f t="shared" si="61"/>
        <v>0</v>
      </c>
      <c r="U455" s="3">
        <f t="shared" si="62"/>
        <v>9.1589218346325163E-2</v>
      </c>
      <c r="X455" s="3">
        <v>452</v>
      </c>
      <c r="Y455" s="3">
        <f>'Risk Analysis - S01'!V456</f>
        <v>0.25379554296184687</v>
      </c>
      <c r="Z455" s="3">
        <f>'Risk Analysis - S10'!V456</f>
        <v>0.7520737898527472</v>
      </c>
      <c r="AA455" s="3">
        <f>'Risk Analysis - S18'!V456</f>
        <v>0.56174619889606359</v>
      </c>
      <c r="AB455" s="3">
        <f>'Risk Analysis - S20'!V456</f>
        <v>1.8082154733648779</v>
      </c>
    </row>
    <row r="456" spans="17:28" x14ac:dyDescent="0.25">
      <c r="Q456" s="3">
        <v>4.4500000000000499</v>
      </c>
      <c r="R456" s="3">
        <f t="shared" si="59"/>
        <v>0</v>
      </c>
      <c r="S456" s="3">
        <f t="shared" si="60"/>
        <v>0</v>
      </c>
      <c r="T456" s="3">
        <f t="shared" si="61"/>
        <v>0</v>
      </c>
      <c r="U456" s="3">
        <f t="shared" si="62"/>
        <v>9.0437685417068425E-2</v>
      </c>
      <c r="X456" s="3">
        <v>453</v>
      </c>
      <c r="Y456" s="3">
        <f>'Risk Analysis - S01'!V457</f>
        <v>0.25567956694784227</v>
      </c>
      <c r="Z456" s="3">
        <f>'Risk Analysis - S10'!V457</f>
        <v>0.78443985864608634</v>
      </c>
      <c r="AA456" s="3">
        <f>'Risk Analysis - S18'!V457</f>
        <v>0.60971617608970508</v>
      </c>
      <c r="AB456" s="3">
        <f>'Risk Analysis - S20'!V457</f>
        <v>2.5752118813804676</v>
      </c>
    </row>
    <row r="457" spans="17:28" x14ac:dyDescent="0.25">
      <c r="Q457" s="3">
        <v>4.4600000000000497</v>
      </c>
      <c r="R457" s="3">
        <f t="shared" si="59"/>
        <v>0</v>
      </c>
      <c r="S457" s="3">
        <f t="shared" si="60"/>
        <v>0</v>
      </c>
      <c r="T457" s="3">
        <f t="shared" si="61"/>
        <v>0</v>
      </c>
      <c r="U457" s="3">
        <f t="shared" si="62"/>
        <v>8.9296937458637204E-2</v>
      </c>
      <c r="X457" s="3">
        <v>454</v>
      </c>
      <c r="Y457" s="3">
        <f>'Risk Analysis - S01'!V458</f>
        <v>0.23130189472211055</v>
      </c>
      <c r="Z457" s="3">
        <f>'Risk Analysis - S10'!V458</f>
        <v>0.5493346358827802</v>
      </c>
      <c r="AA457" s="3">
        <f>'Risk Analysis - S18'!V458</f>
        <v>0.4739271896079974</v>
      </c>
      <c r="AB457" s="3">
        <f>'Risk Analysis - S20'!V458</f>
        <v>1.6145044383941962</v>
      </c>
    </row>
    <row r="458" spans="17:28" x14ac:dyDescent="0.25">
      <c r="Q458" s="3">
        <v>4.4700000000000504</v>
      </c>
      <c r="R458" s="3">
        <f t="shared" si="59"/>
        <v>0</v>
      </c>
      <c r="S458" s="3">
        <f t="shared" si="60"/>
        <v>0</v>
      </c>
      <c r="T458" s="3">
        <f t="shared" si="61"/>
        <v>0</v>
      </c>
      <c r="U458" s="3">
        <f t="shared" si="62"/>
        <v>8.8166929348395207E-2</v>
      </c>
      <c r="X458" s="3">
        <v>455</v>
      </c>
      <c r="Y458" s="3">
        <f>'Risk Analysis - S01'!V459</f>
        <v>0.31407742675074035</v>
      </c>
      <c r="Z458" s="3">
        <f>'Risk Analysis - S10'!V459</f>
        <v>1.329889432300591</v>
      </c>
      <c r="AA458" s="3">
        <f>'Risk Analysis - S18'!V459</f>
        <v>0.88813150972273858</v>
      </c>
      <c r="AB458" s="3">
        <f>'Risk Analysis - S20'!V459</f>
        <v>4.0891557998759902</v>
      </c>
    </row>
    <row r="459" spans="17:28" x14ac:dyDescent="0.25">
      <c r="Q459" s="3">
        <v>4.4800000000000502</v>
      </c>
      <c r="R459" s="3">
        <f t="shared" si="59"/>
        <v>0</v>
      </c>
      <c r="S459" s="3">
        <f t="shared" si="60"/>
        <v>0</v>
      </c>
      <c r="T459" s="3">
        <f t="shared" si="61"/>
        <v>0</v>
      </c>
      <c r="U459" s="3">
        <f t="shared" si="62"/>
        <v>8.7047615331257711E-2</v>
      </c>
      <c r="X459" s="3">
        <v>456</v>
      </c>
      <c r="Y459" s="3">
        <f>'Risk Analysis - S01'!V460</f>
        <v>0.31890923656740594</v>
      </c>
      <c r="Z459" s="3">
        <f>'Risk Analysis - S10'!V460</f>
        <v>1.3896790774560297</v>
      </c>
      <c r="AA459" s="3">
        <f>'Risk Analysis - S18'!V460</f>
        <v>0.94986635932590868</v>
      </c>
      <c r="AB459" s="3">
        <f>'Risk Analysis - S20'!V460</f>
        <v>5.5330481542707428</v>
      </c>
    </row>
    <row r="460" spans="17:28" x14ac:dyDescent="0.25">
      <c r="Q460" s="3">
        <v>4.49000000000005</v>
      </c>
      <c r="R460" s="3">
        <f t="shared" si="59"/>
        <v>0</v>
      </c>
      <c r="S460" s="3">
        <f t="shared" si="60"/>
        <v>0</v>
      </c>
      <c r="T460" s="3">
        <f t="shared" si="61"/>
        <v>0</v>
      </c>
      <c r="U460" s="3">
        <f t="shared" si="62"/>
        <v>8.59389490324175E-2</v>
      </c>
      <c r="X460" s="3">
        <v>457</v>
      </c>
      <c r="Y460" s="3">
        <f>'Risk Analysis - S01'!V461</f>
        <v>0.27153080987199724</v>
      </c>
      <c r="Z460" s="3">
        <f>'Risk Analysis - S10'!V461</f>
        <v>0.93353091786729958</v>
      </c>
      <c r="AA460" s="3">
        <f>'Risk Analysis - S18'!V461</f>
        <v>0.68802486760663617</v>
      </c>
      <c r="AB460" s="3">
        <f>'Risk Analysis - S20'!V461</f>
        <v>3.0572074277586845</v>
      </c>
    </row>
    <row r="461" spans="17:28" x14ac:dyDescent="0.25">
      <c r="Q461" s="3">
        <v>4.5000000000000497</v>
      </c>
      <c r="R461" s="3">
        <f t="shared" ref="R461:R524" si="63">1-_xlfn.NORM.DIST(Q461,$R$3,$S$3,TRUE)</f>
        <v>0</v>
      </c>
      <c r="S461" s="3">
        <f t="shared" si="60"/>
        <v>0</v>
      </c>
      <c r="T461" s="3">
        <f t="shared" si="61"/>
        <v>0</v>
      </c>
      <c r="U461" s="3">
        <f t="shared" si="62"/>
        <v>8.4840883470072459E-2</v>
      </c>
      <c r="X461" s="3">
        <v>458</v>
      </c>
      <c r="Y461" s="3">
        <f>'Risk Analysis - S01'!V462</f>
        <v>0.35666230635706947</v>
      </c>
      <c r="Z461" s="3">
        <f>'Risk Analysis - S10'!V462</f>
        <v>1.7198425548374177</v>
      </c>
      <c r="AA461" s="3">
        <f>'Risk Analysis - S18'!V462</f>
        <v>1.0705677522895267</v>
      </c>
      <c r="AB461" s="3">
        <f>'Risk Analysis - S20'!V462</f>
        <v>4.4112052125484906</v>
      </c>
    </row>
    <row r="462" spans="17:28" x14ac:dyDescent="0.25">
      <c r="Q462" s="3">
        <v>4.5100000000000504</v>
      </c>
      <c r="R462" s="3">
        <f t="shared" si="63"/>
        <v>0</v>
      </c>
      <c r="S462" s="3">
        <f t="shared" si="60"/>
        <v>0</v>
      </c>
      <c r="T462" s="3">
        <f t="shared" si="61"/>
        <v>0</v>
      </c>
      <c r="U462" s="3">
        <f t="shared" si="62"/>
        <v>8.3753371068151172E-2</v>
      </c>
      <c r="X462" s="3">
        <v>459</v>
      </c>
      <c r="Y462" s="3">
        <f>'Risk Analysis - S01'!V463</f>
        <v>0.25690927951657239</v>
      </c>
      <c r="Z462" s="3">
        <f>'Risk Analysis - S10'!V463</f>
        <v>0.79656116694050139</v>
      </c>
      <c r="AA462" s="3">
        <f>'Risk Analysis - S18'!V463</f>
        <v>0.61725655939996038</v>
      </c>
      <c r="AB462" s="3">
        <f>'Risk Analysis - S20'!V463</f>
        <v>2.6429501443983465</v>
      </c>
    </row>
    <row r="463" spans="17:28" x14ac:dyDescent="0.25">
      <c r="Q463" s="3">
        <v>4.5200000000000502</v>
      </c>
      <c r="R463" s="3">
        <f t="shared" si="63"/>
        <v>0</v>
      </c>
      <c r="S463" s="3">
        <f t="shared" si="60"/>
        <v>0</v>
      </c>
      <c r="T463" s="3">
        <f t="shared" si="61"/>
        <v>0</v>
      </c>
      <c r="U463" s="3">
        <f t="shared" si="62"/>
        <v>8.2676363669035635E-2</v>
      </c>
      <c r="X463" s="3">
        <v>460</v>
      </c>
      <c r="Y463" s="3">
        <f>'Risk Analysis - S01'!V464</f>
        <v>0.25886075128029645</v>
      </c>
      <c r="Z463" s="3">
        <f>'Risk Analysis - S10'!V464</f>
        <v>0.79956328817447653</v>
      </c>
      <c r="AA463" s="3">
        <f>'Risk Analysis - S18'!V464</f>
        <v>0.58636815154375166</v>
      </c>
      <c r="AB463" s="3">
        <f>'Risk Analysis - S20'!V464</f>
        <v>1.9175397596251853</v>
      </c>
    </row>
    <row r="464" spans="17:28" x14ac:dyDescent="0.25">
      <c r="Q464" s="3">
        <v>4.53000000000005</v>
      </c>
      <c r="R464" s="3">
        <f t="shared" si="63"/>
        <v>0</v>
      </c>
      <c r="S464" s="3">
        <f t="shared" si="60"/>
        <v>0</v>
      </c>
      <c r="T464" s="3">
        <f t="shared" si="61"/>
        <v>0</v>
      </c>
      <c r="U464" s="3">
        <f t="shared" si="62"/>
        <v>8.1609812546272753E-2</v>
      </c>
      <c r="X464" s="3">
        <v>461</v>
      </c>
      <c r="Y464" s="3">
        <f>'Risk Analysis - S01'!V465</f>
        <v>0.27333455017792885</v>
      </c>
      <c r="Z464" s="3">
        <f>'Risk Analysis - S10'!V465</f>
        <v>0.9467719366988947</v>
      </c>
      <c r="AA464" s="3">
        <f>'Risk Analysis - S18'!V465</f>
        <v>0.6871040685148444</v>
      </c>
      <c r="AB464" s="3">
        <f>'Risk Analysis - S20'!V465</f>
        <v>2.8815133387009162</v>
      </c>
    </row>
    <row r="465" spans="17:28" x14ac:dyDescent="0.25">
      <c r="Q465" s="3">
        <v>4.5400000000000498</v>
      </c>
      <c r="R465" s="3">
        <f t="shared" si="63"/>
        <v>0</v>
      </c>
      <c r="S465" s="3">
        <f t="shared" si="60"/>
        <v>0</v>
      </c>
      <c r="T465" s="3">
        <f t="shared" si="61"/>
        <v>0</v>
      </c>
      <c r="U465" s="3">
        <f t="shared" si="62"/>
        <v>8.0553668417279178E-2</v>
      </c>
      <c r="X465" s="3">
        <v>462</v>
      </c>
      <c r="Y465" s="3">
        <f>'Risk Analysis - S01'!V466</f>
        <v>0.30986822492523169</v>
      </c>
      <c r="Z465" s="3">
        <f>'Risk Analysis - S10'!V466</f>
        <v>1.2868962230249266</v>
      </c>
      <c r="AA465" s="3">
        <f>'Risk Analysis - S18'!V466</f>
        <v>0.8583537009899731</v>
      </c>
      <c r="AB465" s="3">
        <f>'Risk Analysis - S20'!V466</f>
        <v>3.6960766658254962</v>
      </c>
    </row>
    <row r="466" spans="17:28" x14ac:dyDescent="0.25">
      <c r="Q466" s="3">
        <v>4.5500000000000496</v>
      </c>
      <c r="R466" s="3">
        <f t="shared" si="63"/>
        <v>0</v>
      </c>
      <c r="S466" s="3">
        <f t="shared" si="60"/>
        <v>0</v>
      </c>
      <c r="T466" s="3">
        <f t="shared" si="61"/>
        <v>0</v>
      </c>
      <c r="U466" s="3">
        <f t="shared" si="62"/>
        <v>7.9507881456028384E-2</v>
      </c>
      <c r="X466" s="3">
        <v>463</v>
      </c>
      <c r="Y466" s="3">
        <f>'Risk Analysis - S01'!V467</f>
        <v>0.29762375199454755</v>
      </c>
      <c r="Z466" s="3">
        <f>'Risk Analysis - S10'!V467</f>
        <v>1.1660235287519083</v>
      </c>
      <c r="AA466" s="3">
        <f>'Risk Analysis - S18'!V467</f>
        <v>0.78280121656560442</v>
      </c>
      <c r="AB466" s="3">
        <f>'Risk Analysis - S20'!V467</f>
        <v>2.9594971493924711</v>
      </c>
    </row>
    <row r="467" spans="17:28" x14ac:dyDescent="0.25">
      <c r="Q467" s="3">
        <v>4.5600000000000502</v>
      </c>
      <c r="R467" s="3">
        <f t="shared" si="63"/>
        <v>0</v>
      </c>
      <c r="S467" s="3">
        <f t="shared" si="60"/>
        <v>0</v>
      </c>
      <c r="T467" s="3">
        <f t="shared" si="61"/>
        <v>0</v>
      </c>
      <c r="U467" s="3">
        <f t="shared" si="62"/>
        <v>7.8472401305724193E-2</v>
      </c>
      <c r="X467" s="3">
        <v>464</v>
      </c>
      <c r="Y467" s="3">
        <f>'Risk Analysis - S01'!V468</f>
        <v>0.32225016666697742</v>
      </c>
      <c r="Z467" s="3">
        <f>'Risk Analysis - S10'!V468</f>
        <v>1.39391990388701</v>
      </c>
      <c r="AA467" s="3">
        <f>'Risk Analysis - S18'!V468</f>
        <v>0.89461247227724694</v>
      </c>
      <c r="AB467" s="3">
        <f>'Risk Analysis - S20'!V468</f>
        <v>3.3177653257669735</v>
      </c>
    </row>
    <row r="468" spans="17:28" x14ac:dyDescent="0.25">
      <c r="Q468" s="3">
        <v>4.57000000000005</v>
      </c>
      <c r="R468" s="3">
        <f t="shared" si="63"/>
        <v>0</v>
      </c>
      <c r="S468" s="3">
        <f t="shared" si="60"/>
        <v>0</v>
      </c>
      <c r="T468" s="3">
        <f t="shared" si="61"/>
        <v>0</v>
      </c>
      <c r="U468" s="3">
        <f t="shared" si="62"/>
        <v>7.7447177091452102E-2</v>
      </c>
      <c r="X468" s="3">
        <v>465</v>
      </c>
      <c r="Y468" s="3">
        <f>'Risk Analysis - S01'!V469</f>
        <v>0.28024234906970497</v>
      </c>
      <c r="Z468" s="3">
        <f>'Risk Analysis - S10'!V469</f>
        <v>1.0224035037113772</v>
      </c>
      <c r="AA468" s="3">
        <f>'Risk Analysis - S18'!V469</f>
        <v>0.74936928955777249</v>
      </c>
      <c r="AB468" s="3">
        <f>'Risk Analysis - S20'!V469</f>
        <v>3.8106390598018618</v>
      </c>
    </row>
    <row r="469" spans="17:28" x14ac:dyDescent="0.25">
      <c r="Q469" s="3">
        <v>4.5800000000000498</v>
      </c>
      <c r="R469" s="3">
        <f t="shared" si="63"/>
        <v>0</v>
      </c>
      <c r="S469" s="3">
        <f t="shared" si="60"/>
        <v>0</v>
      </c>
      <c r="T469" s="3">
        <f t="shared" si="61"/>
        <v>0</v>
      </c>
      <c r="U469" s="3">
        <f t="shared" si="62"/>
        <v>7.6432157432809289E-2</v>
      </c>
      <c r="X469" s="3">
        <v>466</v>
      </c>
      <c r="Y469" s="3">
        <f>'Risk Analysis - S01'!V470</f>
        <v>0.27827822854407197</v>
      </c>
      <c r="Z469" s="3">
        <f>'Risk Analysis - S10'!V470</f>
        <v>1.0024540996677431</v>
      </c>
      <c r="AA469" s="3">
        <f>'Risk Analysis - S18'!V470</f>
        <v>0.73577071670305427</v>
      </c>
      <c r="AB469" s="3">
        <f>'Risk Analysis - S20'!V470</f>
        <v>3.6377115990545792</v>
      </c>
    </row>
    <row r="470" spans="17:28" x14ac:dyDescent="0.25">
      <c r="Q470" s="3">
        <v>4.5900000000000496</v>
      </c>
      <c r="R470" s="3">
        <f t="shared" si="63"/>
        <v>0</v>
      </c>
      <c r="S470" s="3">
        <f t="shared" si="60"/>
        <v>0</v>
      </c>
      <c r="T470" s="3">
        <f t="shared" si="61"/>
        <v>0</v>
      </c>
      <c r="U470" s="3">
        <f t="shared" si="62"/>
        <v>7.54272904565082E-2</v>
      </c>
      <c r="X470" s="3">
        <v>467</v>
      </c>
      <c r="Y470" s="3">
        <f>'Risk Analysis - S01'!V471</f>
        <v>0.22951548327992247</v>
      </c>
      <c r="Z470" s="3">
        <f>'Risk Analysis - S10'!V471</f>
        <v>0.53244265208902908</v>
      </c>
      <c r="AA470" s="3">
        <f>'Risk Analysis - S18'!V471</f>
        <v>0.46486526940867101</v>
      </c>
      <c r="AB470" s="3">
        <f>'Risk Analysis - S20'!V471</f>
        <v>1.5633490179185068</v>
      </c>
    </row>
    <row r="471" spans="17:28" x14ac:dyDescent="0.25">
      <c r="Q471" s="3">
        <v>4.6000000000000503</v>
      </c>
      <c r="R471" s="3">
        <f t="shared" si="63"/>
        <v>0</v>
      </c>
      <c r="S471" s="3">
        <f t="shared" si="60"/>
        <v>0</v>
      </c>
      <c r="T471" s="3">
        <f t="shared" si="61"/>
        <v>0</v>
      </c>
      <c r="U471" s="3">
        <f t="shared" si="62"/>
        <v>7.4432523808952489E-2</v>
      </c>
      <c r="X471" s="3">
        <v>468</v>
      </c>
      <c r="Y471" s="3">
        <f>'Risk Analysis - S01'!V472</f>
        <v>0.21740073511238384</v>
      </c>
      <c r="Z471" s="3">
        <f>'Risk Analysis - S10'!V472</f>
        <v>0.42588916958099782</v>
      </c>
      <c r="AA471" s="3">
        <f>'Risk Analysis - S18'!V472</f>
        <v>0.42453343847048192</v>
      </c>
      <c r="AB471" s="3">
        <f>'Risk Analysis - S20'!V472</f>
        <v>1.4823128401527896</v>
      </c>
    </row>
    <row r="472" spans="17:28" x14ac:dyDescent="0.25">
      <c r="Q472" s="3">
        <v>4.6100000000000501</v>
      </c>
      <c r="R472" s="3">
        <f t="shared" si="63"/>
        <v>0</v>
      </c>
      <c r="S472" s="3">
        <f t="shared" si="60"/>
        <v>0</v>
      </c>
      <c r="T472" s="3">
        <f t="shared" si="61"/>
        <v>0</v>
      </c>
      <c r="U472" s="3">
        <f t="shared" si="62"/>
        <v>7.3447804668781314E-2</v>
      </c>
      <c r="X472" s="3">
        <v>469</v>
      </c>
      <c r="Y472" s="3">
        <f>'Risk Analysis - S01'!V473</f>
        <v>0.27519247505751454</v>
      </c>
      <c r="Z472" s="3">
        <f>'Risk Analysis - S10'!V473</f>
        <v>0.96214774708822115</v>
      </c>
      <c r="AA472" s="3">
        <f>'Risk Analysis - S18'!V473</f>
        <v>0.69074113448894381</v>
      </c>
      <c r="AB472" s="3">
        <f>'Risk Analysis - S20'!V473</f>
        <v>2.8076169583329222</v>
      </c>
    </row>
    <row r="473" spans="17:28" x14ac:dyDescent="0.25">
      <c r="Q473" s="3">
        <v>4.6200000000000498</v>
      </c>
      <c r="R473" s="3">
        <f t="shared" si="63"/>
        <v>0</v>
      </c>
      <c r="S473" s="3">
        <f t="shared" si="60"/>
        <v>0</v>
      </c>
      <c r="T473" s="3">
        <f t="shared" si="61"/>
        <v>0</v>
      </c>
      <c r="U473" s="3">
        <f t="shared" si="62"/>
        <v>7.2473079759379E-2</v>
      </c>
      <c r="X473" s="3">
        <v>470</v>
      </c>
      <c r="Y473" s="3">
        <f>'Risk Analysis - S01'!V474</f>
        <v>0.23677418282991758</v>
      </c>
      <c r="Z473" s="3">
        <f>'Risk Analysis - S10'!V474</f>
        <v>0.5973201210503063</v>
      </c>
      <c r="AA473" s="3">
        <f>'Risk Analysis - S18'!V474</f>
        <v>0.49176190764024508</v>
      </c>
      <c r="AB473" s="3">
        <f>'Risk Analysis - S20'!V474</f>
        <v>1.6219394663678868</v>
      </c>
    </row>
    <row r="474" spans="17:28" x14ac:dyDescent="0.25">
      <c r="Q474" s="3">
        <v>4.6300000000000496</v>
      </c>
      <c r="R474" s="3">
        <f t="shared" si="63"/>
        <v>0</v>
      </c>
      <c r="S474" s="3">
        <f t="shared" si="60"/>
        <v>0</v>
      </c>
      <c r="T474" s="3">
        <f t="shared" si="61"/>
        <v>0</v>
      </c>
      <c r="U474" s="3">
        <f t="shared" si="62"/>
        <v>7.1508295361349394E-2</v>
      </c>
      <c r="X474" s="3">
        <v>471</v>
      </c>
      <c r="Y474" s="3">
        <f>'Risk Analysis - S01'!V475</f>
        <v>0.25875878223726684</v>
      </c>
      <c r="Z474" s="3">
        <f>'Risk Analysis - S10'!V475</f>
        <v>0.8056935528431346</v>
      </c>
      <c r="AA474" s="3">
        <f>'Risk Analysis - S18'!V475</f>
        <v>0.60457933255737639</v>
      </c>
      <c r="AB474" s="3">
        <f>'Risk Analysis - S20'!V475</f>
        <v>2.2575432503319437</v>
      </c>
    </row>
    <row r="475" spans="17:28" x14ac:dyDescent="0.25">
      <c r="Q475" s="3">
        <v>4.6400000000000503</v>
      </c>
      <c r="R475" s="3">
        <f t="shared" si="63"/>
        <v>0</v>
      </c>
      <c r="S475" s="3">
        <f t="shared" si="60"/>
        <v>0</v>
      </c>
      <c r="T475" s="3">
        <f t="shared" si="61"/>
        <v>0</v>
      </c>
      <c r="U475" s="3">
        <f t="shared" si="62"/>
        <v>7.0553397324949141E-2</v>
      </c>
      <c r="X475" s="3">
        <v>472</v>
      </c>
      <c r="Y475" s="3">
        <f>'Risk Analysis - S01'!V476</f>
        <v>0.28084660238858417</v>
      </c>
      <c r="Z475" s="3">
        <f>'Risk Analysis - S10'!V476</f>
        <v>1.0032147335922406</v>
      </c>
      <c r="AA475" s="3">
        <f>'Risk Analysis - S18'!V476</f>
        <v>0.68669526922176016</v>
      </c>
      <c r="AB475" s="3">
        <f>'Risk Analysis - S20'!V476</f>
        <v>2.2582951461119278</v>
      </c>
    </row>
    <row r="476" spans="17:28" x14ac:dyDescent="0.25">
      <c r="Q476" s="3">
        <v>4.6500000000000501</v>
      </c>
      <c r="R476" s="3">
        <f t="shared" si="63"/>
        <v>0</v>
      </c>
      <c r="S476" s="3">
        <f t="shared" si="60"/>
        <v>0</v>
      </c>
      <c r="T476" s="3">
        <f t="shared" si="61"/>
        <v>0</v>
      </c>
      <c r="U476" s="3">
        <f t="shared" si="62"/>
        <v>6.9608331082480324E-2</v>
      </c>
      <c r="X476" s="3">
        <v>473</v>
      </c>
      <c r="Y476" s="3">
        <f>'Risk Analysis - S01'!V477</f>
        <v>0.21562539105697351</v>
      </c>
      <c r="Z476" s="3">
        <f>'Risk Analysis - S10'!V477</f>
        <v>0.39857971821608756</v>
      </c>
      <c r="AA476" s="3">
        <f>'Risk Analysis - S18'!V477</f>
        <v>0.38775067530086327</v>
      </c>
      <c r="AB476" s="3">
        <f>'Risk Analysis - S20'!V477</f>
        <v>1.0958016932949775</v>
      </c>
    </row>
    <row r="477" spans="17:28" x14ac:dyDescent="0.25">
      <c r="Q477" s="3">
        <v>4.6600000000000499</v>
      </c>
      <c r="R477" s="3">
        <f t="shared" si="63"/>
        <v>0</v>
      </c>
      <c r="S477" s="3">
        <f t="shared" si="60"/>
        <v>0</v>
      </c>
      <c r="T477" s="3">
        <f t="shared" si="61"/>
        <v>0</v>
      </c>
      <c r="U477" s="3">
        <f t="shared" si="62"/>
        <v>6.8673041660637035E-2</v>
      </c>
      <c r="X477" s="3">
        <v>474</v>
      </c>
      <c r="Y477" s="3">
        <f>'Risk Analysis - S01'!V478</f>
        <v>0.27303659570799416</v>
      </c>
      <c r="Z477" s="3">
        <f>'Risk Analysis - S10'!V478</f>
        <v>0.94935253046108681</v>
      </c>
      <c r="AA477" s="3">
        <f>'Risk Analysis - S18'!V478</f>
        <v>0.6998426265996418</v>
      </c>
      <c r="AB477" s="3">
        <f>'Risk Analysis - S20'!V478</f>
        <v>3.2096031034600259</v>
      </c>
    </row>
    <row r="478" spans="17:28" x14ac:dyDescent="0.25">
      <c r="Q478" s="3">
        <v>4.6700000000000497</v>
      </c>
      <c r="R478" s="3">
        <f t="shared" si="63"/>
        <v>0</v>
      </c>
      <c r="S478" s="3">
        <f t="shared" si="60"/>
        <v>0</v>
      </c>
      <c r="T478" s="3">
        <f t="shared" si="61"/>
        <v>0</v>
      </c>
      <c r="U478" s="3">
        <f t="shared" si="62"/>
        <v>6.7747473692805871E-2</v>
      </c>
      <c r="X478" s="3">
        <v>475</v>
      </c>
      <c r="Y478" s="3">
        <f>'Risk Analysis - S01'!V479</f>
        <v>0.21784662547202632</v>
      </c>
      <c r="Z478" s="3">
        <f>'Risk Analysis - S10'!V479</f>
        <v>0.4169340799652787</v>
      </c>
      <c r="AA478" s="3">
        <f>'Risk Analysis - S18'!V479</f>
        <v>0.3920247086720518</v>
      </c>
      <c r="AB478" s="3">
        <f>'Risk Analysis - S20'!V479</f>
        <v>1.0791448610455943</v>
      </c>
    </row>
    <row r="479" spans="17:28" x14ac:dyDescent="0.25">
      <c r="Q479" s="3">
        <v>4.6800000000000503</v>
      </c>
      <c r="R479" s="3">
        <f t="shared" si="63"/>
        <v>0</v>
      </c>
      <c r="S479" s="3">
        <f t="shared" si="60"/>
        <v>0</v>
      </c>
      <c r="T479" s="3">
        <f t="shared" si="61"/>
        <v>0</v>
      </c>
      <c r="U479" s="3">
        <f t="shared" si="62"/>
        <v>6.6831571431315462E-2</v>
      </c>
      <c r="X479" s="3">
        <v>476</v>
      </c>
      <c r="Y479" s="3">
        <f>'Risk Analysis - S01'!V480</f>
        <v>0.21124500119819373</v>
      </c>
      <c r="Z479" s="3">
        <f>'Risk Analysis - S10'!V480</f>
        <v>0.37890860637249496</v>
      </c>
      <c r="AA479" s="3">
        <f>'Risk Analysis - S18'!V480</f>
        <v>0.42294490803110313</v>
      </c>
      <c r="AB479" s="3">
        <f>'Risk Analysis - S20'!V480</f>
        <v>1.6697278825994566</v>
      </c>
    </row>
    <row r="480" spans="17:28" x14ac:dyDescent="0.25">
      <c r="Q480" s="3">
        <v>4.6900000000000501</v>
      </c>
      <c r="R480" s="3">
        <f t="shared" si="63"/>
        <v>0</v>
      </c>
      <c r="S480" s="3">
        <f t="shared" si="60"/>
        <v>0</v>
      </c>
      <c r="T480" s="3">
        <f t="shared" si="61"/>
        <v>0</v>
      </c>
      <c r="U480" s="3">
        <f t="shared" si="62"/>
        <v>6.592527875963472E-2</v>
      </c>
      <c r="X480" s="3">
        <v>477</v>
      </c>
      <c r="Y480" s="3">
        <f>'Risk Analysis - S01'!V481</f>
        <v>0.21733900221178748</v>
      </c>
      <c r="Z480" s="3">
        <f>'Risk Analysis - S10'!V481</f>
        <v>0.41131421902596221</v>
      </c>
      <c r="AA480" s="3">
        <f>'Risk Analysis - S18'!V481</f>
        <v>0.38728535135904096</v>
      </c>
      <c r="AB480" s="3">
        <f>'Risk Analysis - S20'!V481</f>
        <v>1.0434540860583421</v>
      </c>
    </row>
    <row r="481" spans="17:28" x14ac:dyDescent="0.25">
      <c r="Q481" s="3">
        <v>4.7000000000000499</v>
      </c>
      <c r="R481" s="3">
        <f t="shared" si="63"/>
        <v>0</v>
      </c>
      <c r="S481" s="3">
        <f t="shared" si="60"/>
        <v>0</v>
      </c>
      <c r="T481" s="3">
        <f t="shared" si="61"/>
        <v>0</v>
      </c>
      <c r="U481" s="3">
        <f t="shared" si="62"/>
        <v>6.5028539204515456E-2</v>
      </c>
      <c r="X481" s="3">
        <v>478</v>
      </c>
      <c r="Y481" s="3">
        <f>'Risk Analysis - S01'!V482</f>
        <v>0.25702703444433495</v>
      </c>
      <c r="Z481" s="3">
        <f>'Risk Analysis - S10'!V482</f>
        <v>0.80288305319508557</v>
      </c>
      <c r="AA481" s="3">
        <f>'Risk Analysis - S18'!V482</f>
        <v>0.63160341741424797</v>
      </c>
      <c r="AB481" s="3">
        <f>'Risk Analysis - S20'!V482</f>
        <v>2.9457481316406469</v>
      </c>
    </row>
    <row r="482" spans="17:28" x14ac:dyDescent="0.25">
      <c r="Q482" s="3">
        <v>4.7100000000000497</v>
      </c>
      <c r="R482" s="3">
        <f t="shared" si="63"/>
        <v>0</v>
      </c>
      <c r="S482" s="3">
        <f t="shared" si="60"/>
        <v>0</v>
      </c>
      <c r="T482" s="3">
        <f t="shared" si="61"/>
        <v>0</v>
      </c>
      <c r="U482" s="3">
        <f t="shared" si="62"/>
        <v>6.414129594807827E-2</v>
      </c>
      <c r="X482" s="3">
        <v>479</v>
      </c>
      <c r="Y482" s="3">
        <f>'Risk Analysis - S01'!V483</f>
        <v>0.22958767068382163</v>
      </c>
      <c r="Z482" s="3">
        <f>'Risk Analysis - S10'!V483</f>
        <v>0.53060266000252998</v>
      </c>
      <c r="AA482" s="3">
        <f>'Risk Analysis - S18'!V483</f>
        <v>0.45857217243843829</v>
      </c>
      <c r="AB482" s="3">
        <f>'Risk Analysis - S20'!V483</f>
        <v>1.4732404861206838</v>
      </c>
    </row>
    <row r="483" spans="17:28" x14ac:dyDescent="0.25">
      <c r="Q483" s="3">
        <v>4.7200000000000504</v>
      </c>
      <c r="R483" s="3">
        <f t="shared" si="63"/>
        <v>0</v>
      </c>
      <c r="S483" s="3">
        <f t="shared" si="60"/>
        <v>0</v>
      </c>
      <c r="T483" s="3">
        <f t="shared" si="61"/>
        <v>0</v>
      </c>
      <c r="U483" s="3">
        <f t="shared" si="62"/>
        <v>6.3263491839838371E-2</v>
      </c>
      <c r="X483" s="3">
        <v>480</v>
      </c>
      <c r="Y483" s="3">
        <f>'Risk Analysis - S01'!V484</f>
        <v>0.20950056175174428</v>
      </c>
      <c r="Z483" s="3">
        <f>'Risk Analysis - S10'!V484</f>
        <v>0.35084761181299007</v>
      </c>
      <c r="AA483" s="3">
        <f>'Risk Analysis - S18'!V484</f>
        <v>0.38356349729246614</v>
      </c>
      <c r="AB483" s="3">
        <f>'Risk Analysis - S20'!V484</f>
        <v>1.2114073006379189</v>
      </c>
    </row>
    <row r="484" spans="17:28" x14ac:dyDescent="0.25">
      <c r="Q484" s="3">
        <v>4.7300000000000502</v>
      </c>
      <c r="R484" s="3">
        <f t="shared" si="63"/>
        <v>0</v>
      </c>
      <c r="S484" s="3">
        <f t="shared" si="60"/>
        <v>0</v>
      </c>
      <c r="T484" s="3">
        <f t="shared" si="61"/>
        <v>0</v>
      </c>
      <c r="U484" s="3">
        <f t="shared" si="62"/>
        <v>6.2395069408670345E-2</v>
      </c>
      <c r="X484" s="3">
        <v>481</v>
      </c>
      <c r="Y484" s="3">
        <f>'Risk Analysis - S01'!V485</f>
        <v>0.31673000705908189</v>
      </c>
      <c r="Z484" s="3">
        <f>'Risk Analysis - S10'!V485</f>
        <v>1.3537061319300541</v>
      </c>
      <c r="AA484" s="3">
        <f>'Risk Analysis - S18'!V485</f>
        <v>0.89824617182062771</v>
      </c>
      <c r="AB484" s="3">
        <f>'Risk Analysis - S20'!V485</f>
        <v>4.0781747032613742</v>
      </c>
    </row>
    <row r="485" spans="17:28" x14ac:dyDescent="0.25">
      <c r="Q485" s="3">
        <v>4.74000000000005</v>
      </c>
      <c r="R485" s="3">
        <f t="shared" si="63"/>
        <v>0</v>
      </c>
      <c r="S485" s="3">
        <f t="shared" si="60"/>
        <v>0</v>
      </c>
      <c r="T485" s="3">
        <f t="shared" si="61"/>
        <v>0</v>
      </c>
      <c r="U485" s="3">
        <f t="shared" si="62"/>
        <v>6.1535970874707968E-2</v>
      </c>
      <c r="X485" s="3">
        <v>482</v>
      </c>
      <c r="Y485" s="3">
        <f>'Risk Analysis - S01'!V486</f>
        <v>0.25675224026575127</v>
      </c>
      <c r="Z485" s="3">
        <f>'Risk Analysis - S10'!V486</f>
        <v>0.77720207848666278</v>
      </c>
      <c r="AA485" s="3">
        <f>'Risk Analysis - S18'!V486</f>
        <v>0.56927457521963154</v>
      </c>
      <c r="AB485" s="3">
        <f>'Risk Analysis - S20'!V486</f>
        <v>1.7570517903673273</v>
      </c>
    </row>
    <row r="486" spans="17:28" x14ac:dyDescent="0.25">
      <c r="Q486" s="3">
        <v>4.7500000000000497</v>
      </c>
      <c r="R486" s="3">
        <f t="shared" si="63"/>
        <v>0</v>
      </c>
      <c r="S486" s="3">
        <f t="shared" si="60"/>
        <v>0</v>
      </c>
      <c r="T486" s="3">
        <f t="shared" si="61"/>
        <v>0</v>
      </c>
      <c r="U486" s="3">
        <f t="shared" si="62"/>
        <v>6.0686138161177405E-2</v>
      </c>
      <c r="X486" s="3">
        <v>483</v>
      </c>
      <c r="Y486" s="3">
        <f>'Risk Analysis - S01'!V487</f>
        <v>0.31685110638104891</v>
      </c>
      <c r="Z486" s="3">
        <f>'Risk Analysis - S10'!V487</f>
        <v>1.3472975461684524</v>
      </c>
      <c r="AA486" s="3">
        <f>'Risk Analysis - S18'!V487</f>
        <v>0.87891977059178905</v>
      </c>
      <c r="AB486" s="3">
        <f>'Risk Analysis - S20'!V487</f>
        <v>3.4904521404961075</v>
      </c>
    </row>
    <row r="487" spans="17:28" x14ac:dyDescent="0.25">
      <c r="Q487" s="3">
        <v>4.7600000000000504</v>
      </c>
      <c r="R487" s="3">
        <f t="shared" si="63"/>
        <v>0</v>
      </c>
      <c r="S487" s="3">
        <f t="shared" si="60"/>
        <v>0</v>
      </c>
      <c r="T487" s="3">
        <f t="shared" si="61"/>
        <v>0</v>
      </c>
      <c r="U487" s="3">
        <f t="shared" si="62"/>
        <v>5.9845512906163023E-2</v>
      </c>
      <c r="X487" s="3">
        <v>484</v>
      </c>
      <c r="Y487" s="3">
        <f>'Risk Analysis - S01'!V488</f>
        <v>0.23657411532237113</v>
      </c>
      <c r="Z487" s="3">
        <f>'Risk Analysis - S10'!V488</f>
        <v>0.59187538189927624</v>
      </c>
      <c r="AA487" s="3">
        <f>'Risk Analysis - S18'!V488</f>
        <v>0.48136774847724634</v>
      </c>
      <c r="AB487" s="3">
        <f>'Risk Analysis - S20'!V488</f>
        <v>1.4825013310695125</v>
      </c>
    </row>
    <row r="488" spans="17:28" x14ac:dyDescent="0.25">
      <c r="Q488" s="3">
        <v>4.7700000000000502</v>
      </c>
      <c r="R488" s="3">
        <f t="shared" si="63"/>
        <v>0</v>
      </c>
      <c r="S488" s="3">
        <f t="shared" si="60"/>
        <v>0</v>
      </c>
      <c r="T488" s="3">
        <f t="shared" si="61"/>
        <v>0</v>
      </c>
      <c r="U488" s="3">
        <f t="shared" si="62"/>
        <v>5.9014036474301035E-2</v>
      </c>
      <c r="X488" s="3">
        <v>485</v>
      </c>
      <c r="Y488" s="3">
        <f>'Risk Analysis - S01'!V489</f>
        <v>0.23379109325781477</v>
      </c>
      <c r="Z488" s="3">
        <f>'Risk Analysis - S10'!V489</f>
        <v>0.58136874501734814</v>
      </c>
      <c r="AA488" s="3">
        <f>'Risk Analysis - S18'!V489</f>
        <v>0.50898427802517021</v>
      </c>
      <c r="AB488" s="3">
        <f>'Risk Analysis - S20'!V489</f>
        <v>2.0440475331903798</v>
      </c>
    </row>
    <row r="489" spans="17:28" x14ac:dyDescent="0.25">
      <c r="Q489" s="3">
        <v>4.78000000000005</v>
      </c>
      <c r="R489" s="3">
        <f t="shared" si="63"/>
        <v>0</v>
      </c>
      <c r="S489" s="3">
        <f t="shared" si="60"/>
        <v>0</v>
      </c>
      <c r="T489" s="3">
        <f t="shared" si="61"/>
        <v>0</v>
      </c>
      <c r="U489" s="3">
        <f t="shared" si="62"/>
        <v>5.819164996840076E-2</v>
      </c>
      <c r="X489" s="3">
        <v>486</v>
      </c>
      <c r="Y489" s="3">
        <f>'Risk Analysis - S01'!V490</f>
        <v>0.23536042663639334</v>
      </c>
      <c r="Z489" s="3">
        <f>'Risk Analysis - S10'!V490</f>
        <v>0.57726854468928446</v>
      </c>
      <c r="AA489" s="3">
        <f>'Risk Analysis - S18'!V490</f>
        <v>0.46694719625348374</v>
      </c>
      <c r="AB489" s="3">
        <f>'Risk Analysis - S20'!V490</f>
        <v>1.341740498105106</v>
      </c>
    </row>
    <row r="490" spans="17:28" x14ac:dyDescent="0.25">
      <c r="Q490" s="3">
        <v>4.7900000000000498</v>
      </c>
      <c r="R490" s="3">
        <f t="shared" si="63"/>
        <v>0</v>
      </c>
      <c r="S490" s="3">
        <f t="shared" si="60"/>
        <v>0</v>
      </c>
      <c r="T490" s="3">
        <f t="shared" si="61"/>
        <v>0</v>
      </c>
      <c r="U490" s="3">
        <f t="shared" si="62"/>
        <v>5.7378294240991279E-2</v>
      </c>
      <c r="X490" s="3">
        <v>487</v>
      </c>
      <c r="Y490" s="3">
        <f>'Risk Analysis - S01'!V491</f>
        <v>0.26652162198946239</v>
      </c>
      <c r="Z490" s="3">
        <f>'Risk Analysis - S10'!V491</f>
        <v>0.87721840798925743</v>
      </c>
      <c r="AA490" s="3">
        <f>'Risk Analysis - S18'!V491</f>
        <v>0.6389971330833526</v>
      </c>
      <c r="AB490" s="3">
        <f>'Risk Analysis - S20'!V491</f>
        <v>2.3829909659851607</v>
      </c>
    </row>
    <row r="491" spans="17:28" x14ac:dyDescent="0.25">
      <c r="Q491" s="3">
        <v>4.8000000000000496</v>
      </c>
      <c r="R491" s="3">
        <f t="shared" si="63"/>
        <v>0</v>
      </c>
      <c r="S491" s="3">
        <f t="shared" si="60"/>
        <v>0</v>
      </c>
      <c r="T491" s="3">
        <f t="shared" si="61"/>
        <v>0</v>
      </c>
      <c r="U491" s="3">
        <f t="shared" si="62"/>
        <v>5.6573909905790476E-2</v>
      </c>
      <c r="X491" s="3">
        <v>488</v>
      </c>
      <c r="Y491" s="3">
        <f>'Risk Analysis - S01'!V492</f>
        <v>0.21596629285872418</v>
      </c>
      <c r="Z491" s="3">
        <f>'Risk Analysis - S10'!V492</f>
        <v>0.40240140033718802</v>
      </c>
      <c r="AA491" s="3">
        <f>'Risk Analysis - S18'!V492</f>
        <v>0.39105907141223706</v>
      </c>
      <c r="AB491" s="3">
        <f>'Risk Analysis - S20'!V492</f>
        <v>1.1221700290928285</v>
      </c>
    </row>
    <row r="492" spans="17:28" x14ac:dyDescent="0.25">
      <c r="Q492" s="3">
        <v>4.8100000000000502</v>
      </c>
      <c r="R492" s="3">
        <f t="shared" si="63"/>
        <v>0</v>
      </c>
      <c r="S492" s="3">
        <f t="shared" si="60"/>
        <v>0</v>
      </c>
      <c r="T492" s="3">
        <f t="shared" si="61"/>
        <v>0</v>
      </c>
      <c r="U492" s="3">
        <f t="shared" si="62"/>
        <v>5.5778437349095489E-2</v>
      </c>
      <c r="X492" s="3">
        <v>489</v>
      </c>
      <c r="Y492" s="3">
        <f>'Risk Analysis - S01'!V493</f>
        <v>0.25726268829734894</v>
      </c>
      <c r="Z492" s="3">
        <f>'Risk Analysis - S10'!V493</f>
        <v>0.80845438469739339</v>
      </c>
      <c r="AA492" s="3">
        <f>'Risk Analysis - S18'!V493</f>
        <v>0.64162397231025026</v>
      </c>
      <c r="AB492" s="3">
        <f>'Risk Analysis - S20'!V493</f>
        <v>3.1571829536517266</v>
      </c>
    </row>
    <row r="493" spans="17:28" x14ac:dyDescent="0.25">
      <c r="Q493" s="3">
        <v>4.82000000000005</v>
      </c>
      <c r="R493" s="3">
        <f t="shared" si="63"/>
        <v>0</v>
      </c>
      <c r="S493" s="3">
        <f t="shared" si="60"/>
        <v>0</v>
      </c>
      <c r="T493" s="3">
        <f t="shared" si="61"/>
        <v>0</v>
      </c>
      <c r="U493" s="3">
        <f t="shared" si="62"/>
        <v>5.4991816741092547E-2</v>
      </c>
      <c r="X493" s="3">
        <v>490</v>
      </c>
      <c r="Y493" s="3">
        <f>'Risk Analysis - S01'!V494</f>
        <v>0.24778662289271455</v>
      </c>
      <c r="Z493" s="3">
        <f>'Risk Analysis - S10'!V494</f>
        <v>0.71449158757523046</v>
      </c>
      <c r="AA493" s="3">
        <f>'Risk Analysis - S18'!V494</f>
        <v>0.58204804313182401</v>
      </c>
      <c r="AB493" s="3">
        <f>'Risk Analysis - S20'!V494</f>
        <v>2.560407026710009</v>
      </c>
    </row>
    <row r="494" spans="17:28" x14ac:dyDescent="0.25">
      <c r="Q494" s="3">
        <v>4.8300000000000596</v>
      </c>
      <c r="R494" s="3">
        <f t="shared" si="63"/>
        <v>0</v>
      </c>
      <c r="S494" s="3">
        <f t="shared" si="60"/>
        <v>0</v>
      </c>
      <c r="T494" s="3">
        <f t="shared" si="61"/>
        <v>0</v>
      </c>
      <c r="U494" s="3">
        <f t="shared" si="62"/>
        <v>5.4213988047082218E-2</v>
      </c>
      <c r="X494" s="3">
        <v>491</v>
      </c>
      <c r="Y494" s="3">
        <f>'Risk Analysis - S01'!V495</f>
        <v>0.29781633536010865</v>
      </c>
      <c r="Z494" s="3">
        <f>'Risk Analysis - S10'!V495</f>
        <v>1.1710773503938892</v>
      </c>
      <c r="AA494" s="3">
        <f>'Risk Analysis - S18'!V495</f>
        <v>0.79231226096335938</v>
      </c>
      <c r="AB494" s="3">
        <f>'Risk Analysis - S20'!V495</f>
        <v>3.1814872291451164</v>
      </c>
    </row>
    <row r="495" spans="17:28" x14ac:dyDescent="0.25">
      <c r="Q495" s="3">
        <v>4.8400000000000603</v>
      </c>
      <c r="R495" s="3">
        <f t="shared" si="63"/>
        <v>0</v>
      </c>
      <c r="S495" s="3">
        <f t="shared" si="60"/>
        <v>0</v>
      </c>
      <c r="T495" s="3">
        <f t="shared" si="61"/>
        <v>0</v>
      </c>
      <c r="U495" s="3">
        <f t="shared" si="62"/>
        <v>5.3444891038625375E-2</v>
      </c>
      <c r="X495" s="3">
        <v>492</v>
      </c>
      <c r="Y495" s="3">
        <f>'Risk Analysis - S01'!V496</f>
        <v>0.21284895618045174</v>
      </c>
      <c r="Z495" s="3">
        <f>'Risk Analysis - S10'!V496</f>
        <v>0.3639520326489642</v>
      </c>
      <c r="AA495" s="3">
        <f>'Risk Analysis - S18'!V496</f>
        <v>0.35155985140941715</v>
      </c>
      <c r="AB495" s="3">
        <f>'Risk Analysis - S20'!V496</f>
        <v>0.81310366053637173</v>
      </c>
    </row>
    <row r="496" spans="17:28" x14ac:dyDescent="0.25">
      <c r="Q496" s="3">
        <v>4.85000000000006</v>
      </c>
      <c r="R496" s="3">
        <f t="shared" si="63"/>
        <v>0</v>
      </c>
      <c r="S496" s="3">
        <f t="shared" si="60"/>
        <v>0</v>
      </c>
      <c r="T496" s="3">
        <f t="shared" si="61"/>
        <v>0</v>
      </c>
      <c r="U496" s="3">
        <f t="shared" si="62"/>
        <v>5.2684465304593364E-2</v>
      </c>
      <c r="X496" s="3">
        <v>493</v>
      </c>
      <c r="Y496" s="3">
        <f>'Risk Analysis - S01'!V497</f>
        <v>0.20026514038780541</v>
      </c>
      <c r="Z496" s="3">
        <f>'Risk Analysis - S10'!V497</f>
        <v>0.26327314501777432</v>
      </c>
      <c r="AA496" s="3">
        <f>'Risk Analysis - S18'!V497</f>
        <v>0.33606563864617944</v>
      </c>
      <c r="AB496" s="3">
        <f>'Risk Analysis - S20'!V497</f>
        <v>0.8910704972871496</v>
      </c>
    </row>
    <row r="497" spans="17:28" x14ac:dyDescent="0.25">
      <c r="Q497" s="3">
        <v>4.8600000000000598</v>
      </c>
      <c r="R497" s="3">
        <f t="shared" si="63"/>
        <v>0</v>
      </c>
      <c r="S497" s="3">
        <f t="shared" si="60"/>
        <v>0</v>
      </c>
      <c r="T497" s="3">
        <f t="shared" si="61"/>
        <v>0</v>
      </c>
      <c r="U497" s="3">
        <f t="shared" si="62"/>
        <v>5.1932650262139335E-2</v>
      </c>
      <c r="X497" s="3">
        <v>494</v>
      </c>
      <c r="Y497" s="3">
        <f>'Risk Analysis - S01'!V498</f>
        <v>0.24559042487021771</v>
      </c>
      <c r="Z497" s="3">
        <f>'Risk Analysis - S10'!V498</f>
        <v>0.67118226518675872</v>
      </c>
      <c r="AA497" s="3">
        <f>'Risk Analysis - S18'!V498</f>
        <v>0.5113982968006725</v>
      </c>
      <c r="AB497" s="3">
        <f>'Risk Analysis - S20'!V498</f>
        <v>1.4768459365706046</v>
      </c>
    </row>
    <row r="498" spans="17:28" x14ac:dyDescent="0.25">
      <c r="Q498" s="3">
        <v>4.8700000000000596</v>
      </c>
      <c r="R498" s="3">
        <f t="shared" si="63"/>
        <v>0</v>
      </c>
      <c r="S498" s="3">
        <f t="shared" si="60"/>
        <v>0</v>
      </c>
      <c r="T498" s="3">
        <f t="shared" si="61"/>
        <v>0</v>
      </c>
      <c r="U498" s="3">
        <f t="shared" si="62"/>
        <v>5.118938516757443E-2</v>
      </c>
      <c r="X498" s="3">
        <v>495</v>
      </c>
      <c r="Y498" s="3">
        <f>'Risk Analysis - S01'!V499</f>
        <v>0.23731318727936551</v>
      </c>
      <c r="Z498" s="3">
        <f>'Risk Analysis - S10'!V499</f>
        <v>0.60382907255695761</v>
      </c>
      <c r="AA498" s="3">
        <f>'Risk Analysis - S18'!V499</f>
        <v>0.49822419190415462</v>
      </c>
      <c r="AB498" s="3">
        <f>'Risk Analysis - S20'!V499</f>
        <v>1.6923713581402855</v>
      </c>
    </row>
    <row r="499" spans="17:28" x14ac:dyDescent="0.25">
      <c r="Q499" s="3">
        <v>4.8800000000000603</v>
      </c>
      <c r="R499" s="3">
        <f t="shared" si="63"/>
        <v>0</v>
      </c>
      <c r="S499" s="3">
        <f t="shared" si="60"/>
        <v>0</v>
      </c>
      <c r="T499" s="3">
        <f t="shared" si="61"/>
        <v>0</v>
      </c>
      <c r="U499" s="3">
        <f t="shared" si="62"/>
        <v>5.0454609127154604E-2</v>
      </c>
      <c r="X499" s="3">
        <v>496</v>
      </c>
      <c r="Y499" s="3">
        <f>'Risk Analysis - S01'!V500</f>
        <v>0.24026916611579899</v>
      </c>
      <c r="Z499" s="3">
        <f>'Risk Analysis - S10'!V500</f>
        <v>0.62425899980352517</v>
      </c>
      <c r="AA499" s="3">
        <f>'Risk Analysis - S18'!V500</f>
        <v>0.49336381326324807</v>
      </c>
      <c r="AB499" s="3">
        <f>'Risk Analysis - S20'!V500</f>
        <v>1.4791809957017623</v>
      </c>
    </row>
    <row r="500" spans="17:28" x14ac:dyDescent="0.25">
      <c r="Q500" s="3">
        <v>4.8900000000000601</v>
      </c>
      <c r="R500" s="3">
        <f t="shared" si="63"/>
        <v>0</v>
      </c>
      <c r="S500" s="3">
        <f t="shared" si="60"/>
        <v>0</v>
      </c>
      <c r="T500" s="3">
        <f t="shared" si="61"/>
        <v>0</v>
      </c>
      <c r="U500" s="3">
        <f t="shared" si="62"/>
        <v>4.9728261107772842E-2</v>
      </c>
      <c r="X500" s="3">
        <v>497</v>
      </c>
      <c r="Y500" s="3">
        <f>'Risk Analysis - S01'!V501</f>
        <v>0.24597439849854275</v>
      </c>
      <c r="Z500" s="3">
        <f>'Risk Analysis - S10'!V501</f>
        <v>0.67908414789146998</v>
      </c>
      <c r="AA500" s="3">
        <f>'Risk Analysis - S18'!V501</f>
        <v>0.52462120316579253</v>
      </c>
      <c r="AB500" s="3">
        <f>'Risk Analysis - S20'!V501</f>
        <v>1.6532286572163484</v>
      </c>
    </row>
    <row r="501" spans="17:28" x14ac:dyDescent="0.25">
      <c r="Q501" s="3">
        <v>4.9000000000000599</v>
      </c>
      <c r="R501" s="3">
        <f t="shared" si="63"/>
        <v>0</v>
      </c>
      <c r="S501" s="3">
        <f t="shared" si="60"/>
        <v>0</v>
      </c>
      <c r="T501" s="3">
        <f t="shared" si="61"/>
        <v>0</v>
      </c>
      <c r="U501" s="3">
        <f t="shared" si="62"/>
        <v>4.90102799475578E-2</v>
      </c>
      <c r="X501" s="3">
        <v>498</v>
      </c>
      <c r="Y501" s="3">
        <f>'Risk Analysis - S01'!V502</f>
        <v>0.24237123304679598</v>
      </c>
      <c r="Z501" s="3">
        <f>'Risk Analysis - S10'!V502</f>
        <v>0.64077908975076914</v>
      </c>
      <c r="AA501" s="3">
        <f>'Risk Analysis - S18'!V502</f>
        <v>0.495165784688193</v>
      </c>
      <c r="AB501" s="3">
        <f>'Risk Analysis - S20'!V502</f>
        <v>1.4050705550462488</v>
      </c>
    </row>
    <row r="502" spans="17:28" x14ac:dyDescent="0.25">
      <c r="Q502" s="3">
        <v>4.9100000000000597</v>
      </c>
      <c r="R502" s="3">
        <f t="shared" si="63"/>
        <v>0</v>
      </c>
      <c r="S502" s="3">
        <f t="shared" si="60"/>
        <v>0</v>
      </c>
      <c r="T502" s="3">
        <f t="shared" si="61"/>
        <v>0</v>
      </c>
      <c r="U502" s="3">
        <f t="shared" si="62"/>
        <v>4.830060436637551E-2</v>
      </c>
      <c r="X502" s="3">
        <v>499</v>
      </c>
      <c r="Y502" s="3">
        <f>'Risk Analysis - S01'!V503</f>
        <v>0.31667411340659024</v>
      </c>
      <c r="Z502" s="3">
        <f>'Risk Analysis - S10'!V503</f>
        <v>1.3431224174718157</v>
      </c>
      <c r="AA502" s="3">
        <f>'Risk Analysis - S18'!V503</f>
        <v>0.87141827434246555</v>
      </c>
      <c r="AB502" s="3">
        <f>'Risk Analysis - S20'!V503</f>
        <v>3.2995288868312089</v>
      </c>
    </row>
    <row r="503" spans="17:28" x14ac:dyDescent="0.25">
      <c r="Q503" s="3">
        <v>4.9200000000000603</v>
      </c>
      <c r="R503" s="3">
        <f t="shared" si="63"/>
        <v>0</v>
      </c>
      <c r="S503" s="3">
        <f t="shared" si="60"/>
        <v>0</v>
      </c>
      <c r="T503" s="3">
        <f t="shared" si="61"/>
        <v>0</v>
      </c>
      <c r="U503" s="3">
        <f t="shared" si="62"/>
        <v>4.7599172976233728E-2</v>
      </c>
      <c r="X503" s="3">
        <v>500</v>
      </c>
      <c r="Y503" s="3">
        <f>'Risk Analysis - S01'!V504</f>
        <v>0.3023920833274793</v>
      </c>
      <c r="Z503" s="3">
        <f>'Risk Analysis - S10'!V504</f>
        <v>1.211279231644214</v>
      </c>
      <c r="AA503" s="3">
        <f>'Risk Analysis - S18'!V504</f>
        <v>0.80743095406034826</v>
      </c>
      <c r="AB503" s="3">
        <f>'Risk Analysis - S20'!V504</f>
        <v>3.1092037185156185</v>
      </c>
    </row>
    <row r="504" spans="17:28" x14ac:dyDescent="0.25">
      <c r="Q504" s="3">
        <v>4.9300000000000601</v>
      </c>
      <c r="R504" s="3">
        <f t="shared" si="63"/>
        <v>0</v>
      </c>
      <c r="S504" s="3">
        <f t="shared" si="60"/>
        <v>0</v>
      </c>
      <c r="T504" s="3">
        <f t="shared" si="61"/>
        <v>0</v>
      </c>
      <c r="U504" s="3">
        <f t="shared" si="62"/>
        <v>4.6905924291587464E-2</v>
      </c>
      <c r="X504" s="3">
        <v>501</v>
      </c>
      <c r="Y504" s="3">
        <f>'Risk Analysis - S01'!V505</f>
        <v>0.245570938107223</v>
      </c>
      <c r="Z504" s="3">
        <f>'Risk Analysis - S10'!V505</f>
        <v>0.69854367681113883</v>
      </c>
      <c r="AA504" s="3">
        <f>'Risk Analysis - S18'!V505</f>
        <v>0.58401633927483554</v>
      </c>
      <c r="AB504" s="3">
        <f>'Risk Analysis - S20'!V505</f>
        <v>2.752479174358796</v>
      </c>
    </row>
    <row r="505" spans="17:28" x14ac:dyDescent="0.25">
      <c r="Q505" s="3">
        <v>4.9400000000000599</v>
      </c>
      <c r="R505" s="3">
        <f t="shared" si="63"/>
        <v>0</v>
      </c>
      <c r="S505" s="3">
        <f t="shared" si="60"/>
        <v>0</v>
      </c>
      <c r="T505" s="3">
        <f t="shared" si="61"/>
        <v>0</v>
      </c>
      <c r="U505" s="3">
        <f t="shared" si="62"/>
        <v>4.6220796739542935E-2</v>
      </c>
      <c r="X505" s="3">
        <v>502</v>
      </c>
      <c r="Y505" s="3">
        <f>'Risk Analysis - S01'!V506</f>
        <v>0.25663384053894694</v>
      </c>
      <c r="Z505" s="3">
        <f>'Risk Analysis - S10'!V506</f>
        <v>0.77405152920081455</v>
      </c>
      <c r="AA505" s="3">
        <f>'Risk Analysis - S18'!V506</f>
        <v>0.56331244676088399</v>
      </c>
      <c r="AB505" s="3">
        <f>'Risk Analysis - S20'!V506</f>
        <v>1.6670645262576635</v>
      </c>
    </row>
    <row r="506" spans="17:28" x14ac:dyDescent="0.25">
      <c r="Q506" s="3">
        <v>4.9500000000000597</v>
      </c>
      <c r="R506" s="3">
        <f t="shared" si="63"/>
        <v>0</v>
      </c>
      <c r="S506" s="3">
        <f t="shared" si="60"/>
        <v>0</v>
      </c>
      <c r="T506" s="3">
        <f t="shared" si="61"/>
        <v>0</v>
      </c>
      <c r="U506" s="3">
        <f t="shared" si="62"/>
        <v>4.5543728669960593E-2</v>
      </c>
      <c r="X506" s="3">
        <v>503</v>
      </c>
      <c r="Y506" s="3">
        <f>'Risk Analysis - S01'!V507</f>
        <v>0.3053061590168672</v>
      </c>
      <c r="Z506" s="3">
        <f>'Risk Analysis - S10'!V507</f>
        <v>1.240466087309773</v>
      </c>
      <c r="AA506" s="3">
        <f>'Risk Analysis - S18'!V507</f>
        <v>0.82652112223283103</v>
      </c>
      <c r="AB506" s="3">
        <f>'Risk Analysis - S20'!V507</f>
        <v>3.3099234881897797</v>
      </c>
    </row>
    <row r="507" spans="17:28" x14ac:dyDescent="0.25">
      <c r="Q507" s="3">
        <v>4.9600000000000604</v>
      </c>
      <c r="R507" s="3">
        <f t="shared" si="63"/>
        <v>0</v>
      </c>
      <c r="S507" s="3">
        <f t="shared" si="60"/>
        <v>0</v>
      </c>
      <c r="T507" s="3">
        <f t="shared" si="61"/>
        <v>0</v>
      </c>
      <c r="U507" s="3">
        <f t="shared" si="62"/>
        <v>4.4874658365454678E-2</v>
      </c>
      <c r="X507" s="3">
        <v>504</v>
      </c>
      <c r="Y507" s="3">
        <f>'Risk Analysis - S01'!V508</f>
        <v>0.31550235232991197</v>
      </c>
      <c r="Z507" s="3">
        <f>'Risk Analysis - S10'!V508</f>
        <v>1.3225868184215406</v>
      </c>
      <c r="AA507" s="3">
        <f>'Risk Analysis - S18'!V508</f>
        <v>0.84051266978218253</v>
      </c>
      <c r="AB507" s="3">
        <f>'Risk Analysis - S20'!V508</f>
        <v>2.609960448485201</v>
      </c>
    </row>
    <row r="508" spans="17:28" x14ac:dyDescent="0.25">
      <c r="Q508" s="3">
        <v>4.9700000000000601</v>
      </c>
      <c r="R508" s="3">
        <f t="shared" si="63"/>
        <v>0</v>
      </c>
      <c r="S508" s="3">
        <f t="shared" si="60"/>
        <v>0</v>
      </c>
      <c r="T508" s="3">
        <f t="shared" si="61"/>
        <v>0</v>
      </c>
      <c r="U508" s="3">
        <f t="shared" si="62"/>
        <v>4.4213524051288755E-2</v>
      </c>
      <c r="X508" s="3">
        <v>505</v>
      </c>
      <c r="Y508" s="3">
        <f>'Risk Analysis - S01'!V509</f>
        <v>0.25155826379247292</v>
      </c>
      <c r="Z508" s="3">
        <f>'Risk Analysis - S10'!V509</f>
        <v>0.73250379154024303</v>
      </c>
      <c r="AA508" s="3">
        <f>'Risk Analysis - S18'!V509</f>
        <v>0.55458216836147101</v>
      </c>
      <c r="AB508" s="3">
        <f>'Risk Analysis - S20'!V509</f>
        <v>1.8207262085820444</v>
      </c>
    </row>
    <row r="509" spans="17:28" x14ac:dyDescent="0.25">
      <c r="Q509" s="3">
        <v>4.9800000000000599</v>
      </c>
      <c r="R509" s="3">
        <f t="shared" si="63"/>
        <v>0</v>
      </c>
      <c r="S509" s="3">
        <f t="shared" si="60"/>
        <v>0</v>
      </c>
      <c r="T509" s="3">
        <f t="shared" si="61"/>
        <v>0</v>
      </c>
      <c r="U509" s="3">
        <f t="shared" si="62"/>
        <v>4.356026390516432E-2</v>
      </c>
      <c r="X509" s="3">
        <v>506</v>
      </c>
      <c r="Y509" s="3">
        <f>'Risk Analysis - S01'!V510</f>
        <v>0.30112652001697332</v>
      </c>
      <c r="Z509" s="3">
        <f>'Risk Analysis - S10'!V510</f>
        <v>1.2052583633738165</v>
      </c>
      <c r="AA509" s="3">
        <f>'Risk Analysis - S18'!V510</f>
        <v>0.8167079652409146</v>
      </c>
      <c r="AB509" s="3">
        <f>'Risk Analysis - S20'!V510</f>
        <v>3.4876809250529859</v>
      </c>
    </row>
    <row r="510" spans="17:28" x14ac:dyDescent="0.25">
      <c r="Q510" s="3">
        <v>4.9900000000000597</v>
      </c>
      <c r="R510" s="3">
        <f t="shared" si="63"/>
        <v>0</v>
      </c>
      <c r="S510" s="3">
        <f t="shared" si="60"/>
        <v>0</v>
      </c>
      <c r="T510" s="3">
        <f t="shared" si="61"/>
        <v>0</v>
      </c>
      <c r="U510" s="3">
        <f t="shared" si="62"/>
        <v>4.2914816066904726E-2</v>
      </c>
      <c r="X510" s="3">
        <v>507</v>
      </c>
      <c r="Y510" s="3">
        <f>'Risk Analysis - S01'!V511</f>
        <v>0.29628045279610227</v>
      </c>
      <c r="Z510" s="3">
        <f>'Risk Analysis - S10'!V511</f>
        <v>1.148125459975887</v>
      </c>
      <c r="AA510" s="3">
        <f>'Risk Analysis - S18'!V511</f>
        <v>0.76227012932347094</v>
      </c>
      <c r="AB510" s="3">
        <f>'Risk Analysis - S20'!V511</f>
        <v>2.5932172559950595</v>
      </c>
    </row>
    <row r="511" spans="17:28" x14ac:dyDescent="0.25">
      <c r="Q511" s="3">
        <v>5.0000000000000604</v>
      </c>
      <c r="R511" s="3">
        <f t="shared" si="63"/>
        <v>0</v>
      </c>
      <c r="S511" s="3">
        <f t="shared" si="60"/>
        <v>0</v>
      </c>
      <c r="T511" s="3">
        <f t="shared" si="61"/>
        <v>0</v>
      </c>
      <c r="U511" s="3">
        <f t="shared" si="62"/>
        <v>4.227711864802941E-2</v>
      </c>
      <c r="X511" s="3">
        <v>508</v>
      </c>
      <c r="Y511" s="3">
        <f>'Risk Analysis - S01'!V512</f>
        <v>0.27368428659418853</v>
      </c>
      <c r="Z511" s="3">
        <f>'Risk Analysis - S10'!V512</f>
        <v>0.94731009784539122</v>
      </c>
      <c r="AA511" s="3">
        <f>'Risk Analysis - S18'!V512</f>
        <v>0.68156869378910667</v>
      </c>
      <c r="AB511" s="3">
        <f>'Risk Analysis - S20'!V512</f>
        <v>2.7270514139294852</v>
      </c>
    </row>
    <row r="512" spans="17:28" x14ac:dyDescent="0.25">
      <c r="Q512" s="3">
        <v>5.0100000000000602</v>
      </c>
      <c r="R512" s="3">
        <f t="shared" si="63"/>
        <v>0</v>
      </c>
      <c r="S512" s="3">
        <f t="shared" si="60"/>
        <v>0</v>
      </c>
      <c r="T512" s="3">
        <f t="shared" si="61"/>
        <v>0</v>
      </c>
      <c r="U512" s="3">
        <f t="shared" si="62"/>
        <v>4.1647109741220212E-2</v>
      </c>
      <c r="X512" s="3">
        <v>509</v>
      </c>
      <c r="Y512" s="3">
        <f>'Risk Analysis - S01'!V513</f>
        <v>0.33720814253130499</v>
      </c>
      <c r="Z512" s="3">
        <f>'Risk Analysis - S10'!V513</f>
        <v>1.5698403288002418</v>
      </c>
      <c r="AA512" s="3">
        <f>'Risk Analysis - S18'!V513</f>
        <v>1.0615136436034016</v>
      </c>
      <c r="AB512" s="3">
        <f>'Risk Analysis - S20'!V513</f>
        <v>7.1498896650305586</v>
      </c>
    </row>
    <row r="513" spans="17:28" x14ac:dyDescent="0.25">
      <c r="Q513" s="3">
        <v>5.02000000000006</v>
      </c>
      <c r="R513" s="3">
        <f t="shared" si="63"/>
        <v>0</v>
      </c>
      <c r="S513" s="3">
        <f t="shared" si="60"/>
        <v>0</v>
      </c>
      <c r="T513" s="3">
        <f t="shared" si="61"/>
        <v>0</v>
      </c>
      <c r="U513" s="3">
        <f t="shared" si="62"/>
        <v>4.102472742967711E-2</v>
      </c>
      <c r="X513" s="3">
        <v>510</v>
      </c>
      <c r="Y513" s="3">
        <f>'Risk Analysis - S01'!V514</f>
        <v>0.23122970959609343</v>
      </c>
      <c r="Z513" s="3">
        <f>'Risk Analysis - S10'!V514</f>
        <v>0.53947654267800405</v>
      </c>
      <c r="AA513" s="3">
        <f>'Risk Analysis - S18'!V514</f>
        <v>0.44933886272460327</v>
      </c>
      <c r="AB513" s="3">
        <f>'Risk Analysis - S20'!V514</f>
        <v>1.2864714864286941</v>
      </c>
    </row>
    <row r="514" spans="17:28" x14ac:dyDescent="0.25">
      <c r="Q514" s="3">
        <v>5.0300000000000598</v>
      </c>
      <c r="R514" s="3">
        <f t="shared" si="63"/>
        <v>0</v>
      </c>
      <c r="S514" s="3">
        <f t="shared" si="60"/>
        <v>0</v>
      </c>
      <c r="T514" s="3">
        <f t="shared" si="61"/>
        <v>0</v>
      </c>
      <c r="U514" s="3">
        <f t="shared" si="62"/>
        <v>4.0409909796363497E-2</v>
      </c>
      <c r="X514" s="3">
        <v>511</v>
      </c>
      <c r="Y514" s="3">
        <f>'Risk Analysis - S01'!V515</f>
        <v>0.32898909774108215</v>
      </c>
      <c r="Z514" s="3">
        <f>'Risk Analysis - S10'!V515</f>
        <v>1.4650021553719832</v>
      </c>
      <c r="AA514" s="3">
        <f>'Risk Analysis - S18'!V515</f>
        <v>0.94822678944144512</v>
      </c>
      <c r="AB514" s="3">
        <f>'Risk Analysis - S20'!V515</f>
        <v>4.1098837684527618</v>
      </c>
    </row>
    <row r="515" spans="17:28" x14ac:dyDescent="0.25">
      <c r="Q515" s="3">
        <v>5.0400000000000604</v>
      </c>
      <c r="R515" s="3">
        <f t="shared" si="63"/>
        <v>0</v>
      </c>
      <c r="S515" s="3">
        <f t="shared" si="60"/>
        <v>0</v>
      </c>
      <c r="T515" s="3">
        <f t="shared" si="61"/>
        <v>0</v>
      </c>
      <c r="U515" s="3">
        <f t="shared" si="62"/>
        <v>3.9802594933139535E-2</v>
      </c>
      <c r="X515" s="3">
        <v>512</v>
      </c>
      <c r="Y515" s="3">
        <f>'Risk Analysis - S01'!V516</f>
        <v>0.31034907368389136</v>
      </c>
      <c r="Z515" s="3">
        <f>'Risk Analysis - S10'!V516</f>
        <v>1.2803850642283463</v>
      </c>
      <c r="AA515" s="3">
        <f>'Risk Analysis - S18'!V516</f>
        <v>0.83160131961827777</v>
      </c>
      <c r="AB515" s="3">
        <f>'Risk Analysis - S20'!V516</f>
        <v>2.9159353242851864</v>
      </c>
    </row>
    <row r="516" spans="17:28" x14ac:dyDescent="0.25">
      <c r="Q516" s="3">
        <v>5.0500000000000602</v>
      </c>
      <c r="R516" s="3">
        <f t="shared" si="63"/>
        <v>0</v>
      </c>
      <c r="S516" s="3">
        <f t="shared" si="60"/>
        <v>0</v>
      </c>
      <c r="T516" s="3">
        <f t="shared" si="61"/>
        <v>0</v>
      </c>
      <c r="U516" s="3">
        <f t="shared" si="62"/>
        <v>3.9202720949782388E-2</v>
      </c>
      <c r="X516" s="3">
        <v>513</v>
      </c>
      <c r="Y516" s="3">
        <f>'Risk Analysis - S01'!V517</f>
        <v>0.25002563322288712</v>
      </c>
      <c r="Z516" s="3">
        <f>'Risk Analysis - S10'!V517</f>
        <v>0.71398221187309319</v>
      </c>
      <c r="AA516" s="3">
        <f>'Risk Analysis - S18'!V517</f>
        <v>0.53617078356807246</v>
      </c>
      <c r="AB516" s="3">
        <f>'Risk Analysis - S20'!V517</f>
        <v>1.6135022983032881</v>
      </c>
    </row>
    <row r="517" spans="17:28" x14ac:dyDescent="0.25">
      <c r="Q517" s="3">
        <v>5.06000000000006</v>
      </c>
      <c r="R517" s="3">
        <f t="shared" si="63"/>
        <v>0</v>
      </c>
      <c r="S517" s="3">
        <f t="shared" si="60"/>
        <v>0</v>
      </c>
      <c r="T517" s="3">
        <f t="shared" si="61"/>
        <v>0</v>
      </c>
      <c r="U517" s="3">
        <f t="shared" si="62"/>
        <v>3.8610225982893209E-2</v>
      </c>
      <c r="X517" s="3">
        <v>514</v>
      </c>
      <c r="Y517" s="3">
        <f>'Risk Analysis - S01'!V518</f>
        <v>0.27846282193942451</v>
      </c>
      <c r="Z517" s="3">
        <f>'Risk Analysis - S10'!V518</f>
        <v>0.96938435277647972</v>
      </c>
      <c r="AA517" s="3">
        <f>'Risk Analysis - S18'!V518</f>
        <v>0.6447995614524985</v>
      </c>
      <c r="AB517" s="3">
        <f>'Risk Analysis - S20'!V518</f>
        <v>1.6359375997252779</v>
      </c>
    </row>
    <row r="518" spans="17:28" x14ac:dyDescent="0.25">
      <c r="Q518" s="3">
        <v>5.0700000000000598</v>
      </c>
      <c r="R518" s="3">
        <f t="shared" si="63"/>
        <v>0</v>
      </c>
      <c r="S518" s="3">
        <f t="shared" ref="S518:S581" si="64">1-_xlfn.NORM.DIST(Q518,$R$4,$S$4,TRUE)</f>
        <v>0</v>
      </c>
      <c r="T518" s="3">
        <f t="shared" ref="T518:T581" si="65">1-_xlfn.NORM.DIST(Q518,$R$5,$S$5,TRUE)</f>
        <v>0</v>
      </c>
      <c r="U518" s="3">
        <f t="shared" ref="U518:U581" si="66">1-_xlfn.NORM.DIST(Q518,$R$6,$S$6,TRUE)</f>
        <v>3.8025048204689771E-2</v>
      </c>
      <c r="X518" s="3">
        <v>515</v>
      </c>
      <c r="Y518" s="3">
        <f>'Risk Analysis - S01'!V519</f>
        <v>0.24536772197692197</v>
      </c>
      <c r="Z518" s="3">
        <f>'Risk Analysis - S10'!V519</f>
        <v>0.67988449742787604</v>
      </c>
      <c r="AA518" s="3">
        <f>'Risk Analysis - S18'!V519</f>
        <v>0.53880045181464464</v>
      </c>
      <c r="AB518" s="3">
        <f>'Risk Analysis - S20'!V519</f>
        <v>1.913511718726391</v>
      </c>
    </row>
    <row r="519" spans="17:28" x14ac:dyDescent="0.25">
      <c r="Q519" s="3">
        <v>5.0800000000000596</v>
      </c>
      <c r="R519" s="3">
        <f t="shared" si="63"/>
        <v>0</v>
      </c>
      <c r="S519" s="3">
        <f t="shared" si="64"/>
        <v>0</v>
      </c>
      <c r="T519" s="3">
        <f t="shared" si="65"/>
        <v>0</v>
      </c>
      <c r="U519" s="3">
        <f t="shared" si="66"/>
        <v>3.7447125831683192E-2</v>
      </c>
      <c r="X519" s="3">
        <v>516</v>
      </c>
      <c r="Y519" s="3">
        <f>'Risk Analysis - S01'!V520</f>
        <v>0.24877008449682467</v>
      </c>
      <c r="Z519" s="3">
        <f>'Risk Analysis - S10'!V520</f>
        <v>0.70168702881396794</v>
      </c>
      <c r="AA519" s="3">
        <f>'Risk Analysis - S18'!V520</f>
        <v>0.52868525987674009</v>
      </c>
      <c r="AB519" s="3">
        <f>'Risk Analysis - S20'!V520</f>
        <v>1.5671367916926771</v>
      </c>
    </row>
    <row r="520" spans="17:28" x14ac:dyDescent="0.25">
      <c r="Q520" s="3">
        <v>5.0900000000000603</v>
      </c>
      <c r="R520" s="3">
        <f t="shared" si="63"/>
        <v>0</v>
      </c>
      <c r="S520" s="3">
        <f t="shared" si="64"/>
        <v>0</v>
      </c>
      <c r="T520" s="3">
        <f t="shared" si="65"/>
        <v>0</v>
      </c>
      <c r="U520" s="3">
        <f t="shared" si="66"/>
        <v>3.6876397133240202E-2</v>
      </c>
      <c r="X520" s="3">
        <v>517</v>
      </c>
      <c r="Y520" s="3">
        <f>'Risk Analysis - S01'!V521</f>
        <v>0.25233018587918393</v>
      </c>
      <c r="Z520" s="3">
        <f>'Risk Analysis - S10'!V521</f>
        <v>0.75109802751751609</v>
      </c>
      <c r="AA520" s="3">
        <f>'Risk Analysis - S18'!V521</f>
        <v>0.58831539269592992</v>
      </c>
      <c r="AB520" s="3">
        <f>'Risk Analysis - S20'!V521</f>
        <v>2.378767696426229</v>
      </c>
    </row>
    <row r="521" spans="17:28" x14ac:dyDescent="0.25">
      <c r="Q521" s="3">
        <v>5.10000000000006</v>
      </c>
      <c r="R521" s="3">
        <f t="shared" si="63"/>
        <v>0</v>
      </c>
      <c r="S521" s="3">
        <f t="shared" si="64"/>
        <v>0</v>
      </c>
      <c r="T521" s="3">
        <f t="shared" si="65"/>
        <v>0</v>
      </c>
      <c r="U521" s="3">
        <f t="shared" si="66"/>
        <v>3.6312800440027715E-2</v>
      </c>
      <c r="X521" s="3">
        <v>518</v>
      </c>
      <c r="Y521" s="3">
        <f>'Risk Analysis - S01'!V522</f>
        <v>0.23468079959288349</v>
      </c>
      <c r="Z521" s="3">
        <f>'Risk Analysis - S10'!V522</f>
        <v>0.58260262249376837</v>
      </c>
      <c r="AA521" s="3">
        <f>'Risk Analysis - S18'!V522</f>
        <v>0.49454582260395191</v>
      </c>
      <c r="AB521" s="3">
        <f>'Risk Analysis - S20'!V522</f>
        <v>1.7649360513589247</v>
      </c>
    </row>
    <row r="522" spans="17:28" x14ac:dyDescent="0.25">
      <c r="Q522" s="3">
        <v>5.1100000000000598</v>
      </c>
      <c r="R522" s="3">
        <f t="shared" si="63"/>
        <v>0</v>
      </c>
      <c r="S522" s="3">
        <f t="shared" si="64"/>
        <v>0</v>
      </c>
      <c r="T522" s="3">
        <f t="shared" si="65"/>
        <v>0</v>
      </c>
      <c r="U522" s="3">
        <f t="shared" si="66"/>
        <v>3.5756274152339951E-2</v>
      </c>
      <c r="X522" s="3">
        <v>519</v>
      </c>
      <c r="Y522" s="3">
        <f>'Risk Analysis - S01'!V523</f>
        <v>0.23041393564445159</v>
      </c>
      <c r="Z522" s="3">
        <f>'Risk Analysis - S10'!V523</f>
        <v>0.55312211809785761</v>
      </c>
      <c r="AA522" s="3">
        <f>'Risk Analysis - S18'!V523</f>
        <v>0.50158661024395579</v>
      </c>
      <c r="AB522" s="3">
        <f>'Risk Analysis - S20'!V523</f>
        <v>2.0936845590341031</v>
      </c>
    </row>
    <row r="523" spans="17:28" x14ac:dyDescent="0.25">
      <c r="Q523" s="3">
        <v>5.1200000000000596</v>
      </c>
      <c r="R523" s="3">
        <f t="shared" si="63"/>
        <v>0</v>
      </c>
      <c r="S523" s="3">
        <f t="shared" si="64"/>
        <v>0</v>
      </c>
      <c r="T523" s="3">
        <f t="shared" si="65"/>
        <v>0</v>
      </c>
      <c r="U523" s="3">
        <f t="shared" si="66"/>
        <v>3.5206756748309642E-2</v>
      </c>
      <c r="X523" s="3">
        <v>520</v>
      </c>
      <c r="Y523" s="3">
        <f>'Risk Analysis - S01'!V524</f>
        <v>0.26131234018436994</v>
      </c>
      <c r="Z523" s="3">
        <f>'Risk Analysis - S10'!V524</f>
        <v>0.81922895370866944</v>
      </c>
      <c r="AA523" s="3">
        <f>'Risk Analysis - S18'!V524</f>
        <v>0.58952223832442796</v>
      </c>
      <c r="AB523" s="3">
        <f>'Risk Analysis - S20'!V524</f>
        <v>1.8173183931342354</v>
      </c>
    </row>
    <row r="524" spans="17:28" x14ac:dyDescent="0.25">
      <c r="Q524" s="3">
        <v>5.1300000000000603</v>
      </c>
      <c r="R524" s="3">
        <f t="shared" si="63"/>
        <v>0</v>
      </c>
      <c r="S524" s="3">
        <f t="shared" si="64"/>
        <v>0</v>
      </c>
      <c r="T524" s="3">
        <f t="shared" si="65"/>
        <v>0</v>
      </c>
      <c r="U524" s="3">
        <f t="shared" si="66"/>
        <v>3.4664186791998564E-2</v>
      </c>
      <c r="X524" s="3">
        <v>521</v>
      </c>
      <c r="Y524" s="3">
        <f>'Risk Analysis - S01'!V525</f>
        <v>0.31804520297057892</v>
      </c>
      <c r="Z524" s="3">
        <f>'Risk Analysis - S10'!V525</f>
        <v>1.3646927327889373</v>
      </c>
      <c r="AA524" s="3">
        <f>'Risk Analysis - S18'!V525</f>
        <v>0.90109086691720286</v>
      </c>
      <c r="AB524" s="3">
        <f>'Risk Analysis - S20'!V525</f>
        <v>4.0052957941222687</v>
      </c>
    </row>
    <row r="525" spans="17:28" x14ac:dyDescent="0.25">
      <c r="Q525" s="3">
        <v>5.1400000000000601</v>
      </c>
      <c r="R525" s="3">
        <f t="shared" ref="R525:R588" si="67">1-_xlfn.NORM.DIST(Q525,$R$3,$S$3,TRUE)</f>
        <v>0</v>
      </c>
      <c r="S525" s="3">
        <f t="shared" si="64"/>
        <v>0</v>
      </c>
      <c r="T525" s="3">
        <f t="shared" si="65"/>
        <v>0</v>
      </c>
      <c r="U525" s="3">
        <f t="shared" si="66"/>
        <v>3.4128502941371153E-2</v>
      </c>
      <c r="X525" s="3">
        <v>522</v>
      </c>
      <c r="Y525" s="3">
        <f>'Risk Analysis - S01'!V526</f>
        <v>0.26387840163108672</v>
      </c>
      <c r="Z525" s="3">
        <f>'Risk Analysis - S10'!V526</f>
        <v>0.83848155391196377</v>
      </c>
      <c r="AA525" s="3">
        <f>'Risk Analysis - S18'!V526</f>
        <v>0.58930909756244221</v>
      </c>
      <c r="AB525" s="3">
        <f>'Risk Analysis - S20'!V526</f>
        <v>1.6533999636973769</v>
      </c>
    </row>
    <row r="526" spans="17:28" x14ac:dyDescent="0.25">
      <c r="Q526" s="3">
        <v>5.1500000000000599</v>
      </c>
      <c r="R526" s="3">
        <f t="shared" si="67"/>
        <v>0</v>
      </c>
      <c r="S526" s="3">
        <f t="shared" si="64"/>
        <v>0</v>
      </c>
      <c r="T526" s="3">
        <f t="shared" si="65"/>
        <v>0</v>
      </c>
      <c r="U526" s="3">
        <f t="shared" si="66"/>
        <v>3.3599643956148117E-2</v>
      </c>
      <c r="X526" s="3">
        <v>523</v>
      </c>
      <c r="Y526" s="3">
        <f>'Risk Analysis - S01'!V527</f>
        <v>0.27636586305708233</v>
      </c>
      <c r="Z526" s="3">
        <f>'Risk Analysis - S10'!V527</f>
        <v>0.9618058334578099</v>
      </c>
      <c r="AA526" s="3">
        <f>'Risk Analysis - S18'!V527</f>
        <v>0.66650054298982164</v>
      </c>
      <c r="AB526" s="3">
        <f>'Risk Analysis - S20'!V527</f>
        <v>2.1969918932175405</v>
      </c>
    </row>
    <row r="527" spans="17:28" x14ac:dyDescent="0.25">
      <c r="Q527" s="3">
        <v>5.1600000000000597</v>
      </c>
      <c r="R527" s="3">
        <f t="shared" si="67"/>
        <v>0</v>
      </c>
      <c r="S527" s="3">
        <f t="shared" si="64"/>
        <v>0</v>
      </c>
      <c r="T527" s="3">
        <f t="shared" si="65"/>
        <v>0</v>
      </c>
      <c r="U527" s="3">
        <f t="shared" si="66"/>
        <v>3.3077548705539916E-2</v>
      </c>
      <c r="X527" s="3">
        <v>524</v>
      </c>
      <c r="Y527" s="3">
        <f>'Risk Analysis - S01'!V528</f>
        <v>0.26367411802531104</v>
      </c>
      <c r="Z527" s="3">
        <f>'Risk Analysis - S10'!V528</f>
        <v>0.84531518844264542</v>
      </c>
      <c r="AA527" s="3">
        <f>'Risk Analysis - S18'!V528</f>
        <v>0.61141205625662132</v>
      </c>
      <c r="AB527" s="3">
        <f>'Risk Analysis - S20'!V528</f>
        <v>2.051789363270685</v>
      </c>
    </row>
    <row r="528" spans="17:28" x14ac:dyDescent="0.25">
      <c r="Q528" s="3">
        <v>5.1700000000000603</v>
      </c>
      <c r="R528" s="3">
        <f t="shared" si="67"/>
        <v>0</v>
      </c>
      <c r="S528" s="3">
        <f t="shared" si="64"/>
        <v>0</v>
      </c>
      <c r="T528" s="3">
        <f t="shared" si="65"/>
        <v>0</v>
      </c>
      <c r="U528" s="3">
        <f t="shared" si="66"/>
        <v>3.2562156175861112E-2</v>
      </c>
      <c r="X528" s="3">
        <v>525</v>
      </c>
      <c r="Y528" s="3">
        <f>'Risk Analysis - S01'!V529</f>
        <v>0.26614592585177299</v>
      </c>
      <c r="Z528" s="3">
        <f>'Risk Analysis - S10'!V529</f>
        <v>0.8897291650924366</v>
      </c>
      <c r="AA528" s="3">
        <f>'Risk Analysis - S18'!V529</f>
        <v>0.67949622779029972</v>
      </c>
      <c r="AB528" s="3">
        <f>'Risk Analysis - S20'!V529</f>
        <v>3.3195493618800911</v>
      </c>
    </row>
    <row r="529" spans="17:28" x14ac:dyDescent="0.25">
      <c r="Q529" s="3">
        <v>5.1800000000000601</v>
      </c>
      <c r="R529" s="3">
        <f t="shared" si="67"/>
        <v>0</v>
      </c>
      <c r="S529" s="3">
        <f t="shared" si="64"/>
        <v>0</v>
      </c>
      <c r="T529" s="3">
        <f t="shared" si="65"/>
        <v>0</v>
      </c>
      <c r="U529" s="3">
        <f t="shared" si="66"/>
        <v>3.2053405478023711E-2</v>
      </c>
      <c r="X529" s="3">
        <v>526</v>
      </c>
      <c r="Y529" s="3">
        <f>'Risk Analysis - S01'!V530</f>
        <v>0.28577765221055818</v>
      </c>
      <c r="Z529" s="3">
        <f>'Risk Analysis - S10'!V530</f>
        <v>1.0474350876914409</v>
      </c>
      <c r="AA529" s="3">
        <f>'Risk Analysis - S18'!V530</f>
        <v>0.70535545116093767</v>
      </c>
      <c r="AB529" s="3">
        <f>'Risk Analysis - S20'!V530</f>
        <v>2.2485693340747406</v>
      </c>
    </row>
    <row r="530" spans="17:28" x14ac:dyDescent="0.25">
      <c r="Q530" s="3">
        <v>5.1900000000000599</v>
      </c>
      <c r="R530" s="3">
        <f t="shared" si="67"/>
        <v>0</v>
      </c>
      <c r="S530" s="3">
        <f t="shared" si="64"/>
        <v>0</v>
      </c>
      <c r="T530" s="3">
        <f t="shared" si="65"/>
        <v>0</v>
      </c>
      <c r="U530" s="3">
        <f t="shared" si="66"/>
        <v>3.1551235854910265E-2</v>
      </c>
      <c r="X530" s="3">
        <v>527</v>
      </c>
      <c r="Y530" s="3">
        <f>'Risk Analysis - S01'!V531</f>
        <v>0.23550061427471014</v>
      </c>
      <c r="Z530" s="3">
        <f>'Risk Analysis - S10'!V531</f>
        <v>0.57537893124377049</v>
      </c>
      <c r="AA530" s="3">
        <f>'Risk Analysis - S18'!V531</f>
        <v>0.45917062156098204</v>
      </c>
      <c r="AB530" s="3">
        <f>'Risk Analysis - S20'!V531</f>
        <v>1.2370737330672006</v>
      </c>
    </row>
    <row r="531" spans="17:28" x14ac:dyDescent="0.25">
      <c r="Q531" s="3">
        <v>5.2000000000000597</v>
      </c>
      <c r="R531" s="3">
        <f t="shared" si="67"/>
        <v>0</v>
      </c>
      <c r="S531" s="3">
        <f t="shared" si="64"/>
        <v>0</v>
      </c>
      <c r="T531" s="3">
        <f t="shared" si="65"/>
        <v>0</v>
      </c>
      <c r="U531" s="3">
        <f t="shared" si="66"/>
        <v>3.1055586688625181E-2</v>
      </c>
      <c r="X531" s="3">
        <v>528</v>
      </c>
      <c r="Y531" s="3">
        <f>'Risk Analysis - S01'!V532</f>
        <v>0.26502106563273109</v>
      </c>
      <c r="Z531" s="3">
        <f>'Risk Analysis - S10'!V532</f>
        <v>0.86175223629117625</v>
      </c>
      <c r="AA531" s="3">
        <f>'Risk Analysis - S18'!V532</f>
        <v>0.62801367924002349</v>
      </c>
      <c r="AB531" s="3">
        <f>'Risk Analysis - S20'!V532</f>
        <v>2.2735506032429504</v>
      </c>
    </row>
    <row r="532" spans="17:28" x14ac:dyDescent="0.25">
      <c r="Q532" s="3">
        <v>5.2100000000000604</v>
      </c>
      <c r="R532" s="3">
        <f t="shared" si="67"/>
        <v>0</v>
      </c>
      <c r="S532" s="3">
        <f t="shared" si="64"/>
        <v>0</v>
      </c>
      <c r="T532" s="3">
        <f t="shared" si="65"/>
        <v>0</v>
      </c>
      <c r="U532" s="3">
        <f t="shared" si="66"/>
        <v>3.056639750762602E-2</v>
      </c>
      <c r="X532" s="3">
        <v>529</v>
      </c>
      <c r="Y532" s="3">
        <f>'Risk Analysis - S01'!V533</f>
        <v>0.31735112179668901</v>
      </c>
      <c r="Z532" s="3">
        <f>'Risk Analysis - S10'!V533</f>
        <v>1.3959057822975196</v>
      </c>
      <c r="AA532" s="3">
        <f>'Risk Analysis - S18'!V533</f>
        <v>0.99729399683053677</v>
      </c>
      <c r="AB532" s="3">
        <f>'Risk Analysis - S20'!V533</f>
        <v>7.7058147923704174</v>
      </c>
    </row>
    <row r="533" spans="17:28" x14ac:dyDescent="0.25">
      <c r="Q533" s="3">
        <v>5.2200000000000504</v>
      </c>
      <c r="R533" s="3">
        <f t="shared" si="67"/>
        <v>0</v>
      </c>
      <c r="S533" s="3">
        <f t="shared" si="64"/>
        <v>0</v>
      </c>
      <c r="T533" s="3">
        <f t="shared" si="65"/>
        <v>0</v>
      </c>
      <c r="U533" s="3">
        <f t="shared" si="66"/>
        <v>3.0083607993733108E-2</v>
      </c>
      <c r="X533" s="3">
        <v>530</v>
      </c>
      <c r="Y533" s="3">
        <f>'Risk Analysis - S01'!V534</f>
        <v>0.26659941281973865</v>
      </c>
      <c r="Z533" s="3">
        <f>'Risk Analysis - S10'!V534</f>
        <v>0.87336224089457148</v>
      </c>
      <c r="AA533" s="3">
        <f>'Risk Analysis - S18'!V534</f>
        <v>0.62727015530172692</v>
      </c>
      <c r="AB533" s="3">
        <f>'Risk Analysis - S20'!V534</f>
        <v>2.1470615209869046</v>
      </c>
    </row>
    <row r="534" spans="17:28" x14ac:dyDescent="0.25">
      <c r="Q534" s="3">
        <v>5.2300000000000502</v>
      </c>
      <c r="R534" s="3">
        <f t="shared" si="67"/>
        <v>0</v>
      </c>
      <c r="S534" s="3">
        <f t="shared" si="64"/>
        <v>0</v>
      </c>
      <c r="T534" s="3">
        <f t="shared" si="65"/>
        <v>0</v>
      </c>
      <c r="U534" s="3">
        <f t="shared" si="66"/>
        <v>2.9607157989015698E-2</v>
      </c>
      <c r="X534" s="3">
        <v>531</v>
      </c>
      <c r="Y534" s="3">
        <f>'Risk Analysis - S01'!V535</f>
        <v>0.32072520977605729</v>
      </c>
      <c r="Z534" s="3">
        <f>'Risk Analysis - S10'!V535</f>
        <v>1.3739837289948615</v>
      </c>
      <c r="AA534" s="3">
        <f>'Risk Analysis - S18'!V535</f>
        <v>0.87231412065637437</v>
      </c>
      <c r="AB534" s="3">
        <f>'Risk Analysis - S20'!V535</f>
        <v>2.8772560772971612</v>
      </c>
    </row>
    <row r="535" spans="17:28" x14ac:dyDescent="0.25">
      <c r="Q535" s="3">
        <v>5.24000000000005</v>
      </c>
      <c r="R535" s="3">
        <f t="shared" si="67"/>
        <v>0</v>
      </c>
      <c r="S535" s="3">
        <f t="shared" si="64"/>
        <v>0</v>
      </c>
      <c r="T535" s="3">
        <f t="shared" si="65"/>
        <v>0</v>
      </c>
      <c r="U535" s="3">
        <f t="shared" si="66"/>
        <v>2.9136987502560441E-2</v>
      </c>
      <c r="X535" s="3">
        <v>532</v>
      </c>
      <c r="Y535" s="3">
        <f>'Risk Analysis - S01'!V536</f>
        <v>0.34216687408533947</v>
      </c>
      <c r="Z535" s="3">
        <f>'Risk Analysis - S10'!V536</f>
        <v>1.5870582018679882</v>
      </c>
      <c r="AA535" s="3">
        <f>'Risk Analysis - S18'!V536</f>
        <v>1.0083403187334603</v>
      </c>
      <c r="AB535" s="3">
        <f>'Risk Analysis - S20'!V536</f>
        <v>4.3265579825530489</v>
      </c>
    </row>
    <row r="536" spans="17:28" x14ac:dyDescent="0.25">
      <c r="Q536" s="3">
        <v>5.2500000000000497</v>
      </c>
      <c r="R536" s="3">
        <f t="shared" si="67"/>
        <v>0</v>
      </c>
      <c r="S536" s="3">
        <f t="shared" si="64"/>
        <v>0</v>
      </c>
      <c r="T536" s="3">
        <f t="shared" si="65"/>
        <v>0</v>
      </c>
      <c r="U536" s="3">
        <f t="shared" si="66"/>
        <v>2.8673036717114853E-2</v>
      </c>
      <c r="X536" s="3">
        <v>533</v>
      </c>
      <c r="Y536" s="3">
        <f>'Risk Analysis - S01'!V537</f>
        <v>0.30756121359900962</v>
      </c>
      <c r="Z536" s="3">
        <f>'Risk Analysis - S10'!V537</f>
        <v>1.2832224706103224</v>
      </c>
      <c r="AA536" s="3">
        <f>'Risk Analysis - S18'!V537</f>
        <v>0.89454056166308249</v>
      </c>
      <c r="AB536" s="3">
        <f>'Risk Analysis - S20'!V537</f>
        <v>5.1227873677588738</v>
      </c>
    </row>
    <row r="537" spans="17:28" x14ac:dyDescent="0.25">
      <c r="Q537" s="3">
        <v>5.2600000000000504</v>
      </c>
      <c r="R537" s="3">
        <f t="shared" si="67"/>
        <v>0</v>
      </c>
      <c r="S537" s="3">
        <f t="shared" si="64"/>
        <v>0</v>
      </c>
      <c r="T537" s="3">
        <f t="shared" si="65"/>
        <v>0</v>
      </c>
      <c r="U537" s="3">
        <f t="shared" si="66"/>
        <v>2.8215245995610427E-2</v>
      </c>
      <c r="X537" s="3">
        <v>534</v>
      </c>
      <c r="Y537" s="3">
        <f>'Risk Analysis - S01'!V538</f>
        <v>0.21887401374078597</v>
      </c>
      <c r="Z537" s="3">
        <f>'Risk Analysis - S10'!V538</f>
        <v>0.43297114904902628</v>
      </c>
      <c r="AA537" s="3">
        <f>'Risk Analysis - S18'!V538</f>
        <v>0.41392628534407105</v>
      </c>
      <c r="AB537" s="3">
        <f>'Risk Analysis - S20'!V538</f>
        <v>1.2976136082112395</v>
      </c>
    </row>
    <row r="538" spans="17:28" x14ac:dyDescent="0.25">
      <c r="Q538" s="3">
        <v>5.2700000000000502</v>
      </c>
      <c r="R538" s="3">
        <f t="shared" si="67"/>
        <v>0</v>
      </c>
      <c r="S538" s="3">
        <f t="shared" si="64"/>
        <v>0</v>
      </c>
      <c r="T538" s="3">
        <f t="shared" si="65"/>
        <v>0</v>
      </c>
      <c r="U538" s="3">
        <f t="shared" si="66"/>
        <v>2.7763555887563962E-2</v>
      </c>
      <c r="X538" s="3">
        <v>535</v>
      </c>
      <c r="Y538" s="3">
        <f>'Risk Analysis - S01'!V539</f>
        <v>0.26934915394290188</v>
      </c>
      <c r="Z538" s="3">
        <f>'Risk Analysis - S10'!V539</f>
        <v>0.89845624698215787</v>
      </c>
      <c r="AA538" s="3">
        <f>'Risk Analysis - S18'!V539</f>
        <v>0.63882426491266175</v>
      </c>
      <c r="AB538" s="3">
        <f>'Risk Analysis - S20'!V539</f>
        <v>2.1729596401576696</v>
      </c>
    </row>
    <row r="539" spans="17:28" x14ac:dyDescent="0.25">
      <c r="Q539" s="3">
        <v>5.28000000000005</v>
      </c>
      <c r="R539" s="3">
        <f t="shared" si="67"/>
        <v>0</v>
      </c>
      <c r="S539" s="3">
        <f t="shared" si="64"/>
        <v>0</v>
      </c>
      <c r="T539" s="3">
        <f t="shared" si="65"/>
        <v>0</v>
      </c>
      <c r="U539" s="3">
        <f t="shared" si="66"/>
        <v>2.7317907135356534E-2</v>
      </c>
      <c r="X539" s="3">
        <v>536</v>
      </c>
      <c r="Y539" s="3">
        <f>'Risk Analysis - S01'!V540</f>
        <v>0.33765733543631887</v>
      </c>
      <c r="Z539" s="3">
        <f>'Risk Analysis - S10'!V540</f>
        <v>1.5428217279981897</v>
      </c>
      <c r="AA539" s="3">
        <f>'Risk Analysis - S18'!V540</f>
        <v>0.98125397770765777</v>
      </c>
      <c r="AB539" s="3">
        <f>'Risk Analysis - S20'!V540</f>
        <v>4.0406164745160922</v>
      </c>
    </row>
    <row r="540" spans="17:28" x14ac:dyDescent="0.25">
      <c r="Q540" s="3">
        <v>5.2900000000000498</v>
      </c>
      <c r="R540" s="3">
        <f t="shared" si="67"/>
        <v>0</v>
      </c>
      <c r="S540" s="3">
        <f t="shared" si="64"/>
        <v>0</v>
      </c>
      <c r="T540" s="3">
        <f t="shared" si="65"/>
        <v>0</v>
      </c>
      <c r="U540" s="3">
        <f t="shared" si="66"/>
        <v>2.6878240680392351E-2</v>
      </c>
      <c r="X540" s="3">
        <v>537</v>
      </c>
      <c r="Y540" s="3">
        <f>'Risk Analysis - S01'!V541</f>
        <v>0.22985933968695529</v>
      </c>
      <c r="Z540" s="3">
        <f>'Risk Analysis - S10'!V541</f>
        <v>0.53367627091195624</v>
      </c>
      <c r="AA540" s="3">
        <f>'Risk Analysis - S18'!V541</f>
        <v>0.46128275967788496</v>
      </c>
      <c r="AB540" s="3">
        <f>'Risk Analysis - S20'!V541</f>
        <v>1.4988695896334032</v>
      </c>
    </row>
    <row r="541" spans="17:28" x14ac:dyDescent="0.25">
      <c r="Q541" s="3">
        <v>5.3000000000000496</v>
      </c>
      <c r="R541" s="3">
        <f t="shared" si="67"/>
        <v>0</v>
      </c>
      <c r="S541" s="3">
        <f t="shared" si="64"/>
        <v>0</v>
      </c>
      <c r="T541" s="3">
        <f t="shared" si="65"/>
        <v>0</v>
      </c>
      <c r="U541" s="3">
        <f t="shared" si="66"/>
        <v>2.6444497669134703E-2</v>
      </c>
      <c r="X541" s="3">
        <v>538</v>
      </c>
      <c r="Y541" s="3">
        <f>'Risk Analysis - S01'!V542</f>
        <v>0.23843307286885368</v>
      </c>
      <c r="Z541" s="3">
        <f>'Risk Analysis - S10'!V542</f>
        <v>0.6317137381368233</v>
      </c>
      <c r="AA541" s="3">
        <f>'Risk Analysis - S18'!V542</f>
        <v>0.54956212031157925</v>
      </c>
      <c r="AB541" s="3">
        <f>'Risk Analysis - S20'!V542</f>
        <v>2.5202355701227459</v>
      </c>
    </row>
    <row r="542" spans="17:28" x14ac:dyDescent="0.25">
      <c r="Q542" s="3">
        <v>5.3100000000000502</v>
      </c>
      <c r="R542" s="3">
        <f t="shared" si="67"/>
        <v>0</v>
      </c>
      <c r="S542" s="3">
        <f t="shared" si="64"/>
        <v>0</v>
      </c>
      <c r="T542" s="3">
        <f t="shared" si="65"/>
        <v>0</v>
      </c>
      <c r="U542" s="3">
        <f t="shared" si="66"/>
        <v>2.6016619459021006E-2</v>
      </c>
      <c r="X542" s="3">
        <v>539</v>
      </c>
      <c r="Y542" s="3">
        <f>'Risk Analysis - S01'!V543</f>
        <v>0.23373322109536429</v>
      </c>
      <c r="Z542" s="3">
        <f>'Risk Analysis - S10'!V543</f>
        <v>0.56260404996906233</v>
      </c>
      <c r="AA542" s="3">
        <f>'Risk Analysis - S18'!V543</f>
        <v>0.46059903877501335</v>
      </c>
      <c r="AB542" s="3">
        <f>'Risk Analysis - S20'!V543</f>
        <v>1.3279221997446062</v>
      </c>
    </row>
    <row r="543" spans="17:28" x14ac:dyDescent="0.25">
      <c r="Q543" s="3">
        <v>5.32000000000005</v>
      </c>
      <c r="R543" s="3">
        <f t="shared" si="67"/>
        <v>0</v>
      </c>
      <c r="S543" s="3">
        <f t="shared" si="64"/>
        <v>0</v>
      </c>
      <c r="T543" s="3">
        <f t="shared" si="65"/>
        <v>0</v>
      </c>
      <c r="U543" s="3">
        <f t="shared" si="66"/>
        <v>2.5594547624257724E-2</v>
      </c>
      <c r="X543" s="3">
        <v>540</v>
      </c>
      <c r="Y543" s="3">
        <f>'Risk Analysis - S01'!V544</f>
        <v>0.23140856661640627</v>
      </c>
      <c r="Z543" s="3">
        <f>'Risk Analysis - S10'!V544</f>
        <v>0.54943675745969389</v>
      </c>
      <c r="AA543" s="3">
        <f>'Risk Analysis - S18'!V544</f>
        <v>0.47207513673625001</v>
      </c>
      <c r="AB543" s="3">
        <f>'Risk Analysis - S20'!V544</f>
        <v>1.5831342773535106</v>
      </c>
    </row>
    <row r="544" spans="17:28" x14ac:dyDescent="0.25">
      <c r="Q544" s="3">
        <v>5.3300000000000498</v>
      </c>
      <c r="R544" s="3">
        <f t="shared" si="67"/>
        <v>0</v>
      </c>
      <c r="S544" s="3">
        <f t="shared" si="64"/>
        <v>0</v>
      </c>
      <c r="T544" s="3">
        <f t="shared" si="65"/>
        <v>0</v>
      </c>
      <c r="U544" s="3">
        <f t="shared" si="66"/>
        <v>2.5178223961492274E-2</v>
      </c>
      <c r="X544" s="3">
        <v>541</v>
      </c>
      <c r="Y544" s="3">
        <f>'Risk Analysis - S01'!V545</f>
        <v>0.24927931110786247</v>
      </c>
      <c r="Z544" s="3">
        <f>'Risk Analysis - S10'!V545</f>
        <v>0.70961051282122567</v>
      </c>
      <c r="AA544" s="3">
        <f>'Risk Analysis - S18'!V545</f>
        <v>0.53947398389711165</v>
      </c>
      <c r="AB544" s="3">
        <f>'Risk Analysis - S20'!V545</f>
        <v>1.7057833591646117</v>
      </c>
    </row>
    <row r="545" spans="17:28" x14ac:dyDescent="0.25">
      <c r="Q545" s="3">
        <v>5.3400000000000496</v>
      </c>
      <c r="R545" s="3">
        <f t="shared" si="67"/>
        <v>0</v>
      </c>
      <c r="S545" s="3">
        <f t="shared" si="64"/>
        <v>0</v>
      </c>
      <c r="T545" s="3">
        <f t="shared" si="65"/>
        <v>0</v>
      </c>
      <c r="U545" s="3">
        <f t="shared" si="66"/>
        <v>2.4767590495366587E-2</v>
      </c>
      <c r="X545" s="3">
        <v>542</v>
      </c>
      <c r="Y545" s="3">
        <f>'Risk Analysis - S01'!V546</f>
        <v>0.21310844895901657</v>
      </c>
      <c r="Z545" s="3">
        <f>'Risk Analysis - S10'!V546</f>
        <v>0.37139641973046233</v>
      </c>
      <c r="AA545" s="3">
        <f>'Risk Analysis - S18'!V546</f>
        <v>0.36605088022571619</v>
      </c>
      <c r="AB545" s="3">
        <f>'Risk Analysis - S20'!V546</f>
        <v>0.93934022781882665</v>
      </c>
    </row>
    <row r="546" spans="17:28" x14ac:dyDescent="0.25">
      <c r="Q546" s="3">
        <v>5.3500000000000503</v>
      </c>
      <c r="R546" s="3">
        <f t="shared" si="67"/>
        <v>0</v>
      </c>
      <c r="S546" s="3">
        <f t="shared" si="64"/>
        <v>0</v>
      </c>
      <c r="T546" s="3">
        <f t="shared" si="65"/>
        <v>0</v>
      </c>
      <c r="U546" s="3">
        <f t="shared" si="66"/>
        <v>2.4362589483948094E-2</v>
      </c>
      <c r="X546" s="3">
        <v>543</v>
      </c>
      <c r="Y546" s="3">
        <f>'Risk Analysis - S01'!V547</f>
        <v>0.29088906246467178</v>
      </c>
      <c r="Z546" s="3">
        <f>'Risk Analysis - S10'!V547</f>
        <v>1.1010240331403049</v>
      </c>
      <c r="AA546" s="3">
        <f>'Risk Analysis - S18'!V547</f>
        <v>0.74516019852032311</v>
      </c>
      <c r="AB546" s="3">
        <f>'Risk Analysis - S20'!V547</f>
        <v>2.6866137271402746</v>
      </c>
    </row>
    <row r="547" spans="17:28" x14ac:dyDescent="0.25">
      <c r="Q547" s="3">
        <v>5.3600000000000501</v>
      </c>
      <c r="R547" s="3">
        <f t="shared" si="67"/>
        <v>0</v>
      </c>
      <c r="S547" s="3">
        <f t="shared" si="64"/>
        <v>0</v>
      </c>
      <c r="T547" s="3">
        <f t="shared" si="65"/>
        <v>0</v>
      </c>
      <c r="U547" s="3">
        <f t="shared" si="66"/>
        <v>2.3963163424042588E-2</v>
      </c>
      <c r="X547" s="3">
        <v>544</v>
      </c>
      <c r="Y547" s="3">
        <f>'Risk Analysis - S01'!V548</f>
        <v>0.23310778059961818</v>
      </c>
      <c r="Z547" s="3">
        <f>'Risk Analysis - S10'!V548</f>
        <v>0.56591174268440125</v>
      </c>
      <c r="AA547" s="3">
        <f>'Risk Analysis - S18'!V548</f>
        <v>0.48177054184932461</v>
      </c>
      <c r="AB547" s="3">
        <f>'Risk Analysis - S20'!V548</f>
        <v>1.6469135766695253</v>
      </c>
    </row>
    <row r="548" spans="17:28" x14ac:dyDescent="0.25">
      <c r="Q548" s="3">
        <v>5.3700000000000498</v>
      </c>
      <c r="R548" s="3">
        <f t="shared" si="67"/>
        <v>0</v>
      </c>
      <c r="S548" s="3">
        <f t="shared" si="64"/>
        <v>0</v>
      </c>
      <c r="T548" s="3">
        <f t="shared" si="65"/>
        <v>0</v>
      </c>
      <c r="U548" s="3">
        <f t="shared" si="66"/>
        <v>2.356925505638563E-2</v>
      </c>
      <c r="X548" s="3">
        <v>545</v>
      </c>
      <c r="Y548" s="3">
        <f>'Risk Analysis - S01'!V549</f>
        <v>0.25477774787159391</v>
      </c>
      <c r="Z548" s="3">
        <f>'Risk Analysis - S10'!V549</f>
        <v>0.76571978915563299</v>
      </c>
      <c r="AA548" s="3">
        <f>'Risk Analysis - S18'!V549</f>
        <v>0.57823434154017472</v>
      </c>
      <c r="AB548" s="3">
        <f>'Risk Analysis - S20'!V549</f>
        <v>2.0318304140736632</v>
      </c>
    </row>
    <row r="549" spans="17:28" x14ac:dyDescent="0.25">
      <c r="Q549" s="3">
        <v>5.3800000000000496</v>
      </c>
      <c r="R549" s="3">
        <f t="shared" si="67"/>
        <v>0</v>
      </c>
      <c r="S549" s="3">
        <f t="shared" si="64"/>
        <v>0</v>
      </c>
      <c r="T549" s="3">
        <f t="shared" si="65"/>
        <v>0</v>
      </c>
      <c r="U549" s="3">
        <f t="shared" si="66"/>
        <v>2.3180807370715928E-2</v>
      </c>
      <c r="X549" s="3">
        <v>546</v>
      </c>
      <c r="Y549" s="3">
        <f>'Risk Analysis - S01'!V550</f>
        <v>0.24204522346813565</v>
      </c>
      <c r="Z549" s="3">
        <f>'Risk Analysis - S10'!V550</f>
        <v>0.65547773188054526</v>
      </c>
      <c r="AA549" s="3">
        <f>'Risk Analysis - S18'!V550</f>
        <v>0.54045236692834364</v>
      </c>
      <c r="AB549" s="3">
        <f>'Risk Analysis - S20'!V550</f>
        <v>2.1326936743968865</v>
      </c>
    </row>
    <row r="550" spans="17:28" x14ac:dyDescent="0.25">
      <c r="Q550" s="3">
        <v>5.3900000000000503</v>
      </c>
      <c r="R550" s="3">
        <f t="shared" si="67"/>
        <v>0</v>
      </c>
      <c r="S550" s="3">
        <f t="shared" si="64"/>
        <v>0</v>
      </c>
      <c r="T550" s="3">
        <f t="shared" si="65"/>
        <v>0</v>
      </c>
      <c r="U550" s="3">
        <f t="shared" si="66"/>
        <v>2.2797763610728605E-2</v>
      </c>
      <c r="X550" s="3">
        <v>547</v>
      </c>
      <c r="Y550" s="3">
        <f>'Risk Analysis - S01'!V551</f>
        <v>0.21812730673105205</v>
      </c>
      <c r="Z550" s="3">
        <f>'Risk Analysis - S10'!V551</f>
        <v>0.42427135329118926</v>
      </c>
      <c r="AA550" s="3">
        <f>'Risk Analysis - S18'!V551</f>
        <v>0.40581154531853803</v>
      </c>
      <c r="AB550" s="3">
        <f>'Risk Analysis - S20'!V551</f>
        <v>1.2247835449257187</v>
      </c>
    </row>
    <row r="551" spans="17:28" x14ac:dyDescent="0.25">
      <c r="Q551" s="3">
        <v>5.4000000000000501</v>
      </c>
      <c r="R551" s="3">
        <f t="shared" si="67"/>
        <v>0</v>
      </c>
      <c r="S551" s="3">
        <f t="shared" si="64"/>
        <v>0</v>
      </c>
      <c r="T551" s="3">
        <f t="shared" si="65"/>
        <v>0</v>
      </c>
      <c r="U551" s="3">
        <f t="shared" si="66"/>
        <v>2.242006727891066E-2</v>
      </c>
      <c r="X551" s="3">
        <v>548</v>
      </c>
      <c r="Y551" s="3">
        <f>'Risk Analysis - S01'!V552</f>
        <v>0.26787498185937902</v>
      </c>
      <c r="Z551" s="3">
        <f>'Risk Analysis - S10'!V552</f>
        <v>0.88481272561997726</v>
      </c>
      <c r="AA551" s="3">
        <f>'Risk Analysis - S18'!V552</f>
        <v>0.63212759645557659</v>
      </c>
      <c r="AB551" s="3">
        <f>'Risk Analysis - S20'!V552</f>
        <v>2.1495998044931737</v>
      </c>
    </row>
    <row r="552" spans="17:28" x14ac:dyDescent="0.25">
      <c r="Q552" s="3">
        <v>5.4100000000000499</v>
      </c>
      <c r="R552" s="3">
        <f t="shared" si="67"/>
        <v>0</v>
      </c>
      <c r="S552" s="3">
        <f t="shared" si="64"/>
        <v>0</v>
      </c>
      <c r="T552" s="3">
        <f t="shared" si="65"/>
        <v>0</v>
      </c>
      <c r="U552" s="3">
        <f t="shared" si="66"/>
        <v>2.2047662141257973E-2</v>
      </c>
      <c r="X552" s="3">
        <v>549</v>
      </c>
      <c r="Y552" s="3">
        <f>'Risk Analysis - S01'!V553</f>
        <v>0.25930369707553153</v>
      </c>
      <c r="Z552" s="3">
        <f>'Risk Analysis - S10'!V553</f>
        <v>0.80297322545436844</v>
      </c>
      <c r="AA552" s="3">
        <f>'Risk Analysis - S18'!V553</f>
        <v>0.5865600024355041</v>
      </c>
      <c r="AB552" s="3">
        <f>'Risk Analysis - S20'!V553</f>
        <v>1.8928990685865219</v>
      </c>
    </row>
    <row r="553" spans="17:28" x14ac:dyDescent="0.25">
      <c r="Q553" s="3">
        <v>5.4200000000000497</v>
      </c>
      <c r="R553" s="3">
        <f t="shared" si="67"/>
        <v>0</v>
      </c>
      <c r="S553" s="3">
        <f t="shared" si="64"/>
        <v>0</v>
      </c>
      <c r="T553" s="3">
        <f t="shared" si="65"/>
        <v>0</v>
      </c>
      <c r="U553" s="3">
        <f t="shared" si="66"/>
        <v>2.168049223187507E-2</v>
      </c>
      <c r="X553" s="3">
        <v>550</v>
      </c>
      <c r="Y553" s="3">
        <f>'Risk Analysis - S01'!V554</f>
        <v>0.32884201191542639</v>
      </c>
      <c r="Z553" s="3">
        <f>'Risk Analysis - S10'!V554</f>
        <v>1.4673200532290798</v>
      </c>
      <c r="AA553" s="3">
        <f>'Risk Analysis - S18'!V554</f>
        <v>0.95727117844335097</v>
      </c>
      <c r="AB553" s="3">
        <f>'Risk Analysis - S20'!V554</f>
        <v>4.4229753345576812</v>
      </c>
    </row>
    <row r="554" spans="17:28" x14ac:dyDescent="0.25">
      <c r="Q554" s="3">
        <v>5.4300000000000503</v>
      </c>
      <c r="R554" s="3">
        <f t="shared" si="67"/>
        <v>0</v>
      </c>
      <c r="S554" s="3">
        <f t="shared" si="64"/>
        <v>0</v>
      </c>
      <c r="T554" s="3">
        <f t="shared" si="65"/>
        <v>0</v>
      </c>
      <c r="U554" s="3">
        <f t="shared" si="66"/>
        <v>2.1318501857457095E-2</v>
      </c>
      <c r="X554" s="3">
        <v>551</v>
      </c>
      <c r="Y554" s="3">
        <f>'Risk Analysis - S01'!V555</f>
        <v>0.23344708210611614</v>
      </c>
      <c r="Z554" s="3">
        <f>'Risk Analysis - S10'!V555</f>
        <v>0.57235224867490109</v>
      </c>
      <c r="AA554" s="3">
        <f>'Risk Analysis - S18'!V555</f>
        <v>0.49202411117516659</v>
      </c>
      <c r="AB554" s="3">
        <f>'Risk Analysis - S20'!V555</f>
        <v>1.7859106432748202</v>
      </c>
    </row>
    <row r="555" spans="17:28" x14ac:dyDescent="0.25">
      <c r="Q555" s="3">
        <v>5.4400000000000501</v>
      </c>
      <c r="R555" s="3">
        <f t="shared" si="67"/>
        <v>0</v>
      </c>
      <c r="S555" s="3">
        <f t="shared" si="64"/>
        <v>0</v>
      </c>
      <c r="T555" s="3">
        <f t="shared" si="65"/>
        <v>0</v>
      </c>
      <c r="U555" s="3">
        <f t="shared" si="66"/>
        <v>2.0961635601656092E-2</v>
      </c>
      <c r="X555" s="3">
        <v>552</v>
      </c>
      <c r="Y555" s="3">
        <f>'Risk Analysis - S01'!V556</f>
        <v>0.25649277428163969</v>
      </c>
      <c r="Z555" s="3">
        <f>'Risk Analysis - S10'!V556</f>
        <v>0.78070368467184315</v>
      </c>
      <c r="AA555" s="3">
        <f>'Risk Analysis - S18'!V556</f>
        <v>0.58367896980169742</v>
      </c>
      <c r="AB555" s="3">
        <f>'Risk Analysis - S20'!V556</f>
        <v>2.0203086088112174</v>
      </c>
    </row>
    <row r="556" spans="17:28" x14ac:dyDescent="0.25">
      <c r="Q556" s="3">
        <v>5.4500000000000499</v>
      </c>
      <c r="R556" s="3">
        <f t="shared" si="67"/>
        <v>0</v>
      </c>
      <c r="S556" s="3">
        <f t="shared" si="64"/>
        <v>0</v>
      </c>
      <c r="T556" s="3">
        <f t="shared" si="65"/>
        <v>0</v>
      </c>
      <c r="U556" s="3">
        <f t="shared" si="66"/>
        <v>2.060983832933061E-2</v>
      </c>
      <c r="X556" s="3">
        <v>553</v>
      </c>
      <c r="Y556" s="3">
        <f>'Risk Analysis - S01'!V557</f>
        <v>0.21283617272725194</v>
      </c>
      <c r="Z556" s="3">
        <f>'Risk Analysis - S10'!V557</f>
        <v>0.38027316713387999</v>
      </c>
      <c r="AA556" s="3">
        <f>'Risk Analysis - S18'!V557</f>
        <v>0.39489971594061474</v>
      </c>
      <c r="AB556" s="3">
        <f>'Risk Analysis - S20'!V557</f>
        <v>1.2541648170269333</v>
      </c>
    </row>
    <row r="557" spans="17:28" x14ac:dyDescent="0.25">
      <c r="Q557" s="3">
        <v>5.4600000000000497</v>
      </c>
      <c r="R557" s="3">
        <f t="shared" si="67"/>
        <v>0</v>
      </c>
      <c r="S557" s="3">
        <f t="shared" si="64"/>
        <v>0</v>
      </c>
      <c r="T557" s="3">
        <f t="shared" si="65"/>
        <v>0</v>
      </c>
      <c r="U557" s="3">
        <f t="shared" si="66"/>
        <v>2.0263055190680168E-2</v>
      </c>
      <c r="X557" s="3">
        <v>554</v>
      </c>
      <c r="Y557" s="3">
        <f>'Risk Analysis - S01'!V558</f>
        <v>0.22565220179974579</v>
      </c>
      <c r="Z557" s="3">
        <f>'Risk Analysis - S10'!V558</f>
        <v>0.48860974633377197</v>
      </c>
      <c r="AA557" s="3">
        <f>'Risk Analysis - S18'!V558</f>
        <v>0.42599062570926949</v>
      </c>
      <c r="AB557" s="3">
        <f>'Risk Analysis - S20'!V558</f>
        <v>1.2112976030191782</v>
      </c>
    </row>
    <row r="558" spans="17:28" x14ac:dyDescent="0.25">
      <c r="Q558" s="3">
        <v>5.4700000000000504</v>
      </c>
      <c r="R558" s="3">
        <f t="shared" si="67"/>
        <v>0</v>
      </c>
      <c r="S558" s="3">
        <f t="shared" si="64"/>
        <v>0</v>
      </c>
      <c r="T558" s="3">
        <f t="shared" si="65"/>
        <v>0</v>
      </c>
      <c r="U558" s="3">
        <f t="shared" si="66"/>
        <v>1.9921231625265046E-2</v>
      </c>
      <c r="X558" s="3">
        <v>555</v>
      </c>
      <c r="Y558" s="3">
        <f>'Risk Analysis - S01'!V559</f>
        <v>0.27661622839072719</v>
      </c>
      <c r="Z558" s="3">
        <f>'Risk Analysis - S10'!V559</f>
        <v>1.0074752171587109</v>
      </c>
      <c r="AA558" s="3">
        <f>'Risk Analysis - S18'!V559</f>
        <v>0.78208198316453381</v>
      </c>
      <c r="AB558" s="3">
        <f>'Risk Analysis - S20'!V559</f>
        <v>5.199051819358929</v>
      </c>
    </row>
    <row r="559" spans="17:28" x14ac:dyDescent="0.25">
      <c r="Q559" s="3">
        <v>5.4800000000000502</v>
      </c>
      <c r="R559" s="3">
        <f t="shared" si="67"/>
        <v>0</v>
      </c>
      <c r="S559" s="3">
        <f t="shared" si="64"/>
        <v>0</v>
      </c>
      <c r="T559" s="3">
        <f t="shared" si="65"/>
        <v>0</v>
      </c>
      <c r="U559" s="3">
        <f t="shared" si="66"/>
        <v>1.9584313365912043E-2</v>
      </c>
      <c r="X559" s="3">
        <v>556</v>
      </c>
      <c r="Y559" s="3">
        <f>'Risk Analysis - S01'!V560</f>
        <v>0.22262370940716603</v>
      </c>
      <c r="Z559" s="3">
        <f>'Risk Analysis - S10'!V560</f>
        <v>0.46931564939923903</v>
      </c>
      <c r="AA559" s="3">
        <f>'Risk Analysis - S18'!V560</f>
        <v>0.43529169551104629</v>
      </c>
      <c r="AB559" s="3">
        <f>'Risk Analysis - S20'!V560</f>
        <v>1.4367470526928456</v>
      </c>
    </row>
    <row r="560" spans="17:28" x14ac:dyDescent="0.25">
      <c r="Q560" s="3">
        <v>5.49000000000005</v>
      </c>
      <c r="R560" s="3">
        <f t="shared" si="67"/>
        <v>0</v>
      </c>
      <c r="S560" s="3">
        <f t="shared" si="64"/>
        <v>0</v>
      </c>
      <c r="T560" s="3">
        <f t="shared" si="65"/>
        <v>0</v>
      </c>
      <c r="U560" s="3">
        <f t="shared" si="66"/>
        <v>1.9252246442506227E-2</v>
      </c>
      <c r="X560" s="3">
        <v>557</v>
      </c>
      <c r="Y560" s="3">
        <f>'Risk Analysis - S01'!V561</f>
        <v>0.34819427430483191</v>
      </c>
      <c r="Z560" s="3">
        <f>'Risk Analysis - S10'!V561</f>
        <v>1.6525407135386621</v>
      </c>
      <c r="AA560" s="3">
        <f>'Risk Analysis - S18'!V561</f>
        <v>1.0613239957195992</v>
      </c>
      <c r="AB560" s="3">
        <f>'Risk Analysis - S20'!V561</f>
        <v>5.3470226287941953</v>
      </c>
    </row>
    <row r="561" spans="17:28" x14ac:dyDescent="0.25">
      <c r="Q561" s="3">
        <v>5.5000000000000497</v>
      </c>
      <c r="R561" s="3">
        <f t="shared" si="67"/>
        <v>0</v>
      </c>
      <c r="S561" s="3">
        <f t="shared" si="64"/>
        <v>0</v>
      </c>
      <c r="T561" s="3">
        <f t="shared" si="65"/>
        <v>0</v>
      </c>
      <c r="U561" s="3">
        <f t="shared" si="66"/>
        <v>1.8924977185670322E-2</v>
      </c>
      <c r="X561" s="3">
        <v>558</v>
      </c>
      <c r="Y561" s="3">
        <f>'Risk Analysis - S01'!V562</f>
        <v>0.31666740910550994</v>
      </c>
      <c r="Z561" s="3">
        <f>'Risk Analysis - S10'!V562</f>
        <v>1.3743281647079373</v>
      </c>
      <c r="AA561" s="3">
        <f>'Risk Analysis - S18'!V562</f>
        <v>0.95393061247370703</v>
      </c>
      <c r="AB561" s="3">
        <f>'Risk Analysis - S20'!V562</f>
        <v>6.0125584688639382</v>
      </c>
    </row>
    <row r="562" spans="17:28" x14ac:dyDescent="0.25">
      <c r="Q562" s="3">
        <v>5.5100000000000504</v>
      </c>
      <c r="R562" s="3">
        <f t="shared" si="67"/>
        <v>0</v>
      </c>
      <c r="S562" s="3">
        <f t="shared" si="64"/>
        <v>0</v>
      </c>
      <c r="T562" s="3">
        <f t="shared" si="65"/>
        <v>0</v>
      </c>
      <c r="U562" s="3">
        <f t="shared" si="66"/>
        <v>1.8602452230332744E-2</v>
      </c>
      <c r="X562" s="3">
        <v>559</v>
      </c>
      <c r="Y562" s="3">
        <f>'Risk Analysis - S01'!V563</f>
        <v>0.23103743030213278</v>
      </c>
      <c r="Z562" s="3">
        <f>'Risk Analysis - S10'!V563</f>
        <v>0.52361843306071998</v>
      </c>
      <c r="AA562" s="3">
        <f>'Risk Analysis - S18'!V563</f>
        <v>0.41129989719251747</v>
      </c>
      <c r="AB562" s="3">
        <f>'Risk Analysis - S20'!V563</f>
        <v>0.86927387660379696</v>
      </c>
    </row>
    <row r="563" spans="17:28" x14ac:dyDescent="0.25">
      <c r="Q563" s="3">
        <v>5.5200000000000502</v>
      </c>
      <c r="R563" s="3">
        <f t="shared" si="67"/>
        <v>0</v>
      </c>
      <c r="S563" s="3">
        <f t="shared" si="64"/>
        <v>0</v>
      </c>
      <c r="T563" s="3">
        <f t="shared" si="65"/>
        <v>0</v>
      </c>
      <c r="U563" s="3">
        <f t="shared" si="66"/>
        <v>1.8284618519182616E-2</v>
      </c>
      <c r="X563" s="3">
        <v>560</v>
      </c>
      <c r="Y563" s="3">
        <f>'Risk Analysis - S01'!V564</f>
        <v>0.20249334666096261</v>
      </c>
      <c r="Z563" s="3">
        <f>'Risk Analysis - S10'!V564</f>
        <v>0.27772905835515405</v>
      </c>
      <c r="AA563" s="3">
        <f>'Risk Analysis - S18'!V564</f>
        <v>0.32990962420826814</v>
      </c>
      <c r="AB563" s="3">
        <f>'Risk Analysis - S20'!V564</f>
        <v>0.80792402631621474</v>
      </c>
    </row>
    <row r="564" spans="17:28" x14ac:dyDescent="0.25">
      <c r="Q564" s="3">
        <v>5.53000000000005</v>
      </c>
      <c r="R564" s="3">
        <f t="shared" si="67"/>
        <v>0</v>
      </c>
      <c r="S564" s="3">
        <f t="shared" si="64"/>
        <v>0</v>
      </c>
      <c r="T564" s="3">
        <f t="shared" si="65"/>
        <v>0</v>
      </c>
      <c r="U564" s="3">
        <f t="shared" si="66"/>
        <v>1.7971423306015977E-2</v>
      </c>
      <c r="X564" s="3">
        <v>561</v>
      </c>
      <c r="Y564" s="3">
        <f>'Risk Analysis - S01'!V565</f>
        <v>0.25980215748372781</v>
      </c>
      <c r="Z564" s="3">
        <f>'Risk Analysis - S10'!V565</f>
        <v>0.8123182475471793</v>
      </c>
      <c r="AA564" s="3">
        <f>'Risk Analysis - S18'!V565</f>
        <v>0.60131552996110171</v>
      </c>
      <c r="AB564" s="3">
        <f>'Risk Analysis - S20'!V565</f>
        <v>2.1254349387243208</v>
      </c>
    </row>
    <row r="565" spans="17:28" x14ac:dyDescent="0.25">
      <c r="Q565" s="3">
        <v>5.5400000000000498</v>
      </c>
      <c r="R565" s="3">
        <f t="shared" si="67"/>
        <v>0</v>
      </c>
      <c r="S565" s="3">
        <f t="shared" si="64"/>
        <v>0</v>
      </c>
      <c r="T565" s="3">
        <f t="shared" si="65"/>
        <v>0</v>
      </c>
      <c r="U565" s="3">
        <f t="shared" si="66"/>
        <v>1.7662814158971196E-2</v>
      </c>
      <c r="X565" s="3">
        <v>562</v>
      </c>
      <c r="Y565" s="3">
        <f>'Risk Analysis - S01'!V566</f>
        <v>0.29634362225641286</v>
      </c>
      <c r="Z565" s="3">
        <f>'Risk Analysis - S10'!V566</f>
        <v>1.1495473366097768</v>
      </c>
      <c r="AA565" s="3">
        <f>'Risk Analysis - S18'!V566</f>
        <v>0.76476729044462854</v>
      </c>
      <c r="AB565" s="3">
        <f>'Risk Analysis - S20'!V566</f>
        <v>2.6456274825865291</v>
      </c>
    </row>
    <row r="566" spans="17:28" x14ac:dyDescent="0.25">
      <c r="Q566" s="3">
        <v>5.5500000000000496</v>
      </c>
      <c r="R566" s="3">
        <f t="shared" si="67"/>
        <v>0</v>
      </c>
      <c r="S566" s="3">
        <f t="shared" si="64"/>
        <v>0</v>
      </c>
      <c r="T566" s="3">
        <f t="shared" si="65"/>
        <v>0</v>
      </c>
      <c r="U566" s="3">
        <f t="shared" si="66"/>
        <v>1.7358738963656029E-2</v>
      </c>
      <c r="X566" s="3">
        <v>563</v>
      </c>
      <c r="Y566" s="3">
        <f>'Risk Analysis - S01'!V567</f>
        <v>0.36203813992219069</v>
      </c>
      <c r="Z566" s="3">
        <f>'Risk Analysis - S10'!V567</f>
        <v>1.765768858983084</v>
      </c>
      <c r="AA566" s="3">
        <f>'Risk Analysis - S18'!V567</f>
        <v>1.0848849313397686</v>
      </c>
      <c r="AB566" s="3">
        <f>'Risk Analysis - S20'!V567</f>
        <v>4.1228106845745272</v>
      </c>
    </row>
    <row r="567" spans="17:28" x14ac:dyDescent="0.25">
      <c r="Q567" s="3">
        <v>5.5600000000000502</v>
      </c>
      <c r="R567" s="3">
        <f t="shared" si="67"/>
        <v>0</v>
      </c>
      <c r="S567" s="3">
        <f t="shared" si="64"/>
        <v>0</v>
      </c>
      <c r="T567" s="3">
        <f t="shared" si="65"/>
        <v>0</v>
      </c>
      <c r="U567" s="3">
        <f t="shared" si="66"/>
        <v>1.7059145926165864E-2</v>
      </c>
      <c r="X567" s="3">
        <v>564</v>
      </c>
      <c r="Y567" s="3">
        <f>'Risk Analysis - S01'!V568</f>
        <v>0.22696511679643477</v>
      </c>
      <c r="Z567" s="3">
        <f>'Risk Analysis - S10'!V568</f>
        <v>0.51393985717734425</v>
      </c>
      <c r="AA567" s="3">
        <f>'Risk Analysis - S18'!V568</f>
        <v>0.46674563229697197</v>
      </c>
      <c r="AB567" s="3">
        <f>'Risk Analysis - S20'!V568</f>
        <v>1.7010308932184357</v>
      </c>
    </row>
    <row r="568" spans="17:28" x14ac:dyDescent="0.25">
      <c r="Q568" s="3">
        <v>5.57000000000005</v>
      </c>
      <c r="R568" s="3">
        <f t="shared" si="67"/>
        <v>0</v>
      </c>
      <c r="S568" s="3">
        <f t="shared" si="64"/>
        <v>0</v>
      </c>
      <c r="T568" s="3">
        <f t="shared" si="65"/>
        <v>0</v>
      </c>
      <c r="U568" s="3">
        <f t="shared" si="66"/>
        <v>1.6763983575995511E-2</v>
      </c>
      <c r="X568" s="3">
        <v>565</v>
      </c>
      <c r="Y568" s="3">
        <f>'Risk Analysis - S01'!V569</f>
        <v>0.22177585398216629</v>
      </c>
      <c r="Z568" s="3">
        <f>'Risk Analysis - S10'!V569</f>
        <v>0.45946239387771443</v>
      </c>
      <c r="AA568" s="3">
        <f>'Risk Analysis - S18'!V569</f>
        <v>0.4261437576472451</v>
      </c>
      <c r="AB568" s="3">
        <f>'Risk Analysis - S20'!V569</f>
        <v>1.349927202891918</v>
      </c>
    </row>
    <row r="569" spans="17:28" x14ac:dyDescent="0.25">
      <c r="Q569" s="3">
        <v>5.5800000000000498</v>
      </c>
      <c r="R569" s="3">
        <f t="shared" si="67"/>
        <v>0</v>
      </c>
      <c r="S569" s="3">
        <f t="shared" si="64"/>
        <v>0</v>
      </c>
      <c r="T569" s="3">
        <f t="shared" si="65"/>
        <v>0</v>
      </c>
      <c r="U569" s="3">
        <f t="shared" si="66"/>
        <v>1.6473200768844176E-2</v>
      </c>
      <c r="X569" s="3">
        <v>566</v>
      </c>
      <c r="Y569" s="3">
        <f>'Risk Analysis - S01'!V570</f>
        <v>0.2358186565377175</v>
      </c>
      <c r="Z569" s="3">
        <f>'Risk Analysis - S10'!V570</f>
        <v>0.58541464698224521</v>
      </c>
      <c r="AA569" s="3">
        <f>'Risk Analysis - S18'!V570</f>
        <v>0.47933789678103195</v>
      </c>
      <c r="AB569" s="3">
        <f>'Risk Analysis - S20'!V570</f>
        <v>1.4884397183299134</v>
      </c>
    </row>
    <row r="570" spans="17:28" x14ac:dyDescent="0.25">
      <c r="Q570" s="3">
        <v>5.5900000000000496</v>
      </c>
      <c r="R570" s="3">
        <f t="shared" si="67"/>
        <v>0</v>
      </c>
      <c r="S570" s="3">
        <f t="shared" si="64"/>
        <v>0</v>
      </c>
      <c r="T570" s="3">
        <f t="shared" si="65"/>
        <v>0</v>
      </c>
      <c r="U570" s="3">
        <f t="shared" si="66"/>
        <v>1.6186746689314413E-2</v>
      </c>
      <c r="X570" s="3">
        <v>567</v>
      </c>
      <c r="Y570" s="3">
        <f>'Risk Analysis - S01'!V571</f>
        <v>0.25012187008416653</v>
      </c>
      <c r="Z570" s="3">
        <f>'Risk Analysis - S10'!V571</f>
        <v>0.72162595006618124</v>
      </c>
      <c r="AA570" s="3">
        <f>'Risk Analysis - S18'!V571</f>
        <v>0.5544351351447353</v>
      </c>
      <c r="AB570" s="3">
        <f>'Risk Analysis - S20'!V571</f>
        <v>1.9022178015914206</v>
      </c>
    </row>
    <row r="571" spans="17:28" x14ac:dyDescent="0.25">
      <c r="Q571" s="3">
        <v>5.6000000000000503</v>
      </c>
      <c r="R571" s="3">
        <f t="shared" si="67"/>
        <v>0</v>
      </c>
      <c r="S571" s="3">
        <f t="shared" si="64"/>
        <v>0</v>
      </c>
      <c r="T571" s="3">
        <f t="shared" si="65"/>
        <v>0</v>
      </c>
      <c r="U571" s="3">
        <f t="shared" si="66"/>
        <v>1.5904570853507605E-2</v>
      </c>
      <c r="X571" s="3">
        <v>568</v>
      </c>
      <c r="Y571" s="3">
        <f>'Risk Analysis - S01'!V572</f>
        <v>0.30177666054250973</v>
      </c>
      <c r="Z571" s="3">
        <f>'Risk Analysis - S10'!V572</f>
        <v>1.2151371843130736</v>
      </c>
      <c r="AA571" s="3">
        <f>'Risk Analysis - S18'!V572</f>
        <v>0.829855823446493</v>
      </c>
      <c r="AB571" s="3">
        <f>'Risk Analysis - S20'!V572</f>
        <v>3.785345810611854</v>
      </c>
    </row>
    <row r="572" spans="17:28" x14ac:dyDescent="0.25">
      <c r="Q572" s="3">
        <v>5.6100000000000501</v>
      </c>
      <c r="R572" s="3">
        <f t="shared" si="67"/>
        <v>0</v>
      </c>
      <c r="S572" s="3">
        <f t="shared" si="64"/>
        <v>0</v>
      </c>
      <c r="T572" s="3">
        <f t="shared" si="65"/>
        <v>0</v>
      </c>
      <c r="U572" s="3">
        <f t="shared" si="66"/>
        <v>1.5626623111514748E-2</v>
      </c>
      <c r="X572" s="3">
        <v>569</v>
      </c>
      <c r="Y572" s="3">
        <f>'Risk Analysis - S01'!V573</f>
        <v>0.28391491666926016</v>
      </c>
      <c r="Z572" s="3">
        <f>'Risk Analysis - S10'!V573</f>
        <v>1.0840766398107475</v>
      </c>
      <c r="AA572" s="3">
        <f>'Risk Analysis - S18'!V573</f>
        <v>0.83913293716792003</v>
      </c>
      <c r="AB572" s="3">
        <f>'Risk Analysis - S20'!V573</f>
        <v>6.2941922138621242</v>
      </c>
    </row>
    <row r="573" spans="17:28" x14ac:dyDescent="0.25">
      <c r="Q573" s="3">
        <v>5.6200000000000498</v>
      </c>
      <c r="R573" s="3">
        <f t="shared" si="67"/>
        <v>0</v>
      </c>
      <c r="S573" s="3">
        <f t="shared" si="64"/>
        <v>0</v>
      </c>
      <c r="T573" s="3">
        <f t="shared" si="65"/>
        <v>0</v>
      </c>
      <c r="U573" s="3">
        <f t="shared" si="66"/>
        <v>1.5352853649804432E-2</v>
      </c>
      <c r="X573" s="3">
        <v>570</v>
      </c>
      <c r="Y573" s="3">
        <f>'Risk Analysis - S01'!V574</f>
        <v>0.24439131809712006</v>
      </c>
      <c r="Z573" s="3">
        <f>'Risk Analysis - S10'!V574</f>
        <v>0.69922649082666044</v>
      </c>
      <c r="AA573" s="3">
        <f>'Risk Analysis - S18'!V574</f>
        <v>0.60928081309797444</v>
      </c>
      <c r="AB573" s="3">
        <f>'Risk Analysis - S20'!V574</f>
        <v>3.409394410158642</v>
      </c>
    </row>
    <row r="574" spans="17:28" x14ac:dyDescent="0.25">
      <c r="Q574" s="3">
        <v>5.6300000000000496</v>
      </c>
      <c r="R574" s="3">
        <f t="shared" si="67"/>
        <v>0</v>
      </c>
      <c r="S574" s="3">
        <f t="shared" si="64"/>
        <v>0</v>
      </c>
      <c r="T574" s="3">
        <f t="shared" si="65"/>
        <v>0</v>
      </c>
      <c r="U574" s="3">
        <f t="shared" si="66"/>
        <v>1.5083212993509898E-2</v>
      </c>
      <c r="X574" s="3">
        <v>571</v>
      </c>
      <c r="Y574" s="3">
        <f>'Risk Analysis - S01'!V575</f>
        <v>0.31693589272541395</v>
      </c>
      <c r="Z574" s="3">
        <f>'Risk Analysis - S10'!V575</f>
        <v>1.3609214185037766</v>
      </c>
      <c r="AA574" s="3">
        <f>'Risk Analysis - S18'!V575</f>
        <v>0.91319861936839053</v>
      </c>
      <c r="AB574" s="3">
        <f>'Risk Analysis - S20'!V575</f>
        <v>4.5275947581208307</v>
      </c>
    </row>
    <row r="575" spans="17:28" x14ac:dyDescent="0.25">
      <c r="Q575" s="3">
        <v>5.6400000000000503</v>
      </c>
      <c r="R575" s="3">
        <f t="shared" si="67"/>
        <v>0</v>
      </c>
      <c r="S575" s="3">
        <f t="shared" si="64"/>
        <v>0</v>
      </c>
      <c r="T575" s="3">
        <f t="shared" si="65"/>
        <v>0</v>
      </c>
      <c r="U575" s="3">
        <f t="shared" si="66"/>
        <v>1.4817652008614512E-2</v>
      </c>
      <c r="X575" s="3">
        <v>572</v>
      </c>
      <c r="Y575" s="3">
        <f>'Risk Analysis - S01'!V576</f>
        <v>0.23998745315025091</v>
      </c>
      <c r="Z575" s="3">
        <f>'Risk Analysis - S10'!V576</f>
        <v>0.63341274711735007</v>
      </c>
      <c r="AA575" s="3">
        <f>'Risk Analysis - S18'!V576</f>
        <v>0.52313158263467741</v>
      </c>
      <c r="AB575" s="3">
        <f>'Risk Analysis - S20'!V576</f>
        <v>1.9503778070887041</v>
      </c>
    </row>
    <row r="576" spans="17:28" x14ac:dyDescent="0.25">
      <c r="Q576" s="3">
        <v>5.6500000000000501</v>
      </c>
      <c r="R576" s="3">
        <f t="shared" si="67"/>
        <v>0</v>
      </c>
      <c r="S576" s="3">
        <f t="shared" si="64"/>
        <v>0</v>
      </c>
      <c r="T576" s="3">
        <f t="shared" si="65"/>
        <v>0</v>
      </c>
      <c r="U576" s="3">
        <f t="shared" si="66"/>
        <v>1.4556121904037322E-2</v>
      </c>
      <c r="X576" s="3">
        <v>573</v>
      </c>
      <c r="Y576" s="3">
        <f>'Risk Analysis - S01'!V577</f>
        <v>0.35158676685520257</v>
      </c>
      <c r="Z576" s="3">
        <f>'Risk Analysis - S10'!V577</f>
        <v>1.6686530771125927</v>
      </c>
      <c r="AA576" s="3">
        <f>'Risk Analysis - S18'!V577</f>
        <v>1.0363838305804625</v>
      </c>
      <c r="AB576" s="3">
        <f>'Risk Analysis - S20'!V577</f>
        <v>3.96220249007236</v>
      </c>
    </row>
    <row r="577" spans="17:28" x14ac:dyDescent="0.25">
      <c r="Q577" s="3">
        <v>5.6600000000000499</v>
      </c>
      <c r="R577" s="3">
        <f t="shared" si="67"/>
        <v>0</v>
      </c>
      <c r="S577" s="3">
        <f t="shared" si="64"/>
        <v>0</v>
      </c>
      <c r="T577" s="3">
        <f t="shared" si="65"/>
        <v>0</v>
      </c>
      <c r="U577" s="3">
        <f t="shared" si="66"/>
        <v>1.4298574233620021E-2</v>
      </c>
      <c r="X577" s="3">
        <v>574</v>
      </c>
      <c r="Y577" s="3">
        <f>'Risk Analysis - S01'!V578</f>
        <v>0.26142679430751448</v>
      </c>
      <c r="Z577" s="3">
        <f>'Risk Analysis - S10'!V578</f>
        <v>0.82007986041106584</v>
      </c>
      <c r="AA577" s="3">
        <f>'Risk Analysis - S18'!V578</f>
        <v>0.58949209402988734</v>
      </c>
      <c r="AB577" s="3">
        <f>'Risk Analysis - S20'!V578</f>
        <v>1.8095980698126779</v>
      </c>
    </row>
    <row r="578" spans="17:28" x14ac:dyDescent="0.25">
      <c r="Q578" s="3">
        <v>5.6700000000000497</v>
      </c>
      <c r="R578" s="3">
        <f t="shared" si="67"/>
        <v>0</v>
      </c>
      <c r="S578" s="3">
        <f t="shared" si="64"/>
        <v>0</v>
      </c>
      <c r="T578" s="3">
        <f t="shared" si="65"/>
        <v>0</v>
      </c>
      <c r="U578" s="3">
        <f t="shared" si="66"/>
        <v>1.4044960898016101E-2</v>
      </c>
      <c r="X578" s="3">
        <v>575</v>
      </c>
      <c r="Y578" s="3">
        <f>'Risk Analysis - S01'!V579</f>
        <v>0.26361379156313763</v>
      </c>
      <c r="Z578" s="3">
        <f>'Risk Analysis - S10'!V579</f>
        <v>0.84021205614449657</v>
      </c>
      <c r="AA578" s="3">
        <f>'Risk Analysis - S18'!V579</f>
        <v>0.59914032764776015</v>
      </c>
      <c r="AB578" s="3">
        <f>'Risk Analysis - S20'!V579</f>
        <v>1.836373687301273</v>
      </c>
    </row>
    <row r="579" spans="17:28" x14ac:dyDescent="0.25">
      <c r="Q579" s="3">
        <v>5.6800000000000503</v>
      </c>
      <c r="R579" s="3">
        <f t="shared" si="67"/>
        <v>0</v>
      </c>
      <c r="S579" s="3">
        <f t="shared" si="64"/>
        <v>0</v>
      </c>
      <c r="T579" s="3">
        <f t="shared" si="65"/>
        <v>0</v>
      </c>
      <c r="U579" s="3">
        <f t="shared" si="66"/>
        <v>1.3795234146482871E-2</v>
      </c>
      <c r="X579" s="3">
        <v>576</v>
      </c>
      <c r="Y579" s="3">
        <f>'Risk Analysis - S01'!V580</f>
        <v>0.23972715317918072</v>
      </c>
      <c r="Z579" s="3">
        <f>'Risk Analysis - S10'!V580</f>
        <v>0.6293330423255864</v>
      </c>
      <c r="AA579" s="3">
        <f>'Risk Analysis - S18'!V580</f>
        <v>0.51753891903716176</v>
      </c>
      <c r="AB579" s="3">
        <f>'Risk Analysis - S20'!V580</f>
        <v>1.8722638959568056</v>
      </c>
    </row>
    <row r="580" spans="17:28" x14ac:dyDescent="0.25">
      <c r="Q580" s="3">
        <v>5.6900000000000404</v>
      </c>
      <c r="R580" s="3">
        <f t="shared" si="67"/>
        <v>0</v>
      </c>
      <c r="S580" s="3">
        <f t="shared" si="64"/>
        <v>0</v>
      </c>
      <c r="T580" s="3">
        <f t="shared" si="65"/>
        <v>0</v>
      </c>
      <c r="U580" s="3">
        <f t="shared" si="66"/>
        <v>1.3549346578578092E-2</v>
      </c>
      <c r="X580" s="3">
        <v>577</v>
      </c>
      <c r="Y580" s="3">
        <f>'Risk Analysis - S01'!V581</f>
        <v>0.2859373584771927</v>
      </c>
      <c r="Z580" s="3">
        <f>'Risk Analysis - S10'!V581</f>
        <v>1.0503099428907039</v>
      </c>
      <c r="AA580" s="3">
        <f>'Risk Analysis - S18'!V581</f>
        <v>0.70976822178776211</v>
      </c>
      <c r="AB580" s="3">
        <f>'Risk Analysis - S20'!V581</f>
        <v>2.3284387259038022</v>
      </c>
    </row>
    <row r="581" spans="17:28" x14ac:dyDescent="0.25">
      <c r="Q581" s="3">
        <v>5.7000000000000401</v>
      </c>
      <c r="R581" s="3">
        <f t="shared" si="67"/>
        <v>0</v>
      </c>
      <c r="S581" s="3">
        <f t="shared" si="64"/>
        <v>0</v>
      </c>
      <c r="T581" s="3">
        <f t="shared" si="65"/>
        <v>0</v>
      </c>
      <c r="U581" s="3">
        <f t="shared" si="66"/>
        <v>1.330725114576059E-2</v>
      </c>
      <c r="X581" s="3">
        <v>578</v>
      </c>
      <c r="Y581" s="3">
        <f>'Risk Analysis - S01'!V582</f>
        <v>0.39381891002157426</v>
      </c>
      <c r="Z581" s="3">
        <f>'Risk Analysis - S10'!V582</f>
        <v>2.0754771092098339</v>
      </c>
      <c r="AA581" s="3">
        <f>'Risk Analysis - S18'!V582</f>
        <v>1.270372731772955</v>
      </c>
      <c r="AB581" s="3">
        <f>'Risk Analysis - S20'!V582</f>
        <v>6.1881089598866836</v>
      </c>
    </row>
    <row r="582" spans="17:28" x14ac:dyDescent="0.25">
      <c r="Q582" s="3">
        <v>5.7100000000000399</v>
      </c>
      <c r="R582" s="3">
        <f t="shared" si="67"/>
        <v>0</v>
      </c>
      <c r="S582" s="3">
        <f t="shared" ref="S582:S614" si="68">1-_xlfn.NORM.DIST(Q582,$R$4,$S$4,TRUE)</f>
        <v>0</v>
      </c>
      <c r="T582" s="3">
        <f t="shared" ref="T582:T614" si="69">1-_xlfn.NORM.DIST(Q582,$R$5,$S$5,TRUE)</f>
        <v>0</v>
      </c>
      <c r="U582" s="3">
        <f t="shared" ref="U582:U614" si="70">1-_xlfn.NORM.DIST(Q582,$R$6,$S$6,TRUE)</f>
        <v>1.3068901152899493E-2</v>
      </c>
      <c r="X582" s="3">
        <v>579</v>
      </c>
      <c r="Y582" s="3">
        <f>'Risk Analysis - S01'!V583</f>
        <v>0.22147995766330342</v>
      </c>
      <c r="Z582" s="3">
        <f>'Risk Analysis - S10'!V583</f>
        <v>0.45514843145151868</v>
      </c>
      <c r="AA582" s="3">
        <f>'Risk Analysis - S18'!V583</f>
        <v>0.42064067532812088</v>
      </c>
      <c r="AB582" s="3">
        <f>'Risk Analysis - S20'!V583</f>
        <v>1.2921024344583365</v>
      </c>
    </row>
    <row r="583" spans="17:28" x14ac:dyDescent="0.25">
      <c r="Q583" s="3">
        <v>5.7200000000000397</v>
      </c>
      <c r="R583" s="3">
        <f t="shared" si="67"/>
        <v>0</v>
      </c>
      <c r="S583" s="3">
        <f t="shared" si="68"/>
        <v>0</v>
      </c>
      <c r="T583" s="3">
        <f t="shared" si="69"/>
        <v>0</v>
      </c>
      <c r="U583" s="3">
        <f t="shared" si="70"/>
        <v>1.2834250259688873E-2</v>
      </c>
      <c r="X583" s="3">
        <v>580</v>
      </c>
      <c r="Y583" s="3">
        <f>'Risk Analysis - S01'!V584</f>
        <v>0.24663674943338307</v>
      </c>
      <c r="Z583" s="3">
        <f>'Risk Analysis - S10'!V584</f>
        <v>0.67663060299619138</v>
      </c>
      <c r="AA583" s="3">
        <f>'Risk Analysis - S18'!V584</f>
        <v>0.50497040939694005</v>
      </c>
      <c r="AB583" s="3">
        <f>'Risk Analysis - S20'!V584</f>
        <v>1.3355997710361691</v>
      </c>
    </row>
    <row r="584" spans="17:28" x14ac:dyDescent="0.25">
      <c r="Q584" s="3">
        <v>5.7300000000000404</v>
      </c>
      <c r="R584" s="3">
        <f t="shared" si="67"/>
        <v>0</v>
      </c>
      <c r="S584" s="3">
        <f t="shared" si="68"/>
        <v>0</v>
      </c>
      <c r="T584" s="3">
        <f t="shared" si="69"/>
        <v>0</v>
      </c>
      <c r="U584" s="3">
        <f t="shared" si="70"/>
        <v>1.2603252481971361E-2</v>
      </c>
      <c r="X584" s="3">
        <v>581</v>
      </c>
      <c r="Y584" s="3">
        <f>'Risk Analysis - S01'!V585</f>
        <v>0.30752361300588593</v>
      </c>
      <c r="Z584" s="3">
        <f>'Risk Analysis - S10'!V585</f>
        <v>1.2674461293945791</v>
      </c>
      <c r="AA584" s="3">
        <f>'Risk Analysis - S18'!V585</f>
        <v>0.85364098694108737</v>
      </c>
      <c r="AB584" s="3">
        <f>'Risk Analysis - S20'!V585</f>
        <v>3.82641467724086</v>
      </c>
    </row>
    <row r="585" spans="17:28" x14ac:dyDescent="0.25">
      <c r="Q585" s="3">
        <v>5.7400000000000402</v>
      </c>
      <c r="R585" s="3">
        <f t="shared" si="67"/>
        <v>0</v>
      </c>
      <c r="S585" s="3">
        <f t="shared" si="68"/>
        <v>0</v>
      </c>
      <c r="T585" s="3">
        <f t="shared" si="69"/>
        <v>0</v>
      </c>
      <c r="U585" s="3">
        <f t="shared" si="70"/>
        <v>1.2375862192971709E-2</v>
      </c>
      <c r="X585" s="3">
        <v>582</v>
      </c>
      <c r="Y585" s="3">
        <f>'Risk Analysis - S01'!V586</f>
        <v>0.33961763770590886</v>
      </c>
      <c r="Z585" s="3">
        <f>'Risk Analysis - S10'!V586</f>
        <v>1.5541867121893131</v>
      </c>
      <c r="AA585" s="3">
        <f>'Risk Analysis - S18'!V586</f>
        <v>0.97226677461546895</v>
      </c>
      <c r="AB585" s="3">
        <f>'Risk Analysis - S20'!V586</f>
        <v>3.5038755658339702</v>
      </c>
    </row>
    <row r="586" spans="17:28" x14ac:dyDescent="0.25">
      <c r="Q586" s="3">
        <v>5.75000000000004</v>
      </c>
      <c r="R586" s="3">
        <f t="shared" si="67"/>
        <v>0</v>
      </c>
      <c r="S586" s="3">
        <f t="shared" si="68"/>
        <v>0</v>
      </c>
      <c r="T586" s="3">
        <f t="shared" si="69"/>
        <v>0</v>
      </c>
      <c r="U586" s="3">
        <f t="shared" si="70"/>
        <v>1.2152034124440325E-2</v>
      </c>
      <c r="X586" s="3">
        <v>583</v>
      </c>
      <c r="Y586" s="3">
        <f>'Risk Analysis - S01'!V587</f>
        <v>0.25528070741204706</v>
      </c>
      <c r="Z586" s="3">
        <f>'Risk Analysis - S10'!V587</f>
        <v>0.76541891699483033</v>
      </c>
      <c r="AA586" s="3">
        <f>'Risk Analysis - S18'!V587</f>
        <v>0.56743651497661862</v>
      </c>
      <c r="AB586" s="3">
        <f>'Risk Analysis - S20'!V587</f>
        <v>1.8146012964586329</v>
      </c>
    </row>
    <row r="587" spans="17:28" x14ac:dyDescent="0.25">
      <c r="Q587" s="3">
        <v>5.7600000000000398</v>
      </c>
      <c r="R587" s="3">
        <f t="shared" si="67"/>
        <v>0</v>
      </c>
      <c r="S587" s="3">
        <f t="shared" si="68"/>
        <v>0</v>
      </c>
      <c r="T587" s="3">
        <f t="shared" si="69"/>
        <v>0</v>
      </c>
      <c r="U587" s="3">
        <f t="shared" si="70"/>
        <v>1.1931723367709535E-2</v>
      </c>
      <c r="X587" s="3">
        <v>584</v>
      </c>
      <c r="Y587" s="3">
        <f>'Risk Analysis - S01'!V588</f>
        <v>0.21205234573285486</v>
      </c>
      <c r="Z587" s="3">
        <f>'Risk Analysis - S10'!V588</f>
        <v>0.35516854743870274</v>
      </c>
      <c r="AA587" s="3">
        <f>'Risk Analysis - S18'!V588</f>
        <v>0.34421673196045605</v>
      </c>
      <c r="AB587" s="3">
        <f>'Risk Analysis - S20'!V588</f>
        <v>0.76743270159985633</v>
      </c>
    </row>
    <row r="588" spans="17:28" x14ac:dyDescent="0.25">
      <c r="Q588" s="3">
        <v>5.7700000000000404</v>
      </c>
      <c r="R588" s="3">
        <f t="shared" si="67"/>
        <v>0</v>
      </c>
      <c r="S588" s="3">
        <f t="shared" si="68"/>
        <v>0</v>
      </c>
      <c r="T588" s="3">
        <f t="shared" si="69"/>
        <v>0</v>
      </c>
      <c r="U588" s="3">
        <f t="shared" si="70"/>
        <v>1.1714885374661699E-2</v>
      </c>
      <c r="X588" s="3">
        <v>585</v>
      </c>
      <c r="Y588" s="3">
        <f>'Risk Analysis - S01'!V589</f>
        <v>0.28903039375589074</v>
      </c>
      <c r="Z588" s="3">
        <f>'Risk Analysis - S10'!V589</f>
        <v>1.0932360168225552</v>
      </c>
      <c r="AA588" s="3">
        <f>'Risk Analysis - S18'!V589</f>
        <v>0.76156868704675151</v>
      </c>
      <c r="AB588" s="3">
        <f>'Risk Analysis - S20'!V589</f>
        <v>3.2609761690223902</v>
      </c>
    </row>
    <row r="589" spans="17:28" x14ac:dyDescent="0.25">
      <c r="Q589" s="3">
        <v>5.7800000000000402</v>
      </c>
      <c r="R589" s="3">
        <f t="shared" ref="R589:R614" si="71">1-_xlfn.NORM.DIST(Q589,$R$3,$S$3,TRUE)</f>
        <v>0</v>
      </c>
      <c r="S589" s="3">
        <f t="shared" si="68"/>
        <v>0</v>
      </c>
      <c r="T589" s="3">
        <f t="shared" si="69"/>
        <v>0</v>
      </c>
      <c r="U589" s="3">
        <f t="shared" si="70"/>
        <v>1.1501475958612173E-2</v>
      </c>
      <c r="X589" s="3">
        <v>586</v>
      </c>
      <c r="Y589" s="3">
        <f>'Risk Analysis - S01'!V590</f>
        <v>0.30307344987965162</v>
      </c>
      <c r="Z589" s="3">
        <f>'Risk Analysis - S10'!V590</f>
        <v>1.2126140581432097</v>
      </c>
      <c r="AA589" s="3">
        <f>'Risk Analysis - S18'!V590</f>
        <v>0.79740274417713042</v>
      </c>
      <c r="AB589" s="3">
        <f>'Risk Analysis - S20'!V590</f>
        <v>2.7885717926211955</v>
      </c>
    </row>
    <row r="590" spans="17:28" x14ac:dyDescent="0.25">
      <c r="Q590" s="3">
        <v>5.79000000000004</v>
      </c>
      <c r="R590" s="3">
        <f t="shared" si="71"/>
        <v>0</v>
      </c>
      <c r="S590" s="3">
        <f t="shared" si="68"/>
        <v>0</v>
      </c>
      <c r="T590" s="3">
        <f t="shared" si="69"/>
        <v>0</v>
      </c>
      <c r="U590" s="3">
        <f t="shared" si="70"/>
        <v>1.1291451295106891E-2</v>
      </c>
      <c r="X590" s="3">
        <v>587</v>
      </c>
      <c r="Y590" s="3">
        <f>'Risk Analysis - S01'!V591</f>
        <v>0.25010493432945013</v>
      </c>
      <c r="Z590" s="3">
        <f>'Risk Analysis - S10'!V591</f>
        <v>0.73049932391520578</v>
      </c>
      <c r="AA590" s="3">
        <f>'Risk Analysis - S18'!V591</f>
        <v>0.57819649580281107</v>
      </c>
      <c r="AB590" s="3">
        <f>'Risk Analysis - S20'!V591</f>
        <v>2.3307720762801782</v>
      </c>
    </row>
    <row r="591" spans="17:28" x14ac:dyDescent="0.25">
      <c r="Q591" s="3">
        <v>5.8000000000000398</v>
      </c>
      <c r="R591" s="3">
        <f t="shared" si="71"/>
        <v>0</v>
      </c>
      <c r="S591" s="3">
        <f t="shared" si="68"/>
        <v>0</v>
      </c>
      <c r="T591" s="3">
        <f t="shared" si="69"/>
        <v>0</v>
      </c>
      <c r="U591" s="3">
        <f t="shared" si="70"/>
        <v>1.1084767922636685E-2</v>
      </c>
      <c r="X591" s="3">
        <v>588</v>
      </c>
      <c r="Y591" s="3">
        <f>'Risk Analysis - S01'!V592</f>
        <v>0.20488518655786217</v>
      </c>
      <c r="Z591" s="3">
        <f>'Risk Analysis - S10'!V592</f>
        <v>0.30600094893305463</v>
      </c>
      <c r="AA591" s="3">
        <f>'Risk Analysis - S18'!V592</f>
        <v>0.35697136455519857</v>
      </c>
      <c r="AB591" s="3">
        <f>'Risk Analysis - S20'!V592</f>
        <v>1.024295527652793</v>
      </c>
    </row>
    <row r="592" spans="17:28" x14ac:dyDescent="0.25">
      <c r="Q592" s="3">
        <v>5.8100000000000396</v>
      </c>
      <c r="R592" s="3">
        <f t="shared" si="71"/>
        <v>0</v>
      </c>
      <c r="S592" s="3">
        <f t="shared" si="68"/>
        <v>0</v>
      </c>
      <c r="T592" s="3">
        <f t="shared" si="69"/>
        <v>0</v>
      </c>
      <c r="U592" s="3">
        <f t="shared" si="70"/>
        <v>1.0881382743268109E-2</v>
      </c>
      <c r="X592" s="3">
        <v>589</v>
      </c>
      <c r="Y592" s="3">
        <f>'Risk Analysis - S01'!V593</f>
        <v>0.35195397311802562</v>
      </c>
      <c r="Z592" s="3">
        <f>'Risk Analysis - S10'!V593</f>
        <v>1.6877207065633435</v>
      </c>
      <c r="AA592" s="3">
        <f>'Risk Analysis - S18'!V593</f>
        <v>1.0794163058938286</v>
      </c>
      <c r="AB592" s="3">
        <f>'Risk Analysis - S20'!V593</f>
        <v>5.4551253427675803</v>
      </c>
    </row>
    <row r="593" spans="17:28" x14ac:dyDescent="0.25">
      <c r="Q593" s="3">
        <v>5.8200000000000403</v>
      </c>
      <c r="R593" s="3">
        <f t="shared" si="71"/>
        <v>0</v>
      </c>
      <c r="S593" s="3">
        <f t="shared" si="68"/>
        <v>0</v>
      </c>
      <c r="T593" s="3">
        <f t="shared" si="69"/>
        <v>0</v>
      </c>
      <c r="U593" s="3">
        <f t="shared" si="70"/>
        <v>1.0681253023194559E-2</v>
      </c>
      <c r="X593" s="3">
        <v>590</v>
      </c>
      <c r="Y593" s="3">
        <f>'Risk Analysis - S01'!V594</f>
        <v>0.22576386324977071</v>
      </c>
      <c r="Z593" s="3">
        <f>'Risk Analysis - S10'!V594</f>
        <v>0.49106026021861066</v>
      </c>
      <c r="AA593" s="3">
        <f>'Risk Analysis - S18'!V594</f>
        <v>0.43023877475270828</v>
      </c>
      <c r="AB593" s="3">
        <f>'Risk Analysis - S20'!V594</f>
        <v>1.2580834019697871</v>
      </c>
    </row>
    <row r="594" spans="17:28" x14ac:dyDescent="0.25">
      <c r="Q594" s="3">
        <v>5.83000000000004</v>
      </c>
      <c r="R594" s="3">
        <f t="shared" si="71"/>
        <v>0</v>
      </c>
      <c r="S594" s="3">
        <f t="shared" si="68"/>
        <v>0</v>
      </c>
      <c r="T594" s="3">
        <f t="shared" si="69"/>
        <v>0</v>
      </c>
      <c r="U594" s="3">
        <f t="shared" si="70"/>
        <v>1.0484336393205451E-2</v>
      </c>
      <c r="X594" s="3">
        <v>591</v>
      </c>
      <c r="Y594" s="3">
        <f>'Risk Analysis - S01'!V595</f>
        <v>0.25491783237945542</v>
      </c>
      <c r="Z594" s="3">
        <f>'Risk Analysis - S10'!V595</f>
        <v>0.7612770748858958</v>
      </c>
      <c r="AA594" s="3">
        <f>'Risk Analysis - S18'!V595</f>
        <v>0.56371997378898031</v>
      </c>
      <c r="AB594" s="3">
        <f>'Risk Analysis - S20'!V595</f>
        <v>1.7745194814507763</v>
      </c>
    </row>
    <row r="595" spans="17:28" x14ac:dyDescent="0.25">
      <c r="Q595" s="3">
        <v>5.8400000000000398</v>
      </c>
      <c r="R595" s="3">
        <f t="shared" si="71"/>
        <v>0</v>
      </c>
      <c r="S595" s="3">
        <f t="shared" si="68"/>
        <v>0</v>
      </c>
      <c r="T595" s="3">
        <f t="shared" si="69"/>
        <v>0</v>
      </c>
      <c r="U595" s="3">
        <f t="shared" si="70"/>
        <v>1.0290590849077352E-2</v>
      </c>
      <c r="X595" s="3">
        <v>592</v>
      </c>
      <c r="Y595" s="3">
        <f>'Risk Analysis - S01'!V596</f>
        <v>0.24188381018383753</v>
      </c>
      <c r="Z595" s="3">
        <f>'Risk Analysis - S10'!V596</f>
        <v>0.64843664364146913</v>
      </c>
      <c r="AA595" s="3">
        <f>'Risk Analysis - S18'!V596</f>
        <v>0.52507525058320326</v>
      </c>
      <c r="AB595" s="3">
        <f>'Risk Analysis - S20'!V596</f>
        <v>1.8794370602688435</v>
      </c>
    </row>
    <row r="596" spans="17:28" x14ac:dyDescent="0.25">
      <c r="Q596" s="3">
        <v>5.8500000000000396</v>
      </c>
      <c r="R596" s="3">
        <f t="shared" si="71"/>
        <v>0</v>
      </c>
      <c r="S596" s="3">
        <f t="shared" si="68"/>
        <v>0</v>
      </c>
      <c r="T596" s="3">
        <f t="shared" si="69"/>
        <v>0</v>
      </c>
      <c r="U596" s="3">
        <f t="shared" si="70"/>
        <v>1.0099974751886953E-2</v>
      </c>
      <c r="X596" s="3">
        <v>593</v>
      </c>
      <c r="Y596" s="3">
        <f>'Risk Analysis - S01'!V597</f>
        <v>0.24716269069551591</v>
      </c>
      <c r="Z596" s="3">
        <f>'Risk Analysis - S10'!V597</f>
        <v>0.69087709177341783</v>
      </c>
      <c r="AA596" s="3">
        <f>'Risk Analysis - S18'!V597</f>
        <v>0.53211857481560532</v>
      </c>
      <c r="AB596" s="3">
        <f>'Risk Analysis - S20'!V597</f>
        <v>1.7058988319840795</v>
      </c>
    </row>
    <row r="597" spans="17:28" x14ac:dyDescent="0.25">
      <c r="Q597" s="3">
        <v>5.8600000000000403</v>
      </c>
      <c r="R597" s="3">
        <f t="shared" si="71"/>
        <v>0</v>
      </c>
      <c r="S597" s="3">
        <f t="shared" si="68"/>
        <v>0</v>
      </c>
      <c r="T597" s="3">
        <f t="shared" si="69"/>
        <v>0</v>
      </c>
      <c r="U597" s="3">
        <f t="shared" si="70"/>
        <v>9.9124468282469902E-3</v>
      </c>
      <c r="X597" s="3">
        <v>594</v>
      </c>
      <c r="Y597" s="3">
        <f>'Risk Analysis - S01'!V598</f>
        <v>0.29201147065803779</v>
      </c>
      <c r="Z597" s="3">
        <f>'Risk Analysis - S10'!V598</f>
        <v>1.1251168989522509</v>
      </c>
      <c r="AA597" s="3">
        <f>'Risk Analysis - S18'!V598</f>
        <v>0.78643811026070798</v>
      </c>
      <c r="AB597" s="3">
        <f>'Risk Analysis - S20'!V598</f>
        <v>3.619134242459138</v>
      </c>
    </row>
    <row r="598" spans="17:28" x14ac:dyDescent="0.25">
      <c r="Q598" s="3">
        <v>5.8700000000000401</v>
      </c>
      <c r="R598" s="3">
        <f t="shared" si="71"/>
        <v>0</v>
      </c>
      <c r="S598" s="3">
        <f t="shared" si="68"/>
        <v>0</v>
      </c>
      <c r="T598" s="3">
        <f t="shared" si="69"/>
        <v>0</v>
      </c>
      <c r="U598" s="3">
        <f t="shared" si="70"/>
        <v>9.7279661704672282E-3</v>
      </c>
      <c r="X598" s="3">
        <v>595</v>
      </c>
      <c r="Y598" s="3">
        <f>'Risk Analysis - S01'!V599</f>
        <v>0.20928388409199891</v>
      </c>
      <c r="Z598" s="3">
        <f>'Risk Analysis - S10'!V599</f>
        <v>0.32897832852249975</v>
      </c>
      <c r="AA598" s="3">
        <f>'Risk Analysis - S18'!V599</f>
        <v>0.33014110718497558</v>
      </c>
      <c r="AB598" s="3">
        <f>'Risk Analysis - S20'!V599</f>
        <v>0.70614619367169551</v>
      </c>
    </row>
    <row r="599" spans="17:28" x14ac:dyDescent="0.25">
      <c r="Q599" s="3">
        <v>5.8800000000000399</v>
      </c>
      <c r="R599" s="3">
        <f t="shared" si="71"/>
        <v>0</v>
      </c>
      <c r="S599" s="3">
        <f t="shared" si="68"/>
        <v>0</v>
      </c>
      <c r="T599" s="3">
        <f t="shared" si="69"/>
        <v>0</v>
      </c>
      <c r="U599" s="3">
        <f t="shared" si="70"/>
        <v>9.5464922366406135E-3</v>
      </c>
      <c r="X599" s="3">
        <v>596</v>
      </c>
      <c r="Y599" s="3">
        <f>'Risk Analysis - S01'!V600</f>
        <v>0.20194614574566</v>
      </c>
      <c r="Z599" s="3">
        <f>'Risk Analysis - S10'!V600</f>
        <v>0.27249563456686765</v>
      </c>
      <c r="AA599" s="3">
        <f>'Risk Analysis - S18'!V600</f>
        <v>0.3269775851028216</v>
      </c>
      <c r="AB599" s="3">
        <f>'Risk Analysis - S20'!V600</f>
        <v>0.78983320736211082</v>
      </c>
    </row>
    <row r="600" spans="17:28" x14ac:dyDescent="0.25">
      <c r="Q600" s="3">
        <v>5.8900000000000396</v>
      </c>
      <c r="R600" s="3">
        <f t="shared" si="71"/>
        <v>0</v>
      </c>
      <c r="S600" s="3">
        <f t="shared" si="68"/>
        <v>0</v>
      </c>
      <c r="T600" s="3">
        <f t="shared" si="69"/>
        <v>0</v>
      </c>
      <c r="U600" s="3">
        <f t="shared" si="70"/>
        <v>9.3679848506565966E-3</v>
      </c>
      <c r="X600" s="3">
        <v>597</v>
      </c>
      <c r="Y600" s="3">
        <f>'Risk Analysis - S01'!V601</f>
        <v>0.22682759630923685</v>
      </c>
      <c r="Z600" s="3">
        <f>'Risk Analysis - S10'!V601</f>
        <v>0.51333935793173013</v>
      </c>
      <c r="AA600" s="3">
        <f>'Risk Analysis - S18'!V601</f>
        <v>0.46789559492358612</v>
      </c>
      <c r="AB600" s="3">
        <f>'Risk Analysis - S20'!V601</f>
        <v>1.7241914451448119</v>
      </c>
    </row>
    <row r="601" spans="17:28" x14ac:dyDescent="0.25">
      <c r="Q601" s="3">
        <v>5.9000000000000403</v>
      </c>
      <c r="R601" s="3">
        <f t="shared" si="71"/>
        <v>0</v>
      </c>
      <c r="S601" s="3">
        <f t="shared" si="68"/>
        <v>0</v>
      </c>
      <c r="T601" s="3">
        <f t="shared" si="69"/>
        <v>0</v>
      </c>
      <c r="U601" s="3">
        <f t="shared" si="70"/>
        <v>9.1924042021421792E-3</v>
      </c>
      <c r="X601" s="3">
        <v>598</v>
      </c>
      <c r="Y601" s="3">
        <f>'Risk Analysis - S01'!V602</f>
        <v>0.3237049254468628</v>
      </c>
      <c r="Z601" s="3">
        <f>'Risk Analysis - S10'!V602</f>
        <v>1.4174927608842391</v>
      </c>
      <c r="AA601" s="3">
        <f>'Risk Analysis - S18'!V602</f>
        <v>0.92790737605768137</v>
      </c>
      <c r="AB601" s="3">
        <f>'Risk Analysis - S20'!V602</f>
        <v>4.1381942824801019</v>
      </c>
    </row>
    <row r="602" spans="17:28" x14ac:dyDescent="0.25">
      <c r="Q602" s="3">
        <v>5.9100000000000401</v>
      </c>
      <c r="R602" s="3">
        <f t="shared" si="71"/>
        <v>0</v>
      </c>
      <c r="S602" s="3">
        <f t="shared" si="68"/>
        <v>0</v>
      </c>
      <c r="T602" s="3">
        <f t="shared" si="69"/>
        <v>0</v>
      </c>
      <c r="U602" s="3">
        <f t="shared" si="70"/>
        <v>9.0197108463321296E-3</v>
      </c>
      <c r="X602" s="3">
        <v>599</v>
      </c>
      <c r="Y602" s="3">
        <f>'Risk Analysis - S01'!V603</f>
        <v>0.21912351993125745</v>
      </c>
      <c r="Z602" s="3">
        <f>'Risk Analysis - S10'!V603</f>
        <v>0.42904929053107854</v>
      </c>
      <c r="AA602" s="3">
        <f>'Risk Analysis - S18'!V603</f>
        <v>0.39861057522099352</v>
      </c>
      <c r="AB602" s="3">
        <f>'Risk Analysis - S20'!V603</f>
        <v>1.1129392914911647</v>
      </c>
    </row>
    <row r="603" spans="17:28" x14ac:dyDescent="0.25">
      <c r="Q603" s="3">
        <v>5.9200000000000399</v>
      </c>
      <c r="R603" s="3">
        <f t="shared" si="71"/>
        <v>0</v>
      </c>
      <c r="S603" s="3">
        <f t="shared" si="68"/>
        <v>0</v>
      </c>
      <c r="T603" s="3">
        <f t="shared" si="69"/>
        <v>0</v>
      </c>
      <c r="U603" s="3">
        <f t="shared" si="70"/>
        <v>8.8498657038702522E-3</v>
      </c>
      <c r="X603" s="3">
        <v>600</v>
      </c>
      <c r="Y603" s="3">
        <f>'Risk Analysis - S01'!V604</f>
        <v>0.20827210813056654</v>
      </c>
      <c r="Z603" s="3">
        <f>'Risk Analysis - S10'!V604</f>
        <v>0.32161593555830714</v>
      </c>
      <c r="AA603" s="3">
        <f>'Risk Analysis - S18'!V604</f>
        <v>0.33082899429366019</v>
      </c>
      <c r="AB603" s="3">
        <f>'Risk Analysis - S20'!V604</f>
        <v>0.72858462073234931</v>
      </c>
    </row>
    <row r="604" spans="17:28" x14ac:dyDescent="0.25">
      <c r="Q604" s="3">
        <v>5.9300000000000397</v>
      </c>
      <c r="R604" s="3">
        <f t="shared" si="71"/>
        <v>0</v>
      </c>
      <c r="S604" s="3">
        <f t="shared" si="68"/>
        <v>0</v>
      </c>
      <c r="T604" s="3">
        <f t="shared" si="69"/>
        <v>0</v>
      </c>
      <c r="U604" s="3">
        <f t="shared" si="70"/>
        <v>8.6828300605411579E-3</v>
      </c>
      <c r="X604" s="3">
        <v>601</v>
      </c>
      <c r="Y604" s="3">
        <f>'Risk Analysis - S01'!V605</f>
        <v>0.21466147365635399</v>
      </c>
      <c r="Z604" s="3">
        <f>'Risk Analysis - S10'!V605</f>
        <v>0.39901371601214314</v>
      </c>
      <c r="AA604" s="3">
        <f>'Risk Analysis - S18'!V605</f>
        <v>0.40806811177292363</v>
      </c>
      <c r="AB604" s="3">
        <f>'Risk Analysis - S20'!V605</f>
        <v>1.3599409678354064</v>
      </c>
    </row>
    <row r="605" spans="17:28" x14ac:dyDescent="0.25">
      <c r="Q605" s="3">
        <v>5.9400000000000404</v>
      </c>
      <c r="R605" s="3">
        <f t="shared" si="71"/>
        <v>0</v>
      </c>
      <c r="S605" s="3">
        <f t="shared" si="68"/>
        <v>0</v>
      </c>
      <c r="T605" s="3">
        <f t="shared" si="69"/>
        <v>0</v>
      </c>
      <c r="U605" s="3">
        <f t="shared" si="70"/>
        <v>8.5185655669358651E-3</v>
      </c>
      <c r="X605" s="3">
        <v>602</v>
      </c>
      <c r="Y605" s="3">
        <f>'Risk Analysis - S01'!V606</f>
        <v>0.23547407108363869</v>
      </c>
      <c r="Z605" s="3">
        <f>'Risk Analysis - S10'!V606</f>
        <v>0.57837092860567463</v>
      </c>
      <c r="AA605" s="3">
        <f>'Risk Analysis - S18'!V606</f>
        <v>0.46759702209499709</v>
      </c>
      <c r="AB605" s="3">
        <f>'Risk Analysis - S20'!V606</f>
        <v>1.3453701980963786</v>
      </c>
    </row>
    <row r="606" spans="17:28" x14ac:dyDescent="0.25">
      <c r="Q606" s="3">
        <v>5.9500000000000401</v>
      </c>
      <c r="R606" s="3">
        <f t="shared" si="71"/>
        <v>0</v>
      </c>
      <c r="S606" s="3">
        <f t="shared" si="68"/>
        <v>0</v>
      </c>
      <c r="T606" s="3">
        <f t="shared" si="69"/>
        <v>0</v>
      </c>
      <c r="U606" s="3">
        <f t="shared" si="70"/>
        <v>8.3570342380505647E-3</v>
      </c>
      <c r="X606" s="3">
        <v>603</v>
      </c>
      <c r="Y606" s="3">
        <f>'Risk Analysis - S01'!V607</f>
        <v>0.33263172203621794</v>
      </c>
      <c r="Z606" s="3">
        <f>'Risk Analysis - S10'!V607</f>
        <v>1.5059954794580346</v>
      </c>
      <c r="AA606" s="3">
        <f>'Risk Analysis - S18'!V607</f>
        <v>0.98399405721127453</v>
      </c>
      <c r="AB606" s="3">
        <f>'Risk Analysis - S20'!V607</f>
        <v>4.815303423580791</v>
      </c>
    </row>
    <row r="607" spans="17:28" x14ac:dyDescent="0.25">
      <c r="Q607" s="3">
        <v>5.9600000000000399</v>
      </c>
      <c r="R607" s="3">
        <f t="shared" si="71"/>
        <v>0</v>
      </c>
      <c r="S607" s="3">
        <f t="shared" si="68"/>
        <v>0</v>
      </c>
      <c r="T607" s="3">
        <f t="shared" si="69"/>
        <v>0</v>
      </c>
      <c r="U607" s="3">
        <f t="shared" si="70"/>
        <v>8.1981984528213259E-3</v>
      </c>
      <c r="X607" s="3">
        <v>604</v>
      </c>
      <c r="Y607" s="3">
        <f>'Risk Analysis - S01'!V608</f>
        <v>0.20229239858488185</v>
      </c>
      <c r="Z607" s="3">
        <f>'Risk Analysis - S10'!V608</f>
        <v>0.29213504038149873</v>
      </c>
      <c r="AA607" s="3">
        <f>'Risk Analysis - S18'!V608</f>
        <v>0.37193622450342939</v>
      </c>
      <c r="AB607" s="3">
        <f>'Risk Analysis - S20'!V608</f>
        <v>1.2379247280484045</v>
      </c>
    </row>
    <row r="608" spans="17:28" x14ac:dyDescent="0.25">
      <c r="Q608" s="3">
        <v>5.9700000000000397</v>
      </c>
      <c r="R608" s="3">
        <f t="shared" si="71"/>
        <v>0</v>
      </c>
      <c r="S608" s="3">
        <f t="shared" si="68"/>
        <v>0</v>
      </c>
      <c r="T608" s="3">
        <f t="shared" si="69"/>
        <v>0</v>
      </c>
      <c r="U608" s="3">
        <f t="shared" si="70"/>
        <v>8.0420209535942977E-3</v>
      </c>
      <c r="X608" s="3">
        <v>605</v>
      </c>
      <c r="Y608" s="3">
        <f>'Risk Analysis - S01'!V609</f>
        <v>0.25167330941779015</v>
      </c>
      <c r="Z608" s="3">
        <f>'Risk Analysis - S10'!V609</f>
        <v>0.73359501446587938</v>
      </c>
      <c r="AA608" s="3">
        <f>'Risk Analysis - S18'!V609</f>
        <v>0.55517466208852462</v>
      </c>
      <c r="AB608" s="3">
        <f>'Risk Analysis - S20'!V609</f>
        <v>1.8238308038063626</v>
      </c>
    </row>
    <row r="609" spans="17:28" x14ac:dyDescent="0.25">
      <c r="Q609" s="3">
        <v>5.9800000000000404</v>
      </c>
      <c r="R609" s="3">
        <f t="shared" si="71"/>
        <v>0</v>
      </c>
      <c r="S609" s="3">
        <f t="shared" si="68"/>
        <v>0</v>
      </c>
      <c r="T609" s="3">
        <f t="shared" si="69"/>
        <v>0</v>
      </c>
      <c r="U609" s="3">
        <f t="shared" si="70"/>
        <v>7.8884648455340711E-3</v>
      </c>
      <c r="X609" s="3">
        <v>606</v>
      </c>
      <c r="Y609" s="3">
        <f>'Risk Analysis - S01'!V610</f>
        <v>0.37421772021106342</v>
      </c>
      <c r="Z609" s="3">
        <f>'Risk Analysis - S10'!V610</f>
        <v>1.8846572599903468</v>
      </c>
      <c r="AA609" s="3">
        <f>'Risk Analysis - S18'!V610</f>
        <v>1.156489823103457</v>
      </c>
      <c r="AB609" s="3">
        <f>'Risk Analysis - S20'!V610</f>
        <v>4.874209014288156</v>
      </c>
    </row>
    <row r="610" spans="17:28" x14ac:dyDescent="0.25">
      <c r="Q610" s="3">
        <v>5.9900000000000402</v>
      </c>
      <c r="R610" s="3">
        <f t="shared" si="71"/>
        <v>0</v>
      </c>
      <c r="S610" s="3">
        <f t="shared" si="68"/>
        <v>0</v>
      </c>
      <c r="T610" s="3">
        <f t="shared" si="69"/>
        <v>0</v>
      </c>
      <c r="U610" s="3">
        <f t="shared" si="70"/>
        <v>7.7374935959706459E-3</v>
      </c>
      <c r="X610" s="3">
        <v>607</v>
      </c>
      <c r="Y610" s="3">
        <f>'Risk Analysis - S01'!V611</f>
        <v>0.224675855478254</v>
      </c>
      <c r="Z610" s="3">
        <f>'Risk Analysis - S10'!V611</f>
        <v>0.48717038377486221</v>
      </c>
      <c r="AA610" s="3">
        <f>'Risk Analysis - S18'!V611</f>
        <v>0.4416098455270504</v>
      </c>
      <c r="AB610" s="3">
        <f>'Risk Analysis - S20'!V611</f>
        <v>1.4424880060731899</v>
      </c>
    </row>
    <row r="611" spans="17:28" x14ac:dyDescent="0.25">
      <c r="Q611" s="3">
        <v>6.00000000000004</v>
      </c>
      <c r="R611" s="3">
        <f t="shared" si="71"/>
        <v>0</v>
      </c>
      <c r="S611" s="3">
        <f t="shared" si="68"/>
        <v>0</v>
      </c>
      <c r="T611" s="3">
        <f t="shared" si="69"/>
        <v>0</v>
      </c>
      <c r="U611" s="3">
        <f t="shared" si="70"/>
        <v>7.5890710336864453E-3</v>
      </c>
      <c r="X611" s="3">
        <v>608</v>
      </c>
      <c r="Y611" s="3">
        <f>'Risk Analysis - S01'!V612</f>
        <v>0.23663651381612597</v>
      </c>
      <c r="Z611" s="3">
        <f>'Risk Analysis - S10'!V612</f>
        <v>0.59391852392041355</v>
      </c>
      <c r="AA611" s="3">
        <f>'Risk Analysis - S18'!V612</f>
        <v>0.4855203010837057</v>
      </c>
      <c r="AB611" s="3">
        <f>'Risk Analysis - S20'!V612</f>
        <v>1.5380583745548237</v>
      </c>
    </row>
    <row r="612" spans="17:28" x14ac:dyDescent="0.25">
      <c r="Q612" s="3">
        <v>6.0100000000000398</v>
      </c>
      <c r="R612" s="3">
        <f t="shared" si="71"/>
        <v>0</v>
      </c>
      <c r="S612" s="3">
        <f t="shared" si="68"/>
        <v>0</v>
      </c>
      <c r="T612" s="3">
        <f t="shared" si="69"/>
        <v>0</v>
      </c>
      <c r="U612" s="3">
        <f t="shared" si="70"/>
        <v>7.443161348143601E-3</v>
      </c>
      <c r="X612" s="3">
        <v>609</v>
      </c>
      <c r="Y612" s="3">
        <f>'Risk Analysis - S01'!V613</f>
        <v>0.23878200528802226</v>
      </c>
      <c r="Z612" s="3">
        <f>'Risk Analysis - S10'!V613</f>
        <v>0.62167486917937032</v>
      </c>
      <c r="AA612" s="3">
        <f>'Risk Analysis - S18'!V613</f>
        <v>0.5161207936205956</v>
      </c>
      <c r="AB612" s="3">
        <f>'Risk Analysis - S20'!V613</f>
        <v>1.8992837475870443</v>
      </c>
    </row>
    <row r="613" spans="17:28" x14ac:dyDescent="0.25">
      <c r="Q613" s="3">
        <v>6.0200000000000404</v>
      </c>
      <c r="R613" s="3">
        <f t="shared" si="71"/>
        <v>0</v>
      </c>
      <c r="S613" s="3">
        <f t="shared" si="68"/>
        <v>0</v>
      </c>
      <c r="T613" s="3">
        <f t="shared" si="69"/>
        <v>0</v>
      </c>
      <c r="U613" s="3">
        <f t="shared" si="70"/>
        <v>7.2997290886549493E-3</v>
      </c>
      <c r="X613" s="3">
        <v>610</v>
      </c>
      <c r="Y613" s="3">
        <f>'Risk Analysis - S01'!V614</f>
        <v>0.26780348051463598</v>
      </c>
      <c r="Z613" s="3">
        <f>'Risk Analysis - S10'!V614</f>
        <v>0.89525215009837711</v>
      </c>
      <c r="AA613" s="3">
        <f>'Risk Analysis - S18'!V614</f>
        <v>0.66110839798837573</v>
      </c>
      <c r="AB613" s="3">
        <f>'Risk Analysis - S20'!V614</f>
        <v>2.7515858077011828</v>
      </c>
    </row>
    <row r="614" spans="17:28" x14ac:dyDescent="0.25">
      <c r="Q614" s="3">
        <v>6.0300000000000402</v>
      </c>
      <c r="R614" s="3">
        <f t="shared" si="71"/>
        <v>0</v>
      </c>
      <c r="S614" s="3">
        <f t="shared" si="68"/>
        <v>0</v>
      </c>
      <c r="T614" s="3">
        <f t="shared" si="69"/>
        <v>0</v>
      </c>
      <c r="U614" s="3">
        <f t="shared" si="70"/>
        <v>7.1587391634975184E-3</v>
      </c>
      <c r="X614" s="3">
        <v>611</v>
      </c>
      <c r="Y614" s="3">
        <f>'Risk Analysis - S01'!V615</f>
        <v>0.28839943855343148</v>
      </c>
      <c r="Z614" s="3">
        <f>'Risk Analysis - S10'!V615</f>
        <v>1.096880237272611</v>
      </c>
      <c r="AA614" s="3">
        <f>'Risk Analysis - S18'!V615</f>
        <v>0.78373826248975431</v>
      </c>
      <c r="AB614" s="3">
        <f>'Risk Analysis - S20'!V615</f>
        <v>3.9245232090294677</v>
      </c>
    </row>
    <row r="615" spans="17:28" x14ac:dyDescent="0.25">
      <c r="X615" s="3">
        <v>612</v>
      </c>
      <c r="Y615" s="3">
        <f>'Risk Analysis - S01'!V616</f>
        <v>0.27704180013917223</v>
      </c>
      <c r="Z615" s="3">
        <f>'Risk Analysis - S10'!V616</f>
        <v>0.9780144288072059</v>
      </c>
      <c r="AA615" s="3">
        <f>'Risk Analysis - S18'!V616</f>
        <v>0.69584507987104138</v>
      </c>
      <c r="AB615" s="3">
        <f>'Risk Analysis - S20'!V616</f>
        <v>2.7671061981813505</v>
      </c>
    </row>
    <row r="616" spans="17:28" x14ac:dyDescent="0.25">
      <c r="X616" s="3">
        <v>613</v>
      </c>
      <c r="Y616" s="3">
        <f>'Risk Analysis - S01'!V617</f>
        <v>0.29653178722859097</v>
      </c>
      <c r="Z616" s="3">
        <f>'Risk Analysis - S10'!V617</f>
        <v>1.1539178454521943</v>
      </c>
      <c r="AA616" s="3">
        <f>'Risk Analysis - S18'!V617</f>
        <v>0.77256235976255427</v>
      </c>
      <c r="AB616" s="3">
        <f>'Risk Analysis - S20'!V617</f>
        <v>2.8134585872099382</v>
      </c>
    </row>
    <row r="617" spans="17:28" x14ac:dyDescent="0.25">
      <c r="X617" s="3">
        <v>614</v>
      </c>
      <c r="Y617" s="3">
        <f>'Risk Analysis - S01'!V618</f>
        <v>0.25499078333758135</v>
      </c>
      <c r="Z617" s="3">
        <f>'Risk Analysis - S10'!V618</f>
        <v>0.77144761273098506</v>
      </c>
      <c r="AA617" s="3">
        <f>'Risk Analysis - S18'!V618</f>
        <v>0.58911788073738658</v>
      </c>
      <c r="AB617" s="3">
        <f>'Risk Analysis - S20'!V618</f>
        <v>2.2171675104277302</v>
      </c>
    </row>
    <row r="618" spans="17:28" x14ac:dyDescent="0.25">
      <c r="X618" s="3">
        <v>615</v>
      </c>
      <c r="Y618" s="3">
        <f>'Risk Analysis - S01'!V619</f>
        <v>0.28582376497940692</v>
      </c>
      <c r="Z618" s="3">
        <f>'Risk Analysis - S10'!V619</f>
        <v>1.0605008816123316</v>
      </c>
      <c r="AA618" s="3">
        <f>'Risk Analysis - S18'!V619</f>
        <v>0.73893024194157653</v>
      </c>
      <c r="AB618" s="3">
        <f>'Risk Analysis - S20'!V619</f>
        <v>3.0007955473551817</v>
      </c>
    </row>
    <row r="619" spans="17:28" x14ac:dyDescent="0.25">
      <c r="X619" s="3">
        <v>616</v>
      </c>
      <c r="Y619" s="3">
        <f>'Risk Analysis - S01'!V620</f>
        <v>0.33299896278557534</v>
      </c>
      <c r="Z619" s="3">
        <f>'Risk Analysis - S10'!V620</f>
        <v>1.5123873230343632</v>
      </c>
      <c r="AA619" s="3">
        <f>'Risk Analysis - S18'!V620</f>
        <v>0.99356346945547147</v>
      </c>
      <c r="AB619" s="3">
        <f>'Risk Analysis - S20'!V620</f>
        <v>5.1026665559183559</v>
      </c>
    </row>
    <row r="620" spans="17:28" x14ac:dyDescent="0.25">
      <c r="X620" s="3">
        <v>617</v>
      </c>
      <c r="Y620" s="3">
        <f>'Risk Analysis - S01'!V621</f>
        <v>0.27449108593049376</v>
      </c>
      <c r="Z620" s="3">
        <f>'Risk Analysis - S10'!V621</f>
        <v>0.94654749201921751</v>
      </c>
      <c r="AA620" s="3">
        <f>'Risk Analysis - S18'!V621</f>
        <v>0.66350876042471763</v>
      </c>
      <c r="AB620" s="3">
        <f>'Risk Analysis - S20'!V621</f>
        <v>2.2796950853119045</v>
      </c>
    </row>
    <row r="621" spans="17:28" x14ac:dyDescent="0.25">
      <c r="X621" s="3">
        <v>618</v>
      </c>
      <c r="Y621" s="3">
        <f>'Risk Analysis - S01'!V622</f>
        <v>0.28369635559798967</v>
      </c>
      <c r="Z621" s="3">
        <f>'Risk Analysis - S10'!V622</f>
        <v>1.0457875310972142</v>
      </c>
      <c r="AA621" s="3">
        <f>'Risk Analysis - S18'!V622</f>
        <v>0.74240186683395992</v>
      </c>
      <c r="AB621" s="3">
        <f>'Risk Analysis - S20'!V622</f>
        <v>3.2866000602830918</v>
      </c>
    </row>
    <row r="622" spans="17:28" x14ac:dyDescent="0.25">
      <c r="X622" s="3">
        <v>619</v>
      </c>
      <c r="Y622" s="3">
        <f>'Risk Analysis - S01'!V623</f>
        <v>0.3061238418162438</v>
      </c>
      <c r="Z622" s="3">
        <f>'Risk Analysis - S10'!V623</f>
        <v>1.242406257176186</v>
      </c>
      <c r="AA622" s="3">
        <f>'Risk Analysis - S18'!V623</f>
        <v>0.81537968916883441</v>
      </c>
      <c r="AB622" s="3">
        <f>'Risk Analysis - S20'!V623</f>
        <v>2.933961420735812</v>
      </c>
    </row>
    <row r="623" spans="17:28" x14ac:dyDescent="0.25">
      <c r="X623" s="3">
        <v>620</v>
      </c>
      <c r="Y623" s="3">
        <f>'Risk Analysis - S01'!V624</f>
        <v>0.30815538719371754</v>
      </c>
      <c r="Z623" s="3">
        <f>'Risk Analysis - S10'!V624</f>
        <v>1.2579719719118838</v>
      </c>
      <c r="AA623" s="3">
        <f>'Risk Analysis - S18'!V624</f>
        <v>0.81606486935471823</v>
      </c>
      <c r="AB623" s="3">
        <f>'Risk Analysis - S20'!V624</f>
        <v>2.7465843717761875</v>
      </c>
    </row>
    <row r="624" spans="17:28" x14ac:dyDescent="0.25">
      <c r="X624" s="3">
        <v>621</v>
      </c>
      <c r="Y624" s="3">
        <f>'Risk Analysis - S01'!V625</f>
        <v>0.21510723845330132</v>
      </c>
      <c r="Z624" s="3">
        <f>'Risk Analysis - S10'!V625</f>
        <v>0.391946021102695</v>
      </c>
      <c r="AA624" s="3">
        <f>'Risk Analysis - S18'!V625</f>
        <v>0.38054434860386155</v>
      </c>
      <c r="AB624" s="3">
        <f>'Risk Analysis - S20'!V625</f>
        <v>1.0338754619330532</v>
      </c>
    </row>
    <row r="625" spans="24:28" x14ac:dyDescent="0.25">
      <c r="X625" s="3">
        <v>622</v>
      </c>
      <c r="Y625" s="3">
        <f>'Risk Analysis - S01'!V626</f>
        <v>0.2634050853152663</v>
      </c>
      <c r="Z625" s="3">
        <f>'Risk Analysis - S10'!V626</f>
        <v>0.85094476120705886</v>
      </c>
      <c r="AA625" s="3">
        <f>'Risk Analysis - S18'!V626</f>
        <v>0.63162427408342059</v>
      </c>
      <c r="AB625" s="3">
        <f>'Risk Analysis - S20'!V626</f>
        <v>2.4632034126641904</v>
      </c>
    </row>
    <row r="626" spans="24:28" x14ac:dyDescent="0.25">
      <c r="X626" s="3">
        <v>623</v>
      </c>
      <c r="Y626" s="3">
        <f>'Risk Analysis - S01'!V627</f>
        <v>0.27118905439557123</v>
      </c>
      <c r="Z626" s="3">
        <f>'Risk Analysis - S10'!V627</f>
        <v>0.91474339314705322</v>
      </c>
      <c r="AA626" s="3">
        <f>'Risk Analysis - S18'!V627</f>
        <v>0.64522563035495062</v>
      </c>
      <c r="AB626" s="3">
        <f>'Risk Analysis - S20'!V627</f>
        <v>2.1636282674235221</v>
      </c>
    </row>
    <row r="627" spans="24:28" x14ac:dyDescent="0.25">
      <c r="X627" s="3">
        <v>624</v>
      </c>
      <c r="Y627" s="3">
        <f>'Risk Analysis - S01'!V628</f>
        <v>0.31793567318570037</v>
      </c>
      <c r="Z627" s="3">
        <f>'Risk Analysis - S10'!V628</f>
        <v>1.3718401312791275</v>
      </c>
      <c r="AA627" s="3">
        <f>'Risk Analysis - S18'!V628</f>
        <v>0.92213752363592072</v>
      </c>
      <c r="AB627" s="3">
        <f>'Risk Analysis - S20'!V628</f>
        <v>4.6933680449920123</v>
      </c>
    </row>
    <row r="628" spans="24:28" x14ac:dyDescent="0.25">
      <c r="X628" s="3">
        <v>625</v>
      </c>
      <c r="Y628" s="3">
        <f>'Risk Analysis - S01'!V629</f>
        <v>0.32662023219908576</v>
      </c>
      <c r="Z628" s="3">
        <f>'Risk Analysis - S10'!V629</f>
        <v>1.4506015867981565</v>
      </c>
      <c r="AA628" s="3">
        <f>'Risk Analysis - S18'!V629</f>
        <v>0.95732653534777923</v>
      </c>
      <c r="AB628" s="3">
        <f>'Risk Analysis - S20'!V629</f>
        <v>4.7229636459598181</v>
      </c>
    </row>
    <row r="629" spans="24:28" x14ac:dyDescent="0.25">
      <c r="X629" s="3">
        <v>626</v>
      </c>
      <c r="Y629" s="3">
        <f>'Risk Analysis - S01'!V630</f>
        <v>0.36542321442552994</v>
      </c>
      <c r="Z629" s="3">
        <f>'Risk Analysis - S10'!V630</f>
        <v>1.805119574975568</v>
      </c>
      <c r="AA629" s="3">
        <f>'Risk Analysis - S18'!V630</f>
        <v>1.1214384449961357</v>
      </c>
      <c r="AB629" s="3">
        <f>'Risk Analysis - S20'!V630</f>
        <v>4.9410803410422197</v>
      </c>
    </row>
    <row r="630" spans="24:28" x14ac:dyDescent="0.25">
      <c r="X630" s="3">
        <v>627</v>
      </c>
      <c r="Y630" s="3">
        <f>'Risk Analysis - S01'!V631</f>
        <v>0.25102517678984931</v>
      </c>
      <c r="Z630" s="3">
        <f>'Risk Analysis - S10'!V631</f>
        <v>0.72245335885593043</v>
      </c>
      <c r="AA630" s="3">
        <f>'Risk Analysis - S18'!V631</f>
        <v>0.53865315359068866</v>
      </c>
      <c r="AB630" s="3">
        <f>'Risk Analysis - S20'!V631</f>
        <v>1.5972055473165572</v>
      </c>
    </row>
    <row r="631" spans="24:28" x14ac:dyDescent="0.25">
      <c r="X631" s="3">
        <v>628</v>
      </c>
      <c r="Y631" s="3">
        <f>'Risk Analysis - S01'!V632</f>
        <v>0.35095288265497165</v>
      </c>
      <c r="Z631" s="3">
        <f>'Risk Analysis - S10'!V632</f>
        <v>1.6894948521744313</v>
      </c>
      <c r="AA631" s="3">
        <f>'Risk Analysis - S18'!V632</f>
        <v>1.1040109030955918</v>
      </c>
      <c r="AB631" s="3">
        <f>'Risk Analysis - S20'!V632</f>
        <v>6.6242158890292222</v>
      </c>
    </row>
    <row r="632" spans="24:28" x14ac:dyDescent="0.25">
      <c r="X632" s="3">
        <v>629</v>
      </c>
      <c r="Y632" s="3">
        <f>'Risk Analysis - S01'!V633</f>
        <v>0.27915928757520009</v>
      </c>
      <c r="Z632" s="3">
        <f>'Risk Analysis - S10'!V633</f>
        <v>0.98871374585053795</v>
      </c>
      <c r="AA632" s="3">
        <f>'Risk Analysis - S18'!V633</f>
        <v>0.68197428573488572</v>
      </c>
      <c r="AB632" s="3">
        <f>'Risk Analysis - S20'!V633</f>
        <v>2.2944417570677493</v>
      </c>
    </row>
    <row r="633" spans="24:28" x14ac:dyDescent="0.25">
      <c r="X633" s="3">
        <v>630</v>
      </c>
      <c r="Y633" s="3">
        <f>'Risk Analysis - S01'!V634</f>
        <v>0.30086869469120053</v>
      </c>
      <c r="Z633" s="3">
        <f>'Risk Analysis - S10'!V634</f>
        <v>1.19392332897359</v>
      </c>
      <c r="AA633" s="3">
        <f>'Risk Analysis - S18'!V634</f>
        <v>0.79191298390469977</v>
      </c>
      <c r="AB633" s="3">
        <f>'Risk Analysis - S20'!V634</f>
        <v>2.8688809789881158</v>
      </c>
    </row>
    <row r="634" spans="24:28" x14ac:dyDescent="0.25">
      <c r="X634" s="3">
        <v>631</v>
      </c>
      <c r="Y634" s="3">
        <f>'Risk Analysis - S01'!V635</f>
        <v>0.36268194897955564</v>
      </c>
      <c r="Z634" s="3">
        <f>'Risk Analysis - S10'!V635</f>
        <v>1.789834643957428</v>
      </c>
      <c r="AA634" s="3">
        <f>'Risk Analysis - S18'!V635</f>
        <v>1.1356104037774</v>
      </c>
      <c r="AB634" s="3">
        <f>'Risk Analysis - S20'!V635</f>
        <v>5.9518316133236793</v>
      </c>
    </row>
    <row r="635" spans="24:28" x14ac:dyDescent="0.25">
      <c r="X635" s="3">
        <v>632</v>
      </c>
      <c r="Y635" s="3">
        <f>'Risk Analysis - S01'!V636</f>
        <v>0.28353466360333662</v>
      </c>
      <c r="Z635" s="3">
        <f>'Risk Analysis - S10'!V636</f>
        <v>1.0417945513089188</v>
      </c>
      <c r="AA635" s="3">
        <f>'Risk Analysis - S18'!V636</f>
        <v>0.73507689197490278</v>
      </c>
      <c r="AB635" s="3">
        <f>'Risk Analysis - S20'!V636</f>
        <v>3.1184862073301454</v>
      </c>
    </row>
    <row r="636" spans="24:28" x14ac:dyDescent="0.25">
      <c r="X636" s="3">
        <v>633</v>
      </c>
      <c r="Y636" s="3">
        <f>'Risk Analysis - S01'!V637</f>
        <v>0.25086945357259466</v>
      </c>
      <c r="Z636" s="3">
        <f>'Risk Analysis - S10'!V637</f>
        <v>0.72118181013090077</v>
      </c>
      <c r="AA636" s="3">
        <f>'Risk Analysis - S18'!V637</f>
        <v>0.53839367686997919</v>
      </c>
      <c r="AB636" s="3">
        <f>'Risk Analysis - S20'!V637</f>
        <v>1.6017162462104999</v>
      </c>
    </row>
    <row r="637" spans="24:28" x14ac:dyDescent="0.25">
      <c r="X637" s="3">
        <v>634</v>
      </c>
      <c r="Y637" s="3">
        <f>'Risk Analysis - S01'!V638</f>
        <v>0.1962423778450883</v>
      </c>
      <c r="Z637" s="3">
        <f>'Risk Analysis - S10'!V638</f>
        <v>0.22363376799314283</v>
      </c>
      <c r="AA637" s="3">
        <f>'Risk Analysis - S18'!V638</f>
        <v>0.31143333211404822</v>
      </c>
      <c r="AB637" s="3">
        <f>'Risk Analysis - S20'!V638</f>
        <v>0.70606400452364204</v>
      </c>
    </row>
    <row r="638" spans="24:28" x14ac:dyDescent="0.25">
      <c r="X638" s="3">
        <v>635</v>
      </c>
      <c r="Y638" s="3">
        <f>'Risk Analysis - S01'!V639</f>
        <v>0.27178877970852877</v>
      </c>
      <c r="Z638" s="3">
        <f>'Risk Analysis - S10'!V639</f>
        <v>0.93101670500994438</v>
      </c>
      <c r="AA638" s="3">
        <f>'Risk Analysis - S18'!V639</f>
        <v>0.67625681665743831</v>
      </c>
      <c r="AB638" s="3">
        <f>'Risk Analysis - S20'!V639</f>
        <v>2.7646198538397182</v>
      </c>
    </row>
    <row r="639" spans="24:28" x14ac:dyDescent="0.25">
      <c r="X639" s="3">
        <v>636</v>
      </c>
      <c r="Y639" s="3">
        <f>'Risk Analysis - S01'!V640</f>
        <v>0.32011714709425232</v>
      </c>
      <c r="Z639" s="3">
        <f>'Risk Analysis - S10'!V640</f>
        <v>1.3834608237183839</v>
      </c>
      <c r="AA639" s="3">
        <f>'Risk Analysis - S18'!V640</f>
        <v>0.90942638449626756</v>
      </c>
      <c r="AB639" s="3">
        <f>'Risk Analysis - S20'!V640</f>
        <v>4.0082058202744184</v>
      </c>
    </row>
    <row r="640" spans="24:28" x14ac:dyDescent="0.25">
      <c r="X640" s="3">
        <v>637</v>
      </c>
      <c r="Y640" s="3">
        <f>'Risk Analysis - S01'!V641</f>
        <v>0.23756230873239367</v>
      </c>
      <c r="Z640" s="3">
        <f>'Risk Analysis - S10'!V641</f>
        <v>0.61456987174103161</v>
      </c>
      <c r="AA640" s="3">
        <f>'Risk Analysis - S18'!V641</f>
        <v>0.52162358667198272</v>
      </c>
      <c r="AB640" s="3">
        <f>'Risk Analysis - S20'!V641</f>
        <v>2.057299223633041</v>
      </c>
    </row>
    <row r="641" spans="24:28" x14ac:dyDescent="0.25">
      <c r="X641" s="3">
        <v>638</v>
      </c>
      <c r="Y641" s="3">
        <f>'Risk Analysis - S01'!V642</f>
        <v>0.32436121689623548</v>
      </c>
      <c r="Z641" s="3">
        <f>'Risk Analysis - S10'!V642</f>
        <v>1.4147239778083698</v>
      </c>
      <c r="AA641" s="3">
        <f>'Risk Analysis - S18'!V642</f>
        <v>0.90754491524984948</v>
      </c>
      <c r="AB641" s="3">
        <f>'Risk Analysis - S20'!V642</f>
        <v>3.4424801151555235</v>
      </c>
    </row>
    <row r="642" spans="24:28" x14ac:dyDescent="0.25">
      <c r="X642" s="3">
        <v>639</v>
      </c>
      <c r="Y642" s="3">
        <f>'Risk Analysis - S01'!V643</f>
        <v>0.2356304207454665</v>
      </c>
      <c r="Z642" s="3">
        <f>'Risk Analysis - S10'!V643</f>
        <v>0.5827995736927436</v>
      </c>
      <c r="AA642" s="3">
        <f>'Risk Analysis - S18'!V643</f>
        <v>0.47617835080173493</v>
      </c>
      <c r="AB642" s="3">
        <f>'Risk Analysis - S20'!V643</f>
        <v>1.4532662102481793</v>
      </c>
    </row>
    <row r="643" spans="24:28" x14ac:dyDescent="0.25">
      <c r="X643" s="3">
        <v>640</v>
      </c>
      <c r="Y643" s="3">
        <f>'Risk Analysis - S01'!V644</f>
        <v>0.23357140022158326</v>
      </c>
      <c r="Z643" s="3">
        <f>'Risk Analysis - S10'!V644</f>
        <v>0.57788424059073384</v>
      </c>
      <c r="AA643" s="3">
        <f>'Risk Analysis - S18'!V644</f>
        <v>0.50415521604184765</v>
      </c>
      <c r="AB643" s="3">
        <f>'Risk Analysis - S20'!V644</f>
        <v>1.9744477646407639</v>
      </c>
    </row>
    <row r="644" spans="24:28" x14ac:dyDescent="0.25">
      <c r="X644" s="3">
        <v>641</v>
      </c>
      <c r="Y644" s="3">
        <f>'Risk Analysis - S01'!V645</f>
        <v>0.26355748514160121</v>
      </c>
      <c r="Z644" s="3">
        <f>'Risk Analysis - S10'!V645</f>
        <v>0.84412026737124157</v>
      </c>
      <c r="AA644" s="3">
        <f>'Risk Analysis - S18'!V645</f>
        <v>0.61057738293193087</v>
      </c>
      <c r="AB644" s="3">
        <f>'Risk Analysis - S20'!V645</f>
        <v>2.0443103053422429</v>
      </c>
    </row>
    <row r="645" spans="24:28" x14ac:dyDescent="0.25">
      <c r="X645" s="3">
        <v>642</v>
      </c>
      <c r="Y645" s="3">
        <f>'Risk Analysis - S01'!V646</f>
        <v>0.21451712480551066</v>
      </c>
      <c r="Z645" s="3">
        <f>'Risk Analysis - S10'!V646</f>
        <v>0.37908202156959553</v>
      </c>
      <c r="AA645" s="3">
        <f>'Risk Analysis - S18'!V646</f>
        <v>0.35832212000322844</v>
      </c>
      <c r="AB645" s="3">
        <f>'Risk Analysis - S20'!V646</f>
        <v>0.83563814901568079</v>
      </c>
    </row>
    <row r="646" spans="24:28" x14ac:dyDescent="0.25">
      <c r="X646" s="3">
        <v>643</v>
      </c>
      <c r="Y646" s="3">
        <f>'Risk Analysis - S01'!V647</f>
        <v>0.21534627761680383</v>
      </c>
      <c r="Z646" s="3">
        <f>'Risk Analysis - S10'!V647</f>
        <v>0.39313884447303044</v>
      </c>
      <c r="AA646" s="3">
        <f>'Risk Analysis - S18'!V647</f>
        <v>0.37893889660603114</v>
      </c>
      <c r="AB646" s="3">
        <f>'Risk Analysis - S20'!V647</f>
        <v>1.0112042820909473</v>
      </c>
    </row>
    <row r="647" spans="24:28" x14ac:dyDescent="0.25">
      <c r="X647" s="3">
        <v>644</v>
      </c>
      <c r="Y647" s="3">
        <f>'Risk Analysis - S01'!V648</f>
        <v>0.31368524086146155</v>
      </c>
      <c r="Z647" s="3">
        <f>'Risk Analysis - S10'!V648</f>
        <v>1.3272276365895035</v>
      </c>
      <c r="AA647" s="3">
        <f>'Risk Analysis - S18'!V648</f>
        <v>0.88890506821949233</v>
      </c>
      <c r="AB647" s="3">
        <f>'Risk Analysis - S20'!V648</f>
        <v>4.1606704697047538</v>
      </c>
    </row>
    <row r="648" spans="24:28" x14ac:dyDescent="0.25">
      <c r="X648" s="3">
        <v>645</v>
      </c>
      <c r="Y648" s="3">
        <f>'Risk Analysis - S01'!V649</f>
        <v>0.25838510440463075</v>
      </c>
      <c r="Z648" s="3">
        <f>'Risk Analysis - S10'!V649</f>
        <v>0.78747907700368669</v>
      </c>
      <c r="AA648" s="3">
        <f>'Risk Analysis - S18'!V649</f>
        <v>0.56392778417434786</v>
      </c>
      <c r="AB648" s="3">
        <f>'Risk Analysis - S20'!V649</f>
        <v>1.5748936249639196</v>
      </c>
    </row>
    <row r="649" spans="24:28" x14ac:dyDescent="0.25">
      <c r="X649" s="3">
        <v>646</v>
      </c>
      <c r="Y649" s="3">
        <f>'Risk Analysis - S01'!V650</f>
        <v>0.27894879692348135</v>
      </c>
      <c r="Z649" s="3">
        <f>'Risk Analysis - S10'!V650</f>
        <v>0.99908980293957594</v>
      </c>
      <c r="AA649" s="3">
        <f>'Risk Analysis - S18'!V650</f>
        <v>0.71355222000811425</v>
      </c>
      <c r="AB649" s="3">
        <f>'Risk Analysis - S20'!V650</f>
        <v>3.0134999987103424</v>
      </c>
    </row>
    <row r="650" spans="24:28" x14ac:dyDescent="0.25">
      <c r="X650" s="3">
        <v>647</v>
      </c>
      <c r="Y650" s="3">
        <f>'Risk Analysis - S01'!V651</f>
        <v>0.2335432841613454</v>
      </c>
      <c r="Z650" s="3">
        <f>'Risk Analysis - S10'!V651</f>
        <v>0.56111349916007103</v>
      </c>
      <c r="AA650" s="3">
        <f>'Risk Analysis - S18'!V651</f>
        <v>0.46044191623893294</v>
      </c>
      <c r="AB650" s="3">
        <f>'Risk Analysis - S20'!V651</f>
        <v>1.3337716821542946</v>
      </c>
    </row>
    <row r="651" spans="24:28" x14ac:dyDescent="0.25">
      <c r="X651" s="3">
        <v>648</v>
      </c>
      <c r="Y651" s="3">
        <f>'Risk Analysis - S01'!V652</f>
        <v>0.27906722429887876</v>
      </c>
      <c r="Z651" s="3">
        <f>'Risk Analysis - S10'!V652</f>
        <v>0.99404775926852185</v>
      </c>
      <c r="AA651" s="3">
        <f>'Risk Analysis - S18'!V652</f>
        <v>0.69788645030814644</v>
      </c>
      <c r="AB651" s="3">
        <f>'Risk Analysis - S20'!V652</f>
        <v>2.642260851206697</v>
      </c>
    </row>
    <row r="652" spans="24:28" x14ac:dyDescent="0.25">
      <c r="X652" s="3">
        <v>649</v>
      </c>
      <c r="Y652" s="3">
        <f>'Risk Analysis - S01'!V653</f>
        <v>0.23981562085090322</v>
      </c>
      <c r="Z652" s="3">
        <f>'Risk Analysis - S10'!V653</f>
        <v>0.62496361431007852</v>
      </c>
      <c r="AA652" s="3">
        <f>'Risk Analysis - S18'!V653</f>
        <v>0.50424464517236578</v>
      </c>
      <c r="AB652" s="3">
        <f>'Risk Analysis - S20'!V653</f>
        <v>1.6596052585858567</v>
      </c>
    </row>
    <row r="653" spans="24:28" x14ac:dyDescent="0.25">
      <c r="X653" s="3">
        <v>650</v>
      </c>
      <c r="Y653" s="3">
        <f>'Risk Analysis - S01'!V654</f>
        <v>0.23618620429030029</v>
      </c>
      <c r="Z653" s="3">
        <f>'Risk Analysis - S10'!V654</f>
        <v>0.59534581650586849</v>
      </c>
      <c r="AA653" s="3">
        <f>'Risk Analysis - S18'!V654</f>
        <v>0.49824454942499741</v>
      </c>
      <c r="AB653" s="3">
        <f>'Risk Analysis - S20'!V654</f>
        <v>1.7481301866990804</v>
      </c>
    </row>
    <row r="654" spans="24:28" x14ac:dyDescent="0.25">
      <c r="X654" s="3">
        <v>651</v>
      </c>
      <c r="Y654" s="3">
        <f>'Risk Analysis - S01'!V655</f>
        <v>0.21926367497797164</v>
      </c>
      <c r="Z654" s="3">
        <f>'Risk Analysis - S10'!V655</f>
        <v>0.42792547135860032</v>
      </c>
      <c r="AA654" s="3">
        <f>'Risk Analysis - S18'!V655</f>
        <v>0.39285624308073169</v>
      </c>
      <c r="AB654" s="3">
        <f>'Risk Analysis - S20'!V655</f>
        <v>1.0471118102958663</v>
      </c>
    </row>
    <row r="655" spans="24:28" x14ac:dyDescent="0.25">
      <c r="X655" s="3">
        <v>652</v>
      </c>
      <c r="Y655" s="3">
        <f>'Risk Analysis - S01'!V656</f>
        <v>0.29909242611176512</v>
      </c>
      <c r="Z655" s="3">
        <f>'Risk Analysis - S10'!V656</f>
        <v>1.174245570806046</v>
      </c>
      <c r="AA655" s="3">
        <f>'Risk Analysis - S18'!V656</f>
        <v>0.77529525696073021</v>
      </c>
      <c r="AB655" s="3">
        <f>'Risk Analysis - S20'!V656</f>
        <v>2.6373743981021218</v>
      </c>
    </row>
    <row r="656" spans="24:28" x14ac:dyDescent="0.25">
      <c r="X656" s="3">
        <v>653</v>
      </c>
      <c r="Y656" s="3">
        <f>'Risk Analysis - S01'!V657</f>
        <v>0.25667581803962625</v>
      </c>
      <c r="Z656" s="3">
        <f>'Risk Analysis - S10'!V657</f>
        <v>0.78155551655922684</v>
      </c>
      <c r="AA656" s="3">
        <f>'Risk Analysis - S18'!V657</f>
        <v>0.58228706106998529</v>
      </c>
      <c r="AB656" s="3">
        <f>'Risk Analysis - S20'!V657</f>
        <v>1.9839861512565875</v>
      </c>
    </row>
    <row r="657" spans="24:28" x14ac:dyDescent="0.25">
      <c r="X657" s="3">
        <v>654</v>
      </c>
      <c r="Y657" s="3">
        <f>'Risk Analysis - S01'!V658</f>
        <v>0.23325727036199234</v>
      </c>
      <c r="Z657" s="3">
        <f>'Risk Analysis - S10'!V658</f>
        <v>0.56645123931462127</v>
      </c>
      <c r="AA657" s="3">
        <f>'Risk Analysis - S18'!V658</f>
        <v>0.48022147876525584</v>
      </c>
      <c r="AB657" s="3">
        <f>'Risk Analysis - S20'!V658</f>
        <v>1.617367804640234</v>
      </c>
    </row>
    <row r="658" spans="24:28" x14ac:dyDescent="0.25">
      <c r="X658" s="3">
        <v>655</v>
      </c>
      <c r="Y658" s="3">
        <f>'Risk Analysis - S01'!V659</f>
        <v>0.25741161369275245</v>
      </c>
      <c r="Z658" s="3">
        <f>'Risk Analysis - S10'!V659</f>
        <v>0.78658442363702952</v>
      </c>
      <c r="AA658" s="3">
        <f>'Risk Analysis - S18'!V659</f>
        <v>0.58092816694481597</v>
      </c>
      <c r="AB658" s="3">
        <f>'Risk Analysis - S20'!V659</f>
        <v>1.9139670862347726</v>
      </c>
    </row>
    <row r="659" spans="24:28" x14ac:dyDescent="0.25">
      <c r="X659" s="3">
        <v>656</v>
      </c>
      <c r="Y659" s="3">
        <f>'Risk Analysis - S01'!V660</f>
        <v>0.33195385588068094</v>
      </c>
      <c r="Z659" s="3">
        <f>'Risk Analysis - S10'!V660</f>
        <v>1.4996865654705167</v>
      </c>
      <c r="AA659" s="3">
        <f>'Risk Analysis - S18'!V660</f>
        <v>0.98082172146543833</v>
      </c>
      <c r="AB659" s="3">
        <f>'Risk Analysis - S20'!V660</f>
        <v>4.7993353360886912</v>
      </c>
    </row>
    <row r="660" spans="24:28" x14ac:dyDescent="0.25">
      <c r="X660" s="3">
        <v>657</v>
      </c>
      <c r="Y660" s="3">
        <f>'Risk Analysis - S01'!V661</f>
        <v>0.23503903204032098</v>
      </c>
      <c r="Z660" s="3">
        <f>'Risk Analysis - S10'!V661</f>
        <v>0.58468732704625914</v>
      </c>
      <c r="AA660" s="3">
        <f>'Risk Analysis - S18'!V661</f>
        <v>0.49292413437798926</v>
      </c>
      <c r="AB660" s="3">
        <f>'Risk Analysis - S20'!V661</f>
        <v>1.7226523015879198</v>
      </c>
    </row>
    <row r="661" spans="24:28" x14ac:dyDescent="0.25">
      <c r="X661" s="3">
        <v>658</v>
      </c>
      <c r="Y661" s="3">
        <f>'Risk Analysis - S01'!V662</f>
        <v>0.28397720090131473</v>
      </c>
      <c r="Z661" s="3">
        <f>'Risk Analysis - S10'!V662</f>
        <v>1.0351707047863807</v>
      </c>
      <c r="AA661" s="3">
        <f>'Risk Analysis - S18'!V662</f>
        <v>0.70878902213016759</v>
      </c>
      <c r="AB661" s="3">
        <f>'Risk Analysis - S20'!V662</f>
        <v>2.4705336816533534</v>
      </c>
    </row>
    <row r="662" spans="24:28" x14ac:dyDescent="0.25">
      <c r="X662" s="3">
        <v>659</v>
      </c>
      <c r="Y662" s="3">
        <f>'Risk Analysis - S01'!V663</f>
        <v>0.26077509766756413</v>
      </c>
      <c r="Z662" s="3">
        <f>'Risk Analysis - S10'!V663</f>
        <v>0.80777762754497306</v>
      </c>
      <c r="AA662" s="3">
        <f>'Risk Analysis - S18'!V663</f>
        <v>0.56997770306828821</v>
      </c>
      <c r="AB662" s="3">
        <f>'Risk Analysis - S20'!V663</f>
        <v>1.5301719741051065</v>
      </c>
    </row>
    <row r="663" spans="24:28" x14ac:dyDescent="0.25">
      <c r="X663" s="3">
        <v>660</v>
      </c>
      <c r="Y663" s="3">
        <f>'Risk Analysis - S01'!V664</f>
        <v>0.24971014238614916</v>
      </c>
      <c r="Z663" s="3">
        <f>'Risk Analysis - S10'!V664</f>
        <v>0.73731729400170809</v>
      </c>
      <c r="AA663" s="3">
        <f>'Risk Analysis - S18'!V664</f>
        <v>0.6040471993194193</v>
      </c>
      <c r="AB663" s="3">
        <f>'Risk Analysis - S20'!V664</f>
        <v>2.8875208740994145</v>
      </c>
    </row>
    <row r="664" spans="24:28" x14ac:dyDescent="0.25">
      <c r="X664" s="3">
        <v>661</v>
      </c>
      <c r="Y664" s="3">
        <f>'Risk Analysis - S01'!V665</f>
        <v>0.28702023692192036</v>
      </c>
      <c r="Z664" s="3">
        <f>'Risk Analysis - S10'!V665</f>
        <v>1.0640291503802883</v>
      </c>
      <c r="AA664" s="3">
        <f>'Risk Analysis - S18'!V665</f>
        <v>0.72444728786018975</v>
      </c>
      <c r="AB664" s="3">
        <f>'Risk Analysis - S20'!V665</f>
        <v>2.5567403669462219</v>
      </c>
    </row>
    <row r="665" spans="24:28" x14ac:dyDescent="0.25">
      <c r="X665" s="3">
        <v>662</v>
      </c>
      <c r="Y665" s="3">
        <f>'Risk Analysis - S01'!V666</f>
        <v>0.27141628505789145</v>
      </c>
      <c r="Z665" s="3">
        <f>'Risk Analysis - S10'!V666</f>
        <v>0.92386246489969637</v>
      </c>
      <c r="AA665" s="3">
        <f>'Risk Analysis - S18'!V666</f>
        <v>0.66477927661790415</v>
      </c>
      <c r="AB665" s="3">
        <f>'Risk Analysis - S20'!V666</f>
        <v>2.5442738998505452</v>
      </c>
    </row>
    <row r="666" spans="24:28" x14ac:dyDescent="0.25">
      <c r="X666" s="3">
        <v>663</v>
      </c>
      <c r="Y666" s="3">
        <f>'Risk Analysis - S01'!V667</f>
        <v>0.22181641910305833</v>
      </c>
      <c r="Z666" s="3">
        <f>'Risk Analysis - S10'!V667</f>
        <v>0.46755535442605878</v>
      </c>
      <c r="AA666" s="3">
        <f>'Risk Analysis - S18'!V667</f>
        <v>0.44670127369077944</v>
      </c>
      <c r="AB666" s="3">
        <f>'Risk Analysis - S20'!V667</f>
        <v>1.6238454190742768</v>
      </c>
    </row>
    <row r="667" spans="24:28" x14ac:dyDescent="0.25">
      <c r="X667" s="3">
        <v>664</v>
      </c>
      <c r="Y667" s="3">
        <f>'Risk Analysis - S01'!V668</f>
        <v>0.26026180146158012</v>
      </c>
      <c r="Z667" s="3">
        <f>'Risk Analysis - S10'!V668</f>
        <v>0.82124966585531323</v>
      </c>
      <c r="AA667" s="3">
        <f>'Risk Analysis - S18'!V668</f>
        <v>0.61575123446214197</v>
      </c>
      <c r="AB667" s="3">
        <f>'Risk Analysis - S20'!V668</f>
        <v>2.3707708535634131</v>
      </c>
    </row>
    <row r="668" spans="24:28" x14ac:dyDescent="0.25">
      <c r="X668" s="3">
        <v>665</v>
      </c>
      <c r="Y668" s="3">
        <f>'Risk Analysis - S01'!V669</f>
        <v>0.212140493913161</v>
      </c>
      <c r="Z668" s="3">
        <f>'Risk Analysis - S10'!V669</f>
        <v>0.36432130491877346</v>
      </c>
      <c r="AA668" s="3">
        <f>'Risk Analysis - S18'!V669</f>
        <v>0.36662557139046587</v>
      </c>
      <c r="AB668" s="3">
        <f>'Risk Analysis - S20'!V669</f>
        <v>0.96751305993676262</v>
      </c>
    </row>
    <row r="669" spans="24:28" x14ac:dyDescent="0.25">
      <c r="X669" s="3">
        <v>666</v>
      </c>
      <c r="Y669" s="3">
        <f>'Risk Analysis - S01'!V670</f>
        <v>0.22649426344815662</v>
      </c>
      <c r="Z669" s="3">
        <f>'Risk Analysis - S10'!V670</f>
        <v>0.50073615175981045</v>
      </c>
      <c r="AA669" s="3">
        <f>'Risk Analysis - S18'!V670</f>
        <v>0.44125460964822422</v>
      </c>
      <c r="AB669" s="3">
        <f>'Risk Analysis - S20'!V670</f>
        <v>1.3681969056000445</v>
      </c>
    </row>
    <row r="670" spans="24:28" x14ac:dyDescent="0.25">
      <c r="X670" s="3">
        <v>667</v>
      </c>
      <c r="Y670" s="3">
        <f>'Risk Analysis - S01'!V671</f>
        <v>0.21973551961136792</v>
      </c>
      <c r="Z670" s="3">
        <f>'Risk Analysis - S10'!V671</f>
        <v>0.44493081343495777</v>
      </c>
      <c r="AA670" s="3">
        <f>'Risk Analysis - S18'!V671</f>
        <v>0.428363361321276</v>
      </c>
      <c r="AB670" s="3">
        <f>'Risk Analysis - S20'!V671</f>
        <v>1.4508436820847008</v>
      </c>
    </row>
    <row r="671" spans="24:28" x14ac:dyDescent="0.25">
      <c r="X671" s="3">
        <v>668</v>
      </c>
      <c r="Y671" s="3">
        <f>'Risk Analysis - S01'!V672</f>
        <v>0.28646216573417937</v>
      </c>
      <c r="Z671" s="3">
        <f>'Risk Analysis - S10'!V672</f>
        <v>1.0670034565590536</v>
      </c>
      <c r="AA671" s="3">
        <f>'Risk Analysis - S18'!V672</f>
        <v>0.74339875989451343</v>
      </c>
      <c r="AB671" s="3">
        <f>'Risk Analysis - S20'!V672</f>
        <v>3.050552641406505</v>
      </c>
    </row>
    <row r="672" spans="24:28" x14ac:dyDescent="0.25">
      <c r="X672" s="3">
        <v>669</v>
      </c>
      <c r="Y672" s="3">
        <f>'Risk Analysis - S01'!V673</f>
        <v>0.31780712269949118</v>
      </c>
      <c r="Z672" s="3">
        <f>'Risk Analysis - S10'!V673</f>
        <v>1.3590382885115977</v>
      </c>
      <c r="AA672" s="3">
        <f>'Risk Analysis - S18'!V673</f>
        <v>0.8908991654294991</v>
      </c>
      <c r="AB672" s="3">
        <f>'Risk Analysis - S20'!V673</f>
        <v>3.7270973499944708</v>
      </c>
    </row>
    <row r="673" spans="24:28" x14ac:dyDescent="0.25">
      <c r="X673" s="3">
        <v>670</v>
      </c>
      <c r="Y673" s="3">
        <f>'Risk Analysis - S01'!V674</f>
        <v>0.22821835462224691</v>
      </c>
      <c r="Z673" s="3">
        <f>'Risk Analysis - S10'!V674</f>
        <v>0.50792845786775276</v>
      </c>
      <c r="AA673" s="3">
        <f>'Risk Analysis - S18'!V674</f>
        <v>0.42595019259691003</v>
      </c>
      <c r="AB673" s="3">
        <f>'Risk Analysis - S20'!V674</f>
        <v>1.1204280073986166</v>
      </c>
    </row>
    <row r="674" spans="24:28" x14ac:dyDescent="0.25">
      <c r="X674" s="3">
        <v>671</v>
      </c>
      <c r="Y674" s="3">
        <f>'Risk Analysis - S01'!V675</f>
        <v>0.22450138921318194</v>
      </c>
      <c r="Z674" s="3">
        <f>'Risk Analysis - S10'!V675</f>
        <v>0.48444971120629049</v>
      </c>
      <c r="AA674" s="3">
        <f>'Risk Analysis - S18'!V675</f>
        <v>0.4378976639353413</v>
      </c>
      <c r="AB674" s="3">
        <f>'Risk Analysis - S20'!V675</f>
        <v>1.4005320865648174</v>
      </c>
    </row>
    <row r="675" spans="24:28" x14ac:dyDescent="0.25">
      <c r="X675" s="3">
        <v>672</v>
      </c>
      <c r="Y675" s="3">
        <f>'Risk Analysis - S01'!V676</f>
        <v>0.27427502121739494</v>
      </c>
      <c r="Z675" s="3">
        <f>'Risk Analysis - S10'!V676</f>
        <v>0.95179911871894463</v>
      </c>
      <c r="AA675" s="3">
        <f>'Risk Analysis - S18'!V676</f>
        <v>0.68166974948581704</v>
      </c>
      <c r="AB675" s="3">
        <f>'Risk Analysis - S20'!V676</f>
        <v>2.6806745738051148</v>
      </c>
    </row>
    <row r="676" spans="24:28" x14ac:dyDescent="0.25">
      <c r="X676" s="3">
        <v>673</v>
      </c>
      <c r="Y676" s="3">
        <f>'Risk Analysis - S01'!V677</f>
        <v>0.25579236577558345</v>
      </c>
      <c r="Z676" s="3">
        <f>'Risk Analysis - S10'!V677</f>
        <v>0.7780930890631016</v>
      </c>
      <c r="AA676" s="3">
        <f>'Risk Analysis - S18'!V677</f>
        <v>0.59071805315810688</v>
      </c>
      <c r="AB676" s="3">
        <f>'Risk Analysis - S20'!V677</f>
        <v>2.1942899089027463</v>
      </c>
    </row>
    <row r="677" spans="24:28" x14ac:dyDescent="0.25">
      <c r="X677" s="3">
        <v>674</v>
      </c>
      <c r="Y677" s="3">
        <f>'Risk Analysis - S01'!V678</f>
        <v>0.31943320457174951</v>
      </c>
      <c r="Z677" s="3">
        <f>'Risk Analysis - S10'!V678</f>
        <v>1.3742262992288574</v>
      </c>
      <c r="AA677" s="3">
        <f>'Risk Analysis - S18'!V678</f>
        <v>0.89865168412987317</v>
      </c>
      <c r="AB677" s="3">
        <f>'Risk Analysis - S20'!V678</f>
        <v>3.7643554951893323</v>
      </c>
    </row>
    <row r="678" spans="24:28" x14ac:dyDescent="0.25">
      <c r="X678" s="3">
        <v>675</v>
      </c>
      <c r="Y678" s="3">
        <f>'Risk Analysis - S01'!V679</f>
        <v>0.26497469753929215</v>
      </c>
      <c r="Z678" s="3">
        <f>'Risk Analysis - S10'!V679</f>
        <v>0.87022641813948953</v>
      </c>
      <c r="AA678" s="3">
        <f>'Risk Analysis - S18'!V679</f>
        <v>0.6513066180850744</v>
      </c>
      <c r="AB678" s="3">
        <f>'Risk Analysis - S20'!V679</f>
        <v>2.7606710944858843</v>
      </c>
    </row>
    <row r="679" spans="24:28" x14ac:dyDescent="0.25">
      <c r="X679" s="3">
        <v>676</v>
      </c>
      <c r="Y679" s="3">
        <f>'Risk Analysis - S01'!V680</f>
        <v>0.25814647750622804</v>
      </c>
      <c r="Z679" s="3">
        <f>'Risk Analysis - S10'!V680</f>
        <v>0.80762084530919265</v>
      </c>
      <c r="AA679" s="3">
        <f>'Risk Analysis - S18'!V680</f>
        <v>0.62184550133712901</v>
      </c>
      <c r="AB679" s="3">
        <f>'Risk Analysis - S20'!V680</f>
        <v>2.6484315115941457</v>
      </c>
    </row>
    <row r="680" spans="24:28" x14ac:dyDescent="0.25">
      <c r="X680" s="3">
        <v>677</v>
      </c>
      <c r="Y680" s="3">
        <f>'Risk Analysis - S01'!V681</f>
        <v>0.2316431261978133</v>
      </c>
      <c r="Z680" s="3">
        <f>'Risk Analysis - S10'!V681</f>
        <v>0.54357718104306008</v>
      </c>
      <c r="AA680" s="3">
        <f>'Risk Analysis - S18'!V681</f>
        <v>0.45194138997418376</v>
      </c>
      <c r="AB680" s="3">
        <f>'Risk Analysis - S20'!V681</f>
        <v>1.3027264402915155</v>
      </c>
    </row>
    <row r="681" spans="24:28" x14ac:dyDescent="0.25">
      <c r="X681" s="3">
        <v>678</v>
      </c>
      <c r="Y681" s="3">
        <f>'Risk Analysis - S01'!V682</f>
        <v>0.32341275366986721</v>
      </c>
      <c r="Z681" s="3">
        <f>'Risk Analysis - S10'!V682</f>
        <v>1.4088751550435541</v>
      </c>
      <c r="AA681" s="3">
        <f>'Risk Analysis - S18'!V682</f>
        <v>0.91096917256374066</v>
      </c>
      <c r="AB681" s="3">
        <f>'Risk Analysis - S20'!V682</f>
        <v>3.6553182016649832</v>
      </c>
    </row>
    <row r="682" spans="24:28" x14ac:dyDescent="0.25">
      <c r="X682" s="3">
        <v>679</v>
      </c>
      <c r="Y682" s="3">
        <f>'Risk Analysis - S01'!V683</f>
        <v>0.21560334591808633</v>
      </c>
      <c r="Z682" s="3">
        <f>'Risk Analysis - S10'!V683</f>
        <v>0.3893919064956467</v>
      </c>
      <c r="AA682" s="3">
        <f>'Risk Analysis - S18'!V683</f>
        <v>0.36393454742466369</v>
      </c>
      <c r="AB682" s="3">
        <f>'Risk Analysis - S20'!V683</f>
        <v>0.86071895700660628</v>
      </c>
    </row>
    <row r="683" spans="24:28" x14ac:dyDescent="0.25">
      <c r="X683" s="3">
        <v>680</v>
      </c>
      <c r="Y683" s="3">
        <f>'Risk Analysis - S01'!V684</f>
        <v>0.31379475597242973</v>
      </c>
      <c r="Z683" s="3">
        <f>'Risk Analysis - S10'!V684</f>
        <v>1.3181114359896533</v>
      </c>
      <c r="AA683" s="3">
        <f>'Risk Analysis - S18'!V684</f>
        <v>0.86266132945081531</v>
      </c>
      <c r="AB683" s="3">
        <f>'Risk Analysis - S20'!V684</f>
        <v>3.3770059464965176</v>
      </c>
    </row>
    <row r="684" spans="24:28" x14ac:dyDescent="0.25">
      <c r="X684" s="3">
        <v>681</v>
      </c>
      <c r="Y684" s="3">
        <f>'Risk Analysis - S01'!V685</f>
        <v>0.20342363096807928</v>
      </c>
      <c r="Z684" s="3">
        <f>'Risk Analysis - S10'!V685</f>
        <v>0.28544350775995037</v>
      </c>
      <c r="AA684" s="3">
        <f>'Risk Analysis - S18'!V685</f>
        <v>0.3317719392050047</v>
      </c>
      <c r="AB684" s="3">
        <f>'Risk Analysis - S20'!V685</f>
        <v>0.8113235678084264</v>
      </c>
    </row>
    <row r="685" spans="24:28" x14ac:dyDescent="0.25">
      <c r="X685" s="3">
        <v>682</v>
      </c>
      <c r="Y685" s="3">
        <f>'Risk Analysis - S01'!V686</f>
        <v>0.26109780851299047</v>
      </c>
      <c r="Z685" s="3">
        <f>'Risk Analysis - S10'!V686</f>
        <v>0.83144439641736534</v>
      </c>
      <c r="AA685" s="3">
        <f>'Risk Analysis - S18'!V686</f>
        <v>0.62603627776432769</v>
      </c>
      <c r="AB685" s="3">
        <f>'Risk Analysis - S20'!V686</f>
        <v>2.518278993717991</v>
      </c>
    </row>
    <row r="686" spans="24:28" x14ac:dyDescent="0.25">
      <c r="X686" s="3">
        <v>683</v>
      </c>
      <c r="Y686" s="3">
        <f>'Risk Analysis - S01'!V687</f>
        <v>0.21843189100835467</v>
      </c>
      <c r="Z686" s="3">
        <f>'Risk Analysis - S10'!V687</f>
        <v>0.4171488077009714</v>
      </c>
      <c r="AA686" s="3">
        <f>'Risk Analysis - S18'!V687</f>
        <v>0.38095097976906117</v>
      </c>
      <c r="AB686" s="3">
        <f>'Risk Analysis - S20'!V687</f>
        <v>0.94956060765147199</v>
      </c>
    </row>
    <row r="687" spans="24:28" x14ac:dyDescent="0.25">
      <c r="X687" s="3">
        <v>684</v>
      </c>
      <c r="Y687" s="3">
        <f>'Risk Analysis - S01'!V688</f>
        <v>0.22628193674011249</v>
      </c>
      <c r="Z687" s="3">
        <f>'Risk Analysis - S10'!V688</f>
        <v>0.50465373343750131</v>
      </c>
      <c r="AA687" s="3">
        <f>'Risk Analysis - S18'!V688</f>
        <v>0.45581955182380601</v>
      </c>
      <c r="AB687" s="3">
        <f>'Risk Analysis - S20'!V688</f>
        <v>1.57225667334423</v>
      </c>
    </row>
    <row r="688" spans="24:28" x14ac:dyDescent="0.25">
      <c r="X688" s="3">
        <v>685</v>
      </c>
      <c r="Y688" s="3">
        <f>'Risk Analysis - S01'!V689</f>
        <v>0.34492120517545249</v>
      </c>
      <c r="Z688" s="3">
        <f>'Risk Analysis - S10'!V689</f>
        <v>1.6058992073333873</v>
      </c>
      <c r="AA688" s="3">
        <f>'Risk Analysis - S18'!V689</f>
        <v>1.0032960524142862</v>
      </c>
      <c r="AB688" s="3">
        <f>'Risk Analysis - S20'!V689</f>
        <v>3.7868831195697332</v>
      </c>
    </row>
    <row r="689" spans="24:28" x14ac:dyDescent="0.25">
      <c r="X689" s="3">
        <v>686</v>
      </c>
      <c r="Y689" s="3">
        <f>'Risk Analysis - S01'!V690</f>
        <v>0.22500632353982133</v>
      </c>
      <c r="Z689" s="3">
        <f>'Risk Analysis - S10'!V690</f>
        <v>0.49866620719000093</v>
      </c>
      <c r="AA689" s="3">
        <f>'Risk Analysis - S18'!V690</f>
        <v>0.46538446777486286</v>
      </c>
      <c r="AB689" s="3">
        <f>'Risk Analysis - S20'!V690</f>
        <v>1.7660642478516584</v>
      </c>
    </row>
    <row r="690" spans="24:28" x14ac:dyDescent="0.25">
      <c r="X690" s="3">
        <v>687</v>
      </c>
      <c r="Y690" s="3">
        <f>'Risk Analysis - S01'!V691</f>
        <v>0.2469223960684632</v>
      </c>
      <c r="Z690" s="3">
        <f>'Risk Analysis - S10'!V691</f>
        <v>0.69243773227858441</v>
      </c>
      <c r="AA690" s="3">
        <f>'Risk Analysis - S18'!V691</f>
        <v>0.5410177731166107</v>
      </c>
      <c r="AB690" s="3">
        <f>'Risk Analysis - S20'!V691</f>
        <v>1.8624585441111359</v>
      </c>
    </row>
    <row r="691" spans="24:28" x14ac:dyDescent="0.25">
      <c r="X691" s="3">
        <v>688</v>
      </c>
      <c r="Y691" s="3">
        <f>'Risk Analysis - S01'!V692</f>
        <v>0.24218091553224258</v>
      </c>
      <c r="Z691" s="3">
        <f>'Risk Analysis - S10'!V692</f>
        <v>0.64185756541749961</v>
      </c>
      <c r="AA691" s="3">
        <f>'Risk Analysis - S18'!V692</f>
        <v>0.50179811752017378</v>
      </c>
      <c r="AB691" s="3">
        <f>'Risk Analysis - S20'!V692</f>
        <v>1.5072634366180133</v>
      </c>
    </row>
    <row r="692" spans="24:28" x14ac:dyDescent="0.25">
      <c r="X692" s="3">
        <v>689</v>
      </c>
      <c r="Y692" s="3">
        <f>'Risk Analysis - S01'!V693</f>
        <v>0.27987822319139194</v>
      </c>
      <c r="Z692" s="3">
        <f>'Risk Analysis - S10'!V693</f>
        <v>1.0095937031171318</v>
      </c>
      <c r="AA692" s="3">
        <f>'Risk Analysis - S18'!V693</f>
        <v>0.72279537736494259</v>
      </c>
      <c r="AB692" s="3">
        <f>'Risk Analysis - S20'!V693</f>
        <v>3.153571096868526</v>
      </c>
    </row>
    <row r="693" spans="24:28" x14ac:dyDescent="0.25">
      <c r="X693" s="3">
        <v>690</v>
      </c>
      <c r="Y693" s="3">
        <f>'Risk Analysis - S01'!V694</f>
        <v>0.29934615447266971</v>
      </c>
      <c r="Z693" s="3">
        <f>'Risk Analysis - S10'!V694</f>
        <v>1.1920647584182913</v>
      </c>
      <c r="AA693" s="3">
        <f>'Risk Analysis - S18'!V694</f>
        <v>0.81728902059153152</v>
      </c>
      <c r="AB693" s="3">
        <f>'Risk Analysis - S20'!V694</f>
        <v>3.6952544570072829</v>
      </c>
    </row>
    <row r="694" spans="24:28" x14ac:dyDescent="0.25">
      <c r="X694" s="3">
        <v>691</v>
      </c>
      <c r="Y694" s="3">
        <f>'Risk Analysis - S01'!V695</f>
        <v>0.23585010860545327</v>
      </c>
      <c r="Z694" s="3">
        <f>'Risk Analysis - S10'!V695</f>
        <v>0.58755221801014312</v>
      </c>
      <c r="AA694" s="3">
        <f>'Risk Analysis - S18'!V695</f>
        <v>0.48435523521838775</v>
      </c>
      <c r="AB694" s="3">
        <f>'Risk Analysis - S20'!V695</f>
        <v>1.5577900223891072</v>
      </c>
    </row>
    <row r="695" spans="24:28" x14ac:dyDescent="0.25">
      <c r="X695" s="3">
        <v>692</v>
      </c>
      <c r="Y695" s="3">
        <f>'Risk Analysis - S01'!V696</f>
        <v>0.23769373042343395</v>
      </c>
      <c r="Z695" s="3">
        <f>'Risk Analysis - S10'!V696</f>
        <v>0.59760573038924314</v>
      </c>
      <c r="AA695" s="3">
        <f>'Risk Analysis - S18'!V696</f>
        <v>0.47422662655194414</v>
      </c>
      <c r="AB695" s="3">
        <f>'Risk Analysis - S20'!V696</f>
        <v>1.336276895072311</v>
      </c>
    </row>
    <row r="696" spans="24:28" x14ac:dyDescent="0.25">
      <c r="X696" s="3">
        <v>693</v>
      </c>
      <c r="Y696" s="3">
        <f>'Risk Analysis - S01'!V697</f>
        <v>0.29414047498945373</v>
      </c>
      <c r="Z696" s="3">
        <f>'Risk Analysis - S10'!V697</f>
        <v>1.1469580640276655</v>
      </c>
      <c r="AA696" s="3">
        <f>'Risk Analysis - S18'!V697</f>
        <v>0.80175123864112008</v>
      </c>
      <c r="AB696" s="3">
        <f>'Risk Analysis - S20'!V697</f>
        <v>3.8200159842521479</v>
      </c>
    </row>
    <row r="697" spans="24:28" x14ac:dyDescent="0.25">
      <c r="X697" s="3">
        <v>694</v>
      </c>
      <c r="Y697" s="3">
        <f>'Risk Analysis - S01'!V698</f>
        <v>0.32054893290260811</v>
      </c>
      <c r="Z697" s="3">
        <f>'Risk Analysis - S10'!V698</f>
        <v>1.3851632331931152</v>
      </c>
      <c r="AA697" s="3">
        <f>'Risk Analysis - S18'!V698</f>
        <v>0.90533255611878793</v>
      </c>
      <c r="AB697" s="3">
        <f>'Risk Analysis - S20'!V698</f>
        <v>3.8308419700093324</v>
      </c>
    </row>
    <row r="698" spans="24:28" x14ac:dyDescent="0.25">
      <c r="X698" s="3">
        <v>695</v>
      </c>
      <c r="Y698" s="3">
        <f>'Risk Analysis - S01'!V699</f>
        <v>0.25835373418764984</v>
      </c>
      <c r="Z698" s="3">
        <f>'Risk Analysis - S10'!V699</f>
        <v>0.80118784734391557</v>
      </c>
      <c r="AA698" s="3">
        <f>'Risk Analysis - S18'!V699</f>
        <v>0.60074103682602098</v>
      </c>
      <c r="AB698" s="3">
        <f>'Risk Analysis - S20'!V699</f>
        <v>2.211940900151729</v>
      </c>
    </row>
    <row r="699" spans="24:28" x14ac:dyDescent="0.25">
      <c r="X699" s="3">
        <v>696</v>
      </c>
      <c r="Y699" s="3">
        <f>'Risk Analysis - S01'!V700</f>
        <v>0.30744494230613922</v>
      </c>
      <c r="Z699" s="3">
        <f>'Risk Analysis - S10'!V700</f>
        <v>1.2797682130598671</v>
      </c>
      <c r="AA699" s="3">
        <f>'Risk Analysis - S18'!V700</f>
        <v>0.88773435078117335</v>
      </c>
      <c r="AB699" s="3">
        <f>'Risk Analysis - S20'!V700</f>
        <v>4.9061264948712315</v>
      </c>
    </row>
    <row r="700" spans="24:28" x14ac:dyDescent="0.25">
      <c r="X700" s="3">
        <v>697</v>
      </c>
      <c r="Y700" s="3">
        <f>'Risk Analysis - S01'!V701</f>
        <v>0.29264741928023713</v>
      </c>
      <c r="Z700" s="3">
        <f>'Risk Analysis - S10'!V701</f>
        <v>1.1491657276966076</v>
      </c>
      <c r="AA700" s="3">
        <f>'Risk Analysis - S18'!V701</f>
        <v>0.83727515987472223</v>
      </c>
      <c r="AB700" s="3">
        <f>'Risk Analysis - S20'!V701</f>
        <v>5.0911736076141025</v>
      </c>
    </row>
    <row r="701" spans="24:28" x14ac:dyDescent="0.25">
      <c r="X701" s="3">
        <v>698</v>
      </c>
      <c r="Y701" s="3">
        <f>'Risk Analysis - S01'!V702</f>
        <v>0.22355539863049365</v>
      </c>
      <c r="Z701" s="3">
        <f>'Risk Analysis - S10'!V702</f>
        <v>0.47565720466123024</v>
      </c>
      <c r="AA701" s="3">
        <f>'Risk Analysis - S18'!V702</f>
        <v>0.43350181088743034</v>
      </c>
      <c r="AB701" s="3">
        <f>'Risk Analysis - S20'!V702</f>
        <v>1.3791193038081668</v>
      </c>
    </row>
    <row r="702" spans="24:28" x14ac:dyDescent="0.25">
      <c r="X702" s="3">
        <v>699</v>
      </c>
      <c r="Y702" s="3">
        <f>'Risk Analysis - S01'!V703</f>
        <v>0.21526875554305219</v>
      </c>
      <c r="Z702" s="3">
        <f>'Risk Analysis - S10'!V703</f>
        <v>0.41030458013557464</v>
      </c>
      <c r="AA702" s="3">
        <f>'Risk Analysis - S18'!V703</f>
        <v>0.42579600756757141</v>
      </c>
      <c r="AB702" s="3">
        <f>'Risk Analysis - S20'!V703</f>
        <v>1.5733955445496812</v>
      </c>
    </row>
    <row r="703" spans="24:28" x14ac:dyDescent="0.25">
      <c r="X703" s="3">
        <v>700</v>
      </c>
      <c r="Y703" s="3">
        <f>'Risk Analysis - S01'!V704</f>
        <v>0.30701223421500812</v>
      </c>
      <c r="Z703" s="3">
        <f>'Risk Analysis - S10'!V704</f>
        <v>1.2482008627111971</v>
      </c>
      <c r="AA703" s="3">
        <f>'Risk Analysis - S18'!V704</f>
        <v>0.81300707845134534</v>
      </c>
      <c r="AB703" s="3">
        <f>'Risk Analysis - S20'!V704</f>
        <v>2.7849117984343978</v>
      </c>
    </row>
    <row r="704" spans="24:28" x14ac:dyDescent="0.25">
      <c r="X704" s="3">
        <v>701</v>
      </c>
      <c r="Y704" s="3">
        <f>'Risk Analysis - S01'!V705</f>
        <v>0.33904224210408246</v>
      </c>
      <c r="Z704" s="3">
        <f>'Risk Analysis - S10'!V705</f>
        <v>1.5599953976106349</v>
      </c>
      <c r="AA704" s="3">
        <f>'Risk Analysis - S18'!V705</f>
        <v>0.99904520049822865</v>
      </c>
      <c r="AB704" s="3">
        <f>'Risk Analysis - S20'!V705</f>
        <v>4.4431403049842668</v>
      </c>
    </row>
    <row r="705" spans="24:28" x14ac:dyDescent="0.25">
      <c r="X705" s="3">
        <v>702</v>
      </c>
      <c r="Y705" s="3">
        <f>'Risk Analysis - S01'!V706</f>
        <v>0.27515949608802193</v>
      </c>
      <c r="Z705" s="3">
        <f>'Risk Analysis - S10'!V706</f>
        <v>0.94587966712922056</v>
      </c>
      <c r="AA705" s="3">
        <f>'Risk Analysis - S18'!V706</f>
        <v>0.64845151400994006</v>
      </c>
      <c r="AB705" s="3">
        <f>'Risk Analysis - S20'!V706</f>
        <v>1.93769501830594</v>
      </c>
    </row>
    <row r="706" spans="24:28" x14ac:dyDescent="0.25">
      <c r="X706" s="3">
        <v>703</v>
      </c>
      <c r="Y706" s="3">
        <f>'Risk Analysis - S01'!V707</f>
        <v>0.27508128801881204</v>
      </c>
      <c r="Z706" s="3">
        <f>'Risk Analysis - S10'!V707</f>
        <v>0.95989771723138007</v>
      </c>
      <c r="AA706" s="3">
        <f>'Risk Analysis - S18'!V707</f>
        <v>0.6870128006729912</v>
      </c>
      <c r="AB706" s="3">
        <f>'Risk Analysis - S20'!V707</f>
        <v>2.7328272128455735</v>
      </c>
    </row>
    <row r="707" spans="24:28" x14ac:dyDescent="0.25">
      <c r="X707" s="3">
        <v>704</v>
      </c>
      <c r="Y707" s="3">
        <f>'Risk Analysis - S01'!V708</f>
        <v>0.31914949029687117</v>
      </c>
      <c r="Z707" s="3">
        <f>'Risk Analysis - S10'!V708</f>
        <v>1.3780149784416533</v>
      </c>
      <c r="AA707" s="3">
        <f>'Risk Analysis - S18'!V708</f>
        <v>0.91429619705593257</v>
      </c>
      <c r="AB707" s="3">
        <f>'Risk Analysis - S20'!V708</f>
        <v>4.2812636603085279</v>
      </c>
    </row>
    <row r="708" spans="24:28" x14ac:dyDescent="0.25">
      <c r="X708" s="3">
        <v>705</v>
      </c>
      <c r="Y708" s="3">
        <f>'Risk Analysis - S01'!V709</f>
        <v>0.24585687166191586</v>
      </c>
      <c r="Z708" s="3">
        <f>'Risk Analysis - S10'!V709</f>
        <v>0.68780626138704237</v>
      </c>
      <c r="AA708" s="3">
        <f>'Risk Analysis - S18'!V709</f>
        <v>0.5499839531859233</v>
      </c>
      <c r="AB708" s="3">
        <f>'Risk Analysis - S20'!V709</f>
        <v>2.0771587709401418</v>
      </c>
    </row>
    <row r="709" spans="24:28" x14ac:dyDescent="0.25">
      <c r="X709" s="3">
        <v>706</v>
      </c>
      <c r="Y709" s="3">
        <f>'Risk Analysis - S01'!V710</f>
        <v>0.20776949293268904</v>
      </c>
      <c r="Z709" s="3">
        <f>'Risk Analysis - S10'!V710</f>
        <v>0.3177898234615138</v>
      </c>
      <c r="AA709" s="3">
        <f>'Risk Analysis - S18'!V710</f>
        <v>0.33072528633982617</v>
      </c>
      <c r="AB709" s="3">
        <f>'Risk Analysis - S20'!V710</f>
        <v>0.73608602005841983</v>
      </c>
    </row>
    <row r="710" spans="24:28" x14ac:dyDescent="0.25">
      <c r="X710" s="3">
        <v>707</v>
      </c>
      <c r="Y710" s="3">
        <f>'Risk Analysis - S01'!V711</f>
        <v>0.28078434885151093</v>
      </c>
      <c r="Z710" s="3">
        <f>'Risk Analysis - S10'!V711</f>
        <v>1.0045334584127243</v>
      </c>
      <c r="AA710" s="3">
        <f>'Risk Analysis - S18'!V711</f>
        <v>0.69141471175042746</v>
      </c>
      <c r="AB710" s="3">
        <f>'Risk Analysis - S20'!V711</f>
        <v>2.361371122786442</v>
      </c>
    </row>
    <row r="711" spans="24:28" x14ac:dyDescent="0.25">
      <c r="X711" s="3">
        <v>708</v>
      </c>
      <c r="Y711" s="3">
        <f>'Risk Analysis - S01'!V712</f>
        <v>0.2150275285569582</v>
      </c>
      <c r="Z711" s="3">
        <f>'Risk Analysis - S10'!V712</f>
        <v>0.38979266291141401</v>
      </c>
      <c r="AA711" s="3">
        <f>'Risk Analysis - S18'!V712</f>
        <v>0.37644515350902413</v>
      </c>
      <c r="AB711" s="3">
        <f>'Risk Analysis - S20'!V712</f>
        <v>0.99426812914331009</v>
      </c>
    </row>
    <row r="712" spans="24:28" x14ac:dyDescent="0.25">
      <c r="X712" s="3">
        <v>709</v>
      </c>
      <c r="Y712" s="3">
        <f>'Risk Analysis - S01'!V713</f>
        <v>0.27551072225208617</v>
      </c>
      <c r="Z712" s="3">
        <f>'Risk Analysis - S10'!V713</f>
        <v>0.96105503932148373</v>
      </c>
      <c r="AA712" s="3">
        <f>'Risk Analysis - S18'!V713</f>
        <v>0.68152678602031391</v>
      </c>
      <c r="AB712" s="3">
        <f>'Risk Analysis - S20'!V713</f>
        <v>2.576689768438198</v>
      </c>
    </row>
    <row r="713" spans="24:28" x14ac:dyDescent="0.25">
      <c r="X713" s="3">
        <v>710</v>
      </c>
      <c r="Y713" s="3">
        <f>'Risk Analysis - S01'!V714</f>
        <v>0.22301278503584346</v>
      </c>
      <c r="Z713" s="3">
        <f>'Risk Analysis - S10'!V714</f>
        <v>0.46264460912638367</v>
      </c>
      <c r="AA713" s="3">
        <f>'Risk Analysis - S18'!V714</f>
        <v>0.40994256110339744</v>
      </c>
      <c r="AB713" s="3">
        <f>'Risk Analysis - S20'!V714</f>
        <v>1.1167380636337412</v>
      </c>
    </row>
    <row r="714" spans="24:28" x14ac:dyDescent="0.25">
      <c r="X714" s="3">
        <v>711</v>
      </c>
      <c r="Y714" s="3">
        <f>'Risk Analysis - S01'!V715</f>
        <v>0.35882585384553844</v>
      </c>
      <c r="Z714" s="3">
        <f>'Risk Analysis - S10'!V715</f>
        <v>1.7377386657735778</v>
      </c>
      <c r="AA714" s="3">
        <f>'Risk Analysis - S18'!V715</f>
        <v>1.0747794233409753</v>
      </c>
      <c r="AB714" s="3">
        <f>'Risk Analysis - S20'!V715</f>
        <v>4.2415734639508118</v>
      </c>
    </row>
    <row r="715" spans="24:28" x14ac:dyDescent="0.25">
      <c r="X715" s="3">
        <v>712</v>
      </c>
      <c r="Y715" s="3">
        <f>'Risk Analysis - S01'!V716</f>
        <v>0.27825244523064568</v>
      </c>
      <c r="Z715" s="3">
        <f>'Risk Analysis - S10'!V716</f>
        <v>0.98617485862324061</v>
      </c>
      <c r="AA715" s="3">
        <f>'Risk Analysis - S18'!V716</f>
        <v>0.69330851515884651</v>
      </c>
      <c r="AB715" s="3">
        <f>'Risk Analysis - S20'!V716</f>
        <v>2.6090249494439748</v>
      </c>
    </row>
    <row r="716" spans="24:28" x14ac:dyDescent="0.25">
      <c r="X716" s="3">
        <v>713</v>
      </c>
      <c r="Y716" s="3">
        <f>'Risk Analysis - S01'!V717</f>
        <v>0.23672896732239163</v>
      </c>
      <c r="Z716" s="3">
        <f>'Risk Analysis - S10'!V717</f>
        <v>0.61190310756983213</v>
      </c>
      <c r="AA716" s="3">
        <f>'Risk Analysis - S18'!V717</f>
        <v>0.53115834847489352</v>
      </c>
      <c r="AB716" s="3">
        <f>'Risk Analysis - S20'!V717</f>
        <v>2.2732113749891307</v>
      </c>
    </row>
    <row r="717" spans="24:28" x14ac:dyDescent="0.25">
      <c r="X717" s="3">
        <v>714</v>
      </c>
      <c r="Y717" s="3">
        <f>'Risk Analysis - S01'!V718</f>
        <v>0.28116500768384195</v>
      </c>
      <c r="Z717" s="3">
        <f>'Risk Analysis - S10'!V718</f>
        <v>1.0174992828478153</v>
      </c>
      <c r="AA717" s="3">
        <f>'Risk Analysis - S18'!V718</f>
        <v>0.71807167542400929</v>
      </c>
      <c r="AB717" s="3">
        <f>'Risk Analysis - S20'!V718</f>
        <v>2.9234988273303406</v>
      </c>
    </row>
    <row r="718" spans="24:28" x14ac:dyDescent="0.25">
      <c r="X718" s="3">
        <v>715</v>
      </c>
      <c r="Y718" s="3">
        <f>'Risk Analysis - S01'!V719</f>
        <v>0.23685151159992049</v>
      </c>
      <c r="Z718" s="3">
        <f>'Risk Analysis - S10'!V719</f>
        <v>0.5876245251080926</v>
      </c>
      <c r="AA718" s="3">
        <f>'Risk Analysis - S18'!V719</f>
        <v>0.4646288098265785</v>
      </c>
      <c r="AB718" s="3">
        <f>'Risk Analysis - S20'!V719</f>
        <v>1.2492131720137549</v>
      </c>
    </row>
    <row r="719" spans="24:28" x14ac:dyDescent="0.25">
      <c r="X719" s="3">
        <v>716</v>
      </c>
      <c r="Y719" s="3">
        <f>'Risk Analysis - S01'!V720</f>
        <v>0.20694721997372081</v>
      </c>
      <c r="Z719" s="3">
        <f>'Risk Analysis - S10'!V720</f>
        <v>0.30862680464208714</v>
      </c>
      <c r="AA719" s="3">
        <f>'Risk Analysis - S18'!V720</f>
        <v>0.32289066098821845</v>
      </c>
      <c r="AB719" s="3">
        <f>'Risk Analysis - S20'!V720</f>
        <v>0.68828883114194717</v>
      </c>
    </row>
    <row r="720" spans="24:28" x14ac:dyDescent="0.25">
      <c r="X720" s="3">
        <v>717</v>
      </c>
      <c r="Y720" s="3">
        <f>'Risk Analysis - S01'!V721</f>
        <v>0.44631146192027216</v>
      </c>
      <c r="Z720" s="3">
        <f>'Risk Analysis - S10'!V721</f>
        <v>2.5994434213994158</v>
      </c>
      <c r="AA720" s="3">
        <f>'Risk Analysis - S18'!V721</f>
        <v>1.6095281734262348</v>
      </c>
      <c r="AB720" s="3">
        <f>'Risk Analysis - S20'!V721</f>
        <v>13.038576837345484</v>
      </c>
    </row>
    <row r="721" spans="24:28" x14ac:dyDescent="0.25">
      <c r="X721" s="3">
        <v>718</v>
      </c>
      <c r="Y721" s="3">
        <f>'Risk Analysis - S01'!V722</f>
        <v>0.29574629875788311</v>
      </c>
      <c r="Z721" s="3">
        <f>'Risk Analysis - S10'!V722</f>
        <v>1.1451553599508779</v>
      </c>
      <c r="AA721" s="3">
        <f>'Risk Analysis - S18'!V722</f>
        <v>0.76505346726656442</v>
      </c>
      <c r="AB721" s="3">
        <f>'Risk Analysis - S20'!V722</f>
        <v>2.7077228225696137</v>
      </c>
    </row>
    <row r="722" spans="24:28" x14ac:dyDescent="0.25">
      <c r="X722" s="3">
        <v>719</v>
      </c>
      <c r="Y722" s="3">
        <f>'Risk Analysis - S01'!V723</f>
        <v>0.31371458310756378</v>
      </c>
      <c r="Z722" s="3">
        <f>'Risk Analysis - S10'!V723</f>
        <v>1.32655147018671</v>
      </c>
      <c r="AA722" s="3">
        <f>'Risk Analysis - S18'!V723</f>
        <v>0.88653647974881988</v>
      </c>
      <c r="AB722" s="3">
        <f>'Risk Analysis - S20'!V723</f>
        <v>4.0840433387846637</v>
      </c>
    </row>
    <row r="723" spans="24:28" x14ac:dyDescent="0.25">
      <c r="X723" s="3">
        <v>720</v>
      </c>
      <c r="Y723" s="3">
        <f>'Risk Analysis - S01'!V724</f>
        <v>0.34557109397899222</v>
      </c>
      <c r="Z723" s="3">
        <f>'Risk Analysis - S10'!V724</f>
        <v>1.6335623707688443</v>
      </c>
      <c r="AA723" s="3">
        <f>'Risk Analysis - S18'!V724</f>
        <v>1.0633971997101237</v>
      </c>
      <c r="AB723" s="3">
        <f>'Risk Analysis - S20'!V724</f>
        <v>5.8394741639595233</v>
      </c>
    </row>
    <row r="724" spans="24:28" x14ac:dyDescent="0.25">
      <c r="X724" s="3">
        <v>721</v>
      </c>
      <c r="Y724" s="3">
        <f>'Risk Analysis - S01'!V725</f>
        <v>0.21991050043783109</v>
      </c>
      <c r="Z724" s="3">
        <f>'Risk Analysis - S10'!V725</f>
        <v>0.43828498908208263</v>
      </c>
      <c r="AA724" s="3">
        <f>'Risk Analysis - S18'!V725</f>
        <v>0.40733901109419807</v>
      </c>
      <c r="AB724" s="3">
        <f>'Risk Analysis - S20'!V725</f>
        <v>1.1864839546021184</v>
      </c>
    </row>
    <row r="725" spans="24:28" x14ac:dyDescent="0.25">
      <c r="X725" s="3">
        <v>722</v>
      </c>
      <c r="Y725" s="3">
        <f>'Risk Analysis - S01'!V726</f>
        <v>0.26407848217551533</v>
      </c>
      <c r="Z725" s="3">
        <f>'Risk Analysis - S10'!V726</f>
        <v>0.8488994702570799</v>
      </c>
      <c r="AA725" s="3">
        <f>'Risk Analysis - S18'!V726</f>
        <v>0.61283151920842782</v>
      </c>
      <c r="AB725" s="3">
        <f>'Risk Analysis - S20'!V726</f>
        <v>2.0505686983137918</v>
      </c>
    </row>
    <row r="726" spans="24:28" x14ac:dyDescent="0.25">
      <c r="X726" s="3">
        <v>723</v>
      </c>
      <c r="Y726" s="3">
        <f>'Risk Analysis - S01'!V727</f>
        <v>0.2963562160893683</v>
      </c>
      <c r="Z726" s="3">
        <f>'Risk Analysis - S10'!V727</f>
        <v>1.1444780257752694</v>
      </c>
      <c r="AA726" s="3">
        <f>'Risk Analysis - S18'!V727</f>
        <v>0.75113450492654676</v>
      </c>
      <c r="AB726" s="3">
        <f>'Risk Analysis - S20'!V727</f>
        <v>2.3338561357613719</v>
      </c>
    </row>
    <row r="727" spans="24:28" x14ac:dyDescent="0.25">
      <c r="X727" s="3">
        <v>724</v>
      </c>
      <c r="Y727" s="3">
        <f>'Risk Analysis - S01'!V728</f>
        <v>0.26768895202041681</v>
      </c>
      <c r="Z727" s="3">
        <f>'Risk Analysis - S10'!V728</f>
        <v>0.8822190065498946</v>
      </c>
      <c r="AA727" s="3">
        <f>'Risk Analysis - S18'!V728</f>
        <v>0.62898054766461287</v>
      </c>
      <c r="AB727" s="3">
        <f>'Risk Analysis - S20'!V728</f>
        <v>2.1028350117646273</v>
      </c>
    </row>
    <row r="728" spans="24:28" x14ac:dyDescent="0.25">
      <c r="X728" s="3">
        <v>725</v>
      </c>
      <c r="Y728" s="3">
        <f>'Risk Analysis - S01'!V729</f>
        <v>0.21691929577829663</v>
      </c>
      <c r="Z728" s="3">
        <f>'Risk Analysis - S10'!V729</f>
        <v>0.40728812354789146</v>
      </c>
      <c r="AA728" s="3">
        <f>'Risk Analysis - S18'!V729</f>
        <v>0.38500470833911732</v>
      </c>
      <c r="AB728" s="3">
        <f>'Risk Analysis - S20'!V729</f>
        <v>1.0313526355717713</v>
      </c>
    </row>
    <row r="729" spans="24:28" x14ac:dyDescent="0.25">
      <c r="X729" s="3">
        <v>726</v>
      </c>
      <c r="Y729" s="3">
        <f>'Risk Analysis - S01'!V730</f>
        <v>0.23617025570302069</v>
      </c>
      <c r="Z729" s="3">
        <f>'Risk Analysis - S10'!V730</f>
        <v>0.59180823790481274</v>
      </c>
      <c r="AA729" s="3">
        <f>'Risk Analysis - S18'!V730</f>
        <v>0.4892230235341824</v>
      </c>
      <c r="AB729" s="3">
        <f>'Risk Analysis - S20'!V730</f>
        <v>1.6133158837387034</v>
      </c>
    </row>
    <row r="730" spans="24:28" x14ac:dyDescent="0.25">
      <c r="X730" s="3">
        <v>727</v>
      </c>
      <c r="Y730" s="3">
        <f>'Risk Analysis - S01'!V731</f>
        <v>0.24386050706399715</v>
      </c>
      <c r="Z730" s="3">
        <f>'Risk Analysis - S10'!V731</f>
        <v>0.66325192974251013</v>
      </c>
      <c r="AA730" s="3">
        <f>'Risk Analysis - S18'!V731</f>
        <v>0.5248703034690273</v>
      </c>
      <c r="AB730" s="3">
        <f>'Risk Analysis - S20'!V731</f>
        <v>1.7695397896487193</v>
      </c>
    </row>
    <row r="731" spans="24:28" x14ac:dyDescent="0.25">
      <c r="X731" s="3">
        <v>728</v>
      </c>
      <c r="Y731" s="3">
        <f>'Risk Analysis - S01'!V732</f>
        <v>0.25189460049237011</v>
      </c>
      <c r="Z731" s="3">
        <f>'Risk Analysis - S10'!V732</f>
        <v>0.765985526219916</v>
      </c>
      <c r="AA731" s="3">
        <f>'Risk Analysis - S18'!V732</f>
        <v>0.63627992826377178</v>
      </c>
      <c r="AB731" s="3">
        <f>'Risk Analysis - S20'!V732</f>
        <v>3.4672826594728088</v>
      </c>
    </row>
    <row r="732" spans="24:28" x14ac:dyDescent="0.25">
      <c r="X732" s="3">
        <v>729</v>
      </c>
      <c r="Y732" s="3">
        <f>'Risk Analysis - S01'!V733</f>
        <v>0.25147738833663563</v>
      </c>
      <c r="Z732" s="3">
        <f>'Risk Analysis - S10'!V733</f>
        <v>0.75044388191638656</v>
      </c>
      <c r="AA732" s="3">
        <f>'Risk Analysis - S18'!V733</f>
        <v>0.6035501688278806</v>
      </c>
      <c r="AB732" s="3">
        <f>'Risk Analysis - S20'!V733</f>
        <v>2.7483098869902904</v>
      </c>
    </row>
    <row r="733" spans="24:28" x14ac:dyDescent="0.25">
      <c r="X733" s="3">
        <v>730</v>
      </c>
      <c r="Y733" s="3">
        <f>'Risk Analysis - S01'!V734</f>
        <v>0.23807389141624324</v>
      </c>
      <c r="Z733" s="3">
        <f>'Risk Analysis - S10'!V734</f>
        <v>0.6331461958885215</v>
      </c>
      <c r="AA733" s="3">
        <f>'Risk Analysis - S18'!V734</f>
        <v>0.56048752114329981</v>
      </c>
      <c r="AB733" s="3">
        <f>'Risk Analysis - S20'!V734</f>
        <v>2.7642108552754023</v>
      </c>
    </row>
    <row r="734" spans="24:28" x14ac:dyDescent="0.25">
      <c r="X734" s="3">
        <v>731</v>
      </c>
      <c r="Y734" s="3">
        <f>'Risk Analysis - S01'!V735</f>
        <v>0.25638374332608393</v>
      </c>
      <c r="Z734" s="3">
        <f>'Risk Analysis - S10'!V735</f>
        <v>0.78054679833883456</v>
      </c>
      <c r="AA734" s="3">
        <f>'Risk Analysis - S18'!V735</f>
        <v>0.5854333713686124</v>
      </c>
      <c r="AB734" s="3">
        <f>'Risk Analysis - S20'!V735</f>
        <v>2.0587519191440515</v>
      </c>
    </row>
    <row r="735" spans="24:28" x14ac:dyDescent="0.25">
      <c r="X735" s="3">
        <v>732</v>
      </c>
      <c r="Y735" s="3">
        <f>'Risk Analysis - S01'!V736</f>
        <v>0.27083685908231003</v>
      </c>
      <c r="Z735" s="3">
        <f>'Risk Analysis - S10'!V736</f>
        <v>0.91033247226683844</v>
      </c>
      <c r="AA735" s="3">
        <f>'Risk Analysis - S18'!V736</f>
        <v>0.64058634401838122</v>
      </c>
      <c r="AB735" s="3">
        <f>'Risk Analysis - S20'!V736</f>
        <v>2.099699005781217</v>
      </c>
    </row>
    <row r="736" spans="24:28" x14ac:dyDescent="0.25">
      <c r="X736" s="3">
        <v>733</v>
      </c>
      <c r="Y736" s="3">
        <f>'Risk Analysis - S01'!V737</f>
        <v>0.34391268159065053</v>
      </c>
      <c r="Z736" s="3">
        <f>'Risk Analysis - S10'!V737</f>
        <v>1.6056400804059758</v>
      </c>
      <c r="AA736" s="3">
        <f>'Risk Analysis - S18'!V737</f>
        <v>1.0226709227571384</v>
      </c>
      <c r="AB736" s="3">
        <f>'Risk Analysis - S20'!V737</f>
        <v>4.5735109594606485</v>
      </c>
    </row>
    <row r="737" spans="24:28" x14ac:dyDescent="0.25">
      <c r="X737" s="3">
        <v>734</v>
      </c>
      <c r="Y737" s="3">
        <f>'Risk Analysis - S01'!V738</f>
        <v>0.30265881783067744</v>
      </c>
      <c r="Z737" s="3">
        <f>'Risk Analysis - S10'!V738</f>
        <v>1.2028903372076887</v>
      </c>
      <c r="AA737" s="3">
        <f>'Risk Analysis - S18'!V738</f>
        <v>0.77998020650993027</v>
      </c>
      <c r="AB737" s="3">
        <f>'Risk Analysis - S20'!V738</f>
        <v>2.4133964921613655</v>
      </c>
    </row>
    <row r="738" spans="24:28" x14ac:dyDescent="0.25">
      <c r="X738" s="3">
        <v>735</v>
      </c>
      <c r="Y738" s="3">
        <f>'Risk Analysis - S01'!V739</f>
        <v>0.25060301700039017</v>
      </c>
      <c r="Z738" s="3">
        <f>'Risk Analysis - S10'!V739</f>
        <v>0.72942641522677254</v>
      </c>
      <c r="AA738" s="3">
        <f>'Risk Analysis - S18'!V739</f>
        <v>0.56545759421524533</v>
      </c>
      <c r="AB738" s="3">
        <f>'Risk Analysis - S20'!V739</f>
        <v>2.0643033738321033</v>
      </c>
    </row>
    <row r="739" spans="24:28" x14ac:dyDescent="0.25">
      <c r="X739" s="3">
        <v>736</v>
      </c>
      <c r="Y739" s="3">
        <f>'Risk Analysis - S01'!V740</f>
        <v>0.2588064179682501</v>
      </c>
      <c r="Z739" s="3">
        <f>'Risk Analysis - S10'!V740</f>
        <v>0.81363460181922787</v>
      </c>
      <c r="AA739" s="3">
        <f>'Risk Analysis - S18'!V740</f>
        <v>0.62459519218978488</v>
      </c>
      <c r="AB739" s="3">
        <f>'Risk Analysis - S20'!V740</f>
        <v>2.6575544029521119</v>
      </c>
    </row>
    <row r="740" spans="24:28" x14ac:dyDescent="0.25">
      <c r="X740" s="3">
        <v>737</v>
      </c>
      <c r="Y740" s="3">
        <f>'Risk Analysis - S01'!V741</f>
        <v>0.31213610792310448</v>
      </c>
      <c r="Z740" s="3">
        <f>'Risk Analysis - S10'!V741</f>
        <v>1.3165451121583649</v>
      </c>
      <c r="AA740" s="3">
        <f>'Risk Analysis - S18'!V741</f>
        <v>0.89151596167579017</v>
      </c>
      <c r="AB740" s="3">
        <f>'Risk Analysis - S20'!V741</f>
        <v>4.4340855164117459</v>
      </c>
    </row>
    <row r="741" spans="24:28" x14ac:dyDescent="0.25">
      <c r="X741" s="3">
        <v>738</v>
      </c>
      <c r="Y741" s="3">
        <f>'Risk Analysis - S01'!V742</f>
        <v>0.23309959892202714</v>
      </c>
      <c r="Z741" s="3">
        <f>'Risk Analysis - S10'!V742</f>
        <v>0.56407849800288401</v>
      </c>
      <c r="AA741" s="3">
        <f>'Risk Analysis - S18'!V742</f>
        <v>0.47709375007276134</v>
      </c>
      <c r="AB741" s="3">
        <f>'Risk Analysis - S20'!V742</f>
        <v>1.5793671859348879</v>
      </c>
    </row>
    <row r="742" spans="24:28" x14ac:dyDescent="0.25">
      <c r="X742" s="3">
        <v>739</v>
      </c>
      <c r="Y742" s="3">
        <f>'Risk Analysis - S01'!V743</f>
        <v>0.33218938452564689</v>
      </c>
      <c r="Z742" s="3">
        <f>'Risk Analysis - S10'!V743</f>
        <v>1.4783742634909451</v>
      </c>
      <c r="AA742" s="3">
        <f>'Risk Analysis - S18'!V743</f>
        <v>0.9198755745695939</v>
      </c>
      <c r="AB742" s="3">
        <f>'Risk Analysis - S20'!V743</f>
        <v>2.8756939858667856</v>
      </c>
    </row>
    <row r="743" spans="24:28" x14ac:dyDescent="0.25">
      <c r="X743" s="3">
        <v>740</v>
      </c>
      <c r="Y743" s="3">
        <f>'Risk Analysis - S01'!V744</f>
        <v>0.2663418191056599</v>
      </c>
      <c r="Z743" s="3">
        <f>'Risk Analysis - S10'!V744</f>
        <v>0.88483682871724489</v>
      </c>
      <c r="AA743" s="3">
        <f>'Risk Analysis - S18'!V744</f>
        <v>0.66268491532507179</v>
      </c>
      <c r="AB743" s="3">
        <f>'Risk Analysis - S20'!V744</f>
        <v>2.9051027417570685</v>
      </c>
    </row>
    <row r="744" spans="24:28" x14ac:dyDescent="0.25">
      <c r="X744" s="3">
        <v>741</v>
      </c>
      <c r="Y744" s="3">
        <f>'Risk Analysis - S01'!V745</f>
        <v>0.33251888175888566</v>
      </c>
      <c r="Z744" s="3">
        <f>'Risk Analysis - S10'!V745</f>
        <v>1.4950706512726841</v>
      </c>
      <c r="AA744" s="3">
        <f>'Risk Analysis - S18'!V745</f>
        <v>0.95739829947429711</v>
      </c>
      <c r="AB744" s="3">
        <f>'Risk Analysis - S20'!V745</f>
        <v>3.9476126797556614</v>
      </c>
    </row>
    <row r="745" spans="24:28" x14ac:dyDescent="0.25">
      <c r="X745" s="3">
        <v>742</v>
      </c>
      <c r="Y745" s="3">
        <f>'Risk Analysis - S01'!V746</f>
        <v>0.20100193838050884</v>
      </c>
      <c r="Z745" s="3">
        <f>'Risk Analysis - S10'!V746</f>
        <v>0.27265040463259071</v>
      </c>
      <c r="AA745" s="3">
        <f>'Risk Analysis - S18'!V746</f>
        <v>0.34616587694783096</v>
      </c>
      <c r="AB745" s="3">
        <f>'Risk Analysis - S20'!V746</f>
        <v>0.97910760274762787</v>
      </c>
    </row>
    <row r="746" spans="24:28" x14ac:dyDescent="0.25">
      <c r="X746" s="3">
        <v>743</v>
      </c>
      <c r="Y746" s="3">
        <f>'Risk Analysis - S01'!V747</f>
        <v>0.35409922998691673</v>
      </c>
      <c r="Z746" s="3">
        <f>'Risk Analysis - S10'!V747</f>
        <v>1.7057162589219177</v>
      </c>
      <c r="AA746" s="3">
        <f>'Risk Analysis - S18'!V747</f>
        <v>1.0842542784637486</v>
      </c>
      <c r="AB746" s="3">
        <f>'Risk Analysis - S20'!V747</f>
        <v>5.3043503290001359</v>
      </c>
    </row>
    <row r="747" spans="24:28" x14ac:dyDescent="0.25">
      <c r="X747" s="3">
        <v>744</v>
      </c>
      <c r="Y747" s="3">
        <f>'Risk Analysis - S01'!V748</f>
        <v>0.29080551484951878</v>
      </c>
      <c r="Z747" s="3">
        <f>'Risk Analysis - S10'!V748</f>
        <v>1.1075161766756116</v>
      </c>
      <c r="AA747" s="3">
        <f>'Risk Analysis - S18'!V748</f>
        <v>0.76396030009925431</v>
      </c>
      <c r="AB747" s="3">
        <f>'Risk Analysis - S20'!V748</f>
        <v>3.1493248554912991</v>
      </c>
    </row>
    <row r="748" spans="24:28" x14ac:dyDescent="0.25">
      <c r="X748" s="3">
        <v>745</v>
      </c>
      <c r="Y748" s="3">
        <f>'Risk Analysis - S01'!V749</f>
        <v>0.21396513326793368</v>
      </c>
      <c r="Z748" s="3">
        <f>'Risk Analysis - S10'!V749</f>
        <v>0.38178263480781222</v>
      </c>
      <c r="AA748" s="3">
        <f>'Risk Analysis - S18'!V749</f>
        <v>0.37643015872331026</v>
      </c>
      <c r="AB748" s="3">
        <f>'Risk Analysis - S20'!V749</f>
        <v>1.0211426763866127</v>
      </c>
    </row>
    <row r="749" spans="24:28" x14ac:dyDescent="0.25">
      <c r="X749" s="3">
        <v>746</v>
      </c>
      <c r="Y749" s="3">
        <f>'Risk Analysis - S01'!V750</f>
        <v>0.26789348156389764</v>
      </c>
      <c r="Z749" s="3">
        <f>'Risk Analysis - S10'!V750</f>
        <v>0.89445415437505871</v>
      </c>
      <c r="AA749" s="3">
        <f>'Risk Analysis - S18'!V750</f>
        <v>0.65721172912276116</v>
      </c>
      <c r="AB749" s="3">
        <f>'Risk Analysis - S20'!V750</f>
        <v>2.6593037301872147</v>
      </c>
    </row>
    <row r="750" spans="24:28" x14ac:dyDescent="0.25">
      <c r="X750" s="3">
        <v>747</v>
      </c>
      <c r="Y750" s="3">
        <f>'Risk Analysis - S01'!V751</f>
        <v>0.21233715772130918</v>
      </c>
      <c r="Z750" s="3">
        <f>'Risk Analysis - S10'!V751</f>
        <v>0.37550035978643193</v>
      </c>
      <c r="AA750" s="3">
        <f>'Risk Analysis - S18'!V751</f>
        <v>0.39222525364388877</v>
      </c>
      <c r="AB750" s="3">
        <f>'Risk Analysis - S20'!V751</f>
        <v>1.2367343481167941</v>
      </c>
    </row>
    <row r="751" spans="24:28" x14ac:dyDescent="0.25">
      <c r="X751" s="3">
        <v>748</v>
      </c>
      <c r="Y751" s="3">
        <f>'Risk Analysis - S01'!V752</f>
        <v>0.24758777683681188</v>
      </c>
      <c r="Z751" s="3">
        <f>'Risk Analysis - S10'!V752</f>
        <v>0.6932716554520354</v>
      </c>
      <c r="AA751" s="3">
        <f>'Risk Analysis - S18'!V752</f>
        <v>0.52998519321188386</v>
      </c>
      <c r="AB751" s="3">
        <f>'Risk Analysis - S20'!V752</f>
        <v>1.6498367297382099</v>
      </c>
    </row>
    <row r="752" spans="24:28" x14ac:dyDescent="0.25">
      <c r="X752" s="3">
        <v>749</v>
      </c>
      <c r="Y752" s="3">
        <f>'Risk Analysis - S01'!V753</f>
        <v>0.21694097158140419</v>
      </c>
      <c r="Z752" s="3">
        <f>'Risk Analysis - S10'!V753</f>
        <v>0.41242043165621112</v>
      </c>
      <c r="AA752" s="3">
        <f>'Risk Analysis - S18'!V753</f>
        <v>0.39812219566472207</v>
      </c>
      <c r="AB752" s="3">
        <f>'Risk Analysis - S20'!V753</f>
        <v>1.1725221187715551</v>
      </c>
    </row>
    <row r="753" spans="24:28" x14ac:dyDescent="0.25">
      <c r="X753" s="3">
        <v>750</v>
      </c>
      <c r="Y753" s="3">
        <f>'Risk Analysis - S01'!V754</f>
        <v>0.27357163468785739</v>
      </c>
      <c r="Z753" s="3">
        <f>'Risk Analysis - S10'!V754</f>
        <v>0.9423992148677276</v>
      </c>
      <c r="AA753" s="3">
        <f>'Risk Analysis - S18'!V754</f>
        <v>0.67084519941943743</v>
      </c>
      <c r="AB753" s="3">
        <f>'Risk Analysis - S20'!V754</f>
        <v>2.503036622071515</v>
      </c>
    </row>
    <row r="754" spans="24:28" x14ac:dyDescent="0.25">
      <c r="X754" s="3">
        <v>751</v>
      </c>
      <c r="Y754" s="3">
        <f>'Risk Analysis - S01'!V755</f>
        <v>0.2953512710096779</v>
      </c>
      <c r="Z754" s="3">
        <f>'Risk Analysis - S10'!V755</f>
        <v>1.1379908030888113</v>
      </c>
      <c r="AA754" s="3">
        <f>'Risk Analysis - S18'!V755</f>
        <v>0.75399686221352746</v>
      </c>
      <c r="AB754" s="3">
        <f>'Risk Analysis - S20'!V755</f>
        <v>2.4877159990221949</v>
      </c>
    </row>
    <row r="755" spans="24:28" x14ac:dyDescent="0.25">
      <c r="X755" s="3">
        <v>752</v>
      </c>
      <c r="Y755" s="3">
        <f>'Risk Analysis - S01'!V756</f>
        <v>0.23608194864087431</v>
      </c>
      <c r="Z755" s="3">
        <f>'Risk Analysis - S10'!V756</f>
        <v>0.58965478786898817</v>
      </c>
      <c r="AA755" s="3">
        <f>'Risk Analysis - S18'!V756</f>
        <v>0.48529457846641821</v>
      </c>
      <c r="AB755" s="3">
        <f>'Risk Analysis - S20'!V756</f>
        <v>1.5605188131339622</v>
      </c>
    </row>
    <row r="756" spans="24:28" x14ac:dyDescent="0.25">
      <c r="X756" s="3">
        <v>753</v>
      </c>
      <c r="Y756" s="3">
        <f>'Risk Analysis - S01'!V757</f>
        <v>0.2921701264347546</v>
      </c>
      <c r="Z756" s="3">
        <f>'Risk Analysis - S10'!V757</f>
        <v>1.1104605002585066</v>
      </c>
      <c r="AA756" s="3">
        <f>'Risk Analysis - S18'!V757</f>
        <v>0.74459161203168212</v>
      </c>
      <c r="AB756" s="3">
        <f>'Risk Analysis - S20'!V757</f>
        <v>2.5587290326194516</v>
      </c>
    </row>
    <row r="757" spans="24:28" x14ac:dyDescent="0.25">
      <c r="X757" s="3">
        <v>754</v>
      </c>
      <c r="Y757" s="3">
        <f>'Risk Analysis - S01'!V758</f>
        <v>0.23015373193443669</v>
      </c>
      <c r="Z757" s="3">
        <f>'Risk Analysis - S10'!V758</f>
        <v>0.52930061789652205</v>
      </c>
      <c r="AA757" s="3">
        <f>'Risk Analysis - S18'!V758</f>
        <v>0.44387633603434218</v>
      </c>
      <c r="AB757" s="3">
        <f>'Risk Analysis - S20'!V758</f>
        <v>1.2607179884909416</v>
      </c>
    </row>
    <row r="758" spans="24:28" x14ac:dyDescent="0.25">
      <c r="X758" s="3">
        <v>755</v>
      </c>
      <c r="Y758" s="3">
        <f>'Risk Analysis - S01'!V759</f>
        <v>0.22786512107389204</v>
      </c>
      <c r="Z758" s="3">
        <f>'Risk Analysis - S10'!V759</f>
        <v>0.51222607724402047</v>
      </c>
      <c r="AA758" s="3">
        <f>'Risk Analysis - S18'!V759</f>
        <v>0.44432093615458179</v>
      </c>
      <c r="AB758" s="3">
        <f>'Risk Analysis - S20'!V759</f>
        <v>1.3546786487768894</v>
      </c>
    </row>
    <row r="759" spans="24:28" x14ac:dyDescent="0.25">
      <c r="X759" s="3">
        <v>756</v>
      </c>
      <c r="Y759" s="3">
        <f>'Risk Analysis - S01'!V760</f>
        <v>0.26331449671549734</v>
      </c>
      <c r="Z759" s="3">
        <f>'Risk Analysis - S10'!V760</f>
        <v>0.84043036082980782</v>
      </c>
      <c r="AA759" s="3">
        <f>'Risk Analysis - S18'!V760</f>
        <v>0.60566941824071696</v>
      </c>
      <c r="AB759" s="3">
        <f>'Risk Analysis - S20'!V760</f>
        <v>1.9712977250651025</v>
      </c>
    </row>
    <row r="760" spans="24:28" x14ac:dyDescent="0.25">
      <c r="X760" s="3">
        <v>757</v>
      </c>
      <c r="Y760" s="3">
        <f>'Risk Analysis - S01'!V761</f>
        <v>0.21697226418031262</v>
      </c>
      <c r="Z760" s="3">
        <f>'Risk Analysis - S10'!V761</f>
        <v>0.41409645337288492</v>
      </c>
      <c r="AA760" s="3">
        <f>'Risk Analysis - S18'!V761</f>
        <v>0.40192427747123144</v>
      </c>
      <c r="AB760" s="3">
        <f>'Risk Analysis - S20'!V761</f>
        <v>1.2150790737001165</v>
      </c>
    </row>
    <row r="761" spans="24:28" x14ac:dyDescent="0.25">
      <c r="X761" s="3">
        <v>758</v>
      </c>
      <c r="Y761" s="3">
        <f>'Risk Analysis - S01'!V762</f>
        <v>0.32852637650613703</v>
      </c>
      <c r="Z761" s="3">
        <f>'Risk Analysis - S10'!V762</f>
        <v>1.4518150923923512</v>
      </c>
      <c r="AA761" s="3">
        <f>'Risk Analysis - S18'!V762</f>
        <v>0.92261795773101696</v>
      </c>
      <c r="AB761" s="3">
        <f>'Risk Analysis - S20'!V762</f>
        <v>3.3869595862613902</v>
      </c>
    </row>
    <row r="762" spans="24:28" x14ac:dyDescent="0.25">
      <c r="X762" s="3">
        <v>759</v>
      </c>
      <c r="Y762" s="3">
        <f>'Risk Analysis - S01'!V763</f>
        <v>0.29715407991260651</v>
      </c>
      <c r="Z762" s="3">
        <f>'Risk Analysis - S10'!V763</f>
        <v>1.1616433927918615</v>
      </c>
      <c r="AA762" s="3">
        <f>'Risk Analysis - S18'!V763</f>
        <v>0.78057974094131688</v>
      </c>
      <c r="AB762" s="3">
        <f>'Risk Analysis - S20'!V763</f>
        <v>2.9499837088708638</v>
      </c>
    </row>
    <row r="763" spans="24:28" x14ac:dyDescent="0.25">
      <c r="X763" s="3">
        <v>760</v>
      </c>
      <c r="Y763" s="3">
        <f>'Risk Analysis - S01'!V764</f>
        <v>0.20785893954043574</v>
      </c>
      <c r="Z763" s="3">
        <f>'Risk Analysis - S10'!V764</f>
        <v>0.3393833354104534</v>
      </c>
      <c r="AA763" s="3">
        <f>'Risk Analysis - S18'!V764</f>
        <v>0.38595022654250893</v>
      </c>
      <c r="AB763" s="3">
        <f>'Risk Analysis - S20'!V764</f>
        <v>1.2805743841104076</v>
      </c>
    </row>
    <row r="764" spans="24:28" x14ac:dyDescent="0.25">
      <c r="X764" s="3">
        <v>761</v>
      </c>
      <c r="Y764" s="3">
        <f>'Risk Analysis - S01'!V765</f>
        <v>0.30147803929883116</v>
      </c>
      <c r="Z764" s="3">
        <f>'Risk Analysis - S10'!V765</f>
        <v>1.1947593712776772</v>
      </c>
      <c r="AA764" s="3">
        <f>'Risk Analysis - S18'!V765</f>
        <v>0.78200052393278219</v>
      </c>
      <c r="AB764" s="3">
        <f>'Risk Analysis - S20'!V765</f>
        <v>2.5712360533391334</v>
      </c>
    </row>
    <row r="765" spans="24:28" x14ac:dyDescent="0.25">
      <c r="X765" s="3">
        <v>762</v>
      </c>
      <c r="Y765" s="3">
        <f>'Risk Analysis - S01'!V766</f>
        <v>0.33814450841024923</v>
      </c>
      <c r="Z765" s="3">
        <f>'Risk Analysis - S10'!V766</f>
        <v>1.5631689069733956</v>
      </c>
      <c r="AA765" s="3">
        <f>'Risk Analysis - S18'!V766</f>
        <v>1.0252782262958344</v>
      </c>
      <c r="AB765" s="3">
        <f>'Risk Analysis - S20'!V766</f>
        <v>5.5155814418928779</v>
      </c>
    </row>
    <row r="766" spans="24:28" x14ac:dyDescent="0.25">
      <c r="X766" s="3">
        <v>763</v>
      </c>
      <c r="Y766" s="3">
        <f>'Risk Analysis - S01'!V767</f>
        <v>0.25018035654046999</v>
      </c>
      <c r="Z766" s="3">
        <f>'Risk Analysis - S10'!V767</f>
        <v>0.72254060300914824</v>
      </c>
      <c r="AA766" s="3">
        <f>'Risk Analysis - S18'!V767</f>
        <v>0.55568643579782162</v>
      </c>
      <c r="AB766" s="3">
        <f>'Risk Analysis - S20'!V767</f>
        <v>1.9199708404686304</v>
      </c>
    </row>
    <row r="767" spans="24:28" x14ac:dyDescent="0.25">
      <c r="X767" s="3">
        <v>764</v>
      </c>
      <c r="Y767" s="3">
        <f>'Risk Analysis - S01'!V768</f>
        <v>0.32928657401346689</v>
      </c>
      <c r="Z767" s="3">
        <f>'Risk Analysis - S10'!V768</f>
        <v>1.4720590176888875</v>
      </c>
      <c r="AA767" s="3">
        <f>'Risk Analysis - S18'!V768</f>
        <v>0.96093933580942215</v>
      </c>
      <c r="AB767" s="3">
        <f>'Risk Analysis - S20'!V768</f>
        <v>4.4856948949086197</v>
      </c>
    </row>
    <row r="768" spans="24:28" x14ac:dyDescent="0.25">
      <c r="X768" s="3">
        <v>765</v>
      </c>
      <c r="Y768" s="3">
        <f>'Risk Analysis - S01'!V769</f>
        <v>0.24724654224831957</v>
      </c>
      <c r="Z768" s="3">
        <f>'Risk Analysis - S10'!V769</f>
        <v>0.70199655875163269</v>
      </c>
      <c r="AA768" s="3">
        <f>'Risk Analysis - S18'!V769</f>
        <v>0.55980472128718062</v>
      </c>
      <c r="AB768" s="3">
        <f>'Risk Analysis - S20'!V769</f>
        <v>2.1689589171054315</v>
      </c>
    </row>
    <row r="769" spans="24:28" x14ac:dyDescent="0.25">
      <c r="X769" s="3">
        <v>766</v>
      </c>
      <c r="Y769" s="3">
        <f>'Risk Analysis - S01'!V770</f>
        <v>0.26444474211121155</v>
      </c>
      <c r="Z769" s="3">
        <f>'Risk Analysis - S10'!V770</f>
        <v>0.85720557813957887</v>
      </c>
      <c r="AA769" s="3">
        <f>'Risk Analysis - S18'!V770</f>
        <v>0.62747384065735934</v>
      </c>
      <c r="AB769" s="3">
        <f>'Risk Analysis - S20'!V770</f>
        <v>2.3042601105862364</v>
      </c>
    </row>
    <row r="770" spans="24:28" x14ac:dyDescent="0.25">
      <c r="X770" s="3">
        <v>767</v>
      </c>
      <c r="Y770" s="3">
        <f>'Risk Analysis - S01'!V771</f>
        <v>0.2226338080526549</v>
      </c>
      <c r="Z770" s="3">
        <f>'Risk Analysis - S10'!V771</f>
        <v>0.45349982478189194</v>
      </c>
      <c r="AA770" s="3">
        <f>'Risk Analysis - S18'!V771</f>
        <v>0.39333918057767203</v>
      </c>
      <c r="AB770" s="3">
        <f>'Risk Analysis - S20'!V771</f>
        <v>0.95362728384297646</v>
      </c>
    </row>
    <row r="771" spans="24:28" x14ac:dyDescent="0.25">
      <c r="X771" s="3">
        <v>768</v>
      </c>
      <c r="Y771" s="3">
        <f>'Risk Analysis - S01'!V772</f>
        <v>0.34484973877800423</v>
      </c>
      <c r="Z771" s="3">
        <f>'Risk Analysis - S10'!V772</f>
        <v>1.6063485267406803</v>
      </c>
      <c r="AA771" s="3">
        <f>'Risk Analysis - S18'!V772</f>
        <v>1.0059036193649527</v>
      </c>
      <c r="AB771" s="3">
        <f>'Risk Analysis - S20'!V772</f>
        <v>3.8806729953527479</v>
      </c>
    </row>
    <row r="772" spans="24:28" x14ac:dyDescent="0.25">
      <c r="X772" s="3">
        <v>769</v>
      </c>
      <c r="Y772" s="3">
        <f>'Risk Analysis - S01'!V773</f>
        <v>0.26701750092040866</v>
      </c>
      <c r="Z772" s="3">
        <f>'Risk Analysis - S10'!V773</f>
        <v>0.87597782930144064</v>
      </c>
      <c r="AA772" s="3">
        <f>'Risk Analysis - S18'!V773</f>
        <v>0.62585943622201112</v>
      </c>
      <c r="AB772" s="3">
        <f>'Risk Analysis - S20'!V773</f>
        <v>2.0910024198557999</v>
      </c>
    </row>
    <row r="773" spans="24:28" x14ac:dyDescent="0.25">
      <c r="X773" s="3">
        <v>770</v>
      </c>
      <c r="Y773" s="3">
        <f>'Risk Analysis - S01'!V774</f>
        <v>0.31462730854142529</v>
      </c>
      <c r="Z773" s="3">
        <f>'Risk Analysis - S10'!V774</f>
        <v>1.3147176321801997</v>
      </c>
      <c r="AA773" s="3">
        <f>'Risk Analysis - S18'!V774</f>
        <v>0.83714316939289779</v>
      </c>
      <c r="AB773" s="3">
        <f>'Risk Analysis - S20'!V774</f>
        <v>2.6156759887375269</v>
      </c>
    </row>
    <row r="774" spans="24:28" x14ac:dyDescent="0.25">
      <c r="X774" s="3">
        <v>771</v>
      </c>
      <c r="Y774" s="3">
        <f>'Risk Analysis - S01'!V775</f>
        <v>0.30051995625951722</v>
      </c>
      <c r="Z774" s="3">
        <f>'Risk Analysis - S10'!V775</f>
        <v>1.2111154694210062</v>
      </c>
      <c r="AA774" s="3">
        <f>'Risk Analysis - S18'!V775</f>
        <v>0.84423413105980849</v>
      </c>
      <c r="AB774" s="3">
        <f>'Risk Analysis - S20'!V775</f>
        <v>4.3582978057787729</v>
      </c>
    </row>
    <row r="775" spans="24:28" x14ac:dyDescent="0.25">
      <c r="X775" s="3">
        <v>772</v>
      </c>
      <c r="Y775" s="3">
        <f>'Risk Analysis - S01'!V776</f>
        <v>0.29201067713476175</v>
      </c>
      <c r="Z775" s="3">
        <f>'Risk Analysis - S10'!V776</f>
        <v>1.1101791404204777</v>
      </c>
      <c r="AA775" s="3">
        <f>'Risk Analysis - S18'!V776</f>
        <v>0.74702021092186477</v>
      </c>
      <c r="AB775" s="3">
        <f>'Risk Analysis - S20'!V776</f>
        <v>2.6285633654656673</v>
      </c>
    </row>
    <row r="776" spans="24:28" x14ac:dyDescent="0.25">
      <c r="X776" s="3">
        <v>773</v>
      </c>
      <c r="Y776" s="3">
        <f>'Risk Analysis - S01'!V777</f>
        <v>0.26498096572445901</v>
      </c>
      <c r="Z776" s="3">
        <f>'Risk Analysis - S10'!V777</f>
        <v>0.87909084773469814</v>
      </c>
      <c r="AA776" s="3">
        <f>'Risk Analysis - S18'!V777</f>
        <v>0.67458285462892664</v>
      </c>
      <c r="AB776" s="3">
        <f>'Risk Analysis - S20'!V777</f>
        <v>3.3004249394532539</v>
      </c>
    </row>
    <row r="777" spans="24:28" x14ac:dyDescent="0.25">
      <c r="X777" s="3">
        <v>774</v>
      </c>
      <c r="Y777" s="3">
        <f>'Risk Analysis - S01'!V778</f>
        <v>0.2095291568596683</v>
      </c>
      <c r="Z777" s="3">
        <f>'Risk Analysis - S10'!V778</f>
        <v>0.35125541434278323</v>
      </c>
      <c r="AA777" s="3">
        <f>'Risk Analysis - S18'!V778</f>
        <v>0.38407130176882631</v>
      </c>
      <c r="AB777" s="3">
        <f>'Risk Analysis - S20'!V778</f>
        <v>1.2165282758627092</v>
      </c>
    </row>
    <row r="778" spans="24:28" x14ac:dyDescent="0.25">
      <c r="X778" s="3">
        <v>775</v>
      </c>
      <c r="Y778" s="3">
        <f>'Risk Analysis - S01'!V779</f>
        <v>0.20295023764050002</v>
      </c>
      <c r="Z778" s="3">
        <f>'Risk Analysis - S10'!V779</f>
        <v>0.2859667902959272</v>
      </c>
      <c r="AA778" s="3">
        <f>'Risk Analysis - S18'!V779</f>
        <v>0.34256884508819013</v>
      </c>
      <c r="AB778" s="3">
        <f>'Risk Analysis - S20'!V779</f>
        <v>0.91558990712015009</v>
      </c>
    </row>
    <row r="779" spans="24:28" x14ac:dyDescent="0.25">
      <c r="X779" s="3">
        <v>776</v>
      </c>
      <c r="Y779" s="3">
        <f>'Risk Analysis - S01'!V780</f>
        <v>0.20027101366108549</v>
      </c>
      <c r="Z779" s="3">
        <f>'Risk Analysis - S10'!V780</f>
        <v>0.25812092948762777</v>
      </c>
      <c r="AA779" s="3">
        <f>'Risk Analysis - S18'!V780</f>
        <v>0.32234766374551282</v>
      </c>
      <c r="AB779" s="3">
        <f>'Risk Analysis - S20'!V780</f>
        <v>0.76956828170613056</v>
      </c>
    </row>
    <row r="780" spans="24:28" x14ac:dyDescent="0.25">
      <c r="X780" s="3">
        <v>777</v>
      </c>
      <c r="Y780" s="3">
        <f>'Risk Analysis - S01'!V781</f>
        <v>0.2126956404696892</v>
      </c>
      <c r="Z780" s="3">
        <f>'Risk Analysis - S10'!V781</f>
        <v>0.36473061359564685</v>
      </c>
      <c r="AA780" s="3">
        <f>'Risk Analysis - S18'!V781</f>
        <v>0.35666455860252277</v>
      </c>
      <c r="AB780" s="3">
        <f>'Risk Analysis - S20'!V781</f>
        <v>0.86143771267977121</v>
      </c>
    </row>
    <row r="781" spans="24:28" x14ac:dyDescent="0.25">
      <c r="X781" s="3">
        <v>778</v>
      </c>
      <c r="Y781" s="3">
        <f>'Risk Analysis - S01'!V782</f>
        <v>0.2776816538692442</v>
      </c>
      <c r="Z781" s="3">
        <f>'Risk Analysis - S10'!V782</f>
        <v>0.98701629776806943</v>
      </c>
      <c r="AA781" s="3">
        <f>'Risk Analysis - S18'!V782</f>
        <v>0.70688250050354973</v>
      </c>
      <c r="AB781" s="3">
        <f>'Risk Analysis - S20'!V782</f>
        <v>2.9672479679981985</v>
      </c>
    </row>
    <row r="782" spans="24:28" x14ac:dyDescent="0.25">
      <c r="X782" s="3">
        <v>779</v>
      </c>
      <c r="Y782" s="3">
        <f>'Risk Analysis - S01'!V783</f>
        <v>0.24311437123790747</v>
      </c>
      <c r="Z782" s="3">
        <f>'Risk Analysis - S10'!V783</f>
        <v>0.66189940483495824</v>
      </c>
      <c r="AA782" s="3">
        <f>'Risk Analysis - S18'!V783</f>
        <v>0.53614001403231615</v>
      </c>
      <c r="AB782" s="3">
        <f>'Risk Analysis - S20'!V783</f>
        <v>1.9961782377405801</v>
      </c>
    </row>
    <row r="783" spans="24:28" x14ac:dyDescent="0.25">
      <c r="X783" s="3">
        <v>780</v>
      </c>
      <c r="Y783" s="3">
        <f>'Risk Analysis - S01'!V784</f>
        <v>0.23214897064152765</v>
      </c>
      <c r="Z783" s="3">
        <f>'Risk Analysis - S10'!V784</f>
        <v>0.54864223047039762</v>
      </c>
      <c r="AA783" s="3">
        <f>'Risk Analysis - S18'!V784</f>
        <v>0.45525149879301835</v>
      </c>
      <c r="AB783" s="3">
        <f>'Risk Analysis - S20'!V784</f>
        <v>1.3243678698195129</v>
      </c>
    </row>
    <row r="784" spans="24:28" x14ac:dyDescent="0.25">
      <c r="X784" s="3">
        <v>781</v>
      </c>
      <c r="Y784" s="3">
        <f>'Risk Analysis - S01'!V785</f>
        <v>0.27979575121510192</v>
      </c>
      <c r="Z784" s="3">
        <f>'Risk Analysis - S10'!V785</f>
        <v>1.009917260620832</v>
      </c>
      <c r="AA784" s="3">
        <f>'Risk Analysis - S18'!V785</f>
        <v>0.72528984411111608</v>
      </c>
      <c r="AB784" s="3">
        <f>'Risk Analysis - S20'!V785</f>
        <v>3.2229101577502823</v>
      </c>
    </row>
    <row r="785" spans="24:28" x14ac:dyDescent="0.25">
      <c r="X785" s="3">
        <v>782</v>
      </c>
      <c r="Y785" s="3">
        <f>'Risk Analysis - S01'!V786</f>
        <v>0.21493919430117481</v>
      </c>
      <c r="Z785" s="3">
        <f>'Risk Analysis - S10'!V786</f>
        <v>0.39640598694231616</v>
      </c>
      <c r="AA785" s="3">
        <f>'Risk Analysis - S18'!V786</f>
        <v>0.39566035878611211</v>
      </c>
      <c r="AB785" s="3">
        <f>'Risk Analysis - S20'!V786</f>
        <v>1.2029947767079634</v>
      </c>
    </row>
    <row r="786" spans="24:28" x14ac:dyDescent="0.25">
      <c r="X786" s="3">
        <v>783</v>
      </c>
      <c r="Y786" s="3">
        <f>'Risk Analysis - S01'!V787</f>
        <v>0.23441440475827535</v>
      </c>
      <c r="Z786" s="3">
        <f>'Risk Analysis - S10'!V787</f>
        <v>0.58232528754165591</v>
      </c>
      <c r="AA786" s="3">
        <f>'Risk Analysis - S18'!V787</f>
        <v>0.49911212935474175</v>
      </c>
      <c r="AB786" s="3">
        <f>'Risk Analysis - S20'!V787</f>
        <v>1.849730498898007</v>
      </c>
    </row>
    <row r="787" spans="24:28" x14ac:dyDescent="0.25">
      <c r="X787" s="3">
        <v>784</v>
      </c>
      <c r="Y787" s="3">
        <f>'Risk Analysis - S01'!V788</f>
        <v>0.22786717768063919</v>
      </c>
      <c r="Z787" s="3">
        <f>'Risk Analysis - S10'!V788</f>
        <v>0.53694175949630263</v>
      </c>
      <c r="AA787" s="3">
        <f>'Risk Analysis - S18'!V788</f>
        <v>0.50952612267019559</v>
      </c>
      <c r="AB787" s="3">
        <f>'Risk Analysis - S20'!V788</f>
        <v>2.3696649306989825</v>
      </c>
    </row>
    <row r="788" spans="24:28" x14ac:dyDescent="0.25">
      <c r="X788" s="3">
        <v>785</v>
      </c>
      <c r="Y788" s="3">
        <f>'Risk Analysis - S01'!V789</f>
        <v>0.2137411783927865</v>
      </c>
      <c r="Z788" s="3">
        <f>'Risk Analysis - S10'!V789</f>
        <v>0.38904827351718096</v>
      </c>
      <c r="AA788" s="3">
        <f>'Risk Analysis - S18'!V789</f>
        <v>0.40006480037372283</v>
      </c>
      <c r="AB788" s="3">
        <f>'Risk Analysis - S20'!V789</f>
        <v>1.2896060728605299</v>
      </c>
    </row>
    <row r="789" spans="24:28" x14ac:dyDescent="0.25">
      <c r="X789" s="3">
        <v>786</v>
      </c>
      <c r="Y789" s="3">
        <f>'Risk Analysis - S01'!V790</f>
        <v>0.23603304858883625</v>
      </c>
      <c r="Z789" s="3">
        <f>'Risk Analysis - S10'!V790</f>
        <v>0.58712238903865854</v>
      </c>
      <c r="AA789" s="3">
        <f>'Risk Analysis - S18'!V790</f>
        <v>0.47958197747553932</v>
      </c>
      <c r="AB789" s="3">
        <f>'Risk Analysis - S20'!V790</f>
        <v>1.4821655440223811</v>
      </c>
    </row>
    <row r="790" spans="24:28" x14ac:dyDescent="0.25">
      <c r="X790" s="3">
        <v>787</v>
      </c>
      <c r="Y790" s="3">
        <f>'Risk Analysis - S01'!V791</f>
        <v>0.22525002879390632</v>
      </c>
      <c r="Z790" s="3">
        <f>'Risk Analysis - S10'!V791</f>
        <v>0.49745668994474579</v>
      </c>
      <c r="AA790" s="3">
        <f>'Risk Analysis - S18'!V791</f>
        <v>0.45734435252600825</v>
      </c>
      <c r="AB790" s="3">
        <f>'Risk Analysis - S20'!V791</f>
        <v>1.6368076690457343</v>
      </c>
    </row>
    <row r="791" spans="24:28" x14ac:dyDescent="0.25">
      <c r="X791" s="3">
        <v>788</v>
      </c>
      <c r="Y791" s="3">
        <f>'Risk Analysis - S01'!V792</f>
        <v>0.32948607206987679</v>
      </c>
      <c r="Z791" s="3">
        <f>'Risk Analysis - S10'!V792</f>
        <v>1.4653981986847087</v>
      </c>
      <c r="AA791" s="3">
        <f>'Risk Analysis - S18'!V792</f>
        <v>0.93938776867537499</v>
      </c>
      <c r="AB791" s="3">
        <f>'Risk Analysis - S20'!V792</f>
        <v>3.7708360917122801</v>
      </c>
    </row>
    <row r="792" spans="24:28" x14ac:dyDescent="0.25">
      <c r="X792" s="3">
        <v>789</v>
      </c>
      <c r="Y792" s="3">
        <f>'Risk Analysis - S01'!V793</f>
        <v>0.33078107956415526</v>
      </c>
      <c r="Z792" s="3">
        <f>'Risk Analysis - S10'!V793</f>
        <v>1.4722289641806876</v>
      </c>
      <c r="AA792" s="3">
        <f>'Risk Analysis - S18'!V793</f>
        <v>0.93166315050841719</v>
      </c>
      <c r="AB792" s="3">
        <f>'Risk Analysis - S20'!V793</f>
        <v>3.3809784633209063</v>
      </c>
    </row>
    <row r="793" spans="24:28" x14ac:dyDescent="0.25">
      <c r="X793" s="3">
        <v>790</v>
      </c>
      <c r="Y793" s="3">
        <f>'Risk Analysis - S01'!V794</f>
        <v>0.21440197420092152</v>
      </c>
      <c r="Z793" s="3">
        <f>'Risk Analysis - S10'!V794</f>
        <v>0.37572875017718066</v>
      </c>
      <c r="AA793" s="3">
        <f>'Risk Analysis - S18'!V794</f>
        <v>0.35176020923492601</v>
      </c>
      <c r="AB793" s="3">
        <f>'Risk Analysis - S20'!V794</f>
        <v>0.78147914564986687</v>
      </c>
    </row>
    <row r="794" spans="24:28" x14ac:dyDescent="0.25">
      <c r="X794" s="3">
        <v>791</v>
      </c>
      <c r="Y794" s="3">
        <f>'Risk Analysis - S01'!V795</f>
        <v>0.24300804998539896</v>
      </c>
      <c r="Z794" s="3">
        <f>'Risk Analysis - S10'!V795</f>
        <v>0.6567731718611961</v>
      </c>
      <c r="AA794" s="3">
        <f>'Risk Analysis - S18'!V795</f>
        <v>0.52472211159579829</v>
      </c>
      <c r="AB794" s="3">
        <f>'Risk Analysis - S20'!V795</f>
        <v>1.8129425982135077</v>
      </c>
    </row>
    <row r="795" spans="24:28" x14ac:dyDescent="0.25">
      <c r="X795" s="3">
        <v>792</v>
      </c>
      <c r="Y795" s="3">
        <f>'Risk Analysis - S01'!V796</f>
        <v>0.318960037754902</v>
      </c>
      <c r="Z795" s="3">
        <f>'Risk Analysis - S10'!V796</f>
        <v>1.3770418172982322</v>
      </c>
      <c r="AA795" s="3">
        <f>'Risk Analysis - S18'!V796</f>
        <v>0.91549527967946787</v>
      </c>
      <c r="AB795" s="3">
        <f>'Risk Analysis - S20'!V796</f>
        <v>4.3435748667264553</v>
      </c>
    </row>
    <row r="796" spans="24:28" x14ac:dyDescent="0.25">
      <c r="X796" s="3">
        <v>793</v>
      </c>
      <c r="Y796" s="3">
        <f>'Risk Analysis - S01'!V797</f>
        <v>0.29495916745434797</v>
      </c>
      <c r="Z796" s="3">
        <f>'Risk Analysis - S10'!V797</f>
        <v>1.1592095646234675</v>
      </c>
      <c r="AA796" s="3">
        <f>'Risk Analysis - S18'!V797</f>
        <v>0.81781025615433978</v>
      </c>
      <c r="AB796" s="3">
        <f>'Risk Analysis - S20'!V797</f>
        <v>4.1978112122980376</v>
      </c>
    </row>
    <row r="797" spans="24:28" x14ac:dyDescent="0.25">
      <c r="X797" s="3">
        <v>794</v>
      </c>
      <c r="Y797" s="3">
        <f>'Risk Analysis - S01'!V798</f>
        <v>0.24852950356646544</v>
      </c>
      <c r="Z797" s="3">
        <f>'Risk Analysis - S10'!V798</f>
        <v>0.70757542450056388</v>
      </c>
      <c r="AA797" s="3">
        <f>'Risk Analysis - S18'!V798</f>
        <v>0.5490148466802407</v>
      </c>
      <c r="AB797" s="3">
        <f>'Risk Analysis - S20'!V798</f>
        <v>1.9037609595698057</v>
      </c>
    </row>
    <row r="798" spans="24:28" x14ac:dyDescent="0.25">
      <c r="X798" s="3">
        <v>795</v>
      </c>
      <c r="Y798" s="3">
        <f>'Risk Analysis - S01'!V799</f>
        <v>0.22825599820574707</v>
      </c>
      <c r="Z798" s="3">
        <f>'Risk Analysis - S10'!V799</f>
        <v>0.51908220642259295</v>
      </c>
      <c r="AA798" s="3">
        <f>'Risk Analysis - S18'!V799</f>
        <v>0.45464588670418499</v>
      </c>
      <c r="AB798" s="3">
        <f>'Risk Analysis - S20'!V799</f>
        <v>1.4749377450566474</v>
      </c>
    </row>
    <row r="799" spans="24:28" x14ac:dyDescent="0.25">
      <c r="X799" s="3">
        <v>796</v>
      </c>
      <c r="Y799" s="3">
        <f>'Risk Analysis - S01'!V800</f>
        <v>0.23901128724006337</v>
      </c>
      <c r="Z799" s="3">
        <f>'Risk Analysis - S10'!V800</f>
        <v>0.61571017722565313</v>
      </c>
      <c r="AA799" s="3">
        <f>'Risk Analysis - S18'!V800</f>
        <v>0.49581452480844485</v>
      </c>
      <c r="AB799" s="3">
        <f>'Risk Analysis - S20'!V800</f>
        <v>1.5741505204457242</v>
      </c>
    </row>
    <row r="800" spans="24:28" x14ac:dyDescent="0.25">
      <c r="X800" s="3">
        <v>797</v>
      </c>
      <c r="Y800" s="3">
        <f>'Risk Analysis - S01'!V801</f>
        <v>0.23353082547135395</v>
      </c>
      <c r="Z800" s="3">
        <f>'Risk Analysis - S10'!V801</f>
        <v>0.60849209459431886</v>
      </c>
      <c r="AA800" s="3">
        <f>'Risk Analysis - S18'!V801</f>
        <v>0.58576285907952019</v>
      </c>
      <c r="AB800" s="3">
        <f>'Risk Analysis - S20'!V801</f>
        <v>3.6598873187284404</v>
      </c>
    </row>
    <row r="801" spans="24:28" x14ac:dyDescent="0.25">
      <c r="X801" s="3">
        <v>798</v>
      </c>
      <c r="Y801" s="3">
        <f>'Risk Analysis - S01'!V802</f>
        <v>0.31033839185083334</v>
      </c>
      <c r="Z801" s="3">
        <f>'Risk Analysis - S10'!V802</f>
        <v>1.2898331743236267</v>
      </c>
      <c r="AA801" s="3">
        <f>'Risk Analysis - S18'!V802</f>
        <v>0.85675552023690127</v>
      </c>
      <c r="AB801" s="3">
        <f>'Risk Analysis - S20'!V802</f>
        <v>3.5971697837917058</v>
      </c>
    </row>
    <row r="802" spans="24:28" x14ac:dyDescent="0.25">
      <c r="X802" s="3">
        <v>799</v>
      </c>
      <c r="Y802" s="3">
        <f>'Risk Analysis - S01'!V803</f>
        <v>0.2597180480428492</v>
      </c>
      <c r="Z802" s="3">
        <f>'Risk Analysis - S10'!V803</f>
        <v>0.80876560472027037</v>
      </c>
      <c r="AA802" s="3">
        <f>'Risk Analysis - S18'!V803</f>
        <v>0.59360991513069505</v>
      </c>
      <c r="AB802" s="3">
        <f>'Risk Analysis - S20'!V803</f>
        <v>1.9905903477381441</v>
      </c>
    </row>
    <row r="803" spans="24:28" x14ac:dyDescent="0.25">
      <c r="X803" s="3">
        <v>800</v>
      </c>
      <c r="Y803" s="3">
        <f>'Risk Analysis - S01'!V804</f>
        <v>0.26828099419927126</v>
      </c>
      <c r="Z803" s="3">
        <f>'Risk Analysis - S10'!V804</f>
        <v>0.88890322510775066</v>
      </c>
      <c r="AA803" s="3">
        <f>'Risk Analysis - S18'!V804</f>
        <v>0.63485062476491783</v>
      </c>
      <c r="AB803" s="3">
        <f>'Risk Analysis - S20'!V804</f>
        <v>2.1729749649164316</v>
      </c>
    </row>
    <row r="804" spans="24:28" x14ac:dyDescent="0.25">
      <c r="X804" s="3">
        <v>801</v>
      </c>
      <c r="Y804" s="3">
        <f>'Risk Analysis - S01'!V805</f>
        <v>0.29341249129023356</v>
      </c>
      <c r="Z804" s="3">
        <f>'Risk Analysis - S10'!V805</f>
        <v>1.1385533947324722</v>
      </c>
      <c r="AA804" s="3">
        <f>'Risk Analysis - S18'!V805</f>
        <v>0.79404319750883512</v>
      </c>
      <c r="AB804" s="3">
        <f>'Risk Analysis - S20'!V805</f>
        <v>3.6816634523383747</v>
      </c>
    </row>
    <row r="805" spans="24:28" x14ac:dyDescent="0.25">
      <c r="X805" s="3">
        <v>802</v>
      </c>
      <c r="Y805" s="3">
        <f>'Risk Analysis - S01'!V806</f>
        <v>0.19491530125033493</v>
      </c>
      <c r="Z805" s="3">
        <f>'Risk Analysis - S10'!V806</f>
        <v>0.21369349015120678</v>
      </c>
      <c r="AA805" s="3">
        <f>'Risk Analysis - S18'!V806</f>
        <v>0.31158708933950147</v>
      </c>
      <c r="AB805" s="3">
        <f>'Risk Analysis - S20'!V806</f>
        <v>0.70790561768867633</v>
      </c>
    </row>
    <row r="806" spans="24:28" x14ac:dyDescent="0.25">
      <c r="X806" s="3">
        <v>803</v>
      </c>
      <c r="Y806" s="3">
        <f>'Risk Analysis - S01'!V807</f>
        <v>0.25757813328409679</v>
      </c>
      <c r="Z806" s="3">
        <f>'Risk Analysis - S10'!V807</f>
        <v>0.79367273869647659</v>
      </c>
      <c r="AA806" s="3">
        <f>'Risk Analysis - S18'!V807</f>
        <v>0.5963283943788843</v>
      </c>
      <c r="AB806" s="3">
        <f>'Risk Analysis - S20'!V807</f>
        <v>2.1808824361888717</v>
      </c>
    </row>
    <row r="807" spans="24:28" x14ac:dyDescent="0.25">
      <c r="X807" s="3">
        <v>804</v>
      </c>
      <c r="Y807" s="3">
        <f>'Risk Analysis - S01'!V808</f>
        <v>0.24663208950288967</v>
      </c>
      <c r="Z807" s="3">
        <f>'Risk Analysis - S10'!V808</f>
        <v>0.6939750453890029</v>
      </c>
      <c r="AA807" s="3">
        <f>'Risk Analysis - S18'!V808</f>
        <v>0.5508500977558678</v>
      </c>
      <c r="AB807" s="3">
        <f>'Risk Analysis - S20'!V808</f>
        <v>2.0464131918499371</v>
      </c>
    </row>
    <row r="808" spans="24:28" x14ac:dyDescent="0.25">
      <c r="X808" s="3">
        <v>805</v>
      </c>
      <c r="Y808" s="3">
        <f>'Risk Analysis - S01'!V809</f>
        <v>0.23767603671494636</v>
      </c>
      <c r="Z808" s="3">
        <f>'Risk Analysis - S10'!V809</f>
        <v>0.60473220028565644</v>
      </c>
      <c r="AA808" s="3">
        <f>'Risk Analysis - S18'!V809</f>
        <v>0.49339146996956046</v>
      </c>
      <c r="AB808" s="3">
        <f>'Risk Analysis - S20'!V809</f>
        <v>1.6028035618807914</v>
      </c>
    </row>
    <row r="809" spans="24:28" x14ac:dyDescent="0.25">
      <c r="X809" s="3">
        <v>806</v>
      </c>
      <c r="Y809" s="3">
        <f>'Risk Analysis - S01'!V810</f>
        <v>0.32184039064584796</v>
      </c>
      <c r="Z809" s="3">
        <f>'Risk Analysis - S10'!V810</f>
        <v>1.3912157519942137</v>
      </c>
      <c r="AA809" s="3">
        <f>'Risk Analysis - S18'!V810</f>
        <v>0.89562407332547544</v>
      </c>
      <c r="AB809" s="3">
        <f>'Risk Analysis - S20'!V810</f>
        <v>3.3937096360216095</v>
      </c>
    </row>
    <row r="810" spans="24:28" x14ac:dyDescent="0.25">
      <c r="X810" s="3">
        <v>807</v>
      </c>
      <c r="Y810" s="3">
        <f>'Risk Analysis - S01'!V811</f>
        <v>0.23236678001360117</v>
      </c>
      <c r="Z810" s="3">
        <f>'Risk Analysis - S10'!V811</f>
        <v>0.53810734626934054</v>
      </c>
      <c r="AA810" s="3">
        <f>'Risk Analysis - S18'!V811</f>
        <v>0.4231087172451109</v>
      </c>
      <c r="AB810" s="3">
        <f>'Risk Analysis - S20'!V811</f>
        <v>0.94432135516619253</v>
      </c>
    </row>
    <row r="811" spans="24:28" x14ac:dyDescent="0.25">
      <c r="X811" s="3">
        <v>808</v>
      </c>
      <c r="Y811" s="3">
        <f>'Risk Analysis - S01'!V812</f>
        <v>0.24759348424774483</v>
      </c>
      <c r="Z811" s="3">
        <f>'Risk Analysis - S10'!V812</f>
        <v>0.69455105817749951</v>
      </c>
      <c r="AA811" s="3">
        <f>'Risk Analysis - S18'!V812</f>
        <v>0.53324912807915992</v>
      </c>
      <c r="AB811" s="3">
        <f>'Risk Analysis - S20'!V812</f>
        <v>1.7002388534718087</v>
      </c>
    </row>
    <row r="812" spans="24:28" x14ac:dyDescent="0.25">
      <c r="X812" s="3">
        <v>809</v>
      </c>
      <c r="Y812" s="3">
        <f>'Risk Analysis - S01'!V813</f>
        <v>0.2550934370208538</v>
      </c>
      <c r="Z812" s="3">
        <f>'Risk Analysis - S10'!V813</f>
        <v>0.76952149470416131</v>
      </c>
      <c r="AA812" s="3">
        <f>'Risk Analysis - S18'!V813</f>
        <v>0.58199146674921953</v>
      </c>
      <c r="AB812" s="3">
        <f>'Risk Analysis - S20'!V813</f>
        <v>2.0792191801749169</v>
      </c>
    </row>
    <row r="813" spans="24:28" x14ac:dyDescent="0.25">
      <c r="X813" s="3">
        <v>810</v>
      </c>
      <c r="Y813" s="3">
        <f>'Risk Analysis - S01'!V814</f>
        <v>0.20768627473734669</v>
      </c>
      <c r="Z813" s="3">
        <f>'Risk Analysis - S10'!V814</f>
        <v>0.33017518123742146</v>
      </c>
      <c r="AA813" s="3">
        <f>'Risk Analysis - S18'!V814</f>
        <v>0.36507613232495556</v>
      </c>
      <c r="AB813" s="3">
        <f>'Risk Analysis - S20'!V814</f>
        <v>1.0515850748062792</v>
      </c>
    </row>
    <row r="814" spans="24:28" x14ac:dyDescent="0.25">
      <c r="X814" s="3">
        <v>811</v>
      </c>
      <c r="Y814" s="3">
        <f>'Risk Analysis - S01'!V815</f>
        <v>0.20407159917132481</v>
      </c>
      <c r="Z814" s="3">
        <f>'Risk Analysis - S10'!V815</f>
        <v>0.29737546274509941</v>
      </c>
      <c r="AA814" s="3">
        <f>'Risk Analysis - S18'!V815</f>
        <v>0.35038300252438531</v>
      </c>
      <c r="AB814" s="3">
        <f>'Risk Analysis - S20'!V815</f>
        <v>0.9727888550360001</v>
      </c>
    </row>
    <row r="815" spans="24:28" x14ac:dyDescent="0.25">
      <c r="X815" s="3">
        <v>812</v>
      </c>
      <c r="Y815" s="3">
        <f>'Risk Analysis - S01'!V816</f>
        <v>0.32779231606964687</v>
      </c>
      <c r="Z815" s="3">
        <f>'Risk Analysis - S10'!V816</f>
        <v>1.4627133519921007</v>
      </c>
      <c r="AA815" s="3">
        <f>'Risk Analysis - S18'!V816</f>
        <v>0.96598792647966869</v>
      </c>
      <c r="AB815" s="3">
        <f>'Risk Analysis - S20'!V816</f>
        <v>4.860758953156739</v>
      </c>
    </row>
    <row r="816" spans="24:28" x14ac:dyDescent="0.25">
      <c r="X816" s="3">
        <v>813</v>
      </c>
      <c r="Y816" s="3">
        <f>'Risk Analysis - S01'!V817</f>
        <v>0.23501952988761765</v>
      </c>
      <c r="Z816" s="3">
        <f>'Risk Analysis - S10'!V817</f>
        <v>0.5871165611068111</v>
      </c>
      <c r="AA816" s="3">
        <f>'Risk Analysis - S18'!V817</f>
        <v>0.49972487312167002</v>
      </c>
      <c r="AB816" s="3">
        <f>'Risk Analysis - S20'!V817</f>
        <v>1.8292046796168828</v>
      </c>
    </row>
    <row r="817" spans="24:28" x14ac:dyDescent="0.25">
      <c r="X817" s="3">
        <v>814</v>
      </c>
      <c r="Y817" s="3">
        <f>'Risk Analysis - S01'!V818</f>
        <v>0.2796261056964725</v>
      </c>
      <c r="Z817" s="3">
        <f>'Risk Analysis - S10'!V818</f>
        <v>0.99402825004902851</v>
      </c>
      <c r="AA817" s="3">
        <f>'Risk Analysis - S18'!V818</f>
        <v>0.68671913194724443</v>
      </c>
      <c r="AB817" s="3">
        <f>'Risk Analysis - S20'!V818</f>
        <v>2.3558739751263746</v>
      </c>
    </row>
    <row r="818" spans="24:28" x14ac:dyDescent="0.25">
      <c r="X818" s="3">
        <v>815</v>
      </c>
      <c r="Y818" s="3">
        <f>'Risk Analysis - S01'!V819</f>
        <v>0.3198752473961689</v>
      </c>
      <c r="Z818" s="3">
        <f>'Risk Analysis - S10'!V819</f>
        <v>1.3798603662594122</v>
      </c>
      <c r="AA818" s="3">
        <f>'Risk Analysis - S18'!V819</f>
        <v>0.90473289925465894</v>
      </c>
      <c r="AB818" s="3">
        <f>'Risk Analysis - S20'!V819</f>
        <v>3.8941372539254568</v>
      </c>
    </row>
    <row r="819" spans="24:28" x14ac:dyDescent="0.25">
      <c r="X819" s="3">
        <v>816</v>
      </c>
      <c r="Y819" s="3">
        <f>'Risk Analysis - S01'!V820</f>
        <v>0.28415747339255309</v>
      </c>
      <c r="Z819" s="3">
        <f>'Risk Analysis - S10'!V820</f>
        <v>1.0474659076937085</v>
      </c>
      <c r="AA819" s="3">
        <f>'Risk Analysis - S18'!V820</f>
        <v>0.7376611992193296</v>
      </c>
      <c r="AB819" s="3">
        <f>'Risk Analysis - S20'!V820</f>
        <v>3.1242937930473413</v>
      </c>
    </row>
    <row r="820" spans="24:28" x14ac:dyDescent="0.25">
      <c r="X820" s="3">
        <v>817</v>
      </c>
      <c r="Y820" s="3">
        <f>'Risk Analysis - S01'!V821</f>
        <v>0.2164315395282162</v>
      </c>
      <c r="Z820" s="3">
        <f>'Risk Analysis - S10'!V821</f>
        <v>0.42851054154335538</v>
      </c>
      <c r="AA820" s="3">
        <f>'Risk Analysis - S18'!V821</f>
        <v>0.4507302297188851</v>
      </c>
      <c r="AB820" s="3">
        <f>'Risk Analysis - S20'!V821</f>
        <v>1.8990901245014289</v>
      </c>
    </row>
    <row r="821" spans="24:28" x14ac:dyDescent="0.25">
      <c r="X821" s="3">
        <v>818</v>
      </c>
      <c r="Y821" s="3">
        <f>'Risk Analysis - S01'!V822</f>
        <v>0.2700345226521797</v>
      </c>
      <c r="Z821" s="3">
        <f>'Risk Analysis - S10'!V822</f>
        <v>0.90451875963130568</v>
      </c>
      <c r="AA821" s="3">
        <f>'Risk Analysis - S18'!V822</f>
        <v>0.64119691281822722</v>
      </c>
      <c r="AB821" s="3">
        <f>'Risk Analysis - S20'!V822</f>
        <v>2.1693631828849105</v>
      </c>
    </row>
    <row r="822" spans="24:28" x14ac:dyDescent="0.25">
      <c r="X822" s="3">
        <v>819</v>
      </c>
      <c r="Y822" s="3">
        <f>'Risk Analysis - S01'!V823</f>
        <v>0.31133037460437696</v>
      </c>
      <c r="Z822" s="3">
        <f>'Risk Analysis - S10'!V823</f>
        <v>1.304795268338802</v>
      </c>
      <c r="AA822" s="3">
        <f>'Risk Analysis - S18'!V823</f>
        <v>0.87652350120524847</v>
      </c>
      <c r="AB822" s="3">
        <f>'Risk Analysis - S20'!V823</f>
        <v>4.0642881004875298</v>
      </c>
    </row>
    <row r="823" spans="24:28" x14ac:dyDescent="0.25">
      <c r="X823" s="3">
        <v>820</v>
      </c>
      <c r="Y823" s="3">
        <f>'Risk Analysis - S01'!V824</f>
        <v>0.22312281196244046</v>
      </c>
      <c r="Z823" s="3">
        <f>'Risk Analysis - S10'!V824</f>
        <v>0.47511447455678812</v>
      </c>
      <c r="AA823" s="3">
        <f>'Risk Analysis - S18'!V824</f>
        <v>0.44067296611712375</v>
      </c>
      <c r="AB823" s="3">
        <f>'Risk Analysis - S20'!V824</f>
        <v>1.489501010049036</v>
      </c>
    </row>
    <row r="824" spans="24:28" x14ac:dyDescent="0.25">
      <c r="X824" s="3">
        <v>821</v>
      </c>
      <c r="Y824" s="3">
        <f>'Risk Analysis - S01'!V825</f>
        <v>0.26973447320173471</v>
      </c>
      <c r="Z824" s="3">
        <f>'Risk Analysis - S10'!V825</f>
        <v>0.90183503217247518</v>
      </c>
      <c r="AA824" s="3">
        <f>'Risk Analysis - S18'!V825</f>
        <v>0.64008003579246264</v>
      </c>
      <c r="AB824" s="3">
        <f>'Risk Analysis - S20'!V825</f>
        <v>2.169439369363324</v>
      </c>
    </row>
    <row r="825" spans="24:28" x14ac:dyDescent="0.25">
      <c r="X825" s="3">
        <v>822</v>
      </c>
      <c r="Y825" s="3">
        <f>'Risk Analysis - S01'!V826</f>
        <v>0.27693842750196529</v>
      </c>
      <c r="Z825" s="3">
        <f>'Risk Analysis - S10'!V826</f>
        <v>0.96636373808099174</v>
      </c>
      <c r="AA825" s="3">
        <f>'Risk Analysis - S18'!V826</f>
        <v>0.66714483653667567</v>
      </c>
      <c r="AB825" s="3">
        <f>'Risk Analysis - S20'!V826</f>
        <v>2.1663179967113302</v>
      </c>
    </row>
    <row r="826" spans="24:28" x14ac:dyDescent="0.25">
      <c r="X826" s="3">
        <v>823</v>
      </c>
      <c r="Y826" s="3">
        <f>'Risk Analysis - S01'!V827</f>
        <v>0.25764905766446883</v>
      </c>
      <c r="Z826" s="3">
        <f>'Risk Analysis - S10'!V827</f>
        <v>0.7882227439680064</v>
      </c>
      <c r="AA826" s="3">
        <f>'Risk Analysis - S18'!V827</f>
        <v>0.58053049467187834</v>
      </c>
      <c r="AB826" s="3">
        <f>'Risk Analysis - S20'!V827</f>
        <v>1.8922775728102956</v>
      </c>
    </row>
    <row r="827" spans="24:28" x14ac:dyDescent="0.25">
      <c r="X827" s="3">
        <v>824</v>
      </c>
      <c r="Y827" s="3">
        <f>'Risk Analysis - S01'!V828</f>
        <v>0.24642755586772286</v>
      </c>
      <c r="Z827" s="3">
        <f>'Risk Analysis - S10'!V828</f>
        <v>0.71669016151766751</v>
      </c>
      <c r="AA827" s="3">
        <f>'Risk Analysis - S18'!V828</f>
        <v>0.61488301393742428</v>
      </c>
      <c r="AB827" s="3">
        <f>'Risk Analysis - S20'!V828</f>
        <v>3.3855135510010141</v>
      </c>
    </row>
    <row r="828" spans="24:28" x14ac:dyDescent="0.25">
      <c r="X828" s="3">
        <v>825</v>
      </c>
      <c r="Y828" s="3">
        <f>'Risk Analysis - S01'!V829</f>
        <v>0.26411398538635966</v>
      </c>
      <c r="Z828" s="3">
        <f>'Risk Analysis - S10'!V829</f>
        <v>0.8765321564749663</v>
      </c>
      <c r="AA828" s="3">
        <f>'Risk Analysis - S18'!V829</f>
        <v>0.68507197259943475</v>
      </c>
      <c r="AB828" s="3">
        <f>'Risk Analysis - S20'!V829</f>
        <v>3.6422476018153218</v>
      </c>
    </row>
    <row r="829" spans="24:28" x14ac:dyDescent="0.25">
      <c r="X829" s="3">
        <v>826</v>
      </c>
      <c r="Y829" s="3">
        <f>'Risk Analysis - S01'!V830</f>
        <v>0.21618121121045561</v>
      </c>
      <c r="Z829" s="3">
        <f>'Risk Analysis - S10'!V830</f>
        <v>0.42810883264954336</v>
      </c>
      <c r="AA829" s="3">
        <f>'Risk Analysis - S18'!V830</f>
        <v>0.45464865251196551</v>
      </c>
      <c r="AB829" s="3">
        <f>'Risk Analysis - S20'!V830</f>
        <v>1.9718884492128208</v>
      </c>
    </row>
    <row r="830" spans="24:28" x14ac:dyDescent="0.25">
      <c r="X830" s="3">
        <v>827</v>
      </c>
      <c r="Y830" s="3">
        <f>'Risk Analysis - S01'!V831</f>
        <v>0.29080021416070317</v>
      </c>
      <c r="Z830" s="3">
        <f>'Risk Analysis - S10'!V831</f>
        <v>1.0966811895223028</v>
      </c>
      <c r="AA830" s="3">
        <f>'Risk Analysis - S18'!V831</f>
        <v>0.73546281257775348</v>
      </c>
      <c r="AB830" s="3">
        <f>'Risk Analysis - S20'!V831</f>
        <v>2.474134162576306</v>
      </c>
    </row>
    <row r="831" spans="24:28" x14ac:dyDescent="0.25">
      <c r="X831" s="3">
        <v>828</v>
      </c>
      <c r="Y831" s="3">
        <f>'Risk Analysis - S01'!V832</f>
        <v>0.2861748943141183</v>
      </c>
      <c r="Z831" s="3">
        <f>'Risk Analysis - S10'!V832</f>
        <v>1.0755761145636404</v>
      </c>
      <c r="AA831" s="3">
        <f>'Risk Analysis - S18'!V832</f>
        <v>0.77174308564449057</v>
      </c>
      <c r="AB831" s="3">
        <f>'Risk Analysis - S20'!V832</f>
        <v>3.8210927347369865</v>
      </c>
    </row>
    <row r="832" spans="24:28" x14ac:dyDescent="0.25">
      <c r="X832" s="3">
        <v>829</v>
      </c>
      <c r="Y832" s="3">
        <f>'Risk Analysis - S01'!V833</f>
        <v>0.26328338216189962</v>
      </c>
      <c r="Z832" s="3">
        <f>'Risk Analysis - S10'!V833</f>
        <v>0.83499214322980253</v>
      </c>
      <c r="AA832" s="3">
        <f>'Risk Analysis - S18'!V833</f>
        <v>0.59193210192510648</v>
      </c>
      <c r="AB832" s="3">
        <f>'Risk Analysis - S20'!V833</f>
        <v>1.7342315668690389</v>
      </c>
    </row>
    <row r="833" spans="24:28" x14ac:dyDescent="0.25">
      <c r="X833" s="3">
        <v>830</v>
      </c>
      <c r="Y833" s="3">
        <f>'Risk Analysis - S01'!V834</f>
        <v>0.36196797032192546</v>
      </c>
      <c r="Z833" s="3">
        <f>'Risk Analysis - S10'!V834</f>
        <v>1.7816022729120613</v>
      </c>
      <c r="AA833" s="3">
        <f>'Risk Analysis - S18'!V834</f>
        <v>1.1280786550518991</v>
      </c>
      <c r="AB833" s="3">
        <f>'Risk Analysis - S20'!V834</f>
        <v>5.762925650709982</v>
      </c>
    </row>
    <row r="834" spans="24:28" x14ac:dyDescent="0.25">
      <c r="X834" s="3">
        <v>831</v>
      </c>
      <c r="Y834" s="3">
        <f>'Risk Analysis - S01'!V835</f>
        <v>0.30954489066114305</v>
      </c>
      <c r="Z834" s="3">
        <f>'Risk Analysis - S10'!V835</f>
        <v>1.272862079284693</v>
      </c>
      <c r="AA834" s="3">
        <f>'Risk Analysis - S18'!V835</f>
        <v>0.82773636605480405</v>
      </c>
      <c r="AB834" s="3">
        <f>'Risk Analysis - S20'!V835</f>
        <v>2.8997745609238521</v>
      </c>
    </row>
    <row r="835" spans="24:28" x14ac:dyDescent="0.25">
      <c r="X835" s="3">
        <v>832</v>
      </c>
      <c r="Y835" s="3">
        <f>'Risk Analysis - S01'!V836</f>
        <v>0.2487839607252883</v>
      </c>
      <c r="Z835" s="3">
        <f>'Risk Analysis - S10'!V836</f>
        <v>0.70653609360069691</v>
      </c>
      <c r="AA835" s="3">
        <f>'Risk Analysis - S18'!V836</f>
        <v>0.54121015163900466</v>
      </c>
      <c r="AB835" s="3">
        <f>'Risk Analysis - S20'!V836</f>
        <v>1.7609691994453802</v>
      </c>
    </row>
    <row r="836" spans="24:28" x14ac:dyDescent="0.25">
      <c r="X836" s="3">
        <v>833</v>
      </c>
      <c r="Y836" s="3">
        <f>'Risk Analysis - S01'!V837</f>
        <v>0.33082763214207983</v>
      </c>
      <c r="Z836" s="3">
        <f>'Risk Analysis - S10'!V837</f>
        <v>1.4767443866197174</v>
      </c>
      <c r="AA836" s="3">
        <f>'Risk Analysis - S18'!V837</f>
        <v>0.94265735811314355</v>
      </c>
      <c r="AB836" s="3">
        <f>'Risk Analysis - S20'!V837</f>
        <v>3.7039415739484172</v>
      </c>
    </row>
    <row r="837" spans="24:28" x14ac:dyDescent="0.25">
      <c r="X837" s="3">
        <v>834</v>
      </c>
      <c r="Y837" s="3">
        <f>'Risk Analysis - S01'!V838</f>
        <v>0.25430949113879592</v>
      </c>
      <c r="Z837" s="3">
        <f>'Risk Analysis - S10'!V838</f>
        <v>0.77943436583382375</v>
      </c>
      <c r="AA837" s="3">
        <f>'Risk Analysis - S18'!V838</f>
        <v>0.62375233356839321</v>
      </c>
      <c r="AB837" s="3">
        <f>'Risk Analysis - S20'!V838</f>
        <v>2.9793911149257282</v>
      </c>
    </row>
    <row r="838" spans="24:28" x14ac:dyDescent="0.25">
      <c r="X838" s="3">
        <v>835</v>
      </c>
      <c r="Y838" s="3">
        <f>'Risk Analysis - S01'!V839</f>
        <v>0.25288055624912237</v>
      </c>
      <c r="Z838" s="3">
        <f>'Risk Analysis - S10'!V839</f>
        <v>0.74647473560341926</v>
      </c>
      <c r="AA838" s="3">
        <f>'Risk Analysis - S18'!V839</f>
        <v>0.56516398381329513</v>
      </c>
      <c r="AB838" s="3">
        <f>'Risk Analysis - S20'!V839</f>
        <v>1.9204774079357463</v>
      </c>
    </row>
    <row r="839" spans="24:28" x14ac:dyDescent="0.25">
      <c r="X839" s="3">
        <v>836</v>
      </c>
      <c r="Y839" s="3">
        <f>'Risk Analysis - S01'!V840</f>
        <v>0.20381087756890259</v>
      </c>
      <c r="Z839" s="3">
        <f>'Risk Analysis - S10'!V840</f>
        <v>0.28504480500185525</v>
      </c>
      <c r="AA839" s="3">
        <f>'Risk Analysis - S18'!V840</f>
        <v>0.32301731410742007</v>
      </c>
      <c r="AB839" s="3">
        <f>'Risk Analysis - S20'!V840</f>
        <v>0.73360577946652805</v>
      </c>
    </row>
    <row r="840" spans="24:28" x14ac:dyDescent="0.25">
      <c r="X840" s="3">
        <v>837</v>
      </c>
      <c r="Y840" s="3">
        <f>'Risk Analysis - S01'!V841</f>
        <v>0.23077487480572217</v>
      </c>
      <c r="Z840" s="3">
        <f>'Risk Analysis - S10'!V841</f>
        <v>0.53934320503954458</v>
      </c>
      <c r="AA840" s="3">
        <f>'Risk Analysis - S18'!V841</f>
        <v>0.45803326108062187</v>
      </c>
      <c r="AB840" s="3">
        <f>'Risk Analysis - S20'!V841</f>
        <v>1.4168171903270681</v>
      </c>
    </row>
    <row r="841" spans="24:28" x14ac:dyDescent="0.25">
      <c r="X841" s="3">
        <v>838</v>
      </c>
      <c r="Y841" s="3">
        <f>'Risk Analysis - S01'!V842</f>
        <v>0.21571640257649469</v>
      </c>
      <c r="Z841" s="3">
        <f>'Risk Analysis - S10'!V842</f>
        <v>0.40789296566272537</v>
      </c>
      <c r="AA841" s="3">
        <f>'Risk Analysis - S18'!V842</f>
        <v>0.41052623664568288</v>
      </c>
      <c r="AB841" s="3">
        <f>'Risk Analysis - S20'!V842</f>
        <v>1.3575405409500254</v>
      </c>
    </row>
    <row r="842" spans="24:28" x14ac:dyDescent="0.25">
      <c r="X842" s="3">
        <v>839</v>
      </c>
      <c r="Y842" s="3">
        <f>'Risk Analysis - S01'!V843</f>
        <v>0.28322342634159003</v>
      </c>
      <c r="Z842" s="3">
        <f>'Risk Analysis - S10'!V843</f>
        <v>1.0288623059552859</v>
      </c>
      <c r="AA842" s="3">
        <f>'Risk Analysis - S18'!V843</f>
        <v>0.70712781907359179</v>
      </c>
      <c r="AB842" s="3">
        <f>'Risk Analysis - S20'!V843</f>
        <v>2.4974700218162269</v>
      </c>
    </row>
    <row r="843" spans="24:28" x14ac:dyDescent="0.25">
      <c r="X843" s="3">
        <v>840</v>
      </c>
      <c r="Y843" s="3">
        <f>'Risk Analysis - S01'!V844</f>
        <v>0.21665502998506542</v>
      </c>
      <c r="Z843" s="3">
        <f>'Risk Analysis - S10'!V844</f>
        <v>0.39997384247843942</v>
      </c>
      <c r="AA843" s="3">
        <f>'Risk Analysis - S18'!V844</f>
        <v>0.37095207437681899</v>
      </c>
      <c r="AB843" s="3">
        <f>'Risk Analysis - S20'!V844</f>
        <v>0.89981559401783129</v>
      </c>
    </row>
    <row r="844" spans="24:28" x14ac:dyDescent="0.25">
      <c r="X844" s="3">
        <v>841</v>
      </c>
      <c r="Y844" s="3">
        <f>'Risk Analysis - S01'!V845</f>
        <v>0.27689590888800908</v>
      </c>
      <c r="Z844" s="3">
        <f>'Risk Analysis - S10'!V845</f>
        <v>0.98165438020697771</v>
      </c>
      <c r="AA844" s="3">
        <f>'Risk Analysis - S18'!V845</f>
        <v>0.70835575380270266</v>
      </c>
      <c r="AB844" s="3">
        <f>'Risk Analysis - S20'!V845</f>
        <v>3.0719179843537554</v>
      </c>
    </row>
    <row r="845" spans="24:28" x14ac:dyDescent="0.25">
      <c r="X845" s="3">
        <v>842</v>
      </c>
      <c r="Y845" s="3">
        <f>'Risk Analysis - S01'!V846</f>
        <v>0.24619568656516688</v>
      </c>
      <c r="Z845" s="3">
        <f>'Risk Analysis - S10'!V846</f>
        <v>0.68540521516420416</v>
      </c>
      <c r="AA845" s="3">
        <f>'Risk Analysis - S18'!V846</f>
        <v>0.53690668698686483</v>
      </c>
      <c r="AB845" s="3">
        <f>'Risk Analysis - S20'!V846</f>
        <v>1.8357169331589076</v>
      </c>
    </row>
    <row r="846" spans="24:28" x14ac:dyDescent="0.25">
      <c r="X846" s="3">
        <v>843</v>
      </c>
      <c r="Y846" s="3">
        <f>'Risk Analysis - S01'!V847</f>
        <v>0.33843723742473147</v>
      </c>
      <c r="Z846" s="3">
        <f>'Risk Analysis - S10'!V847</f>
        <v>1.5460485242873849</v>
      </c>
      <c r="AA846" s="3">
        <f>'Risk Analysis - S18'!V847</f>
        <v>0.97426050382012674</v>
      </c>
      <c r="AB846" s="3">
        <f>'Risk Analysis - S20'!V847</f>
        <v>3.7166927977674837</v>
      </c>
    </row>
    <row r="847" spans="24:28" x14ac:dyDescent="0.25">
      <c r="X847" s="3">
        <v>844</v>
      </c>
      <c r="Y847" s="3">
        <f>'Risk Analysis - S01'!V848</f>
        <v>0.27870768958944481</v>
      </c>
      <c r="Z847" s="3">
        <f>'Risk Analysis - S10'!V848</f>
        <v>0.97906015870105978</v>
      </c>
      <c r="AA847" s="3">
        <f>'Risk Analysis - S18'!V848</f>
        <v>0.66547212223727525</v>
      </c>
      <c r="AB847" s="3">
        <f>'Risk Analysis - S20'!V848</f>
        <v>2.0005094387169557</v>
      </c>
    </row>
    <row r="848" spans="24:28" x14ac:dyDescent="0.25">
      <c r="X848" s="3">
        <v>845</v>
      </c>
      <c r="Y848" s="3">
        <f>'Risk Analysis - S01'!V849</f>
        <v>0.22288325063218906</v>
      </c>
      <c r="Z848" s="3">
        <f>'Risk Analysis - S10'!V849</f>
        <v>0.47291841522114575</v>
      </c>
      <c r="AA848" s="3">
        <f>'Risk Analysis - S18'!V849</f>
        <v>0.43964039510529579</v>
      </c>
      <c r="AB848" s="3">
        <f>'Risk Analysis - S20'!V849</f>
        <v>1.4847489701765046</v>
      </c>
    </row>
    <row r="849" spans="24:28" x14ac:dyDescent="0.25">
      <c r="X849" s="3">
        <v>846</v>
      </c>
      <c r="Y849" s="3">
        <f>'Risk Analysis - S01'!V850</f>
        <v>0.25475731794971218</v>
      </c>
      <c r="Z849" s="3">
        <f>'Risk Analysis - S10'!V850</f>
        <v>0.75943026581059947</v>
      </c>
      <c r="AA849" s="3">
        <f>'Risk Analysis - S18'!V850</f>
        <v>0.56203718113303736</v>
      </c>
      <c r="AB849" s="3">
        <f>'Risk Analysis - S20'!V850</f>
        <v>1.7563352034738606</v>
      </c>
    </row>
    <row r="850" spans="24:28" x14ac:dyDescent="0.25">
      <c r="X850" s="3">
        <v>847</v>
      </c>
      <c r="Y850" s="3">
        <f>'Risk Analysis - S01'!V851</f>
        <v>0.25131758226457468</v>
      </c>
      <c r="Z850" s="3">
        <f>'Risk Analysis - S10'!V851</f>
        <v>0.73610625249079009</v>
      </c>
      <c r="AA850" s="3">
        <f>'Risk Analysis - S18'!V851</f>
        <v>0.56887919442168089</v>
      </c>
      <c r="AB850" s="3">
        <f>'Risk Analysis - S20'!V851</f>
        <v>2.0811829921413825</v>
      </c>
    </row>
    <row r="851" spans="24:28" x14ac:dyDescent="0.25">
      <c r="X851" s="3">
        <v>848</v>
      </c>
      <c r="Y851" s="3">
        <f>'Risk Analysis - S01'!V852</f>
        <v>0.21132191252714169</v>
      </c>
      <c r="Z851" s="3">
        <f>'Risk Analysis - S10'!V852</f>
        <v>0.36051947496410475</v>
      </c>
      <c r="AA851" s="3">
        <f>'Risk Analysis - S18'!V852</f>
        <v>0.37287034348784959</v>
      </c>
      <c r="AB851" s="3">
        <f>'Risk Analysis - S20'!V852</f>
        <v>1.0497764471015965</v>
      </c>
    </row>
    <row r="852" spans="24:28" x14ac:dyDescent="0.25">
      <c r="X852" s="3">
        <v>849</v>
      </c>
      <c r="Y852" s="3">
        <f>'Risk Analysis - S01'!V853</f>
        <v>0.24437158658560357</v>
      </c>
      <c r="Z852" s="3">
        <f>'Risk Analysis - S10'!V853</f>
        <v>0.67963388480142595</v>
      </c>
      <c r="AA852" s="3">
        <f>'Risk Analysis - S18'!V853</f>
        <v>0.55795140501493168</v>
      </c>
      <c r="AB852" s="3">
        <f>'Risk Analysis - S20'!V853</f>
        <v>2.3123256222435122</v>
      </c>
    </row>
    <row r="853" spans="24:28" x14ac:dyDescent="0.25">
      <c r="X853" s="3">
        <v>850</v>
      </c>
      <c r="Y853" s="3">
        <f>'Risk Analysis - S01'!V854</f>
        <v>0.272376530629446</v>
      </c>
      <c r="Z853" s="3">
        <f>'Risk Analysis - S10'!V854</f>
        <v>0.92646350549677847</v>
      </c>
      <c r="AA853" s="3">
        <f>'Risk Analysis - S18'!V854</f>
        <v>0.6525469655312367</v>
      </c>
      <c r="AB853" s="3">
        <f>'Risk Analysis - S20'!V854</f>
        <v>2.2197539623310965</v>
      </c>
    </row>
    <row r="854" spans="24:28" x14ac:dyDescent="0.25">
      <c r="X854" s="3">
        <v>851</v>
      </c>
      <c r="Y854" s="3">
        <f>'Risk Analysis - S01'!V855</f>
        <v>0.22667414733129645</v>
      </c>
      <c r="Z854" s="3">
        <f>'Risk Analysis - S10'!V855</f>
        <v>0.50636440508948355</v>
      </c>
      <c r="AA854" s="3">
        <f>'Risk Analysis - S18'!V855</f>
        <v>0.45253466188052766</v>
      </c>
      <c r="AB854" s="3">
        <f>'Risk Analysis - S20'!V855</f>
        <v>1.5106207300671954</v>
      </c>
    </row>
    <row r="855" spans="24:28" x14ac:dyDescent="0.25">
      <c r="X855" s="3">
        <v>852</v>
      </c>
      <c r="Y855" s="3">
        <f>'Risk Analysis - S01'!V856</f>
        <v>0.23606668130543207</v>
      </c>
      <c r="Z855" s="3">
        <f>'Risk Analysis - S10'!V856</f>
        <v>0.59311778360362344</v>
      </c>
      <c r="AA855" s="3">
        <f>'Risk Analysis - S18'!V856</f>
        <v>0.49474008160538141</v>
      </c>
      <c r="AB855" s="3">
        <f>'Risk Analysis - S20'!V856</f>
        <v>1.7004380631363241</v>
      </c>
    </row>
    <row r="856" spans="24:28" x14ac:dyDescent="0.25">
      <c r="X856" s="3">
        <v>853</v>
      </c>
      <c r="Y856" s="3">
        <f>'Risk Analysis - S01'!V857</f>
        <v>0.2234820318072126</v>
      </c>
      <c r="Z856" s="3">
        <f>'Risk Analysis - S10'!V857</f>
        <v>0.47853796775526869</v>
      </c>
      <c r="AA856" s="3">
        <f>'Risk Analysis - S18'!V857</f>
        <v>0.4425658618822062</v>
      </c>
      <c r="AB856" s="3">
        <f>'Risk Analysis - S20'!V857</f>
        <v>1.5012634201608732</v>
      </c>
    </row>
    <row r="857" spans="24:28" x14ac:dyDescent="0.25">
      <c r="X857" s="3">
        <v>854</v>
      </c>
      <c r="Y857" s="3">
        <f>'Risk Analysis - S01'!V858</f>
        <v>0.2118043434803327</v>
      </c>
      <c r="Z857" s="3">
        <f>'Risk Analysis - S10'!V858</f>
        <v>0.37185850250561642</v>
      </c>
      <c r="AA857" s="3">
        <f>'Risk Analysis - S18'!V858</f>
        <v>0.39320859462856667</v>
      </c>
      <c r="AB857" s="3">
        <f>'Risk Analysis - S20'!V858</f>
        <v>1.2630167838597857</v>
      </c>
    </row>
    <row r="858" spans="24:28" x14ac:dyDescent="0.25">
      <c r="X858" s="3">
        <v>855</v>
      </c>
      <c r="Y858" s="3">
        <f>'Risk Analysis - S01'!V859</f>
        <v>0.20011034529021576</v>
      </c>
      <c r="Z858" s="3">
        <f>'Risk Analysis - S10'!V859</f>
        <v>0.26073253601895474</v>
      </c>
      <c r="AA858" s="3">
        <f>'Risk Analysis - S18'!V859</f>
        <v>0.3324375530118111</v>
      </c>
      <c r="AB858" s="3">
        <f>'Risk Analysis - S20'!V859</f>
        <v>0.85939348782742753</v>
      </c>
    </row>
    <row r="859" spans="24:28" x14ac:dyDescent="0.25">
      <c r="X859" s="3">
        <v>856</v>
      </c>
      <c r="Y859" s="3">
        <f>'Risk Analysis - S01'!V860</f>
        <v>0.25854581460539977</v>
      </c>
      <c r="Z859" s="3">
        <f>'Risk Analysis - S10'!V860</f>
        <v>0.81402103943507143</v>
      </c>
      <c r="AA859" s="3">
        <f>'Risk Analysis - S18'!V860</f>
        <v>0.63079858071841444</v>
      </c>
      <c r="AB859" s="3">
        <f>'Risk Analysis - S20'!V860</f>
        <v>2.8107246471965657</v>
      </c>
    </row>
    <row r="860" spans="24:28" x14ac:dyDescent="0.25">
      <c r="X860" s="3">
        <v>857</v>
      </c>
      <c r="Y860" s="3">
        <f>'Risk Analysis - S01'!V861</f>
        <v>0.2183512391432042</v>
      </c>
      <c r="Z860" s="3">
        <f>'Risk Analysis - S10'!V861</f>
        <v>0.42783945615220592</v>
      </c>
      <c r="AA860" s="3">
        <f>'Risk Analysis - S18'!V861</f>
        <v>0.41077697732232971</v>
      </c>
      <c r="AB860" s="3">
        <f>'Risk Analysis - S20'!V861</f>
        <v>1.276498482516929</v>
      </c>
    </row>
    <row r="861" spans="24:28" x14ac:dyDescent="0.25">
      <c r="X861" s="3">
        <v>858</v>
      </c>
      <c r="Y861" s="3">
        <f>'Risk Analysis - S01'!V862</f>
        <v>0.25602420056155367</v>
      </c>
      <c r="Z861" s="3">
        <f>'Risk Analysis - S10'!V862</f>
        <v>0.78434872968731228</v>
      </c>
      <c r="AA861" s="3">
        <f>'Risk Analysis - S18'!V862</f>
        <v>0.60262105145112033</v>
      </c>
      <c r="AB861" s="3">
        <f>'Risk Analysis - S20'!V862</f>
        <v>2.407631878848937</v>
      </c>
    </row>
    <row r="862" spans="24:28" x14ac:dyDescent="0.25">
      <c r="X862" s="3">
        <v>859</v>
      </c>
      <c r="Y862" s="3">
        <f>'Risk Analysis - S01'!V863</f>
        <v>0.24126326920421581</v>
      </c>
      <c r="Z862" s="3">
        <f>'Risk Analysis - S10'!V863</f>
        <v>0.64087319442455226</v>
      </c>
      <c r="AA862" s="3">
        <f>'Risk Analysis - S18'!V863</f>
        <v>0.51745094638774103</v>
      </c>
      <c r="AB862" s="3">
        <f>'Risk Analysis - S20'!V863</f>
        <v>1.7896952721766</v>
      </c>
    </row>
    <row r="863" spans="24:28" x14ac:dyDescent="0.25">
      <c r="X863" s="3">
        <v>860</v>
      </c>
      <c r="Y863" s="3">
        <f>'Risk Analysis - S01'!V864</f>
        <v>0.29192227262018722</v>
      </c>
      <c r="Z863" s="3">
        <f>'Risk Analysis - S10'!V864</f>
        <v>1.1159652224318761</v>
      </c>
      <c r="AA863" s="3">
        <f>'Risk Analysis - S18'!V864</f>
        <v>0.76405300545798793</v>
      </c>
      <c r="AB863" s="3">
        <f>'Risk Analysis - S20'!V864</f>
        <v>3.0441381273241706</v>
      </c>
    </row>
    <row r="864" spans="24:28" x14ac:dyDescent="0.25">
      <c r="X864" s="3">
        <v>861</v>
      </c>
      <c r="Y864" s="3">
        <f>'Risk Analysis - S01'!V865</f>
        <v>0.20831315885474527</v>
      </c>
      <c r="Z864" s="3">
        <f>'Risk Analysis - S10'!V865</f>
        <v>0.32818809189234688</v>
      </c>
      <c r="AA864" s="3">
        <f>'Risk Analysis - S18'!V865</f>
        <v>0.34736213252043158</v>
      </c>
      <c r="AB864" s="3">
        <f>'Risk Analysis - S20'!V865</f>
        <v>0.86744763345807185</v>
      </c>
    </row>
    <row r="865" spans="24:28" x14ac:dyDescent="0.25">
      <c r="X865" s="3">
        <v>862</v>
      </c>
      <c r="Y865" s="3">
        <f>'Risk Analysis - S01'!V866</f>
        <v>0.35414405835535162</v>
      </c>
      <c r="Z865" s="3">
        <f>'Risk Analysis - S10'!V866</f>
        <v>1.6999681752625169</v>
      </c>
      <c r="AA865" s="3">
        <f>'Risk Analysis - S18'!V866</f>
        <v>1.0681884979643728</v>
      </c>
      <c r="AB865" s="3">
        <f>'Risk Analysis - S20'!V866</f>
        <v>4.6991538707562333</v>
      </c>
    </row>
    <row r="866" spans="24:28" x14ac:dyDescent="0.25">
      <c r="X866" s="3">
        <v>863</v>
      </c>
      <c r="Y866" s="3">
        <f>'Risk Analysis - S01'!V867</f>
        <v>0.25598515087251678</v>
      </c>
      <c r="Z866" s="3">
        <f>'Risk Analysis - S10'!V867</f>
        <v>0.77000930855491245</v>
      </c>
      <c r="AA866" s="3">
        <f>'Risk Analysis - S18'!V867</f>
        <v>0.56554357496591678</v>
      </c>
      <c r="AB866" s="3">
        <f>'Risk Analysis - S20'!V867</f>
        <v>1.7413456890211023</v>
      </c>
    </row>
    <row r="867" spans="24:28" x14ac:dyDescent="0.25">
      <c r="X867" s="3">
        <v>864</v>
      </c>
      <c r="Y867" s="3">
        <f>'Risk Analysis - S01'!V868</f>
        <v>0.2303201453358987</v>
      </c>
      <c r="Z867" s="3">
        <f>'Risk Analysis - S10'!V868</f>
        <v>0.53835686585497222</v>
      </c>
      <c r="AA867" s="3">
        <f>'Risk Analysis - S18'!V868</f>
        <v>0.46447375482716796</v>
      </c>
      <c r="AB867" s="3">
        <f>'Risk Analysis - S20'!V868</f>
        <v>1.5233901789554609</v>
      </c>
    </row>
    <row r="868" spans="24:28" x14ac:dyDescent="0.25">
      <c r="X868" s="3">
        <v>865</v>
      </c>
      <c r="Y868" s="3">
        <f>'Risk Analysis - S01'!V869</f>
        <v>0.26704626936864179</v>
      </c>
      <c r="Z868" s="3">
        <f>'Risk Analysis - S10'!V869</f>
        <v>0.87887201066353948</v>
      </c>
      <c r="AA868" s="3">
        <f>'Risk Analysis - S18'!V869</f>
        <v>0.63292750020189881</v>
      </c>
      <c r="AB868" s="3">
        <f>'Risk Analysis - S20'!V869</f>
        <v>2.2242932546716538</v>
      </c>
    </row>
    <row r="869" spans="24:28" x14ac:dyDescent="0.25">
      <c r="X869" s="3">
        <v>866</v>
      </c>
      <c r="Y869" s="3">
        <f>'Risk Analysis - S01'!V870</f>
        <v>0.25092001698900579</v>
      </c>
      <c r="Z869" s="3">
        <f>'Risk Analysis - S10'!V870</f>
        <v>0.73331551365953196</v>
      </c>
      <c r="AA869" s="3">
        <f>'Risk Analysis - S18'!V870</f>
        <v>0.56941935312436143</v>
      </c>
      <c r="AB869" s="3">
        <f>'Risk Analysis - S20'!V870</f>
        <v>2.1156308980614069</v>
      </c>
    </row>
    <row r="870" spans="24:28" x14ac:dyDescent="0.25">
      <c r="X870" s="3">
        <v>867</v>
      </c>
      <c r="Y870" s="3">
        <f>'Risk Analysis - S01'!V871</f>
        <v>0.27776863228502052</v>
      </c>
      <c r="Z870" s="3">
        <f>'Risk Analysis - S10'!V871</f>
        <v>0.97812545178651999</v>
      </c>
      <c r="AA870" s="3">
        <f>'Risk Analysis - S18'!V871</f>
        <v>0.68168190913169002</v>
      </c>
      <c r="AB870" s="3">
        <f>'Risk Analysis - S20'!V871</f>
        <v>2.3985250429597986</v>
      </c>
    </row>
    <row r="871" spans="24:28" x14ac:dyDescent="0.25">
      <c r="X871" s="3">
        <v>868</v>
      </c>
      <c r="Y871" s="3">
        <f>'Risk Analysis - S01'!V872</f>
        <v>0.35734753008152825</v>
      </c>
      <c r="Z871" s="3">
        <f>'Risk Analysis - S10'!V872</f>
        <v>1.7461633235537253</v>
      </c>
      <c r="AA871" s="3">
        <f>'Risk Analysis - S18'!V872</f>
        <v>1.1264223668647284</v>
      </c>
      <c r="AB871" s="3">
        <f>'Risk Analysis - S20'!V872</f>
        <v>6.4795898555206426</v>
      </c>
    </row>
    <row r="872" spans="24:28" x14ac:dyDescent="0.25">
      <c r="X872" s="3">
        <v>869</v>
      </c>
      <c r="Y872" s="3">
        <f>'Risk Analysis - S01'!V873</f>
        <v>0.33987903596329738</v>
      </c>
      <c r="Z872" s="3">
        <f>'Risk Analysis - S10'!V873</f>
        <v>1.5582838530589862</v>
      </c>
      <c r="AA872" s="3">
        <f>'Risk Analysis - S18'!V873</f>
        <v>0.97788362286581199</v>
      </c>
      <c r="AB872" s="3">
        <f>'Risk Analysis - S20'!V873</f>
        <v>3.6440066339229507</v>
      </c>
    </row>
    <row r="873" spans="24:28" x14ac:dyDescent="0.25">
      <c r="X873" s="3">
        <v>870</v>
      </c>
      <c r="Y873" s="3">
        <f>'Risk Analysis - S01'!V874</f>
        <v>0.20854168537599685</v>
      </c>
      <c r="Z873" s="3">
        <f>'Risk Analysis - S10'!V874</f>
        <v>0.331051134774003</v>
      </c>
      <c r="AA873" s="3">
        <f>'Risk Analysis - S18'!V874</f>
        <v>0.3503749265197027</v>
      </c>
      <c r="AB873" s="3">
        <f>'Risk Analysis - S20'!V874</f>
        <v>0.89044324836431954</v>
      </c>
    </row>
    <row r="874" spans="24:28" x14ac:dyDescent="0.25">
      <c r="X874" s="3">
        <v>871</v>
      </c>
      <c r="Y874" s="3">
        <f>'Risk Analysis - S01'!V875</f>
        <v>0.28835286620700307</v>
      </c>
      <c r="Z874" s="3">
        <f>'Risk Analysis - S10'!V875</f>
        <v>1.1002775579487847</v>
      </c>
      <c r="AA874" s="3">
        <f>'Risk Analysis - S18'!V875</f>
        <v>0.79363303020921006</v>
      </c>
      <c r="AB874" s="3">
        <f>'Risk Analysis - S20'!V875</f>
        <v>4.2174194563163239</v>
      </c>
    </row>
    <row r="875" spans="24:28" x14ac:dyDescent="0.25">
      <c r="X875" s="3">
        <v>872</v>
      </c>
      <c r="Y875" s="3">
        <f>'Risk Analysis - S01'!V876</f>
        <v>0.21227690396830479</v>
      </c>
      <c r="Z875" s="3">
        <f>'Risk Analysis - S10'!V876</f>
        <v>0.3792429049447919</v>
      </c>
      <c r="AA875" s="3">
        <f>'Risk Analysis - S18'!V876</f>
        <v>0.40330348275502764</v>
      </c>
      <c r="AB875" s="3">
        <f>'Risk Analysis - S20'!V876</f>
        <v>1.3726363895315716</v>
      </c>
    </row>
    <row r="876" spans="24:28" x14ac:dyDescent="0.25">
      <c r="X876" s="3">
        <v>873</v>
      </c>
      <c r="Y876" s="3">
        <f>'Risk Analysis - S01'!V877</f>
        <v>0.36688788812818396</v>
      </c>
      <c r="Z876" s="3">
        <f>'Risk Analysis - S10'!V877</f>
        <v>1.8119773158751094</v>
      </c>
      <c r="AA876" s="3">
        <f>'Risk Analysis - S18'!V877</f>
        <v>1.1104104789042342</v>
      </c>
      <c r="AB876" s="3">
        <f>'Risk Analysis - S20'!V877</f>
        <v>4.3041513901279158</v>
      </c>
    </row>
    <row r="877" spans="24:28" x14ac:dyDescent="0.25">
      <c r="X877" s="3">
        <v>874</v>
      </c>
      <c r="Y877" s="3">
        <f>'Risk Analysis - S01'!V878</f>
        <v>0.22623606765573423</v>
      </c>
      <c r="Z877" s="3">
        <f>'Risk Analysis - S10'!V878</f>
        <v>0.52392849527434771</v>
      </c>
      <c r="AA877" s="3">
        <f>'Risk Analysis - S18'!V878</f>
        <v>0.507614650420802</v>
      </c>
      <c r="AB877" s="3">
        <f>'Risk Analysis - S20'!V878</f>
        <v>2.421828755278689</v>
      </c>
    </row>
    <row r="878" spans="24:28" x14ac:dyDescent="0.25">
      <c r="X878" s="3">
        <v>875</v>
      </c>
      <c r="Y878" s="3">
        <f>'Risk Analysis - S01'!V879</f>
        <v>0.32638662295779652</v>
      </c>
      <c r="Z878" s="3">
        <f>'Risk Analysis - S10'!V879</f>
        <v>1.464194525674188</v>
      </c>
      <c r="AA878" s="3">
        <f>'Risk Analysis - S18'!V879</f>
        <v>0.99785642164547295</v>
      </c>
      <c r="AB878" s="3">
        <f>'Risk Analysis - S20'!V879</f>
        <v>6.2570865963219822</v>
      </c>
    </row>
    <row r="879" spans="24:28" x14ac:dyDescent="0.25">
      <c r="X879" s="3">
        <v>876</v>
      </c>
      <c r="Y879" s="3">
        <f>'Risk Analysis - S01'!V880</f>
        <v>0.32527906455108097</v>
      </c>
      <c r="Z879" s="3">
        <f>'Risk Analysis - S10'!V880</f>
        <v>1.4223502629063576</v>
      </c>
      <c r="AA879" s="3">
        <f>'Risk Analysis - S18'!V880</f>
        <v>0.90942184585683017</v>
      </c>
      <c r="AB879" s="3">
        <f>'Risk Analysis - S20'!V880</f>
        <v>3.388872351930492</v>
      </c>
    </row>
    <row r="880" spans="24:28" x14ac:dyDescent="0.25">
      <c r="X880" s="3">
        <v>877</v>
      </c>
      <c r="Y880" s="3">
        <f>'Risk Analysis - S01'!V881</f>
        <v>0.24777325406842535</v>
      </c>
      <c r="Z880" s="3">
        <f>'Risk Analysis - S10'!V881</f>
        <v>0.70697215217168841</v>
      </c>
      <c r="AA880" s="3">
        <f>'Risk Analysis - S18'!V881</f>
        <v>0.5624636385948184</v>
      </c>
      <c r="AB880" s="3">
        <f>'Risk Analysis - S20'!V881</f>
        <v>2.184913211549413</v>
      </c>
    </row>
    <row r="881" spans="24:28" x14ac:dyDescent="0.25">
      <c r="X881" s="3">
        <v>878</v>
      </c>
      <c r="Y881" s="3">
        <f>'Risk Analysis - S01'!V882</f>
        <v>0.23709051081568439</v>
      </c>
      <c r="Z881" s="3">
        <f>'Risk Analysis - S10'!V882</f>
        <v>0.60000397491530988</v>
      </c>
      <c r="AA881" s="3">
        <f>'Risk Analysis - S18'!V882</f>
        <v>0.49255534803284573</v>
      </c>
      <c r="AB881" s="3">
        <f>'Risk Analysis - S20'!V882</f>
        <v>1.6185198306954236</v>
      </c>
    </row>
    <row r="882" spans="24:28" x14ac:dyDescent="0.25">
      <c r="X882" s="3">
        <v>879</v>
      </c>
      <c r="Y882" s="3">
        <f>'Risk Analysis - S01'!V883</f>
        <v>0.28275743533408559</v>
      </c>
      <c r="Z882" s="3">
        <f>'Risk Analysis - S10'!V883</f>
        <v>1.0169213697518436</v>
      </c>
      <c r="AA882" s="3">
        <f>'Risk Analysis - S18'!V883</f>
        <v>0.68487362898955828</v>
      </c>
      <c r="AB882" s="3">
        <f>'Risk Analysis - S20'!V883</f>
        <v>2.0715924391848981</v>
      </c>
    </row>
    <row r="883" spans="24:28" x14ac:dyDescent="0.25">
      <c r="X883" s="3">
        <v>880</v>
      </c>
      <c r="Y883" s="3">
        <f>'Risk Analysis - S01'!V884</f>
        <v>0.2299690362128872</v>
      </c>
      <c r="Z883" s="3">
        <f>'Risk Analysis - S10'!V884</f>
        <v>0.57738973388052661</v>
      </c>
      <c r="AA883" s="3">
        <f>'Risk Analysis - S18'!V884</f>
        <v>0.57449864948537233</v>
      </c>
      <c r="AB883" s="3">
        <f>'Risk Analysis - S20'!V884</f>
        <v>3.6406748246960738</v>
      </c>
    </row>
    <row r="884" spans="24:28" x14ac:dyDescent="0.25">
      <c r="X884" s="3">
        <v>881</v>
      </c>
      <c r="Y884" s="3">
        <f>'Risk Analysis - S01'!V885</f>
        <v>0.32931559247565728</v>
      </c>
      <c r="Z884" s="3">
        <f>'Risk Analysis - S10'!V885</f>
        <v>1.4755237818923927</v>
      </c>
      <c r="AA884" s="3">
        <f>'Risk Analysis - S18'!V885</f>
        <v>0.96950868944947943</v>
      </c>
      <c r="AB884" s="3">
        <f>'Risk Analysis - S20'!V885</f>
        <v>4.7726234024211065</v>
      </c>
    </row>
    <row r="885" spans="24:28" x14ac:dyDescent="0.25">
      <c r="X885" s="3">
        <v>882</v>
      </c>
      <c r="Y885" s="3">
        <f>'Risk Analysis - S01'!V886</f>
        <v>0.2522061548275919</v>
      </c>
      <c r="Z885" s="3">
        <f>'Risk Analysis - S10'!V886</f>
        <v>0.7822092327710416</v>
      </c>
      <c r="AA885" s="3">
        <f>'Risk Analysis - S18'!V886</f>
        <v>0.67291171152846629</v>
      </c>
      <c r="AB885" s="3">
        <f>'Risk Analysis - S20'!V886</f>
        <v>4.4194771309424059</v>
      </c>
    </row>
    <row r="886" spans="24:28" x14ac:dyDescent="0.25">
      <c r="X886" s="3">
        <v>883</v>
      </c>
      <c r="Y886" s="3">
        <f>'Risk Analysis - S01'!V887</f>
        <v>0.22763202400744767</v>
      </c>
      <c r="Z886" s="3">
        <f>'Risk Analysis - S10'!V887</f>
        <v>0.5180065559754502</v>
      </c>
      <c r="AA886" s="3">
        <f>'Risk Analysis - S18'!V887</f>
        <v>0.46421678707294001</v>
      </c>
      <c r="AB886" s="3">
        <f>'Risk Analysis - S20'!V887</f>
        <v>1.6350657658930816</v>
      </c>
    </row>
    <row r="887" spans="24:28" x14ac:dyDescent="0.25">
      <c r="X887" s="3">
        <v>884</v>
      </c>
      <c r="Y887" s="3">
        <f>'Risk Analysis - S01'!V888</f>
        <v>0.30983260218919695</v>
      </c>
      <c r="Z887" s="3">
        <f>'Risk Analysis - S10'!V888</f>
        <v>1.2734246135497371</v>
      </c>
      <c r="AA887" s="3">
        <f>'Risk Analysis - S18'!V888</f>
        <v>0.82349897101651237</v>
      </c>
      <c r="AB887" s="3">
        <f>'Risk Analysis - S20'!V888</f>
        <v>2.7631719192314752</v>
      </c>
    </row>
    <row r="888" spans="24:28" x14ac:dyDescent="0.25">
      <c r="X888" s="3">
        <v>885</v>
      </c>
      <c r="Y888" s="3">
        <f>'Risk Analysis - S01'!V889</f>
        <v>0.20585584455051537</v>
      </c>
      <c r="Z888" s="3">
        <f>'Risk Analysis - S10'!V889</f>
        <v>0.30324243702501857</v>
      </c>
      <c r="AA888" s="3">
        <f>'Risk Analysis - S18'!V889</f>
        <v>0.33038345578628542</v>
      </c>
      <c r="AB888" s="3">
        <f>'Risk Analysis - S20'!V889</f>
        <v>0.76380887864940594</v>
      </c>
    </row>
    <row r="889" spans="24:28" x14ac:dyDescent="0.25">
      <c r="X889" s="3">
        <v>886</v>
      </c>
      <c r="Y889" s="3">
        <f>'Risk Analysis - S01'!V890</f>
        <v>0.25103224847452682</v>
      </c>
      <c r="Z889" s="3">
        <f>'Risk Analysis - S10'!V890</f>
        <v>0.74344560605214483</v>
      </c>
      <c r="AA889" s="3">
        <f>'Risk Analysis - S18'!V890</f>
        <v>0.59392922330534681</v>
      </c>
      <c r="AB889" s="3">
        <f>'Risk Analysis - S20'!V890</f>
        <v>2.5793061373067299</v>
      </c>
    </row>
    <row r="890" spans="24:28" x14ac:dyDescent="0.25">
      <c r="X890" s="3">
        <v>887</v>
      </c>
      <c r="Y890" s="3">
        <f>'Risk Analysis - S01'!V891</f>
        <v>0.26452983249212542</v>
      </c>
      <c r="Z890" s="3">
        <f>'Risk Analysis - S10'!V891</f>
        <v>0.85773836919985913</v>
      </c>
      <c r="AA890" s="3">
        <f>'Risk Analysis - S18'!V891</f>
        <v>0.62718794093545971</v>
      </c>
      <c r="AB890" s="3">
        <f>'Risk Analysis - S20'!V891</f>
        <v>2.2925279845645647</v>
      </c>
    </row>
    <row r="891" spans="24:28" x14ac:dyDescent="0.25">
      <c r="X891" s="3">
        <v>888</v>
      </c>
      <c r="Y891" s="3">
        <f>'Risk Analysis - S01'!V892</f>
        <v>0.25343844725455533</v>
      </c>
      <c r="Z891" s="3">
        <f>'Risk Analysis - S10'!V892</f>
        <v>0.75046288490076862</v>
      </c>
      <c r="AA891" s="3">
        <f>'Risk Analysis - S18'!V892</f>
        <v>0.56459604553416809</v>
      </c>
      <c r="AB891" s="3">
        <f>'Risk Analysis - S20'!V892</f>
        <v>1.8772421846688883</v>
      </c>
    </row>
    <row r="892" spans="24:28" x14ac:dyDescent="0.25">
      <c r="X892" s="3">
        <v>889</v>
      </c>
      <c r="Y892" s="3">
        <f>'Risk Analysis - S01'!V893</f>
        <v>0.36260209834133439</v>
      </c>
      <c r="Z892" s="3">
        <f>'Risk Analysis - S10'!V893</f>
        <v>1.7742673775704154</v>
      </c>
      <c r="AA892" s="3">
        <f>'Risk Analysis - S18'!V893</f>
        <v>1.096103086723613</v>
      </c>
      <c r="AB892" s="3">
        <f>'Risk Analysis - S20'!V893</f>
        <v>4.438236639696945</v>
      </c>
    </row>
    <row r="893" spans="24:28" x14ac:dyDescent="0.25">
      <c r="X893" s="3">
        <v>890</v>
      </c>
      <c r="Y893" s="3">
        <f>'Risk Analysis - S01'!V894</f>
        <v>0.21722644092207474</v>
      </c>
      <c r="Z893" s="3">
        <f>'Risk Analysis - S10'!V894</f>
        <v>0.41917363042870587</v>
      </c>
      <c r="AA893" s="3">
        <f>'Risk Analysis - S18'!V894</f>
        <v>0.41027192163079562</v>
      </c>
      <c r="AB893" s="3">
        <f>'Risk Analysis - S20'!V894</f>
        <v>1.3063762615485572</v>
      </c>
    </row>
    <row r="894" spans="24:28" x14ac:dyDescent="0.25">
      <c r="X894" s="3">
        <v>891</v>
      </c>
      <c r="Y894" s="3">
        <f>'Risk Analysis - S01'!V895</f>
        <v>0.21917814254888393</v>
      </c>
      <c r="Z894" s="3">
        <f>'Risk Analysis - S10'!V895</f>
        <v>0.42352157963086107</v>
      </c>
      <c r="AA894" s="3">
        <f>'Risk Analysis - S18'!V895</f>
        <v>0.38293174753650866</v>
      </c>
      <c r="AB894" s="3">
        <f>'Risk Analysis - S20'!V895</f>
        <v>0.94874133120338822</v>
      </c>
    </row>
    <row r="895" spans="24:28" x14ac:dyDescent="0.25">
      <c r="X895" s="3">
        <v>892</v>
      </c>
      <c r="Y895" s="3">
        <f>'Risk Analysis - S01'!V896</f>
        <v>0.2369240091174086</v>
      </c>
      <c r="Z895" s="3">
        <f>'Risk Analysis - S10'!V896</f>
        <v>0.59459632996818201</v>
      </c>
      <c r="AA895" s="3">
        <f>'Risk Analysis - S18'!V896</f>
        <v>0.48159150873559503</v>
      </c>
      <c r="AB895" s="3">
        <f>'Risk Analysis - S20'!V896</f>
        <v>1.469734907308873</v>
      </c>
    </row>
    <row r="896" spans="24:28" x14ac:dyDescent="0.25">
      <c r="X896" s="3">
        <v>893</v>
      </c>
      <c r="Y896" s="3">
        <f>'Risk Analysis - S01'!V897</f>
        <v>0.2100899759295228</v>
      </c>
      <c r="Z896" s="3">
        <f>'Risk Analysis - S10'!V897</f>
        <v>0.35559613964362147</v>
      </c>
      <c r="AA896" s="3">
        <f>'Risk Analysis - S18'!V897</f>
        <v>0.38437587947196594</v>
      </c>
      <c r="AB896" s="3">
        <f>'Risk Analysis - S20'!V897</f>
        <v>1.2057674279166235</v>
      </c>
    </row>
    <row r="897" spans="24:28" x14ac:dyDescent="0.25">
      <c r="X897" s="3">
        <v>894</v>
      </c>
      <c r="Y897" s="3">
        <f>'Risk Analysis - S01'!V898</f>
        <v>0.25043323816768714</v>
      </c>
      <c r="Z897" s="3">
        <f>'Risk Analysis - S10'!V898</f>
        <v>0.7336068789948561</v>
      </c>
      <c r="AA897" s="3">
        <f>'Risk Analysis - S18'!V898</f>
        <v>0.57987025811872983</v>
      </c>
      <c r="AB897" s="3">
        <f>'Risk Analysis - S20'!V898</f>
        <v>2.3413573175025766</v>
      </c>
    </row>
    <row r="898" spans="24:28" x14ac:dyDescent="0.25">
      <c r="X898" s="3">
        <v>895</v>
      </c>
      <c r="Y898" s="3">
        <f>'Risk Analysis - S01'!V899</f>
        <v>0.29365340925576028</v>
      </c>
      <c r="Z898" s="3">
        <f>'Risk Analysis - S10'!V899</f>
        <v>1.1499501871100046</v>
      </c>
      <c r="AA898" s="3">
        <f>'Risk Analysis - S18'!V899</f>
        <v>0.81933748891450453</v>
      </c>
      <c r="AB898" s="3">
        <f>'Risk Analysis - S20'!V899</f>
        <v>4.3939650522654823</v>
      </c>
    </row>
    <row r="899" spans="24:28" x14ac:dyDescent="0.25">
      <c r="X899" s="3">
        <v>896</v>
      </c>
      <c r="Y899" s="3">
        <f>'Risk Analysis - S01'!V900</f>
        <v>0.24879907677859411</v>
      </c>
      <c r="Z899" s="3">
        <f>'Risk Analysis - S10'!V900</f>
        <v>0.7094413131966989</v>
      </c>
      <c r="AA899" s="3">
        <f>'Risk Analysis - S18'!V900</f>
        <v>0.54857889304537999</v>
      </c>
      <c r="AB899" s="3">
        <f>'Risk Analysis - S20'!V900</f>
        <v>1.8808572449284238</v>
      </c>
    </row>
    <row r="900" spans="24:28" x14ac:dyDescent="0.25">
      <c r="X900" s="3">
        <v>897</v>
      </c>
      <c r="Y900" s="3">
        <f>'Risk Analysis - S01'!V901</f>
        <v>0.25569627905965203</v>
      </c>
      <c r="Z900" s="3">
        <f>'Risk Analysis - S10'!V901</f>
        <v>0.76947405883961151</v>
      </c>
      <c r="AA900" s="3">
        <f>'Risk Analysis - S18'!V901</f>
        <v>0.56987607493227166</v>
      </c>
      <c r="AB900" s="3">
        <f>'Risk Analysis - S20'!V901</f>
        <v>1.8305080292113494</v>
      </c>
    </row>
    <row r="901" spans="24:28" x14ac:dyDescent="0.25">
      <c r="X901" s="3">
        <v>898</v>
      </c>
      <c r="Y901" s="3">
        <f>'Risk Analysis - S01'!V902</f>
        <v>0.20300397653527799</v>
      </c>
      <c r="Z901" s="3">
        <f>'Risk Analysis - S10'!V902</f>
        <v>0.28148009442146282</v>
      </c>
      <c r="AA901" s="3">
        <f>'Risk Analysis - S18'!V902</f>
        <v>0.32965573437651052</v>
      </c>
      <c r="AB901" s="3">
        <f>'Risk Analysis - S20'!V902</f>
        <v>0.79897963653087389</v>
      </c>
    </row>
    <row r="902" spans="24:28" x14ac:dyDescent="0.25">
      <c r="X902" s="3">
        <v>899</v>
      </c>
      <c r="Y902" s="3">
        <f>'Risk Analysis - S01'!V903</f>
        <v>0.28603308920929188</v>
      </c>
      <c r="Z902" s="3">
        <f>'Risk Analysis - S10'!V903</f>
        <v>1.0532207270345044</v>
      </c>
      <c r="AA902" s="3">
        <f>'Risk Analysis - S18'!V903</f>
        <v>0.7155482751235509</v>
      </c>
      <c r="AB902" s="3">
        <f>'Risk Analysis - S20'!V903</f>
        <v>2.4447791139370265</v>
      </c>
    </row>
    <row r="903" spans="24:28" x14ac:dyDescent="0.25">
      <c r="X903" s="3">
        <v>900</v>
      </c>
      <c r="Y903" s="3">
        <f>'Risk Analysis - S01'!V904</f>
        <v>0.29243627896568264</v>
      </c>
      <c r="Z903" s="3">
        <f>'Risk Analysis - S10'!V904</f>
        <v>1.1145921490286523</v>
      </c>
      <c r="AA903" s="3">
        <f>'Risk Analysis - S18'!V904</f>
        <v>0.75020499686158804</v>
      </c>
      <c r="AB903" s="3">
        <f>'Risk Analysis - S20'!V904</f>
        <v>2.6637426661702492</v>
      </c>
    </row>
    <row r="904" spans="24:28" x14ac:dyDescent="0.25">
      <c r="X904" s="3">
        <v>901</v>
      </c>
      <c r="Y904" s="3">
        <f>'Risk Analysis - S01'!V905</f>
        <v>0.23477805476762006</v>
      </c>
      <c r="Z904" s="3">
        <f>'Risk Analysis - S10'!V905</f>
        <v>0.58099812117220218</v>
      </c>
      <c r="AA904" s="3">
        <f>'Risk Analysis - S18'!V905</f>
        <v>0.48837580675137765</v>
      </c>
      <c r="AB904" s="3">
        <f>'Risk Analysis - S20'!V905</f>
        <v>1.6666337373036229</v>
      </c>
    </row>
    <row r="905" spans="24:28" x14ac:dyDescent="0.25">
      <c r="X905" s="3">
        <v>902</v>
      </c>
      <c r="Y905" s="3">
        <f>'Risk Analysis - S01'!V906</f>
        <v>0.25564305571252532</v>
      </c>
      <c r="Z905" s="3">
        <f>'Risk Analysis - S10'!V906</f>
        <v>0.77911432101481193</v>
      </c>
      <c r="AA905" s="3">
        <f>'Risk Analysis - S18'!V906</f>
        <v>0.59638365657201708</v>
      </c>
      <c r="AB905" s="3">
        <f>'Risk Analysis - S20'!V906</f>
        <v>2.3118719685706628</v>
      </c>
    </row>
    <row r="906" spans="24:28" x14ac:dyDescent="0.25">
      <c r="X906" s="3">
        <v>903</v>
      </c>
      <c r="Y906" s="3">
        <f>'Risk Analysis - S01'!V907</f>
        <v>0.22880104511814797</v>
      </c>
      <c r="Z906" s="3">
        <f>'Risk Analysis - S10'!V907</f>
        <v>0.52059873505045617</v>
      </c>
      <c r="AA906" s="3">
        <f>'Risk Analysis - S18'!V907</f>
        <v>0.44780866218602533</v>
      </c>
      <c r="AB906" s="3">
        <f>'Risk Analysis - S20'!V907</f>
        <v>1.3628359288782936</v>
      </c>
    </row>
    <row r="907" spans="24:28" x14ac:dyDescent="0.25">
      <c r="X907" s="3">
        <v>904</v>
      </c>
      <c r="Y907" s="3">
        <f>'Risk Analysis - S01'!V908</f>
        <v>0.2912712990008301</v>
      </c>
      <c r="Z907" s="3">
        <f>'Risk Analysis - S10'!V908</f>
        <v>1.0990567177682946</v>
      </c>
      <c r="AA907" s="3">
        <f>'Risk Analysis - S18'!V908</f>
        <v>0.73236429338120745</v>
      </c>
      <c r="AB907" s="3">
        <f>'Risk Analysis - S20'!V908</f>
        <v>2.3649810857748435</v>
      </c>
    </row>
    <row r="908" spans="24:28" x14ac:dyDescent="0.25">
      <c r="X908" s="3">
        <v>905</v>
      </c>
      <c r="Y908" s="3">
        <f>'Risk Analysis - S01'!V909</f>
        <v>0.37980647113363131</v>
      </c>
      <c r="Z908" s="3">
        <f>'Risk Analysis - S10'!V909</f>
        <v>1.9333714017192294</v>
      </c>
      <c r="AA908" s="3">
        <f>'Risk Analysis - S18'!V909</f>
        <v>1.1739317211661975</v>
      </c>
      <c r="AB908" s="3">
        <f>'Risk Analysis - S20'!V909</f>
        <v>4.6337618144413701</v>
      </c>
    </row>
    <row r="909" spans="24:28" x14ac:dyDescent="0.25">
      <c r="X909" s="3">
        <v>906</v>
      </c>
      <c r="Y909" s="3">
        <f>'Risk Analysis - S01'!V910</f>
        <v>0.25470186402436512</v>
      </c>
      <c r="Z909" s="3">
        <f>'Risk Analysis - S10'!V910</f>
        <v>0.76104892980705952</v>
      </c>
      <c r="AA909" s="3">
        <f>'Risk Analysis - S18'!V910</f>
        <v>0.56741318270887742</v>
      </c>
      <c r="AB909" s="3">
        <f>'Risk Analysis - S20'!V910</f>
        <v>1.8489606715046136</v>
      </c>
    </row>
    <row r="910" spans="24:28" x14ac:dyDescent="0.25">
      <c r="X910" s="3">
        <v>907</v>
      </c>
      <c r="Y910" s="3">
        <f>'Risk Analysis - S01'!V911</f>
        <v>0.32264961395528974</v>
      </c>
      <c r="Z910" s="3">
        <f>'Risk Analysis - S10'!V911</f>
        <v>1.3957022013239313</v>
      </c>
      <c r="AA910" s="3">
        <f>'Risk Analysis - S18'!V911</f>
        <v>0.89137273123764271</v>
      </c>
      <c r="AB910" s="3">
        <f>'Risk Analysis - S20'!V911</f>
        <v>3.1812938993330873</v>
      </c>
    </row>
    <row r="911" spans="24:28" x14ac:dyDescent="0.25">
      <c r="X911" s="3">
        <v>908</v>
      </c>
      <c r="Y911" s="3">
        <f>'Risk Analysis - S01'!V912</f>
        <v>0.24124408924700991</v>
      </c>
      <c r="Z911" s="3">
        <f>'Risk Analysis - S10'!V912</f>
        <v>0.64343678141885496</v>
      </c>
      <c r="AA911" s="3">
        <f>'Risk Analysis - S18'!V912</f>
        <v>0.52459995060814035</v>
      </c>
      <c r="AB911" s="3">
        <f>'Risk Analysis - S20'!V912</f>
        <v>1.9063809957422595</v>
      </c>
    </row>
    <row r="912" spans="24:28" x14ac:dyDescent="0.25">
      <c r="X912" s="3">
        <v>909</v>
      </c>
      <c r="Y912" s="3">
        <f>'Risk Analysis - S01'!V913</f>
        <v>0.24475354472193339</v>
      </c>
      <c r="Z912" s="3">
        <f>'Risk Analysis - S10'!V913</f>
        <v>0.66554656749198937</v>
      </c>
      <c r="AA912" s="3">
        <f>'Risk Analysis - S18'!V913</f>
        <v>0.51316585509165369</v>
      </c>
      <c r="AB912" s="3">
        <f>'Risk Analysis - S20'!V913</f>
        <v>1.5444913289574136</v>
      </c>
    </row>
    <row r="913" spans="24:28" x14ac:dyDescent="0.25">
      <c r="X913" s="3">
        <v>910</v>
      </c>
      <c r="Y913" s="3">
        <f>'Risk Analysis - S01'!V914</f>
        <v>0.37436684264558984</v>
      </c>
      <c r="Z913" s="3">
        <f>'Risk Analysis - S10'!V914</f>
        <v>1.8922418164707286</v>
      </c>
      <c r="AA913" s="3">
        <f>'Risk Analysis - S18'!V914</f>
        <v>1.173546080472418</v>
      </c>
      <c r="AB913" s="3">
        <f>'Risk Analysis - S20'!V914</f>
        <v>5.5279908217383573</v>
      </c>
    </row>
    <row r="914" spans="24:28" x14ac:dyDescent="0.25">
      <c r="X914" s="3">
        <v>911</v>
      </c>
      <c r="Y914" s="3">
        <f>'Risk Analysis - S01'!V915</f>
        <v>0.23744762332789765</v>
      </c>
      <c r="Z914" s="3">
        <f>'Risk Analysis - S10'!V915</f>
        <v>0.61819789239694956</v>
      </c>
      <c r="AA914" s="3">
        <f>'Risk Analysis - S18'!V915</f>
        <v>0.53348209941707436</v>
      </c>
      <c r="AB914" s="3">
        <f>'Risk Analysis - S20'!V915</f>
        <v>2.2742390966962627</v>
      </c>
    </row>
    <row r="915" spans="24:28" x14ac:dyDescent="0.25">
      <c r="X915" s="3">
        <v>912</v>
      </c>
      <c r="Y915" s="3">
        <f>'Risk Analysis - S01'!V916</f>
        <v>0.29600870660757017</v>
      </c>
      <c r="Z915" s="3">
        <f>'Risk Analysis - S10'!V916</f>
        <v>1.1486266078580498</v>
      </c>
      <c r="AA915" s="3">
        <f>'Risk Analysis - S18'!V916</f>
        <v>0.76899796172940427</v>
      </c>
      <c r="AB915" s="3">
        <f>'Risk Analysis - S20'!V916</f>
        <v>2.7770829220223661</v>
      </c>
    </row>
    <row r="916" spans="24:28" x14ac:dyDescent="0.25">
      <c r="X916" s="3">
        <v>913</v>
      </c>
      <c r="Y916" s="3">
        <f>'Risk Analysis - S01'!V917</f>
        <v>0.27730216799377638</v>
      </c>
      <c r="Z916" s="3">
        <f>'Risk Analysis - S10'!V917</f>
        <v>0.98325677946796364</v>
      </c>
      <c r="AA916" s="3">
        <f>'Risk Analysis - S18'!V917</f>
        <v>0.70450562269695116</v>
      </c>
      <c r="AB916" s="3">
        <f>'Risk Analysis - S20'!V917</f>
        <v>2.9445300855352694</v>
      </c>
    </row>
    <row r="917" spans="24:28" x14ac:dyDescent="0.25">
      <c r="X917" s="3">
        <v>914</v>
      </c>
      <c r="Y917" s="3">
        <f>'Risk Analysis - S01'!V918</f>
        <v>0.33012497729537499</v>
      </c>
      <c r="Z917" s="3">
        <f>'Risk Analysis - S10'!V918</f>
        <v>1.4718790446292156</v>
      </c>
      <c r="AA917" s="3">
        <f>'Risk Analysis - S18'!V918</f>
        <v>0.94378889135151356</v>
      </c>
      <c r="AB917" s="3">
        <f>'Risk Analysis - S20'!V918</f>
        <v>3.8263876903339287</v>
      </c>
    </row>
    <row r="918" spans="24:28" x14ac:dyDescent="0.25">
      <c r="X918" s="3">
        <v>915</v>
      </c>
      <c r="Y918" s="3">
        <f>'Risk Analysis - S01'!V919</f>
        <v>0.31987714101034542</v>
      </c>
      <c r="Z918" s="3">
        <f>'Risk Analysis - S10'!V919</f>
        <v>1.3724823312346057</v>
      </c>
      <c r="AA918" s="3">
        <f>'Risk Analysis - S18'!V919</f>
        <v>0.88521821201104389</v>
      </c>
      <c r="AB918" s="3">
        <f>'Risk Analysis - S20'!V919</f>
        <v>3.3240346809085057</v>
      </c>
    </row>
    <row r="919" spans="24:28" x14ac:dyDescent="0.25">
      <c r="X919" s="3">
        <v>916</v>
      </c>
      <c r="Y919" s="3">
        <f>'Risk Analysis - S01'!V920</f>
        <v>0.34979284965358026</v>
      </c>
      <c r="Z919" s="3">
        <f>'Risk Analysis - S10'!V920</f>
        <v>1.7001027600541629</v>
      </c>
      <c r="AA919" s="3">
        <f>'Risk Analysis - S18'!V920</f>
        <v>1.1550867216553657</v>
      </c>
      <c r="AB919" s="3">
        <f>'Risk Analysis - S20'!V920</f>
        <v>9.2648329707748598</v>
      </c>
    </row>
    <row r="920" spans="24:28" x14ac:dyDescent="0.25">
      <c r="X920" s="3">
        <v>917</v>
      </c>
      <c r="Y920" s="3">
        <f>'Risk Analysis - S01'!V921</f>
        <v>0.2968375042225912</v>
      </c>
      <c r="Z920" s="3">
        <f>'Risk Analysis - S10'!V921</f>
        <v>1.1827160414329849</v>
      </c>
      <c r="AA920" s="3">
        <f>'Risk Analysis - S18'!V921</f>
        <v>0.8425052123560306</v>
      </c>
      <c r="AB920" s="3">
        <f>'Risk Analysis - S20'!V921</f>
        <v>4.7464392187906332</v>
      </c>
    </row>
    <row r="921" spans="24:28" x14ac:dyDescent="0.25">
      <c r="X921" s="3">
        <v>918</v>
      </c>
      <c r="Y921" s="3">
        <f>'Risk Analysis - S01'!V922</f>
        <v>0.22996812011541393</v>
      </c>
      <c r="Z921" s="3">
        <f>'Risk Analysis - S10'!V922</f>
        <v>0.53085610207945344</v>
      </c>
      <c r="AA921" s="3">
        <f>'Risk Analysis - S18'!V922</f>
        <v>0.45167431399875441</v>
      </c>
      <c r="AB921" s="3">
        <f>'Risk Analysis - S20'!V922</f>
        <v>1.3663308289453078</v>
      </c>
    </row>
    <row r="922" spans="24:28" x14ac:dyDescent="0.25">
      <c r="X922" s="3">
        <v>919</v>
      </c>
      <c r="Y922" s="3">
        <f>'Risk Analysis - S01'!V923</f>
        <v>0.33890629017946461</v>
      </c>
      <c r="Z922" s="3">
        <f>'Risk Analysis - S10'!V923</f>
        <v>1.554935025845672</v>
      </c>
      <c r="AA922" s="3">
        <f>'Risk Analysis - S18'!V923</f>
        <v>0.98839049917373878</v>
      </c>
      <c r="AB922" s="3">
        <f>'Risk Analysis - S20'!V923</f>
        <v>4.1066519069589171</v>
      </c>
    </row>
    <row r="923" spans="24:28" x14ac:dyDescent="0.25">
      <c r="X923" s="3">
        <v>920</v>
      </c>
      <c r="Y923" s="3">
        <f>'Risk Analysis - S01'!V924</f>
        <v>0.27126864918014132</v>
      </c>
      <c r="Z923" s="3">
        <f>'Risk Analysis - S10'!V924</f>
        <v>0.9097930747756926</v>
      </c>
      <c r="AA923" s="3">
        <f>'Risk Analysis - S18'!V924</f>
        <v>0.63057436016125668</v>
      </c>
      <c r="AB923" s="3">
        <f>'Risk Analysis - S20'!V924</f>
        <v>1.8829419103979363</v>
      </c>
    </row>
    <row r="924" spans="24:28" x14ac:dyDescent="0.25">
      <c r="X924" s="3">
        <v>921</v>
      </c>
      <c r="Y924" s="3">
        <f>'Risk Analysis - S01'!V925</f>
        <v>0.28324623831214352</v>
      </c>
      <c r="Z924" s="3">
        <f>'Risk Analysis - S10'!V925</f>
        <v>1.0440917935372351</v>
      </c>
      <c r="AA924" s="3">
        <f>'Risk Analysis - S18'!V925</f>
        <v>0.74687791029291684</v>
      </c>
      <c r="AB924" s="3">
        <f>'Risk Analysis - S20'!V925</f>
        <v>3.4452815102645711</v>
      </c>
    </row>
    <row r="925" spans="24:28" x14ac:dyDescent="0.25">
      <c r="X925" s="3">
        <v>922</v>
      </c>
      <c r="Y925" s="3">
        <f>'Risk Analysis - S01'!V926</f>
        <v>0.23833194780337327</v>
      </c>
      <c r="Z925" s="3">
        <f>'Risk Analysis - S10'!V926</f>
        <v>0.61220872762984935</v>
      </c>
      <c r="AA925" s="3">
        <f>'Risk Analysis - S18'!V926</f>
        <v>0.50008282175857821</v>
      </c>
      <c r="AB925" s="3">
        <f>'Risk Analysis - S20'!V926</f>
        <v>1.6703804752842584</v>
      </c>
    </row>
    <row r="926" spans="24:28" x14ac:dyDescent="0.25">
      <c r="X926" s="3">
        <v>923</v>
      </c>
      <c r="Y926" s="3">
        <f>'Risk Analysis - S01'!V927</f>
        <v>0.2811236100848914</v>
      </c>
      <c r="Z926" s="3">
        <f>'Risk Analysis - S10'!V927</f>
        <v>1.0052754097806964</v>
      </c>
      <c r="AA926" s="3">
        <f>'Risk Analysis - S18'!V927</f>
        <v>0.68662566103800449</v>
      </c>
      <c r="AB926" s="3">
        <f>'Risk Analysis - S20'!V927</f>
        <v>2.2349592249062691</v>
      </c>
    </row>
    <row r="927" spans="24:28" x14ac:dyDescent="0.25">
      <c r="X927" s="3">
        <v>924</v>
      </c>
      <c r="Y927" s="3">
        <f>'Risk Analysis - S01'!V928</f>
        <v>0.23214797352835945</v>
      </c>
      <c r="Z927" s="3">
        <f>'Risk Analysis - S10'!V928</f>
        <v>0.54947467952849871</v>
      </c>
      <c r="AA927" s="3">
        <f>'Risk Analysis - S18'!V928</f>
        <v>0.45746888480823822</v>
      </c>
      <c r="AB927" s="3">
        <f>'Risk Analysis - S20'!V928</f>
        <v>1.3529082052931067</v>
      </c>
    </row>
    <row r="928" spans="24:28" x14ac:dyDescent="0.25">
      <c r="X928" s="3">
        <v>925</v>
      </c>
      <c r="Y928" s="3">
        <f>'Risk Analysis - S01'!V929</f>
        <v>0.29924201776998915</v>
      </c>
      <c r="Z928" s="3">
        <f>'Risk Analysis - S10'!V929</f>
        <v>1.1816509627844665</v>
      </c>
      <c r="AA928" s="3">
        <f>'Risk Analysis - S18'!V929</f>
        <v>0.79186921145980915</v>
      </c>
      <c r="AB928" s="3">
        <f>'Risk Analysis - S20'!V929</f>
        <v>3.0278563678635173</v>
      </c>
    </row>
    <row r="929" spans="24:28" x14ac:dyDescent="0.25">
      <c r="X929" s="3">
        <v>926</v>
      </c>
      <c r="Y929" s="3">
        <f>'Risk Analysis - S01'!V930</f>
        <v>0.22575369917591387</v>
      </c>
      <c r="Z929" s="3">
        <f>'Risk Analysis - S10'!V930</f>
        <v>0.49553202612231967</v>
      </c>
      <c r="AA929" s="3">
        <f>'Risk Analysis - S18'!V930</f>
        <v>0.44224579522257718</v>
      </c>
      <c r="AB929" s="3">
        <f>'Risk Analysis - S20'!V930</f>
        <v>1.4094162626427393</v>
      </c>
    </row>
    <row r="930" spans="24:28" x14ac:dyDescent="0.25">
      <c r="X930" s="3">
        <v>927</v>
      </c>
      <c r="Y930" s="3">
        <f>'Risk Analysis - S01'!V931</f>
        <v>0.25334058118487124</v>
      </c>
      <c r="Z930" s="3">
        <f>'Risk Analysis - S10'!V931</f>
        <v>0.74671558364096946</v>
      </c>
      <c r="AA930" s="3">
        <f>'Risk Analysis - S18'!V931</f>
        <v>0.55665016962652536</v>
      </c>
      <c r="AB930" s="3">
        <f>'Risk Analysis - S20'!V931</f>
        <v>1.7511246165980341</v>
      </c>
    </row>
    <row r="931" spans="24:28" x14ac:dyDescent="0.25">
      <c r="X931" s="3">
        <v>928</v>
      </c>
      <c r="Y931" s="3">
        <f>'Risk Analysis - S01'!V932</f>
        <v>0.26189025596729204</v>
      </c>
      <c r="Z931" s="3">
        <f>'Risk Analysis - S10'!V932</f>
        <v>0.83791817547919334</v>
      </c>
      <c r="AA931" s="3">
        <f>'Risk Analysis - S18'!V932</f>
        <v>0.62736488174596727</v>
      </c>
      <c r="AB931" s="3">
        <f>'Risk Analysis - S20'!V932</f>
        <v>2.4874154977571603</v>
      </c>
    </row>
    <row r="932" spans="24:28" x14ac:dyDescent="0.25">
      <c r="X932" s="3">
        <v>929</v>
      </c>
      <c r="Y932" s="3">
        <f>'Risk Analysis - S01'!V933</f>
        <v>0.25843122851745826</v>
      </c>
      <c r="Z932" s="3">
        <f>'Risk Analysis - S10'!V933</f>
        <v>0.8217099416658139</v>
      </c>
      <c r="AA932" s="3">
        <f>'Risk Analysis - S18'!V933</f>
        <v>0.65337530163625623</v>
      </c>
      <c r="AB932" s="3">
        <f>'Risk Analysis - S20'!V933</f>
        <v>3.3419049294066339</v>
      </c>
    </row>
    <row r="933" spans="24:28" x14ac:dyDescent="0.25">
      <c r="X933" s="3">
        <v>930</v>
      </c>
      <c r="Y933" s="3">
        <f>'Risk Analysis - S01'!V934</f>
        <v>0.23819860126426159</v>
      </c>
      <c r="Z933" s="3">
        <f>'Risk Analysis - S10'!V934</f>
        <v>0.60856401946093963</v>
      </c>
      <c r="AA933" s="3">
        <f>'Risk Analysis - S18'!V934</f>
        <v>0.49311346318138322</v>
      </c>
      <c r="AB933" s="3">
        <f>'Risk Analysis - S20'!V934</f>
        <v>1.5738044225463526</v>
      </c>
    </row>
    <row r="934" spans="24:28" x14ac:dyDescent="0.25">
      <c r="X934" s="3">
        <v>931</v>
      </c>
      <c r="Y934" s="3">
        <f>'Risk Analysis - S01'!V935</f>
        <v>0.25025004842413812</v>
      </c>
      <c r="Z934" s="3">
        <f>'Risk Analysis - S10'!V935</f>
        <v>0.71539993214051967</v>
      </c>
      <c r="AA934" s="3">
        <f>'Risk Analysis - S18'!V935</f>
        <v>0.53544989112016428</v>
      </c>
      <c r="AB934" s="3">
        <f>'Risk Analysis - S20'!V935</f>
        <v>1.5903377909322081</v>
      </c>
    </row>
    <row r="935" spans="24:28" x14ac:dyDescent="0.25">
      <c r="X935" s="3">
        <v>932</v>
      </c>
      <c r="Y935" s="3">
        <f>'Risk Analysis - S01'!V936</f>
        <v>0.27573080529531524</v>
      </c>
      <c r="Z935" s="3">
        <f>'Risk Analysis - S10'!V936</f>
        <v>0.95632074845836701</v>
      </c>
      <c r="AA935" s="3">
        <f>'Risk Analysis - S18'!V936</f>
        <v>0.66465157210342429</v>
      </c>
      <c r="AB935" s="3">
        <f>'Risk Analysis - S20'!V936</f>
        <v>2.2083301736125915</v>
      </c>
    </row>
    <row r="936" spans="24:28" x14ac:dyDescent="0.25">
      <c r="X936" s="3">
        <v>933</v>
      </c>
      <c r="Y936" s="3">
        <f>'Risk Analysis - S01'!V937</f>
        <v>0.23269446630362417</v>
      </c>
      <c r="Z936" s="3">
        <f>'Risk Analysis - S10'!V937</f>
        <v>0.55269207760629446</v>
      </c>
      <c r="AA936" s="3">
        <f>'Risk Analysis - S18'!V937</f>
        <v>0.45509297050816583</v>
      </c>
      <c r="AB936" s="3">
        <f>'Risk Analysis - S20'!V937</f>
        <v>1.3002552985769655</v>
      </c>
    </row>
    <row r="937" spans="24:28" x14ac:dyDescent="0.25">
      <c r="X937" s="3">
        <v>934</v>
      </c>
      <c r="Y937" s="3">
        <f>'Risk Analysis - S01'!V938</f>
        <v>0.28510409432830169</v>
      </c>
      <c r="Z937" s="3">
        <f>'Risk Analysis - S10'!V938</f>
        <v>1.0543020218969485</v>
      </c>
      <c r="AA937" s="3">
        <f>'Risk Analysis - S18'!V938</f>
        <v>0.73687990114190349</v>
      </c>
      <c r="AB937" s="3">
        <f>'Risk Analysis - S20'!V938</f>
        <v>3.0173882696868422</v>
      </c>
    </row>
    <row r="938" spans="24:28" x14ac:dyDescent="0.25">
      <c r="X938" s="3">
        <v>935</v>
      </c>
      <c r="Y938" s="3">
        <f>'Risk Analysis - S01'!V939</f>
        <v>0.35543251679761056</v>
      </c>
      <c r="Z938" s="3">
        <f>'Risk Analysis - S10'!V939</f>
        <v>1.7115868267711771</v>
      </c>
      <c r="AA938" s="3">
        <f>'Risk Analysis - S18'!V939</f>
        <v>1.0732335143982312</v>
      </c>
      <c r="AB938" s="3">
        <f>'Risk Analysis - S20'!V939</f>
        <v>4.689262956306778</v>
      </c>
    </row>
    <row r="939" spans="24:28" x14ac:dyDescent="0.25">
      <c r="X939" s="3">
        <v>936</v>
      </c>
      <c r="Y939" s="3">
        <f>'Risk Analysis - S01'!V940</f>
        <v>0.3625167954584711</v>
      </c>
      <c r="Z939" s="3">
        <f>'Risk Analysis - S10'!V940</f>
        <v>1.771335248015077</v>
      </c>
      <c r="AA939" s="3">
        <f>'Risk Analysis - S18'!V940</f>
        <v>1.0900592806773712</v>
      </c>
      <c r="AB939" s="3">
        <f>'Risk Analysis - S20'!V940</f>
        <v>4.2345276692065061</v>
      </c>
    </row>
    <row r="940" spans="24:28" x14ac:dyDescent="0.25">
      <c r="X940" s="3">
        <v>937</v>
      </c>
      <c r="Y940" s="3">
        <f>'Risk Analysis - S01'!V941</f>
        <v>0.20611811814951642</v>
      </c>
      <c r="Z940" s="3">
        <f>'Risk Analysis - S10'!V941</f>
        <v>0.30613506914511313</v>
      </c>
      <c r="AA940" s="3">
        <f>'Risk Analysis - S18'!V941</f>
        <v>0.33280315222595858</v>
      </c>
      <c r="AB940" s="3">
        <f>'Risk Analysis - S20'!V941</f>
        <v>0.77966347402553482</v>
      </c>
    </row>
    <row r="941" spans="24:28" x14ac:dyDescent="0.25">
      <c r="X941" s="3">
        <v>938</v>
      </c>
      <c r="Y941" s="3">
        <f>'Risk Analysis - S01'!V942</f>
        <v>0.19782151602100639</v>
      </c>
      <c r="Z941" s="3">
        <f>'Risk Analysis - S10'!V942</f>
        <v>0.23692177289211036</v>
      </c>
      <c r="AA941" s="3">
        <f>'Risk Analysis - S18'!V942</f>
        <v>0.31510377194012867</v>
      </c>
      <c r="AB941" s="3">
        <f>'Risk Analysis - S20'!V942</f>
        <v>0.7294180789954422</v>
      </c>
    </row>
    <row r="942" spans="24:28" x14ac:dyDescent="0.25">
      <c r="X942" s="3">
        <v>939</v>
      </c>
      <c r="Y942" s="3">
        <f>'Risk Analysis - S01'!V943</f>
        <v>0.22282042735107185</v>
      </c>
      <c r="Z942" s="3">
        <f>'Risk Analysis - S10'!V943</f>
        <v>0.48252702454144025</v>
      </c>
      <c r="AA942" s="3">
        <f>'Risk Analysis - S18'!V943</f>
        <v>0.46625535439075866</v>
      </c>
      <c r="AB942" s="3">
        <f>'Risk Analysis - S20'!V943</f>
        <v>1.875092880659992</v>
      </c>
    </row>
    <row r="943" spans="24:28" x14ac:dyDescent="0.25">
      <c r="X943" s="3">
        <v>940</v>
      </c>
      <c r="Y943" s="3">
        <f>'Risk Analysis - S01'!V944</f>
        <v>0.26605889362676854</v>
      </c>
      <c r="Z943" s="3">
        <f>'Risk Analysis - S10'!V944</f>
        <v>0.87523231586637651</v>
      </c>
      <c r="AA943" s="3">
        <f>'Risk Analysis - S18'!V944</f>
        <v>0.64295750615449454</v>
      </c>
      <c r="AB943" s="3">
        <f>'Risk Analysis - S20'!V944</f>
        <v>2.4987050317885964</v>
      </c>
    </row>
    <row r="944" spans="24:28" x14ac:dyDescent="0.25">
      <c r="X944" s="3">
        <v>941</v>
      </c>
      <c r="Y944" s="3">
        <f>'Risk Analysis - S01'!V945</f>
        <v>0.29149554158853674</v>
      </c>
      <c r="Z944" s="3">
        <f>'Risk Analysis - S10'!V945</f>
        <v>1.1241304518502644</v>
      </c>
      <c r="AA944" s="3">
        <f>'Risk Analysis - S18'!V945</f>
        <v>0.7940955425432128</v>
      </c>
      <c r="AB944" s="3">
        <f>'Risk Analysis - S20'!V945</f>
        <v>3.8875725709915474</v>
      </c>
    </row>
    <row r="945" spans="24:28" x14ac:dyDescent="0.25">
      <c r="X945" s="3">
        <v>942</v>
      </c>
      <c r="Y945" s="3">
        <f>'Risk Analysis - S01'!V946</f>
        <v>0.22386714918918874</v>
      </c>
      <c r="Z945" s="3">
        <f>'Risk Analysis - S10'!V946</f>
        <v>0.50024557413575643</v>
      </c>
      <c r="AA945" s="3">
        <f>'Risk Analysis - S18'!V946</f>
        <v>0.4922112812971231</v>
      </c>
      <c r="AB945" s="3">
        <f>'Risk Analysis - S20'!V946</f>
        <v>2.2622105411673874</v>
      </c>
    </row>
    <row r="946" spans="24:28" x14ac:dyDescent="0.25">
      <c r="X946" s="3">
        <v>943</v>
      </c>
      <c r="Y946" s="3">
        <f>'Risk Analysis - S01'!V947</f>
        <v>0.3181463271810101</v>
      </c>
      <c r="Z946" s="3">
        <f>'Risk Analysis - S10'!V947</f>
        <v>1.3695503272333047</v>
      </c>
      <c r="AA946" s="3">
        <f>'Risk Analysis - S18'!V947</f>
        <v>0.91190296567016416</v>
      </c>
      <c r="AB946" s="3">
        <f>'Risk Analysis - S20'!V947</f>
        <v>4.3314759378336891</v>
      </c>
    </row>
    <row r="947" spans="24:28" x14ac:dyDescent="0.25">
      <c r="X947" s="3">
        <v>944</v>
      </c>
      <c r="Y947" s="3">
        <f>'Risk Analysis - S01'!V948</f>
        <v>0.24329905347435823</v>
      </c>
      <c r="Z947" s="3">
        <f>'Risk Analysis - S10'!V948</f>
        <v>0.66479231380505799</v>
      </c>
      <c r="AA947" s="3">
        <f>'Risk Analysis - S18'!V948</f>
        <v>0.54010368709918588</v>
      </c>
      <c r="AB947" s="3">
        <f>'Risk Analysis - S20'!V948</f>
        <v>2.0538876044785108</v>
      </c>
    </row>
    <row r="948" spans="24:28" x14ac:dyDescent="0.25">
      <c r="X948" s="3">
        <v>945</v>
      </c>
      <c r="Y948" s="3">
        <f>'Risk Analysis - S01'!V949</f>
        <v>0.21297520039862014</v>
      </c>
      <c r="Z948" s="3">
        <f>'Risk Analysis - S10'!V949</f>
        <v>0.37501175621899391</v>
      </c>
      <c r="AA948" s="3">
        <f>'Risk Analysis - S18'!V949</f>
        <v>0.37824511853259962</v>
      </c>
      <c r="AB948" s="3">
        <f>'Risk Analysis - S20'!V949</f>
        <v>1.065008737632178</v>
      </c>
    </row>
    <row r="949" spans="24:28" x14ac:dyDescent="0.25">
      <c r="X949" s="3">
        <v>946</v>
      </c>
      <c r="Y949" s="3">
        <f>'Risk Analysis - S01'!V950</f>
        <v>0.25772904191856572</v>
      </c>
      <c r="Z949" s="3">
        <f>'Risk Analysis - S10'!V950</f>
        <v>0.8117697956058203</v>
      </c>
      <c r="AA949" s="3">
        <f>'Risk Analysis - S18'!V950</f>
        <v>0.64110071858592377</v>
      </c>
      <c r="AB949" s="3">
        <f>'Risk Analysis - S20'!V950</f>
        <v>3.1073321576926665</v>
      </c>
    </row>
    <row r="950" spans="24:28" x14ac:dyDescent="0.25">
      <c r="X950" s="3">
        <v>947</v>
      </c>
      <c r="Y950" s="3">
        <f>'Risk Analysis - S01'!V951</f>
        <v>0.25955826878380145</v>
      </c>
      <c r="Z950" s="3">
        <f>'Risk Analysis - S10'!V951</f>
        <v>0.80977304724659949</v>
      </c>
      <c r="AA950" s="3">
        <f>'Risk Analysis - S18'!V951</f>
        <v>0.59944734235308261</v>
      </c>
      <c r="AB950" s="3">
        <f>'Risk Analysis - S20'!V951</f>
        <v>2.1071099163758595</v>
      </c>
    </row>
    <row r="951" spans="24:28" x14ac:dyDescent="0.25">
      <c r="X951" s="3">
        <v>948</v>
      </c>
      <c r="Y951" s="3">
        <f>'Risk Analysis - S01'!V952</f>
        <v>0.26623300116128579</v>
      </c>
      <c r="Z951" s="3">
        <f>'Risk Analysis - S10'!V952</f>
        <v>0.89974676184833313</v>
      </c>
      <c r="AA951" s="3">
        <f>'Risk Analysis - S18'!V952</f>
        <v>0.70420946584642807</v>
      </c>
      <c r="AB951" s="3">
        <f>'Risk Analysis - S20'!V952</f>
        <v>3.9549904888857319</v>
      </c>
    </row>
    <row r="952" spans="24:28" x14ac:dyDescent="0.25">
      <c r="X952" s="3">
        <v>949</v>
      </c>
      <c r="Y952" s="3">
        <f>'Risk Analysis - S01'!V953</f>
        <v>0.26507537007439591</v>
      </c>
      <c r="Z952" s="3">
        <f>'Risk Analysis - S10'!V953</f>
        <v>0.85563572335164306</v>
      </c>
      <c r="AA952" s="3">
        <f>'Risk Analysis - S18'!V953</f>
        <v>0.61078682135431339</v>
      </c>
      <c r="AB952" s="3">
        <f>'Risk Analysis - S20'!V953</f>
        <v>1.9462673213015043</v>
      </c>
    </row>
    <row r="953" spans="24:28" x14ac:dyDescent="0.25">
      <c r="X953" s="3">
        <v>950</v>
      </c>
      <c r="Y953" s="3">
        <f>'Risk Analysis - S01'!V954</f>
        <v>0.23014058676517735</v>
      </c>
      <c r="Z953" s="3">
        <f>'Risk Analysis - S10'!V954</f>
        <v>0.52729461603521677</v>
      </c>
      <c r="AA953" s="3">
        <f>'Risk Analysis - S18'!V954</f>
        <v>0.4388422093187353</v>
      </c>
      <c r="AB953" s="3">
        <f>'Risk Analysis - S20'!V954</f>
        <v>1.2003025489001771</v>
      </c>
    </row>
    <row r="954" spans="24:28" x14ac:dyDescent="0.25">
      <c r="X954" s="3">
        <v>951</v>
      </c>
      <c r="Y954" s="3">
        <f>'Risk Analysis - S01'!V955</f>
        <v>0.27142224605239001</v>
      </c>
      <c r="Z954" s="3">
        <f>'Risk Analysis - S10'!V955</f>
        <v>0.92520653804513819</v>
      </c>
      <c r="AA954" s="3">
        <f>'Risk Analysis - S18'!V955</f>
        <v>0.66820888910777676</v>
      </c>
      <c r="AB954" s="3">
        <f>'Risk Analysis - S20'!V955</f>
        <v>2.617374874111809</v>
      </c>
    </row>
    <row r="955" spans="24:28" x14ac:dyDescent="0.25">
      <c r="X955" s="3">
        <v>952</v>
      </c>
      <c r="Y955" s="3">
        <f>'Risk Analysis - S01'!V956</f>
        <v>0.21879532233095772</v>
      </c>
      <c r="Z955" s="3">
        <f>'Risk Analysis - S10'!V956</f>
        <v>0.43772583977292101</v>
      </c>
      <c r="AA955" s="3">
        <f>'Risk Analysis - S18'!V956</f>
        <v>0.42804315716398422</v>
      </c>
      <c r="AB955" s="3">
        <f>'Risk Analysis - S20'!V956</f>
        <v>1.4800690161331451</v>
      </c>
    </row>
    <row r="956" spans="24:28" x14ac:dyDescent="0.25">
      <c r="X956" s="3">
        <v>953</v>
      </c>
      <c r="Y956" s="3">
        <f>'Risk Analysis - S01'!V957</f>
        <v>0.27220208097026566</v>
      </c>
      <c r="Z956" s="3">
        <f>'Risk Analysis - S10'!V957</f>
        <v>0.94583598205684338</v>
      </c>
      <c r="AA956" s="3">
        <f>'Risk Analysis - S18'!V957</f>
        <v>0.70715740861790755</v>
      </c>
      <c r="AB956" s="3">
        <f>'Risk Analysis - S20'!V957</f>
        <v>3.4686624289740666</v>
      </c>
    </row>
    <row r="957" spans="24:28" x14ac:dyDescent="0.25">
      <c r="X957" s="3">
        <v>954</v>
      </c>
      <c r="Y957" s="3">
        <f>'Risk Analysis - S01'!V958</f>
        <v>0.26938746191462232</v>
      </c>
      <c r="Z957" s="3">
        <f>'Risk Analysis - S10'!V958</f>
        <v>0.89563444300159101</v>
      </c>
      <c r="AA957" s="3">
        <f>'Risk Analysis - S18'!V958</f>
        <v>0.63061315766433179</v>
      </c>
      <c r="AB957" s="3">
        <f>'Risk Analysis - S20'!V958</f>
        <v>2.0143542059729511</v>
      </c>
    </row>
    <row r="958" spans="24:28" x14ac:dyDescent="0.25">
      <c r="X958" s="3">
        <v>955</v>
      </c>
      <c r="Y958" s="3">
        <f>'Risk Analysis - S01'!V959</f>
        <v>0.29348715270302084</v>
      </c>
      <c r="Z958" s="3">
        <f>'Risk Analysis - S10'!V959</f>
        <v>1.1276606072832147</v>
      </c>
      <c r="AA958" s="3">
        <f>'Risk Analysis - S18'!V959</f>
        <v>0.76380272658504811</v>
      </c>
      <c r="AB958" s="3">
        <f>'Risk Analysis - S20'!V959</f>
        <v>2.8892604617803821</v>
      </c>
    </row>
    <row r="959" spans="24:28" x14ac:dyDescent="0.25">
      <c r="X959" s="3">
        <v>956</v>
      </c>
      <c r="Y959" s="3">
        <f>'Risk Analysis - S01'!V960</f>
        <v>0.21491104764993518</v>
      </c>
      <c r="Z959" s="3">
        <f>'Risk Analysis - S10'!V960</f>
        <v>0.39450188184524509</v>
      </c>
      <c r="AA959" s="3">
        <f>'Risk Analysis - S18'!V960</f>
        <v>0.39119359638354939</v>
      </c>
      <c r="AB959" s="3">
        <f>'Risk Analysis - S20'!V960</f>
        <v>1.1533222647145716</v>
      </c>
    </row>
    <row r="960" spans="24:28" x14ac:dyDescent="0.25">
      <c r="X960" s="3">
        <v>957</v>
      </c>
      <c r="Y960" s="3">
        <f>'Risk Analysis - S01'!V961</f>
        <v>0.21162851615761688</v>
      </c>
      <c r="Z960" s="3">
        <f>'Risk Analysis - S10'!V961</f>
        <v>0.35972259512958282</v>
      </c>
      <c r="AA960" s="3">
        <f>'Risk Analysis - S18'!V961</f>
        <v>0.36466852466649258</v>
      </c>
      <c r="AB960" s="3">
        <f>'Risk Analysis - S20'!V961</f>
        <v>0.96021471140465942</v>
      </c>
    </row>
    <row r="961" spans="24:28" x14ac:dyDescent="0.25">
      <c r="X961" s="3">
        <v>958</v>
      </c>
      <c r="Y961" s="3">
        <f>'Risk Analysis - S01'!V962</f>
        <v>0.25821036912836098</v>
      </c>
      <c r="Z961" s="3">
        <f>'Risk Analysis - S10'!V962</f>
        <v>0.81590193338210049</v>
      </c>
      <c r="AA961" s="3">
        <f>'Risk Analysis - S18'!V962</f>
        <v>0.64243569869720385</v>
      </c>
      <c r="AB961" s="3">
        <f>'Risk Analysis - S20'!V962</f>
        <v>3.0996248172311582</v>
      </c>
    </row>
    <row r="962" spans="24:28" x14ac:dyDescent="0.25">
      <c r="X962" s="3">
        <v>959</v>
      </c>
      <c r="Y962" s="3">
        <f>'Risk Analysis - S01'!V963</f>
        <v>0.27118483108968217</v>
      </c>
      <c r="Z962" s="3">
        <f>'Risk Analysis - S10'!V963</f>
        <v>0.91875079073718391</v>
      </c>
      <c r="AA962" s="3">
        <f>'Risk Analysis - S18'!V963</f>
        <v>0.65588862234503797</v>
      </c>
      <c r="AB962" s="3">
        <f>'Risk Analysis - S20'!V963</f>
        <v>2.3766523097362531</v>
      </c>
    </row>
    <row r="963" spans="24:28" x14ac:dyDescent="0.25">
      <c r="X963" s="3">
        <v>960</v>
      </c>
      <c r="Y963" s="3">
        <f>'Risk Analysis - S01'!V964</f>
        <v>0.27019750546827564</v>
      </c>
      <c r="Z963" s="3">
        <f>'Risk Analysis - S10'!V964</f>
        <v>0.91829477740173882</v>
      </c>
      <c r="AA963" s="3">
        <f>'Risk Analysis - S18'!V964</f>
        <v>0.67432212412818393</v>
      </c>
      <c r="AB963" s="3">
        <f>'Risk Analysis - S20'!V964</f>
        <v>2.8522653919173111</v>
      </c>
    </row>
    <row r="964" spans="24:28" x14ac:dyDescent="0.25">
      <c r="X964" s="3">
        <v>961</v>
      </c>
      <c r="Y964" s="3">
        <f>'Risk Analysis - S01'!V965</f>
        <v>0.29999503481858497</v>
      </c>
      <c r="Z964" s="3">
        <f>'Risk Analysis - S10'!V965</f>
        <v>1.1775589312553389</v>
      </c>
      <c r="AA964" s="3">
        <f>'Risk Analysis - S18'!V965</f>
        <v>0.76608973764616017</v>
      </c>
      <c r="AB964" s="3">
        <f>'Risk Analysis - S20'!V965</f>
        <v>2.3416852425927135</v>
      </c>
    </row>
    <row r="965" spans="24:28" x14ac:dyDescent="0.25">
      <c r="X965" s="3">
        <v>962</v>
      </c>
      <c r="Y965" s="3">
        <f>'Risk Analysis - S01'!V966</f>
        <v>0.33132714680855724</v>
      </c>
      <c r="Z965" s="3">
        <f>'Risk Analysis - S10'!V966</f>
        <v>1.484341747905946</v>
      </c>
      <c r="AA965" s="3">
        <f>'Risk Analysis - S18'!V966</f>
        <v>0.95277832659163564</v>
      </c>
      <c r="AB965" s="3">
        <f>'Risk Analysis - S20'!V966</f>
        <v>3.9545346692621157</v>
      </c>
    </row>
    <row r="966" spans="24:28" x14ac:dyDescent="0.25">
      <c r="X966" s="3">
        <v>963</v>
      </c>
      <c r="Y966" s="3">
        <f>'Risk Analysis - S01'!V967</f>
        <v>0.27001284070574583</v>
      </c>
      <c r="Z966" s="3">
        <f>'Risk Analysis - S10'!V967</f>
        <v>0.91370964166341595</v>
      </c>
      <c r="AA966" s="3">
        <f>'Risk Analysis - S18'!V967</f>
        <v>0.66589085147232774</v>
      </c>
      <c r="AB966" s="3">
        <f>'Risk Analysis - S20'!V967</f>
        <v>2.6796554463741953</v>
      </c>
    </row>
    <row r="967" spans="24:28" x14ac:dyDescent="0.25">
      <c r="X967" s="3">
        <v>964</v>
      </c>
      <c r="Y967" s="3">
        <f>'Risk Analysis - S01'!V968</f>
        <v>0.29489101160626235</v>
      </c>
      <c r="Z967" s="3">
        <f>'Risk Analysis - S10'!V968</f>
        <v>1.1444723578697837</v>
      </c>
      <c r="AA967" s="3">
        <f>'Risk Analysis - S18'!V968</f>
        <v>0.78026158299088699</v>
      </c>
      <c r="AB967" s="3">
        <f>'Risk Analysis - S20'!V968</f>
        <v>3.1635940692153368</v>
      </c>
    </row>
    <row r="968" spans="24:28" x14ac:dyDescent="0.25">
      <c r="X968" s="3">
        <v>965</v>
      </c>
      <c r="Y968" s="3">
        <f>'Risk Analysis - S01'!V969</f>
        <v>0.31175958261991349</v>
      </c>
      <c r="Z968" s="3">
        <f>'Risk Analysis - S10'!V969</f>
        <v>1.3001905705342651</v>
      </c>
      <c r="AA968" s="3">
        <f>'Risk Analysis - S18'!V969</f>
        <v>0.85583102502251884</v>
      </c>
      <c r="AB968" s="3">
        <f>'Risk Analysis - S20'!V969</f>
        <v>3.4127095269587717</v>
      </c>
    </row>
    <row r="969" spans="24:28" x14ac:dyDescent="0.25">
      <c r="X969" s="3">
        <v>966</v>
      </c>
      <c r="Y969" s="3">
        <f>'Risk Analysis - S01'!V970</f>
        <v>0.38292971062036291</v>
      </c>
      <c r="Z969" s="3">
        <f>'Risk Analysis - S10'!V970</f>
        <v>2.0016552006170474</v>
      </c>
      <c r="AA969" s="3">
        <f>'Risk Analysis - S18'!V970</f>
        <v>1.2920724407722082</v>
      </c>
      <c r="AB969" s="3">
        <f>'Risk Analysis - S20'!V970</f>
        <v>9.5067588317414486</v>
      </c>
    </row>
    <row r="970" spans="24:28" x14ac:dyDescent="0.25">
      <c r="X970" s="3">
        <v>967</v>
      </c>
      <c r="Y970" s="3">
        <f>'Risk Analysis - S01'!V971</f>
        <v>0.20845772210491872</v>
      </c>
      <c r="Z970" s="3">
        <f>'Risk Analysis - S10'!V971</f>
        <v>0.33239123190239289</v>
      </c>
      <c r="AA970" s="3">
        <f>'Risk Analysis - S18'!V971</f>
        <v>0.35558258270003423</v>
      </c>
      <c r="AB970" s="3">
        <f>'Risk Analysis - S20'!V971</f>
        <v>0.94091140487037206</v>
      </c>
    </row>
    <row r="971" spans="24:28" x14ac:dyDescent="0.25">
      <c r="X971" s="3">
        <v>968</v>
      </c>
      <c r="Y971" s="3">
        <f>'Risk Analysis - S01'!V972</f>
        <v>0.24819325301423595</v>
      </c>
      <c r="Z971" s="3">
        <f>'Risk Analysis - S10'!V972</f>
        <v>0.74879393641439018</v>
      </c>
      <c r="AA971" s="3">
        <f>'Risk Analysis - S18'!V972</f>
        <v>0.66451402041617369</v>
      </c>
      <c r="AB971" s="3">
        <f>'Risk Analysis - S20'!V972</f>
        <v>4.5559555138698125</v>
      </c>
    </row>
    <row r="972" spans="24:28" x14ac:dyDescent="0.25">
      <c r="X972" s="3">
        <v>969</v>
      </c>
      <c r="Y972" s="3">
        <f>'Risk Analysis - S01'!V973</f>
        <v>0.27517653903497979</v>
      </c>
      <c r="Z972" s="3">
        <f>'Risk Analysis - S10'!V973</f>
        <v>0.95063591616357845</v>
      </c>
      <c r="AA972" s="3">
        <f>'Risk Analysis - S18'!V973</f>
        <v>0.66066840047965225</v>
      </c>
      <c r="AB972" s="3">
        <f>'Risk Analysis - S20'!V973</f>
        <v>2.171077909242312</v>
      </c>
    </row>
    <row r="973" spans="24:28" x14ac:dyDescent="0.25">
      <c r="X973" s="3">
        <v>970</v>
      </c>
      <c r="Y973" s="3">
        <f>'Risk Analysis - S01'!V974</f>
        <v>0.25632257331782399</v>
      </c>
      <c r="Z973" s="3">
        <f>'Risk Analysis - S10'!V974</f>
        <v>0.77756550210085362</v>
      </c>
      <c r="AA973" s="3">
        <f>'Risk Analysis - S18'!V974</f>
        <v>0.57877978342685454</v>
      </c>
      <c r="AB973" s="3">
        <f>'Risk Analysis - S20'!V974</f>
        <v>1.9445916485179924</v>
      </c>
    </row>
    <row r="974" spans="24:28" x14ac:dyDescent="0.25">
      <c r="X974" s="3">
        <v>971</v>
      </c>
      <c r="Y974" s="3">
        <f>'Risk Analysis - S01'!V975</f>
        <v>0.19851616772232855</v>
      </c>
      <c r="Z974" s="3">
        <f>'Risk Analysis - S10'!V975</f>
        <v>0.23732202114290735</v>
      </c>
      <c r="AA974" s="3">
        <f>'Risk Analysis - S18'!V975</f>
        <v>0.30234416697302474</v>
      </c>
      <c r="AB974" s="3">
        <f>'Risk Analysis - S20'!V975</f>
        <v>0.62719590350929355</v>
      </c>
    </row>
    <row r="975" spans="24:28" x14ac:dyDescent="0.25">
      <c r="X975" s="3">
        <v>972</v>
      </c>
      <c r="Y975" s="3">
        <f>'Risk Analysis - S01'!V976</f>
        <v>0.27246417848113097</v>
      </c>
      <c r="Z975" s="3">
        <f>'Risk Analysis - S10'!V976</f>
        <v>0.93706563668679133</v>
      </c>
      <c r="AA975" s="3">
        <f>'Risk Analysis - S18'!V976</f>
        <v>0.67879190869063888</v>
      </c>
      <c r="AB975" s="3">
        <f>'Risk Analysis - S20'!V976</f>
        <v>2.7657091020685551</v>
      </c>
    </row>
    <row r="976" spans="24:28" x14ac:dyDescent="0.25">
      <c r="X976" s="3">
        <v>973</v>
      </c>
      <c r="Y976" s="3">
        <f>'Risk Analysis - S01'!V977</f>
        <v>0.25767354624495825</v>
      </c>
      <c r="Z976" s="3">
        <f>'Risk Analysis - S10'!V977</f>
        <v>0.78943976710812036</v>
      </c>
      <c r="AA976" s="3">
        <f>'Risk Analysis - S18'!V977</f>
        <v>0.58325620956157676</v>
      </c>
      <c r="AB976" s="3">
        <f>'Risk Analysis - S20'!V977</f>
        <v>1.9380909933184716</v>
      </c>
    </row>
    <row r="977" spans="24:28" x14ac:dyDescent="0.25">
      <c r="X977" s="3">
        <v>974</v>
      </c>
      <c r="Y977" s="3">
        <f>'Risk Analysis - S01'!V978</f>
        <v>0.22348981549702998</v>
      </c>
      <c r="Z977" s="3">
        <f>'Risk Analysis - S10'!V978</f>
        <v>0.48192002819921265</v>
      </c>
      <c r="AA977" s="3">
        <f>'Risk Analysis - S18'!V978</f>
        <v>0.45133923559109795</v>
      </c>
      <c r="AB977" s="3">
        <f>'Risk Analysis - S20'!V978</f>
        <v>1.623036639902226</v>
      </c>
    </row>
    <row r="978" spans="24:28" x14ac:dyDescent="0.25">
      <c r="X978" s="3">
        <v>975</v>
      </c>
      <c r="Y978" s="3">
        <f>'Risk Analysis - S01'!V979</f>
        <v>0.2819806062708835</v>
      </c>
      <c r="Z978" s="3">
        <f>'Risk Analysis - S10'!V979</f>
        <v>1.0354284696563558</v>
      </c>
      <c r="AA978" s="3">
        <f>'Risk Analysis - S18'!V979</f>
        <v>0.74918055955608709</v>
      </c>
      <c r="AB978" s="3">
        <f>'Risk Analysis - S20'!V979</f>
        <v>3.6309300421709176</v>
      </c>
    </row>
    <row r="979" spans="24:28" x14ac:dyDescent="0.25">
      <c r="X979" s="3">
        <v>976</v>
      </c>
      <c r="Y979" s="3">
        <f>'Risk Analysis - S01'!V980</f>
        <v>0.23826515376162538</v>
      </c>
      <c r="Z979" s="3">
        <f>'Risk Analysis - S10'!V980</f>
        <v>0.6047520519491637</v>
      </c>
      <c r="AA979" s="3">
        <f>'Risk Analysis - S18'!V980</f>
        <v>0.48172669009741209</v>
      </c>
      <c r="AB979" s="3">
        <f>'Risk Analysis - S20'!V980</f>
        <v>1.4109262895836099</v>
      </c>
    </row>
    <row r="980" spans="24:28" x14ac:dyDescent="0.25">
      <c r="X980" s="3">
        <v>977</v>
      </c>
      <c r="Y980" s="3">
        <f>'Risk Analysis - S01'!V981</f>
        <v>0.23745549411523606</v>
      </c>
      <c r="Z980" s="3">
        <f>'Risk Analysis - S10'!V981</f>
        <v>0.59702062847764292</v>
      </c>
      <c r="AA980" s="3">
        <f>'Risk Analysis - S18'!V981</f>
        <v>0.47742041350239645</v>
      </c>
      <c r="AB980" s="3">
        <f>'Risk Analysis - S20'!V981</f>
        <v>1.3890798951558261</v>
      </c>
    </row>
    <row r="981" spans="24:28" x14ac:dyDescent="0.25">
      <c r="X981" s="3">
        <v>978</v>
      </c>
      <c r="Y981" s="3">
        <f>'Risk Analysis - S01'!V982</f>
        <v>0.27209030024195485</v>
      </c>
      <c r="Z981" s="3">
        <f>'Risk Analysis - S10'!V982</f>
        <v>0.9415590594282689</v>
      </c>
      <c r="AA981" s="3">
        <f>'Risk Analysis - S18'!V982</f>
        <v>0.69809015745951264</v>
      </c>
      <c r="AB981" s="3">
        <f>'Risk Analysis - S20'!V982</f>
        <v>3.2511580694085147</v>
      </c>
    </row>
    <row r="982" spans="24:28" x14ac:dyDescent="0.25">
      <c r="X982" s="3">
        <v>979</v>
      </c>
      <c r="Y982" s="3">
        <f>'Risk Analysis - S01'!V983</f>
        <v>0.28928629075190321</v>
      </c>
      <c r="Z982" s="3">
        <f>'Risk Analysis - S10'!V983</f>
        <v>1.078285502660143</v>
      </c>
      <c r="AA982" s="3">
        <f>'Risk Analysis - S18'!V983</f>
        <v>0.71701169369379059</v>
      </c>
      <c r="AB982" s="3">
        <f>'Risk Analysis - S20'!V983</f>
        <v>2.2039192717445788</v>
      </c>
    </row>
    <row r="983" spans="24:28" x14ac:dyDescent="0.25">
      <c r="X983" s="3">
        <v>980</v>
      </c>
      <c r="Y983" s="3">
        <f>'Risk Analysis - S01'!V984</f>
        <v>0.24029460408187694</v>
      </c>
      <c r="Z983" s="3">
        <f>'Risk Analysis - S10'!V984</f>
        <v>0.62245788040388261</v>
      </c>
      <c r="AA983" s="3">
        <f>'Risk Analysis - S18'!V984</f>
        <v>0.48810315332974824</v>
      </c>
      <c r="AB983" s="3">
        <f>'Risk Analysis - S20'!V984</f>
        <v>1.4051354510376599</v>
      </c>
    </row>
    <row r="984" spans="24:28" x14ac:dyDescent="0.25">
      <c r="X984" s="3">
        <v>981</v>
      </c>
      <c r="Y984" s="3">
        <f>'Risk Analysis - S01'!V985</f>
        <v>0.23416249755516838</v>
      </c>
      <c r="Z984" s="3">
        <f>'Risk Analysis - S10'!V985</f>
        <v>0.58905606808348798</v>
      </c>
      <c r="AA984" s="3">
        <f>'Risk Analysis - S18'!V985</f>
        <v>0.5218907721516578</v>
      </c>
      <c r="AB984" s="3">
        <f>'Risk Analysis - S20'!V985</f>
        <v>2.2501672818290466</v>
      </c>
    </row>
    <row r="985" spans="24:28" x14ac:dyDescent="0.25">
      <c r="X985" s="3">
        <v>982</v>
      </c>
      <c r="Y985" s="3">
        <f>'Risk Analysis - S01'!V986</f>
        <v>0.24057251626485676</v>
      </c>
      <c r="Z985" s="3">
        <f>'Risk Analysis - S10'!V986</f>
        <v>0.6276252958118973</v>
      </c>
      <c r="AA985" s="3">
        <f>'Risk Analysis - S18'!V986</f>
        <v>0.4962169309287493</v>
      </c>
      <c r="AB985" s="3">
        <f>'Risk Analysis - S20'!V986</f>
        <v>1.5051289439703863</v>
      </c>
    </row>
    <row r="986" spans="24:28" x14ac:dyDescent="0.25">
      <c r="X986" s="3">
        <v>983</v>
      </c>
      <c r="Y986" s="3">
        <f>'Risk Analysis - S01'!V987</f>
        <v>0.2349566828011006</v>
      </c>
      <c r="Z986" s="3">
        <f>'Risk Analysis - S10'!V987</f>
        <v>0.57166394016039346</v>
      </c>
      <c r="AA986" s="3">
        <f>'Risk Analysis - S18'!V987</f>
        <v>0.46018201420698479</v>
      </c>
      <c r="AB986" s="3">
        <f>'Risk Analysis - S20'!V987</f>
        <v>1.2720533723852998</v>
      </c>
    </row>
    <row r="987" spans="24:28" x14ac:dyDescent="0.25">
      <c r="X987" s="3">
        <v>984</v>
      </c>
      <c r="Y987" s="3">
        <f>'Risk Analysis - S01'!V988</f>
        <v>0.23301829235570998</v>
      </c>
      <c r="Z987" s="3">
        <f>'Risk Analysis - S10'!V988</f>
        <v>0.56459639110957949</v>
      </c>
      <c r="AA987" s="3">
        <f>'Risk Analysis - S18'!V988</f>
        <v>0.48007805747806942</v>
      </c>
      <c r="AB987" s="3">
        <f>'Risk Analysis - S20'!V988</f>
        <v>1.6262192327023584</v>
      </c>
    </row>
    <row r="988" spans="24:28" x14ac:dyDescent="0.25">
      <c r="X988" s="3">
        <v>985</v>
      </c>
      <c r="Y988" s="3">
        <f>'Risk Analysis - S01'!V989</f>
        <v>0.3468238085565083</v>
      </c>
      <c r="Z988" s="3">
        <f>'Risk Analysis - S10'!V989</f>
        <v>1.6280707771921075</v>
      </c>
      <c r="AA988" s="3">
        <f>'Risk Analysis - S18'!V989</f>
        <v>1.0239843846273813</v>
      </c>
      <c r="AB988" s="3">
        <f>'Risk Analysis - S20'!V989</f>
        <v>4.2091196099189183</v>
      </c>
    </row>
    <row r="989" spans="24:28" x14ac:dyDescent="0.25">
      <c r="X989" s="3">
        <v>986</v>
      </c>
      <c r="Y989" s="3">
        <f>'Risk Analysis - S01'!V990</f>
        <v>0.3322785093098396</v>
      </c>
      <c r="Z989" s="3">
        <f>'Risk Analysis - S10'!V990</f>
        <v>1.4838678544695367</v>
      </c>
      <c r="AA989" s="3">
        <f>'Risk Analysis - S18'!V990</f>
        <v>0.93260528040846291</v>
      </c>
      <c r="AB989" s="3">
        <f>'Risk Analysis - S20'!V990</f>
        <v>3.2283825270988364</v>
      </c>
    </row>
    <row r="990" spans="24:28" x14ac:dyDescent="0.25">
      <c r="X990" s="3">
        <v>987</v>
      </c>
      <c r="Y990" s="3">
        <f>'Risk Analysis - S01'!V991</f>
        <v>0.21394282344085319</v>
      </c>
      <c r="Z990" s="3">
        <f>'Risk Analysis - S10'!V991</f>
        <v>0.385952785312142</v>
      </c>
      <c r="AA990" s="3">
        <f>'Risk Analysis - S18'!V991</f>
        <v>0.38788252669663409</v>
      </c>
      <c r="AB990" s="3">
        <f>'Risk Analysis - S20'!V991</f>
        <v>1.1433586805928053</v>
      </c>
    </row>
    <row r="991" spans="24:28" x14ac:dyDescent="0.25">
      <c r="X991" s="3">
        <v>988</v>
      </c>
      <c r="Y991" s="3">
        <f>'Risk Analysis - S01'!V992</f>
        <v>0.29177783394132323</v>
      </c>
      <c r="Z991" s="3">
        <f>'Risk Analysis - S10'!V992</f>
        <v>1.1093705319371823</v>
      </c>
      <c r="AA991" s="3">
        <f>'Risk Analysis - S18'!V992</f>
        <v>0.74951670462929276</v>
      </c>
      <c r="AB991" s="3">
        <f>'Risk Analysis - S20'!V992</f>
        <v>2.7075032412708038</v>
      </c>
    </row>
    <row r="992" spans="24:28" x14ac:dyDescent="0.25">
      <c r="X992" s="3">
        <v>989</v>
      </c>
      <c r="Y992" s="3">
        <f>'Risk Analysis - S01'!V993</f>
        <v>0.23627852978639308</v>
      </c>
      <c r="Z992" s="3">
        <f>'Risk Analysis - S10'!V993</f>
        <v>0.60285537546396795</v>
      </c>
      <c r="AA992" s="3">
        <f>'Risk Analysis - S18'!V993</f>
        <v>0.51623248050422288</v>
      </c>
      <c r="AB992" s="3">
        <f>'Risk Analysis - S20'!V993</f>
        <v>2.034859567785138</v>
      </c>
    </row>
    <row r="993" spans="24:28" x14ac:dyDescent="0.25">
      <c r="X993" s="3">
        <v>990</v>
      </c>
      <c r="Y993" s="3">
        <f>'Risk Analysis - S01'!V994</f>
        <v>0.21604762736840374</v>
      </c>
      <c r="Z993" s="3">
        <f>'Risk Analysis - S10'!V994</f>
        <v>0.43523584736963028</v>
      </c>
      <c r="AA993" s="3">
        <f>'Risk Analysis - S18'!V994</f>
        <v>0.47611991961369943</v>
      </c>
      <c r="AB993" s="3">
        <f>'Risk Analysis - S20'!V994</f>
        <v>2.3473104805150111</v>
      </c>
    </row>
    <row r="994" spans="24:28" x14ac:dyDescent="0.25">
      <c r="X994" s="3">
        <v>991</v>
      </c>
      <c r="Y994" s="3">
        <f>'Risk Analysis - S01'!V995</f>
        <v>0.24339369341989131</v>
      </c>
      <c r="Z994" s="3">
        <f>'Risk Analysis - S10'!V995</f>
        <v>0.65515105258798101</v>
      </c>
      <c r="AA994" s="3">
        <f>'Risk Analysis - S18'!V995</f>
        <v>0.51276971675883698</v>
      </c>
      <c r="AB994" s="3">
        <f>'Risk Analysis - S20'!V995</f>
        <v>1.6075104616064377</v>
      </c>
    </row>
    <row r="995" spans="24:28" x14ac:dyDescent="0.25">
      <c r="X995" s="3">
        <v>992</v>
      </c>
      <c r="Y995" s="3">
        <f>'Risk Analysis - S01'!V996</f>
        <v>0.25172442854848326</v>
      </c>
      <c r="Z995" s="3">
        <f>'Risk Analysis - S10'!V996</f>
        <v>0.73146096292503016</v>
      </c>
      <c r="AA995" s="3">
        <f>'Risk Analysis - S18'!V996</f>
        <v>0.54852432288906472</v>
      </c>
      <c r="AB995" s="3">
        <f>'Risk Analysis - S20'!V996</f>
        <v>1.7127504185708564</v>
      </c>
    </row>
    <row r="996" spans="24:28" x14ac:dyDescent="0.25">
      <c r="X996" s="3">
        <v>993</v>
      </c>
      <c r="Y996" s="3">
        <f>'Risk Analysis - S01'!V997</f>
        <v>0.22338071583667779</v>
      </c>
      <c r="Z996" s="3">
        <f>'Risk Analysis - S10'!V997</f>
        <v>0.46724199762406382</v>
      </c>
      <c r="AA996" s="3">
        <f>'Risk Analysis - S18'!V997</f>
        <v>0.41476112754441369</v>
      </c>
      <c r="AB996" s="3">
        <f>'Risk Analysis - S20'!V997</f>
        <v>1.1588401712633556</v>
      </c>
    </row>
    <row r="997" spans="24:28" x14ac:dyDescent="0.25">
      <c r="X997" s="3">
        <v>994</v>
      </c>
      <c r="Y997" s="3">
        <f>'Risk Analysis - S01'!V998</f>
        <v>0.207532450234931</v>
      </c>
      <c r="Z997" s="3">
        <f>'Risk Analysis - S10'!V998</f>
        <v>0.33888348910525218</v>
      </c>
      <c r="AA997" s="3">
        <f>'Risk Analysis - S18'!V998</f>
        <v>0.39112437619331636</v>
      </c>
      <c r="AB997" s="3">
        <f>'Risk Analysis - S20'!V998</f>
        <v>1.3519745511007333</v>
      </c>
    </row>
    <row r="998" spans="24:28" x14ac:dyDescent="0.25">
      <c r="X998" s="3">
        <v>995</v>
      </c>
      <c r="Y998" s="3">
        <f>'Risk Analysis - S01'!V999</f>
        <v>0.22065957960517504</v>
      </c>
      <c r="Z998" s="3">
        <f>'Risk Analysis - S10'!V999</f>
        <v>0.44370691484803992</v>
      </c>
      <c r="AA998" s="3">
        <f>'Risk Analysis - S18'!V999</f>
        <v>0.4067534325216266</v>
      </c>
      <c r="AB998" s="3">
        <f>'Risk Analysis - S20'!V999</f>
        <v>1.1561717623225705</v>
      </c>
    </row>
    <row r="999" spans="24:28" x14ac:dyDescent="0.25">
      <c r="X999" s="3">
        <v>996</v>
      </c>
      <c r="Y999" s="3">
        <f>'Risk Analysis - S01'!V1000</f>
        <v>0.26619746810697958</v>
      </c>
      <c r="Z999" s="3">
        <f>'Risk Analysis - S10'!V1000</f>
        <v>0.8772053684800718</v>
      </c>
      <c r="AA999" s="3">
        <f>'Risk Analysis - S18'!V1000</f>
        <v>0.64540993731523166</v>
      </c>
      <c r="AB999" s="3">
        <f>'Risk Analysis - S20'!V1000</f>
        <v>2.5393528506705247</v>
      </c>
    </row>
    <row r="1000" spans="24:28" x14ac:dyDescent="0.25">
      <c r="X1000" s="3">
        <v>997</v>
      </c>
      <c r="Y1000" s="3">
        <f>'Risk Analysis - S01'!V1001</f>
        <v>0.22479077860506608</v>
      </c>
      <c r="Z1000" s="3">
        <f>'Risk Analysis - S10'!V1001</f>
        <v>0.49006942508373486</v>
      </c>
      <c r="AA1000" s="3">
        <f>'Risk Analysis - S18'!V1001</f>
        <v>0.44697717410270932</v>
      </c>
      <c r="AB1000" s="3">
        <f>'Risk Analysis - S20'!V1001</f>
        <v>1.5100892889841047</v>
      </c>
    </row>
    <row r="1001" spans="24:28" x14ac:dyDescent="0.25">
      <c r="X1001" s="3">
        <v>998</v>
      </c>
      <c r="Y1001" s="3">
        <f>'Risk Analysis - S01'!V1002</f>
        <v>0.29175040856899687</v>
      </c>
      <c r="Z1001" s="3">
        <f>'Risk Analysis - S10'!V1002</f>
        <v>1.1131398555479652</v>
      </c>
      <c r="AA1001" s="3">
        <f>'Risk Analysis - S18'!V1002</f>
        <v>0.7600126884172963</v>
      </c>
      <c r="AB1001" s="3">
        <f>'Risk Analysis - S20'!V1002</f>
        <v>2.9608963367908023</v>
      </c>
    </row>
    <row r="1002" spans="24:28" x14ac:dyDescent="0.25">
      <c r="X1002" s="3">
        <v>999</v>
      </c>
      <c r="Y1002" s="3">
        <f>'Risk Analysis - S01'!V1003</f>
        <v>0.26693448341190124</v>
      </c>
      <c r="Z1002" s="3">
        <f>'Risk Analysis - S10'!V1003</f>
        <v>0.89149038878204012</v>
      </c>
      <c r="AA1002" s="3">
        <f>'Risk Analysis - S18'!V1003</f>
        <v>0.66846168436799358</v>
      </c>
      <c r="AB1002" s="3">
        <f>'Risk Analysis - S20'!V1003</f>
        <v>2.9887065999297611</v>
      </c>
    </row>
    <row r="1003" spans="24:28" x14ac:dyDescent="0.25">
      <c r="X1003" s="3">
        <v>1000</v>
      </c>
      <c r="Y1003" s="3">
        <f>'Risk Analysis - S01'!V1004</f>
        <v>0.31717027935230568</v>
      </c>
      <c r="Z1003" s="3">
        <f>'Risk Analysis - S10'!V1004</f>
        <v>1.357861844763659</v>
      </c>
      <c r="AA1003" s="3">
        <f>'Risk Analysis - S18'!V1004</f>
        <v>0.9004599446545799</v>
      </c>
      <c r="AB1003" s="3">
        <f>'Risk Analysis - S20'!V1004</f>
        <v>4.092747284275787</v>
      </c>
    </row>
    <row r="1004" spans="24:28" x14ac:dyDescent="0.25">
      <c r="X1004" s="3">
        <v>1001</v>
      </c>
      <c r="Y1004" s="3">
        <f>'Risk Analysis - S01'!V1005</f>
        <v>0.27743912916277774</v>
      </c>
      <c r="Z1004" s="3">
        <f>'Risk Analysis - S10'!V1005</f>
        <v>0.97643988855506003</v>
      </c>
      <c r="AA1004" s="3">
        <f>'Risk Analysis - S18'!V1005</f>
        <v>0.6837858679015838</v>
      </c>
      <c r="AB1004" s="3">
        <f>'Risk Analysis - S20'!V1005</f>
        <v>2.4693783628015269</v>
      </c>
    </row>
    <row r="1005" spans="24:28" x14ac:dyDescent="0.25">
      <c r="X1005" s="3">
        <v>1002</v>
      </c>
      <c r="Y1005" s="3">
        <f>'Risk Analysis - S01'!V1006</f>
        <v>0.25985475892944121</v>
      </c>
      <c r="Z1005" s="3">
        <f>'Risk Analysis - S10'!V1006</f>
        <v>0.84015330201936855</v>
      </c>
      <c r="AA1005" s="3">
        <f>'Risk Analysis - S18'!V1006</f>
        <v>0.67375013477995593</v>
      </c>
      <c r="AB1005" s="3">
        <f>'Risk Analysis - S20'!V1006</f>
        <v>3.7330650698373624</v>
      </c>
    </row>
    <row r="1006" spans="24:28" x14ac:dyDescent="0.25">
      <c r="X1006" s="3">
        <v>1003</v>
      </c>
      <c r="Y1006" s="3">
        <f>'Risk Analysis - S01'!V1007</f>
        <v>0.26828370577636529</v>
      </c>
      <c r="Z1006" s="3">
        <f>'Risk Analysis - S10'!V1007</f>
        <v>0.88835304150838856</v>
      </c>
      <c r="AA1006" s="3">
        <f>'Risk Analysis - S18'!V1007</f>
        <v>0.63334428209768778</v>
      </c>
      <c r="AB1006" s="3">
        <f>'Risk Analysis - S20'!V1007</f>
        <v>2.1438142855973075</v>
      </c>
    </row>
    <row r="1007" spans="24:28" x14ac:dyDescent="0.25">
      <c r="X1007" s="3">
        <v>1004</v>
      </c>
      <c r="Y1007" s="3">
        <f>'Risk Analysis - S01'!V1008</f>
        <v>0.20876650332001404</v>
      </c>
      <c r="Z1007" s="3">
        <f>'Risk Analysis - S10'!V1008</f>
        <v>0.33551197713467606</v>
      </c>
      <c r="AA1007" s="3">
        <f>'Risk Analysis - S18'!V1008</f>
        <v>0.3576794585468806</v>
      </c>
      <c r="AB1007" s="3">
        <f>'Risk Analysis - S20'!V1008</f>
        <v>0.9547501218588883</v>
      </c>
    </row>
    <row r="1008" spans="24:28" x14ac:dyDescent="0.25">
      <c r="X1008" s="3">
        <v>1005</v>
      </c>
      <c r="Y1008" s="3">
        <f>'Risk Analysis - S01'!V1009</f>
        <v>0.24068419127698443</v>
      </c>
      <c r="Z1008" s="3">
        <f>'Risk Analysis - S10'!V1009</f>
        <v>0.63593025132018932</v>
      </c>
      <c r="AA1008" s="3">
        <f>'Risk Analysis - S18'!V1009</f>
        <v>0.51591975208243224</v>
      </c>
      <c r="AB1008" s="3">
        <f>'Risk Analysis - S20'!V1009</f>
        <v>1.7957951804444989</v>
      </c>
    </row>
    <row r="1009" spans="24:28" x14ac:dyDescent="0.25">
      <c r="X1009" s="3">
        <v>1006</v>
      </c>
      <c r="Y1009" s="3">
        <f>'Risk Analysis - S01'!V1010</f>
        <v>0.24603741542032884</v>
      </c>
      <c r="Z1009" s="3">
        <f>'Risk Analysis - S10'!V1010</f>
        <v>0.68785692406808541</v>
      </c>
      <c r="AA1009" s="3">
        <f>'Risk Analysis - S18'!V1010</f>
        <v>0.54652678853880854</v>
      </c>
      <c r="AB1009" s="3">
        <f>'Risk Analysis - S20'!V1010</f>
        <v>2.0062734442804078</v>
      </c>
    </row>
    <row r="1010" spans="24:28" x14ac:dyDescent="0.25">
      <c r="X1010" s="3">
        <v>1007</v>
      </c>
      <c r="Y1010" s="3">
        <f>'Risk Analysis - S01'!V1011</f>
        <v>0.27659124468284274</v>
      </c>
      <c r="Z1010" s="3">
        <f>'Risk Analysis - S10'!V1011</f>
        <v>0.9643982535036818</v>
      </c>
      <c r="AA1010" s="3">
        <f>'Risk Analysis - S18'!V1011</f>
        <v>0.66886147903455551</v>
      </c>
      <c r="AB1010" s="3">
        <f>'Risk Analysis - S20'!V1011</f>
        <v>2.2270842693256325</v>
      </c>
    </row>
    <row r="1011" spans="24:28" x14ac:dyDescent="0.25">
      <c r="X1011" s="3">
        <v>1008</v>
      </c>
      <c r="Y1011" s="3">
        <f>'Risk Analysis - S01'!V1012</f>
        <v>0.24498482057164531</v>
      </c>
      <c r="Z1011" s="3">
        <f>'Risk Analysis - S10'!V1012</f>
        <v>0.68134833111621307</v>
      </c>
      <c r="AA1011" s="3">
        <f>'Risk Analysis - S18'!V1012</f>
        <v>0.55028045658469926</v>
      </c>
      <c r="AB1011" s="3">
        <f>'Risk Analysis - S20'!V1012</f>
        <v>2.1343395106101917</v>
      </c>
    </row>
    <row r="1012" spans="24:28" x14ac:dyDescent="0.25">
      <c r="X1012" s="3">
        <v>1009</v>
      </c>
      <c r="Y1012" s="3">
        <f>'Risk Analysis - S01'!V1013</f>
        <v>0.24424194350847825</v>
      </c>
      <c r="Z1012" s="3">
        <f>'Risk Analysis - S10'!V1013</f>
        <v>0.66869673923913631</v>
      </c>
      <c r="AA1012" s="3">
        <f>'Risk Analysis - S18'!V1013</f>
        <v>0.53165732868760218</v>
      </c>
      <c r="AB1012" s="3">
        <f>'Risk Analysis - S20'!V1013</f>
        <v>1.8581968522254626</v>
      </c>
    </row>
    <row r="1013" spans="24:28" x14ac:dyDescent="0.25">
      <c r="X1013" s="3">
        <v>1010</v>
      </c>
      <c r="Y1013" s="3">
        <f>'Risk Analysis - S01'!V1014</f>
        <v>0.21583873481037649</v>
      </c>
      <c r="Z1013" s="3">
        <f>'Risk Analysis - S10'!V1014</f>
        <v>0.41296464806851257</v>
      </c>
      <c r="AA1013" s="3">
        <f>'Risk Analysis - S18'!V1014</f>
        <v>0.42148168404765435</v>
      </c>
      <c r="AB1013" s="3">
        <f>'Risk Analysis - S20'!V1014</f>
        <v>1.4951671697736058</v>
      </c>
    </row>
    <row r="1014" spans="24:28" x14ac:dyDescent="0.25">
      <c r="X1014" s="3">
        <v>1011</v>
      </c>
      <c r="Y1014" s="3">
        <f>'Risk Analysis - S01'!V1015</f>
        <v>0.29611223086914445</v>
      </c>
      <c r="Z1014" s="3">
        <f>'Risk Analysis - S10'!V1015</f>
        <v>1.1412052948490392</v>
      </c>
      <c r="AA1014" s="3">
        <f>'Risk Analysis - S18'!V1015</f>
        <v>0.74734765362952227</v>
      </c>
      <c r="AB1014" s="3">
        <f>'Risk Analysis - S20'!V1015</f>
        <v>2.2718935754399556</v>
      </c>
    </row>
    <row r="1015" spans="24:28" x14ac:dyDescent="0.25">
      <c r="X1015" s="3">
        <v>1012</v>
      </c>
      <c r="Y1015" s="3">
        <f>'Risk Analysis - S01'!V1016</f>
        <v>0.30602941984422521</v>
      </c>
      <c r="Z1015" s="3">
        <f>'Risk Analysis - S10'!V1016</f>
        <v>1.2596865799343393</v>
      </c>
      <c r="AA1015" s="3">
        <f>'Risk Analysis - S18'!V1016</f>
        <v>0.8628754235829138</v>
      </c>
      <c r="AB1015" s="3">
        <f>'Risk Analysis - S20'!V1016</f>
        <v>4.27934099771434</v>
      </c>
    </row>
    <row r="1016" spans="24:28" x14ac:dyDescent="0.25">
      <c r="X1016" s="3">
        <v>1013</v>
      </c>
      <c r="Y1016" s="3">
        <f>'Risk Analysis - S01'!V1017</f>
        <v>0.21980440777554908</v>
      </c>
      <c r="Z1016" s="3">
        <f>'Risk Analysis - S10'!V1017</f>
        <v>0.42714683085479971</v>
      </c>
      <c r="AA1016" s="3">
        <f>'Risk Analysis - S18'!V1017</f>
        <v>0.38004588458949184</v>
      </c>
      <c r="AB1016" s="3">
        <f>'Risk Analysis - S20'!V1017</f>
        <v>0.9038406360243374</v>
      </c>
    </row>
    <row r="1017" spans="24:28" x14ac:dyDescent="0.25">
      <c r="X1017" s="3">
        <v>1014</v>
      </c>
      <c r="Y1017" s="3">
        <f>'Risk Analysis - S01'!V1018</f>
        <v>0.26301093716507595</v>
      </c>
      <c r="Z1017" s="3">
        <f>'Risk Analysis - S10'!V1018</f>
        <v>0.84333498890978442</v>
      </c>
      <c r="AA1017" s="3">
        <f>'Risk Analysis - S18'!V1018</f>
        <v>0.61937486522692464</v>
      </c>
      <c r="AB1017" s="3">
        <f>'Risk Analysis - S20'!V1018</f>
        <v>2.2478684619921996</v>
      </c>
    </row>
    <row r="1018" spans="24:28" x14ac:dyDescent="0.25">
      <c r="X1018" s="3">
        <v>1015</v>
      </c>
      <c r="Y1018" s="3">
        <f>'Risk Analysis - S01'!V1019</f>
        <v>0.22333565195560834</v>
      </c>
      <c r="Z1018" s="3">
        <f>'Risk Analysis - S10'!V1019</f>
        <v>0.46278647204115225</v>
      </c>
      <c r="AA1018" s="3">
        <f>'Risk Analysis - S18'!V1019</f>
        <v>0.40389543032858272</v>
      </c>
      <c r="AB1018" s="3">
        <f>'Risk Analysis - S20'!V1019</f>
        <v>1.0409285626052043</v>
      </c>
    </row>
    <row r="1019" spans="24:28" x14ac:dyDescent="0.25">
      <c r="X1019" s="3">
        <v>1016</v>
      </c>
      <c r="Y1019" s="3">
        <f>'Risk Analysis - S01'!V1020</f>
        <v>0.20501469667038993</v>
      </c>
      <c r="Z1019" s="3">
        <f>'Risk Analysis - S10'!V1020</f>
        <v>0.30857366416019955</v>
      </c>
      <c r="AA1019" s="3">
        <f>'Risk Analysis - S18'!V1020</f>
        <v>0.36118710955818412</v>
      </c>
      <c r="AB1019" s="3">
        <f>'Risk Analysis - S20'!V1020</f>
        <v>1.0655019809183459</v>
      </c>
    </row>
    <row r="1020" spans="24:28" x14ac:dyDescent="0.25">
      <c r="X1020" s="3">
        <v>1017</v>
      </c>
      <c r="Y1020" s="3">
        <f>'Risk Analysis - S01'!V1021</f>
        <v>0.38013253164247507</v>
      </c>
      <c r="Z1020" s="3">
        <f>'Risk Analysis - S10'!V1021</f>
        <v>1.946496487872974</v>
      </c>
      <c r="AA1020" s="3">
        <f>'Risk Analysis - S18'!V1021</f>
        <v>1.2020950424379353</v>
      </c>
      <c r="AB1020" s="3">
        <f>'Risk Analysis - S20'!V1021</f>
        <v>5.7144661548989282</v>
      </c>
    </row>
    <row r="1021" spans="24:28" x14ac:dyDescent="0.25">
      <c r="X1021" s="3">
        <v>1018</v>
      </c>
      <c r="Y1021" s="3">
        <f>'Risk Analysis - S01'!V1022</f>
        <v>0.31913640205171701</v>
      </c>
      <c r="Z1021" s="3">
        <f>'Risk Analysis - S10'!V1022</f>
        <v>1.3794805832135997</v>
      </c>
      <c r="AA1021" s="3">
        <f>'Risk Analysis - S18'!V1022</f>
        <v>0.9184255147441569</v>
      </c>
      <c r="AB1021" s="3">
        <f>'Risk Analysis - S20'!V1022</f>
        <v>4.4155988871194953</v>
      </c>
    </row>
    <row r="1022" spans="24:28" x14ac:dyDescent="0.25">
      <c r="X1022" s="3">
        <v>1019</v>
      </c>
      <c r="Y1022" s="3">
        <f>'Risk Analysis - S01'!V1023</f>
        <v>0.23254054805211888</v>
      </c>
      <c r="Z1022" s="3">
        <f>'Risk Analysis - S10'!V1023</f>
        <v>0.55159950288485016</v>
      </c>
      <c r="AA1022" s="3">
        <f>'Risk Analysis - S18'!V1023</f>
        <v>0.45527006149962618</v>
      </c>
      <c r="AB1022" s="3">
        <f>'Risk Analysis - S20'!V1023</f>
        <v>1.3087305398610602</v>
      </c>
    </row>
    <row r="1023" spans="24:28" x14ac:dyDescent="0.25">
      <c r="X1023" s="3">
        <v>1020</v>
      </c>
      <c r="Y1023" s="3">
        <f>'Risk Analysis - S01'!V1024</f>
        <v>0.31323930805976308</v>
      </c>
      <c r="Z1023" s="3">
        <f>'Risk Analysis - S10'!V1024</f>
        <v>1.3277198861368575</v>
      </c>
      <c r="AA1023" s="3">
        <f>'Risk Analysis - S18'!V1024</f>
        <v>0.8990738777378271</v>
      </c>
      <c r="AB1023" s="3">
        <f>'Risk Analysis - S20'!V1024</f>
        <v>4.5390237454271629</v>
      </c>
    </row>
    <row r="1024" spans="24:28" x14ac:dyDescent="0.25">
      <c r="X1024" s="3">
        <v>1021</v>
      </c>
      <c r="Y1024" s="3">
        <f>'Risk Analysis - S01'!V1025</f>
        <v>0.25939375614757554</v>
      </c>
      <c r="Z1024" s="3">
        <f>'Risk Analysis - S10'!V1025</f>
        <v>0.81078739198481142</v>
      </c>
      <c r="AA1024" s="3">
        <f>'Risk Analysis - S18'!V1025</f>
        <v>0.60539713453070743</v>
      </c>
      <c r="AB1024" s="3">
        <f>'Risk Analysis - S20'!V1025</f>
        <v>2.2298123377922532</v>
      </c>
    </row>
    <row r="1025" spans="24:28" x14ac:dyDescent="0.25">
      <c r="X1025" s="3">
        <v>1022</v>
      </c>
      <c r="Y1025" s="3">
        <f>'Risk Analysis - S01'!V1026</f>
        <v>0.29093428786748893</v>
      </c>
      <c r="Z1025" s="3">
        <f>'Risk Analysis - S10'!V1026</f>
        <v>1.111791130605323</v>
      </c>
      <c r="AA1025" s="3">
        <f>'Risk Analysis - S18'!V1026</f>
        <v>0.77268438768101433</v>
      </c>
      <c r="AB1025" s="3">
        <f>'Risk Analysis - S20'!V1026</f>
        <v>3.3608675910382648</v>
      </c>
    </row>
    <row r="1026" spans="24:28" x14ac:dyDescent="0.25">
      <c r="X1026" s="3">
        <v>1023</v>
      </c>
      <c r="Y1026" s="3">
        <f>'Risk Analysis - S01'!V1027</f>
        <v>0.2639389150114671</v>
      </c>
      <c r="Z1026" s="3">
        <f>'Risk Analysis - S10'!V1027</f>
        <v>0.8709716490060756</v>
      </c>
      <c r="AA1026" s="3">
        <f>'Risk Analysis - S18'!V1027</f>
        <v>0.67387502256775023</v>
      </c>
      <c r="AB1026" s="3">
        <f>'Risk Analysis - S20'!V1027</f>
        <v>3.3736691321318117</v>
      </c>
    </row>
    <row r="1027" spans="24:28" x14ac:dyDescent="0.25">
      <c r="X1027" s="3">
        <v>1024</v>
      </c>
      <c r="Y1027" s="3">
        <f>'Risk Analysis - S01'!V1028</f>
        <v>0.27148753917904839</v>
      </c>
      <c r="Z1027" s="3">
        <f>'Risk Analysis - S10'!V1028</f>
        <v>0.93716034700501671</v>
      </c>
      <c r="AA1027" s="3">
        <f>'Risk Analysis - S18'!V1028</f>
        <v>0.69846670266791722</v>
      </c>
      <c r="AB1027" s="3">
        <f>'Risk Analysis - S20'!V1028</f>
        <v>3.3145821403846152</v>
      </c>
    </row>
    <row r="1028" spans="24:28" x14ac:dyDescent="0.25">
      <c r="X1028" s="3">
        <v>1025</v>
      </c>
      <c r="Y1028" s="3">
        <f>'Risk Analysis - S01'!V1029</f>
        <v>0.23800876338780727</v>
      </c>
      <c r="Z1028" s="3">
        <f>'Risk Analysis - S10'!V1029</f>
        <v>0.61214595614051681</v>
      </c>
      <c r="AA1028" s="3">
        <f>'Risk Analysis - S18'!V1029</f>
        <v>0.50634505810606445</v>
      </c>
      <c r="AB1028" s="3">
        <f>'Risk Analysis - S20'!V1029</f>
        <v>1.7828103578603711</v>
      </c>
    </row>
    <row r="1029" spans="24:28" x14ac:dyDescent="0.25">
      <c r="X1029" s="3">
        <v>1026</v>
      </c>
      <c r="Y1029" s="3">
        <f>'Risk Analysis - S01'!V1030</f>
        <v>0.19820945753637406</v>
      </c>
      <c r="Z1029" s="3">
        <f>'Risk Analysis - S10'!V1030</f>
        <v>0.24132263628058925</v>
      </c>
      <c r="AA1029" s="3">
        <f>'Risk Analysis - S18'!V1030</f>
        <v>0.31900553727153802</v>
      </c>
      <c r="AB1029" s="3">
        <f>'Risk Analysis - S20'!V1030</f>
        <v>0.75928376026696565</v>
      </c>
    </row>
    <row r="1030" spans="24:28" x14ac:dyDescent="0.25">
      <c r="X1030" s="3">
        <v>1027</v>
      </c>
      <c r="Y1030" s="3">
        <f>'Risk Analysis - S01'!V1031</f>
        <v>0.33732255229051489</v>
      </c>
      <c r="Z1030" s="3">
        <f>'Risk Analysis - S10'!V1031</f>
        <v>1.5447144520447078</v>
      </c>
      <c r="AA1030" s="3">
        <f>'Risk Analysis - S18'!V1031</f>
        <v>0.99290915219279485</v>
      </c>
      <c r="AB1030" s="3">
        <f>'Risk Analysis - S20'!V1031</f>
        <v>4.4717576313718022</v>
      </c>
    </row>
    <row r="1031" spans="24:28" x14ac:dyDescent="0.25">
      <c r="X1031" s="3">
        <v>1028</v>
      </c>
      <c r="Y1031" s="3">
        <f>'Risk Analysis - S01'!V1032</f>
        <v>0.2122834691961315</v>
      </c>
      <c r="Z1031" s="3">
        <f>'Risk Analysis - S10'!V1032</f>
        <v>0.36435252687533176</v>
      </c>
      <c r="AA1031" s="3">
        <f>'Risk Analysis - S18'!V1032</f>
        <v>0.36386430033455719</v>
      </c>
      <c r="AB1031" s="3">
        <f>'Risk Analysis - S20'!V1032</f>
        <v>0.93750119270623888</v>
      </c>
    </row>
    <row r="1032" spans="24:28" x14ac:dyDescent="0.25">
      <c r="X1032" s="3">
        <v>1029</v>
      </c>
      <c r="Y1032" s="3">
        <f>'Risk Analysis - S01'!V1033</f>
        <v>0.32302854076574672</v>
      </c>
      <c r="Z1032" s="3">
        <f>'Risk Analysis - S10'!V1033</f>
        <v>1.4056953671223351</v>
      </c>
      <c r="AA1032" s="3">
        <f>'Risk Analysis - S18'!V1033</f>
        <v>0.91021672309108892</v>
      </c>
      <c r="AB1032" s="3">
        <f>'Risk Analysis - S20'!V1033</f>
        <v>3.6789867674464882</v>
      </c>
    </row>
    <row r="1033" spans="24:28" x14ac:dyDescent="0.25">
      <c r="X1033" s="3">
        <v>1030</v>
      </c>
      <c r="Y1033" s="3">
        <f>'Risk Analysis - S01'!V1034</f>
        <v>0.29861710169743078</v>
      </c>
      <c r="Z1033" s="3">
        <f>'Risk Analysis - S10'!V1034</f>
        <v>1.1864776463143007</v>
      </c>
      <c r="AA1033" s="3">
        <f>'Risk Analysis - S18'!V1034</f>
        <v>0.81704021639593283</v>
      </c>
      <c r="AB1033" s="3">
        <f>'Risk Analysis - S20'!V1034</f>
        <v>3.7676434434689097</v>
      </c>
    </row>
    <row r="1034" spans="24:28" x14ac:dyDescent="0.25">
      <c r="X1034" s="3">
        <v>1031</v>
      </c>
      <c r="Y1034" s="3">
        <f>'Risk Analysis - S01'!V1035</f>
        <v>0.22619154872710195</v>
      </c>
      <c r="Z1034" s="3">
        <f>'Risk Analysis - S10'!V1035</f>
        <v>0.50038148029319662</v>
      </c>
      <c r="AA1034" s="3">
        <f>'Risk Analysis - S18'!V1035</f>
        <v>0.44633913916991597</v>
      </c>
      <c r="AB1034" s="3">
        <f>'Risk Analysis - S20'!V1035</f>
        <v>1.4462991228972062</v>
      </c>
    </row>
    <row r="1035" spans="24:28" x14ac:dyDescent="0.25">
      <c r="X1035" s="3">
        <v>1032</v>
      </c>
      <c r="Y1035" s="3">
        <f>'Risk Analysis - S01'!V1036</f>
        <v>0.21662023471221606</v>
      </c>
      <c r="Z1035" s="3">
        <f>'Risk Analysis - S10'!V1036</f>
        <v>0.41009551538555311</v>
      </c>
      <c r="AA1035" s="3">
        <f>'Risk Analysis - S18'!V1036</f>
        <v>0.39836399250538929</v>
      </c>
      <c r="AB1035" s="3">
        <f>'Risk Analysis - S20'!V1036</f>
        <v>1.1847568377035156</v>
      </c>
    </row>
    <row r="1036" spans="24:28" x14ac:dyDescent="0.25">
      <c r="X1036" s="3">
        <v>1033</v>
      </c>
      <c r="Y1036" s="3">
        <f>'Risk Analysis - S01'!V1037</f>
        <v>0.26539204196161226</v>
      </c>
      <c r="Z1036" s="3">
        <f>'Risk Analysis - S10'!V1037</f>
        <v>0.87452758095113747</v>
      </c>
      <c r="AA1036" s="3">
        <f>'Risk Analysis - S18'!V1037</f>
        <v>0.65436038101736471</v>
      </c>
      <c r="AB1036" s="3">
        <f>'Risk Analysis - S20'!V1037</f>
        <v>2.7949499846409585</v>
      </c>
    </row>
    <row r="1037" spans="24:28" x14ac:dyDescent="0.25">
      <c r="X1037" s="3">
        <v>1034</v>
      </c>
      <c r="Y1037" s="3">
        <f>'Risk Analysis - S01'!V1038</f>
        <v>0.25130477032882592</v>
      </c>
      <c r="Z1037" s="3">
        <f>'Risk Analysis - S10'!V1038</f>
        <v>0.74753870823194668</v>
      </c>
      <c r="AA1037" s="3">
        <f>'Risk Analysis - S18'!V1038</f>
        <v>0.59931416826769701</v>
      </c>
      <c r="AB1037" s="3">
        <f>'Risk Analysis - S20'!V1038</f>
        <v>2.671379122214157</v>
      </c>
    </row>
    <row r="1038" spans="24:28" x14ac:dyDescent="0.25">
      <c r="X1038" s="3">
        <v>1035</v>
      </c>
      <c r="Y1038" s="3">
        <f>'Risk Analysis - S01'!V1039</f>
        <v>0.28808710131541637</v>
      </c>
      <c r="Z1038" s="3">
        <f>'Risk Analysis - S10'!V1039</f>
        <v>1.0870096739332715</v>
      </c>
      <c r="AA1038" s="3">
        <f>'Risk Analysis - S18'!V1039</f>
        <v>0.76389349795209238</v>
      </c>
      <c r="AB1038" s="3">
        <f>'Risk Analysis - S20'!V1039</f>
        <v>3.4140849033567622</v>
      </c>
    </row>
    <row r="1039" spans="24:28" x14ac:dyDescent="0.25">
      <c r="X1039" s="3">
        <v>1036</v>
      </c>
      <c r="Y1039" s="3">
        <f>'Risk Analysis - S01'!V1040</f>
        <v>0.23643723152395796</v>
      </c>
      <c r="Z1039" s="3">
        <f>'Risk Analysis - S10'!V1040</f>
        <v>0.60147349442400511</v>
      </c>
      <c r="AA1039" s="3">
        <f>'Risk Analysis - S18'!V1040</f>
        <v>0.50942801700872031</v>
      </c>
      <c r="AB1039" s="3">
        <f>'Risk Analysis - S20'!V1040</f>
        <v>1.9129889586226161</v>
      </c>
    </row>
    <row r="1040" spans="24:28" x14ac:dyDescent="0.25">
      <c r="X1040" s="3">
        <v>1037</v>
      </c>
      <c r="Y1040" s="3">
        <f>'Risk Analysis - S01'!V1041</f>
        <v>0.23848904694573991</v>
      </c>
      <c r="Z1040" s="3">
        <f>'Risk Analysis - S10'!V1041</f>
        <v>0.62694277428288048</v>
      </c>
      <c r="AA1040" s="3">
        <f>'Risk Analysis - S18'!V1041</f>
        <v>0.53585412376868979</v>
      </c>
      <c r="AB1040" s="3">
        <f>'Risk Analysis - S20'!V1041</f>
        <v>2.2571089784218406</v>
      </c>
    </row>
    <row r="1041" spans="24:28" x14ac:dyDescent="0.25">
      <c r="X1041" s="3">
        <v>1038</v>
      </c>
      <c r="Y1041" s="3">
        <f>'Risk Analysis - S01'!V1042</f>
        <v>0.24631535894072037</v>
      </c>
      <c r="Z1041" s="3">
        <f>'Risk Analysis - S10'!V1042</f>
        <v>0.68006565342453995</v>
      </c>
      <c r="AA1041" s="3">
        <f>'Risk Analysis - S18'!V1042</f>
        <v>0.52043074712147486</v>
      </c>
      <c r="AB1041" s="3">
        <f>'Risk Analysis - S20'!V1042</f>
        <v>1.5720620170691133</v>
      </c>
    </row>
    <row r="1042" spans="24:28" x14ac:dyDescent="0.25">
      <c r="X1042" s="3">
        <v>1039</v>
      </c>
      <c r="Y1042" s="3">
        <f>'Risk Analysis - S01'!V1043</f>
        <v>0.25042444661975555</v>
      </c>
      <c r="Z1042" s="3">
        <f>'Risk Analysis - S10'!V1043</f>
        <v>0.73984750437523283</v>
      </c>
      <c r="AA1042" s="3">
        <f>'Risk Analysis - S18'!V1043</f>
        <v>0.59651953199979579</v>
      </c>
      <c r="AB1042" s="3">
        <f>'Risk Analysis - S20'!V1043</f>
        <v>2.6753168024550806</v>
      </c>
    </row>
    <row r="1043" spans="24:28" x14ac:dyDescent="0.25">
      <c r="X1043" s="3">
        <v>1040</v>
      </c>
      <c r="Y1043" s="3">
        <f>'Risk Analysis - S01'!V1044</f>
        <v>0.2294668945670553</v>
      </c>
      <c r="Z1043" s="3">
        <f>'Risk Analysis - S10'!V1044</f>
        <v>0.53352328693152973</v>
      </c>
      <c r="AA1043" s="3">
        <f>'Risk Analysis - S18'!V1044</f>
        <v>0.46868440110259268</v>
      </c>
      <c r="AB1043" s="3">
        <f>'Risk Analysis - S20'!V1044</f>
        <v>1.6199516262470637</v>
      </c>
    </row>
    <row r="1044" spans="24:28" x14ac:dyDescent="0.25">
      <c r="X1044" s="3">
        <v>1041</v>
      </c>
      <c r="Y1044" s="3">
        <f>'Risk Analysis - S01'!V1045</f>
        <v>0.26049784674004278</v>
      </c>
      <c r="Z1044" s="3">
        <f>'Risk Analysis - S10'!V1045</f>
        <v>0.81520555194873823</v>
      </c>
      <c r="AA1044" s="3">
        <f>'Risk Analysis - S18'!V1045</f>
        <v>0.59510078381452081</v>
      </c>
      <c r="AB1044" s="3">
        <f>'Risk Analysis - S20'!V1045</f>
        <v>1.96667187207895</v>
      </c>
    </row>
    <row r="1045" spans="24:28" x14ac:dyDescent="0.25">
      <c r="X1045" s="3">
        <v>1042</v>
      </c>
      <c r="Y1045" s="3">
        <f>'Risk Analysis - S01'!V1046</f>
        <v>0.32995188259118863</v>
      </c>
      <c r="Z1045" s="3">
        <f>'Risk Analysis - S10'!V1046</f>
        <v>1.4893881435501937</v>
      </c>
      <c r="AA1045" s="3">
        <f>'Risk Analysis - S18'!V1046</f>
        <v>0.9934533177724757</v>
      </c>
      <c r="AB1045" s="3">
        <f>'Risk Analysis - S20'!V1046</f>
        <v>5.5437905901641491</v>
      </c>
    </row>
    <row r="1046" spans="24:28" x14ac:dyDescent="0.25">
      <c r="X1046" s="3">
        <v>1043</v>
      </c>
      <c r="Y1046" s="3">
        <f>'Risk Analysis - S01'!V1047</f>
        <v>0.31639217648570539</v>
      </c>
      <c r="Z1046" s="3">
        <f>'Risk Analysis - S10'!V1047</f>
        <v>1.3472518136045055</v>
      </c>
      <c r="AA1046" s="3">
        <f>'Risk Analysis - S18'!V1047</f>
        <v>0.88792688380025631</v>
      </c>
      <c r="AB1046" s="3">
        <f>'Risk Analysis - S20'!V1047</f>
        <v>3.8060441087978267</v>
      </c>
    </row>
    <row r="1047" spans="24:28" x14ac:dyDescent="0.25">
      <c r="X1047" s="3">
        <v>1044</v>
      </c>
      <c r="Y1047" s="3">
        <f>'Risk Analysis - S01'!V1048</f>
        <v>0.2225012670065839</v>
      </c>
      <c r="Z1047" s="3">
        <f>'Risk Analysis - S10'!V1048</f>
        <v>0.45567295239156796</v>
      </c>
      <c r="AA1047" s="3">
        <f>'Risk Analysis - S18'!V1048</f>
        <v>0.40171210855000383</v>
      </c>
      <c r="AB1047" s="3">
        <f>'Risk Analysis - S20'!V1048</f>
        <v>1.0436793527467174</v>
      </c>
    </row>
    <row r="1048" spans="24:28" x14ac:dyDescent="0.25">
      <c r="X1048" s="3">
        <v>1045</v>
      </c>
      <c r="Y1048" s="3">
        <f>'Risk Analysis - S01'!V1049</f>
        <v>0.23308975756241354</v>
      </c>
      <c r="Z1048" s="3">
        <f>'Risk Analysis - S10'!V1049</f>
        <v>0.5881994381719291</v>
      </c>
      <c r="AA1048" s="3">
        <f>'Risk Analysis - S18'!V1049</f>
        <v>0.5409655405698488</v>
      </c>
      <c r="AB1048" s="3">
        <f>'Risk Analysis - S20'!V1049</f>
        <v>2.6786952731496267</v>
      </c>
    </row>
    <row r="1049" spans="24:28" x14ac:dyDescent="0.25">
      <c r="X1049" s="3">
        <v>1046</v>
      </c>
      <c r="Y1049" s="3">
        <f>'Risk Analysis - S01'!V1050</f>
        <v>0.25135920862828875</v>
      </c>
      <c r="Z1049" s="3">
        <f>'Risk Analysis - S10'!V1050</f>
        <v>0.74750532176955053</v>
      </c>
      <c r="AA1049" s="3">
        <f>'Risk Analysis - S18'!V1050</f>
        <v>0.59814328727080845</v>
      </c>
      <c r="AB1049" s="3">
        <f>'Risk Analysis - S20'!V1050</f>
        <v>2.6431552762079229</v>
      </c>
    </row>
    <row r="1050" spans="24:28" x14ac:dyDescent="0.25">
      <c r="X1050" s="3">
        <v>1047</v>
      </c>
      <c r="Y1050" s="3">
        <f>'Risk Analysis - S01'!V1051</f>
        <v>0.22341009701313669</v>
      </c>
      <c r="Z1050" s="3">
        <f>'Risk Analysis - S10'!V1051</f>
        <v>0.48061783172007394</v>
      </c>
      <c r="AA1050" s="3">
        <f>'Risk Analysis - S18'!V1051</f>
        <v>0.44948716422899371</v>
      </c>
      <c r="AB1050" s="3">
        <f>'Risk Analysis - S20'!V1051</f>
        <v>1.5999244973376212</v>
      </c>
    </row>
    <row r="1051" spans="24:28" x14ac:dyDescent="0.25">
      <c r="X1051" s="3">
        <v>1048</v>
      </c>
      <c r="Y1051" s="3">
        <f>'Risk Analysis - S01'!V1052</f>
        <v>0.29047667031864477</v>
      </c>
      <c r="Z1051" s="3">
        <f>'Risk Analysis - S10'!V1052</f>
        <v>1.1068925770152589</v>
      </c>
      <c r="AA1051" s="3">
        <f>'Risk Analysis - S18'!V1052</f>
        <v>0.76885460148917961</v>
      </c>
      <c r="AB1051" s="3">
        <f>'Risk Analysis - S20'!V1052</f>
        <v>3.3066234702718944</v>
      </c>
    </row>
    <row r="1052" spans="24:28" x14ac:dyDescent="0.25">
      <c r="X1052" s="3">
        <v>1049</v>
      </c>
      <c r="Y1052" s="3">
        <f>'Risk Analysis - S01'!V1053</f>
        <v>0.31454519971223999</v>
      </c>
      <c r="Z1052" s="3">
        <f>'Risk Analysis - S10'!V1053</f>
        <v>1.3300210197708846</v>
      </c>
      <c r="AA1052" s="3">
        <f>'Risk Analysis - S18'!V1053</f>
        <v>0.87917515867396856</v>
      </c>
      <c r="AB1052" s="3">
        <f>'Risk Analysis - S20'!V1053</f>
        <v>3.764089695085477</v>
      </c>
    </row>
    <row r="1053" spans="24:28" x14ac:dyDescent="0.25">
      <c r="X1053" s="3">
        <v>1050</v>
      </c>
      <c r="Y1053" s="3">
        <f>'Risk Analysis - S01'!V1054</f>
        <v>0.26813125700526902</v>
      </c>
      <c r="Z1053" s="3">
        <f>'Risk Analysis - S10'!V1054</f>
        <v>0.89547113869924289</v>
      </c>
      <c r="AA1053" s="3">
        <f>'Risk Analysis - S18'!V1054</f>
        <v>0.6551672202687957</v>
      </c>
      <c r="AB1053" s="3">
        <f>'Risk Analysis - S20'!V1054</f>
        <v>2.5967438773784117</v>
      </c>
    </row>
    <row r="1054" spans="24:28" x14ac:dyDescent="0.25">
      <c r="X1054" s="3">
        <v>1051</v>
      </c>
      <c r="Y1054" s="3">
        <f>'Risk Analysis - S01'!V1055</f>
        <v>0.24199936712512463</v>
      </c>
      <c r="Z1054" s="3">
        <f>'Risk Analysis - S10'!V1055</f>
        <v>0.65198076407108885</v>
      </c>
      <c r="AA1054" s="3">
        <f>'Risk Analysis - S18'!V1055</f>
        <v>0.53213289545718279</v>
      </c>
      <c r="AB1054" s="3">
        <f>'Risk Analysis - S20'!V1055</f>
        <v>1.9908124671242549</v>
      </c>
    </row>
    <row r="1055" spans="24:28" x14ac:dyDescent="0.25">
      <c r="X1055" s="3">
        <v>1052</v>
      </c>
      <c r="Y1055" s="3">
        <f>'Risk Analysis - S01'!V1056</f>
        <v>0.28407778591639016</v>
      </c>
      <c r="Z1055" s="3">
        <f>'Risk Analysis - S10'!V1056</f>
        <v>1.0283534937857701</v>
      </c>
      <c r="AA1055" s="3">
        <f>'Risk Analysis - S18'!V1056</f>
        <v>0.68879192228481223</v>
      </c>
      <c r="AB1055" s="3">
        <f>'Risk Analysis - S20'!V1056</f>
        <v>2.0465804473564826</v>
      </c>
    </row>
    <row r="1056" spans="24:28" x14ac:dyDescent="0.25">
      <c r="X1056" s="3">
        <v>1053</v>
      </c>
      <c r="Y1056" s="3">
        <f>'Risk Analysis - S01'!V1057</f>
        <v>0.27076299741679993</v>
      </c>
      <c r="Z1056" s="3">
        <f>'Risk Analysis - S10'!V1057</f>
        <v>0.93107916903019139</v>
      </c>
      <c r="AA1056" s="3">
        <f>'Risk Analysis - S18'!V1057</f>
        <v>0.69682390938962668</v>
      </c>
      <c r="AB1056" s="3">
        <f>'Risk Analysis - S20'!V1057</f>
        <v>3.3389251293965856</v>
      </c>
    </row>
    <row r="1057" spans="24:28" x14ac:dyDescent="0.25">
      <c r="X1057" s="3">
        <v>1054</v>
      </c>
      <c r="Y1057" s="3">
        <f>'Risk Analysis - S01'!V1058</f>
        <v>0.28271096257106576</v>
      </c>
      <c r="Z1057" s="3">
        <f>'Risk Analysis - S10'!V1058</f>
        <v>1.0217612146251027</v>
      </c>
      <c r="AA1057" s="3">
        <f>'Risk Analysis - S18'!V1058</f>
        <v>0.69857448675040035</v>
      </c>
      <c r="AB1057" s="3">
        <f>'Risk Analysis - S20'!V1058</f>
        <v>2.3561608245072296</v>
      </c>
    </row>
    <row r="1058" spans="24:28" x14ac:dyDescent="0.25">
      <c r="X1058" s="3">
        <v>1055</v>
      </c>
      <c r="Y1058" s="3">
        <f>'Risk Analysis - S01'!V1059</f>
        <v>0.26466833380438803</v>
      </c>
      <c r="Z1058" s="3">
        <f>'Risk Analysis - S10'!V1059</f>
        <v>0.87330938845772732</v>
      </c>
      <c r="AA1058" s="3">
        <f>'Risk Analysis - S18'!V1059</f>
        <v>0.66553863824818538</v>
      </c>
      <c r="AB1058" s="3">
        <f>'Risk Analysis - S20'!V1059</f>
        <v>3.1096754845199821</v>
      </c>
    </row>
    <row r="1059" spans="24:28" x14ac:dyDescent="0.25">
      <c r="X1059" s="3">
        <v>1056</v>
      </c>
      <c r="Y1059" s="3">
        <f>'Risk Analysis - S01'!V1060</f>
        <v>0.39694984685027451</v>
      </c>
      <c r="Z1059" s="3">
        <f>'Risk Analysis - S10'!V1060</f>
        <v>2.1023978414300335</v>
      </c>
      <c r="AA1059" s="3">
        <f>'Risk Analysis - S18'!V1060</f>
        <v>1.2791673992129293</v>
      </c>
      <c r="AB1059" s="3">
        <f>'Risk Analysis - S20'!V1060</f>
        <v>5.9905893475631604</v>
      </c>
    </row>
    <row r="1060" spans="24:28" x14ac:dyDescent="0.25">
      <c r="X1060" s="3">
        <v>1057</v>
      </c>
      <c r="Y1060" s="3">
        <f>'Risk Analysis - S01'!V1061</f>
        <v>0.38408127493222871</v>
      </c>
      <c r="Z1060" s="3">
        <f>'Risk Analysis - S10'!V1061</f>
        <v>1.9836805686746752</v>
      </c>
      <c r="AA1060" s="3">
        <f>'Risk Analysis - S18'!V1061</f>
        <v>1.2217178944153044</v>
      </c>
      <c r="AB1060" s="3">
        <f>'Risk Analysis - S20'!V1061</f>
        <v>5.8463706360318364</v>
      </c>
    </row>
    <row r="1061" spans="24:28" x14ac:dyDescent="0.25">
      <c r="X1061" s="3">
        <v>1058</v>
      </c>
      <c r="Y1061" s="3">
        <f>'Risk Analysis - S01'!V1062</f>
        <v>0.23393376260834151</v>
      </c>
      <c r="Z1061" s="3">
        <f>'Risk Analysis - S10'!V1062</f>
        <v>0.58185535006272915</v>
      </c>
      <c r="AA1061" s="3">
        <f>'Risk Analysis - S18'!V1062</f>
        <v>0.50743124215160285</v>
      </c>
      <c r="AB1061" s="3">
        <f>'Risk Analysis - S20'!V1062</f>
        <v>2.0103501945571907</v>
      </c>
    </row>
    <row r="1062" spans="24:28" x14ac:dyDescent="0.25">
      <c r="X1062" s="3">
        <v>1059</v>
      </c>
      <c r="Y1062" s="3">
        <f>'Risk Analysis - S01'!V1063</f>
        <v>0.26239122901101647</v>
      </c>
      <c r="Z1062" s="3">
        <f>'Risk Analysis - S10'!V1063</f>
        <v>0.83049312742047732</v>
      </c>
      <c r="AA1062" s="3">
        <f>'Risk Analysis - S18'!V1063</f>
        <v>0.59779969512122511</v>
      </c>
      <c r="AB1062" s="3">
        <f>'Risk Analysis - S20'!V1063</f>
        <v>1.8918649683922368</v>
      </c>
    </row>
    <row r="1063" spans="24:28" x14ac:dyDescent="0.25">
      <c r="X1063" s="3">
        <v>1060</v>
      </c>
      <c r="Y1063" s="3">
        <f>'Risk Analysis - S01'!V1064</f>
        <v>0.23769031123450859</v>
      </c>
      <c r="Z1063" s="3">
        <f>'Risk Analysis - S10'!V1064</f>
        <v>0.60458852938883112</v>
      </c>
      <c r="AA1063" s="3">
        <f>'Risk Analysis - S18'!V1064</f>
        <v>0.49272828638848976</v>
      </c>
      <c r="AB1063" s="3">
        <f>'Risk Analysis - S20'!V1064</f>
        <v>1.5924258840880308</v>
      </c>
    </row>
    <row r="1064" spans="24:28" x14ac:dyDescent="0.25">
      <c r="X1064" s="3">
        <v>1061</v>
      </c>
      <c r="Y1064" s="3">
        <f>'Risk Analysis - S01'!V1065</f>
        <v>0.21703630095819043</v>
      </c>
      <c r="Z1064" s="3">
        <f>'Risk Analysis - S10'!V1065</f>
        <v>0.4094149296800203</v>
      </c>
      <c r="AA1064" s="3">
        <f>'Risk Analysis - S18'!V1065</f>
        <v>0.38829202867663787</v>
      </c>
      <c r="AB1064" s="3">
        <f>'Risk Analysis - S20'!V1065</f>
        <v>1.0624356452310835</v>
      </c>
    </row>
    <row r="1065" spans="24:28" x14ac:dyDescent="0.25">
      <c r="X1065" s="3">
        <v>1062</v>
      </c>
      <c r="Y1065" s="3">
        <f>'Risk Analysis - S01'!V1066</f>
        <v>0.23429651479113703</v>
      </c>
      <c r="Z1065" s="3">
        <f>'Risk Analysis - S10'!V1066</f>
        <v>0.58246189053451458</v>
      </c>
      <c r="AA1065" s="3">
        <f>'Risk Analysis - S18'!V1066</f>
        <v>0.50181750387778057</v>
      </c>
      <c r="AB1065" s="3">
        <f>'Risk Analysis - S20'!V1066</f>
        <v>1.8991061623242707</v>
      </c>
    </row>
    <row r="1066" spans="24:28" x14ac:dyDescent="0.25">
      <c r="X1066" s="3">
        <v>1063</v>
      </c>
      <c r="Y1066" s="3">
        <f>'Risk Analysis - S01'!V1067</f>
        <v>0.3498363672657942</v>
      </c>
      <c r="Z1066" s="3">
        <f>'Risk Analysis - S10'!V1067</f>
        <v>1.6648804571458491</v>
      </c>
      <c r="AA1066" s="3">
        <f>'Risk Analysis - S18'!V1067</f>
        <v>1.0612390197172823</v>
      </c>
      <c r="AB1066" s="3">
        <f>'Risk Analysis - S20'!V1067</f>
        <v>5.0923540617031078</v>
      </c>
    </row>
    <row r="1067" spans="24:28" x14ac:dyDescent="0.25">
      <c r="X1067" s="3">
        <v>1064</v>
      </c>
      <c r="Y1067" s="3">
        <f>'Risk Analysis - S01'!V1068</f>
        <v>0.25147161658029049</v>
      </c>
      <c r="Z1067" s="3">
        <f>'Risk Analysis - S10'!V1068</f>
        <v>0.7201989887266268</v>
      </c>
      <c r="AA1067" s="3">
        <f>'Risk Analysis - S18'!V1068</f>
        <v>0.52382249801845016</v>
      </c>
      <c r="AB1067" s="3">
        <f>'Risk Analysis - S20'!V1068</f>
        <v>1.3558480274590534</v>
      </c>
    </row>
    <row r="1068" spans="24:28" x14ac:dyDescent="0.25">
      <c r="X1068" s="3">
        <v>1065</v>
      </c>
      <c r="Y1068" s="3">
        <f>'Risk Analysis - S01'!V1069</f>
        <v>0.24064720776876269</v>
      </c>
      <c r="Z1068" s="3">
        <f>'Risk Analysis - S10'!V1069</f>
        <v>0.63797897189112418</v>
      </c>
      <c r="AA1068" s="3">
        <f>'Risk Analysis - S18'!V1069</f>
        <v>0.5220636798749545</v>
      </c>
      <c r="AB1068" s="3">
        <f>'Risk Analysis - S20'!V1069</f>
        <v>1.896953862140246</v>
      </c>
    </row>
    <row r="1069" spans="24:28" x14ac:dyDescent="0.25">
      <c r="X1069" s="3">
        <v>1066</v>
      </c>
      <c r="Y1069" s="3">
        <f>'Risk Analysis - S01'!V1070</f>
        <v>0.21929468970171184</v>
      </c>
      <c r="Z1069" s="3">
        <f>'Risk Analysis - S10'!V1070</f>
        <v>0.42432157614261451</v>
      </c>
      <c r="AA1069" s="3">
        <f>'Risk Analysis - S18'!V1070</f>
        <v>0.38272557804842466</v>
      </c>
      <c r="AB1069" s="3">
        <f>'Risk Analysis - S20'!V1070</f>
        <v>0.94353650548810297</v>
      </c>
    </row>
    <row r="1070" spans="24:28" x14ac:dyDescent="0.25">
      <c r="X1070" s="3">
        <v>1067</v>
      </c>
      <c r="Y1070" s="3">
        <f>'Risk Analysis - S01'!V1071</f>
        <v>0.22081833201007997</v>
      </c>
      <c r="Z1070" s="3">
        <f>'Risk Analysis - S10'!V1071</f>
        <v>0.45633616194931592</v>
      </c>
      <c r="AA1070" s="3">
        <f>'Risk Analysis - S18'!V1071</f>
        <v>0.43693546318950127</v>
      </c>
      <c r="AB1070" s="3">
        <f>'Risk Analysis - S20'!V1071</f>
        <v>1.5260887050314553</v>
      </c>
    </row>
    <row r="1071" spans="24:28" x14ac:dyDescent="0.25">
      <c r="X1071" s="3">
        <v>1068</v>
      </c>
      <c r="Y1071" s="3">
        <f>'Risk Analysis - S01'!V1072</f>
        <v>0.25985583073997259</v>
      </c>
      <c r="Z1071" s="3">
        <f>'Risk Analysis - S10'!V1072</f>
        <v>0.82188662445041738</v>
      </c>
      <c r="AA1071" s="3">
        <f>'Risk Analysis - S18'!V1072</f>
        <v>0.62550723462218349</v>
      </c>
      <c r="AB1071" s="3">
        <f>'Risk Analysis - S20'!V1072</f>
        <v>2.5988613543632928</v>
      </c>
    </row>
    <row r="1072" spans="24:28" x14ac:dyDescent="0.25">
      <c r="X1072" s="3">
        <v>1069</v>
      </c>
      <c r="Y1072" s="3">
        <f>'Risk Analysis - S01'!V1073</f>
        <v>0.27016562950646206</v>
      </c>
      <c r="Z1072" s="3">
        <f>'Risk Analysis - S10'!V1073</f>
        <v>0.9466704837545431</v>
      </c>
      <c r="AA1072" s="3">
        <f>'Risk Analysis - S18'!V1073</f>
        <v>0.74986418260224574</v>
      </c>
      <c r="AB1072" s="3">
        <f>'Risk Analysis - S20'!V1073</f>
        <v>4.8949265031795379</v>
      </c>
    </row>
    <row r="1073" spans="24:28" x14ac:dyDescent="0.25">
      <c r="X1073" s="3">
        <v>1070</v>
      </c>
      <c r="Y1073" s="3">
        <f>'Risk Analysis - S01'!V1074</f>
        <v>0.2003598703761249</v>
      </c>
      <c r="Z1073" s="3">
        <f>'Risk Analysis - S10'!V1074</f>
        <v>0.25229815749506806</v>
      </c>
      <c r="AA1073" s="3">
        <f>'Risk Analysis - S18'!V1074</f>
        <v>0.30520901857597971</v>
      </c>
      <c r="AB1073" s="3">
        <f>'Risk Analysis - S20'!V1074</f>
        <v>0.63549081975829169</v>
      </c>
    </row>
    <row r="1074" spans="24:28" x14ac:dyDescent="0.25">
      <c r="X1074" s="3">
        <v>1071</v>
      </c>
      <c r="Y1074" s="3">
        <f>'Risk Analysis - S01'!V1075</f>
        <v>0.32608143557313729</v>
      </c>
      <c r="Z1074" s="3">
        <f>'Risk Analysis - S10'!V1075</f>
        <v>1.4242259812884319</v>
      </c>
      <c r="AA1074" s="3">
        <f>'Risk Analysis - S18'!V1075</f>
        <v>0.898414811595867</v>
      </c>
      <c r="AB1074" s="3">
        <f>'Risk Analysis - S20'!V1075</f>
        <v>2.9863649807823207</v>
      </c>
    </row>
    <row r="1075" spans="24:28" x14ac:dyDescent="0.25">
      <c r="X1075" s="3">
        <v>1072</v>
      </c>
      <c r="Y1075" s="3">
        <f>'Risk Analysis - S01'!V1076</f>
        <v>0.20109458688341758</v>
      </c>
      <c r="Z1075" s="3">
        <f>'Risk Analysis - S10'!V1076</f>
        <v>0.270543447268424</v>
      </c>
      <c r="AA1075" s="3">
        <f>'Risk Analysis - S18'!V1076</f>
        <v>0.33876106837888914</v>
      </c>
      <c r="AB1075" s="3">
        <f>'Risk Analysis - S20'!V1076</f>
        <v>0.90598826258263498</v>
      </c>
    </row>
    <row r="1076" spans="24:28" x14ac:dyDescent="0.25">
      <c r="X1076" s="3">
        <v>1073</v>
      </c>
      <c r="Y1076" s="3">
        <f>'Risk Analysis - S01'!V1077</f>
        <v>0.22759039928005712</v>
      </c>
      <c r="Z1076" s="3">
        <f>'Risk Analysis - S10'!V1077</f>
        <v>0.52543382972544084</v>
      </c>
      <c r="AA1076" s="3">
        <f>'Risk Analysis - S18'!V1077</f>
        <v>0.48465168602868353</v>
      </c>
      <c r="AB1076" s="3">
        <f>'Risk Analysis - S20'!V1077</f>
        <v>1.950887505552904</v>
      </c>
    </row>
    <row r="1077" spans="24:28" x14ac:dyDescent="0.25">
      <c r="X1077" s="3">
        <v>1074</v>
      </c>
      <c r="Y1077" s="3">
        <f>'Risk Analysis - S01'!V1078</f>
        <v>0.22998165825242087</v>
      </c>
      <c r="Z1077" s="3">
        <f>'Risk Analysis - S10'!V1078</f>
        <v>0.54127624066388846</v>
      </c>
      <c r="AA1077" s="3">
        <f>'Risk Analysis - S18'!V1078</f>
        <v>0.478912818939149</v>
      </c>
      <c r="AB1077" s="3">
        <f>'Risk Analysis - S20'!V1078</f>
        <v>1.7483598892628536</v>
      </c>
    </row>
    <row r="1078" spans="24:28" x14ac:dyDescent="0.25">
      <c r="X1078" s="3">
        <v>1075</v>
      </c>
      <c r="Y1078" s="3">
        <f>'Risk Analysis - S01'!V1079</f>
        <v>0.24701059515886345</v>
      </c>
      <c r="Z1078" s="3">
        <f>'Risk Analysis - S10'!V1079</f>
        <v>0.68938728260093063</v>
      </c>
      <c r="AA1078" s="3">
        <f>'Risk Analysis - S18'!V1079</f>
        <v>0.53121076734646722</v>
      </c>
      <c r="AB1078" s="3">
        <f>'Risk Analysis - S20'!V1079</f>
        <v>1.6999145831072375</v>
      </c>
    </row>
    <row r="1079" spans="24:28" x14ac:dyDescent="0.25">
      <c r="X1079" s="3">
        <v>1076</v>
      </c>
      <c r="Y1079" s="3">
        <f>'Risk Analysis - S01'!V1080</f>
        <v>0.34043632844858307</v>
      </c>
      <c r="Z1079" s="3">
        <f>'Risk Analysis - S10'!V1080</f>
        <v>1.5781738623187171</v>
      </c>
      <c r="AA1079" s="3">
        <f>'Risk Analysis - S18'!V1080</f>
        <v>1.0193063694996269</v>
      </c>
      <c r="AB1079" s="3">
        <f>'Risk Analysis - S20'!V1080</f>
        <v>4.9541707242953681</v>
      </c>
    </row>
    <row r="1080" spans="24:28" x14ac:dyDescent="0.25">
      <c r="X1080" s="3">
        <v>1077</v>
      </c>
      <c r="Y1080" s="3">
        <f>'Risk Analysis - S01'!V1081</f>
        <v>0.25198567460336746</v>
      </c>
      <c r="Z1080" s="3">
        <f>'Risk Analysis - S10'!V1081</f>
        <v>0.73300538032234441</v>
      </c>
      <c r="AA1080" s="3">
        <f>'Risk Analysis - S18'!V1081</f>
        <v>0.54740535025279691</v>
      </c>
      <c r="AB1080" s="3">
        <f>'Risk Analysis - S20'!V1081</f>
        <v>1.6802298694156639</v>
      </c>
    </row>
    <row r="1081" spans="24:28" x14ac:dyDescent="0.25">
      <c r="X1081" s="3">
        <v>1078</v>
      </c>
      <c r="Y1081" s="3">
        <f>'Risk Analysis - S01'!V1082</f>
        <v>0.27978947705869689</v>
      </c>
      <c r="Z1081" s="3">
        <f>'Risk Analysis - S10'!V1082</f>
        <v>0.99957070180906027</v>
      </c>
      <c r="AA1081" s="3">
        <f>'Risk Analysis - S18'!V1082</f>
        <v>0.69810110368834222</v>
      </c>
      <c r="AB1081" s="3">
        <f>'Risk Analysis - S20'!V1082</f>
        <v>2.5866426849328463</v>
      </c>
    </row>
    <row r="1082" spans="24:28" x14ac:dyDescent="0.25">
      <c r="X1082" s="3">
        <v>1079</v>
      </c>
      <c r="Y1082" s="3">
        <f>'Risk Analysis - S01'!V1083</f>
        <v>0.28794656900097299</v>
      </c>
      <c r="Z1082" s="3">
        <f>'Risk Analysis - S10'!V1083</f>
        <v>1.0752187872070487</v>
      </c>
      <c r="AA1082" s="3">
        <f>'Risk Analysis - S18'!V1083</f>
        <v>0.73556223970148948</v>
      </c>
      <c r="AB1082" s="3">
        <f>'Risk Analysis - S20'!V1083</f>
        <v>2.7282462294012988</v>
      </c>
    </row>
    <row r="1083" spans="24:28" x14ac:dyDescent="0.25">
      <c r="X1083" s="3">
        <v>1080</v>
      </c>
      <c r="Y1083" s="3">
        <f>'Risk Analysis - S01'!V1084</f>
        <v>0.34387856137952821</v>
      </c>
      <c r="Z1083" s="3">
        <f>'Risk Analysis - S10'!V1084</f>
        <v>1.609049865653158</v>
      </c>
      <c r="AA1083" s="3">
        <f>'Risk Analysis - S18'!V1084</f>
        <v>1.0323509297533329</v>
      </c>
      <c r="AB1083" s="3">
        <f>'Risk Analysis - S20'!V1084</f>
        <v>4.9219233851017954</v>
      </c>
    </row>
    <row r="1084" spans="24:28" x14ac:dyDescent="0.25">
      <c r="X1084" s="3">
        <v>1081</v>
      </c>
      <c r="Y1084" s="3">
        <f>'Risk Analysis - S01'!V1085</f>
        <v>0.25598330243630252</v>
      </c>
      <c r="Z1084" s="3">
        <f>'Risk Analysis - S10'!V1085</f>
        <v>0.7770504319783742</v>
      </c>
      <c r="AA1084" s="3">
        <f>'Risk Analysis - S18'!V1085</f>
        <v>0.58416796213893274</v>
      </c>
      <c r="AB1084" s="3">
        <f>'Risk Analysis - S20'!V1085</f>
        <v>2.0616027050925037</v>
      </c>
    </row>
    <row r="1085" spans="24:28" x14ac:dyDescent="0.25">
      <c r="X1085" s="3">
        <v>1082</v>
      </c>
      <c r="Y1085" s="3">
        <f>'Risk Analysis - S01'!V1086</f>
        <v>0.37183204343977033</v>
      </c>
      <c r="Z1085" s="3">
        <f>'Risk Analysis - S10'!V1086</f>
        <v>1.8643825408138872</v>
      </c>
      <c r="AA1085" s="3">
        <f>'Risk Analysis - S18'!V1086</f>
        <v>1.1504169633848533</v>
      </c>
      <c r="AB1085" s="3">
        <f>'Risk Analysis - S20'!V1086</f>
        <v>5.0271583866901715</v>
      </c>
    </row>
    <row r="1086" spans="24:28" x14ac:dyDescent="0.25">
      <c r="X1086" s="3">
        <v>1083</v>
      </c>
      <c r="Y1086" s="3">
        <f>'Risk Analysis - S01'!V1087</f>
        <v>0.36600083349192208</v>
      </c>
      <c r="Z1086" s="3">
        <f>'Risk Analysis - S10'!V1087</f>
        <v>1.8329626220339204</v>
      </c>
      <c r="AA1086" s="3">
        <f>'Risk Analysis - S18'!V1087</f>
        <v>1.1834518628009825</v>
      </c>
      <c r="AB1086" s="3">
        <f>'Risk Analysis - S20'!V1087</f>
        <v>7.467479711012162</v>
      </c>
    </row>
    <row r="1087" spans="24:28" x14ac:dyDescent="0.25">
      <c r="X1087" s="3">
        <v>1084</v>
      </c>
      <c r="Y1087" s="3">
        <f>'Risk Analysis - S01'!V1088</f>
        <v>0.35311211911224921</v>
      </c>
      <c r="Z1087" s="3">
        <f>'Risk Analysis - S10'!V1088</f>
        <v>1.692703336915014</v>
      </c>
      <c r="AA1087" s="3">
        <f>'Risk Analysis - S18'!V1088</f>
        <v>1.0695349518057504</v>
      </c>
      <c r="AB1087" s="3">
        <f>'Risk Analysis - S20'!V1088</f>
        <v>4.9032028138101218</v>
      </c>
    </row>
    <row r="1088" spans="24:28" x14ac:dyDescent="0.25">
      <c r="X1088" s="3">
        <v>1085</v>
      </c>
      <c r="Y1088" s="3">
        <f>'Risk Analysis - S01'!V1089</f>
        <v>0.34602786882635039</v>
      </c>
      <c r="Z1088" s="3">
        <f>'Risk Analysis - S10'!V1089</f>
        <v>1.6169613695384073</v>
      </c>
      <c r="AA1088" s="3">
        <f>'Risk Analysis - S18'!V1089</f>
        <v>1.0104878012493639</v>
      </c>
      <c r="AB1088" s="3">
        <f>'Risk Analysis - S20'!V1089</f>
        <v>3.8709257985614474</v>
      </c>
    </row>
    <row r="1089" spans="24:28" x14ac:dyDescent="0.25">
      <c r="X1089" s="3">
        <v>1086</v>
      </c>
      <c r="Y1089" s="3">
        <f>'Risk Analysis - S01'!V1090</f>
        <v>0.22578493459383667</v>
      </c>
      <c r="Z1089" s="3">
        <f>'Risk Analysis - S10'!V1090</f>
        <v>0.500357283656086</v>
      </c>
      <c r="AA1089" s="3">
        <f>'Risk Analysis - S18'!V1090</f>
        <v>0.45436257513251821</v>
      </c>
      <c r="AB1089" s="3">
        <f>'Risk Analysis - S20'!V1090</f>
        <v>1.5722550350678526</v>
      </c>
    </row>
    <row r="1090" spans="24:28" x14ac:dyDescent="0.25">
      <c r="X1090" s="3">
        <v>1087</v>
      </c>
      <c r="Y1090" s="3">
        <f>'Risk Analysis - S01'!V1091</f>
        <v>0.32248629034954346</v>
      </c>
      <c r="Z1090" s="3">
        <f>'Risk Analysis - S10'!V1091</f>
        <v>1.3978480060167231</v>
      </c>
      <c r="AA1090" s="3">
        <f>'Risk Analysis - S18'!V1091</f>
        <v>0.90028577706406554</v>
      </c>
      <c r="AB1090" s="3">
        <f>'Risk Analysis - S20'!V1091</f>
        <v>3.4523903612430389</v>
      </c>
    </row>
    <row r="1091" spans="24:28" x14ac:dyDescent="0.25">
      <c r="X1091" s="3">
        <v>1088</v>
      </c>
      <c r="Y1091" s="3">
        <f>'Risk Analysis - S01'!V1092</f>
        <v>0.2590903500923013</v>
      </c>
      <c r="Z1091" s="3">
        <f>'Risk Analysis - S10'!V1092</f>
        <v>0.79512472280380142</v>
      </c>
      <c r="AA1091" s="3">
        <f>'Risk Analysis - S18'!V1092</f>
        <v>0.57008435037509375</v>
      </c>
      <c r="AB1091" s="3">
        <f>'Risk Analysis - S20'!V1092</f>
        <v>1.631179663374448</v>
      </c>
    </row>
    <row r="1092" spans="24:28" x14ac:dyDescent="0.25">
      <c r="X1092" s="3">
        <v>1089</v>
      </c>
      <c r="Y1092" s="3">
        <f>'Risk Analysis - S01'!V1093</f>
        <v>0.27507817331487949</v>
      </c>
      <c r="Z1092" s="3">
        <f>'Risk Analysis - S10'!V1093</f>
        <v>0.95716184987779829</v>
      </c>
      <c r="AA1092" s="3">
        <f>'Risk Analysis - S18'!V1093</f>
        <v>0.679852426847814</v>
      </c>
      <c r="AB1092" s="3">
        <f>'Risk Analysis - S20'!V1093</f>
        <v>2.5754743271953635</v>
      </c>
    </row>
    <row r="1093" spans="24:28" x14ac:dyDescent="0.25">
      <c r="X1093" s="3">
        <v>1090</v>
      </c>
      <c r="Y1093" s="3">
        <f>'Risk Analysis - S01'!V1094</f>
        <v>0.23866282523983429</v>
      </c>
      <c r="Z1093" s="3">
        <f>'Risk Analysis - S10'!V1094</f>
        <v>0.61403064916353733</v>
      </c>
      <c r="AA1093" s="3">
        <f>'Risk Analysis - S18'!V1094</f>
        <v>0.49831149635772098</v>
      </c>
      <c r="AB1093" s="3">
        <f>'Risk Analysis - S20'!V1094</f>
        <v>1.6276948173336652</v>
      </c>
    </row>
    <row r="1094" spans="24:28" x14ac:dyDescent="0.25">
      <c r="X1094" s="3">
        <v>1091</v>
      </c>
      <c r="Y1094" s="3">
        <f>'Risk Analysis - S01'!V1095</f>
        <v>0.22271483378541912</v>
      </c>
      <c r="Z1094" s="3">
        <f>'Risk Analysis - S10'!V1095</f>
        <v>0.46396429289457375</v>
      </c>
      <c r="AA1094" s="3">
        <f>'Risk Analysis - S18'!V1095</f>
        <v>0.41935242163241254</v>
      </c>
      <c r="AB1094" s="3">
        <f>'Risk Analysis - S20'!V1095</f>
        <v>1.2345158162568861</v>
      </c>
    </row>
    <row r="1095" spans="24:28" x14ac:dyDescent="0.25">
      <c r="X1095" s="3">
        <v>1092</v>
      </c>
      <c r="Y1095" s="3">
        <f>'Risk Analysis - S01'!V1096</f>
        <v>0.26905826954759354</v>
      </c>
      <c r="Z1095" s="3">
        <f>'Risk Analysis - S10'!V1096</f>
        <v>0.8984243398209355</v>
      </c>
      <c r="AA1095" s="3">
        <f>'Risk Analysis - S18'!V1096</f>
        <v>0.64452555087429642</v>
      </c>
      <c r="AB1095" s="3">
        <f>'Risk Analysis - S20'!V1096</f>
        <v>2.3064303538731199</v>
      </c>
    </row>
    <row r="1096" spans="24:28" x14ac:dyDescent="0.25">
      <c r="X1096" s="3">
        <v>1093</v>
      </c>
      <c r="Y1096" s="3">
        <f>'Risk Analysis - S01'!V1097</f>
        <v>0.23223276137950416</v>
      </c>
      <c r="Z1096" s="3">
        <f>'Risk Analysis - S10'!V1097</f>
        <v>0.56172782166222501</v>
      </c>
      <c r="AA1096" s="3">
        <f>'Risk Analysis - S18'!V1097</f>
        <v>0.48812915945344004</v>
      </c>
      <c r="AB1096" s="3">
        <f>'Risk Analysis - S20'!V1097</f>
        <v>1.7840204451855259</v>
      </c>
    </row>
    <row r="1097" spans="24:28" x14ac:dyDescent="0.25">
      <c r="X1097" s="3">
        <v>1094</v>
      </c>
      <c r="Y1097" s="3">
        <f>'Risk Analysis - S01'!V1098</f>
        <v>0.21242262095793188</v>
      </c>
      <c r="Z1097" s="3">
        <f>'Risk Analysis - S10'!V1098</f>
        <v>0.37898848994130802</v>
      </c>
      <c r="AA1097" s="3">
        <f>'Risk Analysis - S18'!V1098</f>
        <v>0.3997336374723312</v>
      </c>
      <c r="AB1097" s="3">
        <f>'Risk Analysis - S20'!V1098</f>
        <v>1.3240848089721842</v>
      </c>
    </row>
    <row r="1098" spans="24:28" x14ac:dyDescent="0.25">
      <c r="X1098" s="3">
        <v>1095</v>
      </c>
      <c r="Y1098" s="3">
        <f>'Risk Analysis - S01'!V1099</f>
        <v>0.19808912111281216</v>
      </c>
      <c r="Z1098" s="3">
        <f>'Risk Analysis - S10'!V1099</f>
        <v>0.22807467081591248</v>
      </c>
      <c r="AA1098" s="3">
        <f>'Risk Analysis - S18'!V1099</f>
        <v>0.28642610209811625</v>
      </c>
      <c r="AB1098" s="3">
        <f>'Risk Analysis - S20'!V1099</f>
        <v>0.52156804081449193</v>
      </c>
    </row>
    <row r="1099" spans="24:28" x14ac:dyDescent="0.25">
      <c r="X1099" s="3">
        <v>1096</v>
      </c>
      <c r="Y1099" s="3">
        <f>'Risk Analysis - S01'!V1100</f>
        <v>0.30243688031145483</v>
      </c>
      <c r="Z1099" s="3">
        <f>'Risk Analysis - S10'!V1100</f>
        <v>1.2066160156146528</v>
      </c>
      <c r="AA1099" s="3">
        <f>'Risk Analysis - S18'!V1100</f>
        <v>0.79422970303514673</v>
      </c>
      <c r="AB1099" s="3">
        <f>'Risk Analysis - S20'!V1100</f>
        <v>2.7729186079915249</v>
      </c>
    </row>
    <row r="1100" spans="24:28" x14ac:dyDescent="0.25">
      <c r="X1100" s="3">
        <v>1097</v>
      </c>
      <c r="Y1100" s="3">
        <f>'Risk Analysis - S01'!V1101</f>
        <v>0.27551139328827445</v>
      </c>
      <c r="Z1100" s="3">
        <f>'Risk Analysis - S10'!V1101</f>
        <v>0.9666818367184008</v>
      </c>
      <c r="AA1100" s="3">
        <f>'Risk Analysis - S18'!V1101</f>
        <v>0.6963674310926673</v>
      </c>
      <c r="AB1100" s="3">
        <f>'Risk Analysis - S20'!V1101</f>
        <v>2.9097472498508545</v>
      </c>
    </row>
    <row r="1101" spans="24:28" x14ac:dyDescent="0.25">
      <c r="X1101" s="3">
        <v>1098</v>
      </c>
      <c r="Y1101" s="3">
        <f>'Risk Analysis - S01'!V1102</f>
        <v>0.21140795263368722</v>
      </c>
      <c r="Z1101" s="3">
        <f>'Risk Analysis - S10'!V1102</f>
        <v>0.35444866784803752</v>
      </c>
      <c r="AA1101" s="3">
        <f>'Risk Analysis - S18'!V1102</f>
        <v>0.35513293946724783</v>
      </c>
      <c r="AB1101" s="3">
        <f>'Risk Analysis - S20'!V1102</f>
        <v>0.8753928789650739</v>
      </c>
    </row>
    <row r="1102" spans="24:28" x14ac:dyDescent="0.25">
      <c r="X1102" s="3">
        <v>1099</v>
      </c>
      <c r="Y1102" s="3">
        <f>'Risk Analysis - S01'!V1103</f>
        <v>0.23918752102511925</v>
      </c>
      <c r="Z1102" s="3">
        <f>'Risk Analysis - S10'!V1103</f>
        <v>0.61654373479099456</v>
      </c>
      <c r="AA1102" s="3">
        <f>'Risk Analysis - S18'!V1103</f>
        <v>0.49450982060122295</v>
      </c>
      <c r="AB1102" s="3">
        <f>'Risk Analysis - S20'!V1103</f>
        <v>1.5468293121819272</v>
      </c>
    </row>
    <row r="1103" spans="24:28" x14ac:dyDescent="0.25">
      <c r="X1103" s="3">
        <v>1100</v>
      </c>
      <c r="Y1103" s="3">
        <f>'Risk Analysis - S01'!V1104</f>
        <v>0.36326051668407361</v>
      </c>
      <c r="Z1103" s="3">
        <f>'Risk Analysis - S10'!V1104</f>
        <v>1.786724251965861</v>
      </c>
      <c r="AA1103" s="3">
        <f>'Risk Analysis - S18'!V1104</f>
        <v>1.1158920199658797</v>
      </c>
      <c r="AB1103" s="3">
        <f>'Risk Analysis - S20'!V1104</f>
        <v>5.0721112078024087</v>
      </c>
    </row>
    <row r="1104" spans="24:28" x14ac:dyDescent="0.25">
      <c r="X1104" s="3">
        <v>1101</v>
      </c>
      <c r="Y1104" s="3">
        <f>'Risk Analysis - S01'!V1105</f>
        <v>0.24099030986096986</v>
      </c>
      <c r="Z1104" s="3">
        <f>'Risk Analysis - S10'!V1105</f>
        <v>0.6560482034902424</v>
      </c>
      <c r="AA1104" s="3">
        <f>'Risk Analysis - S18'!V1105</f>
        <v>0.56293993609925996</v>
      </c>
      <c r="AB1104" s="3">
        <f>'Risk Analysis - S20'!V1105</f>
        <v>2.6245428360882332</v>
      </c>
    </row>
    <row r="1105" spans="24:28" x14ac:dyDescent="0.25">
      <c r="X1105" s="3">
        <v>1102</v>
      </c>
      <c r="Y1105" s="3">
        <f>'Risk Analysis - S01'!V1106</f>
        <v>0.23419156958564769</v>
      </c>
      <c r="Z1105" s="3">
        <f>'Risk Analysis - S10'!V1106</f>
        <v>0.58193042785138205</v>
      </c>
      <c r="AA1105" s="3">
        <f>'Risk Analysis - S18'!V1106</f>
        <v>0.50250181091963875</v>
      </c>
      <c r="AB1105" s="3">
        <f>'Risk Analysis - S20'!V1106</f>
        <v>1.915546952495659</v>
      </c>
    </row>
    <row r="1106" spans="24:28" x14ac:dyDescent="0.25">
      <c r="X1106" s="3">
        <v>1103</v>
      </c>
      <c r="Y1106" s="3">
        <f>'Risk Analysis - S01'!V1107</f>
        <v>0.22919340604221752</v>
      </c>
      <c r="Z1106" s="3">
        <f>'Risk Analysis - S10'!V1107</f>
        <v>0.53277282807430082</v>
      </c>
      <c r="AA1106" s="3">
        <f>'Risk Analysis - S18'!V1107</f>
        <v>0.47214281335987252</v>
      </c>
      <c r="AB1106" s="3">
        <f>'Risk Analysis - S20'!V1107</f>
        <v>1.6825852104883614</v>
      </c>
    </row>
    <row r="1107" spans="24:28" x14ac:dyDescent="0.25">
      <c r="X1107" s="3">
        <v>1104</v>
      </c>
      <c r="Y1107" s="3">
        <f>'Risk Analysis - S01'!V1108</f>
        <v>0.24662950082709134</v>
      </c>
      <c r="Z1107" s="3">
        <f>'Risk Analysis - S10'!V1108</f>
        <v>0.70087763718946317</v>
      </c>
      <c r="AA1107" s="3">
        <f>'Risk Analysis - S18'!V1108</f>
        <v>0.56912350291893432</v>
      </c>
      <c r="AB1107" s="3">
        <f>'Risk Analysis - S20'!V1108</f>
        <v>2.3819567234702395</v>
      </c>
    </row>
    <row r="1108" spans="24:28" x14ac:dyDescent="0.25">
      <c r="X1108" s="3">
        <v>1105</v>
      </c>
      <c r="Y1108" s="3">
        <f>'Risk Analysis - S01'!V1109</f>
        <v>0.32142027354399877</v>
      </c>
      <c r="Z1108" s="3">
        <f>'Risk Analysis - S10'!V1109</f>
        <v>1.3969234910493022</v>
      </c>
      <c r="AA1108" s="3">
        <f>'Risk Analysis - S18'!V1109</f>
        <v>0.91904761785472033</v>
      </c>
      <c r="AB1108" s="3">
        <f>'Risk Analysis - S20'!V1109</f>
        <v>4.146235629525691</v>
      </c>
    </row>
    <row r="1109" spans="24:28" x14ac:dyDescent="0.25">
      <c r="X1109" s="3">
        <v>1106</v>
      </c>
      <c r="Y1109" s="3">
        <f>'Risk Analysis - S01'!V1110</f>
        <v>0.2356893877741213</v>
      </c>
      <c r="Z1109" s="3">
        <f>'Risk Analysis - S10'!V1110</f>
        <v>0.59853547573901811</v>
      </c>
      <c r="AA1109" s="3">
        <f>'Risk Analysis - S18'!V1110</f>
        <v>0.51654620591225386</v>
      </c>
      <c r="AB1109" s="3">
        <f>'Risk Analysis - S20'!V1110</f>
        <v>2.0719892320773892</v>
      </c>
    </row>
    <row r="1110" spans="24:28" x14ac:dyDescent="0.25">
      <c r="X1110" s="3">
        <v>1107</v>
      </c>
      <c r="Y1110" s="3">
        <f>'Risk Analysis - S01'!V1111</f>
        <v>0.39688825974066205</v>
      </c>
      <c r="Z1110" s="3">
        <f>'Risk Analysis - S10'!V1111</f>
        <v>2.1319876762830576</v>
      </c>
      <c r="AA1110" s="3">
        <f>'Risk Analysis - S18'!V1111</f>
        <v>1.3585055312844077</v>
      </c>
      <c r="AB1110" s="3">
        <f>'Risk Analysis - S20'!V1111</f>
        <v>10.045113937418733</v>
      </c>
    </row>
    <row r="1111" spans="24:28" x14ac:dyDescent="0.25">
      <c r="X1111" s="3">
        <v>1108</v>
      </c>
      <c r="Y1111" s="3">
        <f>'Risk Analysis - S01'!V1112</f>
        <v>0.24825472874177773</v>
      </c>
      <c r="Z1111" s="3">
        <f>'Risk Analysis - S10'!V1112</f>
        <v>0.70587705946641477</v>
      </c>
      <c r="AA1111" s="3">
        <f>'Risk Analysis - S18'!V1112</f>
        <v>0.54999649730959344</v>
      </c>
      <c r="AB1111" s="3">
        <f>'Risk Analysis - S20'!V1112</f>
        <v>1.9363271628801928</v>
      </c>
    </row>
    <row r="1112" spans="24:28" x14ac:dyDescent="0.25">
      <c r="X1112" s="3">
        <v>1109</v>
      </c>
      <c r="Y1112" s="3">
        <f>'Risk Analysis - S01'!V1113</f>
        <v>0.27205016225208611</v>
      </c>
      <c r="Z1112" s="3">
        <f>'Risk Analysis - S10'!V1113</f>
        <v>0.94328666446034415</v>
      </c>
      <c r="AA1112" s="3">
        <f>'Risk Analysis - S18'!V1113</f>
        <v>0.70344912398632475</v>
      </c>
      <c r="AB1112" s="3">
        <f>'Risk Analysis - S20'!V1113</f>
        <v>3.3883686950873031</v>
      </c>
    </row>
    <row r="1113" spans="24:28" x14ac:dyDescent="0.25">
      <c r="X1113" s="3">
        <v>1110</v>
      </c>
      <c r="Y1113" s="3">
        <f>'Risk Analysis - S01'!V1114</f>
        <v>0.38504448640400302</v>
      </c>
      <c r="Z1113" s="3">
        <f>'Risk Analysis - S10'!V1114</f>
        <v>1.9925137123253713</v>
      </c>
      <c r="AA1113" s="3">
        <f>'Risk Analysis - S18'!V1114</f>
        <v>1.2258785107988102</v>
      </c>
      <c r="AB1113" s="3">
        <f>'Risk Analysis - S20'!V1114</f>
        <v>5.8517847837257477</v>
      </c>
    </row>
    <row r="1114" spans="24:28" x14ac:dyDescent="0.25">
      <c r="X1114" s="3">
        <v>1111</v>
      </c>
      <c r="Y1114" s="3">
        <f>'Risk Analysis - S01'!V1115</f>
        <v>0.35463512392534829</v>
      </c>
      <c r="Z1114" s="3">
        <f>'Risk Analysis - S10'!V1115</f>
        <v>1.6993173871578355</v>
      </c>
      <c r="AA1114" s="3">
        <f>'Risk Analysis - S18'!V1115</f>
        <v>1.0567035041266539</v>
      </c>
      <c r="AB1114" s="3">
        <f>'Risk Analysis - S20'!V1115</f>
        <v>4.2211848765981888</v>
      </c>
    </row>
    <row r="1115" spans="24:28" x14ac:dyDescent="0.25">
      <c r="X1115" s="3">
        <v>1112</v>
      </c>
      <c r="Y1115" s="3">
        <f>'Risk Analysis - S01'!V1116</f>
        <v>0.318786456309052</v>
      </c>
      <c r="Z1115" s="3">
        <f>'Risk Analysis - S10'!V1116</f>
        <v>1.3700430091894218</v>
      </c>
      <c r="AA1115" s="3">
        <f>'Risk Analysis - S18'!V1116</f>
        <v>0.90047179466940275</v>
      </c>
      <c r="AB1115" s="3">
        <f>'Risk Analysis - S20'!V1116</f>
        <v>3.8965793051661586</v>
      </c>
    </row>
    <row r="1116" spans="24:28" x14ac:dyDescent="0.25">
      <c r="X1116" s="3">
        <v>1113</v>
      </c>
      <c r="Y1116" s="3">
        <f>'Risk Analysis - S01'!V1117</f>
        <v>0.35609210454714157</v>
      </c>
      <c r="Z1116" s="3">
        <f>'Risk Analysis - S10'!V1117</f>
        <v>1.7184130006530463</v>
      </c>
      <c r="AA1116" s="3">
        <f>'Risk Analysis - S18'!V1117</f>
        <v>1.0781348935530874</v>
      </c>
      <c r="AB1116" s="3">
        <f>'Risk Analysis - S20'!V1117</f>
        <v>4.7685505528223207</v>
      </c>
    </row>
    <row r="1117" spans="24:28" x14ac:dyDescent="0.25">
      <c r="X1117" s="3">
        <v>1114</v>
      </c>
      <c r="Y1117" s="3">
        <f>'Risk Analysis - S01'!V1118</f>
        <v>0.30760399254229065</v>
      </c>
      <c r="Z1117" s="3">
        <f>'Risk Analysis - S10'!V1118</f>
        <v>1.2511040697689326</v>
      </c>
      <c r="AA1117" s="3">
        <f>'Risk Analysis - S18'!V1118</f>
        <v>0.80890143718668961</v>
      </c>
      <c r="AB1117" s="3">
        <f>'Risk Analysis - S20'!V1118</f>
        <v>2.6251563475387822</v>
      </c>
    </row>
    <row r="1118" spans="24:28" x14ac:dyDescent="0.25">
      <c r="X1118" s="3">
        <v>1115</v>
      </c>
      <c r="Y1118" s="3">
        <f>'Risk Analysis - S01'!V1119</f>
        <v>0.30672389171361814</v>
      </c>
      <c r="Z1118" s="3">
        <f>'Risk Analysis - S10'!V1119</f>
        <v>1.2529147700452925</v>
      </c>
      <c r="AA1118" s="3">
        <f>'Risk Analysis - S18'!V1119</f>
        <v>0.83118612236638978</v>
      </c>
      <c r="AB1118" s="3">
        <f>'Risk Analysis - S20'!V1119</f>
        <v>3.2848938284435039</v>
      </c>
    </row>
    <row r="1119" spans="24:28" x14ac:dyDescent="0.25">
      <c r="X1119" s="3">
        <v>1116</v>
      </c>
      <c r="Y1119" s="3">
        <f>'Risk Analysis - S01'!V1120</f>
        <v>0.25487941021455984</v>
      </c>
      <c r="Z1119" s="3">
        <f>'Risk Analysis - S10'!V1120</f>
        <v>0.76633985861187126</v>
      </c>
      <c r="AA1119" s="3">
        <f>'Risk Analysis - S18'!V1120</f>
        <v>0.57784923868453397</v>
      </c>
      <c r="AB1119" s="3">
        <f>'Risk Analysis - S20'!V1120</f>
        <v>2.0185874313720329</v>
      </c>
    </row>
    <row r="1120" spans="24:28" x14ac:dyDescent="0.25">
      <c r="X1120" s="3">
        <v>1117</v>
      </c>
      <c r="Y1120" s="3">
        <f>'Risk Analysis - S01'!V1121</f>
        <v>0.25781086498455835</v>
      </c>
      <c r="Z1120" s="3">
        <f>'Risk Analysis - S10'!V1121</f>
        <v>0.79217328702140766</v>
      </c>
      <c r="AA1120" s="3">
        <f>'Risk Analysis - S18'!V1121</f>
        <v>0.58774114848005587</v>
      </c>
      <c r="AB1120" s="3">
        <f>'Risk Analysis - S20'!V1121</f>
        <v>2.0086284950029643</v>
      </c>
    </row>
    <row r="1121" spans="24:28" x14ac:dyDescent="0.25">
      <c r="X1121" s="3">
        <v>1118</v>
      </c>
      <c r="Y1121" s="3">
        <f>'Risk Analysis - S01'!V1122</f>
        <v>0.2196894286850371</v>
      </c>
      <c r="Z1121" s="3">
        <f>'Risk Analysis - S10'!V1122</f>
        <v>0.43951842337799713</v>
      </c>
      <c r="AA1121" s="3">
        <f>'Risk Analysis - S18'!V1122</f>
        <v>0.41499209735414233</v>
      </c>
      <c r="AB1121" s="3">
        <f>'Risk Analysis - S20'!V1122</f>
        <v>1.2837206544223141</v>
      </c>
    </row>
    <row r="1122" spans="24:28" x14ac:dyDescent="0.25">
      <c r="X1122" s="3">
        <v>1119</v>
      </c>
      <c r="Y1122" s="3">
        <f>'Risk Analysis - S01'!V1123</f>
        <v>0.29560823173260714</v>
      </c>
      <c r="Z1122" s="3">
        <f>'Risk Analysis - S10'!V1123</f>
        <v>1.1525153214973474</v>
      </c>
      <c r="AA1122" s="3">
        <f>'Risk Analysis - S18'!V1123</f>
        <v>0.78722885062559822</v>
      </c>
      <c r="AB1122" s="3">
        <f>'Risk Analysis - S20'!V1123</f>
        <v>3.2718564362406894</v>
      </c>
    </row>
    <row r="1123" spans="24:28" x14ac:dyDescent="0.25">
      <c r="X1123" s="3">
        <v>1120</v>
      </c>
      <c r="Y1123" s="3">
        <f>'Risk Analysis - S01'!V1124</f>
        <v>0.26371350184101511</v>
      </c>
      <c r="Z1123" s="3">
        <f>'Risk Analysis - S10'!V1124</f>
        <v>0.85243585188120019</v>
      </c>
      <c r="AA1123" s="3">
        <f>'Risk Analysis - S18'!V1124</f>
        <v>0.62942633359490507</v>
      </c>
      <c r="AB1123" s="3">
        <f>'Risk Analysis - S20'!V1124</f>
        <v>2.3960284116266712</v>
      </c>
    </row>
    <row r="1124" spans="24:28" x14ac:dyDescent="0.25">
      <c r="X1124" s="3">
        <v>1121</v>
      </c>
      <c r="Y1124" s="3">
        <f>'Risk Analysis - S01'!V1125</f>
        <v>0.28136496559326146</v>
      </c>
      <c r="Z1124" s="3">
        <f>'Risk Analysis - S10'!V1125</f>
        <v>1.0167954400757087</v>
      </c>
      <c r="AA1124" s="3">
        <f>'Risk Analysis - S18'!V1125</f>
        <v>0.7122365815762719</v>
      </c>
      <c r="AB1124" s="3">
        <f>'Risk Analysis - S20'!V1125</f>
        <v>2.7701129199151691</v>
      </c>
    </row>
    <row r="1125" spans="24:28" x14ac:dyDescent="0.25">
      <c r="X1125" s="3">
        <v>1122</v>
      </c>
      <c r="Y1125" s="3">
        <f>'Risk Analysis - S01'!V1126</f>
        <v>0.21117709085942177</v>
      </c>
      <c r="Z1125" s="3">
        <f>'Risk Analysis - S10'!V1126</f>
        <v>0.36058415489864187</v>
      </c>
      <c r="AA1125" s="3">
        <f>'Risk Analysis - S18'!V1126</f>
        <v>0.37592150618098064</v>
      </c>
      <c r="AB1125" s="3">
        <f>'Risk Analysis - S20'!V1126</f>
        <v>1.0853072060684532</v>
      </c>
    </row>
    <row r="1126" spans="24:28" x14ac:dyDescent="0.25">
      <c r="X1126" s="3">
        <v>1123</v>
      </c>
      <c r="Y1126" s="3">
        <f>'Risk Analysis - S01'!V1127</f>
        <v>0.21886925742544794</v>
      </c>
      <c r="Z1126" s="3">
        <f>'Risk Analysis - S10'!V1127</f>
        <v>0.44363506916109358</v>
      </c>
      <c r="AA1126" s="3">
        <f>'Risk Analysis - S18'!V1127</f>
        <v>0.44217220658196427</v>
      </c>
      <c r="AB1126" s="3">
        <f>'Risk Analysis - S20'!V1127</f>
        <v>1.6737532772731782</v>
      </c>
    </row>
    <row r="1127" spans="24:28" x14ac:dyDescent="0.25">
      <c r="X1127" s="3">
        <v>1124</v>
      </c>
      <c r="Y1127" s="3">
        <f>'Risk Analysis - S01'!V1128</f>
        <v>0.24136291962173612</v>
      </c>
      <c r="Z1127" s="3">
        <f>'Risk Analysis - S10'!V1128</f>
        <v>0.6539308844472671</v>
      </c>
      <c r="AA1127" s="3">
        <f>'Risk Analysis - S18'!V1128</f>
        <v>0.54993951216056369</v>
      </c>
      <c r="AB1127" s="3">
        <f>'Risk Analysis - S20'!V1128</f>
        <v>2.3469885788819371</v>
      </c>
    </row>
    <row r="1128" spans="24:28" x14ac:dyDescent="0.25">
      <c r="X1128" s="3">
        <v>1125</v>
      </c>
      <c r="Y1128" s="3">
        <f>'Risk Analysis - S01'!V1129</f>
        <v>0.3257174235039107</v>
      </c>
      <c r="Z1128" s="3">
        <f>'Risk Analysis - S10'!V1129</f>
        <v>1.4459845313213102</v>
      </c>
      <c r="AA1128" s="3">
        <f>'Risk Analysis - S18'!V1129</f>
        <v>0.96309445203068622</v>
      </c>
      <c r="AB1128" s="3">
        <f>'Risk Analysis - S20'!V1129</f>
        <v>5.04759044325957</v>
      </c>
    </row>
    <row r="1129" spans="24:28" x14ac:dyDescent="0.25">
      <c r="X1129" s="3">
        <v>1126</v>
      </c>
      <c r="Y1129" s="3">
        <f>'Risk Analysis - S01'!V1130</f>
        <v>0.27745567641291391</v>
      </c>
      <c r="Z1129" s="3">
        <f>'Risk Analysis - S10'!V1130</f>
        <v>0.97844325891480666</v>
      </c>
      <c r="AA1129" s="3">
        <f>'Risk Analysis - S18'!V1130</f>
        <v>0.68874538245222483</v>
      </c>
      <c r="AB1129" s="3">
        <f>'Risk Analysis - S20'!V1130</f>
        <v>2.5748573915340276</v>
      </c>
    </row>
    <row r="1130" spans="24:28" x14ac:dyDescent="0.25">
      <c r="X1130" s="3">
        <v>1127</v>
      </c>
      <c r="Y1130" s="3">
        <f>'Risk Analysis - S01'!V1131</f>
        <v>0.27683430646525448</v>
      </c>
      <c r="Z1130" s="3">
        <f>'Risk Analysis - S10'!V1131</f>
        <v>0.97718030204155393</v>
      </c>
      <c r="AA1130" s="3">
        <f>'Risk Analysis - S18'!V1131</f>
        <v>0.69777002195316662</v>
      </c>
      <c r="AB1130" s="3">
        <f>'Risk Analysis - S20'!V1131</f>
        <v>2.8286380679824625</v>
      </c>
    </row>
    <row r="1131" spans="24:28" x14ac:dyDescent="0.25">
      <c r="X1131" s="3">
        <v>1128</v>
      </c>
      <c r="Y1131" s="3">
        <f>'Risk Analysis - S01'!V1132</f>
        <v>0.31635654305014838</v>
      </c>
      <c r="Z1131" s="3">
        <f>'Risk Analysis - S10'!V1132</f>
        <v>1.3310304759022273</v>
      </c>
      <c r="AA1131" s="3">
        <f>'Risk Analysis - S18'!V1132</f>
        <v>0.84581345236114858</v>
      </c>
      <c r="AB1131" s="3">
        <f>'Risk Analysis - S20'!V1132</f>
        <v>2.6551662217045111</v>
      </c>
    </row>
    <row r="1132" spans="24:28" x14ac:dyDescent="0.25">
      <c r="X1132" s="3">
        <v>1129</v>
      </c>
      <c r="Y1132" s="3">
        <f>'Risk Analysis - S01'!V1133</f>
        <v>0.24321801976813734</v>
      </c>
      <c r="Z1132" s="3">
        <f>'Risk Analysis - S10'!V1133</f>
        <v>0.65783577852540265</v>
      </c>
      <c r="AA1132" s="3">
        <f>'Risk Analysis - S18'!V1133</f>
        <v>0.52335107752451426</v>
      </c>
      <c r="AB1132" s="3">
        <f>'Risk Analysis - S20'!V1133</f>
        <v>1.7797783233441404</v>
      </c>
    </row>
    <row r="1133" spans="24:28" x14ac:dyDescent="0.25">
      <c r="X1133" s="3">
        <v>1130</v>
      </c>
      <c r="Y1133" s="3">
        <f>'Risk Analysis - S01'!V1134</f>
        <v>0.28064761991842035</v>
      </c>
      <c r="Z1133" s="3">
        <f>'Risk Analysis - S10'!V1134</f>
        <v>1.0164029460746333</v>
      </c>
      <c r="AA1133" s="3">
        <f>'Risk Analysis - S18'!V1134</f>
        <v>0.72546802628026963</v>
      </c>
      <c r="AB1133" s="3">
        <f>'Risk Analysis - S20'!V1134</f>
        <v>3.1486740626874652</v>
      </c>
    </row>
    <row r="1134" spans="24:28" x14ac:dyDescent="0.25">
      <c r="X1134" s="3">
        <v>1131</v>
      </c>
      <c r="Y1134" s="3">
        <f>'Risk Analysis - S01'!V1135</f>
        <v>0.23908197984372906</v>
      </c>
      <c r="Z1134" s="3">
        <f>'Risk Analysis - S10'!V1135</f>
        <v>0.62703240793018977</v>
      </c>
      <c r="AA1134" s="3">
        <f>'Risk Analysis - S18'!V1135</f>
        <v>0.52429766398886057</v>
      </c>
      <c r="AB1134" s="3">
        <f>'Risk Analysis - S20'!V1135</f>
        <v>2.019583668780748</v>
      </c>
    </row>
    <row r="1135" spans="24:28" x14ac:dyDescent="0.25">
      <c r="X1135" s="3">
        <v>1132</v>
      </c>
      <c r="Y1135" s="3">
        <f>'Risk Analysis - S01'!V1136</f>
        <v>0.21717727168784159</v>
      </c>
      <c r="Z1135" s="3">
        <f>'Risk Analysis - S10'!V1136</f>
        <v>0.43367382814231653</v>
      </c>
      <c r="AA1135" s="3">
        <f>'Risk Analysis - S18'!V1136</f>
        <v>0.44952844836379591</v>
      </c>
      <c r="AB1135" s="3">
        <f>'Risk Analysis - S20'!V1136</f>
        <v>1.8504379014302617</v>
      </c>
    </row>
    <row r="1136" spans="24:28" x14ac:dyDescent="0.25">
      <c r="X1136" s="3">
        <v>1133</v>
      </c>
      <c r="Y1136" s="3">
        <f>'Risk Analysis - S01'!V1137</f>
        <v>0.22045827850545463</v>
      </c>
      <c r="Z1136" s="3">
        <f>'Risk Analysis - S10'!V1137</f>
        <v>0.44425317324016123</v>
      </c>
      <c r="AA1136" s="3">
        <f>'Risk Analysis - S18'!V1137</f>
        <v>0.41219923996157321</v>
      </c>
      <c r="AB1136" s="3">
        <f>'Risk Analysis - S20'!V1137</f>
        <v>1.225258766421272</v>
      </c>
    </row>
    <row r="1137" spans="24:28" x14ac:dyDescent="0.25">
      <c r="X1137" s="3">
        <v>1134</v>
      </c>
      <c r="Y1137" s="3">
        <f>'Risk Analysis - S01'!V1138</f>
        <v>0.21325918370300773</v>
      </c>
      <c r="Z1137" s="3">
        <f>'Risk Analysis - S10'!V1138</f>
        <v>0.38380703029452123</v>
      </c>
      <c r="AA1137" s="3">
        <f>'Risk Analysis - S18'!V1138</f>
        <v>0.39581520619421473</v>
      </c>
      <c r="AB1137" s="3">
        <f>'Risk Analysis - S20'!V1138</f>
        <v>1.2529565250229768</v>
      </c>
    </row>
    <row r="1138" spans="24:28" x14ac:dyDescent="0.25">
      <c r="X1138" s="3">
        <v>1135</v>
      </c>
      <c r="Y1138" s="3">
        <f>'Risk Analysis - S01'!V1139</f>
        <v>0.22485179246432521</v>
      </c>
      <c r="Z1138" s="3">
        <f>'Risk Analysis - S10'!V1139</f>
        <v>0.48085618665017854</v>
      </c>
      <c r="AA1138" s="3">
        <f>'Risk Analysis - S18'!V1139</f>
        <v>0.42144192932793817</v>
      </c>
      <c r="AB1138" s="3">
        <f>'Risk Analysis - S20'!V1139</f>
        <v>1.1859392747748407</v>
      </c>
    </row>
    <row r="1139" spans="24:28" x14ac:dyDescent="0.25">
      <c r="X1139" s="3">
        <v>1136</v>
      </c>
      <c r="Y1139" s="3">
        <f>'Risk Analysis - S01'!V1140</f>
        <v>0.25485692897630685</v>
      </c>
      <c r="Z1139" s="3">
        <f>'Risk Analysis - S10'!V1140</f>
        <v>0.77299780077511304</v>
      </c>
      <c r="AA1139" s="3">
        <f>'Risk Analysis - S18'!V1140</f>
        <v>0.59587245273513201</v>
      </c>
      <c r="AB1139" s="3">
        <f>'Risk Analysis - S20'!V1140</f>
        <v>2.3552805320933468</v>
      </c>
    </row>
    <row r="1140" spans="24:28" x14ac:dyDescent="0.25">
      <c r="X1140" s="3">
        <v>1137</v>
      </c>
      <c r="Y1140" s="3">
        <f>'Risk Analysis - S01'!V1141</f>
        <v>0.2448601857159779</v>
      </c>
      <c r="Z1140" s="3">
        <f>'Risk Analysis - S10'!V1141</f>
        <v>0.67975295240202283</v>
      </c>
      <c r="AA1140" s="3">
        <f>'Risk Analysis - S18'!V1141</f>
        <v>0.54854778314766883</v>
      </c>
      <c r="AB1140" s="3">
        <f>'Risk Analysis - S20'!V1141</f>
        <v>2.1108902898087876</v>
      </c>
    </row>
    <row r="1141" spans="24:28" x14ac:dyDescent="0.25">
      <c r="X1141" s="3">
        <v>1138</v>
      </c>
      <c r="Y1141" s="3">
        <f>'Risk Analysis - S01'!V1142</f>
        <v>0.20026000039489639</v>
      </c>
      <c r="Z1141" s="3">
        <f>'Risk Analysis - S10'!V1142</f>
        <v>0.25393616823671039</v>
      </c>
      <c r="AA1141" s="3">
        <f>'Risk Analysis - S18'!V1142</f>
        <v>0.31151950174669052</v>
      </c>
      <c r="AB1141" s="3">
        <f>'Risk Analysis - S20'!V1142</f>
        <v>0.68309773782522087</v>
      </c>
    </row>
    <row r="1142" spans="24:28" x14ac:dyDescent="0.25">
      <c r="X1142" s="3">
        <v>1139</v>
      </c>
      <c r="Y1142" s="3">
        <f>'Risk Analysis - S01'!V1143</f>
        <v>0.28272155912446412</v>
      </c>
      <c r="Z1142" s="3">
        <f>'Risk Analysis - S10'!V1143</f>
        <v>1.0321702930447032</v>
      </c>
      <c r="AA1142" s="3">
        <f>'Risk Analysis - S18'!V1143</f>
        <v>0.72584230067492461</v>
      </c>
      <c r="AB1142" s="3">
        <f>'Risk Analysis - S20'!V1143</f>
        <v>2.968715981349991</v>
      </c>
    </row>
    <row r="1143" spans="24:28" x14ac:dyDescent="0.25">
      <c r="X1143" s="3">
        <v>1140</v>
      </c>
      <c r="Y1143" s="3">
        <f>'Risk Analysis - S01'!V1144</f>
        <v>0.21755085119742504</v>
      </c>
      <c r="Z1143" s="3">
        <f>'Risk Analysis - S10'!V1144</f>
        <v>0.45006943698518881</v>
      </c>
      <c r="AA1143" s="3">
        <f>'Risk Analysis - S18'!V1144</f>
        <v>0.48538038704731962</v>
      </c>
      <c r="AB1143" s="3">
        <f>'Risk Analysis - S20'!V1144</f>
        <v>2.448035094223346</v>
      </c>
    </row>
    <row r="1144" spans="24:28" x14ac:dyDescent="0.25">
      <c r="X1144" s="3">
        <v>1141</v>
      </c>
      <c r="Y1144" s="3">
        <f>'Risk Analysis - S01'!V1145</f>
        <v>0.23226668902415312</v>
      </c>
      <c r="Z1144" s="3">
        <f>'Risk Analysis - S10'!V1145</f>
        <v>0.56326744503830106</v>
      </c>
      <c r="AA1144" s="3">
        <f>'Risk Analysis - S18'!V1145</f>
        <v>0.49151875842409293</v>
      </c>
      <c r="AB1144" s="3">
        <f>'Risk Analysis - S20'!V1145</f>
        <v>1.835333666543818</v>
      </c>
    </row>
    <row r="1145" spans="24:28" x14ac:dyDescent="0.25">
      <c r="X1145" s="3">
        <v>1142</v>
      </c>
      <c r="Y1145" s="3">
        <f>'Risk Analysis - S01'!V1146</f>
        <v>0.30308134094039618</v>
      </c>
      <c r="Z1145" s="3">
        <f>'Risk Analysis - S10'!V1146</f>
        <v>1.2183793605871494</v>
      </c>
      <c r="AA1145" s="3">
        <f>'Risk Analysis - S18'!V1146</f>
        <v>0.81246542205599281</v>
      </c>
      <c r="AB1145" s="3">
        <f>'Risk Analysis - S20'!V1146</f>
        <v>3.1695295274394959</v>
      </c>
    </row>
    <row r="1146" spans="24:28" x14ac:dyDescent="0.25">
      <c r="X1146" s="3">
        <v>1143</v>
      </c>
      <c r="Y1146" s="3">
        <f>'Risk Analysis - S01'!V1147</f>
        <v>0.36474131840845403</v>
      </c>
      <c r="Z1146" s="3">
        <f>'Risk Analysis - S10'!V1147</f>
        <v>1.8123251080354339</v>
      </c>
      <c r="AA1146" s="3">
        <f>'Risk Analysis - S18'!V1147</f>
        <v>1.1540225911201296</v>
      </c>
      <c r="AB1146" s="3">
        <f>'Risk Analysis - S20'!V1147</f>
        <v>6.3735148790972964</v>
      </c>
    </row>
    <row r="1147" spans="24:28" x14ac:dyDescent="0.25">
      <c r="X1147" s="3">
        <v>1144</v>
      </c>
      <c r="Y1147" s="3">
        <f>'Risk Analysis - S01'!V1148</f>
        <v>0.21879161989737286</v>
      </c>
      <c r="Z1147" s="3">
        <f>'Risk Analysis - S10'!V1148</f>
        <v>0.4191406431566026</v>
      </c>
      <c r="AA1147" s="3">
        <f>'Risk Analysis - S18'!V1148</f>
        <v>0.37905436623676714</v>
      </c>
      <c r="AB1147" s="3">
        <f>'Risk Analysis - S20'!V1148</f>
        <v>0.92152547579174093</v>
      </c>
    </row>
    <row r="1148" spans="24:28" x14ac:dyDescent="0.25">
      <c r="X1148" s="3">
        <v>1145</v>
      </c>
      <c r="Y1148" s="3">
        <f>'Risk Analysis - S01'!V1149</f>
        <v>0.31735163660079807</v>
      </c>
      <c r="Z1148" s="3">
        <f>'Risk Analysis - S10'!V1149</f>
        <v>1.35139974679346</v>
      </c>
      <c r="AA1148" s="3">
        <f>'Risk Analysis - S18'!V1149</f>
        <v>0.87979378425360033</v>
      </c>
      <c r="AB1148" s="3">
        <f>'Risk Analysis - S20'!V1149</f>
        <v>3.4582109773494785</v>
      </c>
    </row>
    <row r="1149" spans="24:28" x14ac:dyDescent="0.25">
      <c r="X1149" s="3">
        <v>1146</v>
      </c>
      <c r="Y1149" s="3">
        <f>'Risk Analysis - S01'!V1150</f>
        <v>0.24744667516942664</v>
      </c>
      <c r="Z1149" s="3">
        <f>'Risk Analysis - S10'!V1150</f>
        <v>0.69934914529464809</v>
      </c>
      <c r="AA1149" s="3">
        <f>'Risk Analysis - S18'!V1150</f>
        <v>0.54883538023882894</v>
      </c>
      <c r="AB1149" s="3">
        <f>'Risk Analysis - S20'!V1150</f>
        <v>1.963694364832876</v>
      </c>
    </row>
    <row r="1150" spans="24:28" x14ac:dyDescent="0.25">
      <c r="X1150" s="3">
        <v>1147</v>
      </c>
      <c r="Y1150" s="3">
        <f>'Risk Analysis - S01'!V1151</f>
        <v>0.21210971716438393</v>
      </c>
      <c r="Z1150" s="3">
        <f>'Risk Analysis - S10'!V1151</f>
        <v>0.36352277876736111</v>
      </c>
      <c r="AA1150" s="3">
        <f>'Risk Analysis - S18'!V1151</f>
        <v>0.36512970041053733</v>
      </c>
      <c r="AB1150" s="3">
        <f>'Risk Analysis - S20'!V1151</f>
        <v>0.95366583800851301</v>
      </c>
    </row>
    <row r="1151" spans="24:28" x14ac:dyDescent="0.25">
      <c r="X1151" s="3">
        <v>1148</v>
      </c>
      <c r="Y1151" s="3">
        <f>'Risk Analysis - S01'!V1152</f>
        <v>0.27224521226131526</v>
      </c>
      <c r="Z1151" s="3">
        <f>'Risk Analysis - S10'!V1152</f>
        <v>0.93638262713515164</v>
      </c>
      <c r="AA1151" s="3">
        <f>'Risk Analysis - S18'!V1152</f>
        <v>0.68134396205415471</v>
      </c>
      <c r="AB1151" s="3">
        <f>'Risk Analysis - S20'!V1152</f>
        <v>2.8414566710202602</v>
      </c>
    </row>
    <row r="1152" spans="24:28" x14ac:dyDescent="0.25">
      <c r="X1152" s="3">
        <v>1149</v>
      </c>
      <c r="Y1152" s="3">
        <f>'Risk Analysis - S01'!V1153</f>
        <v>0.20876721854099725</v>
      </c>
      <c r="Z1152" s="3">
        <f>'Risk Analysis - S10'!V1153</f>
        <v>0.35213692652092771</v>
      </c>
      <c r="AA1152" s="3">
        <f>'Risk Analysis - S18'!V1153</f>
        <v>0.40155287317676353</v>
      </c>
      <c r="AB1152" s="3">
        <f>'Risk Analysis - S20'!V1153</f>
        <v>1.4517351585672664</v>
      </c>
    </row>
    <row r="1153" spans="24:28" x14ac:dyDescent="0.25">
      <c r="X1153" s="3">
        <v>1150</v>
      </c>
      <c r="Y1153" s="3">
        <f>'Risk Analysis - S01'!V1154</f>
        <v>0.26942204357940913</v>
      </c>
      <c r="Z1153" s="3">
        <f>'Risk Analysis - S10'!V1154</f>
        <v>0.90776038710054718</v>
      </c>
      <c r="AA1153" s="3">
        <f>'Risk Analysis - S18'!V1154</f>
        <v>0.66193621754187004</v>
      </c>
      <c r="AB1153" s="3">
        <f>'Risk Analysis - S20'!V1154</f>
        <v>2.6407522867680715</v>
      </c>
    </row>
    <row r="1154" spans="24:28" x14ac:dyDescent="0.25">
      <c r="X1154" s="3">
        <v>1151</v>
      </c>
      <c r="Y1154" s="3">
        <f>'Risk Analysis - S01'!V1155</f>
        <v>0.21707460027530442</v>
      </c>
      <c r="Z1154" s="3">
        <f>'Risk Analysis - S10'!V1155</f>
        <v>0.40006361571657606</v>
      </c>
      <c r="AA1154" s="3">
        <f>'Risk Analysis - S18'!V1155</f>
        <v>0.36284406164795219</v>
      </c>
      <c r="AB1154" s="3">
        <f>'Risk Analysis - S20'!V1155</f>
        <v>0.81591627283210244</v>
      </c>
    </row>
    <row r="1155" spans="24:28" x14ac:dyDescent="0.25">
      <c r="X1155" s="3">
        <v>1152</v>
      </c>
      <c r="Y1155" s="3">
        <f>'Risk Analysis - S01'!V1156</f>
        <v>0.21356185149494189</v>
      </c>
      <c r="Z1155" s="3">
        <f>'Risk Analysis - S10'!V1156</f>
        <v>0.39038178117740779</v>
      </c>
      <c r="AA1155" s="3">
        <f>'Risk Analysis - S18'!V1156</f>
        <v>0.40715178672341612</v>
      </c>
      <c r="AB1155" s="3">
        <f>'Risk Analysis - S20'!V1156</f>
        <v>1.3823709652539802</v>
      </c>
    </row>
    <row r="1156" spans="24:28" x14ac:dyDescent="0.25">
      <c r="X1156" s="3">
        <v>1153</v>
      </c>
      <c r="Y1156" s="3">
        <f>'Risk Analysis - S01'!V1157</f>
        <v>0.21556302872884386</v>
      </c>
      <c r="Z1156" s="3">
        <f>'Risk Analysis - S10'!V1157</f>
        <v>0.40540059466774853</v>
      </c>
      <c r="AA1156" s="3">
        <f>'Risk Analysis - S18'!V1157</f>
        <v>0.40699722507038272</v>
      </c>
      <c r="AB1156" s="3">
        <f>'Risk Analysis - S20'!V1157</f>
        <v>1.3187055728077632</v>
      </c>
    </row>
    <row r="1157" spans="24:28" x14ac:dyDescent="0.25">
      <c r="X1157" s="3">
        <v>1154</v>
      </c>
      <c r="Y1157" s="3">
        <f>'Risk Analysis - S01'!V1158</f>
        <v>0.27221508488844581</v>
      </c>
      <c r="Z1157" s="3">
        <f>'Risk Analysis - S10'!V1158</f>
        <v>0.93746308665575506</v>
      </c>
      <c r="AA1157" s="3">
        <f>'Risk Analysis - S18'!V1158</f>
        <v>0.684795445914125</v>
      </c>
      <c r="AB1157" s="3">
        <f>'Risk Analysis - S20'!V1158</f>
        <v>2.9230997357689339</v>
      </c>
    </row>
    <row r="1158" spans="24:28" x14ac:dyDescent="0.25">
      <c r="X1158" s="3">
        <v>1155</v>
      </c>
      <c r="Y1158" s="3">
        <f>'Risk Analysis - S01'!V1159</f>
        <v>0.21059256853532954</v>
      </c>
      <c r="Z1158" s="3">
        <f>'Risk Analysis - S10'!V1159</f>
        <v>0.35675691296066536</v>
      </c>
      <c r="AA1158" s="3">
        <f>'Risk Analysis - S18'!V1159</f>
        <v>0.37744389933527039</v>
      </c>
      <c r="AB1158" s="3">
        <f>'Risk Analysis - S20'!V1159</f>
        <v>1.1159610888748042</v>
      </c>
    </row>
    <row r="1159" spans="24:28" x14ac:dyDescent="0.25">
      <c r="X1159" s="3">
        <v>1156</v>
      </c>
      <c r="Y1159" s="3">
        <f>'Risk Analysis - S01'!V1160</f>
        <v>0.29659038157402856</v>
      </c>
      <c r="Z1159" s="3">
        <f>'Risk Analysis - S10'!V1160</f>
        <v>1.1445683252236507</v>
      </c>
      <c r="AA1159" s="3">
        <f>'Risk Analysis - S18'!V1160</f>
        <v>0.74671547198241095</v>
      </c>
      <c r="AB1159" s="3">
        <f>'Risk Analysis - S20'!V1160</f>
        <v>2.2161344376025069</v>
      </c>
    </row>
    <row r="1160" spans="24:28" x14ac:dyDescent="0.25">
      <c r="X1160" s="3">
        <v>1157</v>
      </c>
      <c r="Y1160" s="3">
        <f>'Risk Analysis - S01'!V1161</f>
        <v>0.26081845934546999</v>
      </c>
      <c r="Z1160" s="3">
        <f>'Risk Analysis - S10'!V1161</f>
        <v>0.82238865324879207</v>
      </c>
      <c r="AA1160" s="3">
        <f>'Risk Analysis - S18'!V1161</f>
        <v>0.60768641636958709</v>
      </c>
      <c r="AB1160" s="3">
        <f>'Risk Analysis - S20'!V1161</f>
        <v>2.176113201463767</v>
      </c>
    </row>
    <row r="1161" spans="24:28" x14ac:dyDescent="0.25">
      <c r="X1161" s="3">
        <v>1158</v>
      </c>
      <c r="Y1161" s="3">
        <f>'Risk Analysis - S01'!V1162</f>
        <v>0.26332327924789711</v>
      </c>
      <c r="Z1161" s="3">
        <f>'Risk Analysis - S10'!V1162</f>
        <v>0.84186207551428383</v>
      </c>
      <c r="AA1161" s="3">
        <f>'Risk Analysis - S18'!V1162</f>
        <v>0.60927427395577971</v>
      </c>
      <c r="AB1161" s="3">
        <f>'Risk Analysis - S20'!V1162</f>
        <v>2.0361708245663395</v>
      </c>
    </row>
    <row r="1162" spans="24:28" x14ac:dyDescent="0.25">
      <c r="X1162" s="3">
        <v>1159</v>
      </c>
      <c r="Y1162" s="3">
        <f>'Risk Analysis - S01'!V1163</f>
        <v>0.22679378556245444</v>
      </c>
      <c r="Z1162" s="3">
        <f>'Risk Analysis - S10'!V1163</f>
        <v>0.50565846024133554</v>
      </c>
      <c r="AA1162" s="3">
        <f>'Risk Analysis - S18'!V1163</f>
        <v>0.4482915291810311</v>
      </c>
      <c r="AB1162" s="3">
        <f>'Risk Analysis - S20'!V1163</f>
        <v>1.4485022250035726</v>
      </c>
    </row>
    <row r="1163" spans="24:28" x14ac:dyDescent="0.25">
      <c r="X1163" s="3">
        <v>1160</v>
      </c>
      <c r="Y1163" s="3">
        <f>'Risk Analysis - S01'!V1164</f>
        <v>0.25951763645125436</v>
      </c>
      <c r="Z1163" s="3">
        <f>'Risk Analysis - S10'!V1164</f>
        <v>0.80789249754879122</v>
      </c>
      <c r="AA1163" s="3">
        <f>'Risk Analysis - S18'!V1164</f>
        <v>0.59529109578135764</v>
      </c>
      <c r="AB1163" s="3">
        <f>'Risk Analysis - S20'!V1164</f>
        <v>2.0338527119888696</v>
      </c>
    </row>
    <row r="1164" spans="24:28" x14ac:dyDescent="0.25">
      <c r="X1164" s="3">
        <v>1161</v>
      </c>
      <c r="Y1164" s="3">
        <f>'Risk Analysis - S01'!V1165</f>
        <v>0.24026734385810186</v>
      </c>
      <c r="Z1164" s="3">
        <f>'Risk Analysis - S10'!V1165</f>
        <v>0.65120891558623284</v>
      </c>
      <c r="AA1164" s="3">
        <f>'Risk Analysis - S18'!V1165</f>
        <v>0.56454422538123239</v>
      </c>
      <c r="AB1164" s="3">
        <f>'Risk Analysis - S20'!V1165</f>
        <v>2.7045628236460733</v>
      </c>
    </row>
    <row r="1165" spans="24:28" x14ac:dyDescent="0.25">
      <c r="X1165" s="3">
        <v>1162</v>
      </c>
      <c r="Y1165" s="3">
        <f>'Risk Analysis - S01'!V1166</f>
        <v>0.27161417897233248</v>
      </c>
      <c r="Z1165" s="3">
        <f>'Risk Analysis - S10'!V1166</f>
        <v>0.9241382151011639</v>
      </c>
      <c r="AA1165" s="3">
        <f>'Risk Analysis - S18'!V1166</f>
        <v>0.66157122865747364</v>
      </c>
      <c r="AB1165" s="3">
        <f>'Risk Analysis - S20'!V1166</f>
        <v>2.4611667376852502</v>
      </c>
    </row>
    <row r="1166" spans="24:28" x14ac:dyDescent="0.25">
      <c r="X1166" s="3">
        <v>1163</v>
      </c>
      <c r="Y1166" s="3">
        <f>'Risk Analysis - S01'!V1167</f>
        <v>0.38300743060060549</v>
      </c>
      <c r="Z1166" s="3">
        <f>'Risk Analysis - S10'!V1167</f>
        <v>1.9862274232165869</v>
      </c>
      <c r="AA1166" s="3">
        <f>'Risk Analysis - S18'!V1167</f>
        <v>1.2497993706314963</v>
      </c>
      <c r="AB1166" s="3">
        <f>'Risk Analysis - S20'!V1167</f>
        <v>7.3185462342183349</v>
      </c>
    </row>
    <row r="1167" spans="24:28" x14ac:dyDescent="0.25">
      <c r="X1167" s="3">
        <v>1164</v>
      </c>
      <c r="Y1167" s="3">
        <f>'Risk Analysis - S01'!V1168</f>
        <v>0.27024248167954995</v>
      </c>
      <c r="Z1167" s="3">
        <f>'Risk Analysis - S10'!V1168</f>
        <v>0.9175604156538183</v>
      </c>
      <c r="AA1167" s="3">
        <f>'Risk Analysis - S18'!V1168</f>
        <v>0.67148895752607918</v>
      </c>
      <c r="AB1167" s="3">
        <f>'Risk Analysis - S20'!V1168</f>
        <v>2.7847868743298272</v>
      </c>
    </row>
    <row r="1168" spans="24:28" x14ac:dyDescent="0.25">
      <c r="X1168" s="3">
        <v>1165</v>
      </c>
      <c r="Y1168" s="3">
        <f>'Risk Analysis - S01'!V1169</f>
        <v>0.34814192321704651</v>
      </c>
      <c r="Z1168" s="3">
        <f>'Risk Analysis - S10'!V1169</f>
        <v>1.6674474592414104</v>
      </c>
      <c r="AA1168" s="3">
        <f>'Risk Analysis - S18'!V1169</f>
        <v>1.1017170398620839</v>
      </c>
      <c r="AB1168" s="3">
        <f>'Risk Analysis - S20'!V1169</f>
        <v>7.0142061705127245</v>
      </c>
    </row>
    <row r="1169" spans="24:28" x14ac:dyDescent="0.25">
      <c r="X1169" s="3">
        <v>1166</v>
      </c>
      <c r="Y1169" s="3">
        <f>'Risk Analysis - S01'!V1170</f>
        <v>0.30362349041121589</v>
      </c>
      <c r="Z1169" s="3">
        <f>'Risk Analysis - S10'!V1170</f>
        <v>1.2205664827926344</v>
      </c>
      <c r="AA1169" s="3">
        <f>'Risk Analysis - S18'!V1170</f>
        <v>0.80745610315567917</v>
      </c>
      <c r="AB1169" s="3">
        <f>'Risk Analysis - S20'!V1170</f>
        <v>2.9851868530542052</v>
      </c>
    </row>
    <row r="1170" spans="24:28" x14ac:dyDescent="0.25">
      <c r="X1170" s="3">
        <v>1167</v>
      </c>
      <c r="Y1170" s="3">
        <f>'Risk Analysis - S01'!V1171</f>
        <v>0.27470689399843734</v>
      </c>
      <c r="Z1170" s="3">
        <f>'Risk Analysis - S10'!V1171</f>
        <v>0.96765888291569957</v>
      </c>
      <c r="AA1170" s="3">
        <f>'Risk Analysis - S18'!V1171</f>
        <v>0.71494771177053162</v>
      </c>
      <c r="AB1170" s="3">
        <f>'Risk Analysis - S20'!V1171</f>
        <v>3.4351536144101611</v>
      </c>
    </row>
    <row r="1171" spans="24:28" x14ac:dyDescent="0.25">
      <c r="X1171" s="3">
        <v>1168</v>
      </c>
      <c r="Y1171" s="3">
        <f>'Risk Analysis - S01'!V1172</f>
        <v>0.28209671089395677</v>
      </c>
      <c r="Z1171" s="3">
        <f>'Risk Analysis - S10'!V1172</f>
        <v>1.0173255406930519</v>
      </c>
      <c r="AA1171" s="3">
        <f>'Risk Analysis - S18'!V1172</f>
        <v>0.6990819999674629</v>
      </c>
      <c r="AB1171" s="3">
        <f>'Risk Analysis - S20'!V1172</f>
        <v>2.4171615381549052</v>
      </c>
    </row>
    <row r="1172" spans="24:28" x14ac:dyDescent="0.25">
      <c r="X1172" s="3">
        <v>1169</v>
      </c>
      <c r="Y1172" s="3">
        <f>'Risk Analysis - S01'!V1173</f>
        <v>0.29581533362585799</v>
      </c>
      <c r="Z1172" s="3">
        <f>'Risk Analysis - S10'!V1173</f>
        <v>1.1357179968785172</v>
      </c>
      <c r="AA1172" s="3">
        <f>'Risk Analysis - S18'!V1173</f>
        <v>0.73876703039578173</v>
      </c>
      <c r="AB1172" s="3">
        <f>'Risk Analysis - S20'!V1173</f>
        <v>2.1121469293412121</v>
      </c>
    </row>
    <row r="1173" spans="24:28" x14ac:dyDescent="0.25">
      <c r="X1173" s="3">
        <v>1170</v>
      </c>
      <c r="Y1173" s="3">
        <f>'Risk Analysis - S01'!V1174</f>
        <v>0.21471358715471414</v>
      </c>
      <c r="Z1173" s="3">
        <f>'Risk Analysis - S10'!V1174</f>
        <v>0.39820875431957414</v>
      </c>
      <c r="AA1173" s="3">
        <f>'Risk Analysis - S18'!V1174</f>
        <v>0.40490661440168713</v>
      </c>
      <c r="AB1173" s="3">
        <f>'Risk Analysis - S20'!V1174</f>
        <v>1.319243025711726</v>
      </c>
    </row>
    <row r="1174" spans="24:28" x14ac:dyDescent="0.25">
      <c r="X1174" s="3">
        <v>1171</v>
      </c>
      <c r="Y1174" s="3">
        <f>'Risk Analysis - S01'!V1175</f>
        <v>0.20098450936202919</v>
      </c>
      <c r="Z1174" s="3">
        <f>'Risk Analysis - S10'!V1175</f>
        <v>0.25877975507123552</v>
      </c>
      <c r="AA1174" s="3">
        <f>'Risk Analysis - S18'!V1175</f>
        <v>0.30989587242945055</v>
      </c>
      <c r="AB1174" s="3">
        <f>'Risk Analysis - S20'!V1175</f>
        <v>0.66440653589126208</v>
      </c>
    </row>
    <row r="1175" spans="24:28" x14ac:dyDescent="0.25">
      <c r="X1175" s="3">
        <v>1172</v>
      </c>
      <c r="Y1175" s="3">
        <f>'Risk Analysis - S01'!V1176</f>
        <v>0.21196757235227442</v>
      </c>
      <c r="Z1175" s="3">
        <f>'Risk Analysis - S10'!V1176</f>
        <v>0.37023684160813769</v>
      </c>
      <c r="AA1175" s="3">
        <f>'Risk Analysis - S18'!V1176</f>
        <v>0.38568110242652648</v>
      </c>
      <c r="AB1175" s="3">
        <f>'Risk Analysis - S20'!V1176</f>
        <v>1.1718062698982394</v>
      </c>
    </row>
    <row r="1176" spans="24:28" x14ac:dyDescent="0.25">
      <c r="X1176" s="3">
        <v>1173</v>
      </c>
      <c r="Y1176" s="3">
        <f>'Risk Analysis - S01'!V1177</f>
        <v>0.23030689389861217</v>
      </c>
      <c r="Z1176" s="3">
        <f>'Risk Analysis - S10'!V1177</f>
        <v>0.52988927646853179</v>
      </c>
      <c r="AA1176" s="3">
        <f>'Risk Analysis - S18'!V1177</f>
        <v>0.44238401599592875</v>
      </c>
      <c r="AB1176" s="3">
        <f>'Risk Analysis - S20'!V1177</f>
        <v>1.2366138859157894</v>
      </c>
    </row>
    <row r="1177" spans="24:28" x14ac:dyDescent="0.25">
      <c r="X1177" s="3">
        <v>1174</v>
      </c>
      <c r="Y1177" s="3">
        <f>'Risk Analysis - S01'!V1178</f>
        <v>0.24980160255460845</v>
      </c>
      <c r="Z1177" s="3">
        <f>'Risk Analysis - S10'!V1178</f>
        <v>0.73650773643940315</v>
      </c>
      <c r="AA1177" s="3">
        <f>'Risk Analysis - S18'!V1178</f>
        <v>0.60009098773936786</v>
      </c>
      <c r="AB1177" s="3">
        <f>'Risk Analysis - S20'!V1178</f>
        <v>2.7952282498263137</v>
      </c>
    </row>
    <row r="1178" spans="24:28" x14ac:dyDescent="0.25">
      <c r="X1178" s="3">
        <v>1175</v>
      </c>
      <c r="Y1178" s="3">
        <f>'Risk Analysis - S01'!V1179</f>
        <v>0.21545578608755775</v>
      </c>
      <c r="Z1178" s="3">
        <f>'Risk Analysis - S10'!V1179</f>
        <v>0.39838519088651009</v>
      </c>
      <c r="AA1178" s="3">
        <f>'Risk Analysis - S18'!V1179</f>
        <v>0.39061049057360137</v>
      </c>
      <c r="AB1178" s="3">
        <f>'Risk Analysis - S20'!V1179</f>
        <v>1.1316038058032412</v>
      </c>
    </row>
    <row r="1179" spans="24:28" x14ac:dyDescent="0.25">
      <c r="X1179" s="3">
        <v>1176</v>
      </c>
      <c r="Y1179" s="3">
        <f>'Risk Analysis - S01'!V1180</f>
        <v>0.25909674009458644</v>
      </c>
      <c r="Z1179" s="3">
        <f>'Risk Analysis - S10'!V1180</f>
        <v>0.79888560596773228</v>
      </c>
      <c r="AA1179" s="3">
        <f>'Risk Analysis - S18'!V1180</f>
        <v>0.57988548494358683</v>
      </c>
      <c r="AB1179" s="3">
        <f>'Risk Analysis - S20'!V1180</f>
        <v>1.7917221200028823</v>
      </c>
    </row>
    <row r="1180" spans="24:28" x14ac:dyDescent="0.25">
      <c r="X1180" s="3">
        <v>1177</v>
      </c>
      <c r="Y1180" s="3">
        <f>'Risk Analysis - S01'!V1181</f>
        <v>0.30864374079696338</v>
      </c>
      <c r="Z1180" s="3">
        <f>'Risk Analysis - S10'!V1181</f>
        <v>1.2722631089136898</v>
      </c>
      <c r="AA1180" s="3">
        <f>'Risk Analysis - S18'!V1181</f>
        <v>0.84407849615448804</v>
      </c>
      <c r="AB1180" s="3">
        <f>'Risk Analysis - S20'!V1181</f>
        <v>3.4294712317881184</v>
      </c>
    </row>
    <row r="1181" spans="24:28" x14ac:dyDescent="0.25">
      <c r="X1181" s="3">
        <v>1178</v>
      </c>
      <c r="Y1181" s="3">
        <f>'Risk Analysis - S01'!V1182</f>
        <v>0.3030059713867847</v>
      </c>
      <c r="Z1181" s="3">
        <f>'Risk Analysis - S10'!V1182</f>
        <v>1.2392769134769077</v>
      </c>
      <c r="AA1181" s="3">
        <f>'Risk Analysis - S18'!V1182</f>
        <v>0.86913121839032559</v>
      </c>
      <c r="AB1181" s="3">
        <f>'Risk Analysis - S20'!V1182</f>
        <v>4.852342141247135</v>
      </c>
    </row>
    <row r="1182" spans="24:28" x14ac:dyDescent="0.25">
      <c r="X1182" s="3">
        <v>1179</v>
      </c>
      <c r="Y1182" s="3">
        <f>'Risk Analysis - S01'!V1183</f>
        <v>0.27517008735800208</v>
      </c>
      <c r="Z1182" s="3">
        <f>'Risk Analysis - S10'!V1183</f>
        <v>0.95845683957118377</v>
      </c>
      <c r="AA1182" s="3">
        <f>'Risk Analysis - S18'!V1183</f>
        <v>0.68144291088388098</v>
      </c>
      <c r="AB1182" s="3">
        <f>'Risk Analysis - S20'!V1183</f>
        <v>2.602545567834234</v>
      </c>
    </row>
    <row r="1183" spans="24:28" x14ac:dyDescent="0.25">
      <c r="X1183" s="3">
        <v>1180</v>
      </c>
      <c r="Y1183" s="3">
        <f>'Risk Analysis - S01'!V1184</f>
        <v>0.21327397394469028</v>
      </c>
      <c r="Z1183" s="3">
        <f>'Risk Analysis - S10'!V1184</f>
        <v>0.3858702607646653</v>
      </c>
      <c r="AA1183" s="3">
        <f>'Risk Analysis - S18'!V1184</f>
        <v>0.40096768926674081</v>
      </c>
      <c r="AB1183" s="3">
        <f>'Risk Analysis - S20'!V1184</f>
        <v>1.3142807117210227</v>
      </c>
    </row>
    <row r="1184" spans="24:28" x14ac:dyDescent="0.25">
      <c r="X1184" s="3">
        <v>1181</v>
      </c>
      <c r="Y1184" s="3">
        <f>'Risk Analysis - S01'!V1185</f>
        <v>0.24552103577174525</v>
      </c>
      <c r="Z1184" s="3">
        <f>'Risk Analysis - S10'!V1185</f>
        <v>0.67170097601000989</v>
      </c>
      <c r="AA1184" s="3">
        <f>'Risk Analysis - S18'!V1185</f>
        <v>0.51414773156265403</v>
      </c>
      <c r="AB1184" s="3">
        <f>'Risk Analysis - S20'!V1185</f>
        <v>1.5200730458553919</v>
      </c>
    </row>
    <row r="1185" spans="24:28" x14ac:dyDescent="0.25">
      <c r="X1185" s="3">
        <v>1182</v>
      </c>
      <c r="Y1185" s="3">
        <f>'Risk Analysis - S01'!V1186</f>
        <v>0.31016290645173394</v>
      </c>
      <c r="Z1185" s="3">
        <f>'Risk Analysis - S10'!V1186</f>
        <v>1.2980358462618724</v>
      </c>
      <c r="AA1185" s="3">
        <f>'Risk Analysis - S18'!V1186</f>
        <v>0.88189977524239804</v>
      </c>
      <c r="AB1185" s="3">
        <f>'Risk Analysis - S20'!V1186</f>
        <v>4.3727814804692855</v>
      </c>
    </row>
    <row r="1186" spans="24:28" x14ac:dyDescent="0.25">
      <c r="X1186" s="3">
        <v>1183</v>
      </c>
      <c r="Y1186" s="3">
        <f>'Risk Analysis - S01'!V1187</f>
        <v>0.24857643816265318</v>
      </c>
      <c r="Z1186" s="3">
        <f>'Risk Analysis - S10'!V1187</f>
        <v>0.71212673062219789</v>
      </c>
      <c r="AA1186" s="3">
        <f>'Risk Analysis - S18'!V1187</f>
        <v>0.560096184286756</v>
      </c>
      <c r="AB1186" s="3">
        <f>'Risk Analysis - S20'!V1187</f>
        <v>2.0928747751901988</v>
      </c>
    </row>
    <row r="1187" spans="24:28" x14ac:dyDescent="0.25">
      <c r="X1187" s="3">
        <v>1184</v>
      </c>
      <c r="Y1187" s="3">
        <f>'Risk Analysis - S01'!V1188</f>
        <v>0.25074801169959587</v>
      </c>
      <c r="Z1187" s="3">
        <f>'Risk Analysis - S10'!V1188</f>
        <v>0.7383026309927907</v>
      </c>
      <c r="AA1187" s="3">
        <f>'Risk Analysis - S18'!V1188</f>
        <v>0.586005757303802</v>
      </c>
      <c r="AB1187" s="3">
        <f>'Risk Analysis - S20'!V1188</f>
        <v>2.4397813876295236</v>
      </c>
    </row>
    <row r="1188" spans="24:28" x14ac:dyDescent="0.25">
      <c r="X1188" s="3">
        <v>1185</v>
      </c>
      <c r="Y1188" s="3">
        <f>'Risk Analysis - S01'!V1189</f>
        <v>0.20313863377651972</v>
      </c>
      <c r="Z1188" s="3">
        <f>'Risk Analysis - S10'!V1189</f>
        <v>0.27866723737066457</v>
      </c>
      <c r="AA1188" s="3">
        <f>'Risk Analysis - S18'!V1189</f>
        <v>0.31955191649703724</v>
      </c>
      <c r="AB1188" s="3">
        <f>'Risk Analysis - S20'!V1189</f>
        <v>0.71483014239909537</v>
      </c>
    </row>
    <row r="1189" spans="24:28" x14ac:dyDescent="0.25">
      <c r="X1189" s="3">
        <v>1186</v>
      </c>
      <c r="Y1189" s="3">
        <f>'Risk Analysis - S01'!V1190</f>
        <v>0.25569103001263854</v>
      </c>
      <c r="Z1189" s="3">
        <f>'Risk Analysis - S10'!V1190</f>
        <v>0.78354079937633758</v>
      </c>
      <c r="AA1189" s="3">
        <f>'Risk Analysis - S18'!V1190</f>
        <v>0.60711478651987316</v>
      </c>
      <c r="AB1189" s="3">
        <f>'Risk Analysis - S20'!V1190</f>
        <v>2.5211393124979997</v>
      </c>
    </row>
    <row r="1190" spans="24:28" x14ac:dyDescent="0.25">
      <c r="X1190" s="3">
        <v>1187</v>
      </c>
      <c r="Y1190" s="3">
        <f>'Risk Analysis - S01'!V1191</f>
        <v>0.26743763114275559</v>
      </c>
      <c r="Z1190" s="3">
        <f>'Risk Analysis - S10'!V1191</f>
        <v>0.88226908271819682</v>
      </c>
      <c r="AA1190" s="3">
        <f>'Risk Analysis - S18'!V1191</f>
        <v>0.63411136394070033</v>
      </c>
      <c r="AB1190" s="3">
        <f>'Risk Analysis - S20'!V1191</f>
        <v>2.21921006437905</v>
      </c>
    </row>
    <row r="1191" spans="24:28" x14ac:dyDescent="0.25">
      <c r="X1191" s="3">
        <v>1188</v>
      </c>
      <c r="Y1191" s="3">
        <f>'Risk Analysis - S01'!V1192</f>
        <v>0.27526018014479364</v>
      </c>
      <c r="Z1191" s="3">
        <f>'Risk Analysis - S10'!V1192</f>
        <v>0.95721653120198547</v>
      </c>
      <c r="AA1191" s="3">
        <f>'Risk Analysis - S18'!V1192</f>
        <v>0.67637677126357754</v>
      </c>
      <c r="AB1191" s="3">
        <f>'Risk Analysis - S20'!V1192</f>
        <v>2.4863450391530275</v>
      </c>
    </row>
    <row r="1192" spans="24:28" x14ac:dyDescent="0.25">
      <c r="X1192" s="3">
        <v>1189</v>
      </c>
      <c r="Y1192" s="3">
        <f>'Risk Analysis - S01'!V1193</f>
        <v>0.29860454894496058</v>
      </c>
      <c r="Z1192" s="3">
        <f>'Risk Analysis - S10'!V1193</f>
        <v>1.1650387972529213</v>
      </c>
      <c r="AA1192" s="3">
        <f>'Risk Analysis - S18'!V1193</f>
        <v>0.76069419272589345</v>
      </c>
      <c r="AB1192" s="3">
        <f>'Risk Analysis - S20'!V1193</f>
        <v>2.3461560648820896</v>
      </c>
    </row>
    <row r="1193" spans="24:28" x14ac:dyDescent="0.25">
      <c r="X1193" s="3">
        <v>1190</v>
      </c>
      <c r="Y1193" s="3">
        <f>'Risk Analysis - S01'!V1194</f>
        <v>0.22445445611297132</v>
      </c>
      <c r="Z1193" s="3">
        <f>'Risk Analysis - S10'!V1194</f>
        <v>0.47577511010433221</v>
      </c>
      <c r="AA1193" s="3">
        <f>'Risk Analysis - S18'!V1194</f>
        <v>0.41593135002309184</v>
      </c>
      <c r="AB1193" s="3">
        <f>'Risk Analysis - S20'!V1194</f>
        <v>1.1363725163034806</v>
      </c>
    </row>
    <row r="1194" spans="24:28" x14ac:dyDescent="0.25">
      <c r="X1194" s="3">
        <v>1191</v>
      </c>
      <c r="Y1194" s="3">
        <f>'Risk Analysis - S01'!V1195</f>
        <v>0.2622192712696465</v>
      </c>
      <c r="Z1194" s="3">
        <f>'Risk Analysis - S10'!V1195</f>
        <v>0.83255415159438895</v>
      </c>
      <c r="AA1194" s="3">
        <f>'Risk Analysis - S18'!V1195</f>
        <v>0.60666065952368742</v>
      </c>
      <c r="AB1194" s="3">
        <f>'Risk Analysis - S20'!V1195</f>
        <v>2.0623300494234589</v>
      </c>
    </row>
    <row r="1195" spans="24:28" x14ac:dyDescent="0.25">
      <c r="X1195" s="3">
        <v>1192</v>
      </c>
      <c r="Y1195" s="3">
        <f>'Risk Analysis - S01'!V1196</f>
        <v>0.36045834795601284</v>
      </c>
      <c r="Z1195" s="3">
        <f>'Risk Analysis - S10'!V1196</f>
        <v>1.760916050137121</v>
      </c>
      <c r="AA1195" s="3">
        <f>'Risk Analysis - S18'!V1196</f>
        <v>1.1034952829395746</v>
      </c>
      <c r="AB1195" s="3">
        <f>'Risk Analysis - S20'!V1196</f>
        <v>5.0415057213506431</v>
      </c>
    </row>
    <row r="1196" spans="24:28" x14ac:dyDescent="0.25">
      <c r="X1196" s="3">
        <v>1193</v>
      </c>
      <c r="Y1196" s="3">
        <f>'Risk Analysis - S01'!V1197</f>
        <v>0.24122965596208792</v>
      </c>
      <c r="Z1196" s="3">
        <f>'Risk Analysis - S10'!V1197</f>
        <v>0.64128762769790426</v>
      </c>
      <c r="AA1196" s="3">
        <f>'Risk Analysis - S18'!V1197</f>
        <v>0.51921354200401615</v>
      </c>
      <c r="AB1196" s="3">
        <f>'Risk Analysis - S20'!V1197</f>
        <v>1.8195679461712972</v>
      </c>
    </row>
    <row r="1197" spans="24:28" x14ac:dyDescent="0.25">
      <c r="X1197" s="3">
        <v>1194</v>
      </c>
      <c r="Y1197" s="3">
        <f>'Risk Analysis - S01'!V1198</f>
        <v>0.26343761694924017</v>
      </c>
      <c r="Z1197" s="3">
        <f>'Risk Analysis - S10'!V1198</f>
        <v>0.84938473317106389</v>
      </c>
      <c r="AA1197" s="3">
        <f>'Risk Analysis - S18'!V1198</f>
        <v>0.62685897425222203</v>
      </c>
      <c r="AB1197" s="3">
        <f>'Risk Analysis - S20'!V1198</f>
        <v>2.3645807360150188</v>
      </c>
    </row>
    <row r="1198" spans="24:28" x14ac:dyDescent="0.25">
      <c r="X1198" s="3">
        <v>1195</v>
      </c>
      <c r="Y1198" s="3">
        <f>'Risk Analysis - S01'!V1199</f>
        <v>0.25716586255359747</v>
      </c>
      <c r="Z1198" s="3">
        <f>'Risk Analysis - S10'!V1199</f>
        <v>0.79034573629792215</v>
      </c>
      <c r="AA1198" s="3">
        <f>'Risk Analysis - S18'!V1199</f>
        <v>0.59574537178161646</v>
      </c>
      <c r="AB1198" s="3">
        <f>'Risk Analysis - S20'!V1199</f>
        <v>2.1974249411098725</v>
      </c>
    </row>
    <row r="1199" spans="24:28" x14ac:dyDescent="0.25">
      <c r="X1199" s="3">
        <v>1196</v>
      </c>
      <c r="Y1199" s="3">
        <f>'Risk Analysis - S01'!V1200</f>
        <v>0.27670399529278311</v>
      </c>
      <c r="Z1199" s="3">
        <f>'Risk Analysis - S10'!V1200</f>
        <v>0.96681674191298783</v>
      </c>
      <c r="AA1199" s="3">
        <f>'Risk Analysis - S18'!V1200</f>
        <v>0.67300342237237398</v>
      </c>
      <c r="AB1199" s="3">
        <f>'Risk Analysis - S20'!V1200</f>
        <v>2.3024123108109031</v>
      </c>
    </row>
    <row r="1200" spans="24:28" x14ac:dyDescent="0.25">
      <c r="X1200" s="3">
        <v>1197</v>
      </c>
      <c r="Y1200" s="3">
        <f>'Risk Analysis - S01'!V1201</f>
        <v>0.23298187098792211</v>
      </c>
      <c r="Z1200" s="3">
        <f>'Risk Analysis - S10'!V1201</f>
        <v>0.55872093612537987</v>
      </c>
      <c r="AA1200" s="3">
        <f>'Risk Analysis - S18'!V1201</f>
        <v>0.46529204238283489</v>
      </c>
      <c r="AB1200" s="3">
        <f>'Risk Analysis - S20'!V1201</f>
        <v>1.4210427585218894</v>
      </c>
    </row>
    <row r="1201" spans="24:28" x14ac:dyDescent="0.25">
      <c r="X1201" s="3">
        <v>1198</v>
      </c>
      <c r="Y1201" s="3">
        <f>'Risk Analysis - S01'!V1202</f>
        <v>0.26846785373625648</v>
      </c>
      <c r="Z1201" s="3">
        <f>'Risk Analysis - S10'!V1202</f>
        <v>0.88379577250045604</v>
      </c>
      <c r="AA1201" s="3">
        <f>'Risk Analysis - S18'!V1202</f>
        <v>0.61765110948009116</v>
      </c>
      <c r="AB1201" s="3">
        <f>'Risk Analysis - S20'!V1202</f>
        <v>1.8419088605598608</v>
      </c>
    </row>
    <row r="1202" spans="24:28" x14ac:dyDescent="0.25">
      <c r="X1202" s="3">
        <v>1199</v>
      </c>
      <c r="Y1202" s="3">
        <f>'Risk Analysis - S01'!V1203</f>
        <v>0.23818996892562733</v>
      </c>
      <c r="Z1202" s="3">
        <f>'Risk Analysis - S10'!V1203</f>
        <v>0.61949915492296181</v>
      </c>
      <c r="AA1202" s="3">
        <f>'Risk Analysis - S18'!V1203</f>
        <v>0.52215244840612651</v>
      </c>
      <c r="AB1202" s="3">
        <f>'Risk Analysis - S20'!V1203</f>
        <v>2.0319725737263918</v>
      </c>
    </row>
    <row r="1203" spans="24:28" x14ac:dyDescent="0.25">
      <c r="X1203" s="3">
        <v>1200</v>
      </c>
      <c r="Y1203" s="3">
        <f>'Risk Analysis - S01'!V1204</f>
        <v>0.3408085270115298</v>
      </c>
      <c r="Z1203" s="3">
        <f>'Risk Analysis - S10'!V1204</f>
        <v>1.5716611116478101</v>
      </c>
      <c r="AA1203" s="3">
        <f>'Risk Analysis - S18'!V1204</f>
        <v>0.99471077318307688</v>
      </c>
      <c r="AB1203" s="3">
        <f>'Risk Analysis - S20'!V1204</f>
        <v>4.0585927496469081</v>
      </c>
    </row>
    <row r="1204" spans="24:28" x14ac:dyDescent="0.25">
      <c r="X1204" s="3">
        <v>1201</v>
      </c>
      <c r="Y1204" s="3">
        <f>'Risk Analysis - S01'!V1205</f>
        <v>0.26682081078067826</v>
      </c>
      <c r="Z1204" s="3">
        <f>'Risk Analysis - S10'!V1205</f>
        <v>0.89019368698656631</v>
      </c>
      <c r="AA1204" s="3">
        <f>'Risk Analysis - S18'!V1205</f>
        <v>0.66729944591142754</v>
      </c>
      <c r="AB1204" s="3">
        <f>'Risk Analysis - S20'!V1205</f>
        <v>2.9713002879417525</v>
      </c>
    </row>
    <row r="1205" spans="24:28" x14ac:dyDescent="0.25">
      <c r="X1205" s="3">
        <v>1202</v>
      </c>
      <c r="Y1205" s="3">
        <f>'Risk Analysis - S01'!V1206</f>
        <v>0.20910608525720498</v>
      </c>
      <c r="Z1205" s="3">
        <f>'Risk Analysis - S10'!V1206</f>
        <v>0.35923177525546779</v>
      </c>
      <c r="AA1205" s="3">
        <f>'Risk Analysis - S18'!V1206</f>
        <v>0.41354246743528739</v>
      </c>
      <c r="AB1205" s="3">
        <f>'Risk Analysis - S20'!V1206</f>
        <v>1.6042066322805029</v>
      </c>
    </row>
    <row r="1206" spans="24:28" x14ac:dyDescent="0.25">
      <c r="X1206" s="3">
        <v>1203</v>
      </c>
      <c r="Y1206" s="3">
        <f>'Risk Analysis - S01'!V1207</f>
        <v>0.23061233088331184</v>
      </c>
      <c r="Z1206" s="3">
        <f>'Risk Analysis - S10'!V1207</f>
        <v>0.53002768580552218</v>
      </c>
      <c r="AA1206" s="3">
        <f>'Risk Analysis - S18'!V1207</f>
        <v>0.43667443921886429</v>
      </c>
      <c r="AB1206" s="3">
        <f>'Risk Analysis - S20'!V1207</f>
        <v>1.1571513246062681</v>
      </c>
    </row>
    <row r="1207" spans="24:28" x14ac:dyDescent="0.25">
      <c r="X1207" s="3">
        <v>1204</v>
      </c>
      <c r="Y1207" s="3">
        <f>'Risk Analysis - S01'!V1208</f>
        <v>0.32022261838239996</v>
      </c>
      <c r="Z1207" s="3">
        <f>'Risk Analysis - S10'!V1208</f>
        <v>1.3805785011422202</v>
      </c>
      <c r="AA1207" s="3">
        <f>'Risk Analysis - S18'!V1208</f>
        <v>0.8997196780785881</v>
      </c>
      <c r="AB1207" s="3">
        <f>'Risk Analysis - S20'!V1208</f>
        <v>3.7021844755538167</v>
      </c>
    </row>
    <row r="1208" spans="24:28" x14ac:dyDescent="0.25">
      <c r="X1208" s="3">
        <v>1205</v>
      </c>
      <c r="Y1208" s="3">
        <f>'Risk Analysis - S01'!V1209</f>
        <v>0.28515163061625148</v>
      </c>
      <c r="Z1208" s="3">
        <f>'Risk Analysis - S10'!V1209</f>
        <v>1.048968311813125</v>
      </c>
      <c r="AA1208" s="3">
        <f>'Risk Analysis - S18'!V1209</f>
        <v>0.72185415248959062</v>
      </c>
      <c r="AB1208" s="3">
        <f>'Risk Analysis - S20'!V1209</f>
        <v>2.6604202414294789</v>
      </c>
    </row>
    <row r="1209" spans="24:28" x14ac:dyDescent="0.25">
      <c r="X1209" s="3">
        <v>1206</v>
      </c>
      <c r="Y1209" s="3">
        <f>'Risk Analysis - S01'!V1210</f>
        <v>0.25101868369016994</v>
      </c>
      <c r="Z1209" s="3">
        <f>'Risk Analysis - S10'!V1210</f>
        <v>0.75150412699042057</v>
      </c>
      <c r="AA1209" s="3">
        <f>'Risk Analysis - S18'!V1210</f>
        <v>0.61547243482139813</v>
      </c>
      <c r="AB1209" s="3">
        <f>'Risk Analysis - S20'!V1210</f>
        <v>3.0442291797190162</v>
      </c>
    </row>
    <row r="1210" spans="24:28" x14ac:dyDescent="0.25">
      <c r="X1210" s="3">
        <v>1207</v>
      </c>
      <c r="Y1210" s="3">
        <f>'Risk Analysis - S01'!V1211</f>
        <v>0.29676561446098054</v>
      </c>
      <c r="Z1210" s="3">
        <f>'Risk Analysis - S10'!V1211</f>
        <v>1.1505300698451255</v>
      </c>
      <c r="AA1210" s="3">
        <f>'Risk Analysis - S18'!V1211</f>
        <v>0.75896840209514094</v>
      </c>
      <c r="AB1210" s="3">
        <f>'Risk Analysis - S20'!V1211</f>
        <v>2.4731647213276902</v>
      </c>
    </row>
    <row r="1211" spans="24:28" x14ac:dyDescent="0.25">
      <c r="X1211" s="3">
        <v>1208</v>
      </c>
      <c r="Y1211" s="3">
        <f>'Risk Analysis - S01'!V1212</f>
        <v>0.22260373436680758</v>
      </c>
      <c r="Z1211" s="3">
        <f>'Risk Analysis - S10'!V1212</f>
        <v>0.46971022644015253</v>
      </c>
      <c r="AA1211" s="3">
        <f>'Risk Analysis - S18'!V1212</f>
        <v>0.43673061765903598</v>
      </c>
      <c r="AB1211" s="3">
        <f>'Risk Analysis - S20'!V1212</f>
        <v>1.4564725964701335</v>
      </c>
    </row>
    <row r="1212" spans="24:28" x14ac:dyDescent="0.25">
      <c r="X1212" s="3">
        <v>1209</v>
      </c>
      <c r="Y1212" s="3">
        <f>'Risk Analysis - S01'!V1213</f>
        <v>0.25668810908545925</v>
      </c>
      <c r="Z1212" s="3">
        <f>'Risk Analysis - S10'!V1213</f>
        <v>0.78995053804480742</v>
      </c>
      <c r="AA1212" s="3">
        <f>'Risk Analysis - S18'!V1213</f>
        <v>0.60420433197276513</v>
      </c>
      <c r="AB1212" s="3">
        <f>'Risk Analysis - S20'!V1213</f>
        <v>2.392879648920109</v>
      </c>
    </row>
    <row r="1213" spans="24:28" x14ac:dyDescent="0.25">
      <c r="X1213" s="3">
        <v>1210</v>
      </c>
      <c r="Y1213" s="3">
        <f>'Risk Analysis - S01'!V1214</f>
        <v>0.21240795452313771</v>
      </c>
      <c r="Z1213" s="3">
        <f>'Risk Analysis - S10'!V1214</f>
        <v>0.37554223777300233</v>
      </c>
      <c r="AA1213" s="3">
        <f>'Risk Analysis - S18'!V1214</f>
        <v>0.39092769988757631</v>
      </c>
      <c r="AB1213" s="3">
        <f>'Risk Analysis - S20'!V1214</f>
        <v>1.2197211228414908</v>
      </c>
    </row>
    <row r="1214" spans="24:28" x14ac:dyDescent="0.25">
      <c r="X1214" s="3">
        <v>1211</v>
      </c>
      <c r="Y1214" s="3">
        <f>'Risk Analysis - S01'!V1215</f>
        <v>0.22653646618730741</v>
      </c>
      <c r="Z1214" s="3">
        <f>'Risk Analysis - S10'!V1215</f>
        <v>0.52441058856781197</v>
      </c>
      <c r="AA1214" s="3">
        <f>'Risk Analysis - S18'!V1215</f>
        <v>0.50291256508059001</v>
      </c>
      <c r="AB1214" s="3">
        <f>'Risk Analysis - S20'!V1215</f>
        <v>2.3187969890731517</v>
      </c>
    </row>
    <row r="1215" spans="24:28" x14ac:dyDescent="0.25">
      <c r="X1215" s="3">
        <v>1212</v>
      </c>
      <c r="Y1215" s="3">
        <f>'Risk Analysis - S01'!V1216</f>
        <v>0.22630739105147155</v>
      </c>
      <c r="Z1215" s="3">
        <f>'Risk Analysis - S10'!V1216</f>
        <v>0.49316386049182886</v>
      </c>
      <c r="AA1215" s="3">
        <f>'Risk Analysis - S18'!V1216</f>
        <v>0.42498155495995699</v>
      </c>
      <c r="AB1215" s="3">
        <f>'Risk Analysis - S20'!V1216</f>
        <v>1.1764590934814576</v>
      </c>
    </row>
    <row r="1216" spans="24:28" x14ac:dyDescent="0.25">
      <c r="X1216" s="3">
        <v>1213</v>
      </c>
      <c r="Y1216" s="3">
        <f>'Risk Analysis - S01'!V1217</f>
        <v>0.33713513141547358</v>
      </c>
      <c r="Z1216" s="3">
        <f>'Risk Analysis - S10'!V1217</f>
        <v>1.5501717198133047</v>
      </c>
      <c r="AA1216" s="3">
        <f>'Risk Analysis - S18'!V1217</f>
        <v>1.0110432973339099</v>
      </c>
      <c r="AB1216" s="3">
        <f>'Risk Analysis - S20'!V1217</f>
        <v>5.1362890451925312</v>
      </c>
    </row>
    <row r="1217" spans="24:28" x14ac:dyDescent="0.25">
      <c r="X1217" s="3">
        <v>1214</v>
      </c>
      <c r="Y1217" s="3">
        <f>'Risk Analysis - S01'!V1218</f>
        <v>0.29693779125107456</v>
      </c>
      <c r="Z1217" s="3">
        <f>'Risk Analysis - S10'!V1218</f>
        <v>1.1509748029582709</v>
      </c>
      <c r="AA1217" s="3">
        <f>'Risk Analysis - S18'!V1218</f>
        <v>0.75671794460853958</v>
      </c>
      <c r="AB1217" s="3">
        <f>'Risk Analysis - S20'!V1218</f>
        <v>2.4067166648243203</v>
      </c>
    </row>
    <row r="1218" spans="24:28" x14ac:dyDescent="0.25">
      <c r="X1218" s="3">
        <v>1215</v>
      </c>
      <c r="Y1218" s="3">
        <f>'Risk Analysis - S01'!V1219</f>
        <v>0.35220429253580887</v>
      </c>
      <c r="Z1218" s="3">
        <f>'Risk Analysis - S10'!V1219</f>
        <v>1.7118028906295082</v>
      </c>
      <c r="AA1218" s="3">
        <f>'Risk Analysis - S18'!V1219</f>
        <v>1.1380113432544852</v>
      </c>
      <c r="AB1218" s="3">
        <f>'Risk Analysis - S20'!V1219</f>
        <v>7.9381128305199811</v>
      </c>
    </row>
    <row r="1219" spans="24:28" x14ac:dyDescent="0.25">
      <c r="X1219" s="3">
        <v>1216</v>
      </c>
      <c r="Y1219" s="3">
        <f>'Risk Analysis - S01'!V1220</f>
        <v>0.22681027642976784</v>
      </c>
      <c r="Z1219" s="3">
        <f>'Risk Analysis - S10'!V1220</f>
        <v>0.49838129388055341</v>
      </c>
      <c r="AA1219" s="3">
        <f>'Risk Analysis - S18'!V1220</f>
        <v>0.4287527910702516</v>
      </c>
      <c r="AB1219" s="3">
        <f>'Risk Analysis - S20'!V1220</f>
        <v>1.2027587355754681</v>
      </c>
    </row>
    <row r="1220" spans="24:28" x14ac:dyDescent="0.25">
      <c r="X1220" s="3">
        <v>1217</v>
      </c>
      <c r="Y1220" s="3">
        <f>'Risk Analysis - S01'!V1221</f>
        <v>0.32433757866182289</v>
      </c>
      <c r="Z1220" s="3">
        <f>'Risk Analysis - S10'!V1221</f>
        <v>1.4122025974374106</v>
      </c>
      <c r="AA1220" s="3">
        <f>'Risk Analysis - S18'!V1221</f>
        <v>0.90135895907701424</v>
      </c>
      <c r="AB1220" s="3">
        <f>'Risk Analysis - S20'!V1221</f>
        <v>3.2682357320269544</v>
      </c>
    </row>
    <row r="1221" spans="24:28" x14ac:dyDescent="0.25">
      <c r="X1221" s="3">
        <v>1218</v>
      </c>
      <c r="Y1221" s="3">
        <f>'Risk Analysis - S01'!V1222</f>
        <v>0.34122598117644498</v>
      </c>
      <c r="Z1221" s="3">
        <f>'Risk Analysis - S10'!V1222</f>
        <v>1.5877449221299356</v>
      </c>
      <c r="AA1221" s="3">
        <f>'Risk Analysis - S18'!V1222</f>
        <v>1.0288669653051239</v>
      </c>
      <c r="AB1221" s="3">
        <f>'Risk Analysis - S20'!V1222</f>
        <v>5.1866583911995603</v>
      </c>
    </row>
    <row r="1222" spans="24:28" x14ac:dyDescent="0.25">
      <c r="X1222" s="3">
        <v>1219</v>
      </c>
      <c r="Y1222" s="3">
        <f>'Risk Analysis - S01'!V1223</f>
        <v>0.26072715348194275</v>
      </c>
      <c r="Z1222" s="3">
        <f>'Risk Analysis - S10'!V1223</f>
        <v>0.82750043284313413</v>
      </c>
      <c r="AA1222" s="3">
        <f>'Risk Analysis - S18'!V1223</f>
        <v>0.62299684892290774</v>
      </c>
      <c r="AB1222" s="3">
        <f>'Risk Analysis - S20'!V1223</f>
        <v>2.4830709977324044</v>
      </c>
    </row>
    <row r="1223" spans="24:28" x14ac:dyDescent="0.25">
      <c r="X1223" s="3">
        <v>1220</v>
      </c>
      <c r="Y1223" s="3">
        <f>'Risk Analysis - S01'!V1224</f>
        <v>0.24153672571334125</v>
      </c>
      <c r="Z1223" s="3">
        <f>'Risk Analysis - S10'!V1224</f>
        <v>0.67426948600777292</v>
      </c>
      <c r="AA1223" s="3">
        <f>'Risk Analysis - S18'!V1224</f>
        <v>0.60017379733293641</v>
      </c>
      <c r="AB1223" s="3">
        <f>'Risk Analysis - S20'!V1224</f>
        <v>3.4094994187979268</v>
      </c>
    </row>
    <row r="1224" spans="24:28" x14ac:dyDescent="0.25">
      <c r="X1224" s="3">
        <v>1221</v>
      </c>
      <c r="Y1224" s="3">
        <f>'Risk Analysis - S01'!V1225</f>
        <v>0.25837261425715069</v>
      </c>
      <c r="Z1224" s="3">
        <f>'Risk Analysis - S10'!V1225</f>
        <v>0.79992167575565332</v>
      </c>
      <c r="AA1224" s="3">
        <f>'Risk Analysis - S18'!V1225</f>
        <v>0.59702300011324061</v>
      </c>
      <c r="AB1224" s="3">
        <f>'Risk Analysis - S20'!V1225</f>
        <v>2.140992347649882</v>
      </c>
    </row>
    <row r="1225" spans="24:28" x14ac:dyDescent="0.25">
      <c r="X1225" s="3">
        <v>1222</v>
      </c>
      <c r="Y1225" s="3">
        <f>'Risk Analysis - S01'!V1226</f>
        <v>0.25438630793594513</v>
      </c>
      <c r="Z1225" s="3">
        <f>'Risk Analysis - S10'!V1226</f>
        <v>0.74633104829147756</v>
      </c>
      <c r="AA1225" s="3">
        <f>'Risk Analysis - S18'!V1226</f>
        <v>0.53483616835316494</v>
      </c>
      <c r="AB1225" s="3">
        <f>'Risk Analysis - S20'!V1226</f>
        <v>1.3602765693876289</v>
      </c>
    </row>
    <row r="1226" spans="24:28" x14ac:dyDescent="0.25">
      <c r="X1226" s="3">
        <v>1223</v>
      </c>
      <c r="Y1226" s="3">
        <f>'Risk Analysis - S01'!V1227</f>
        <v>0.25148307971517525</v>
      </c>
      <c r="Z1226" s="3">
        <f>'Risk Analysis - S10'!V1227</f>
        <v>0.74642401887520637</v>
      </c>
      <c r="AA1226" s="3">
        <f>'Risk Analysis - S18'!V1227</f>
        <v>0.59282507062970247</v>
      </c>
      <c r="AB1226" s="3">
        <f>'Risk Analysis - S20'!V1227</f>
        <v>2.5257219254965286</v>
      </c>
    </row>
    <row r="1227" spans="24:28" x14ac:dyDescent="0.25">
      <c r="X1227" s="3">
        <v>1224</v>
      </c>
      <c r="Y1227" s="3">
        <f>'Risk Analysis - S01'!V1228</f>
        <v>0.40365117417710616</v>
      </c>
      <c r="Z1227" s="3">
        <f>'Risk Analysis - S10'!V1228</f>
        <v>2.1794323327949576</v>
      </c>
      <c r="AA1227" s="3">
        <f>'Risk Analysis - S18'!V1228</f>
        <v>1.3492427485653073</v>
      </c>
      <c r="AB1227" s="3">
        <f>'Risk Analysis - S20'!V1228</f>
        <v>8.0081340563444687</v>
      </c>
    </row>
    <row r="1228" spans="24:28" x14ac:dyDescent="0.25">
      <c r="X1228" s="3">
        <v>1225</v>
      </c>
      <c r="Y1228" s="3">
        <f>'Risk Analysis - S01'!V1229</f>
        <v>0.20241997466890754</v>
      </c>
      <c r="Z1228" s="3">
        <f>'Risk Analysis - S10'!V1229</f>
        <v>0.27073436095775683</v>
      </c>
      <c r="AA1228" s="3">
        <f>'Risk Analysis - S18'!V1229</f>
        <v>0.31290388484251558</v>
      </c>
      <c r="AB1228" s="3">
        <f>'Risk Analysis - S20'!V1229</f>
        <v>0.67238845687339521</v>
      </c>
    </row>
    <row r="1229" spans="24:28" x14ac:dyDescent="0.25">
      <c r="X1229" s="3">
        <v>1226</v>
      </c>
      <c r="Y1229" s="3">
        <f>'Risk Analysis - S01'!V1230</f>
        <v>0.19664017176899587</v>
      </c>
      <c r="Z1229" s="3">
        <f>'Risk Analysis - S10'!V1230</f>
        <v>0.26425692606054618</v>
      </c>
      <c r="AA1229" s="3">
        <f>'Risk Analysis - S18'!V1230</f>
        <v>0.41076114595498664</v>
      </c>
      <c r="AB1229" s="3">
        <f>'Risk Analysis - S20'!V1230</f>
        <v>1.8912466062959785</v>
      </c>
    </row>
    <row r="1230" spans="24:28" x14ac:dyDescent="0.25">
      <c r="X1230" s="3">
        <v>1227</v>
      </c>
      <c r="Y1230" s="3">
        <f>'Risk Analysis - S01'!V1231</f>
        <v>0.27405143329458842</v>
      </c>
      <c r="Z1230" s="3">
        <f>'Risk Analysis - S10'!V1231</f>
        <v>0.95591958335406235</v>
      </c>
      <c r="AA1230" s="3">
        <f>'Risk Analysis - S18'!V1231</f>
        <v>0.69699425432302176</v>
      </c>
      <c r="AB1230" s="3">
        <f>'Risk Analysis - S20'!V1231</f>
        <v>3.0511588668302569</v>
      </c>
    </row>
    <row r="1231" spans="24:28" x14ac:dyDescent="0.25">
      <c r="X1231" s="3">
        <v>1228</v>
      </c>
      <c r="Y1231" s="3">
        <f>'Risk Analysis - S01'!V1232</f>
        <v>0.22746732921923821</v>
      </c>
      <c r="Z1231" s="3">
        <f>'Risk Analysis - S10'!V1232</f>
        <v>0.50788771043606173</v>
      </c>
      <c r="AA1231" s="3">
        <f>'Risk Analysis - S18'!V1232</f>
        <v>0.44078007078133652</v>
      </c>
      <c r="AB1231" s="3">
        <f>'Risk Analysis - S20'!V1232</f>
        <v>1.3250502963992967</v>
      </c>
    </row>
    <row r="1232" spans="24:28" x14ac:dyDescent="0.25">
      <c r="X1232" s="3">
        <v>1229</v>
      </c>
      <c r="Y1232" s="3">
        <f>'Risk Analysis - S01'!V1233</f>
        <v>0.28284358256585995</v>
      </c>
      <c r="Z1232" s="3">
        <f>'Risk Analysis - S10'!V1233</f>
        <v>1.0381018007811955</v>
      </c>
      <c r="AA1232" s="3">
        <f>'Risk Analysis - S18'!V1233</f>
        <v>0.73907371349896289</v>
      </c>
      <c r="AB1232" s="3">
        <f>'Risk Analysis - S20'!V1233</f>
        <v>3.2833078712396704</v>
      </c>
    </row>
    <row r="1233" spans="24:28" x14ac:dyDescent="0.25">
      <c r="X1233" s="3">
        <v>1230</v>
      </c>
      <c r="Y1233" s="3">
        <f>'Risk Analysis - S01'!V1234</f>
        <v>0.30491524781141144</v>
      </c>
      <c r="Z1233" s="3">
        <f>'Risk Analysis - S10'!V1234</f>
        <v>1.243157322870313</v>
      </c>
      <c r="AA1233" s="3">
        <f>'Risk Analysis - S18'!V1234</f>
        <v>0.84140061370393893</v>
      </c>
      <c r="AB1233" s="3">
        <f>'Risk Analysis - S20'!V1234</f>
        <v>3.7667678229077532</v>
      </c>
    </row>
    <row r="1234" spans="24:28" x14ac:dyDescent="0.25">
      <c r="X1234" s="3">
        <v>1231</v>
      </c>
      <c r="Y1234" s="3">
        <f>'Risk Analysis - S01'!V1235</f>
        <v>0.28229636705157907</v>
      </c>
      <c r="Z1234" s="3">
        <f>'Risk Analysis - S10'!V1235</f>
        <v>1.0248409314393914</v>
      </c>
      <c r="AA1234" s="3">
        <f>'Risk Analysis - S18'!V1235</f>
        <v>0.71495058354192509</v>
      </c>
      <c r="AB1234" s="3">
        <f>'Risk Analysis - S20'!V1235</f>
        <v>2.7514122648937009</v>
      </c>
    </row>
    <row r="1235" spans="24:28" x14ac:dyDescent="0.25">
      <c r="X1235" s="3">
        <v>1232</v>
      </c>
      <c r="Y1235" s="3">
        <f>'Risk Analysis - S01'!V1236</f>
        <v>0.19700409130675003</v>
      </c>
      <c r="Z1235" s="3">
        <f>'Risk Analysis - S10'!V1236</f>
        <v>0.2223589794187722</v>
      </c>
      <c r="AA1235" s="3">
        <f>'Risk Analysis - S18'!V1236</f>
        <v>0.29291803595949101</v>
      </c>
      <c r="AB1235" s="3">
        <f>'Risk Analysis - S20'!V1236</f>
        <v>0.56619980828882521</v>
      </c>
    </row>
    <row r="1236" spans="24:28" x14ac:dyDescent="0.25">
      <c r="X1236" s="3">
        <v>1233</v>
      </c>
      <c r="Y1236" s="3">
        <f>'Risk Analysis - S01'!V1237</f>
        <v>0.37382251175067394</v>
      </c>
      <c r="Z1236" s="3">
        <f>'Risk Analysis - S10'!V1237</f>
        <v>1.8819472301388185</v>
      </c>
      <c r="AA1236" s="3">
        <f>'Risk Analysis - S18'!V1237</f>
        <v>1.1571961670600854</v>
      </c>
      <c r="AB1236" s="3">
        <f>'Risk Analysis - S20'!V1237</f>
        <v>4.9662327037787035</v>
      </c>
    </row>
    <row r="1237" spans="24:28" x14ac:dyDescent="0.25">
      <c r="X1237" s="3">
        <v>1234</v>
      </c>
      <c r="Y1237" s="3">
        <f>'Risk Analysis - S01'!V1238</f>
        <v>0.21166878980236792</v>
      </c>
      <c r="Z1237" s="3">
        <f>'Risk Analysis - S10'!V1238</f>
        <v>0.36224369404644058</v>
      </c>
      <c r="AA1237" s="3">
        <f>'Risk Analysis - S18'!V1238</f>
        <v>0.37052286947908969</v>
      </c>
      <c r="AB1237" s="3">
        <f>'Risk Analysis - S20'!V1238</f>
        <v>1.0174213065727105</v>
      </c>
    </row>
    <row r="1238" spans="24:28" x14ac:dyDescent="0.25">
      <c r="X1238" s="3">
        <v>1235</v>
      </c>
      <c r="Y1238" s="3">
        <f>'Risk Analysis - S01'!V1239</f>
        <v>0.26798796183316259</v>
      </c>
      <c r="Z1238" s="3">
        <f>'Risk Analysis - S10'!V1239</f>
        <v>0.89039531888159718</v>
      </c>
      <c r="AA1238" s="3">
        <f>'Risk Analysis - S18'!V1239</f>
        <v>0.64461779095331884</v>
      </c>
      <c r="AB1238" s="3">
        <f>'Risk Analysis - S20'!V1239</f>
        <v>2.3879099058153703</v>
      </c>
    </row>
    <row r="1239" spans="24:28" x14ac:dyDescent="0.25">
      <c r="X1239" s="3">
        <v>1236</v>
      </c>
      <c r="Y1239" s="3">
        <f>'Risk Analysis - S01'!V1240</f>
        <v>0.34672436369086757</v>
      </c>
      <c r="Z1239" s="3">
        <f>'Risk Analysis - S10'!V1240</f>
        <v>1.6324675931804267</v>
      </c>
      <c r="AA1239" s="3">
        <f>'Risk Analysis - S18'!V1240</f>
        <v>1.0375692888922374</v>
      </c>
      <c r="AB1239" s="3">
        <f>'Risk Analysis - S20'!V1240</f>
        <v>4.6936184768067548</v>
      </c>
    </row>
    <row r="1240" spans="24:28" x14ac:dyDescent="0.25">
      <c r="X1240" s="3">
        <v>1237</v>
      </c>
      <c r="Y1240" s="3">
        <f>'Risk Analysis - S01'!V1241</f>
        <v>0.22324488283669716</v>
      </c>
      <c r="Z1240" s="3">
        <f>'Risk Analysis - S10'!V1241</f>
        <v>0.4598005946846927</v>
      </c>
      <c r="AA1240" s="3">
        <f>'Risk Analysis - S18'!V1241</f>
        <v>0.39781845745003624</v>
      </c>
      <c r="AB1240" s="3">
        <f>'Risk Analysis - S20'!V1241</f>
        <v>0.98057077277851223</v>
      </c>
    </row>
    <row r="1241" spans="24:28" x14ac:dyDescent="0.25">
      <c r="X1241" s="3">
        <v>1238</v>
      </c>
      <c r="Y1241" s="3">
        <f>'Risk Analysis - S01'!V1242</f>
        <v>0.25037440947453155</v>
      </c>
      <c r="Z1241" s="3">
        <f>'Risk Analysis - S10'!V1242</f>
        <v>0.74296117062679679</v>
      </c>
      <c r="AA1241" s="3">
        <f>'Risk Analysis - S18'!V1242</f>
        <v>0.60573440280075652</v>
      </c>
      <c r="AB1241" s="3">
        <f>'Risk Analysis - S20'!V1242</f>
        <v>2.8756746834653333</v>
      </c>
    </row>
    <row r="1242" spans="24:28" x14ac:dyDescent="0.25">
      <c r="X1242" s="3">
        <v>1239</v>
      </c>
      <c r="Y1242" s="3">
        <f>'Risk Analysis - S01'!V1243</f>
        <v>0.22568694312165741</v>
      </c>
      <c r="Z1242" s="3">
        <f>'Risk Analysis - S10'!V1243</f>
        <v>0.51290024475321638</v>
      </c>
      <c r="AA1242" s="3">
        <f>'Risk Analysis - S18'!V1243</f>
        <v>0.48942330441708215</v>
      </c>
      <c r="AB1242" s="3">
        <f>'Risk Analysis - S20'!V1243</f>
        <v>2.1230129036743559</v>
      </c>
    </row>
    <row r="1243" spans="24:28" x14ac:dyDescent="0.25">
      <c r="X1243" s="3">
        <v>1240</v>
      </c>
      <c r="Y1243" s="3">
        <f>'Risk Analysis - S01'!V1244</f>
        <v>0.20610530527858534</v>
      </c>
      <c r="Z1243" s="3">
        <f>'Risk Analysis - S10'!V1244</f>
        <v>0.31245685452354782</v>
      </c>
      <c r="AA1243" s="3">
        <f>'Risk Analysis - S18'!V1244</f>
        <v>0.34974665934146565</v>
      </c>
      <c r="AB1243" s="3">
        <f>'Risk Analysis - S20'!V1244</f>
        <v>0.93062063906436965</v>
      </c>
    </row>
    <row r="1244" spans="24:28" x14ac:dyDescent="0.25">
      <c r="X1244" s="3">
        <v>1241</v>
      </c>
      <c r="Y1244" s="3">
        <f>'Risk Analysis - S01'!V1245</f>
        <v>0.26800275604284324</v>
      </c>
      <c r="Z1244" s="3">
        <f>'Risk Analysis - S10'!V1245</f>
        <v>0.88188697963147378</v>
      </c>
      <c r="AA1244" s="3">
        <f>'Risk Analysis - S18'!V1245</f>
        <v>0.62186266680002023</v>
      </c>
      <c r="AB1244" s="3">
        <f>'Risk Analysis - S20'!V1245</f>
        <v>1.9490024247923923</v>
      </c>
    </row>
    <row r="1245" spans="24:28" x14ac:dyDescent="0.25">
      <c r="X1245" s="3">
        <v>1242</v>
      </c>
      <c r="Y1245" s="3">
        <f>'Risk Analysis - S01'!V1246</f>
        <v>0.26005995496526907</v>
      </c>
      <c r="Z1245" s="3">
        <f>'Risk Analysis - S10'!V1246</f>
        <v>0.8268759090554918</v>
      </c>
      <c r="AA1245" s="3">
        <f>'Risk Analysis - S18'!V1246</f>
        <v>0.63461836908983627</v>
      </c>
      <c r="AB1245" s="3">
        <f>'Risk Analysis - S20'!V1246</f>
        <v>2.778084726995218</v>
      </c>
    </row>
    <row r="1246" spans="24:28" x14ac:dyDescent="0.25">
      <c r="X1246" s="3">
        <v>1243</v>
      </c>
      <c r="Y1246" s="3">
        <f>'Risk Analysis - S01'!V1247</f>
        <v>0.23451386966125942</v>
      </c>
      <c r="Z1246" s="3">
        <f>'Risk Analysis - S10'!V1247</f>
        <v>0.57998416573213374</v>
      </c>
      <c r="AA1246" s="3">
        <f>'Risk Analysis - S18'!V1247</f>
        <v>0.49095358389020594</v>
      </c>
      <c r="AB1246" s="3">
        <f>'Risk Analysis - S20'!V1247</f>
        <v>1.7179951406570864</v>
      </c>
    </row>
    <row r="1247" spans="24:28" x14ac:dyDescent="0.25">
      <c r="X1247" s="3">
        <v>1244</v>
      </c>
      <c r="Y1247" s="3">
        <f>'Risk Analysis - S01'!V1248</f>
        <v>0.27421957520661183</v>
      </c>
      <c r="Z1247" s="3">
        <f>'Risk Analysis - S10'!V1248</f>
        <v>0.94809965444529509</v>
      </c>
      <c r="AA1247" s="3">
        <f>'Risk Analysis - S18'!V1248</f>
        <v>0.6730064472224857</v>
      </c>
      <c r="AB1247" s="3">
        <f>'Risk Analysis - S20'!V1248</f>
        <v>2.4975476149339042</v>
      </c>
    </row>
    <row r="1248" spans="24:28" x14ac:dyDescent="0.25">
      <c r="X1248" s="3">
        <v>1245</v>
      </c>
      <c r="Y1248" s="3">
        <f>'Risk Analysis - S01'!V1249</f>
        <v>0.24480376443415233</v>
      </c>
      <c r="Z1248" s="3">
        <f>'Risk Analysis - S10'!V1249</f>
        <v>0.67887038466061989</v>
      </c>
      <c r="AA1248" s="3">
        <f>'Risk Analysis - S18'!V1249</f>
        <v>0.54734010804499866</v>
      </c>
      <c r="AB1248" s="3">
        <f>'Risk Analysis - S20'!V1249</f>
        <v>2.0928496844798401</v>
      </c>
    </row>
    <row r="1249" spans="24:28" x14ac:dyDescent="0.25">
      <c r="X1249" s="3">
        <v>1246</v>
      </c>
      <c r="Y1249" s="3">
        <f>'Risk Analysis - S01'!V1250</f>
        <v>0.21835602065213433</v>
      </c>
      <c r="Z1249" s="3">
        <f>'Risk Analysis - S10'!V1250</f>
        <v>0.41556914201801431</v>
      </c>
      <c r="AA1249" s="3">
        <f>'Risk Analysis - S18'!V1250</f>
        <v>0.37828988991069101</v>
      </c>
      <c r="AB1249" s="3">
        <f>'Risk Analysis - S20'!V1250</f>
        <v>0.92574856202919287</v>
      </c>
    </row>
    <row r="1250" spans="24:28" x14ac:dyDescent="0.25">
      <c r="X1250" s="3">
        <v>1247</v>
      </c>
      <c r="Y1250" s="3">
        <f>'Risk Analysis - S01'!V1251</f>
        <v>0.26919573234134275</v>
      </c>
      <c r="Z1250" s="3">
        <f>'Risk Analysis - S10'!V1251</f>
        <v>0.9008766139994171</v>
      </c>
      <c r="AA1250" s="3">
        <f>'Risk Analysis - S18'!V1251</f>
        <v>0.64826517356679925</v>
      </c>
      <c r="AB1250" s="3">
        <f>'Risk Analysis - S20'!V1251</f>
        <v>2.3715624990233293</v>
      </c>
    </row>
    <row r="1251" spans="24:28" x14ac:dyDescent="0.25">
      <c r="X1251" s="3">
        <v>1248</v>
      </c>
      <c r="Y1251" s="3">
        <f>'Risk Analysis - S01'!V1252</f>
        <v>0.25755487304311564</v>
      </c>
      <c r="Z1251" s="3">
        <f>'Risk Analysis - S10'!V1252</f>
        <v>0.7901876164586763</v>
      </c>
      <c r="AA1251" s="3">
        <f>'Risk Analysis - S18'!V1252</f>
        <v>0.5875907706797997</v>
      </c>
      <c r="AB1251" s="3">
        <f>'Risk Analysis - S20'!V1252</f>
        <v>2.0223609203103825</v>
      </c>
    </row>
    <row r="1252" spans="24:28" x14ac:dyDescent="0.25">
      <c r="X1252" s="3">
        <v>1249</v>
      </c>
      <c r="Y1252" s="3">
        <f>'Risk Analysis - S01'!V1253</f>
        <v>0.26709524868888107</v>
      </c>
      <c r="Z1252" s="3">
        <f>'Risk Analysis - S10'!V1253</f>
        <v>0.8743251867724211</v>
      </c>
      <c r="AA1252" s="3">
        <f>'Risk Analysis - S18'!V1253</f>
        <v>0.61995032466871414</v>
      </c>
      <c r="AB1252" s="3">
        <f>'Risk Analysis - S20'!V1253</f>
        <v>1.9760664665102872</v>
      </c>
    </row>
    <row r="1253" spans="24:28" x14ac:dyDescent="0.25">
      <c r="X1253" s="3">
        <v>1250</v>
      </c>
      <c r="Y1253" s="3">
        <f>'Risk Analysis - S01'!V1254</f>
        <v>0.2735409527845169</v>
      </c>
      <c r="Z1253" s="3">
        <f>'Risk Analysis - S10'!V1254</f>
        <v>0.94955412363497016</v>
      </c>
      <c r="AA1253" s="3">
        <f>'Risk Analysis - S18'!V1254</f>
        <v>0.69034344507260759</v>
      </c>
      <c r="AB1253" s="3">
        <f>'Risk Analysis - S20'!V1254</f>
        <v>2.9388331546764763</v>
      </c>
    </row>
    <row r="1254" spans="24:28" x14ac:dyDescent="0.25">
      <c r="X1254" s="3">
        <v>1251</v>
      </c>
      <c r="Y1254" s="3">
        <f>'Risk Analysis - S01'!V1255</f>
        <v>0.20487991432374159</v>
      </c>
      <c r="Z1254" s="3">
        <f>'Risk Analysis - S10'!V1255</f>
        <v>0.30654452060226423</v>
      </c>
      <c r="AA1254" s="3">
        <f>'Risk Analysis - S18'!V1255</f>
        <v>0.35851118254858805</v>
      </c>
      <c r="AB1254" s="3">
        <f>'Risk Analysis - S20'!V1255</f>
        <v>1.0402055487737398</v>
      </c>
    </row>
    <row r="1255" spans="24:28" x14ac:dyDescent="0.25">
      <c r="X1255" s="3">
        <v>1252</v>
      </c>
      <c r="Y1255" s="3">
        <f>'Risk Analysis - S01'!V1256</f>
        <v>0.26499831594745094</v>
      </c>
      <c r="Z1255" s="3">
        <f>'Risk Analysis - S10'!V1256</f>
        <v>0.84905126019065624</v>
      </c>
      <c r="AA1255" s="3">
        <f>'Risk Analysis - S18'!V1256</f>
        <v>0.59493728089367959</v>
      </c>
      <c r="AB1255" s="3">
        <f>'Risk Analysis - S20'!V1256</f>
        <v>1.6767259096832365</v>
      </c>
    </row>
    <row r="1256" spans="24:28" x14ac:dyDescent="0.25">
      <c r="X1256" s="3">
        <v>1253</v>
      </c>
      <c r="Y1256" s="3">
        <f>'Risk Analysis - S01'!V1257</f>
        <v>0.35678832194004845</v>
      </c>
      <c r="Z1256" s="3">
        <f>'Risk Analysis - S10'!V1257</f>
        <v>1.7203400004713774</v>
      </c>
      <c r="AA1256" s="3">
        <f>'Risk Analysis - S18'!V1257</f>
        <v>1.0693745675910384</v>
      </c>
      <c r="AB1256" s="3">
        <f>'Risk Analysis - S20'!V1257</f>
        <v>4.3505440238675428</v>
      </c>
    </row>
    <row r="1257" spans="24:28" x14ac:dyDescent="0.25">
      <c r="X1257" s="3">
        <v>1254</v>
      </c>
      <c r="Y1257" s="3">
        <f>'Risk Analysis - S01'!V1258</f>
        <v>0.40504429608038833</v>
      </c>
      <c r="Z1257" s="3">
        <f>'Risk Analysis - S10'!V1258</f>
        <v>2.1763762394229831</v>
      </c>
      <c r="AA1257" s="3">
        <f>'Risk Analysis - S18'!V1258</f>
        <v>1.3134667101506576</v>
      </c>
      <c r="AB1257" s="3">
        <f>'Risk Analysis - S20'!V1258</f>
        <v>5.9878022990290685</v>
      </c>
    </row>
    <row r="1258" spans="24:28" x14ac:dyDescent="0.25">
      <c r="X1258" s="3">
        <v>1255</v>
      </c>
      <c r="Y1258" s="3">
        <f>'Risk Analysis - S01'!V1259</f>
        <v>0.27497547894552937</v>
      </c>
      <c r="Z1258" s="3">
        <f>'Risk Analysis - S10'!V1259</f>
        <v>0.9529907045600321</v>
      </c>
      <c r="AA1258" s="3">
        <f>'Risk Analysis - S18'!V1259</f>
        <v>0.67088369138053516</v>
      </c>
      <c r="AB1258" s="3">
        <f>'Risk Analysis - S20'!V1259</f>
        <v>2.3934276591952863</v>
      </c>
    </row>
    <row r="1259" spans="24:28" x14ac:dyDescent="0.25">
      <c r="X1259" s="3">
        <v>1256</v>
      </c>
      <c r="Y1259" s="3">
        <f>'Risk Analysis - S01'!V1260</f>
        <v>0.25681283759681539</v>
      </c>
      <c r="Z1259" s="3">
        <f>'Risk Analysis - S10'!V1260</f>
        <v>0.77795119823272274</v>
      </c>
      <c r="AA1259" s="3">
        <f>'Risk Analysis - S18'!V1260</f>
        <v>0.5700469063651713</v>
      </c>
      <c r="AB1259" s="3">
        <f>'Risk Analysis - S20'!V1260</f>
        <v>1.7661888647386255</v>
      </c>
    </row>
    <row r="1260" spans="24:28" x14ac:dyDescent="0.25">
      <c r="X1260" s="3">
        <v>1257</v>
      </c>
      <c r="Y1260" s="3">
        <f>'Risk Analysis - S01'!V1261</f>
        <v>0.25464134153393209</v>
      </c>
      <c r="Z1260" s="3">
        <f>'Risk Analysis - S10'!V1261</f>
        <v>0.78000581940943936</v>
      </c>
      <c r="AA1260" s="3">
        <f>'Risk Analysis - S18'!V1261</f>
        <v>0.6186605886563814</v>
      </c>
      <c r="AB1260" s="3">
        <f>'Risk Analysis - S20'!V1261</f>
        <v>2.8412410363605658</v>
      </c>
    </row>
    <row r="1261" spans="24:28" x14ac:dyDescent="0.25">
      <c r="X1261" s="3">
        <v>1258</v>
      </c>
      <c r="Y1261" s="3">
        <f>'Risk Analysis - S01'!V1262</f>
        <v>0.25698583824578375</v>
      </c>
      <c r="Z1261" s="3">
        <f>'Risk Analysis - S10'!V1262</f>
        <v>0.81297234252678907</v>
      </c>
      <c r="AA1261" s="3">
        <f>'Risk Analysis - S18'!V1262</f>
        <v>0.65905715782328478</v>
      </c>
      <c r="AB1261" s="3">
        <f>'Risk Analysis - S20'!V1262</f>
        <v>3.6073667479929314</v>
      </c>
    </row>
    <row r="1262" spans="24:28" x14ac:dyDescent="0.25">
      <c r="X1262" s="3">
        <v>1259</v>
      </c>
      <c r="Y1262" s="3">
        <f>'Risk Analysis - S01'!V1263</f>
        <v>0.28434220918784087</v>
      </c>
      <c r="Z1262" s="3">
        <f>'Risk Analysis - S10'!V1263</f>
        <v>1.0374923781507139</v>
      </c>
      <c r="AA1262" s="3">
        <f>'Risk Analysis - S18'!V1263</f>
        <v>0.70765813244666576</v>
      </c>
      <c r="AB1262" s="3">
        <f>'Risk Analysis - S20'!V1263</f>
        <v>2.4156224949346567</v>
      </c>
    </row>
    <row r="1263" spans="24:28" x14ac:dyDescent="0.25">
      <c r="X1263" s="3">
        <v>1260</v>
      </c>
      <c r="Y1263" s="3">
        <f>'Risk Analysis - S01'!V1264</f>
        <v>0.27830694663147332</v>
      </c>
      <c r="Z1263" s="3">
        <f>'Risk Analysis - S10'!V1264</f>
        <v>0.97093037590951625</v>
      </c>
      <c r="AA1263" s="3">
        <f>'Risk Analysis - S18'!V1264</f>
        <v>0.65198112209757908</v>
      </c>
      <c r="AB1263" s="3">
        <f>'Risk Analysis - S20'!V1264</f>
        <v>1.7767859944590918</v>
      </c>
    </row>
    <row r="1264" spans="24:28" x14ac:dyDescent="0.25">
      <c r="X1264" s="3">
        <v>1261</v>
      </c>
      <c r="Y1264" s="3">
        <f>'Risk Analysis - S01'!V1265</f>
        <v>0.21009786717895543</v>
      </c>
      <c r="Z1264" s="3">
        <f>'Risk Analysis - S10'!V1265</f>
        <v>0.34713415433993133</v>
      </c>
      <c r="AA1264" s="3">
        <f>'Risk Analysis - S18'!V1265</f>
        <v>0.36188041927894976</v>
      </c>
      <c r="AB1264" s="3">
        <f>'Risk Analysis - S20'!V1265</f>
        <v>0.96723134593705395</v>
      </c>
    </row>
    <row r="1265" spans="24:28" x14ac:dyDescent="0.25">
      <c r="X1265" s="3">
        <v>1262</v>
      </c>
      <c r="Y1265" s="3">
        <f>'Risk Analysis - S01'!V1266</f>
        <v>0.26550314315712975</v>
      </c>
      <c r="Z1265" s="3">
        <f>'Risk Analysis - S10'!V1266</f>
        <v>0.86391469908135887</v>
      </c>
      <c r="AA1265" s="3">
        <f>'Risk Analysis - S18'!V1266</f>
        <v>0.62413405786058085</v>
      </c>
      <c r="AB1265" s="3">
        <f>'Risk Analysis - S20'!V1266</f>
        <v>2.164334871266373</v>
      </c>
    </row>
    <row r="1266" spans="24:28" x14ac:dyDescent="0.25">
      <c r="X1266" s="3">
        <v>1263</v>
      </c>
      <c r="Y1266" s="3">
        <f>'Risk Analysis - S01'!V1267</f>
        <v>0.23742311699564725</v>
      </c>
      <c r="Z1266" s="3">
        <f>'Risk Analysis - S10'!V1267</f>
        <v>0.60689819663100786</v>
      </c>
      <c r="AA1266" s="3">
        <f>'Risk Analysis - S18'!V1267</f>
        <v>0.50413983215022462</v>
      </c>
      <c r="AB1266" s="3">
        <f>'Risk Analysis - S20'!V1267</f>
        <v>1.7779340034753601</v>
      </c>
    </row>
    <row r="1267" spans="24:28" x14ac:dyDescent="0.25">
      <c r="X1267" s="3">
        <v>1264</v>
      </c>
      <c r="Y1267" s="3">
        <f>'Risk Analysis - S01'!V1268</f>
        <v>0.25633325083691971</v>
      </c>
      <c r="Z1267" s="3">
        <f>'Risk Analysis - S10'!V1268</f>
        <v>0.78223772509481482</v>
      </c>
      <c r="AA1267" s="3">
        <f>'Risk Analysis - S18'!V1268</f>
        <v>0.59090145695469343</v>
      </c>
      <c r="AB1267" s="3">
        <f>'Risk Analysis - S20'!V1268</f>
        <v>2.1620902319787798</v>
      </c>
    </row>
    <row r="1268" spans="24:28" x14ac:dyDescent="0.25">
      <c r="X1268" s="3">
        <v>1265</v>
      </c>
      <c r="Y1268" s="3">
        <f>'Risk Analysis - S01'!V1269</f>
        <v>0.26869828378289806</v>
      </c>
      <c r="Z1268" s="3">
        <f>'Risk Analysis - S10'!V1269</f>
        <v>0.90145990848073643</v>
      </c>
      <c r="AA1268" s="3">
        <f>'Risk Analysis - S18'!V1269</f>
        <v>0.65969894709912302</v>
      </c>
      <c r="AB1268" s="3">
        <f>'Risk Analysis - S20'!V1269</f>
        <v>2.6496184293188318</v>
      </c>
    </row>
    <row r="1269" spans="24:28" x14ac:dyDescent="0.25">
      <c r="X1269" s="3">
        <v>1266</v>
      </c>
      <c r="Y1269" s="3">
        <f>'Risk Analysis - S01'!V1270</f>
        <v>0.26400815608325656</v>
      </c>
      <c r="Z1269" s="3">
        <f>'Risk Analysis - S10'!V1270</f>
        <v>0.8413294942384546</v>
      </c>
      <c r="AA1269" s="3">
        <f>'Risk Analysis - S18'!V1270</f>
        <v>0.59424654019994216</v>
      </c>
      <c r="AB1269" s="3">
        <f>'Risk Analysis - S20'!V1270</f>
        <v>1.7275647930485341</v>
      </c>
    </row>
    <row r="1270" spans="24:28" x14ac:dyDescent="0.25">
      <c r="X1270" s="3">
        <v>1267</v>
      </c>
      <c r="Y1270" s="3">
        <f>'Risk Analysis - S01'!V1271</f>
        <v>0.27062601284209864</v>
      </c>
      <c r="Z1270" s="3">
        <f>'Risk Analysis - S10'!V1271</f>
        <v>0.91114562467195603</v>
      </c>
      <c r="AA1270" s="3">
        <f>'Risk Analysis - S18'!V1271</f>
        <v>0.64692656304364615</v>
      </c>
      <c r="AB1270" s="3">
        <f>'Risk Analysis - S20'!V1271</f>
        <v>2.2382857202502704</v>
      </c>
    </row>
    <row r="1271" spans="24:28" x14ac:dyDescent="0.25">
      <c r="X1271" s="3">
        <v>1268</v>
      </c>
      <c r="Y1271" s="3">
        <f>'Risk Analysis - S01'!V1272</f>
        <v>0.23473874828150695</v>
      </c>
      <c r="Z1271" s="3">
        <f>'Risk Analysis - S10'!V1272</f>
        <v>0.59115209252746526</v>
      </c>
      <c r="AA1271" s="3">
        <f>'Risk Analysis - S18'!V1272</f>
        <v>0.51596271379049219</v>
      </c>
      <c r="AB1271" s="3">
        <f>'Risk Analysis - S20'!V1272</f>
        <v>2.1133317380938905</v>
      </c>
    </row>
    <row r="1272" spans="24:28" x14ac:dyDescent="0.25">
      <c r="X1272" s="3">
        <v>1269</v>
      </c>
      <c r="Y1272" s="3">
        <f>'Risk Analysis - S01'!V1273</f>
        <v>0.32270446536407099</v>
      </c>
      <c r="Z1272" s="3">
        <f>'Risk Analysis - S10'!V1273</f>
        <v>1.4032062889677861</v>
      </c>
      <c r="AA1272" s="3">
        <f>'Risk Analysis - S18'!V1273</f>
        <v>0.91009155595685487</v>
      </c>
      <c r="AB1272" s="3">
        <f>'Risk Analysis - S20'!V1273</f>
        <v>3.7141421107684471</v>
      </c>
    </row>
    <row r="1273" spans="24:28" x14ac:dyDescent="0.25">
      <c r="X1273" s="3">
        <v>1270</v>
      </c>
      <c r="Y1273" s="3">
        <f>'Risk Analysis - S01'!V1274</f>
        <v>0.21496017223403263</v>
      </c>
      <c r="Z1273" s="3">
        <f>'Risk Analysis - S10'!V1274</f>
        <v>0.40780459156884552</v>
      </c>
      <c r="AA1273" s="3">
        <f>'Risk Analysis - S18'!V1274</f>
        <v>0.42533390995189579</v>
      </c>
      <c r="AB1273" s="3">
        <f>'Risk Analysis - S20'!V1274</f>
        <v>1.5776642800429719</v>
      </c>
    </row>
    <row r="1274" spans="24:28" x14ac:dyDescent="0.25">
      <c r="X1274" s="3">
        <v>1271</v>
      </c>
      <c r="Y1274" s="3">
        <f>'Risk Analysis - S01'!V1275</f>
        <v>0.24803650112321607</v>
      </c>
      <c r="Z1274" s="3">
        <f>'Risk Analysis - S10'!V1275</f>
        <v>0.71028098983812959</v>
      </c>
      <c r="AA1274" s="3">
        <f>'Risk Analysis - S18'!V1275</f>
        <v>0.56596270048485675</v>
      </c>
      <c r="AB1274" s="3">
        <f>'Risk Analysis - S20'!V1275</f>
        <v>2.2328782169187735</v>
      </c>
    </row>
    <row r="1275" spans="24:28" x14ac:dyDescent="0.25">
      <c r="X1275" s="3">
        <v>1272</v>
      </c>
      <c r="Y1275" s="3">
        <f>'Risk Analysis - S01'!V1276</f>
        <v>0.32422168811124402</v>
      </c>
      <c r="Z1275" s="3">
        <f>'Risk Analysis - S10'!V1276</f>
        <v>1.4239499412767522</v>
      </c>
      <c r="AA1275" s="3">
        <f>'Risk Analysis - S18'!V1276</f>
        <v>0.93467536731181822</v>
      </c>
      <c r="AB1275" s="3">
        <f>'Risk Analysis - S20'!V1276</f>
        <v>4.2883795406528016</v>
      </c>
    </row>
    <row r="1276" spans="24:28" x14ac:dyDescent="0.25">
      <c r="X1276" s="3">
        <v>1273</v>
      </c>
      <c r="Y1276" s="3">
        <f>'Risk Analysis - S01'!V1277</f>
        <v>0.19882155623011319</v>
      </c>
      <c r="Z1276" s="3">
        <f>'Risk Analysis - S10'!V1277</f>
        <v>0.24488703947653975</v>
      </c>
      <c r="AA1276" s="3">
        <f>'Risk Analysis - S18'!V1277</f>
        <v>0.31624080754390516</v>
      </c>
      <c r="AB1276" s="3">
        <f>'Risk Analysis - S20'!V1277</f>
        <v>0.73196127999529192</v>
      </c>
    </row>
    <row r="1277" spans="24:28" x14ac:dyDescent="0.25">
      <c r="X1277" s="3">
        <v>1274</v>
      </c>
      <c r="Y1277" s="3">
        <f>'Risk Analysis - S01'!V1278</f>
        <v>0.39269125453217263</v>
      </c>
      <c r="Z1277" s="3">
        <f>'Risk Analysis - S10'!V1278</f>
        <v>2.0716880430686655</v>
      </c>
      <c r="AA1277" s="3">
        <f>'Risk Analysis - S18'!V1278</f>
        <v>1.2827984976340236</v>
      </c>
      <c r="AB1277" s="3">
        <f>'Risk Analysis - S20'!V1278</f>
        <v>6.9792147563643576</v>
      </c>
    </row>
    <row r="1278" spans="24:28" x14ac:dyDescent="0.25">
      <c r="X1278" s="3">
        <v>1275</v>
      </c>
      <c r="Y1278" s="3">
        <f>'Risk Analysis - S01'!V1279</f>
        <v>0.25760621914737908</v>
      </c>
      <c r="Z1278" s="3">
        <f>'Risk Analysis - S10'!V1279</f>
        <v>0.7960559385690793</v>
      </c>
      <c r="AA1278" s="3">
        <f>'Risk Analysis - S18'!V1279</f>
        <v>0.60206111186403122</v>
      </c>
      <c r="AB1278" s="3">
        <f>'Risk Analysis - S20'!V1279</f>
        <v>2.2878754101512739</v>
      </c>
    </row>
    <row r="1279" spans="24:28" x14ac:dyDescent="0.25">
      <c r="X1279" s="3">
        <v>1276</v>
      </c>
      <c r="Y1279" s="3">
        <f>'Risk Analysis - S01'!V1280</f>
        <v>0.24884855715387683</v>
      </c>
      <c r="Z1279" s="3">
        <f>'Risk Analysis - S10'!V1280</f>
        <v>0.69559231952357126</v>
      </c>
      <c r="AA1279" s="3">
        <f>'Risk Analysis - S18'!V1280</f>
        <v>0.51103526935993149</v>
      </c>
      <c r="AB1279" s="3">
        <f>'Risk Analysis - S20'!V1280</f>
        <v>1.3103890518665071</v>
      </c>
    </row>
    <row r="1280" spans="24:28" x14ac:dyDescent="0.25">
      <c r="X1280" s="3">
        <v>1277</v>
      </c>
      <c r="Y1280" s="3">
        <f>'Risk Analysis - S01'!V1281</f>
        <v>0.23336638890092223</v>
      </c>
      <c r="Z1280" s="3">
        <f>'Risk Analysis - S10'!V1281</f>
        <v>0.56451077485298262</v>
      </c>
      <c r="AA1280" s="3">
        <f>'Risk Analysis - S18'!V1281</f>
        <v>0.47292860999919389</v>
      </c>
      <c r="AB1280" s="3">
        <f>'Risk Analysis - S20'!V1281</f>
        <v>1.5086401664877043</v>
      </c>
    </row>
    <row r="1281" spans="24:28" x14ac:dyDescent="0.25">
      <c r="X1281" s="3">
        <v>1278</v>
      </c>
      <c r="Y1281" s="3">
        <f>'Risk Analysis - S01'!V1282</f>
        <v>0.24390947930304543</v>
      </c>
      <c r="Z1281" s="3">
        <f>'Risk Analysis - S10'!V1282</f>
        <v>0.67930865802544882</v>
      </c>
      <c r="AA1281" s="3">
        <f>'Risk Analysis - S18'!V1282</f>
        <v>0.56628388726457457</v>
      </c>
      <c r="AB1281" s="3">
        <f>'Risk Analysis - S20'!V1282</f>
        <v>2.5021109658820273</v>
      </c>
    </row>
    <row r="1282" spans="24:28" x14ac:dyDescent="0.25">
      <c r="X1282" s="3">
        <v>1279</v>
      </c>
      <c r="Y1282" s="3">
        <f>'Risk Analysis - S01'!V1283</f>
        <v>0.32304230244891458</v>
      </c>
      <c r="Z1282" s="3">
        <f>'Risk Analysis - S10'!V1283</f>
        <v>1.3990888074446199</v>
      </c>
      <c r="AA1282" s="3">
        <f>'Risk Analysis - S18'!V1283</f>
        <v>0.89250257865504401</v>
      </c>
      <c r="AB1282" s="3">
        <f>'Risk Analysis - S20'!V1283</f>
        <v>3.1681343039042096</v>
      </c>
    </row>
    <row r="1283" spans="24:28" x14ac:dyDescent="0.25">
      <c r="X1283" s="3">
        <v>1280</v>
      </c>
      <c r="Y1283" s="3">
        <f>'Risk Analysis - S01'!V1284</f>
        <v>0.27911777871760368</v>
      </c>
      <c r="Z1283" s="3">
        <f>'Risk Analysis - S10'!V1284</f>
        <v>0.98327454623097232</v>
      </c>
      <c r="AA1283" s="3">
        <f>'Risk Analysis - S18'!V1284</f>
        <v>0.66844111350704516</v>
      </c>
      <c r="AB1283" s="3">
        <f>'Risk Analysis - S20'!V1284</f>
        <v>2.0271525105008323</v>
      </c>
    </row>
    <row r="1284" spans="24:28" x14ac:dyDescent="0.25">
      <c r="X1284" s="3">
        <v>1281</v>
      </c>
      <c r="Y1284" s="3">
        <f>'Risk Analysis - S01'!V1285</f>
        <v>0.28343977260582981</v>
      </c>
      <c r="Z1284" s="3">
        <f>'Risk Analysis - S10'!V1285</f>
        <v>1.0470549701638325</v>
      </c>
      <c r="AA1284" s="3">
        <f>'Risk Analysis - S18'!V1285</f>
        <v>0.75085101844015201</v>
      </c>
      <c r="AB1284" s="3">
        <f>'Risk Analysis - S20'!V1285</f>
        <v>3.5307260412764943</v>
      </c>
    </row>
    <row r="1285" spans="24:28" x14ac:dyDescent="0.25">
      <c r="X1285" s="3">
        <v>1282</v>
      </c>
      <c r="Y1285" s="3">
        <f>'Risk Analysis - S01'!V1286</f>
        <v>0.24487340193530654</v>
      </c>
      <c r="Z1285" s="3">
        <f>'Risk Analysis - S10'!V1286</f>
        <v>0.67014865317584804</v>
      </c>
      <c r="AA1285" s="3">
        <f>'Risk Analysis - S18'!V1286</f>
        <v>0.52293085671384654</v>
      </c>
      <c r="AB1285" s="3">
        <f>'Risk Analysis - S20'!V1286</f>
        <v>1.6853262534694538</v>
      </c>
    </row>
    <row r="1286" spans="24:28" x14ac:dyDescent="0.25">
      <c r="X1286" s="3">
        <v>1283</v>
      </c>
      <c r="Y1286" s="3">
        <f>'Risk Analysis - S01'!V1287</f>
        <v>0.2502475617601409</v>
      </c>
      <c r="Z1286" s="3">
        <f>'Risk Analysis - S10'!V1287</f>
        <v>0.72527153316351312</v>
      </c>
      <c r="AA1286" s="3">
        <f>'Risk Analysis - S18'!V1287</f>
        <v>0.56155905406389128</v>
      </c>
      <c r="AB1286" s="3">
        <f>'Risk Analysis - S20'!V1287</f>
        <v>2.0172294013111398</v>
      </c>
    </row>
    <row r="1287" spans="24:28" x14ac:dyDescent="0.25">
      <c r="X1287" s="3">
        <v>1284</v>
      </c>
      <c r="Y1287" s="3">
        <f>'Risk Analysis - S01'!V1288</f>
        <v>0.23534620904601963</v>
      </c>
      <c r="Z1287" s="3">
        <f>'Risk Analysis - S10'!V1288</f>
        <v>0.57587325687058133</v>
      </c>
      <c r="AA1287" s="3">
        <f>'Risk Analysis - S18'!V1288</f>
        <v>0.46354660263718339</v>
      </c>
      <c r="AB1287" s="3">
        <f>'Risk Analysis - S20'!V1288</f>
        <v>1.2985111244771474</v>
      </c>
    </row>
    <row r="1288" spans="24:28" x14ac:dyDescent="0.25">
      <c r="X1288" s="3">
        <v>1285</v>
      </c>
      <c r="Y1288" s="3">
        <f>'Risk Analysis - S01'!V1289</f>
        <v>0.23093060971701376</v>
      </c>
      <c r="Z1288" s="3">
        <f>'Risk Analysis - S10'!V1289</f>
        <v>0.55039305537065963</v>
      </c>
      <c r="AA1288" s="3">
        <f>'Risk Analysis - S18'!V1289</f>
        <v>0.48410591193258834</v>
      </c>
      <c r="AB1288" s="3">
        <f>'Risk Analysis - S20'!V1289</f>
        <v>1.7836715824564824</v>
      </c>
    </row>
    <row r="1289" spans="24:28" x14ac:dyDescent="0.25">
      <c r="X1289" s="3">
        <v>1286</v>
      </c>
      <c r="Y1289" s="3">
        <f>'Risk Analysis - S01'!V1290</f>
        <v>0.28629726175184833</v>
      </c>
      <c r="Z1289" s="3">
        <f>'Risk Analysis - S10'!V1290</f>
        <v>1.053450033087451</v>
      </c>
      <c r="AA1289" s="3">
        <f>'Risk Analysis - S18'!V1290</f>
        <v>0.71089937857041829</v>
      </c>
      <c r="AB1289" s="3">
        <f>'Risk Analysis - S20'!V1290</f>
        <v>2.3226734828144759</v>
      </c>
    </row>
    <row r="1290" spans="24:28" x14ac:dyDescent="0.25">
      <c r="X1290" s="3">
        <v>1287</v>
      </c>
      <c r="Y1290" s="3">
        <f>'Risk Analysis - S01'!V1291</f>
        <v>0.23234000477652722</v>
      </c>
      <c r="Z1290" s="3">
        <f>'Risk Analysis - S10'!V1291</f>
        <v>0.55532977486883595</v>
      </c>
      <c r="AA1290" s="3">
        <f>'Risk Analysis - S18'!V1291</f>
        <v>0.46910616574679359</v>
      </c>
      <c r="AB1290" s="3">
        <f>'Risk Analysis - S20'!V1291</f>
        <v>1.5005410635208398</v>
      </c>
    </row>
    <row r="1291" spans="24:28" x14ac:dyDescent="0.25">
      <c r="X1291" s="3">
        <v>1288</v>
      </c>
      <c r="Y1291" s="3">
        <f>'Risk Analysis - S01'!V1292</f>
        <v>0.20377398640926123</v>
      </c>
      <c r="Z1291" s="3">
        <f>'Risk Analysis - S10'!V1292</f>
        <v>0.28609734084534849</v>
      </c>
      <c r="AA1291" s="3">
        <f>'Risk Analysis - S18'!V1292</f>
        <v>0.32652961087168986</v>
      </c>
      <c r="AB1291" s="3">
        <f>'Risk Analysis - S20'!V1292</f>
        <v>0.76245895695134291</v>
      </c>
    </row>
    <row r="1292" spans="24:28" x14ac:dyDescent="0.25">
      <c r="X1292" s="3">
        <v>1289</v>
      </c>
      <c r="Y1292" s="3">
        <f>'Risk Analysis - S01'!V1293</f>
        <v>0.25271231711114905</v>
      </c>
      <c r="Z1292" s="3">
        <f>'Risk Analysis - S10'!V1293</f>
        <v>0.75999209152325775</v>
      </c>
      <c r="AA1292" s="3">
        <f>'Risk Analysis - S18'!V1293</f>
        <v>0.60419416898304867</v>
      </c>
      <c r="AB1292" s="3">
        <f>'Risk Analysis - S20'!V1293</f>
        <v>2.6731119650925059</v>
      </c>
    </row>
    <row r="1293" spans="24:28" x14ac:dyDescent="0.25">
      <c r="X1293" s="3">
        <v>1290</v>
      </c>
      <c r="Y1293" s="3">
        <f>'Risk Analysis - S01'!V1294</f>
        <v>0.26353908865803854</v>
      </c>
      <c r="Z1293" s="3">
        <f>'Risk Analysis - S10'!V1294</f>
        <v>0.84709409982809603</v>
      </c>
      <c r="AA1293" s="3">
        <f>'Risk Analysis - S18'!V1294</f>
        <v>0.61879379741089069</v>
      </c>
      <c r="AB1293" s="3">
        <f>'Risk Analysis - S20'!V1294</f>
        <v>2.1997037578636838</v>
      </c>
    </row>
    <row r="1294" spans="24:28" x14ac:dyDescent="0.25">
      <c r="X1294" s="3">
        <v>1291</v>
      </c>
      <c r="Y1294" s="3">
        <f>'Risk Analysis - S01'!V1295</f>
        <v>0.31268629235775475</v>
      </c>
      <c r="Z1294" s="3">
        <f>'Risk Analysis - S10'!V1295</f>
        <v>1.3152425765313078</v>
      </c>
      <c r="AA1294" s="3">
        <f>'Risk Analysis - S18'!V1295</f>
        <v>0.87713460281307765</v>
      </c>
      <c r="AB1294" s="3">
        <f>'Risk Analysis - S20'!V1295</f>
        <v>3.9217494014881056</v>
      </c>
    </row>
    <row r="1295" spans="24:28" x14ac:dyDescent="0.25">
      <c r="X1295" s="3">
        <v>1292</v>
      </c>
      <c r="Y1295" s="3">
        <f>'Risk Analysis - S01'!V1296</f>
        <v>0.23986043410757166</v>
      </c>
      <c r="Z1295" s="3">
        <f>'Risk Analysis - S10'!V1296</f>
        <v>0.62539917216417351</v>
      </c>
      <c r="AA1295" s="3">
        <f>'Risk Analysis - S18'!V1296</f>
        <v>0.50450315071222174</v>
      </c>
      <c r="AB1295" s="3">
        <f>'Risk Analysis - S20'!V1296</f>
        <v>1.6612684090512129</v>
      </c>
    </row>
    <row r="1296" spans="24:28" x14ac:dyDescent="0.25">
      <c r="X1296" s="3">
        <v>1293</v>
      </c>
      <c r="Y1296" s="3">
        <f>'Risk Analysis - S01'!V1297</f>
        <v>0.30743839947439361</v>
      </c>
      <c r="Z1296" s="3">
        <f>'Risk Analysis - S10'!V1297</f>
        <v>1.2654684703465611</v>
      </c>
      <c r="AA1296" s="3">
        <f>'Risk Analysis - S18'!V1297</f>
        <v>0.85011507806506947</v>
      </c>
      <c r="AB1296" s="3">
        <f>'Risk Analysis - S20'!V1297</f>
        <v>3.7337716054866461</v>
      </c>
    </row>
    <row r="1297" spans="24:28" x14ac:dyDescent="0.25">
      <c r="X1297" s="3">
        <v>1294</v>
      </c>
      <c r="Y1297" s="3">
        <f>'Risk Analysis - S01'!V1298</f>
        <v>0.30182566305511099</v>
      </c>
      <c r="Z1297" s="3">
        <f>'Risk Analysis - S10'!V1298</f>
        <v>1.2230763814139747</v>
      </c>
      <c r="AA1297" s="3">
        <f>'Risk Analysis - S18'!V1298</f>
        <v>0.84983960990772822</v>
      </c>
      <c r="AB1297" s="3">
        <f>'Risk Analysis - S20'!V1298</f>
        <v>4.3772093624619215</v>
      </c>
    </row>
    <row r="1298" spans="24:28" x14ac:dyDescent="0.25">
      <c r="X1298" s="3">
        <v>1295</v>
      </c>
      <c r="Y1298" s="3">
        <f>'Risk Analysis - S01'!V1299</f>
        <v>0.29353449721955838</v>
      </c>
      <c r="Z1298" s="3">
        <f>'Risk Analysis - S10'!V1299</f>
        <v>1.1424390171788716</v>
      </c>
      <c r="AA1298" s="3">
        <f>'Risk Analysis - S18'!V1299</f>
        <v>0.80187409545895716</v>
      </c>
      <c r="AB1298" s="3">
        <f>'Risk Analysis - S20'!V1299</f>
        <v>3.8891368931589665</v>
      </c>
    </row>
    <row r="1299" spans="24:28" x14ac:dyDescent="0.25">
      <c r="X1299" s="3">
        <v>1296</v>
      </c>
      <c r="Y1299" s="3">
        <f>'Risk Analysis - S01'!V1300</f>
        <v>0.22500215361053455</v>
      </c>
      <c r="Z1299" s="3">
        <f>'Risk Analysis - S10'!V1300</f>
        <v>0.48937512078021683</v>
      </c>
      <c r="AA1299" s="3">
        <f>'Risk Analysis - S18'!V1300</f>
        <v>0.44094018132477719</v>
      </c>
      <c r="AB1299" s="3">
        <f>'Risk Analysis - S20'!V1300</f>
        <v>1.4211725860179796</v>
      </c>
    </row>
    <row r="1300" spans="24:28" x14ac:dyDescent="0.25">
      <c r="X1300" s="3">
        <v>1297</v>
      </c>
      <c r="Y1300" s="3">
        <f>'Risk Analysis - S01'!V1301</f>
        <v>0.2521348249776893</v>
      </c>
      <c r="Z1300" s="3">
        <f>'Risk Analysis - S10'!V1301</f>
        <v>0.7417402708851778</v>
      </c>
      <c r="AA1300" s="3">
        <f>'Risk Analysis - S18'!V1301</f>
        <v>0.56749777983955174</v>
      </c>
      <c r="AB1300" s="3">
        <f>'Risk Analysis - S20'!V1301</f>
        <v>2.0062978539544698</v>
      </c>
    </row>
    <row r="1301" spans="24:28" x14ac:dyDescent="0.25">
      <c r="X1301" s="3">
        <v>1298</v>
      </c>
      <c r="Y1301" s="3">
        <f>'Risk Analysis - S01'!V1302</f>
        <v>0.28911791780956586</v>
      </c>
      <c r="Z1301" s="3">
        <f>'Risk Analysis - S10'!V1302</f>
        <v>1.074151920950819</v>
      </c>
      <c r="AA1301" s="3">
        <f>'Risk Analysis - S18'!V1302</f>
        <v>0.70944842864519519</v>
      </c>
      <c r="AB1301" s="3">
        <f>'Risk Analysis - S20'!V1302</f>
        <v>2.0610241699705476</v>
      </c>
    </row>
    <row r="1302" spans="24:28" x14ac:dyDescent="0.25">
      <c r="X1302" s="3">
        <v>1299</v>
      </c>
      <c r="Y1302" s="3">
        <f>'Risk Analysis - S01'!V1303</f>
        <v>0.2504079561823403</v>
      </c>
      <c r="Z1302" s="3">
        <f>'Risk Analysis - S10'!V1303</f>
        <v>0.71544980356701915</v>
      </c>
      <c r="AA1302" s="3">
        <f>'Risk Analysis - S18'!V1303</f>
        <v>0.53244085416868969</v>
      </c>
      <c r="AB1302" s="3">
        <f>'Risk Analysis - S20'!V1303</f>
        <v>1.5364601433845184</v>
      </c>
    </row>
    <row r="1303" spans="24:28" x14ac:dyDescent="0.25">
      <c r="X1303" s="3">
        <v>1300</v>
      </c>
      <c r="Y1303" s="3">
        <f>'Risk Analysis - S01'!V1304</f>
        <v>0.23946643756698291</v>
      </c>
      <c r="Z1303" s="3">
        <f>'Risk Analysis - S10'!V1304</f>
        <v>0.61813776291932976</v>
      </c>
      <c r="AA1303" s="3">
        <f>'Risk Analysis - S18'!V1304</f>
        <v>0.49317035823669014</v>
      </c>
      <c r="AB1303" s="3">
        <f>'Risk Analysis - S20'!V1304</f>
        <v>1.5144010107710675</v>
      </c>
    </row>
    <row r="1304" spans="24:28" x14ac:dyDescent="0.25">
      <c r="X1304" s="3">
        <v>1301</v>
      </c>
      <c r="Y1304" s="3">
        <f>'Risk Analysis - S01'!V1305</f>
        <v>0.28868096448548036</v>
      </c>
      <c r="Z1304" s="3">
        <f>'Risk Analysis - S10'!V1305</f>
        <v>1.0791902847941666</v>
      </c>
      <c r="AA1304" s="3">
        <f>'Risk Analysis - S18'!V1305</f>
        <v>0.73143977464655308</v>
      </c>
      <c r="AB1304" s="3">
        <f>'Risk Analysis - S20'!V1305</f>
        <v>2.5691728898021302</v>
      </c>
    </row>
    <row r="1305" spans="24:28" x14ac:dyDescent="0.25">
      <c r="X1305" s="3">
        <v>1302</v>
      </c>
      <c r="Y1305" s="3">
        <f>'Risk Analysis - S01'!V1306</f>
        <v>0.25945375886100913</v>
      </c>
      <c r="Z1305" s="3">
        <f>'Risk Analysis - S10'!V1306</f>
        <v>0.81249372055794911</v>
      </c>
      <c r="AA1305" s="3">
        <f>'Risk Analysis - S18'!V1306</f>
        <v>0.60870819537815157</v>
      </c>
      <c r="AB1305" s="3">
        <f>'Risk Analysis - S20'!V1306</f>
        <v>2.2893221727176285</v>
      </c>
    </row>
    <row r="1306" spans="24:28" x14ac:dyDescent="0.25">
      <c r="X1306" s="3">
        <v>1303</v>
      </c>
      <c r="Y1306" s="3">
        <f>'Risk Analysis - S01'!V1307</f>
        <v>0.25248597165495634</v>
      </c>
      <c r="Z1306" s="3">
        <f>'Risk Analysis - S10'!V1307</f>
        <v>0.74149832270377147</v>
      </c>
      <c r="AA1306" s="3">
        <f>'Risk Analysis - S18'!V1307</f>
        <v>0.55987497171357403</v>
      </c>
      <c r="AB1306" s="3">
        <f>'Risk Analysis - S20'!V1307</f>
        <v>1.8544236969956229</v>
      </c>
    </row>
    <row r="1307" spans="24:28" x14ac:dyDescent="0.25">
      <c r="X1307" s="3">
        <v>1304</v>
      </c>
      <c r="Y1307" s="3">
        <f>'Risk Analysis - S01'!V1308</f>
        <v>0.28349092517454533</v>
      </c>
      <c r="Z1307" s="3">
        <f>'Risk Analysis - S10'!V1308</f>
        <v>1.0321542642954542</v>
      </c>
      <c r="AA1307" s="3">
        <f>'Risk Analysis - S18'!V1308</f>
        <v>0.71049775647880242</v>
      </c>
      <c r="AB1307" s="3">
        <f>'Risk Analysis - S20'!V1308</f>
        <v>2.5488753969101947</v>
      </c>
    </row>
    <row r="1308" spans="24:28" x14ac:dyDescent="0.25">
      <c r="X1308" s="3">
        <v>1305</v>
      </c>
      <c r="Y1308" s="3">
        <f>'Risk Analysis - S01'!V1309</f>
        <v>0.33847351127301761</v>
      </c>
      <c r="Z1308" s="3">
        <f>'Risk Analysis - S10'!V1309</f>
        <v>1.5475228127208511</v>
      </c>
      <c r="AA1308" s="3">
        <f>'Risk Analysis - S18'!V1309</f>
        <v>0.97743096270534835</v>
      </c>
      <c r="AB1308" s="3">
        <f>'Risk Analysis - S20'!V1309</f>
        <v>3.8115854586045828</v>
      </c>
    </row>
    <row r="1309" spans="24:28" x14ac:dyDescent="0.25">
      <c r="X1309" s="3">
        <v>1306</v>
      </c>
      <c r="Y1309" s="3">
        <f>'Risk Analysis - S01'!V1310</f>
        <v>0.33142807819405484</v>
      </c>
      <c r="Z1309" s="3">
        <f>'Risk Analysis - S10'!V1310</f>
        <v>1.4739758865457906</v>
      </c>
      <c r="AA1309" s="3">
        <f>'Risk Analysis - S18'!V1310</f>
        <v>0.92340637593595265</v>
      </c>
      <c r="AB1309" s="3">
        <f>'Risk Analysis - S20'!V1310</f>
        <v>3.0655634516635195</v>
      </c>
    </row>
    <row r="1310" spans="24:28" x14ac:dyDescent="0.25">
      <c r="X1310" s="3">
        <v>1307</v>
      </c>
      <c r="Y1310" s="3">
        <f>'Risk Analysis - S01'!V1311</f>
        <v>0.22033378170854584</v>
      </c>
      <c r="Z1310" s="3">
        <f>'Risk Analysis - S10'!V1311</f>
        <v>0.44252894381263402</v>
      </c>
      <c r="AA1310" s="3">
        <f>'Risk Analysis - S18'!V1311</f>
        <v>0.41012367199105593</v>
      </c>
      <c r="AB1310" s="3">
        <f>'Risk Analysis - S20'!V1311</f>
        <v>1.2050848827995557</v>
      </c>
    </row>
    <row r="1311" spans="24:28" x14ac:dyDescent="0.25">
      <c r="X1311" s="3">
        <v>1308</v>
      </c>
      <c r="Y1311" s="3">
        <f>'Risk Analysis - S01'!V1312</f>
        <v>0.20785434270602349</v>
      </c>
      <c r="Z1311" s="3">
        <f>'Risk Analysis - S10'!V1312</f>
        <v>0.3269420246336186</v>
      </c>
      <c r="AA1311" s="3">
        <f>'Risk Analysis - S18'!V1312</f>
        <v>0.35319826053262354</v>
      </c>
      <c r="AB1311" s="3">
        <f>'Risk Analysis - S20'!V1312</f>
        <v>0.93023545848943368</v>
      </c>
    </row>
    <row r="1312" spans="24:28" x14ac:dyDescent="0.25">
      <c r="X1312" s="3">
        <v>1309</v>
      </c>
      <c r="Y1312" s="3">
        <f>'Risk Analysis - S01'!V1313</f>
        <v>0.28272785179857007</v>
      </c>
      <c r="Z1312" s="3">
        <f>'Risk Analysis - S10'!V1313</f>
        <v>1.0472249091592678</v>
      </c>
      <c r="AA1312" s="3">
        <f>'Risk Analysis - S18'!V1313</f>
        <v>0.7654593135626252</v>
      </c>
      <c r="AB1312" s="3">
        <f>'Risk Analysis - S20'!V1313</f>
        <v>4.0048544998229483</v>
      </c>
    </row>
    <row r="1313" spans="24:28" x14ac:dyDescent="0.25">
      <c r="X1313" s="3">
        <v>1310</v>
      </c>
      <c r="Y1313" s="3">
        <f>'Risk Analysis - S01'!V1314</f>
        <v>0.3144416094452081</v>
      </c>
      <c r="Z1313" s="3">
        <f>'Risk Analysis - S10'!V1314</f>
        <v>1.3176799091467934</v>
      </c>
      <c r="AA1313" s="3">
        <f>'Risk Analysis - S18'!V1314</f>
        <v>0.84865662779805096</v>
      </c>
      <c r="AB1313" s="3">
        <f>'Risk Analysis - S20'!V1314</f>
        <v>2.9295768594209104</v>
      </c>
    </row>
    <row r="1314" spans="24:28" x14ac:dyDescent="0.25">
      <c r="X1314" s="3">
        <v>1311</v>
      </c>
      <c r="Y1314" s="3">
        <f>'Risk Analysis - S01'!V1315</f>
        <v>0.28542624426450069</v>
      </c>
      <c r="Z1314" s="3">
        <f>'Risk Analysis - S10'!V1315</f>
        <v>1.0468698414578572</v>
      </c>
      <c r="AA1314" s="3">
        <f>'Risk Analysis - S18'!V1315</f>
        <v>0.71085257061167928</v>
      </c>
      <c r="AB1314" s="3">
        <f>'Risk Analysis - S20'!V1315</f>
        <v>2.3940815715914483</v>
      </c>
    </row>
    <row r="1315" spans="24:28" x14ac:dyDescent="0.25">
      <c r="X1315" s="3">
        <v>1312</v>
      </c>
      <c r="Y1315" s="3">
        <f>'Risk Analysis - S01'!V1316</f>
        <v>0.28699480546893491</v>
      </c>
      <c r="Z1315" s="3">
        <f>'Risk Analysis - S10'!V1316</f>
        <v>1.0650455211200178</v>
      </c>
      <c r="AA1315" s="3">
        <f>'Risk Analysis - S18'!V1316</f>
        <v>0.72763618688444776</v>
      </c>
      <c r="AB1315" s="3">
        <f>'Risk Analysis - S20'!V1316</f>
        <v>2.6307201325941567</v>
      </c>
    </row>
    <row r="1316" spans="24:28" x14ac:dyDescent="0.25">
      <c r="X1316" s="3">
        <v>1313</v>
      </c>
      <c r="Y1316" s="3">
        <f>'Risk Analysis - S01'!V1317</f>
        <v>0.29314149340274243</v>
      </c>
      <c r="Z1316" s="3">
        <f>'Risk Analysis - S10'!V1317</f>
        <v>1.1208300822757691</v>
      </c>
      <c r="AA1316" s="3">
        <f>'Risk Analysis - S18'!V1317</f>
        <v>0.75264601200085834</v>
      </c>
      <c r="AB1316" s="3">
        <f>'Risk Analysis - S20'!V1317</f>
        <v>2.6563924686921148</v>
      </c>
    </row>
    <row r="1317" spans="24:28" x14ac:dyDescent="0.25">
      <c r="X1317" s="3">
        <v>1314</v>
      </c>
      <c r="Y1317" s="3">
        <f>'Risk Analysis - S01'!V1318</f>
        <v>0.2248156178466317</v>
      </c>
      <c r="Z1317" s="3">
        <f>'Risk Analysis - S10'!V1318</f>
        <v>0.49393343358150282</v>
      </c>
      <c r="AA1317" s="3">
        <f>'Risk Analysis - S18'!V1318</f>
        <v>0.45668360141027242</v>
      </c>
      <c r="AB1317" s="3">
        <f>'Risk Analysis - S20'!V1318</f>
        <v>1.6453765419788871</v>
      </c>
    </row>
    <row r="1318" spans="24:28" x14ac:dyDescent="0.25">
      <c r="X1318" s="3">
        <v>1315</v>
      </c>
      <c r="Y1318" s="3">
        <f>'Risk Analysis - S01'!V1319</f>
        <v>0.32292428785176941</v>
      </c>
      <c r="Z1318" s="3">
        <f>'Risk Analysis - S10'!V1319</f>
        <v>1.4018778868797417</v>
      </c>
      <c r="AA1318" s="3">
        <f>'Risk Analysis - S18'!V1319</f>
        <v>0.90221261457923119</v>
      </c>
      <c r="AB1318" s="3">
        <f>'Risk Analysis - S20'!V1319</f>
        <v>3.4568109632182309</v>
      </c>
    </row>
    <row r="1319" spans="24:28" x14ac:dyDescent="0.25">
      <c r="X1319" s="3">
        <v>1316</v>
      </c>
      <c r="Y1319" s="3">
        <f>'Risk Analysis - S01'!V1320</f>
        <v>0.28110434058238154</v>
      </c>
      <c r="Z1319" s="3">
        <f>'Risk Analysis - S10'!V1320</f>
        <v>1.0045484230636816</v>
      </c>
      <c r="AA1319" s="3">
        <f>'Risk Analysis - S18'!V1320</f>
        <v>0.68508977234046931</v>
      </c>
      <c r="AB1319" s="3">
        <f>'Risk Analysis - S20'!V1320</f>
        <v>2.2051370468869758</v>
      </c>
    </row>
    <row r="1320" spans="24:28" x14ac:dyDescent="0.25">
      <c r="X1320" s="3">
        <v>1317</v>
      </c>
      <c r="Y1320" s="3">
        <f>'Risk Analysis - S01'!V1321</f>
        <v>0.31594940879777522</v>
      </c>
      <c r="Z1320" s="3">
        <f>'Risk Analysis - S10'!V1321</f>
        <v>1.3734223025406567</v>
      </c>
      <c r="AA1320" s="3">
        <f>'Risk Analysis - S18'!V1321</f>
        <v>0.96581985422638195</v>
      </c>
      <c r="AB1320" s="3">
        <f>'Risk Analysis - S20'!V1321</f>
        <v>6.5916879349313149</v>
      </c>
    </row>
    <row r="1321" spans="24:28" x14ac:dyDescent="0.25">
      <c r="X1321" s="3">
        <v>1318</v>
      </c>
      <c r="Y1321" s="3">
        <f>'Risk Analysis - S01'!V1322</f>
        <v>0.26099222183002502</v>
      </c>
      <c r="Z1321" s="3">
        <f>'Risk Analysis - S10'!V1322</f>
        <v>0.81185881345430944</v>
      </c>
      <c r="AA1321" s="3">
        <f>'Risk Analysis - S18'!V1322</f>
        <v>0.57643301762013543</v>
      </c>
      <c r="AB1321" s="3">
        <f>'Risk Analysis - S20'!V1322</f>
        <v>1.6197863635389631</v>
      </c>
    </row>
    <row r="1322" spans="24:28" x14ac:dyDescent="0.25">
      <c r="X1322" s="3">
        <v>1319</v>
      </c>
      <c r="Y1322" s="3">
        <f>'Risk Analysis - S01'!V1323</f>
        <v>0.27873379224521733</v>
      </c>
      <c r="Z1322" s="3">
        <f>'Risk Analysis - S10'!V1323</f>
        <v>0.99436347082422727</v>
      </c>
      <c r="AA1322" s="3">
        <f>'Risk Analysis - S18'!V1323</f>
        <v>0.70535165059847216</v>
      </c>
      <c r="AB1322" s="3">
        <f>'Risk Analysis - S20'!V1323</f>
        <v>2.8397036412980632</v>
      </c>
    </row>
    <row r="1323" spans="24:28" x14ac:dyDescent="0.25">
      <c r="X1323" s="3">
        <v>1320</v>
      </c>
      <c r="Y1323" s="3">
        <f>'Risk Analysis - S01'!V1324</f>
        <v>0.26559198110398047</v>
      </c>
      <c r="Z1323" s="3">
        <f>'Risk Analysis - S10'!V1324</f>
        <v>0.87318921678206329</v>
      </c>
      <c r="AA1323" s="3">
        <f>'Risk Analysis - S18'!V1324</f>
        <v>0.64685060892289248</v>
      </c>
      <c r="AB1323" s="3">
        <f>'Risk Analysis - S20'!V1324</f>
        <v>2.6161707863628694</v>
      </c>
    </row>
    <row r="1324" spans="24:28" x14ac:dyDescent="0.25">
      <c r="X1324" s="3">
        <v>1321</v>
      </c>
      <c r="Y1324" s="3">
        <f>'Risk Analysis - S01'!V1325</f>
        <v>0.23658782848614668</v>
      </c>
      <c r="Z1324" s="3">
        <f>'Risk Analysis - S10'!V1325</f>
        <v>0.58742578795208777</v>
      </c>
      <c r="AA1324" s="3">
        <f>'Risk Analysis - S18'!V1325</f>
        <v>0.46934866972814165</v>
      </c>
      <c r="AB1324" s="3">
        <f>'Risk Analysis - S20'!V1325</f>
        <v>1.3205467286563208</v>
      </c>
    </row>
    <row r="1325" spans="24:28" x14ac:dyDescent="0.25">
      <c r="X1325" s="3">
        <v>1322</v>
      </c>
      <c r="Y1325" s="3">
        <f>'Risk Analysis - S01'!V1326</f>
        <v>0.31485336624179855</v>
      </c>
      <c r="Z1325" s="3">
        <f>'Risk Analysis - S10'!V1326</f>
        <v>1.3379634455376026</v>
      </c>
      <c r="AA1325" s="3">
        <f>'Risk Analysis - S18'!V1326</f>
        <v>0.89401285113428908</v>
      </c>
      <c r="AB1325" s="3">
        <f>'Risk Analysis - S20'!V1326</f>
        <v>4.1765941277234138</v>
      </c>
    </row>
    <row r="1326" spans="24:28" x14ac:dyDescent="0.25">
      <c r="X1326" s="3">
        <v>1323</v>
      </c>
      <c r="Y1326" s="3">
        <f>'Risk Analysis - S01'!V1327</f>
        <v>0.28758275957967933</v>
      </c>
      <c r="Z1326" s="3">
        <f>'Risk Analysis - S10'!V1327</f>
        <v>1.0907674413490869</v>
      </c>
      <c r="AA1326" s="3">
        <f>'Risk Analysis - S18'!V1327</f>
        <v>0.78384455607475245</v>
      </c>
      <c r="AB1326" s="3">
        <f>'Risk Analysis - S20'!V1327</f>
        <v>4.0151050531782975</v>
      </c>
    </row>
    <row r="1327" spans="24:28" x14ac:dyDescent="0.25">
      <c r="X1327" s="3">
        <v>1324</v>
      </c>
      <c r="Y1327" s="3">
        <f>'Risk Analysis - S01'!V1328</f>
        <v>0.20824946918227027</v>
      </c>
      <c r="Z1327" s="3">
        <f>'Risk Analysis - S10'!V1328</f>
        <v>0.33883719110289617</v>
      </c>
      <c r="AA1327" s="3">
        <f>'Risk Analysis - S18'!V1328</f>
        <v>0.37674107777833094</v>
      </c>
      <c r="AB1327" s="3">
        <f>'Risk Analysis - S20'!V1328</f>
        <v>1.1645988766167104</v>
      </c>
    </row>
    <row r="1328" spans="24:28" x14ac:dyDescent="0.25">
      <c r="X1328" s="3">
        <v>1325</v>
      </c>
      <c r="Y1328" s="3">
        <f>'Risk Analysis - S01'!V1329</f>
        <v>0.25604006426467707</v>
      </c>
      <c r="Z1328" s="3">
        <f>'Risk Analysis - S10'!V1329</f>
        <v>0.78611985241317994</v>
      </c>
      <c r="AA1328" s="3">
        <f>'Risk Analysis - S18'!V1329</f>
        <v>0.60698105869232888</v>
      </c>
      <c r="AB1328" s="3">
        <f>'Risk Analysis - S20'!V1329</f>
        <v>2.4937375028859319</v>
      </c>
    </row>
    <row r="1329" spans="24:28" x14ac:dyDescent="0.25">
      <c r="X1329" s="3">
        <v>1326</v>
      </c>
      <c r="Y1329" s="3">
        <f>'Risk Analysis - S01'!V1330</f>
        <v>0.26567543805189286</v>
      </c>
      <c r="Z1329" s="3">
        <f>'Risk Analysis - S10'!V1330</f>
        <v>0.86656457466658932</v>
      </c>
      <c r="AA1329" s="3">
        <f>'Risk Analysis - S18'!V1330</f>
        <v>0.62770253215385463</v>
      </c>
      <c r="AB1329" s="3">
        <f>'Risk Analysis - S20'!V1330</f>
        <v>2.2207882505248753</v>
      </c>
    </row>
    <row r="1330" spans="24:28" x14ac:dyDescent="0.25">
      <c r="X1330" s="3">
        <v>1327</v>
      </c>
      <c r="Y1330" s="3">
        <f>'Risk Analysis - S01'!V1331</f>
        <v>0.28427321360909297</v>
      </c>
      <c r="Z1330" s="3">
        <f>'Risk Analysis - S10'!V1331</f>
        <v>1.038402219783773</v>
      </c>
      <c r="AA1330" s="3">
        <f>'Risk Analysis - S18'!V1331</f>
        <v>0.71143227329396042</v>
      </c>
      <c r="AB1330" s="3">
        <f>'Risk Analysis - S20'!V1331</f>
        <v>2.5033480472714551</v>
      </c>
    </row>
    <row r="1331" spans="24:28" x14ac:dyDescent="0.25">
      <c r="X1331" s="3">
        <v>1328</v>
      </c>
      <c r="Y1331" s="3">
        <f>'Risk Analysis - S01'!V1332</f>
        <v>0.24092342931560323</v>
      </c>
      <c r="Z1331" s="3">
        <f>'Risk Analysis - S10'!V1332</f>
        <v>0.63216865298459113</v>
      </c>
      <c r="AA1331" s="3">
        <f>'Risk Analysis - S18'!V1332</f>
        <v>0.50123133477571435</v>
      </c>
      <c r="AB1331" s="3">
        <f>'Risk Analysis - S20'!V1332</f>
        <v>1.5603461773184664</v>
      </c>
    </row>
    <row r="1332" spans="24:28" x14ac:dyDescent="0.25">
      <c r="X1332" s="3">
        <v>1329</v>
      </c>
      <c r="Y1332" s="3">
        <f>'Risk Analysis - S01'!V1333</f>
        <v>0.23070855928883396</v>
      </c>
      <c r="Z1332" s="3">
        <f>'Risk Analysis - S10'!V1333</f>
        <v>0.54352000574540371</v>
      </c>
      <c r="AA1332" s="3">
        <f>'Risk Analysis - S18'!V1333</f>
        <v>0.47037843153821185</v>
      </c>
      <c r="AB1332" s="3">
        <f>'Risk Analysis - S20'!V1333</f>
        <v>1.5897775423405938</v>
      </c>
    </row>
    <row r="1333" spans="24:28" x14ac:dyDescent="0.25">
      <c r="X1333" s="3">
        <v>1330</v>
      </c>
      <c r="Y1333" s="3">
        <f>'Risk Analysis - S01'!V1334</f>
        <v>0.22441108104125415</v>
      </c>
      <c r="Z1333" s="3">
        <f>'Risk Analysis - S10'!V1334</f>
        <v>0.48600336880526684</v>
      </c>
      <c r="AA1333" s="3">
        <f>'Risk Analysis - S18'!V1334</f>
        <v>0.44379528743966984</v>
      </c>
      <c r="AB1333" s="3">
        <f>'Risk Analysis - S20'!V1334</f>
        <v>1.4818648163988057</v>
      </c>
    </row>
    <row r="1334" spans="24:28" x14ac:dyDescent="0.25">
      <c r="X1334" s="3">
        <v>1331</v>
      </c>
      <c r="Y1334" s="3">
        <f>'Risk Analysis - S01'!V1335</f>
        <v>0.23647315347829101</v>
      </c>
      <c r="Z1334" s="3">
        <f>'Risk Analysis - S10'!V1335</f>
        <v>0.59466460817813549</v>
      </c>
      <c r="AA1334" s="3">
        <f>'Risk Analysis - S18'!V1335</f>
        <v>0.49073900299298417</v>
      </c>
      <c r="AB1334" s="3">
        <f>'Risk Analysis - S20'!V1335</f>
        <v>1.6212158303420685</v>
      </c>
    </row>
    <row r="1335" spans="24:28" x14ac:dyDescent="0.25">
      <c r="X1335" s="3">
        <v>1332</v>
      </c>
      <c r="Y1335" s="3">
        <f>'Risk Analysis - S01'!V1336</f>
        <v>0.26730855297265732</v>
      </c>
      <c r="Z1335" s="3">
        <f>'Risk Analysis - S10'!V1336</f>
        <v>0.87880582487832415</v>
      </c>
      <c r="AA1335" s="3">
        <f>'Risk Analysis - S18'!V1336</f>
        <v>0.62753611462610259</v>
      </c>
      <c r="AB1335" s="3">
        <f>'Risk Analysis - S20'!V1336</f>
        <v>2.1022475967632182</v>
      </c>
    </row>
    <row r="1336" spans="24:28" x14ac:dyDescent="0.25">
      <c r="X1336" s="3">
        <v>1333</v>
      </c>
      <c r="Y1336" s="3">
        <f>'Risk Analysis - S01'!V1337</f>
        <v>0.20822647901029082</v>
      </c>
      <c r="Z1336" s="3">
        <f>'Risk Analysis - S10'!V1337</f>
        <v>0.33598573568547196</v>
      </c>
      <c r="AA1336" s="3">
        <f>'Risk Analysis - S18'!V1337</f>
        <v>0.36967087811278188</v>
      </c>
      <c r="AB1336" s="3">
        <f>'Risk Analysis - S20'!V1337</f>
        <v>1.0880427112513968</v>
      </c>
    </row>
    <row r="1337" spans="24:28" x14ac:dyDescent="0.25">
      <c r="X1337" s="3">
        <v>1334</v>
      </c>
      <c r="Y1337" s="3">
        <f>'Risk Analysis - S01'!V1338</f>
        <v>0.28291522409059994</v>
      </c>
      <c r="Z1337" s="3">
        <f>'Risk Analysis - S10'!V1338</f>
        <v>1.0342801728634103</v>
      </c>
      <c r="AA1337" s="3">
        <f>'Risk Analysis - S18'!V1338</f>
        <v>0.72756022052697822</v>
      </c>
      <c r="AB1337" s="3">
        <f>'Risk Analysis - S20'!V1338</f>
        <v>2.9923797124483817</v>
      </c>
    </row>
    <row r="1338" spans="24:28" x14ac:dyDescent="0.25">
      <c r="X1338" s="3">
        <v>1335</v>
      </c>
      <c r="Y1338" s="3">
        <f>'Risk Analysis - S01'!V1339</f>
        <v>0.32844723574260859</v>
      </c>
      <c r="Z1338" s="3">
        <f>'Risk Analysis - S10'!V1339</f>
        <v>1.4472173370038017</v>
      </c>
      <c r="AA1338" s="3">
        <f>'Risk Analysis - S18'!V1339</f>
        <v>0.9120545616806921</v>
      </c>
      <c r="AB1338" s="3">
        <f>'Risk Analysis - S20'!V1339</f>
        <v>3.0939739654159295</v>
      </c>
    </row>
    <row r="1339" spans="24:28" x14ac:dyDescent="0.25">
      <c r="X1339" s="3">
        <v>1336</v>
      </c>
      <c r="Y1339" s="3">
        <f>'Risk Analysis - S01'!V1340</f>
        <v>0.23365739285630743</v>
      </c>
      <c r="Z1339" s="3">
        <f>'Risk Analysis - S10'!V1340</f>
        <v>0.56713926318963748</v>
      </c>
      <c r="AA1339" s="3">
        <f>'Risk Analysis - S18'!V1340</f>
        <v>0.47407957262515993</v>
      </c>
      <c r="AB1339" s="3">
        <f>'Risk Analysis - S20'!V1340</f>
        <v>1.5118115110340706</v>
      </c>
    </row>
    <row r="1340" spans="24:28" x14ac:dyDescent="0.25">
      <c r="X1340" s="3">
        <v>1337</v>
      </c>
      <c r="Y1340" s="3">
        <f>'Risk Analysis - S01'!V1341</f>
        <v>0.31046873653349749</v>
      </c>
      <c r="Z1340" s="3">
        <f>'Risk Analysis - S10'!V1341</f>
        <v>1.2992317998703538</v>
      </c>
      <c r="AA1340" s="3">
        <f>'Risk Analysis - S18'!V1341</f>
        <v>0.8789741552491015</v>
      </c>
      <c r="AB1340" s="3">
        <f>'Risk Analysis - S20'!V1341</f>
        <v>4.2435399872016442</v>
      </c>
    </row>
    <row r="1341" spans="24:28" x14ac:dyDescent="0.25">
      <c r="X1341" s="3">
        <v>1338</v>
      </c>
      <c r="Y1341" s="3">
        <f>'Risk Analysis - S01'!V1342</f>
        <v>0.23558930303352998</v>
      </c>
      <c r="Z1341" s="3">
        <f>'Risk Analysis - S10'!V1342</f>
        <v>0.592087757328154</v>
      </c>
      <c r="AA1341" s="3">
        <f>'Risk Analysis - S18'!V1342</f>
        <v>0.50151571840574638</v>
      </c>
      <c r="AB1341" s="3">
        <f>'Risk Analysis - S20'!V1342</f>
        <v>1.8289989944001057</v>
      </c>
    </row>
    <row r="1342" spans="24:28" x14ac:dyDescent="0.25">
      <c r="X1342" s="3">
        <v>1339</v>
      </c>
      <c r="Y1342" s="3">
        <f>'Risk Analysis - S01'!V1343</f>
        <v>0.2685721434239981</v>
      </c>
      <c r="Z1342" s="3">
        <f>'Risk Analysis - S10'!V1343</f>
        <v>0.89867477284860242</v>
      </c>
      <c r="AA1342" s="3">
        <f>'Risk Analysis - S18'!V1343</f>
        <v>0.65485541829092964</v>
      </c>
      <c r="AB1342" s="3">
        <f>'Risk Analysis - S20'!V1343</f>
        <v>2.5558421128264244</v>
      </c>
    </row>
    <row r="1343" spans="24:28" x14ac:dyDescent="0.25">
      <c r="X1343" s="3">
        <v>1340</v>
      </c>
      <c r="Y1343" s="3">
        <f>'Risk Analysis - S01'!V1344</f>
        <v>0.25137786931204398</v>
      </c>
      <c r="Z1343" s="3">
        <f>'Risk Analysis - S10'!V1344</f>
        <v>0.72838337133478726</v>
      </c>
      <c r="AA1343" s="3">
        <f>'Risk Analysis - S18'!V1344</f>
        <v>0.54729274912095582</v>
      </c>
      <c r="AB1343" s="3">
        <f>'Risk Analysis - S20'!V1344</f>
        <v>1.7126800870318202</v>
      </c>
    </row>
    <row r="1344" spans="24:28" x14ac:dyDescent="0.25">
      <c r="X1344" s="3">
        <v>1341</v>
      </c>
      <c r="Y1344" s="3">
        <f>'Risk Analysis - S01'!V1345</f>
        <v>0.22833411709931342</v>
      </c>
      <c r="Z1344" s="3">
        <f>'Risk Analysis - S10'!V1345</f>
        <v>0.52152093691498846</v>
      </c>
      <c r="AA1344" s="3">
        <f>'Risk Analysis - S18'!V1345</f>
        <v>0.45953007054995343</v>
      </c>
      <c r="AB1344" s="3">
        <f>'Risk Analysis - S20'!V1345</f>
        <v>1.5387327314228705</v>
      </c>
    </row>
    <row r="1345" spans="24:28" x14ac:dyDescent="0.25">
      <c r="X1345" s="3">
        <v>1342</v>
      </c>
      <c r="Y1345" s="3">
        <f>'Risk Analysis - S01'!V1346</f>
        <v>0.26791111200685341</v>
      </c>
      <c r="Z1345" s="3">
        <f>'Risk Analysis - S10'!V1346</f>
        <v>0.88478936961984289</v>
      </c>
      <c r="AA1345" s="3">
        <f>'Risk Analysis - S18'!V1346</f>
        <v>0.63134733272553289</v>
      </c>
      <c r="AB1345" s="3">
        <f>'Risk Analysis - S20'!V1346</f>
        <v>2.1321152882412888</v>
      </c>
    </row>
    <row r="1346" spans="24:28" x14ac:dyDescent="0.25">
      <c r="X1346" s="3">
        <v>1343</v>
      </c>
      <c r="Y1346" s="3">
        <f>'Risk Analysis - S01'!V1347</f>
        <v>0.23527999675337025</v>
      </c>
      <c r="Z1346" s="3">
        <f>'Risk Analysis - S10'!V1347</f>
        <v>0.58798841684764902</v>
      </c>
      <c r="AA1346" s="3">
        <f>'Risk Analysis - S18'!V1347</f>
        <v>0.496845925388195</v>
      </c>
      <c r="AB1346" s="3">
        <f>'Risk Analysis - S20'!V1347</f>
        <v>1.7711695194193431</v>
      </c>
    </row>
    <row r="1347" spans="24:28" x14ac:dyDescent="0.25">
      <c r="X1347" s="3">
        <v>1344</v>
      </c>
      <c r="Y1347" s="3">
        <f>'Risk Analysis - S01'!V1348</f>
        <v>0.27366468440101466</v>
      </c>
      <c r="Z1347" s="3">
        <f>'Risk Analysis - S10'!V1348</f>
        <v>0.93737046007574998</v>
      </c>
      <c r="AA1347" s="3">
        <f>'Risk Analysis - S18'!V1348</f>
        <v>0.65571925709974055</v>
      </c>
      <c r="AB1347" s="3">
        <f>'Risk Analysis - S20'!V1348</f>
        <v>2.1865070122150301</v>
      </c>
    </row>
    <row r="1348" spans="24:28" x14ac:dyDescent="0.25">
      <c r="X1348" s="3">
        <v>1345</v>
      </c>
      <c r="Y1348" s="3">
        <f>'Risk Analysis - S01'!V1349</f>
        <v>0.25391618136420613</v>
      </c>
      <c r="Z1348" s="3">
        <f>'Risk Analysis - S10'!V1349</f>
        <v>0.75543734387774064</v>
      </c>
      <c r="AA1348" s="3">
        <f>'Risk Analysis - S18'!V1349</f>
        <v>0.56822610542286778</v>
      </c>
      <c r="AB1348" s="3">
        <f>'Risk Analysis - S20'!V1349</f>
        <v>1.9102529210895354</v>
      </c>
    </row>
    <row r="1349" spans="24:28" x14ac:dyDescent="0.25">
      <c r="X1349" s="3">
        <v>1346</v>
      </c>
      <c r="Y1349" s="3">
        <f>'Risk Analysis - S01'!V1350</f>
        <v>0.24518447721723396</v>
      </c>
      <c r="Z1349" s="3">
        <f>'Risk Analysis - S10'!V1350</f>
        <v>0.69460915338474938</v>
      </c>
      <c r="AA1349" s="3">
        <f>'Risk Analysis - S18'!V1350</f>
        <v>0.58131620023759745</v>
      </c>
      <c r="AB1349" s="3">
        <f>'Risk Analysis - S20'!V1350</f>
        <v>2.7224782972409418</v>
      </c>
    </row>
    <row r="1350" spans="24:28" x14ac:dyDescent="0.25">
      <c r="X1350" s="3">
        <v>1347</v>
      </c>
      <c r="Y1350" s="3">
        <f>'Risk Analysis - S01'!V1351</f>
        <v>0.24792488774476942</v>
      </c>
      <c r="Z1350" s="3">
        <f>'Risk Analysis - S10'!V1351</f>
        <v>0.69218775220217632</v>
      </c>
      <c r="AA1350" s="3">
        <f>'Risk Analysis - S18'!V1351</f>
        <v>0.52041889951511877</v>
      </c>
      <c r="AB1350" s="3">
        <f>'Risk Analysis - S20'!V1351</f>
        <v>1.4889917387625569</v>
      </c>
    </row>
    <row r="1351" spans="24:28" x14ac:dyDescent="0.25">
      <c r="X1351" s="3">
        <v>1348</v>
      </c>
      <c r="Y1351" s="3">
        <f>'Risk Analysis - S01'!V1352</f>
        <v>0.32563300986239863</v>
      </c>
      <c r="Z1351" s="3">
        <f>'Risk Analysis - S10'!V1352</f>
        <v>1.4348623691054159</v>
      </c>
      <c r="AA1351" s="3">
        <f>'Risk Analysis - S18'!V1352</f>
        <v>0.93541237010071521</v>
      </c>
      <c r="AB1351" s="3">
        <f>'Risk Analysis - S20'!V1352</f>
        <v>4.1314386722803453</v>
      </c>
    </row>
    <row r="1352" spans="24:28" x14ac:dyDescent="0.25">
      <c r="X1352" s="3">
        <v>1349</v>
      </c>
      <c r="Y1352" s="3">
        <f>'Risk Analysis - S01'!V1353</f>
        <v>0.24319851303518505</v>
      </c>
      <c r="Z1352" s="3">
        <f>'Risk Analysis - S10'!V1353</f>
        <v>0.66742987266208154</v>
      </c>
      <c r="AA1352" s="3">
        <f>'Risk Analysis - S18'!V1353</f>
        <v>0.54906617844126981</v>
      </c>
      <c r="AB1352" s="3">
        <f>'Risk Analysis - S20'!V1353</f>
        <v>2.2194945824074312</v>
      </c>
    </row>
    <row r="1353" spans="24:28" x14ac:dyDescent="0.25">
      <c r="X1353" s="3">
        <v>1350</v>
      </c>
      <c r="Y1353" s="3">
        <f>'Risk Analysis - S01'!V1354</f>
        <v>0.32603067415516335</v>
      </c>
      <c r="Z1353" s="3">
        <f>'Risk Analysis - S10'!V1354</f>
        <v>1.4444827345430744</v>
      </c>
      <c r="AA1353" s="3">
        <f>'Risk Analysis - S18'!V1354</f>
        <v>0.95289954161468782</v>
      </c>
      <c r="AB1353" s="3">
        <f>'Risk Analysis - S20'!V1354</f>
        <v>4.6522265009842503</v>
      </c>
    </row>
    <row r="1354" spans="24:28" x14ac:dyDescent="0.25">
      <c r="X1354" s="3">
        <v>1351</v>
      </c>
      <c r="Y1354" s="3">
        <f>'Risk Analysis - S01'!V1355</f>
        <v>0.28756080734004569</v>
      </c>
      <c r="Z1354" s="3">
        <f>'Risk Analysis - S10'!V1355</f>
        <v>1.0769485875235258</v>
      </c>
      <c r="AA1354" s="3">
        <f>'Risk Analysis - S18'!V1355</f>
        <v>0.74780124952495342</v>
      </c>
      <c r="AB1354" s="3">
        <f>'Risk Analysis - S20'!V1355</f>
        <v>3.0558947036931734</v>
      </c>
    </row>
    <row r="1355" spans="24:28" x14ac:dyDescent="0.25">
      <c r="X1355" s="3">
        <v>1352</v>
      </c>
      <c r="Y1355" s="3">
        <f>'Risk Analysis - S01'!V1356</f>
        <v>0.31129448495541856</v>
      </c>
      <c r="Z1355" s="3">
        <f>'Risk Analysis - S10'!V1356</f>
        <v>1.3021839942523616</v>
      </c>
      <c r="AA1355" s="3">
        <f>'Risk Analysis - S18'!V1356</f>
        <v>0.87034391096783059</v>
      </c>
      <c r="AB1355" s="3">
        <f>'Risk Analysis - S20'!V1356</f>
        <v>3.8826658984381281</v>
      </c>
    </row>
    <row r="1356" spans="24:28" x14ac:dyDescent="0.25">
      <c r="X1356" s="3">
        <v>1353</v>
      </c>
      <c r="Y1356" s="3">
        <f>'Risk Analysis - S01'!V1357</f>
        <v>0.33854662085236625</v>
      </c>
      <c r="Z1356" s="3">
        <f>'Risk Analysis - S10'!V1357</f>
        <v>1.5567933575120871</v>
      </c>
      <c r="AA1356" s="3">
        <f>'Risk Analysis - S18'!V1357</f>
        <v>1.0004498536384694</v>
      </c>
      <c r="AB1356" s="3">
        <f>'Risk Analysis - S20'!V1357</f>
        <v>4.5598308020680918</v>
      </c>
    </row>
    <row r="1357" spans="24:28" x14ac:dyDescent="0.25">
      <c r="X1357" s="3">
        <v>1354</v>
      </c>
      <c r="Y1357" s="3">
        <f>'Risk Analysis - S01'!V1358</f>
        <v>0.20061260122445077</v>
      </c>
      <c r="Z1357" s="3">
        <f>'Risk Analysis - S10'!V1358</f>
        <v>0.26754475911739128</v>
      </c>
      <c r="AA1357" s="3">
        <f>'Risk Analysis - S18'!V1358</f>
        <v>0.34043133964547173</v>
      </c>
      <c r="AB1357" s="3">
        <f>'Risk Analysis - S20'!V1358</f>
        <v>0.92815444792662627</v>
      </c>
    </row>
    <row r="1358" spans="24:28" x14ac:dyDescent="0.25">
      <c r="X1358" s="3">
        <v>1355</v>
      </c>
      <c r="Y1358" s="3">
        <f>'Risk Analysis - S01'!V1359</f>
        <v>0.23327680371342824</v>
      </c>
      <c r="Z1358" s="3">
        <f>'Risk Analysis - S10'!V1359</f>
        <v>0.58000871850811009</v>
      </c>
      <c r="AA1358" s="3">
        <f>'Risk Analysis - S18'!V1359</f>
        <v>0.51562290152907253</v>
      </c>
      <c r="AB1358" s="3">
        <f>'Risk Analysis - S20'!V1359</f>
        <v>2.1867542455756857</v>
      </c>
    </row>
    <row r="1359" spans="24:28" x14ac:dyDescent="0.25">
      <c r="X1359" s="3">
        <v>1356</v>
      </c>
      <c r="Y1359" s="3">
        <f>'Risk Analysis - S01'!V1360</f>
        <v>0.28394263102966055</v>
      </c>
      <c r="Z1359" s="3">
        <f>'Risk Analysis - S10'!V1360</f>
        <v>1.0493896144838302</v>
      </c>
      <c r="AA1359" s="3">
        <f>'Risk Analysis - S18'!V1360</f>
        <v>0.74701261358363369</v>
      </c>
      <c r="AB1359" s="3">
        <f>'Risk Analysis - S20'!V1360</f>
        <v>3.3810906989452643</v>
      </c>
    </row>
    <row r="1360" spans="24:28" x14ac:dyDescent="0.25">
      <c r="X1360" s="3">
        <v>1357</v>
      </c>
      <c r="Y1360" s="3">
        <f>'Risk Analysis - S01'!V1361</f>
        <v>0.24629657123507076</v>
      </c>
      <c r="Z1360" s="3">
        <f>'Risk Analysis - S10'!V1361</f>
        <v>0.67983743023134502</v>
      </c>
      <c r="AA1360" s="3">
        <f>'Risk Analysis - S18'!V1361</f>
        <v>0.52020194468053516</v>
      </c>
      <c r="AB1360" s="3">
        <f>'Risk Analysis - S20'!V1361</f>
        <v>1.5696250287902354</v>
      </c>
    </row>
    <row r="1361" spans="24:28" x14ac:dyDescent="0.25">
      <c r="X1361" s="3">
        <v>1358</v>
      </c>
      <c r="Y1361" s="3">
        <f>'Risk Analysis - S01'!V1362</f>
        <v>0.20596895390188358</v>
      </c>
      <c r="Z1361" s="3">
        <f>'Risk Analysis - S10'!V1362</f>
        <v>0.30244287513561624</v>
      </c>
      <c r="AA1361" s="3">
        <f>'Risk Analysis - S18'!V1362</f>
        <v>0.32602304214814082</v>
      </c>
      <c r="AB1361" s="3">
        <f>'Risk Analysis - S20'!V1362</f>
        <v>0.72708510558538486</v>
      </c>
    </row>
    <row r="1362" spans="24:28" x14ac:dyDescent="0.25">
      <c r="X1362" s="3">
        <v>1359</v>
      </c>
      <c r="Y1362" s="3">
        <f>'Risk Analysis - S01'!V1363</f>
        <v>0.29868839121395707</v>
      </c>
      <c r="Z1362" s="3">
        <f>'Risk Analysis - S10'!V1363</f>
        <v>1.1784180106018678</v>
      </c>
      <c r="AA1362" s="3">
        <f>'Risk Analysis - S18'!V1363</f>
        <v>0.79434595163773369</v>
      </c>
      <c r="AB1362" s="3">
        <f>'Risk Analysis - S20'!V1363</f>
        <v>3.1462673743073779</v>
      </c>
    </row>
    <row r="1363" spans="24:28" x14ac:dyDescent="0.25">
      <c r="X1363" s="3">
        <v>1360</v>
      </c>
      <c r="Y1363" s="3">
        <f>'Risk Analysis - S01'!V1364</f>
        <v>0.27514737491331215</v>
      </c>
      <c r="Z1363" s="3">
        <f>'Risk Analysis - S10'!V1364</f>
        <v>0.97483338232634331</v>
      </c>
      <c r="AA1363" s="3">
        <f>'Risk Analysis - S18'!V1364</f>
        <v>0.72512652752866613</v>
      </c>
      <c r="AB1363" s="3">
        <f>'Risk Analysis - S20'!V1364</f>
        <v>3.6588886031275338</v>
      </c>
    </row>
    <row r="1364" spans="24:28" x14ac:dyDescent="0.25">
      <c r="X1364" s="3">
        <v>1361</v>
      </c>
      <c r="Y1364" s="3">
        <f>'Risk Analysis - S01'!V1365</f>
        <v>0.23851610240924451</v>
      </c>
      <c r="Z1364" s="3">
        <f>'Risk Analysis - S10'!V1365</f>
        <v>0.61239563694063015</v>
      </c>
      <c r="AA1364" s="3">
        <f>'Risk Analysis - S18'!V1365</f>
        <v>0.49691351237199555</v>
      </c>
      <c r="AB1364" s="3">
        <f>'Risk Analysis - S20'!V1365</f>
        <v>1.6141421100055688</v>
      </c>
    </row>
    <row r="1365" spans="24:28" x14ac:dyDescent="0.25">
      <c r="X1365" s="3">
        <v>1362</v>
      </c>
      <c r="Y1365" s="3">
        <f>'Risk Analysis - S01'!V1366</f>
        <v>0.33675377942811885</v>
      </c>
      <c r="Z1365" s="3">
        <f>'Risk Analysis - S10'!V1366</f>
        <v>1.5365185724752439</v>
      </c>
      <c r="AA1365" s="3">
        <f>'Risk Analysis - S18'!V1366</f>
        <v>0.98258567968228883</v>
      </c>
      <c r="AB1365" s="3">
        <f>'Risk Analysis - S20'!V1366</f>
        <v>4.2041295657119715</v>
      </c>
    </row>
    <row r="1366" spans="24:28" x14ac:dyDescent="0.25">
      <c r="X1366" s="3">
        <v>1363</v>
      </c>
      <c r="Y1366" s="3">
        <f>'Risk Analysis - S01'!V1367</f>
        <v>0.20960397236822007</v>
      </c>
      <c r="Z1366" s="3">
        <f>'Risk Analysis - S10'!V1367</f>
        <v>0.3429050901396411</v>
      </c>
      <c r="AA1366" s="3">
        <f>'Risk Analysis - S18'!V1367</f>
        <v>0.36053952845261444</v>
      </c>
      <c r="AB1366" s="3">
        <f>'Risk Analysis - S20'!V1367</f>
        <v>0.96485116478913324</v>
      </c>
    </row>
    <row r="1367" spans="24:28" x14ac:dyDescent="0.25">
      <c r="X1367" s="3">
        <v>1364</v>
      </c>
      <c r="Y1367" s="3">
        <f>'Risk Analysis - S01'!V1368</f>
        <v>0.28749148560085497</v>
      </c>
      <c r="Z1367" s="3">
        <f>'Risk Analysis - S10'!V1368</f>
        <v>1.0647405425644398</v>
      </c>
      <c r="AA1367" s="3">
        <f>'Risk Analysis - S18'!V1368</f>
        <v>0.71695241366753815</v>
      </c>
      <c r="AB1367" s="3">
        <f>'Risk Analysis - S20'!V1368</f>
        <v>2.3524303375238973</v>
      </c>
    </row>
    <row r="1368" spans="24:28" x14ac:dyDescent="0.25">
      <c r="X1368" s="3">
        <v>1365</v>
      </c>
      <c r="Y1368" s="3">
        <f>'Risk Analysis - S01'!V1369</f>
        <v>0.25344404789627267</v>
      </c>
      <c r="Z1368" s="3">
        <f>'Risk Analysis - S10'!V1369</f>
        <v>0.75818380088659754</v>
      </c>
      <c r="AA1368" s="3">
        <f>'Risk Analysis - S18'!V1369</f>
        <v>0.58486683632975611</v>
      </c>
      <c r="AB1368" s="3">
        <f>'Risk Analysis - S20'!V1369</f>
        <v>2.2389266257878861</v>
      </c>
    </row>
    <row r="1369" spans="24:28" x14ac:dyDescent="0.25">
      <c r="X1369" s="3">
        <v>1366</v>
      </c>
      <c r="Y1369" s="3">
        <f>'Risk Analysis - S01'!V1370</f>
        <v>0.21782145047557983</v>
      </c>
      <c r="Z1369" s="3">
        <f>'Risk Analysis - S10'!V1370</f>
        <v>0.41955772551478504</v>
      </c>
      <c r="AA1369" s="3">
        <f>'Risk Analysis - S18'!V1370</f>
        <v>0.39945149717889944</v>
      </c>
      <c r="AB1369" s="3">
        <f>'Risk Analysis - S20'!V1370</f>
        <v>1.1612792537981613</v>
      </c>
    </row>
    <row r="1370" spans="24:28" x14ac:dyDescent="0.25">
      <c r="X1370" s="3">
        <v>1367</v>
      </c>
      <c r="Y1370" s="3">
        <f>'Risk Analysis - S01'!V1371</f>
        <v>0.21026217236761993</v>
      </c>
      <c r="Z1370" s="3">
        <f>'Risk Analysis - S10'!V1371</f>
        <v>0.34762340901682171</v>
      </c>
      <c r="AA1370" s="3">
        <f>'Risk Analysis - S18'!V1371</f>
        <v>0.35990405420131577</v>
      </c>
      <c r="AB1370" s="3">
        <f>'Risk Analysis - S20'!V1371</f>
        <v>0.94453086548179133</v>
      </c>
    </row>
    <row r="1371" spans="24:28" x14ac:dyDescent="0.25">
      <c r="X1371" s="3">
        <v>1368</v>
      </c>
      <c r="Y1371" s="3">
        <f>'Risk Analysis - S01'!V1372</f>
        <v>0.29144465366066963</v>
      </c>
      <c r="Z1371" s="3">
        <f>'Risk Analysis - S10'!V1372</f>
        <v>1.111977146334119</v>
      </c>
      <c r="AA1371" s="3">
        <f>'Risk Analysis - S18'!V1372</f>
        <v>0.76302457400562795</v>
      </c>
      <c r="AB1371" s="3">
        <f>'Risk Analysis - S20'!V1372</f>
        <v>3.0643229975720945</v>
      </c>
    </row>
    <row r="1372" spans="24:28" x14ac:dyDescent="0.25">
      <c r="X1372" s="3">
        <v>1369</v>
      </c>
      <c r="Y1372" s="3">
        <f>'Risk Analysis - S01'!V1373</f>
        <v>0.35413036737462006</v>
      </c>
      <c r="Z1372" s="3">
        <f>'Risk Analysis - S10'!V1373</f>
        <v>1.6967017708990741</v>
      </c>
      <c r="AA1372" s="3">
        <f>'Risk Analysis - S18'!V1373</f>
        <v>1.0598379333013164</v>
      </c>
      <c r="AB1372" s="3">
        <f>'Risk Analysis - S20'!V1373</f>
        <v>4.4035259408121989</v>
      </c>
    </row>
    <row r="1373" spans="24:28" x14ac:dyDescent="0.25">
      <c r="X1373" s="3">
        <v>1370</v>
      </c>
      <c r="Y1373" s="3">
        <f>'Risk Analysis - S01'!V1374</f>
        <v>0.27058445464401465</v>
      </c>
      <c r="Z1373" s="3">
        <f>'Risk Analysis - S10'!V1374</f>
        <v>0.91389033054172497</v>
      </c>
      <c r="AA1373" s="3">
        <f>'Risk Analysis - S18'!V1374</f>
        <v>0.65499878666238054</v>
      </c>
      <c r="AB1373" s="3">
        <f>'Risk Analysis - S20'!V1374</f>
        <v>2.4041305339230226</v>
      </c>
    </row>
    <row r="1374" spans="24:28" x14ac:dyDescent="0.25">
      <c r="X1374" s="3">
        <v>1371</v>
      </c>
      <c r="Y1374" s="3">
        <f>'Risk Analysis - S01'!V1375</f>
        <v>0.21133585677277031</v>
      </c>
      <c r="Z1374" s="3">
        <f>'Risk Analysis - S10'!V1375</f>
        <v>0.36467193242606977</v>
      </c>
      <c r="AA1374" s="3">
        <f>'Risk Analysis - S18'!V1375</f>
        <v>0.38355493238247407</v>
      </c>
      <c r="AB1374" s="3">
        <f>'Risk Analysis - S20'!V1375</f>
        <v>1.1644784965445893</v>
      </c>
    </row>
    <row r="1375" spans="24:28" x14ac:dyDescent="0.25">
      <c r="X1375" s="3">
        <v>1372</v>
      </c>
      <c r="Y1375" s="3">
        <f>'Risk Analysis - S01'!V1376</f>
        <v>0.27215309656129333</v>
      </c>
      <c r="Z1375" s="3">
        <f>'Risk Analysis - S10'!V1376</f>
        <v>0.9397350848813939</v>
      </c>
      <c r="AA1375" s="3">
        <f>'Risk Analysis - S18'!V1376</f>
        <v>0.69202612770227412</v>
      </c>
      <c r="AB1375" s="3">
        <f>'Risk Analysis - S20'!V1376</f>
        <v>3.0984506295512988</v>
      </c>
    </row>
    <row r="1376" spans="24:28" x14ac:dyDescent="0.25">
      <c r="X1376" s="3">
        <v>1373</v>
      </c>
      <c r="Y1376" s="3">
        <f>'Risk Analysis - S01'!V1377</f>
        <v>0.2429105394972137</v>
      </c>
      <c r="Z1376" s="3">
        <f>'Risk Analysis - S10'!V1377</f>
        <v>0.6596622866165418</v>
      </c>
      <c r="AA1376" s="3">
        <f>'Risk Analysis - S18'!V1377</f>
        <v>0.53428841290838691</v>
      </c>
      <c r="AB1376" s="3">
        <f>'Risk Analysis - S20'!V1377</f>
        <v>1.9762027743182788</v>
      </c>
    </row>
    <row r="1377" spans="24:28" x14ac:dyDescent="0.25">
      <c r="X1377" s="3">
        <v>1374</v>
      </c>
      <c r="Y1377" s="3">
        <f>'Risk Analysis - S01'!V1378</f>
        <v>0.31276314541975508</v>
      </c>
      <c r="Z1377" s="3">
        <f>'Risk Analysis - S10'!V1378</f>
        <v>1.3083117343320636</v>
      </c>
      <c r="AA1377" s="3">
        <f>'Risk Analysis - S18'!V1378</f>
        <v>0.85730954616941502</v>
      </c>
      <c r="AB1377" s="3">
        <f>'Risk Analysis - S20'!V1378</f>
        <v>3.3428967505851674</v>
      </c>
    </row>
    <row r="1378" spans="24:28" x14ac:dyDescent="0.25">
      <c r="X1378" s="3">
        <v>1375</v>
      </c>
      <c r="Y1378" s="3">
        <f>'Risk Analysis - S01'!V1379</f>
        <v>0.25433095194368899</v>
      </c>
      <c r="Z1378" s="3">
        <f>'Risk Analysis - S10'!V1379</f>
        <v>0.77204678635107227</v>
      </c>
      <c r="AA1378" s="3">
        <f>'Risk Analysis - S18'!V1379</f>
        <v>0.60382327051719109</v>
      </c>
      <c r="AB1378" s="3">
        <f>'Risk Analysis - S20'!V1379</f>
        <v>2.5502811565402177</v>
      </c>
    </row>
    <row r="1379" spans="24:28" x14ac:dyDescent="0.25">
      <c r="X1379" s="3">
        <v>1376</v>
      </c>
      <c r="Y1379" s="3">
        <f>'Risk Analysis - S01'!V1380</f>
        <v>0.33882843964051118</v>
      </c>
      <c r="Z1379" s="3">
        <f>'Risk Analysis - S10'!V1380</f>
        <v>1.5695203395933952</v>
      </c>
      <c r="AA1379" s="3">
        <f>'Risk Analysis - S18'!V1380</f>
        <v>1.028442174829576</v>
      </c>
      <c r="AB1379" s="3">
        <f>'Risk Analysis - S20'!V1380</f>
        <v>5.5318735456913446</v>
      </c>
    </row>
    <row r="1380" spans="24:28" x14ac:dyDescent="0.25">
      <c r="X1380" s="3">
        <v>1377</v>
      </c>
      <c r="Y1380" s="3">
        <f>'Risk Analysis - S01'!V1381</f>
        <v>0.20904728823033278</v>
      </c>
      <c r="Z1380" s="3">
        <f>'Risk Analysis - S10'!V1381</f>
        <v>0.35113067656352304</v>
      </c>
      <c r="AA1380" s="3">
        <f>'Risk Analysis - S18'!V1381</f>
        <v>0.39332608948479569</v>
      </c>
      <c r="AB1380" s="3">
        <f>'Risk Analysis - S20'!V1381</f>
        <v>1.3395003685482891</v>
      </c>
    </row>
    <row r="1381" spans="24:28" x14ac:dyDescent="0.25">
      <c r="X1381" s="3">
        <v>1378</v>
      </c>
      <c r="Y1381" s="3">
        <f>'Risk Analysis - S01'!V1382</f>
        <v>0.33024031828097067</v>
      </c>
      <c r="Z1381" s="3">
        <f>'Risk Analysis - S10'!V1382</f>
        <v>1.4766106285631846</v>
      </c>
      <c r="AA1381" s="3">
        <f>'Risk Analysis - S18'!V1382</f>
        <v>0.95398557607999623</v>
      </c>
      <c r="AB1381" s="3">
        <f>'Risk Analysis - S20'!V1382</f>
        <v>4.1326390534275337</v>
      </c>
    </row>
    <row r="1382" spans="24:28" x14ac:dyDescent="0.25">
      <c r="X1382" s="3">
        <v>1379</v>
      </c>
      <c r="Y1382" s="3">
        <f>'Risk Analysis - S01'!V1383</f>
        <v>0.29933381449635105</v>
      </c>
      <c r="Z1382" s="3">
        <f>'Risk Analysis - S10'!V1383</f>
        <v>1.1878087611881853</v>
      </c>
      <c r="AA1382" s="3">
        <f>'Risk Analysis - S18'!V1383</f>
        <v>0.80629919261839844</v>
      </c>
      <c r="AB1382" s="3">
        <f>'Risk Analysis - S20'!V1383</f>
        <v>3.3944580528470913</v>
      </c>
    </row>
    <row r="1383" spans="24:28" x14ac:dyDescent="0.25">
      <c r="X1383" s="3">
        <v>1380</v>
      </c>
      <c r="Y1383" s="3">
        <f>'Risk Analysis - S01'!V1384</f>
        <v>0.31514761749409392</v>
      </c>
      <c r="Z1383" s="3">
        <f>'Risk Analysis - S10'!V1384</f>
        <v>1.3595464605782615</v>
      </c>
      <c r="AA1383" s="3">
        <f>'Risk Analysis - S18'!V1384</f>
        <v>0.9451366390540159</v>
      </c>
      <c r="AB1383" s="3">
        <f>'Risk Analysis - S20'!V1384</f>
        <v>5.9001138527685324</v>
      </c>
    </row>
    <row r="1384" spans="24:28" x14ac:dyDescent="0.25">
      <c r="X1384" s="3">
        <v>1381</v>
      </c>
      <c r="Y1384" s="3">
        <f>'Risk Analysis - S01'!V1385</f>
        <v>0.3564670756971749</v>
      </c>
      <c r="Z1384" s="3">
        <f>'Risk Analysis - S10'!V1385</f>
        <v>1.7201063491404391</v>
      </c>
      <c r="AA1384" s="3">
        <f>'Risk Analysis - S18'!V1385</f>
        <v>1.0751471549458134</v>
      </c>
      <c r="AB1384" s="3">
        <f>'Risk Analysis - S20'!V1385</f>
        <v>4.6037492357386185</v>
      </c>
    </row>
    <row r="1385" spans="24:28" x14ac:dyDescent="0.25">
      <c r="X1385" s="3">
        <v>1382</v>
      </c>
      <c r="Y1385" s="3">
        <f>'Risk Analysis - S01'!V1386</f>
        <v>0.34477972638188842</v>
      </c>
      <c r="Z1385" s="3">
        <f>'Risk Analysis - S10'!V1386</f>
        <v>1.6081353254108159</v>
      </c>
      <c r="AA1385" s="3">
        <f>'Risk Analysis - S18'!V1386</f>
        <v>1.0120130332361488</v>
      </c>
      <c r="AB1385" s="3">
        <f>'Risk Analysis - S20'!V1386</f>
        <v>4.0905303356618408</v>
      </c>
    </row>
    <row r="1386" spans="24:28" x14ac:dyDescent="0.25">
      <c r="X1386" s="3">
        <v>1383</v>
      </c>
      <c r="Y1386" s="3">
        <f>'Risk Analysis - S01'!V1387</f>
        <v>0.23606011939105861</v>
      </c>
      <c r="Z1386" s="3">
        <f>'Risk Analysis - S10'!V1387</f>
        <v>0.57617231567635618</v>
      </c>
      <c r="AA1386" s="3">
        <f>'Risk Analysis - S18'!V1387</f>
        <v>0.45013682818503803</v>
      </c>
      <c r="AB1386" s="3">
        <f>'Risk Analysis - S20'!V1387</f>
        <v>1.1060332436474485</v>
      </c>
    </row>
    <row r="1387" spans="24:28" x14ac:dyDescent="0.25">
      <c r="X1387" s="3">
        <v>1384</v>
      </c>
      <c r="Y1387" s="3">
        <f>'Risk Analysis - S01'!V1388</f>
        <v>0.20706285454403656</v>
      </c>
      <c r="Z1387" s="3">
        <f>'Risk Analysis - S10'!V1388</f>
        <v>0.32602146553990063</v>
      </c>
      <c r="AA1387" s="3">
        <f>'Risk Analysis - S18'!V1388</f>
        <v>0.36651033382296444</v>
      </c>
      <c r="AB1387" s="3">
        <f>'Risk Analysis - S20'!V1388</f>
        <v>1.0799290496702896</v>
      </c>
    </row>
    <row r="1388" spans="24:28" x14ac:dyDescent="0.25">
      <c r="X1388" s="3">
        <v>1385</v>
      </c>
      <c r="Y1388" s="3">
        <f>'Risk Analysis - S01'!V1389</f>
        <v>0.20746913661159302</v>
      </c>
      <c r="Z1388" s="3">
        <f>'Risk Analysis - S10'!V1389</f>
        <v>0.32097851165406766</v>
      </c>
      <c r="AA1388" s="3">
        <f>'Risk Analysis - S18'!V1389</f>
        <v>0.34511690366670589</v>
      </c>
      <c r="AB1388" s="3">
        <f>'Risk Analysis - S20'!V1389</f>
        <v>0.86298473833069878</v>
      </c>
    </row>
    <row r="1389" spans="24:28" x14ac:dyDescent="0.25">
      <c r="X1389" s="3">
        <v>1386</v>
      </c>
      <c r="Y1389" s="3">
        <f>'Risk Analysis - S01'!V1390</f>
        <v>0.3213265227243548</v>
      </c>
      <c r="Z1389" s="3">
        <f>'Risk Analysis - S10'!V1390</f>
        <v>1.387494629137261</v>
      </c>
      <c r="AA1389" s="3">
        <f>'Risk Analysis - S18'!V1390</f>
        <v>0.89602133284504981</v>
      </c>
      <c r="AB1389" s="3">
        <f>'Risk Analysis - S20'!V1390</f>
        <v>3.4646294573004663</v>
      </c>
    </row>
    <row r="1390" spans="24:28" x14ac:dyDescent="0.25">
      <c r="X1390" s="3">
        <v>1387</v>
      </c>
      <c r="Y1390" s="3">
        <f>'Risk Analysis - S01'!V1391</f>
        <v>0.27840934672433232</v>
      </c>
      <c r="Z1390" s="3">
        <f>'Risk Analysis - S10'!V1391</f>
        <v>0.99598033873527281</v>
      </c>
      <c r="AA1390" s="3">
        <f>'Risk Analysis - S18'!V1391</f>
        <v>0.71607299265402391</v>
      </c>
      <c r="AB1390" s="3">
        <f>'Risk Analysis - S20'!V1391</f>
        <v>3.1228327166029319</v>
      </c>
    </row>
    <row r="1391" spans="24:28" x14ac:dyDescent="0.25">
      <c r="X1391" s="3">
        <v>1388</v>
      </c>
      <c r="Y1391" s="3">
        <f>'Risk Analysis - S01'!V1392</f>
        <v>0.22122383112831512</v>
      </c>
      <c r="Z1391" s="3">
        <f>'Risk Analysis - S10'!V1392</f>
        <v>0.44803752782784906</v>
      </c>
      <c r="AA1391" s="3">
        <f>'Risk Analysis - S18'!V1392</f>
        <v>0.40696304560919822</v>
      </c>
      <c r="AB1391" s="3">
        <f>'Risk Analysis - S20'!V1392</f>
        <v>1.1407005759618807</v>
      </c>
    </row>
    <row r="1392" spans="24:28" x14ac:dyDescent="0.25">
      <c r="X1392" s="3">
        <v>1389</v>
      </c>
      <c r="Y1392" s="3">
        <f>'Risk Analysis - S01'!V1393</f>
        <v>0.27151894846870639</v>
      </c>
      <c r="Z1392" s="3">
        <f>'Risk Analysis - S10'!V1393</f>
        <v>0.93134880889723426</v>
      </c>
      <c r="AA1392" s="3">
        <f>'Risk Analysis - S18'!V1393</f>
        <v>0.6825003083712996</v>
      </c>
      <c r="AB1392" s="3">
        <f>'Risk Analysis - S20'!V1393</f>
        <v>2.928958266784135</v>
      </c>
    </row>
    <row r="1393" spans="24:28" x14ac:dyDescent="0.25">
      <c r="X1393" s="3">
        <v>1390</v>
      </c>
      <c r="Y1393" s="3">
        <f>'Risk Analysis - S01'!V1394</f>
        <v>0.25059874478976901</v>
      </c>
      <c r="Z1393" s="3">
        <f>'Risk Analysis - S10'!V1394</f>
        <v>0.73271095294529676</v>
      </c>
      <c r="AA1393" s="3">
        <f>'Risk Analysis - S18'!V1394</f>
        <v>0.57421330563637984</v>
      </c>
      <c r="AB1393" s="3">
        <f>'Risk Analysis - S20'!V1394</f>
        <v>2.2237602647649624</v>
      </c>
    </row>
    <row r="1394" spans="24:28" x14ac:dyDescent="0.25">
      <c r="X1394" s="3">
        <v>1391</v>
      </c>
      <c r="Y1394" s="3">
        <f>'Risk Analysis - S01'!V1395</f>
        <v>0.27546224910537737</v>
      </c>
      <c r="Z1394" s="3">
        <f>'Risk Analysis - S10'!V1395</f>
        <v>0.96113699046000545</v>
      </c>
      <c r="AA1394" s="3">
        <f>'Risk Analysis - S18'!V1395</f>
        <v>0.68270722793885319</v>
      </c>
      <c r="AB1394" s="3">
        <f>'Risk Analysis - S20'!V1395</f>
        <v>2.6063001038702245</v>
      </c>
    </row>
    <row r="1395" spans="24:28" x14ac:dyDescent="0.25">
      <c r="X1395" s="3">
        <v>1392</v>
      </c>
      <c r="Y1395" s="3">
        <f>'Risk Analysis - S01'!V1396</f>
        <v>0.43676858766673676</v>
      </c>
      <c r="Z1395" s="3">
        <f>'Risk Analysis - S10'!V1396</f>
        <v>2.4848339433422879</v>
      </c>
      <c r="AA1395" s="3">
        <f>'Risk Analysis - S18'!V1396</f>
        <v>1.4967765596414531</v>
      </c>
      <c r="AB1395" s="3">
        <f>'Risk Analysis - S20'!V1396</f>
        <v>8.4401638537830692</v>
      </c>
    </row>
    <row r="1396" spans="24:28" x14ac:dyDescent="0.25">
      <c r="X1396" s="3">
        <v>1393</v>
      </c>
      <c r="Y1396" s="3">
        <f>'Risk Analysis - S01'!V1397</f>
        <v>0.29537703388187225</v>
      </c>
      <c r="Z1396" s="3">
        <f>'Risk Analysis - S10'!V1397</f>
        <v>1.1549383284460917</v>
      </c>
      <c r="AA1396" s="3">
        <f>'Risk Analysis - S18'!V1397</f>
        <v>0.79822365140994178</v>
      </c>
      <c r="AB1396" s="3">
        <f>'Risk Analysis - S20'!V1397</f>
        <v>3.5898177070400994</v>
      </c>
    </row>
    <row r="1397" spans="24:28" x14ac:dyDescent="0.25">
      <c r="X1397" s="3">
        <v>1394</v>
      </c>
      <c r="Y1397" s="3">
        <f>'Risk Analysis - S01'!V1398</f>
        <v>0.23885533088620792</v>
      </c>
      <c r="Z1397" s="3">
        <f>'Risk Analysis - S10'!V1398</f>
        <v>0.61250550643040969</v>
      </c>
      <c r="AA1397" s="3">
        <f>'Risk Analysis - S18'!V1398</f>
        <v>0.490456501655816</v>
      </c>
      <c r="AB1397" s="3">
        <f>'Risk Analysis - S20'!V1398</f>
        <v>1.5047096534418973</v>
      </c>
    </row>
    <row r="1398" spans="24:28" x14ac:dyDescent="0.25">
      <c r="X1398" s="3">
        <v>1395</v>
      </c>
      <c r="Y1398" s="3">
        <f>'Risk Analysis - S01'!V1399</f>
        <v>0.28190232362039053</v>
      </c>
      <c r="Z1398" s="3">
        <f>'Risk Analysis - S10'!V1399</f>
        <v>1.0266027860012223</v>
      </c>
      <c r="AA1398" s="3">
        <f>'Risk Analysis - S18'!V1399</f>
        <v>0.72743893173611252</v>
      </c>
      <c r="AB1398" s="3">
        <f>'Risk Analysis - S20'!V1399</f>
        <v>3.0817967944777811</v>
      </c>
    </row>
    <row r="1399" spans="24:28" x14ac:dyDescent="0.25">
      <c r="X1399" s="3">
        <v>1396</v>
      </c>
      <c r="Y1399" s="3">
        <f>'Risk Analysis - S01'!V1400</f>
        <v>0.37512780138925866</v>
      </c>
      <c r="Z1399" s="3">
        <f>'Risk Analysis - S10'!V1400</f>
        <v>1.8925170747474076</v>
      </c>
      <c r="AA1399" s="3">
        <f>'Risk Analysis - S18'!V1400</f>
        <v>1.1591377113099246</v>
      </c>
      <c r="AB1399" s="3">
        <f>'Risk Analysis - S20'!V1400</f>
        <v>4.8283359623089561</v>
      </c>
    </row>
    <row r="1400" spans="24:28" x14ac:dyDescent="0.25">
      <c r="X1400" s="3">
        <v>1397</v>
      </c>
      <c r="Y1400" s="3">
        <f>'Risk Analysis - S01'!V1401</f>
        <v>0.21812266256010829</v>
      </c>
      <c r="Z1400" s="3">
        <f>'Risk Analysis - S10'!V1401</f>
        <v>0.41984568726290999</v>
      </c>
      <c r="AA1400" s="3">
        <f>'Risk Analysis - S18'!V1401</f>
        <v>0.39422074947575697</v>
      </c>
      <c r="AB1400" s="3">
        <f>'Risk Analysis - S20'!V1401</f>
        <v>1.0947611371484824</v>
      </c>
    </row>
    <row r="1401" spans="24:28" x14ac:dyDescent="0.25">
      <c r="X1401" s="3">
        <v>1398</v>
      </c>
      <c r="Y1401" s="3">
        <f>'Risk Analysis - S01'!V1402</f>
        <v>0.34516089894001067</v>
      </c>
      <c r="Z1401" s="3">
        <f>'Risk Analysis - S10'!V1402</f>
        <v>1.64871645334706</v>
      </c>
      <c r="AA1401" s="3">
        <f>'Risk Analysis - S18'!V1402</f>
        <v>1.1115604821808944</v>
      </c>
      <c r="AB1401" s="3">
        <f>'Risk Analysis - S20'!V1402</f>
        <v>8.0065909313596979</v>
      </c>
    </row>
    <row r="1402" spans="24:28" x14ac:dyDescent="0.25">
      <c r="X1402" s="3">
        <v>1399</v>
      </c>
      <c r="Y1402" s="3">
        <f>'Risk Analysis - S01'!V1403</f>
        <v>0.21178122234906002</v>
      </c>
      <c r="Z1402" s="3">
        <f>'Risk Analysis - S10'!V1403</f>
        <v>0.35815118273359892</v>
      </c>
      <c r="AA1402" s="3">
        <f>'Risk Analysis - S18'!V1403</f>
        <v>0.35748297159873693</v>
      </c>
      <c r="AB1402" s="3">
        <f>'Risk Analysis - S20'!V1403</f>
        <v>0.88884709646418503</v>
      </c>
    </row>
    <row r="1403" spans="24:28" x14ac:dyDescent="0.25">
      <c r="X1403" s="3">
        <v>1400</v>
      </c>
      <c r="Y1403" s="3">
        <f>'Risk Analysis - S01'!V1404</f>
        <v>0.29263667121359138</v>
      </c>
      <c r="Z1403" s="3">
        <f>'Risk Analysis - S10'!V1404</f>
        <v>1.131156869281172</v>
      </c>
      <c r="AA1403" s="3">
        <f>'Risk Analysis - S18'!V1404</f>
        <v>0.78994795804032647</v>
      </c>
      <c r="AB1403" s="3">
        <f>'Risk Analysis - S20'!V1404</f>
        <v>3.6501689965336279</v>
      </c>
    </row>
    <row r="1404" spans="24:28" x14ac:dyDescent="0.25">
      <c r="X1404" s="3">
        <v>1401</v>
      </c>
      <c r="Y1404" s="3">
        <f>'Risk Analysis - S01'!V1405</f>
        <v>0.22461605548818347</v>
      </c>
      <c r="Z1404" s="3">
        <f>'Risk Analysis - S10'!V1405</f>
        <v>0.47064328740357703</v>
      </c>
      <c r="AA1404" s="3">
        <f>'Risk Analysis - S18'!V1405</f>
        <v>0.3991699104603772</v>
      </c>
      <c r="AB1404" s="3">
        <f>'Risk Analysis - S20'!V1405</f>
        <v>0.95260180639533598</v>
      </c>
    </row>
    <row r="1405" spans="24:28" x14ac:dyDescent="0.25">
      <c r="X1405" s="3">
        <v>1402</v>
      </c>
      <c r="Y1405" s="3">
        <f>'Risk Analysis - S01'!V1406</f>
        <v>0.29343669556388668</v>
      </c>
      <c r="Z1405" s="3">
        <f>'Risk Analysis - S10'!V1406</f>
        <v>1.1221658917460955</v>
      </c>
      <c r="AA1405" s="3">
        <f>'Risk Analysis - S18'!V1406</f>
        <v>0.75030097573588705</v>
      </c>
      <c r="AB1405" s="3">
        <f>'Risk Analysis - S20'!V1406</f>
        <v>2.5756056581510691</v>
      </c>
    </row>
    <row r="1406" spans="24:28" x14ac:dyDescent="0.25">
      <c r="X1406" s="3">
        <v>1403</v>
      </c>
      <c r="Y1406" s="3">
        <f>'Risk Analysis - S01'!V1407</f>
        <v>0.32512055783775262</v>
      </c>
      <c r="Z1406" s="3">
        <f>'Risk Analysis - S10'!V1407</f>
        <v>1.4280989971937981</v>
      </c>
      <c r="AA1406" s="3">
        <f>'Risk Analysis - S18'!V1407</f>
        <v>0.92775033819627228</v>
      </c>
      <c r="AB1406" s="3">
        <f>'Risk Analysis - S20'!V1407</f>
        <v>3.9556999449056893</v>
      </c>
    </row>
    <row r="1407" spans="24:28" x14ac:dyDescent="0.25">
      <c r="X1407" s="3">
        <v>1404</v>
      </c>
      <c r="Y1407" s="3">
        <f>'Risk Analysis - S01'!V1408</f>
        <v>0.20459938350207885</v>
      </c>
      <c r="Z1407" s="3">
        <f>'Risk Analysis - S10'!V1408</f>
        <v>0.30155509067933678</v>
      </c>
      <c r="AA1407" s="3">
        <f>'Risk Analysis - S18'!V1408</f>
        <v>0.35091934595093721</v>
      </c>
      <c r="AB1407" s="3">
        <f>'Risk Analysis - S20'!V1408</f>
        <v>0.96890568464508797</v>
      </c>
    </row>
    <row r="1408" spans="24:28" x14ac:dyDescent="0.25">
      <c r="X1408" s="3">
        <v>1405</v>
      </c>
      <c r="Y1408" s="3">
        <f>'Risk Analysis - S01'!V1409</f>
        <v>0.25115232146249794</v>
      </c>
      <c r="Z1408" s="3">
        <f>'Risk Analysis - S10'!V1409</f>
        <v>0.73493282544984984</v>
      </c>
      <c r="AA1408" s="3">
        <f>'Risk Analysis - S18'!V1409</f>
        <v>0.56906844266242518</v>
      </c>
      <c r="AB1408" s="3">
        <f>'Risk Analysis - S20'!V1409</f>
        <v>2.0948420933438743</v>
      </c>
    </row>
    <row r="1409" spans="24:28" x14ac:dyDescent="0.25">
      <c r="X1409" s="3">
        <v>1406</v>
      </c>
      <c r="Y1409" s="3">
        <f>'Risk Analysis - S01'!V1410</f>
        <v>0.35783530967580091</v>
      </c>
      <c r="Z1409" s="3">
        <f>'Risk Analysis - S10'!V1410</f>
        <v>1.7257203165237138</v>
      </c>
      <c r="AA1409" s="3">
        <f>'Risk Analysis - S18'!V1410</f>
        <v>1.0627539217521249</v>
      </c>
      <c r="AB1409" s="3">
        <f>'Risk Analysis - S20'!V1410</f>
        <v>3.9687963965823529</v>
      </c>
    </row>
    <row r="1410" spans="24:28" x14ac:dyDescent="0.25">
      <c r="X1410" s="3">
        <v>1407</v>
      </c>
      <c r="Y1410" s="3">
        <f>'Risk Analysis - S01'!V1411</f>
        <v>0.22602175667575175</v>
      </c>
      <c r="Z1410" s="3">
        <f>'Risk Analysis - S10'!V1411</f>
        <v>0.49882529140283893</v>
      </c>
      <c r="AA1410" s="3">
        <f>'Risk Analysis - S18'!V1411</f>
        <v>0.44560807122522855</v>
      </c>
      <c r="AB1410" s="3">
        <f>'Risk Analysis - S20'!V1411</f>
        <v>1.4432520828853064</v>
      </c>
    </row>
    <row r="1411" spans="24:28" x14ac:dyDescent="0.25">
      <c r="X1411" s="3">
        <v>1408</v>
      </c>
      <c r="Y1411" s="3">
        <f>'Risk Analysis - S01'!V1412</f>
        <v>0.20488556530642493</v>
      </c>
      <c r="Z1411" s="3">
        <f>'Risk Analysis - S10'!V1412</f>
        <v>0.29427760741749154</v>
      </c>
      <c r="AA1411" s="3">
        <f>'Risk Analysis - S18'!V1412</f>
        <v>0.32601577987518759</v>
      </c>
      <c r="AB1411" s="3">
        <f>'Risk Analysis - S20'!V1412</f>
        <v>0.74281773487725267</v>
      </c>
    </row>
    <row r="1412" spans="24:28" x14ac:dyDescent="0.25">
      <c r="X1412" s="3">
        <v>1409</v>
      </c>
      <c r="Y1412" s="3">
        <f>'Risk Analysis - S01'!V1413</f>
        <v>0.27729542692492587</v>
      </c>
      <c r="Z1412" s="3">
        <f>'Risk Analysis - S10'!V1413</f>
        <v>0.97670203283664447</v>
      </c>
      <c r="AA1412" s="3">
        <f>'Risk Analysis - S18'!V1413</f>
        <v>0.68733604523591663</v>
      </c>
      <c r="AB1412" s="3">
        <f>'Risk Analysis - S20'!V1413</f>
        <v>2.5573384444759317</v>
      </c>
    </row>
    <row r="1413" spans="24:28" x14ac:dyDescent="0.25">
      <c r="X1413" s="3">
        <v>1410</v>
      </c>
      <c r="Y1413" s="3">
        <f>'Risk Analysis - S01'!V1414</f>
        <v>0.27323053640076289</v>
      </c>
      <c r="Z1413" s="3">
        <f>'Risk Analysis - S10'!V1414</f>
        <v>0.94093987478097141</v>
      </c>
      <c r="AA1413" s="3">
        <f>'Risk Analysis - S18'!V1414</f>
        <v>0.67377697788710533</v>
      </c>
      <c r="AB1413" s="3">
        <f>'Risk Analysis - S20'!V1414</f>
        <v>2.5930036367896996</v>
      </c>
    </row>
    <row r="1414" spans="24:28" x14ac:dyDescent="0.25">
      <c r="X1414" s="3">
        <v>1411</v>
      </c>
      <c r="Y1414" s="3">
        <f>'Risk Analysis - S01'!V1415</f>
        <v>0.29323378599443262</v>
      </c>
      <c r="Z1414" s="3">
        <f>'Risk Analysis - S10'!V1415</f>
        <v>1.1115336549699864</v>
      </c>
      <c r="AA1414" s="3">
        <f>'Risk Analysis - S18'!V1415</f>
        <v>0.72626904446934593</v>
      </c>
      <c r="AB1414" s="3">
        <f>'Risk Analysis - S20'!V1415</f>
        <v>2.0680735996713997</v>
      </c>
    </row>
    <row r="1415" spans="24:28" x14ac:dyDescent="0.25">
      <c r="X1415" s="3">
        <v>1412</v>
      </c>
      <c r="Y1415" s="3">
        <f>'Risk Analysis - S01'!V1416</f>
        <v>0.24708060817589667</v>
      </c>
      <c r="Z1415" s="3">
        <f>'Risk Analysis - S10'!V1416</f>
        <v>0.69402855527816909</v>
      </c>
      <c r="AA1415" s="3">
        <f>'Risk Analysis - S18'!V1416</f>
        <v>0.54207058862794633</v>
      </c>
      <c r="AB1415" s="3">
        <f>'Risk Analysis - S20'!V1416</f>
        <v>1.8709176125824916</v>
      </c>
    </row>
    <row r="1416" spans="24:28" x14ac:dyDescent="0.25">
      <c r="X1416" s="3">
        <v>1413</v>
      </c>
      <c r="Y1416" s="3">
        <f>'Risk Analysis - S01'!V1417</f>
        <v>0.23739802183882361</v>
      </c>
      <c r="Z1416" s="3">
        <f>'Risk Analysis - S10'!V1417</f>
        <v>0.60326364791514353</v>
      </c>
      <c r="AA1416" s="3">
        <f>'Risk Analysis - S18'!V1417</f>
        <v>0.49504423793874336</v>
      </c>
      <c r="AB1416" s="3">
        <f>'Risk Analysis - S20'!V1417</f>
        <v>1.6405455814871608</v>
      </c>
    </row>
    <row r="1417" spans="24:28" x14ac:dyDescent="0.25">
      <c r="X1417" s="3">
        <v>1414</v>
      </c>
      <c r="Y1417" s="3">
        <f>'Risk Analysis - S01'!V1418</f>
        <v>0.26384142343971828</v>
      </c>
      <c r="Z1417" s="3">
        <f>'Risk Analysis - S10'!V1418</f>
        <v>0.87031530361196718</v>
      </c>
      <c r="AA1417" s="3">
        <f>'Risk Analysis - S18'!V1418</f>
        <v>0.67408140766128211</v>
      </c>
      <c r="AB1417" s="3">
        <f>'Risk Analysis - S20'!V1418</f>
        <v>3.387304946547363</v>
      </c>
    </row>
    <row r="1418" spans="24:28" x14ac:dyDescent="0.25">
      <c r="X1418" s="3">
        <v>1415</v>
      </c>
      <c r="Y1418" s="3">
        <f>'Risk Analysis - S01'!V1419</f>
        <v>0.27370240050946681</v>
      </c>
      <c r="Z1418" s="3">
        <f>'Risk Analysis - S10'!V1419</f>
        <v>0.93216503551689101</v>
      </c>
      <c r="AA1418" s="3">
        <f>'Risk Analysis - S18'!V1419</f>
        <v>0.64122748254824347</v>
      </c>
      <c r="AB1418" s="3">
        <f>'Risk Analysis - S20'!V1419</f>
        <v>1.9075497757834152</v>
      </c>
    </row>
    <row r="1419" spans="24:28" x14ac:dyDescent="0.25">
      <c r="X1419" s="3">
        <v>1416</v>
      </c>
      <c r="Y1419" s="3">
        <f>'Risk Analysis - S01'!V1420</f>
        <v>0.21871159455851</v>
      </c>
      <c r="Z1419" s="3">
        <f>'Risk Analysis - S10'!V1420</f>
        <v>0.42563911032537105</v>
      </c>
      <c r="AA1419" s="3">
        <f>'Risk Analysis - S18'!V1420</f>
        <v>0.39780110539304298</v>
      </c>
      <c r="AB1419" s="3">
        <f>'Risk Analysis - S20'!V1420</f>
        <v>1.1163770315127164</v>
      </c>
    </row>
    <row r="1420" spans="24:28" x14ac:dyDescent="0.25">
      <c r="X1420" s="3">
        <v>1417</v>
      </c>
      <c r="Y1420" s="3">
        <f>'Risk Analysis - S01'!V1421</f>
        <v>0.27771630904390765</v>
      </c>
      <c r="Z1420" s="3">
        <f>'Risk Analysis - S10'!V1421</f>
        <v>0.96747925302296456</v>
      </c>
      <c r="AA1420" s="3">
        <f>'Risk Analysis - S18'!V1421</f>
        <v>0.65461804810921931</v>
      </c>
      <c r="AB1420" s="3">
        <f>'Risk Analysis - S20'!V1421</f>
        <v>1.8680671591852347</v>
      </c>
    </row>
    <row r="1421" spans="24:28" x14ac:dyDescent="0.25">
      <c r="X1421" s="3">
        <v>1418</v>
      </c>
      <c r="Y1421" s="3">
        <f>'Risk Analysis - S01'!V1422</f>
        <v>0.27359896902706504</v>
      </c>
      <c r="Z1421" s="3">
        <f>'Risk Analysis - S10'!V1422</f>
        <v>0.93735759019831455</v>
      </c>
      <c r="AA1421" s="3">
        <f>'Risk Analysis - S18'!V1422</f>
        <v>0.65699232181894318</v>
      </c>
      <c r="AB1421" s="3">
        <f>'Risk Analysis - S20'!V1422</f>
        <v>2.2166063726930498</v>
      </c>
    </row>
    <row r="1422" spans="24:28" x14ac:dyDescent="0.25">
      <c r="X1422" s="3">
        <v>1419</v>
      </c>
      <c r="Y1422" s="3">
        <f>'Risk Analysis - S01'!V1423</f>
        <v>0.25178662382567879</v>
      </c>
      <c r="Z1422" s="3">
        <f>'Risk Analysis - S10'!V1423</f>
        <v>0.72798217357458916</v>
      </c>
      <c r="AA1422" s="3">
        <f>'Risk Analysis - S18'!V1423</f>
        <v>0.53810375803375088</v>
      </c>
      <c r="AB1422" s="3">
        <f>'Risk Analysis - S20'!V1423</f>
        <v>1.5474859505039249</v>
      </c>
    </row>
    <row r="1423" spans="24:28" x14ac:dyDescent="0.25">
      <c r="X1423" s="3">
        <v>1420</v>
      </c>
      <c r="Y1423" s="3">
        <f>'Risk Analysis - S01'!V1424</f>
        <v>0.29116033538784936</v>
      </c>
      <c r="Z1423" s="3">
        <f>'Risk Analysis - S10'!V1424</f>
        <v>1.1090930494797464</v>
      </c>
      <c r="AA1423" s="3">
        <f>'Risk Analysis - S18'!V1424</f>
        <v>0.7610658648979256</v>
      </c>
      <c r="AB1423" s="3">
        <f>'Risk Analysis - S20'!V1424</f>
        <v>3.0428535352900963</v>
      </c>
    </row>
    <row r="1424" spans="24:28" x14ac:dyDescent="0.25">
      <c r="X1424" s="3">
        <v>1421</v>
      </c>
      <c r="Y1424" s="3">
        <f>'Risk Analysis - S01'!V1425</f>
        <v>0.30418853172822563</v>
      </c>
      <c r="Z1424" s="3">
        <f>'Risk Analysis - S10'!V1425</f>
        <v>1.2388933058529286</v>
      </c>
      <c r="AA1424" s="3">
        <f>'Risk Analysis - S18'!V1425</f>
        <v>0.84459812793960809</v>
      </c>
      <c r="AB1424" s="3">
        <f>'Risk Analysis - S20'!V1425</f>
        <v>3.9422683936967484</v>
      </c>
    </row>
    <row r="1425" spans="24:28" x14ac:dyDescent="0.25">
      <c r="X1425" s="3">
        <v>1422</v>
      </c>
      <c r="Y1425" s="3">
        <f>'Risk Analysis - S01'!V1426</f>
        <v>0.23750955516723191</v>
      </c>
      <c r="Z1425" s="3">
        <f>'Risk Analysis - S10'!V1426</f>
        <v>0.61061689831159205</v>
      </c>
      <c r="AA1425" s="3">
        <f>'Risk Analysis - S18'!V1426</f>
        <v>0.51223750305501581</v>
      </c>
      <c r="AB1425" s="3">
        <f>'Risk Analysis - S20'!V1426</f>
        <v>1.9028934032274603</v>
      </c>
    </row>
    <row r="1426" spans="24:28" x14ac:dyDescent="0.25">
      <c r="X1426" s="3">
        <v>1423</v>
      </c>
      <c r="Y1426" s="3">
        <f>'Risk Analysis - S01'!V1427</f>
        <v>0.25891900645332111</v>
      </c>
      <c r="Z1426" s="3">
        <f>'Risk Analysis - S10'!V1427</f>
        <v>0.81011650828190829</v>
      </c>
      <c r="AA1426" s="3">
        <f>'Risk Analysis - S18'!V1427</f>
        <v>0.6130685787890584</v>
      </c>
      <c r="AB1426" s="3">
        <f>'Risk Analysis - S20'!V1427</f>
        <v>2.4124734947462518</v>
      </c>
    </row>
    <row r="1427" spans="24:28" x14ac:dyDescent="0.25">
      <c r="X1427" s="3">
        <v>1424</v>
      </c>
      <c r="Y1427" s="3">
        <f>'Risk Analysis - S01'!V1428</f>
        <v>0.21857150358154351</v>
      </c>
      <c r="Z1427" s="3">
        <f>'Risk Analysis - S10'!V1428</f>
        <v>0.42395847945627257</v>
      </c>
      <c r="AA1427" s="3">
        <f>'Risk Analysis - S18'!V1428</f>
        <v>0.39615079068976999</v>
      </c>
      <c r="AB1427" s="3">
        <f>'Risk Analysis - S20'!V1428</f>
        <v>1.1025227740267074</v>
      </c>
    </row>
    <row r="1428" spans="24:28" x14ac:dyDescent="0.25">
      <c r="X1428" s="3">
        <v>1425</v>
      </c>
      <c r="Y1428" s="3">
        <f>'Risk Analysis - S01'!V1429</f>
        <v>0.3297000653338944</v>
      </c>
      <c r="Z1428" s="3">
        <f>'Risk Analysis - S10'!V1429</f>
        <v>1.4676782572792408</v>
      </c>
      <c r="AA1428" s="3">
        <f>'Risk Analysis - S18'!V1429</f>
        <v>0.94115062002208405</v>
      </c>
      <c r="AB1428" s="3">
        <f>'Risk Analysis - S20'!V1429</f>
        <v>3.7982596448797468</v>
      </c>
    </row>
    <row r="1429" spans="24:28" x14ac:dyDescent="0.25">
      <c r="X1429" s="3">
        <v>1426</v>
      </c>
      <c r="Y1429" s="3">
        <f>'Risk Analysis - S01'!V1430</f>
        <v>0.23223027999132451</v>
      </c>
      <c r="Z1429" s="3">
        <f>'Risk Analysis - S10'!V1430</f>
        <v>0.54717738364553403</v>
      </c>
      <c r="AA1429" s="3">
        <f>'Risk Analysis - S18'!V1430</f>
        <v>0.44976730502713302</v>
      </c>
      <c r="AB1429" s="3">
        <f>'Risk Analysis - S20'!V1430</f>
        <v>1.2523038233949879</v>
      </c>
    </row>
    <row r="1430" spans="24:28" x14ac:dyDescent="0.25">
      <c r="X1430" s="3">
        <v>1427</v>
      </c>
      <c r="Y1430" s="3">
        <f>'Risk Analysis - S01'!V1431</f>
        <v>0.25861812076648377</v>
      </c>
      <c r="Z1430" s="3">
        <f>'Risk Analysis - S10'!V1431</f>
        <v>0.81175201746652192</v>
      </c>
      <c r="AA1430" s="3">
        <f>'Risk Analysis - S18'!V1431</f>
        <v>0.62337054030638683</v>
      </c>
      <c r="AB1430" s="3">
        <f>'Risk Analysis - S20'!V1431</f>
        <v>2.645668696236811</v>
      </c>
    </row>
    <row r="1431" spans="24:28" x14ac:dyDescent="0.25">
      <c r="X1431" s="3">
        <v>1428</v>
      </c>
      <c r="Y1431" s="3">
        <f>'Risk Analysis - S01'!V1432</f>
        <v>0.2880879196973215</v>
      </c>
      <c r="Z1431" s="3">
        <f>'Risk Analysis - S10'!V1432</f>
        <v>1.0788567341657853</v>
      </c>
      <c r="AA1431" s="3">
        <f>'Risk Analysis - S18'!V1432</f>
        <v>0.74235455169053233</v>
      </c>
      <c r="AB1431" s="3">
        <f>'Risk Analysis - S20'!V1432</f>
        <v>2.8751045643646691</v>
      </c>
    </row>
    <row r="1432" spans="24:28" x14ac:dyDescent="0.25">
      <c r="X1432" s="3">
        <v>1429</v>
      </c>
      <c r="Y1432" s="3">
        <f>'Risk Analysis - S01'!V1433</f>
        <v>0.2904248202840472</v>
      </c>
      <c r="Z1432" s="3">
        <f>'Risk Analysis - S10'!V1433</f>
        <v>1.0983118968852974</v>
      </c>
      <c r="AA1432" s="3">
        <f>'Risk Analysis - S18'!V1433</f>
        <v>0.74723402124828153</v>
      </c>
      <c r="AB1432" s="3">
        <f>'Risk Analysis - S20'!V1433</f>
        <v>2.7772047455220852</v>
      </c>
    </row>
    <row r="1433" spans="24:28" x14ac:dyDescent="0.25">
      <c r="X1433" s="3">
        <v>1430</v>
      </c>
      <c r="Y1433" s="3">
        <f>'Risk Analysis - S01'!V1434</f>
        <v>0.25878138411757057</v>
      </c>
      <c r="Z1433" s="3">
        <f>'Risk Analysis - S10'!V1434</f>
        <v>0.80074227599346481</v>
      </c>
      <c r="AA1433" s="3">
        <f>'Risk Analysis - S18'!V1434</f>
        <v>0.59105908687781228</v>
      </c>
      <c r="AB1433" s="3">
        <f>'Risk Analysis - S20'!V1434</f>
        <v>2.0055204211385611</v>
      </c>
    </row>
    <row r="1434" spans="24:28" x14ac:dyDescent="0.25">
      <c r="X1434" s="3">
        <v>1431</v>
      </c>
      <c r="Y1434" s="3">
        <f>'Risk Analysis - S01'!V1435</f>
        <v>0.34885907712014302</v>
      </c>
      <c r="Z1434" s="3">
        <f>'Risk Analysis - S10'!V1435</f>
        <v>1.6647230078105684</v>
      </c>
      <c r="AA1434" s="3">
        <f>'Risk Analysis - S18'!V1435</f>
        <v>1.0802610908680141</v>
      </c>
      <c r="AB1434" s="3">
        <f>'Risk Analysis - S20'!V1435</f>
        <v>5.9849068303125881</v>
      </c>
    </row>
    <row r="1435" spans="24:28" x14ac:dyDescent="0.25">
      <c r="X1435" s="3">
        <v>1432</v>
      </c>
      <c r="Y1435" s="3">
        <f>'Risk Analysis - S01'!V1436</f>
        <v>0.24390635601683056</v>
      </c>
      <c r="Z1435" s="3">
        <f>'Risk Analysis - S10'!V1436</f>
        <v>0.67302792881193418</v>
      </c>
      <c r="AA1435" s="3">
        <f>'Risk Analysis - S18'!V1436</f>
        <v>0.54976572355761821</v>
      </c>
      <c r="AB1435" s="3">
        <f>'Risk Analysis - S20'!V1436</f>
        <v>2.1896780438619072</v>
      </c>
    </row>
    <row r="1436" spans="24:28" x14ac:dyDescent="0.25">
      <c r="X1436" s="3">
        <v>1433</v>
      </c>
      <c r="Y1436" s="3">
        <f>'Risk Analysis - S01'!V1437</f>
        <v>0.25852548239343487</v>
      </c>
      <c r="Z1436" s="3">
        <f>'Risk Analysis - S10'!V1437</f>
        <v>0.79604702432263497</v>
      </c>
      <c r="AA1436" s="3">
        <f>'Risk Analysis - S18'!V1437</f>
        <v>0.58375398345413609</v>
      </c>
      <c r="AB1436" s="3">
        <f>'Risk Analysis - S20'!V1437</f>
        <v>1.8932161437323114</v>
      </c>
    </row>
    <row r="1437" spans="24:28" x14ac:dyDescent="0.25">
      <c r="X1437" s="3">
        <v>1434</v>
      </c>
      <c r="Y1437" s="3">
        <f>'Risk Analysis - S01'!V1438</f>
        <v>0.29878238103857985</v>
      </c>
      <c r="Z1437" s="3">
        <f>'Risk Analysis - S10'!V1438</f>
        <v>1.1694199050302865</v>
      </c>
      <c r="AA1437" s="3">
        <f>'Risk Analysis - S18'!V1438</f>
        <v>0.76872275658530553</v>
      </c>
      <c r="AB1437" s="3">
        <f>'Risk Analysis - S20'!V1438</f>
        <v>2.5126955604938503</v>
      </c>
    </row>
    <row r="1438" spans="24:28" x14ac:dyDescent="0.25">
      <c r="X1438" s="3">
        <v>1435</v>
      </c>
      <c r="Y1438" s="3">
        <f>'Risk Analysis - S01'!V1439</f>
        <v>0.30852764839806945</v>
      </c>
      <c r="Z1438" s="3">
        <f>'Risk Analysis - S10'!V1439</f>
        <v>1.2826442933629372</v>
      </c>
      <c r="AA1438" s="3">
        <f>'Risk Analysis - S18'!V1439</f>
        <v>0.87379244119930566</v>
      </c>
      <c r="AB1438" s="3">
        <f>'Risk Analysis - S20'!V1439</f>
        <v>4.3177331737784854</v>
      </c>
    </row>
    <row r="1439" spans="24:28" x14ac:dyDescent="0.25">
      <c r="X1439" s="3">
        <v>1436</v>
      </c>
      <c r="Y1439" s="3">
        <f>'Risk Analysis - S01'!V1440</f>
        <v>0.24667003334494511</v>
      </c>
      <c r="Z1439" s="3">
        <f>'Risk Analysis - S10'!V1440</f>
        <v>0.69903796860362188</v>
      </c>
      <c r="AA1439" s="3">
        <f>'Risk Analysis - S18'!V1440</f>
        <v>0.56346085669227275</v>
      </c>
      <c r="AB1439" s="3">
        <f>'Risk Analysis - S20'!V1440</f>
        <v>2.2720586383968762</v>
      </c>
    </row>
    <row r="1440" spans="24:28" x14ac:dyDescent="0.25">
      <c r="X1440" s="3">
        <v>1437</v>
      </c>
      <c r="Y1440" s="3">
        <f>'Risk Analysis - S01'!V1441</f>
        <v>0.29973379928498567</v>
      </c>
      <c r="Z1440" s="3">
        <f>'Risk Analysis - S10'!V1441</f>
        <v>1.1793884745295062</v>
      </c>
      <c r="AA1440" s="3">
        <f>'Risk Analysis - S18'!V1441</f>
        <v>0.77611530534837925</v>
      </c>
      <c r="AB1440" s="3">
        <f>'Risk Analysis - S20'!V1441</f>
        <v>2.5966030916692056</v>
      </c>
    </row>
    <row r="1441" spans="24:28" x14ac:dyDescent="0.25">
      <c r="X1441" s="3">
        <v>1438</v>
      </c>
      <c r="Y1441" s="3">
        <f>'Risk Analysis - S01'!V1442</f>
        <v>0.23086762485132295</v>
      </c>
      <c r="Z1441" s="3">
        <f>'Risk Analysis - S10'!V1442</f>
        <v>0.54101914247725258</v>
      </c>
      <c r="AA1441" s="3">
        <f>'Risk Analysis - S18'!V1442</f>
        <v>0.46061276855560768</v>
      </c>
      <c r="AB1441" s="3">
        <f>'Risk Analysis - S20'!V1442</f>
        <v>1.4474357392686421</v>
      </c>
    </row>
    <row r="1442" spans="24:28" x14ac:dyDescent="0.25">
      <c r="X1442" s="3">
        <v>1439</v>
      </c>
      <c r="Y1442" s="3">
        <f>'Risk Analysis - S01'!V1443</f>
        <v>0.22567030356787357</v>
      </c>
      <c r="Z1442" s="3">
        <f>'Risk Analysis - S10'!V1443</f>
        <v>0.48813584894441064</v>
      </c>
      <c r="AA1442" s="3">
        <f>'Risk Analysis - S18'!V1443</f>
        <v>0.42437956672798843</v>
      </c>
      <c r="AB1442" s="3">
        <f>'Risk Analysis - S20'!V1443</f>
        <v>1.1917529261815756</v>
      </c>
    </row>
    <row r="1443" spans="24:28" x14ac:dyDescent="0.25">
      <c r="X1443" s="3">
        <v>1440</v>
      </c>
      <c r="Y1443" s="3">
        <f>'Risk Analysis - S01'!V1444</f>
        <v>0.33859808180581719</v>
      </c>
      <c r="Z1443" s="3">
        <f>'Risk Analysis - S10'!V1444</f>
        <v>1.5682956737431315</v>
      </c>
      <c r="AA1443" s="3">
        <f>'Risk Analysis - S18'!V1444</f>
        <v>1.0297909005085857</v>
      </c>
      <c r="AB1443" s="3">
        <f>'Risk Analysis - S20'!V1444</f>
        <v>5.6186677786361843</v>
      </c>
    </row>
    <row r="1444" spans="24:28" x14ac:dyDescent="0.25">
      <c r="X1444" s="3">
        <v>1441</v>
      </c>
      <c r="Y1444" s="3">
        <f>'Risk Analysis - S01'!V1445</f>
        <v>0.29349175935376415</v>
      </c>
      <c r="Z1444" s="3">
        <f>'Risk Analysis - S10'!V1445</f>
        <v>1.1419539708597053</v>
      </c>
      <c r="AA1444" s="3">
        <f>'Risk Analysis - S18'!V1445</f>
        <v>0.80144366871603001</v>
      </c>
      <c r="AB1444" s="3">
        <f>'Risk Analysis - S20'!V1445</f>
        <v>3.8814687708520235</v>
      </c>
    </row>
    <row r="1445" spans="24:28" x14ac:dyDescent="0.25">
      <c r="X1445" s="3">
        <v>1442</v>
      </c>
      <c r="Y1445" s="3">
        <f>'Risk Analysis - S01'!V1446</f>
        <v>0.27673192655158524</v>
      </c>
      <c r="Z1445" s="3">
        <f>'Risk Analysis - S10'!V1446</f>
        <v>0.9656512369027368</v>
      </c>
      <c r="AA1445" s="3">
        <f>'Risk Analysis - S18'!V1446</f>
        <v>0.66937110920404619</v>
      </c>
      <c r="AB1445" s="3">
        <f>'Risk Analysis - S20'!V1446</f>
        <v>2.2265563525744003</v>
      </c>
    </row>
    <row r="1446" spans="24:28" x14ac:dyDescent="0.25">
      <c r="X1446" s="3">
        <v>1443</v>
      </c>
      <c r="Y1446" s="3">
        <f>'Risk Analysis - S01'!V1447</f>
        <v>0.24201267445873331</v>
      </c>
      <c r="Z1446" s="3">
        <f>'Risk Analysis - S10'!V1447</f>
        <v>0.63825737519152415</v>
      </c>
      <c r="AA1446" s="3">
        <f>'Risk Analysis - S18'!V1447</f>
        <v>0.49564031176312007</v>
      </c>
      <c r="AB1446" s="3">
        <f>'Risk Analysis - S20'!V1447</f>
        <v>1.4285591561222368</v>
      </c>
    </row>
    <row r="1447" spans="24:28" x14ac:dyDescent="0.25">
      <c r="X1447" s="3">
        <v>1444</v>
      </c>
      <c r="Y1447" s="3">
        <f>'Risk Analysis - S01'!V1448</f>
        <v>0.32477752102975921</v>
      </c>
      <c r="Z1447" s="3">
        <f>'Risk Analysis - S10'!V1448</f>
        <v>1.4208598865185385</v>
      </c>
      <c r="AA1447" s="3">
        <f>'Risk Analysis - S18'!V1448</f>
        <v>0.91546285236473524</v>
      </c>
      <c r="AB1447" s="3">
        <f>'Risk Analysis - S20'!V1448</f>
        <v>3.6250452555958796</v>
      </c>
    </row>
    <row r="1448" spans="24:28" x14ac:dyDescent="0.25">
      <c r="X1448" s="3">
        <v>1445</v>
      </c>
      <c r="Y1448" s="3">
        <f>'Risk Analysis - S01'!V1449</f>
        <v>0.32926792718326148</v>
      </c>
      <c r="Z1448" s="3">
        <f>'Risk Analysis - S10'!V1449</f>
        <v>1.4703490868040736</v>
      </c>
      <c r="AA1448" s="3">
        <f>'Risk Analysis - S18'!V1449</f>
        <v>0.95679622156630639</v>
      </c>
      <c r="AB1448" s="3">
        <f>'Risk Analysis - S20'!V1449</f>
        <v>4.3509613666236193</v>
      </c>
    </row>
    <row r="1449" spans="24:28" x14ac:dyDescent="0.25">
      <c r="X1449" s="3">
        <v>1446</v>
      </c>
      <c r="Y1449" s="3">
        <f>'Risk Analysis - S01'!V1450</f>
        <v>0.3165251273188347</v>
      </c>
      <c r="Z1449" s="3">
        <f>'Risk Analysis - S10'!V1450</f>
        <v>1.3666787695877041</v>
      </c>
      <c r="AA1449" s="3">
        <f>'Risk Analysis - S18'!V1450</f>
        <v>0.93656713338562192</v>
      </c>
      <c r="AB1449" s="3">
        <f>'Risk Analysis - S20'!V1450</f>
        <v>5.3858856147126977</v>
      </c>
    </row>
    <row r="1450" spans="24:28" x14ac:dyDescent="0.25">
      <c r="X1450" s="3">
        <v>1447</v>
      </c>
      <c r="Y1450" s="3">
        <f>'Risk Analysis - S01'!V1451</f>
        <v>0.29127358358776956</v>
      </c>
      <c r="Z1450" s="3">
        <f>'Risk Analysis - S10'!V1451</f>
        <v>1.1048988583104673</v>
      </c>
      <c r="AA1450" s="3">
        <f>'Risk Analysis - S18'!V1451</f>
        <v>0.74774132295893658</v>
      </c>
      <c r="AB1450" s="3">
        <f>'Risk Analysis - S20'!V1451</f>
        <v>2.7118696763375376</v>
      </c>
    </row>
    <row r="1451" spans="24:28" x14ac:dyDescent="0.25">
      <c r="X1451" s="3">
        <v>1448</v>
      </c>
      <c r="Y1451" s="3">
        <f>'Risk Analysis - S01'!V1452</f>
        <v>0.25450612425907454</v>
      </c>
      <c r="Z1451" s="3">
        <f>'Risk Analysis - S10'!V1452</f>
        <v>0.77113072862623433</v>
      </c>
      <c r="AA1451" s="3">
        <f>'Risk Analysis - S18'!V1452</f>
        <v>0.59792092825108178</v>
      </c>
      <c r="AB1451" s="3">
        <f>'Risk Analysis - S20'!V1452</f>
        <v>2.4194560149798736</v>
      </c>
    </row>
    <row r="1452" spans="24:28" x14ac:dyDescent="0.25">
      <c r="X1452" s="3">
        <v>1449</v>
      </c>
      <c r="Y1452" s="3">
        <f>'Risk Analysis - S01'!V1453</f>
        <v>0.27629082380363684</v>
      </c>
      <c r="Z1452" s="3">
        <f>'Risk Analysis - S10'!V1453</f>
        <v>0.95783156107683953</v>
      </c>
      <c r="AA1452" s="3">
        <f>'Risk Analysis - S18'!V1453</f>
        <v>0.65750148200021807</v>
      </c>
      <c r="AB1452" s="3">
        <f>'Risk Analysis - S20'!V1453</f>
        <v>2.0266202821252968</v>
      </c>
    </row>
    <row r="1453" spans="24:28" x14ac:dyDescent="0.25">
      <c r="X1453" s="3">
        <v>1450</v>
      </c>
      <c r="Y1453" s="3">
        <f>'Risk Analysis - S01'!V1454</f>
        <v>0.29837650008297795</v>
      </c>
      <c r="Z1453" s="3">
        <f>'Risk Analysis - S10'!V1454</f>
        <v>1.1810085563763706</v>
      </c>
      <c r="AA1453" s="3">
        <f>'Risk Analysis - S18'!V1454</f>
        <v>0.8073879735524836</v>
      </c>
      <c r="AB1453" s="3">
        <f>'Risk Analysis - S20'!V1454</f>
        <v>3.5244861609971752</v>
      </c>
    </row>
    <row r="1454" spans="24:28" x14ac:dyDescent="0.25">
      <c r="X1454" s="3">
        <v>1451</v>
      </c>
      <c r="Y1454" s="3">
        <f>'Risk Analysis - S01'!V1455</f>
        <v>0.22001612641772744</v>
      </c>
      <c r="Z1454" s="3">
        <f>'Risk Analysis - S10'!V1455</f>
        <v>0.44227868530579667</v>
      </c>
      <c r="AA1454" s="3">
        <f>'Risk Analysis - S18'!V1455</f>
        <v>0.41578099673750651</v>
      </c>
      <c r="AB1454" s="3">
        <f>'Risk Analysis - S20'!V1455</f>
        <v>1.2824420692404657</v>
      </c>
    </row>
    <row r="1455" spans="24:28" x14ac:dyDescent="0.25">
      <c r="X1455" s="3">
        <v>1452</v>
      </c>
      <c r="Y1455" s="3">
        <f>'Risk Analysis - S01'!V1456</f>
        <v>0.20764235437123463</v>
      </c>
      <c r="Z1455" s="3">
        <f>'Risk Analysis - S10'!V1456</f>
        <v>0.32000694018652676</v>
      </c>
      <c r="AA1455" s="3">
        <f>'Risk Analysis - S18'!V1456</f>
        <v>0.33910688749871448</v>
      </c>
      <c r="AB1455" s="3">
        <f>'Risk Analysis - S20'!V1456</f>
        <v>0.80731022723924539</v>
      </c>
    </row>
    <row r="1456" spans="24:28" x14ac:dyDescent="0.25">
      <c r="X1456" s="3">
        <v>1453</v>
      </c>
      <c r="Y1456" s="3">
        <f>'Risk Analysis - S01'!V1457</f>
        <v>0.27419304422059554</v>
      </c>
      <c r="Z1456" s="3">
        <f>'Risk Analysis - S10'!V1457</f>
        <v>0.94490749264123541</v>
      </c>
      <c r="AA1456" s="3">
        <f>'Risk Analysis - S18'!V1457</f>
        <v>0.66510725299682771</v>
      </c>
      <c r="AB1456" s="3">
        <f>'Risk Analysis - S20'!V1457</f>
        <v>2.3350311576820073</v>
      </c>
    </row>
    <row r="1457" spans="24:28" x14ac:dyDescent="0.25">
      <c r="X1457" s="3">
        <v>1454</v>
      </c>
      <c r="Y1457" s="3">
        <f>'Risk Analysis - S01'!V1458</f>
        <v>0.24749310554246537</v>
      </c>
      <c r="Z1457" s="3">
        <f>'Risk Analysis - S10'!V1458</f>
        <v>0.70182639785943002</v>
      </c>
      <c r="AA1457" s="3">
        <f>'Risk Analysis - S18'!V1458</f>
        <v>0.55445152291166566</v>
      </c>
      <c r="AB1457" s="3">
        <f>'Risk Analysis - S20'!V1458</f>
        <v>2.0583237020133645</v>
      </c>
    </row>
    <row r="1458" spans="24:28" x14ac:dyDescent="0.25">
      <c r="X1458" s="3">
        <v>1455</v>
      </c>
      <c r="Y1458" s="3">
        <f>'Risk Analysis - S01'!V1459</f>
        <v>0.2366468764473601</v>
      </c>
      <c r="Z1458" s="3">
        <f>'Risk Analysis - S10'!V1459</f>
        <v>0.58311496476998881</v>
      </c>
      <c r="AA1458" s="3">
        <f>'Risk Analysis - S18'!V1459</f>
        <v>0.45679424521610718</v>
      </c>
      <c r="AB1458" s="3">
        <f>'Risk Analysis - S20'!V1459</f>
        <v>1.1614337543536071</v>
      </c>
    </row>
    <row r="1459" spans="24:28" x14ac:dyDescent="0.25">
      <c r="X1459" s="3">
        <v>1456</v>
      </c>
      <c r="Y1459" s="3">
        <f>'Risk Analysis - S01'!V1460</f>
        <v>0.23253852743758677</v>
      </c>
      <c r="Z1459" s="3">
        <f>'Risk Analysis - S10'!V1460</f>
        <v>0.57668910596849166</v>
      </c>
      <c r="AA1459" s="3">
        <f>'Risk Analysis - S18'!V1460</f>
        <v>0.52154344242607109</v>
      </c>
      <c r="AB1459" s="3">
        <f>'Risk Analysis - S20'!V1460</f>
        <v>2.3348031650652512</v>
      </c>
    </row>
    <row r="1460" spans="24:28" x14ac:dyDescent="0.25">
      <c r="X1460" s="3">
        <v>1457</v>
      </c>
      <c r="Y1460" s="3">
        <f>'Risk Analysis - S01'!V1461</f>
        <v>0.29375796482001681</v>
      </c>
      <c r="Z1460" s="3">
        <f>'Risk Analysis - S10'!V1461</f>
        <v>1.1356509943539559</v>
      </c>
      <c r="AA1460" s="3">
        <f>'Risk Analysis - S18'!V1461</f>
        <v>0.77950998738266775</v>
      </c>
      <c r="AB1460" s="3">
        <f>'Risk Analysis - S20'!V1461</f>
        <v>3.2567742990873758</v>
      </c>
    </row>
    <row r="1461" spans="24:28" x14ac:dyDescent="0.25">
      <c r="X1461" s="3">
        <v>1458</v>
      </c>
      <c r="Y1461" s="3">
        <f>'Risk Analysis - S01'!V1462</f>
        <v>0.2447679253805207</v>
      </c>
      <c r="Z1461" s="3">
        <f>'Risk Analysis - S10'!V1462</f>
        <v>0.68202621870851121</v>
      </c>
      <c r="AA1461" s="3">
        <f>'Risk Analysis - S18'!V1462</f>
        <v>0.55638390463367471</v>
      </c>
      <c r="AB1461" s="3">
        <f>'Risk Analysis - S20'!V1462</f>
        <v>2.2585796958993374</v>
      </c>
    </row>
    <row r="1462" spans="24:28" x14ac:dyDescent="0.25">
      <c r="X1462" s="3">
        <v>1459</v>
      </c>
      <c r="Y1462" s="3">
        <f>'Risk Analysis - S01'!V1463</f>
        <v>0.38740511467838584</v>
      </c>
      <c r="Z1462" s="3">
        <f>'Risk Analysis - S10'!V1463</f>
        <v>2.0206966608883214</v>
      </c>
      <c r="AA1462" s="3">
        <f>'Risk Analysis - S18'!V1463</f>
        <v>1.2533262366362556</v>
      </c>
      <c r="AB1462" s="3">
        <f>'Risk Analysis - S20'!V1463</f>
        <v>6.6319395589732899</v>
      </c>
    </row>
    <row r="1463" spans="24:28" x14ac:dyDescent="0.25">
      <c r="X1463" s="3">
        <v>1460</v>
      </c>
      <c r="Y1463" s="3">
        <f>'Risk Analysis - S01'!V1464</f>
        <v>0.30776128350122867</v>
      </c>
      <c r="Z1463" s="3">
        <f>'Risk Analysis - S10'!V1464</f>
        <v>1.2655412063571974</v>
      </c>
      <c r="AA1463" s="3">
        <f>'Risk Analysis - S18'!V1464</f>
        <v>0.84388512127150994</v>
      </c>
      <c r="AB1463" s="3">
        <f>'Risk Analysis - S20'!V1464</f>
        <v>3.5208992563644919</v>
      </c>
    </row>
    <row r="1464" spans="24:28" x14ac:dyDescent="0.25">
      <c r="X1464" s="3">
        <v>1461</v>
      </c>
      <c r="Y1464" s="3">
        <f>'Risk Analysis - S01'!V1465</f>
        <v>0.25109729106697304</v>
      </c>
      <c r="Z1464" s="3">
        <f>'Risk Analysis - S10'!V1465</f>
        <v>0.73167460924215821</v>
      </c>
      <c r="AA1464" s="3">
        <f>'Risk Analysis - S18'!V1465</f>
        <v>0.56156170986194065</v>
      </c>
      <c r="AB1464" s="3">
        <f>'Risk Analysis - S20'!V1465</f>
        <v>1.9659784370326638</v>
      </c>
    </row>
    <row r="1465" spans="24:28" x14ac:dyDescent="0.25">
      <c r="X1465" s="3">
        <v>1462</v>
      </c>
      <c r="Y1465" s="3">
        <f>'Risk Analysis - S01'!V1466</f>
        <v>0.20725251114966345</v>
      </c>
      <c r="Z1465" s="3">
        <f>'Risk Analysis - S10'!V1466</f>
        <v>0.34149948366465999</v>
      </c>
      <c r="AA1465" s="3">
        <f>'Risk Analysis - S18'!V1466</f>
        <v>0.4035980724189478</v>
      </c>
      <c r="AB1465" s="3">
        <f>'Risk Analysis - S20'!V1466</f>
        <v>1.5213899565604767</v>
      </c>
    </row>
    <row r="1466" spans="24:28" x14ac:dyDescent="0.25">
      <c r="X1466" s="3">
        <v>1463</v>
      </c>
      <c r="Y1466" s="3">
        <f>'Risk Analysis - S01'!V1467</f>
        <v>0.35260012726618939</v>
      </c>
      <c r="Z1466" s="3">
        <f>'Risk Analysis - S10'!V1467</f>
        <v>1.6826085262786725</v>
      </c>
      <c r="AA1466" s="3">
        <f>'Risk Analysis - S18'!V1467</f>
        <v>1.0530692151413803</v>
      </c>
      <c r="AB1466" s="3">
        <f>'Risk Analysis - S20'!V1467</f>
        <v>4.3884648615437989</v>
      </c>
    </row>
    <row r="1467" spans="24:28" x14ac:dyDescent="0.25">
      <c r="X1467" s="3">
        <v>1464</v>
      </c>
      <c r="Y1467" s="3">
        <f>'Risk Analysis - S01'!V1468</f>
        <v>0.32082673513184695</v>
      </c>
      <c r="Z1467" s="3">
        <f>'Risk Analysis - S10'!V1468</f>
        <v>1.4022273781979018</v>
      </c>
      <c r="AA1467" s="3">
        <f>'Risk Analysis - S18'!V1468</f>
        <v>0.9448542935436669</v>
      </c>
      <c r="AB1467" s="3">
        <f>'Risk Analysis - S20'!V1468</f>
        <v>5.0834298983695749</v>
      </c>
    </row>
    <row r="1468" spans="24:28" x14ac:dyDescent="0.25">
      <c r="X1468" s="3">
        <v>1465</v>
      </c>
      <c r="Y1468" s="3">
        <f>'Risk Analysis - S01'!V1469</f>
        <v>0.24803329875042529</v>
      </c>
      <c r="Z1468" s="3">
        <f>'Risk Analysis - S10'!V1469</f>
        <v>0.71359802688492646</v>
      </c>
      <c r="AA1468" s="3">
        <f>'Risk Analysis - S18'!V1469</f>
        <v>0.57478292734589331</v>
      </c>
      <c r="AB1468" s="3">
        <f>'Risk Analysis - S20'!V1469</f>
        <v>2.400282182368136</v>
      </c>
    </row>
    <row r="1469" spans="24:28" x14ac:dyDescent="0.25">
      <c r="X1469" s="3">
        <v>1466</v>
      </c>
      <c r="Y1469" s="3">
        <f>'Risk Analysis - S01'!V1470</f>
        <v>0.23186660975193452</v>
      </c>
      <c r="Z1469" s="3">
        <f>'Risk Analysis - S10'!V1470</f>
        <v>0.54422426797550016</v>
      </c>
      <c r="AA1469" s="3">
        <f>'Risk Analysis - S18'!V1470</f>
        <v>0.44920465863004455</v>
      </c>
      <c r="AB1469" s="3">
        <f>'Risk Analysis - S20'!V1470</f>
        <v>1.2596940698198671</v>
      </c>
    </row>
    <row r="1470" spans="24:28" x14ac:dyDescent="0.25">
      <c r="X1470" s="3">
        <v>1467</v>
      </c>
      <c r="Y1470" s="3">
        <f>'Risk Analysis - S01'!V1471</f>
        <v>0.22936385642097834</v>
      </c>
      <c r="Z1470" s="3">
        <f>'Risk Analysis - S10'!V1471</f>
        <v>0.53059377939821217</v>
      </c>
      <c r="AA1470" s="3">
        <f>'Risk Analysis - S18'!V1471</f>
        <v>0.46300026061812183</v>
      </c>
      <c r="AB1470" s="3">
        <f>'Risk Analysis - S20'!V1471</f>
        <v>1.5436429756047692</v>
      </c>
    </row>
    <row r="1471" spans="24:28" x14ac:dyDescent="0.25">
      <c r="X1471" s="3">
        <v>1468</v>
      </c>
      <c r="Y1471" s="3">
        <f>'Risk Analysis - S01'!V1472</f>
        <v>0.20082307558493431</v>
      </c>
      <c r="Z1471" s="3">
        <f>'Risk Analysis - S10'!V1472</f>
        <v>0.28304611997590079</v>
      </c>
      <c r="AA1471" s="3">
        <f>'Risk Analysis - S18'!V1472</f>
        <v>0.37716664724308396</v>
      </c>
      <c r="AB1471" s="3">
        <f>'Risk Analysis - S20'!V1472</f>
        <v>1.3293415580408761</v>
      </c>
    </row>
    <row r="1472" spans="24:28" x14ac:dyDescent="0.25">
      <c r="X1472" s="3">
        <v>1469</v>
      </c>
      <c r="Y1472" s="3">
        <f>'Risk Analysis - S01'!V1473</f>
        <v>0.20265432862429139</v>
      </c>
      <c r="Z1472" s="3">
        <f>'Risk Analysis - S10'!V1473</f>
        <v>0.3028953631618877</v>
      </c>
      <c r="AA1472" s="3">
        <f>'Risk Analysis - S18'!V1473</f>
        <v>0.39314346365818315</v>
      </c>
      <c r="AB1472" s="3">
        <f>'Risk Analysis - S20'!V1473</f>
        <v>1.4980414520534044</v>
      </c>
    </row>
    <row r="1473" spans="24:28" x14ac:dyDescent="0.25">
      <c r="X1473" s="3">
        <v>1470</v>
      </c>
      <c r="Y1473" s="3">
        <f>'Risk Analysis - S01'!V1474</f>
        <v>0.26872261929623087</v>
      </c>
      <c r="Z1473" s="3">
        <f>'Risk Analysis - S10'!V1474</f>
        <v>0.88656355403016529</v>
      </c>
      <c r="AA1473" s="3">
        <f>'Risk Analysis - S18'!V1474</f>
        <v>0.61989054748566119</v>
      </c>
      <c r="AB1473" s="3">
        <f>'Risk Analysis - S20'!V1474</f>
        <v>1.8646037781074281</v>
      </c>
    </row>
    <row r="1474" spans="24:28" x14ac:dyDescent="0.25">
      <c r="X1474" s="3">
        <v>1471</v>
      </c>
      <c r="Y1474" s="3">
        <f>'Risk Analysis - S01'!V1475</f>
        <v>0.21541305569386371</v>
      </c>
      <c r="Z1474" s="3">
        <f>'Risk Analysis - S10'!V1475</f>
        <v>0.39306326375414002</v>
      </c>
      <c r="AA1474" s="3">
        <f>'Risk Analysis - S18'!V1475</f>
        <v>0.37741119762885988</v>
      </c>
      <c r="AB1474" s="3">
        <f>'Risk Analysis - S20'!V1475</f>
        <v>0.99405690738115982</v>
      </c>
    </row>
    <row r="1475" spans="24:28" x14ac:dyDescent="0.25">
      <c r="X1475" s="3">
        <v>1472</v>
      </c>
      <c r="Y1475" s="3">
        <f>'Risk Analysis - S01'!V1476</f>
        <v>0.31677005757385751</v>
      </c>
      <c r="Z1475" s="3">
        <f>'Risk Analysis - S10'!V1476</f>
        <v>1.3355553990482307</v>
      </c>
      <c r="AA1475" s="3">
        <f>'Risk Analysis - S18'!V1476</f>
        <v>0.84953408700193878</v>
      </c>
      <c r="AB1475" s="3">
        <f>'Risk Analysis - S20'!V1476</f>
        <v>2.7067360496290842</v>
      </c>
    </row>
    <row r="1476" spans="24:28" x14ac:dyDescent="0.25">
      <c r="X1476" s="3">
        <v>1473</v>
      </c>
      <c r="Y1476" s="3">
        <f>'Risk Analysis - S01'!V1477</f>
        <v>0.24842700138548252</v>
      </c>
      <c r="Z1476" s="3">
        <f>'Risk Analysis - S10'!V1477</f>
        <v>0.70343846928690523</v>
      </c>
      <c r="AA1476" s="3">
        <f>'Risk Analysis - S18'!V1477</f>
        <v>0.54013254599738569</v>
      </c>
      <c r="AB1476" s="3">
        <f>'Risk Analysis - S20'!V1477</f>
        <v>1.7635808819060212</v>
      </c>
    </row>
    <row r="1477" spans="24:28" x14ac:dyDescent="0.25">
      <c r="X1477" s="3">
        <v>1474</v>
      </c>
      <c r="Y1477" s="3">
        <f>'Risk Analysis - S01'!V1478</f>
        <v>0.26117494160082055</v>
      </c>
      <c r="Z1477" s="3">
        <f>'Risk Analysis - S10'!V1478</f>
        <v>0.82858287572271427</v>
      </c>
      <c r="AA1477" s="3">
        <f>'Risk Analysis - S18'!V1478</f>
        <v>0.61694811537834715</v>
      </c>
      <c r="AB1477" s="3">
        <f>'Risk Analysis - S20'!V1478</f>
        <v>2.3298362955712908</v>
      </c>
    </row>
    <row r="1478" spans="24:28" x14ac:dyDescent="0.25">
      <c r="X1478" s="3">
        <v>1475</v>
      </c>
      <c r="Y1478" s="3">
        <f>'Risk Analysis - S01'!V1479</f>
        <v>0.2295349640315997</v>
      </c>
      <c r="Z1478" s="3">
        <f>'Risk Analysis - S10'!V1479</f>
        <v>0.52736198097548492</v>
      </c>
      <c r="AA1478" s="3">
        <f>'Risk Analysis - S18'!V1479</f>
        <v>0.45106551758219998</v>
      </c>
      <c r="AB1478" s="3">
        <f>'Risk Analysis - S20'!V1479</f>
        <v>1.3757847530810206</v>
      </c>
    </row>
    <row r="1479" spans="24:28" x14ac:dyDescent="0.25">
      <c r="X1479" s="3">
        <v>1476</v>
      </c>
      <c r="Y1479" s="3">
        <f>'Risk Analysis - S01'!V1480</f>
        <v>0.26331469047989681</v>
      </c>
      <c r="Z1479" s="3">
        <f>'Risk Analysis - S10'!V1480</f>
        <v>0.84031800164894355</v>
      </c>
      <c r="AA1479" s="3">
        <f>'Risk Analysis - S18'!V1480</f>
        <v>0.60536895119252498</v>
      </c>
      <c r="AB1479" s="3">
        <f>'Risk Analysis - S20'!V1480</f>
        <v>1.965881325795636</v>
      </c>
    </row>
    <row r="1480" spans="24:28" x14ac:dyDescent="0.25">
      <c r="X1480" s="3">
        <v>1477</v>
      </c>
      <c r="Y1480" s="3">
        <f>'Risk Analysis - S01'!V1481</f>
        <v>0.4011508711636505</v>
      </c>
      <c r="Z1480" s="3">
        <f>'Risk Analysis - S10'!V1481</f>
        <v>2.1640977954006018</v>
      </c>
      <c r="AA1480" s="3">
        <f>'Risk Analysis - S18'!V1481</f>
        <v>1.3584911545353802</v>
      </c>
      <c r="AB1480" s="3">
        <f>'Risk Analysis - S20'!V1481</f>
        <v>9.0551706340824367</v>
      </c>
    </row>
    <row r="1481" spans="24:28" x14ac:dyDescent="0.25">
      <c r="X1481" s="3">
        <v>1478</v>
      </c>
      <c r="Y1481" s="3">
        <f>'Risk Analysis - S01'!V1482</f>
        <v>0.31643585027317639</v>
      </c>
      <c r="Z1481" s="3">
        <f>'Risk Analysis - S10'!V1482</f>
        <v>1.3548341563421178</v>
      </c>
      <c r="AA1481" s="3">
        <f>'Risk Analysis - S18'!V1482</f>
        <v>0.90707460768755965</v>
      </c>
      <c r="AB1481" s="3">
        <f>'Risk Analysis - S20'!V1482</f>
        <v>4.3927976065930583</v>
      </c>
    </row>
    <row r="1482" spans="24:28" x14ac:dyDescent="0.25">
      <c r="X1482" s="3">
        <v>1479</v>
      </c>
      <c r="Y1482" s="3">
        <f>'Risk Analysis - S01'!V1483</f>
        <v>0.22200129002910712</v>
      </c>
      <c r="Z1482" s="3">
        <f>'Risk Analysis - S10'!V1483</f>
        <v>0.46266017671164178</v>
      </c>
      <c r="AA1482" s="3">
        <f>'Risk Analysis - S18'!V1483</f>
        <v>0.43010168797684439</v>
      </c>
      <c r="AB1482" s="3">
        <f>'Risk Analysis - S20'!V1483</f>
        <v>1.3921496197570007</v>
      </c>
    </row>
    <row r="1483" spans="24:28" x14ac:dyDescent="0.25">
      <c r="X1483" s="3">
        <v>1480</v>
      </c>
      <c r="Y1483" s="3">
        <f>'Risk Analysis - S01'!V1484</f>
        <v>0.27945404038096727</v>
      </c>
      <c r="Z1483" s="3">
        <f>'Risk Analysis - S10'!V1484</f>
        <v>0.99566803179653396</v>
      </c>
      <c r="AA1483" s="3">
        <f>'Risk Analysis - S18'!V1484</f>
        <v>0.69447021234245665</v>
      </c>
      <c r="AB1483" s="3">
        <f>'Risk Analysis - S20'!V1484</f>
        <v>2.5350779074898937</v>
      </c>
    </row>
    <row r="1484" spans="24:28" x14ac:dyDescent="0.25">
      <c r="X1484" s="3">
        <v>1481</v>
      </c>
      <c r="Y1484" s="3">
        <f>'Risk Analysis - S01'!V1485</f>
        <v>0.36805433122797487</v>
      </c>
      <c r="Z1484" s="3">
        <f>'Risk Analysis - S10'!V1485</f>
        <v>1.8259106539106227</v>
      </c>
      <c r="AA1484" s="3">
        <f>'Risk Analysis - S18'!V1485</f>
        <v>1.1239927699466277</v>
      </c>
      <c r="AB1484" s="3">
        <f>'Risk Analysis - S20'!V1485</f>
        <v>4.6231958274150431</v>
      </c>
    </row>
    <row r="1485" spans="24:28" x14ac:dyDescent="0.25">
      <c r="X1485" s="3">
        <v>1482</v>
      </c>
      <c r="Y1485" s="3">
        <f>'Risk Analysis - S01'!V1486</f>
        <v>0.3267906969743346</v>
      </c>
      <c r="Z1485" s="3">
        <f>'Risk Analysis - S10'!V1486</f>
        <v>1.449357783688991</v>
      </c>
      <c r="AA1485" s="3">
        <f>'Risk Analysis - S18'!V1486</f>
        <v>0.9506526193160092</v>
      </c>
      <c r="AB1485" s="3">
        <f>'Risk Analysis - S20'!V1486</f>
        <v>4.4755737439384564</v>
      </c>
    </row>
    <row r="1486" spans="24:28" x14ac:dyDescent="0.25">
      <c r="X1486" s="3">
        <v>1483</v>
      </c>
      <c r="Y1486" s="3">
        <f>'Risk Analysis - S01'!V1487</f>
        <v>0.21218743665324333</v>
      </c>
      <c r="Z1486" s="3">
        <f>'Risk Analysis - S10'!V1487</f>
        <v>0.36118801063323835</v>
      </c>
      <c r="AA1486" s="3">
        <f>'Risk Analysis - S18'!V1487</f>
        <v>0.35742043107539689</v>
      </c>
      <c r="AB1486" s="3">
        <f>'Risk Analysis - S20'!V1487</f>
        <v>0.87941508561568404</v>
      </c>
    </row>
    <row r="1487" spans="24:28" x14ac:dyDescent="0.25">
      <c r="X1487" s="3">
        <v>1484</v>
      </c>
      <c r="Y1487" s="3">
        <f>'Risk Analysis - S01'!V1488</f>
        <v>0.3153506830340807</v>
      </c>
      <c r="Z1487" s="3">
        <f>'Risk Analysis - S10'!V1488</f>
        <v>1.334905203247496</v>
      </c>
      <c r="AA1487" s="3">
        <f>'Risk Analysis - S18'!V1488</f>
        <v>0.87604816758476933</v>
      </c>
      <c r="AB1487" s="3">
        <f>'Risk Analysis - S20'!V1488</f>
        <v>3.5799218144233991</v>
      </c>
    </row>
    <row r="1488" spans="24:28" x14ac:dyDescent="0.25">
      <c r="X1488" s="3">
        <v>1485</v>
      </c>
      <c r="Y1488" s="3">
        <f>'Risk Analysis - S01'!V1489</f>
        <v>0.23613090660685396</v>
      </c>
      <c r="Z1488" s="3">
        <f>'Risk Analysis - S10'!V1489</f>
        <v>0.59608380862072485</v>
      </c>
      <c r="AA1488" s="3">
        <f>'Risk Analysis - S18'!V1489</f>
        <v>0.5012925876160671</v>
      </c>
      <c r="AB1488" s="3">
        <f>'Risk Analysis - S20'!V1489</f>
        <v>1.7982950121992012</v>
      </c>
    </row>
    <row r="1489" spans="24:28" x14ac:dyDescent="0.25">
      <c r="X1489" s="3">
        <v>1486</v>
      </c>
      <c r="Y1489" s="3">
        <f>'Risk Analysis - S01'!V1490</f>
        <v>0.30339889115588908</v>
      </c>
      <c r="Z1489" s="3">
        <f>'Risk Analysis - S10'!V1490</f>
        <v>1.2333050723946917</v>
      </c>
      <c r="AA1489" s="3">
        <f>'Risk Analysis - S18'!V1490</f>
        <v>0.84555141855516081</v>
      </c>
      <c r="AB1489" s="3">
        <f>'Risk Analysis - S20'!V1490</f>
        <v>4.0614048552974955</v>
      </c>
    </row>
    <row r="1490" spans="24:28" x14ac:dyDescent="0.25">
      <c r="X1490" s="3">
        <v>1487</v>
      </c>
      <c r="Y1490" s="3">
        <f>'Risk Analysis - S01'!V1491</f>
        <v>0.34202687480920896</v>
      </c>
      <c r="Z1490" s="3">
        <f>'Risk Analysis - S10'!V1491</f>
        <v>1.6111741641947697</v>
      </c>
      <c r="AA1490" s="3">
        <f>'Risk Analysis - S18'!V1491</f>
        <v>1.0747877314830823</v>
      </c>
      <c r="AB1490" s="3">
        <f>'Risk Analysis - S20'!V1491</f>
        <v>6.899413236222582</v>
      </c>
    </row>
    <row r="1491" spans="24:28" x14ac:dyDescent="0.25">
      <c r="X1491" s="3">
        <v>1488</v>
      </c>
      <c r="Y1491" s="3">
        <f>'Risk Analysis - S01'!V1492</f>
        <v>0.33980962441003115</v>
      </c>
      <c r="Z1491" s="3">
        <f>'Risk Analysis - S10'!V1492</f>
        <v>1.5774039778708766</v>
      </c>
      <c r="AA1491" s="3">
        <f>'Risk Analysis - S18'!V1492</f>
        <v>1.0297387460474345</v>
      </c>
      <c r="AB1491" s="3">
        <f>'Risk Analysis - S20'!V1492</f>
        <v>5.4319687550735862</v>
      </c>
    </row>
    <row r="1492" spans="24:28" x14ac:dyDescent="0.25">
      <c r="X1492" s="3">
        <v>1489</v>
      </c>
      <c r="Y1492" s="3">
        <f>'Risk Analysis - S01'!V1493</f>
        <v>0.23893726887650268</v>
      </c>
      <c r="Z1492" s="3">
        <f>'Risk Analysis - S10'!V1493</f>
        <v>0.63200187998162916</v>
      </c>
      <c r="AA1492" s="3">
        <f>'Risk Analysis - S18'!V1493</f>
        <v>0.54029461924861888</v>
      </c>
      <c r="AB1492" s="3">
        <f>'Risk Analysis - S20'!V1493</f>
        <v>2.3125768669244531</v>
      </c>
    </row>
    <row r="1493" spans="24:28" x14ac:dyDescent="0.25">
      <c r="X1493" s="3">
        <v>1490</v>
      </c>
      <c r="Y1493" s="3">
        <f>'Risk Analysis - S01'!V1494</f>
        <v>0.28784450990445143</v>
      </c>
      <c r="Z1493" s="3">
        <f>'Risk Analysis - S10'!V1494</f>
        <v>1.0692735595128584</v>
      </c>
      <c r="AA1493" s="3">
        <f>'Risk Analysis - S18'!V1494</f>
        <v>0.72189752915111394</v>
      </c>
      <c r="AB1493" s="3">
        <f>'Risk Analysis - S20'!V1494</f>
        <v>2.4297128602899334</v>
      </c>
    </row>
    <row r="1494" spans="24:28" x14ac:dyDescent="0.25">
      <c r="X1494" s="3">
        <v>1491</v>
      </c>
      <c r="Y1494" s="3">
        <f>'Risk Analysis - S01'!V1495</f>
        <v>0.20633618373276613</v>
      </c>
      <c r="Z1494" s="3">
        <f>'Risk Analysis - S10'!V1495</f>
        <v>0.31715170143867299</v>
      </c>
      <c r="AA1494" s="3">
        <f>'Risk Analysis - S18'!V1495</f>
        <v>0.35754839213292744</v>
      </c>
      <c r="AB1494" s="3">
        <f>'Risk Analysis - S20'!V1495</f>
        <v>1.0024130389709707</v>
      </c>
    </row>
    <row r="1495" spans="24:28" x14ac:dyDescent="0.25">
      <c r="X1495" s="3">
        <v>1492</v>
      </c>
      <c r="Y1495" s="3">
        <f>'Risk Analysis - S01'!V1496</f>
        <v>0.30567165189072465</v>
      </c>
      <c r="Z1495" s="3">
        <f>'Risk Analysis - S10'!V1496</f>
        <v>1.2456215688931045</v>
      </c>
      <c r="AA1495" s="3">
        <f>'Risk Analysis - S18'!V1496</f>
        <v>0.83286146858852061</v>
      </c>
      <c r="AB1495" s="3">
        <f>'Risk Analysis - S20'!V1496</f>
        <v>3.4432243735540933</v>
      </c>
    </row>
    <row r="1496" spans="24:28" x14ac:dyDescent="0.25">
      <c r="X1496" s="3">
        <v>1493</v>
      </c>
      <c r="Y1496" s="3">
        <f>'Risk Analysis - S01'!V1497</f>
        <v>0.23333992672619105</v>
      </c>
      <c r="Z1496" s="3">
        <f>'Risk Analysis - S10'!V1497</f>
        <v>0.55816330441949802</v>
      </c>
      <c r="AA1496" s="3">
        <f>'Risk Analysis - S18'!V1497</f>
        <v>0.45669845493912564</v>
      </c>
      <c r="AB1496" s="3">
        <f>'Risk Analysis - S20'!V1497</f>
        <v>1.2943527340628378</v>
      </c>
    </row>
    <row r="1497" spans="24:28" x14ac:dyDescent="0.25">
      <c r="X1497" s="3">
        <v>1494</v>
      </c>
      <c r="Y1497" s="3">
        <f>'Risk Analysis - S01'!V1498</f>
        <v>0.287930629022222</v>
      </c>
      <c r="Z1497" s="3">
        <f>'Risk Analysis - S10'!V1498</f>
        <v>1.0954020290081283</v>
      </c>
      <c r="AA1497" s="3">
        <f>'Risk Analysis - S18'!V1498</f>
        <v>0.78916033173424771</v>
      </c>
      <c r="AB1497" s="3">
        <f>'Risk Analysis - S20'!V1498</f>
        <v>4.1318812038122994</v>
      </c>
    </row>
    <row r="1498" spans="24:28" x14ac:dyDescent="0.25">
      <c r="X1498" s="3">
        <v>1495</v>
      </c>
      <c r="Y1498" s="3">
        <f>'Risk Analysis - S01'!V1499</f>
        <v>0.24755585478881098</v>
      </c>
      <c r="Z1498" s="3">
        <f>'Risk Analysis - S10'!V1499</f>
        <v>0.70473197031739609</v>
      </c>
      <c r="AA1498" s="3">
        <f>'Risk Analysis - S18'!V1499</f>
        <v>0.56087380011449217</v>
      </c>
      <c r="AB1498" s="3">
        <f>'Risk Analysis - S20'!V1499</f>
        <v>2.1693644901909312</v>
      </c>
    </row>
    <row r="1499" spans="24:28" x14ac:dyDescent="0.25">
      <c r="X1499" s="3">
        <v>1496</v>
      </c>
      <c r="Y1499" s="3">
        <f>'Risk Analysis - S01'!V1500</f>
        <v>0.29600410682174816</v>
      </c>
      <c r="Z1499" s="3">
        <f>'Risk Analysis - S10'!V1500</f>
        <v>1.1537958558421737</v>
      </c>
      <c r="AA1499" s="3">
        <f>'Risk Analysis - S18'!V1500</f>
        <v>0.78273557112392012</v>
      </c>
      <c r="AB1499" s="3">
        <f>'Risk Analysis - S20'!V1500</f>
        <v>3.1166495995145969</v>
      </c>
    </row>
    <row r="1500" spans="24:28" x14ac:dyDescent="0.25">
      <c r="X1500" s="3">
        <v>1497</v>
      </c>
      <c r="Y1500" s="3">
        <f>'Risk Analysis - S01'!V1501</f>
        <v>0.31063338422783765</v>
      </c>
      <c r="Z1500" s="3">
        <f>'Risk Analysis - S10'!V1501</f>
        <v>1.2898595304611498</v>
      </c>
      <c r="AA1500" s="3">
        <f>'Risk Analysis - S18'!V1501</f>
        <v>0.85095787501786435</v>
      </c>
      <c r="AB1500" s="3">
        <f>'Risk Analysis - S20'!V1501</f>
        <v>3.4016973990235813</v>
      </c>
    </row>
    <row r="1501" spans="24:28" x14ac:dyDescent="0.25">
      <c r="X1501" s="3">
        <v>1498</v>
      </c>
      <c r="Y1501" s="3">
        <f>'Risk Analysis - S01'!V1502</f>
        <v>0.32422942396376297</v>
      </c>
      <c r="Z1501" s="3">
        <f>'Risk Analysis - S10'!V1502</f>
        <v>1.4068441195623345</v>
      </c>
      <c r="AA1501" s="3">
        <f>'Risk Analysis - S18'!V1502</f>
        <v>0.88936442733864796</v>
      </c>
      <c r="AB1501" s="3">
        <f>'Risk Analysis - S20'!V1502</f>
        <v>2.9478796507340865</v>
      </c>
    </row>
    <row r="1502" spans="24:28" x14ac:dyDescent="0.25">
      <c r="X1502" s="3">
        <v>1499</v>
      </c>
      <c r="Y1502" s="3">
        <f>'Risk Analysis - S01'!V1503</f>
        <v>0.33502831389198312</v>
      </c>
      <c r="Z1502" s="3">
        <f>'Risk Analysis - S10'!V1503</f>
        <v>1.5271770568936962</v>
      </c>
      <c r="AA1502" s="3">
        <f>'Risk Analysis - S18'!V1503</f>
        <v>0.99224380678672919</v>
      </c>
      <c r="AB1502" s="3">
        <f>'Risk Analysis - S20'!V1503</f>
        <v>4.767532108279898</v>
      </c>
    </row>
    <row r="1503" spans="24:28" x14ac:dyDescent="0.25">
      <c r="X1503" s="3">
        <v>1500</v>
      </c>
      <c r="Y1503" s="3">
        <f>'Risk Analysis - S01'!V1504</f>
        <v>0.2460650041689392</v>
      </c>
      <c r="Z1503" s="3">
        <f>'Risk Analysis - S10'!V1504</f>
        <v>0.6902063296465748</v>
      </c>
      <c r="AA1503" s="3">
        <f>'Risk Analysis - S18'!V1504</f>
        <v>0.55218018092668097</v>
      </c>
      <c r="AB1503" s="3">
        <f>'Risk Analysis - S20'!V1504</f>
        <v>2.1036149718202464</v>
      </c>
    </row>
    <row r="1504" spans="24:28" x14ac:dyDescent="0.25">
      <c r="X1504" s="3">
        <v>1501</v>
      </c>
      <c r="Y1504" s="3">
        <f>'Risk Analysis - S01'!V1505</f>
        <v>0.34354776829581396</v>
      </c>
      <c r="Z1504" s="3">
        <f>'Risk Analysis - S10'!V1505</f>
        <v>1.6052145455712823</v>
      </c>
      <c r="AA1504" s="3">
        <f>'Risk Analysis - S18'!V1505</f>
        <v>1.0288054748979605</v>
      </c>
      <c r="AB1504" s="3">
        <f>'Risk Analysis - S20'!V1505</f>
        <v>4.8426889683143255</v>
      </c>
    </row>
    <row r="1505" spans="24:28" x14ac:dyDescent="0.25">
      <c r="X1505" s="3">
        <v>1502</v>
      </c>
      <c r="Y1505" s="3">
        <f>'Risk Analysis - S01'!V1506</f>
        <v>0.22128596449774487</v>
      </c>
      <c r="Z1505" s="3">
        <f>'Risk Analysis - S10'!V1506</f>
        <v>0.48058866811362</v>
      </c>
      <c r="AA1505" s="3">
        <f>'Risk Analysis - S18'!V1506</f>
        <v>0.49165790113224589</v>
      </c>
      <c r="AB1505" s="3">
        <f>'Risk Analysis - S20'!V1506</f>
        <v>2.3813116267523311</v>
      </c>
    </row>
    <row r="1506" spans="24:28" x14ac:dyDescent="0.25">
      <c r="X1506" s="3">
        <v>1503</v>
      </c>
      <c r="Y1506" s="3">
        <f>'Risk Analysis - S01'!V1507</f>
        <v>0.24321058462585379</v>
      </c>
      <c r="Z1506" s="3">
        <f>'Risk Analysis - S10'!V1507</f>
        <v>0.65641855890877532</v>
      </c>
      <c r="AA1506" s="3">
        <f>'Risk Analysis - S18'!V1507</f>
        <v>0.51975768806407008</v>
      </c>
      <c r="AB1506" s="3">
        <f>'Risk Analysis - S20'!V1507</f>
        <v>1.7236218861989863</v>
      </c>
    </row>
    <row r="1507" spans="24:28" x14ac:dyDescent="0.25">
      <c r="X1507" s="3">
        <v>1504</v>
      </c>
      <c r="Y1507" s="3">
        <f>'Risk Analysis - S01'!V1508</f>
        <v>0.24497828111748415</v>
      </c>
      <c r="Z1507" s="3">
        <f>'Risk Analysis - S10'!V1508</f>
        <v>0.66685631700360926</v>
      </c>
      <c r="AA1507" s="3">
        <f>'Risk Analysis - S18'!V1508</f>
        <v>0.51215354594552387</v>
      </c>
      <c r="AB1507" s="3">
        <f>'Risk Analysis - S20'!V1508</f>
        <v>1.5183929674955468</v>
      </c>
    </row>
    <row r="1508" spans="24:28" x14ac:dyDescent="0.25">
      <c r="X1508" s="3">
        <v>1505</v>
      </c>
      <c r="Y1508" s="3">
        <f>'Risk Analysis - S01'!V1509</f>
        <v>0.27316509580360582</v>
      </c>
      <c r="Z1508" s="3">
        <f>'Risk Analysis - S10'!V1509</f>
        <v>0.94899645693807932</v>
      </c>
      <c r="AA1508" s="3">
        <f>'Risk Analysis - S18'!V1509</f>
        <v>0.69634685016118247</v>
      </c>
      <c r="AB1508" s="3">
        <f>'Risk Analysis - S20'!V1509</f>
        <v>3.1134098572812738</v>
      </c>
    </row>
    <row r="1509" spans="24:28" x14ac:dyDescent="0.25">
      <c r="X1509" s="3">
        <v>1506</v>
      </c>
      <c r="Y1509" s="3">
        <f>'Risk Analysis - S01'!V1510</f>
        <v>0.28954032365305921</v>
      </c>
      <c r="Z1509" s="3">
        <f>'Risk Analysis - S10'!V1510</f>
        <v>1.097039470178091</v>
      </c>
      <c r="AA1509" s="3">
        <f>'Risk Analysis - S18'!V1510</f>
        <v>0.76146709396544354</v>
      </c>
      <c r="AB1509" s="3">
        <f>'Risk Analysis - S20'!V1510</f>
        <v>3.2087768890694699</v>
      </c>
    </row>
    <row r="1510" spans="24:28" x14ac:dyDescent="0.25">
      <c r="X1510" s="3">
        <v>1507</v>
      </c>
      <c r="Y1510" s="3">
        <f>'Risk Analysis - S01'!V1511</f>
        <v>0.27285063337523791</v>
      </c>
      <c r="Z1510" s="3">
        <f>'Risk Analysis - S10'!V1511</f>
        <v>0.9245317533989823</v>
      </c>
      <c r="AA1510" s="3">
        <f>'Risk Analysis - S18'!V1511</f>
        <v>0.63801777872489018</v>
      </c>
      <c r="AB1510" s="3">
        <f>'Risk Analysis - S20'!V1511</f>
        <v>1.9085384689457903</v>
      </c>
    </row>
    <row r="1511" spans="24:28" x14ac:dyDescent="0.25">
      <c r="X1511" s="3">
        <v>1508</v>
      </c>
      <c r="Y1511" s="3">
        <f>'Risk Analysis - S01'!V1512</f>
        <v>0.27096683705598118</v>
      </c>
      <c r="Z1511" s="3">
        <f>'Risk Analysis - S10'!V1512</f>
        <v>0.92420101650483455</v>
      </c>
      <c r="AA1511" s="3">
        <f>'Risk Analysis - S18'!V1512</f>
        <v>0.67461225938135516</v>
      </c>
      <c r="AB1511" s="3">
        <f>'Risk Analysis - S20'!V1512</f>
        <v>2.7953579098326009</v>
      </c>
    </row>
    <row r="1512" spans="24:28" x14ac:dyDescent="0.25">
      <c r="X1512" s="3">
        <v>1509</v>
      </c>
      <c r="Y1512" s="3">
        <f>'Risk Analysis - S01'!V1513</f>
        <v>0.21599877488310418</v>
      </c>
      <c r="Z1512" s="3">
        <f>'Risk Analysis - S10'!V1513</f>
        <v>0.41343398917773616</v>
      </c>
      <c r="AA1512" s="3">
        <f>'Risk Analysis - S18'!V1513</f>
        <v>0.419537580422505</v>
      </c>
      <c r="AB1512" s="3">
        <f>'Risk Analysis - S20'!V1513</f>
        <v>1.4639749659985752</v>
      </c>
    </row>
    <row r="1513" spans="24:28" x14ac:dyDescent="0.25">
      <c r="X1513" s="3">
        <v>1510</v>
      </c>
      <c r="Y1513" s="3">
        <f>'Risk Analysis - S01'!V1514</f>
        <v>0.31841059633443419</v>
      </c>
      <c r="Z1513" s="3">
        <f>'Risk Analysis - S10'!V1514</f>
        <v>1.3571881872159721</v>
      </c>
      <c r="AA1513" s="3">
        <f>'Risk Analysis - S18'!V1514</f>
        <v>0.87401241622009163</v>
      </c>
      <c r="AB1513" s="3">
        <f>'Risk Analysis - S20'!V1514</f>
        <v>3.1777650682794825</v>
      </c>
    </row>
    <row r="1514" spans="24:28" x14ac:dyDescent="0.25">
      <c r="X1514" s="3">
        <v>1511</v>
      </c>
      <c r="Y1514" s="3">
        <f>'Risk Analysis - S01'!V1515</f>
        <v>0.30920490467291029</v>
      </c>
      <c r="Z1514" s="3">
        <f>'Risk Analysis - S10'!V1515</f>
        <v>1.2774292731328853</v>
      </c>
      <c r="AA1514" s="3">
        <f>'Risk Analysis - S18'!V1515</f>
        <v>0.8465552640714703</v>
      </c>
      <c r="AB1514" s="3">
        <f>'Risk Analysis - S20'!V1515</f>
        <v>3.4365864235759442</v>
      </c>
    </row>
    <row r="1515" spans="24:28" x14ac:dyDescent="0.25">
      <c r="X1515" s="3">
        <v>1512</v>
      </c>
      <c r="Y1515" s="3">
        <f>'Risk Analysis - S01'!V1516</f>
        <v>0.23215729161522605</v>
      </c>
      <c r="Z1515" s="3">
        <f>'Risk Analysis - S10'!V1516</f>
        <v>0.54599330053789341</v>
      </c>
      <c r="AA1515" s="3">
        <f>'Risk Analysis - S18'!V1516</f>
        <v>0.44809317933031212</v>
      </c>
      <c r="AB1515" s="3">
        <f>'Risk Analysis - S20'!V1516</f>
        <v>1.2346236680546441</v>
      </c>
    </row>
    <row r="1516" spans="24:28" x14ac:dyDescent="0.25">
      <c r="X1516" s="3">
        <v>1513</v>
      </c>
      <c r="Y1516" s="3">
        <f>'Risk Analysis - S01'!V1517</f>
        <v>0.36211586761739661</v>
      </c>
      <c r="Z1516" s="3">
        <f>'Risk Analysis - S10'!V1517</f>
        <v>1.8161376215434724</v>
      </c>
      <c r="AA1516" s="3">
        <f>'Risk Analysis - S18'!V1517</f>
        <v>1.2163057617013047</v>
      </c>
      <c r="AB1516" s="3">
        <f>'Risk Analysis - S20'!V1517</f>
        <v>9.9363435874394934</v>
      </c>
    </row>
    <row r="1517" spans="24:28" x14ac:dyDescent="0.25">
      <c r="X1517" s="3">
        <v>1514</v>
      </c>
      <c r="Y1517" s="3">
        <f>'Risk Analysis - S01'!V1518</f>
        <v>0.26071543505012623</v>
      </c>
      <c r="Z1517" s="3">
        <f>'Risk Analysis - S10'!V1518</f>
        <v>0.83488772749538442</v>
      </c>
      <c r="AA1517" s="3">
        <f>'Risk Analysis - S18'!V1518</f>
        <v>0.64273139008784308</v>
      </c>
      <c r="AB1517" s="3">
        <f>'Risk Analysis - S20'!V1518</f>
        <v>2.9065211118104433</v>
      </c>
    </row>
    <row r="1518" spans="24:28" x14ac:dyDescent="0.25">
      <c r="X1518" s="3">
        <v>1515</v>
      </c>
      <c r="Y1518" s="3">
        <f>'Risk Analysis - S01'!V1519</f>
        <v>0.21749080786642394</v>
      </c>
      <c r="Z1518" s="3">
        <f>'Risk Analysis - S10'!V1519</f>
        <v>0.42872665190005516</v>
      </c>
      <c r="AA1518" s="3">
        <f>'Risk Analysis - S18'!V1519</f>
        <v>0.43023251860419015</v>
      </c>
      <c r="AB1518" s="3">
        <f>'Risk Analysis - S20'!V1519</f>
        <v>1.5562793793074468</v>
      </c>
    </row>
    <row r="1519" spans="24:28" x14ac:dyDescent="0.25">
      <c r="X1519" s="3">
        <v>1516</v>
      </c>
      <c r="Y1519" s="3">
        <f>'Risk Analysis - S01'!V1520</f>
        <v>0.23004871494508897</v>
      </c>
      <c r="Z1519" s="3">
        <f>'Risk Analysis - S10'!V1520</f>
        <v>0.53933262100737211</v>
      </c>
      <c r="AA1519" s="3">
        <f>'Risk Analysis - S18'!V1520</f>
        <v>0.47244820583881025</v>
      </c>
      <c r="AB1519" s="3">
        <f>'Risk Analysis - S20'!V1520</f>
        <v>1.648931198811868</v>
      </c>
    </row>
    <row r="1520" spans="24:28" x14ac:dyDescent="0.25">
      <c r="X1520" s="3">
        <v>1517</v>
      </c>
      <c r="Y1520" s="3">
        <f>'Risk Analysis - S01'!V1521</f>
        <v>0.29070282025389665</v>
      </c>
      <c r="Z1520" s="3">
        <f>'Risk Analysis - S10'!V1521</f>
        <v>1.1058592185466283</v>
      </c>
      <c r="AA1520" s="3">
        <f>'Risk Analysis - S18'!V1521</f>
        <v>0.76162868660793326</v>
      </c>
      <c r="AB1520" s="3">
        <f>'Risk Analysis - S20'!V1521</f>
        <v>3.100651463571638</v>
      </c>
    </row>
    <row r="1521" spans="24:28" x14ac:dyDescent="0.25">
      <c r="X1521" s="3">
        <v>1518</v>
      </c>
      <c r="Y1521" s="3">
        <f>'Risk Analysis - S01'!V1522</f>
        <v>0.27538295983272282</v>
      </c>
      <c r="Z1521" s="3">
        <f>'Risk Analysis - S10'!V1522</f>
        <v>0.96479907562468736</v>
      </c>
      <c r="AA1521" s="3">
        <f>'Risk Analysis - S18'!V1522</f>
        <v>0.69395165853936924</v>
      </c>
      <c r="AB1521" s="3">
        <f>'Risk Analysis - S20'!V1522</f>
        <v>2.8648948045733151</v>
      </c>
    </row>
    <row r="1522" spans="24:28" x14ac:dyDescent="0.25">
      <c r="X1522" s="3">
        <v>1519</v>
      </c>
      <c r="Y1522" s="3">
        <f>'Risk Analysis - S01'!V1523</f>
        <v>0.2266593299739379</v>
      </c>
      <c r="Z1522" s="3">
        <f>'Risk Analysis - S10'!V1523</f>
        <v>0.5086120953976756</v>
      </c>
      <c r="AA1522" s="3">
        <f>'Risk Analysis - S18'!V1523</f>
        <v>0.45876297165390845</v>
      </c>
      <c r="AB1522" s="3">
        <f>'Risk Analysis - S20'!V1523</f>
        <v>1.5981610407749818</v>
      </c>
    </row>
    <row r="1523" spans="24:28" x14ac:dyDescent="0.25">
      <c r="X1523" s="3">
        <v>1520</v>
      </c>
      <c r="Y1523" s="3">
        <f>'Risk Analysis - S01'!V1524</f>
        <v>0.25930177337157517</v>
      </c>
      <c r="Z1523" s="3">
        <f>'Risk Analysis - S10'!V1524</f>
        <v>0.81446161219323743</v>
      </c>
      <c r="AA1523" s="3">
        <f>'Risk Analysis - S18'!V1524</f>
        <v>0.61692606620892976</v>
      </c>
      <c r="AB1523" s="3">
        <f>'Risk Analysis - S20'!V1524</f>
        <v>2.4627004590251036</v>
      </c>
    </row>
    <row r="1524" spans="24:28" x14ac:dyDescent="0.25">
      <c r="X1524" s="3">
        <v>1521</v>
      </c>
      <c r="Y1524" s="3">
        <f>'Risk Analysis - S01'!V1525</f>
        <v>0.27264798419848985</v>
      </c>
      <c r="Z1524" s="3">
        <f>'Risk Analysis - S10'!V1525</f>
        <v>0.93445069414698279</v>
      </c>
      <c r="AA1524" s="3">
        <f>'Risk Analysis - S18'!V1525</f>
        <v>0.66823302482950619</v>
      </c>
      <c r="AB1524" s="3">
        <f>'Risk Analysis - S20'!V1525</f>
        <v>2.5205985988653552</v>
      </c>
    </row>
    <row r="1525" spans="24:28" x14ac:dyDescent="0.25">
      <c r="X1525" s="3">
        <v>1522</v>
      </c>
      <c r="Y1525" s="3">
        <f>'Risk Analysis - S01'!V1526</f>
        <v>0.31705055878357274</v>
      </c>
      <c r="Z1525" s="3">
        <f>'Risk Analysis - S10'!V1526</f>
        <v>1.3596141300656845</v>
      </c>
      <c r="AA1525" s="3">
        <f>'Risk Analysis - S18'!V1526</f>
        <v>0.90746691367030041</v>
      </c>
      <c r="AB1525" s="3">
        <f>'Risk Analysis - S20'!V1526</f>
        <v>4.3278616202433629</v>
      </c>
    </row>
    <row r="1526" spans="24:28" x14ac:dyDescent="0.25">
      <c r="X1526" s="3">
        <v>1523</v>
      </c>
      <c r="Y1526" s="3">
        <f>'Risk Analysis - S01'!V1527</f>
        <v>0.3076023810544391</v>
      </c>
      <c r="Z1526" s="3">
        <f>'Risk Analysis - S10'!V1527</f>
        <v>1.2499086027667803</v>
      </c>
      <c r="AA1526" s="3">
        <f>'Risk Analysis - S18'!V1527</f>
        <v>0.80577761592858155</v>
      </c>
      <c r="AB1526" s="3">
        <f>'Risk Analysis - S20'!V1527</f>
        <v>2.5496704603042657</v>
      </c>
    </row>
    <row r="1527" spans="24:28" x14ac:dyDescent="0.25">
      <c r="X1527" s="3">
        <v>1524</v>
      </c>
      <c r="Y1527" s="3">
        <f>'Risk Analysis - S01'!V1528</f>
        <v>0.21402554616332739</v>
      </c>
      <c r="Z1527" s="3">
        <f>'Risk Analysis - S10'!V1528</f>
        <v>0.38524075393790902</v>
      </c>
      <c r="AA1527" s="3">
        <f>'Risk Analysis - S18'!V1528</f>
        <v>0.38435755376553182</v>
      </c>
      <c r="AB1527" s="3">
        <f>'Risk Analysis - S20'!V1528</f>
        <v>1.1026716224757256</v>
      </c>
    </row>
    <row r="1528" spans="24:28" x14ac:dyDescent="0.25">
      <c r="X1528" s="3">
        <v>1525</v>
      </c>
      <c r="Y1528" s="3">
        <f>'Risk Analysis - S01'!V1529</f>
        <v>0.25139368427692477</v>
      </c>
      <c r="Z1528" s="3">
        <f>'Risk Analysis - S10'!V1529</f>
        <v>0.72723817589615714</v>
      </c>
      <c r="AA1528" s="3">
        <f>'Risk Analysis - S18'!V1529</f>
        <v>0.54395503633906173</v>
      </c>
      <c r="AB1528" s="3">
        <f>'Risk Analysis - S20'!V1529</f>
        <v>1.6590356637931423</v>
      </c>
    </row>
    <row r="1529" spans="24:28" x14ac:dyDescent="0.25">
      <c r="X1529" s="3">
        <v>1526</v>
      </c>
      <c r="Y1529" s="3">
        <f>'Risk Analysis - S01'!V1530</f>
        <v>0.23869873580077661</v>
      </c>
      <c r="Z1529" s="3">
        <f>'Risk Analysis - S10'!V1530</f>
        <v>0.610293292918755</v>
      </c>
      <c r="AA1529" s="3">
        <f>'Risk Analysis - S18'!V1530</f>
        <v>0.48773113680974617</v>
      </c>
      <c r="AB1529" s="3">
        <f>'Risk Analysis - S20'!V1530</f>
        <v>1.4737262091065795</v>
      </c>
    </row>
    <row r="1530" spans="24:28" x14ac:dyDescent="0.25">
      <c r="X1530" s="3">
        <v>1527</v>
      </c>
      <c r="Y1530" s="3">
        <f>'Risk Analysis - S01'!V1531</f>
        <v>0.28865597314565117</v>
      </c>
      <c r="Z1530" s="3">
        <f>'Risk Analysis - S10'!V1531</f>
        <v>1.1110639248774052</v>
      </c>
      <c r="AA1530" s="3">
        <f>'Risk Analysis - S18'!V1531</f>
        <v>0.81607897870926849</v>
      </c>
      <c r="AB1530" s="3">
        <f>'Risk Analysis - S20'!V1531</f>
        <v>4.8800418263677932</v>
      </c>
    </row>
    <row r="1531" spans="24:28" x14ac:dyDescent="0.25">
      <c r="X1531" s="3">
        <v>1528</v>
      </c>
      <c r="Y1531" s="3">
        <f>'Risk Analysis - S01'!V1532</f>
        <v>0.26442438148876329</v>
      </c>
      <c r="Z1531" s="3">
        <f>'Risk Analysis - S10'!V1532</f>
        <v>0.84950121397455813</v>
      </c>
      <c r="AA1531" s="3">
        <f>'Risk Analysis - S18'!V1532</f>
        <v>0.60754031163829469</v>
      </c>
      <c r="AB1531" s="3">
        <f>'Risk Analysis - S20'!V1532</f>
        <v>1.9313426368255489</v>
      </c>
    </row>
    <row r="1532" spans="24:28" x14ac:dyDescent="0.25">
      <c r="X1532" s="3">
        <v>1529</v>
      </c>
      <c r="Y1532" s="3">
        <f>'Risk Analysis - S01'!V1533</f>
        <v>0.33475010362410312</v>
      </c>
      <c r="Z1532" s="3">
        <f>'Risk Analysis - S10'!V1533</f>
        <v>1.5414648242739732</v>
      </c>
      <c r="AA1532" s="3">
        <f>'Risk Analysis - S18'!V1533</f>
        <v>1.0354950350186694</v>
      </c>
      <c r="AB1532" s="3">
        <f>'Risk Analysis - S20'!V1533</f>
        <v>6.4536420559721792</v>
      </c>
    </row>
    <row r="1533" spans="24:28" x14ac:dyDescent="0.25">
      <c r="X1533" s="3">
        <v>1530</v>
      </c>
      <c r="Y1533" s="3">
        <f>'Risk Analysis - S01'!V1534</f>
        <v>0.33235358457013292</v>
      </c>
      <c r="Z1533" s="3">
        <f>'Risk Analysis - S10'!V1534</f>
        <v>1.5067000927425178</v>
      </c>
      <c r="AA1533" s="3">
        <f>'Risk Analysis - S18'!V1534</f>
        <v>0.99138612971780837</v>
      </c>
      <c r="AB1533" s="3">
        <f>'Risk Analysis - S20'!V1534</f>
        <v>5.1169883609101205</v>
      </c>
    </row>
    <row r="1534" spans="24:28" x14ac:dyDescent="0.25">
      <c r="X1534" s="3">
        <v>1531</v>
      </c>
      <c r="Y1534" s="3">
        <f>'Risk Analysis - S01'!V1535</f>
        <v>0.24250446064658801</v>
      </c>
      <c r="Z1534" s="3">
        <f>'Risk Analysis - S10'!V1535</f>
        <v>0.65122034365897963</v>
      </c>
      <c r="AA1534" s="3">
        <f>'Risk Analysis - S18'!V1535</f>
        <v>0.52007947944782074</v>
      </c>
      <c r="AB1534" s="3">
        <f>'Risk Analysis - S20'!V1535</f>
        <v>1.765864832492954</v>
      </c>
    </row>
    <row r="1535" spans="24:28" x14ac:dyDescent="0.25">
      <c r="X1535" s="3">
        <v>1532</v>
      </c>
      <c r="Y1535" s="3">
        <f>'Risk Analysis - S01'!V1536</f>
        <v>0.25501255472983636</v>
      </c>
      <c r="Z1535" s="3">
        <f>'Risk Analysis - S10'!V1536</f>
        <v>0.76416966227473337</v>
      </c>
      <c r="AA1535" s="3">
        <f>'Risk Analysis - S18'!V1536</f>
        <v>0.56947204623768444</v>
      </c>
      <c r="AB1535" s="3">
        <f>'Risk Analysis - S20'!V1536</f>
        <v>1.8650209323656337</v>
      </c>
    </row>
    <row r="1536" spans="24:28" x14ac:dyDescent="0.25">
      <c r="X1536" s="3">
        <v>1533</v>
      </c>
      <c r="Y1536" s="3">
        <f>'Risk Analysis - S01'!V1537</f>
        <v>0.26323233026458992</v>
      </c>
      <c r="Z1536" s="3">
        <f>'Risk Analysis - S10'!V1537</f>
        <v>0.84579473193020183</v>
      </c>
      <c r="AA1536" s="3">
        <f>'Risk Analysis - S18'!V1537</f>
        <v>0.6214648810935306</v>
      </c>
      <c r="AB1536" s="3">
        <f>'Risk Analysis - S20'!V1537</f>
        <v>2.2728589867093336</v>
      </c>
    </row>
    <row r="1537" spans="24:28" x14ac:dyDescent="0.25">
      <c r="X1537" s="3">
        <v>1534</v>
      </c>
      <c r="Y1537" s="3">
        <f>'Risk Analysis - S01'!V1538</f>
        <v>0.23656064524291312</v>
      </c>
      <c r="Z1537" s="3">
        <f>'Risk Analysis - S10'!V1538</f>
        <v>0.5932181467980816</v>
      </c>
      <c r="AA1537" s="3">
        <f>'Risk Analysis - S18'!V1538</f>
        <v>0.48518037980709655</v>
      </c>
      <c r="AB1537" s="3">
        <f>'Risk Analysis - S20'!V1538</f>
        <v>1.5367317506607436</v>
      </c>
    </row>
    <row r="1538" spans="24:28" x14ac:dyDescent="0.25">
      <c r="X1538" s="3">
        <v>1535</v>
      </c>
      <c r="Y1538" s="3">
        <f>'Risk Analysis - S01'!V1539</f>
        <v>0.28814721940433763</v>
      </c>
      <c r="Z1538" s="3">
        <f>'Risk Analysis - S10'!V1539</f>
        <v>1.1016911200005783</v>
      </c>
      <c r="AA1538" s="3">
        <f>'Risk Analysis - S18'!V1539</f>
        <v>0.80145483659204486</v>
      </c>
      <c r="AB1538" s="3">
        <f>'Risk Analysis - S20'!V1539</f>
        <v>4.4771626215266673</v>
      </c>
    </row>
    <row r="1539" spans="24:28" x14ac:dyDescent="0.25">
      <c r="X1539" s="3">
        <v>1536</v>
      </c>
      <c r="Y1539" s="3">
        <f>'Risk Analysis - S01'!V1540</f>
        <v>0.24840528684051344</v>
      </c>
      <c r="Z1539" s="3">
        <f>'Risk Analysis - S10'!V1540</f>
        <v>0.71133882175961427</v>
      </c>
      <c r="AA1539" s="3">
        <f>'Risk Analysis - S18'!V1540</f>
        <v>0.56142030780923313</v>
      </c>
      <c r="AB1539" s="3">
        <f>'Risk Analysis - S20'!V1540</f>
        <v>2.1270483013554986</v>
      </c>
    </row>
    <row r="1540" spans="24:28" x14ac:dyDescent="0.25">
      <c r="X1540" s="3">
        <v>1537</v>
      </c>
      <c r="Y1540" s="3">
        <f>'Risk Analysis - S01'!V1541</f>
        <v>0.24346386842784454</v>
      </c>
      <c r="Z1540" s="3">
        <f>'Risk Analysis - S10'!V1541</f>
        <v>0.65872350958904635</v>
      </c>
      <c r="AA1540" s="3">
        <f>'Risk Analysis - S18'!V1541</f>
        <v>0.52080478588976098</v>
      </c>
      <c r="AB1540" s="3">
        <f>'Risk Analysis - S20'!V1541</f>
        <v>1.7266277582884488</v>
      </c>
    </row>
    <row r="1541" spans="24:28" x14ac:dyDescent="0.25">
      <c r="X1541" s="3">
        <v>1538</v>
      </c>
      <c r="Y1541" s="3">
        <f>'Risk Analysis - S01'!V1542</f>
        <v>0.23756148946074307</v>
      </c>
      <c r="Z1541" s="3">
        <f>'Risk Analysis - S10'!V1542</f>
        <v>0.60225452839453064</v>
      </c>
      <c r="AA1541" s="3">
        <f>'Risk Analysis - S18'!V1542</f>
        <v>0.4891290243451627</v>
      </c>
      <c r="AB1541" s="3">
        <f>'Risk Analysis - S20'!V1542</f>
        <v>1.5464871708210712</v>
      </c>
    </row>
    <row r="1542" spans="24:28" x14ac:dyDescent="0.25">
      <c r="X1542" s="3">
        <v>1539</v>
      </c>
      <c r="Y1542" s="3">
        <f>'Risk Analysis - S01'!V1543</f>
        <v>0.22830667592256393</v>
      </c>
      <c r="Z1542" s="3">
        <f>'Risk Analysis - S10'!V1543</f>
        <v>0.516648877900859</v>
      </c>
      <c r="AA1542" s="3">
        <f>'Risk Analysis - S18'!V1543</f>
        <v>0.44721427581261852</v>
      </c>
      <c r="AB1542" s="3">
        <f>'Risk Analysis - S20'!V1543</f>
        <v>1.3746264766201786</v>
      </c>
    </row>
    <row r="1543" spans="24:28" x14ac:dyDescent="0.25">
      <c r="X1543" s="3">
        <v>1540</v>
      </c>
      <c r="Y1543" s="3">
        <f>'Risk Analysis - S01'!V1544</f>
        <v>0.21942749436849007</v>
      </c>
      <c r="Z1543" s="3">
        <f>'Risk Analysis - S10'!V1544</f>
        <v>0.44494075163356817</v>
      </c>
      <c r="AA1543" s="3">
        <f>'Risk Analysis - S18'!V1544</f>
        <v>0.43451603463213223</v>
      </c>
      <c r="AB1543" s="3">
        <f>'Risk Analysis - S20'!V1544</f>
        <v>1.5446964405370163</v>
      </c>
    </row>
    <row r="1544" spans="24:28" x14ac:dyDescent="0.25">
      <c r="X1544" s="3">
        <v>1541</v>
      </c>
      <c r="Y1544" s="3">
        <f>'Risk Analysis - S01'!V1545</f>
        <v>0.28111790676757425</v>
      </c>
      <c r="Z1544" s="3">
        <f>'Risk Analysis - S10'!V1545</f>
        <v>1.0272438174555838</v>
      </c>
      <c r="AA1544" s="3">
        <f>'Risk Analysis - S18'!V1545</f>
        <v>0.74473275083455071</v>
      </c>
      <c r="AB1544" s="3">
        <f>'Risk Analysis - S20'!V1545</f>
        <v>3.5974896941482499</v>
      </c>
    </row>
    <row r="1545" spans="24:28" x14ac:dyDescent="0.25">
      <c r="X1545" s="3">
        <v>1542</v>
      </c>
      <c r="Y1545" s="3">
        <f>'Risk Analysis - S01'!V1546</f>
        <v>0.3140643039856974</v>
      </c>
      <c r="Z1545" s="3">
        <f>'Risk Analysis - S10'!V1546</f>
        <v>1.3254006503976645</v>
      </c>
      <c r="AA1545" s="3">
        <f>'Risk Analysis - S18'!V1546</f>
        <v>0.87654273058755372</v>
      </c>
      <c r="AB1545" s="3">
        <f>'Risk Analysis - S20'!V1546</f>
        <v>3.7427757250493969</v>
      </c>
    </row>
    <row r="1546" spans="24:28" x14ac:dyDescent="0.25">
      <c r="X1546" s="3">
        <v>1543</v>
      </c>
      <c r="Y1546" s="3">
        <f>'Risk Analysis - S01'!V1547</f>
        <v>0.22782207854928305</v>
      </c>
      <c r="Z1546" s="3">
        <f>'Risk Analysis - S10'!V1547</f>
        <v>0.51087522165235344</v>
      </c>
      <c r="AA1546" s="3">
        <f>'Risk Analysis - S18'!V1547</f>
        <v>0.44161094836398324</v>
      </c>
      <c r="AB1546" s="3">
        <f>'Risk Analysis - S20'!V1547</f>
        <v>1.3219733544446248</v>
      </c>
    </row>
    <row r="1547" spans="24:28" x14ac:dyDescent="0.25">
      <c r="X1547" s="3">
        <v>1544</v>
      </c>
      <c r="Y1547" s="3">
        <f>'Risk Analysis - S01'!V1548</f>
        <v>0.28207070704997411</v>
      </c>
      <c r="Z1547" s="3">
        <f>'Risk Analysis - S10'!V1548</f>
        <v>1.0485041640775814</v>
      </c>
      <c r="AA1547" s="3">
        <f>'Risk Analysis - S18'!V1548</f>
        <v>0.78190659112488015</v>
      </c>
      <c r="AB1547" s="3">
        <f>'Risk Analysis - S20'!V1548</f>
        <v>4.5641878259008735</v>
      </c>
    </row>
    <row r="1548" spans="24:28" x14ac:dyDescent="0.25">
      <c r="X1548" s="3">
        <v>1545</v>
      </c>
      <c r="Y1548" s="3">
        <f>'Risk Analysis - S01'!V1549</f>
        <v>0.29112779380415083</v>
      </c>
      <c r="Z1548" s="3">
        <f>'Risk Analysis - S10'!V1549</f>
        <v>1.1244337355343959</v>
      </c>
      <c r="AA1548" s="3">
        <f>'Risk Analysis - S18'!V1549</f>
        <v>0.80221045427085325</v>
      </c>
      <c r="AB1548" s="3">
        <f>'Risk Analysis - S20'!V1549</f>
        <v>4.1636805375127288</v>
      </c>
    </row>
    <row r="1549" spans="24:28" x14ac:dyDescent="0.25">
      <c r="X1549" s="3">
        <v>1546</v>
      </c>
      <c r="Y1549" s="3">
        <f>'Risk Analysis - S01'!V1550</f>
        <v>0.24026854809867734</v>
      </c>
      <c r="Z1549" s="3">
        <f>'Risk Analysis - S10'!V1550</f>
        <v>0.6220027539347871</v>
      </c>
      <c r="AA1549" s="3">
        <f>'Risk Analysis - S18'!V1550</f>
        <v>0.4874199183196295</v>
      </c>
      <c r="AB1549" s="3">
        <f>'Risk Analysis - S20'!V1550</f>
        <v>1.39703180137695</v>
      </c>
    </row>
    <row r="1550" spans="24:28" x14ac:dyDescent="0.25">
      <c r="X1550" s="3">
        <v>1547</v>
      </c>
      <c r="Y1550" s="3">
        <f>'Risk Analysis - S01'!V1551</f>
        <v>0.27575346210123791</v>
      </c>
      <c r="Z1550" s="3">
        <f>'Risk Analysis - S10'!V1551</f>
        <v>0.97183523954038864</v>
      </c>
      <c r="AA1550" s="3">
        <f>'Risk Analysis - S18'!V1551</f>
        <v>0.70515712052661961</v>
      </c>
      <c r="AB1550" s="3">
        <f>'Risk Analysis - S20'!V1551</f>
        <v>3.0965880722552077</v>
      </c>
    </row>
    <row r="1551" spans="24:28" x14ac:dyDescent="0.25">
      <c r="X1551" s="3">
        <v>1548</v>
      </c>
      <c r="Y1551" s="3">
        <f>'Risk Analysis - S01'!V1552</f>
        <v>0.2534419257498563</v>
      </c>
      <c r="Z1551" s="3">
        <f>'Risk Analysis - S10'!V1552</f>
        <v>0.74701391586137356</v>
      </c>
      <c r="AA1551" s="3">
        <f>'Risk Analysis - S18'!V1552</f>
        <v>0.55542204396962613</v>
      </c>
      <c r="AB1551" s="3">
        <f>'Risk Analysis - S20'!V1552</f>
        <v>1.725367437460682</v>
      </c>
    </row>
    <row r="1552" spans="24:28" x14ac:dyDescent="0.25">
      <c r="X1552" s="3">
        <v>1549</v>
      </c>
      <c r="Y1552" s="3">
        <f>'Risk Analysis - S01'!V1553</f>
        <v>0.28674973988830121</v>
      </c>
      <c r="Z1552" s="3">
        <f>'Risk Analysis - S10'!V1553</f>
        <v>1.1083872383359286</v>
      </c>
      <c r="AA1552" s="3">
        <f>'Risk Analysis - S18'!V1553</f>
        <v>0.846926723744309</v>
      </c>
      <c r="AB1552" s="3">
        <f>'Risk Analysis - S20'!V1553</f>
        <v>6.2026235063183304</v>
      </c>
    </row>
    <row r="1553" spans="24:28" x14ac:dyDescent="0.25">
      <c r="X1553" s="3">
        <v>1550</v>
      </c>
      <c r="Y1553" s="3">
        <f>'Risk Analysis - S01'!V1554</f>
        <v>0.24099542344374</v>
      </c>
      <c r="Z1553" s="3">
        <f>'Risk Analysis - S10'!V1554</f>
        <v>0.63956804430638015</v>
      </c>
      <c r="AA1553" s="3">
        <f>'Risk Analysis - S18'!V1554</f>
        <v>0.51933281679378074</v>
      </c>
      <c r="AB1553" s="3">
        <f>'Risk Analysis - S20'!V1554</f>
        <v>1.8339161357756497</v>
      </c>
    </row>
    <row r="1554" spans="24:28" x14ac:dyDescent="0.25">
      <c r="X1554" s="3">
        <v>1551</v>
      </c>
      <c r="Y1554" s="3">
        <f>'Risk Analysis - S01'!V1555</f>
        <v>0.34572761193107043</v>
      </c>
      <c r="Z1554" s="3">
        <f>'Risk Analysis - S10'!V1555</f>
        <v>1.6219475366793452</v>
      </c>
      <c r="AA1554" s="3">
        <f>'Risk Analysis - S18'!V1555</f>
        <v>1.0296225447595302</v>
      </c>
      <c r="AB1554" s="3">
        <f>'Risk Analysis - S20'!V1555</f>
        <v>4.5573021880781468</v>
      </c>
    </row>
    <row r="1555" spans="24:28" x14ac:dyDescent="0.25">
      <c r="X1555" s="3">
        <v>1552</v>
      </c>
      <c r="Y1555" s="3">
        <f>'Risk Analysis - S01'!V1556</f>
        <v>0.30145358838628117</v>
      </c>
      <c r="Z1555" s="3">
        <f>'Risk Analysis - S10'!V1556</f>
        <v>1.2014884114750251</v>
      </c>
      <c r="AA1555" s="3">
        <f>'Risk Analysis - S18'!V1556</f>
        <v>0.80025060291525241</v>
      </c>
      <c r="AB1555" s="3">
        <f>'Risk Analysis - S20'!V1556</f>
        <v>3.0199533553168494</v>
      </c>
    </row>
    <row r="1556" spans="24:28" x14ac:dyDescent="0.25">
      <c r="X1556" s="3">
        <v>1553</v>
      </c>
      <c r="Y1556" s="3">
        <f>'Risk Analysis - S01'!V1557</f>
        <v>0.28001602280546756</v>
      </c>
      <c r="Z1556" s="3">
        <f>'Risk Analysis - S10'!V1557</f>
        <v>1.01079197099886</v>
      </c>
      <c r="AA1556" s="3">
        <f>'Risk Analysis - S18'!V1557</f>
        <v>0.72321789221720212</v>
      </c>
      <c r="AB1556" s="3">
        <f>'Risk Analysis - S20'!V1557</f>
        <v>3.1513248463171233</v>
      </c>
    </row>
    <row r="1557" spans="24:28" x14ac:dyDescent="0.25">
      <c r="X1557" s="3">
        <v>1554</v>
      </c>
      <c r="Y1557" s="3">
        <f>'Risk Analysis - S01'!V1558</f>
        <v>0.34178738838980655</v>
      </c>
      <c r="Z1557" s="3">
        <f>'Risk Analysis - S10'!V1558</f>
        <v>1.597961814918412</v>
      </c>
      <c r="AA1557" s="3">
        <f>'Risk Analysis - S18'!V1558</f>
        <v>1.0446721404100303</v>
      </c>
      <c r="AB1557" s="3">
        <f>'Risk Analysis - S20'!V1558</f>
        <v>5.7005139981060031</v>
      </c>
    </row>
    <row r="1558" spans="24:28" x14ac:dyDescent="0.25">
      <c r="X1558" s="3">
        <v>1555</v>
      </c>
      <c r="Y1558" s="3">
        <f>'Risk Analysis - S01'!V1559</f>
        <v>0.25003576896602248</v>
      </c>
      <c r="Z1558" s="3">
        <f>'Risk Analysis - S10'!V1559</f>
        <v>0.72990258920030482</v>
      </c>
      <c r="AA1558" s="3">
        <f>'Risk Analysis - S18'!V1559</f>
        <v>0.57799685376963528</v>
      </c>
      <c r="AB1558" s="3">
        <f>'Risk Analysis - S20'!V1559</f>
        <v>2.3314677229011793</v>
      </c>
    </row>
    <row r="1559" spans="24:28" x14ac:dyDescent="0.25">
      <c r="X1559" s="3">
        <v>1556</v>
      </c>
      <c r="Y1559" s="3">
        <f>'Risk Analysis - S01'!V1560</f>
        <v>0.22192386966141978</v>
      </c>
      <c r="Z1559" s="3">
        <f>'Risk Analysis - S10'!V1560</f>
        <v>0.45710725995595902</v>
      </c>
      <c r="AA1559" s="3">
        <f>'Risk Analysis - S18'!V1560</f>
        <v>0.4169825761895839</v>
      </c>
      <c r="AB1559" s="3">
        <f>'Risk Analysis - S20'!V1560</f>
        <v>1.2331647294811503</v>
      </c>
    </row>
    <row r="1560" spans="24:28" x14ac:dyDescent="0.25">
      <c r="X1560" s="3">
        <v>1557</v>
      </c>
      <c r="Y1560" s="3">
        <f>'Risk Analysis - S01'!V1561</f>
        <v>0.26606761732687806</v>
      </c>
      <c r="Z1560" s="3">
        <f>'Risk Analysis - S10'!V1561</f>
        <v>0.86156833719112169</v>
      </c>
      <c r="AA1560" s="3">
        <f>'Risk Analysis - S18'!V1561</f>
        <v>0.60671292317155878</v>
      </c>
      <c r="AB1560" s="3">
        <f>'Risk Analysis - S20'!V1561</f>
        <v>1.8087176184962275</v>
      </c>
    </row>
    <row r="1561" spans="24:28" x14ac:dyDescent="0.25">
      <c r="X1561" s="3">
        <v>1558</v>
      </c>
      <c r="Y1561" s="3">
        <f>'Risk Analysis - S01'!V1562</f>
        <v>0.23569231850727951</v>
      </c>
      <c r="Z1561" s="3">
        <f>'Risk Analysis - S10'!V1562</f>
        <v>0.58536368096874991</v>
      </c>
      <c r="AA1561" s="3">
        <f>'Risk Analysis - S18'!V1562</f>
        <v>0.48171614117153128</v>
      </c>
      <c r="AB1561" s="3">
        <f>'Risk Analysis - S20'!V1562</f>
        <v>1.5275054556238141</v>
      </c>
    </row>
    <row r="1562" spans="24:28" x14ac:dyDescent="0.25">
      <c r="X1562" s="3">
        <v>1559</v>
      </c>
      <c r="Y1562" s="3">
        <f>'Risk Analysis - S01'!V1563</f>
        <v>0.33807268070484359</v>
      </c>
      <c r="Z1562" s="3">
        <f>'Risk Analysis - S10'!V1563</f>
        <v>1.5548767874489755</v>
      </c>
      <c r="AA1562" s="3">
        <f>'Risk Analysis - S18'!V1563</f>
        <v>1.0048167513294559</v>
      </c>
      <c r="AB1562" s="3">
        <f>'Risk Analysis - S20'!V1563</f>
        <v>4.7782496167962432</v>
      </c>
    </row>
    <row r="1563" spans="24:28" x14ac:dyDescent="0.25">
      <c r="X1563" s="3">
        <v>1560</v>
      </c>
      <c r="Y1563" s="3">
        <f>'Risk Analysis - S01'!V1564</f>
        <v>0.22917487127550953</v>
      </c>
      <c r="Z1563" s="3">
        <f>'Risk Analysis - S10'!V1564</f>
        <v>0.52282875036866239</v>
      </c>
      <c r="AA1563" s="3">
        <f>'Risk Analysis - S18'!V1564</f>
        <v>0.4462604253602826</v>
      </c>
      <c r="AB1563" s="3">
        <f>'Risk Analysis - S20'!V1564</f>
        <v>1.3284090736662981</v>
      </c>
    </row>
    <row r="1564" spans="24:28" x14ac:dyDescent="0.25">
      <c r="X1564" s="3">
        <v>1561</v>
      </c>
      <c r="Y1564" s="3">
        <f>'Risk Analysis - S01'!V1565</f>
        <v>0.2412432102561925</v>
      </c>
      <c r="Z1564" s="3">
        <f>'Risk Analysis - S10'!V1565</f>
        <v>0.6441009907616092</v>
      </c>
      <c r="AA1564" s="3">
        <f>'Risk Analysis - S18'!V1565</f>
        <v>0.52637085692281282</v>
      </c>
      <c r="AB1564" s="3">
        <f>'Risk Analysis - S20'!V1565</f>
        <v>1.9357913573426815</v>
      </c>
    </row>
    <row r="1565" spans="24:28" x14ac:dyDescent="0.25">
      <c r="X1565" s="3">
        <v>1562</v>
      </c>
      <c r="Y1565" s="3">
        <f>'Risk Analysis - S01'!V1566</f>
        <v>0.27017594554644847</v>
      </c>
      <c r="Z1565" s="3">
        <f>'Risk Analysis - S10'!V1566</f>
        <v>0.90847850690919962</v>
      </c>
      <c r="AA1565" s="3">
        <f>'Risk Analysis - S18'!V1566</f>
        <v>0.64883729858053574</v>
      </c>
      <c r="AB1565" s="3">
        <f>'Risk Analysis - S20'!V1566</f>
        <v>2.309748556397508</v>
      </c>
    </row>
    <row r="1566" spans="24:28" x14ac:dyDescent="0.25">
      <c r="X1566" s="3">
        <v>1563</v>
      </c>
      <c r="Y1566" s="3">
        <f>'Risk Analysis - S01'!V1567</f>
        <v>0.21924840142106805</v>
      </c>
      <c r="Z1566" s="3">
        <f>'Risk Analysis - S10'!V1567</f>
        <v>0.43551226092661649</v>
      </c>
      <c r="AA1566" s="3">
        <f>'Risk Analysis - S18'!V1567</f>
        <v>0.41318813341774702</v>
      </c>
      <c r="AB1566" s="3">
        <f>'Risk Analysis - S20'!V1567</f>
        <v>1.2764425438301479</v>
      </c>
    </row>
    <row r="1567" spans="24:28" x14ac:dyDescent="0.25">
      <c r="X1567" s="3">
        <v>1564</v>
      </c>
      <c r="Y1567" s="3">
        <f>'Risk Analysis - S01'!V1568</f>
        <v>0.23495878676465978</v>
      </c>
      <c r="Z1567" s="3">
        <f>'Risk Analysis - S10'!V1568</f>
        <v>0.57816219712450978</v>
      </c>
      <c r="AA1567" s="3">
        <f>'Risk Analysis - S18'!V1568</f>
        <v>0.47729469576175076</v>
      </c>
      <c r="AB1567" s="3">
        <f>'Risk Analysis - S20'!V1568</f>
        <v>1.4986415692802597</v>
      </c>
    </row>
    <row r="1568" spans="24:28" x14ac:dyDescent="0.25">
      <c r="X1568" s="3">
        <v>1565</v>
      </c>
      <c r="Y1568" s="3">
        <f>'Risk Analysis - S01'!V1569</f>
        <v>0.24816474681832459</v>
      </c>
      <c r="Z1568" s="3">
        <f>'Risk Analysis - S10'!V1569</f>
        <v>0.71704911520256398</v>
      </c>
      <c r="AA1568" s="3">
        <f>'Risk Analysis - S18'!V1569</f>
        <v>0.58127891490213213</v>
      </c>
      <c r="AB1568" s="3">
        <f>'Risk Analysis - S20'!V1569</f>
        <v>2.5194939532238592</v>
      </c>
    </row>
    <row r="1569" spans="24:28" x14ac:dyDescent="0.25">
      <c r="X1569" s="3">
        <v>1566</v>
      </c>
      <c r="Y1569" s="3">
        <f>'Risk Analysis - S01'!V1570</f>
        <v>0.22454957581889243</v>
      </c>
      <c r="Z1569" s="3">
        <f>'Risk Analysis - S10'!V1570</f>
        <v>0.493804935742576</v>
      </c>
      <c r="AA1569" s="3">
        <f>'Risk Analysis - S18'!V1570</f>
        <v>0.46163580108988783</v>
      </c>
      <c r="AB1569" s="3">
        <f>'Risk Analysis - S20'!V1570</f>
        <v>1.7293572291865507</v>
      </c>
    </row>
    <row r="1570" spans="24:28" x14ac:dyDescent="0.25">
      <c r="X1570" s="3">
        <v>1567</v>
      </c>
      <c r="Y1570" s="3">
        <f>'Risk Analysis - S01'!V1571</f>
        <v>0.33895600731363773</v>
      </c>
      <c r="Z1570" s="3">
        <f>'Risk Analysis - S10'!V1571</f>
        <v>1.5681207301873636</v>
      </c>
      <c r="AA1570" s="3">
        <f>'Risk Analysis - S18'!V1571</f>
        <v>1.0222101487368449</v>
      </c>
      <c r="AB1570" s="3">
        <f>'Risk Analysis - S20'!V1571</f>
        <v>5.2782937345557848</v>
      </c>
    </row>
    <row r="1571" spans="24:28" x14ac:dyDescent="0.25">
      <c r="X1571" s="3">
        <v>1568</v>
      </c>
      <c r="Y1571" s="3">
        <f>'Risk Analysis - S01'!V1572</f>
        <v>0.30533576775543902</v>
      </c>
      <c r="Z1571" s="3">
        <f>'Risk Analysis - S10'!V1572</f>
        <v>1.2472856885222585</v>
      </c>
      <c r="AA1571" s="3">
        <f>'Risk Analysis - S18'!V1572</f>
        <v>0.84393505604887842</v>
      </c>
      <c r="AB1571" s="3">
        <f>'Risk Analysis - S20'!V1572</f>
        <v>3.7926142645585808</v>
      </c>
    </row>
    <row r="1572" spans="24:28" x14ac:dyDescent="0.25">
      <c r="X1572" s="3">
        <v>1569</v>
      </c>
      <c r="Y1572" s="3">
        <f>'Risk Analysis - S01'!V1573</f>
        <v>0.26043342959084886</v>
      </c>
      <c r="Z1572" s="3">
        <f>'Risk Analysis - S10'!V1573</f>
        <v>0.81828935350340903</v>
      </c>
      <c r="AA1572" s="3">
        <f>'Risk Analysis - S18'!V1573</f>
        <v>0.60452282549098224</v>
      </c>
      <c r="AB1572" s="3">
        <f>'Risk Analysis - S20'!V1573</f>
        <v>2.1427900470232411</v>
      </c>
    </row>
    <row r="1573" spans="24:28" x14ac:dyDescent="0.25">
      <c r="X1573" s="3">
        <v>1570</v>
      </c>
      <c r="Y1573" s="3">
        <f>'Risk Analysis - S01'!V1574</f>
        <v>0.30923322103300827</v>
      </c>
      <c r="Z1573" s="3">
        <f>'Risk Analysis - S10'!V1574</f>
        <v>1.2804943617425169</v>
      </c>
      <c r="AA1573" s="3">
        <f>'Risk Analysis - S18'!V1574</f>
        <v>0.85408349205928569</v>
      </c>
      <c r="AB1573" s="3">
        <f>'Risk Analysis - S20'!V1574</f>
        <v>3.6452968429985062</v>
      </c>
    </row>
    <row r="1574" spans="24:28" x14ac:dyDescent="0.25">
      <c r="X1574" s="3">
        <v>1571</v>
      </c>
      <c r="Y1574" s="3">
        <f>'Risk Analysis - S01'!V1575</f>
        <v>0.24296860966122741</v>
      </c>
      <c r="Z1574" s="3">
        <f>'Risk Analysis - S10'!V1575</f>
        <v>0.67611054783469693</v>
      </c>
      <c r="AA1574" s="3">
        <f>'Risk Analysis - S18'!V1575</f>
        <v>0.5765546389338515</v>
      </c>
      <c r="AB1574" s="3">
        <f>'Risk Analysis - S20'!V1575</f>
        <v>2.7740826100620115</v>
      </c>
    </row>
    <row r="1575" spans="24:28" x14ac:dyDescent="0.25">
      <c r="X1575" s="3">
        <v>1572</v>
      </c>
      <c r="Y1575" s="3">
        <f>'Risk Analysis - S01'!V1576</f>
        <v>0.27114848112317441</v>
      </c>
      <c r="Z1575" s="3">
        <f>'Risk Analysis - S10'!V1576</f>
        <v>0.91359200790320272</v>
      </c>
      <c r="AA1575" s="3">
        <f>'Risk Analysis - S18'!V1576</f>
        <v>0.64299310562007717</v>
      </c>
      <c r="AB1575" s="3">
        <f>'Risk Analysis - S20'!V1576</f>
        <v>2.1233885541412132</v>
      </c>
    </row>
    <row r="1576" spans="24:28" x14ac:dyDescent="0.25">
      <c r="X1576" s="3">
        <v>1573</v>
      </c>
      <c r="Y1576" s="3">
        <f>'Risk Analysis - S01'!V1577</f>
        <v>0.22634347907468921</v>
      </c>
      <c r="Z1576" s="3">
        <f>'Risk Analysis - S10'!V1577</f>
        <v>0.50367514649637701</v>
      </c>
      <c r="AA1576" s="3">
        <f>'Risk Analysis - S18'!V1577</f>
        <v>0.45201217313715225</v>
      </c>
      <c r="AB1576" s="3">
        <f>'Risk Analysis - S20'!V1577</f>
        <v>1.51685959445654</v>
      </c>
    </row>
    <row r="1577" spans="24:28" x14ac:dyDescent="0.25">
      <c r="X1577" s="3">
        <v>1574</v>
      </c>
      <c r="Y1577" s="3">
        <f>'Risk Analysis - S01'!V1578</f>
        <v>0.28237973559974416</v>
      </c>
      <c r="Z1577" s="3">
        <f>'Risk Analysis - S10'!V1578</f>
        <v>1.023201099609895</v>
      </c>
      <c r="AA1577" s="3">
        <f>'Risk Analysis - S18'!V1578</f>
        <v>0.70896349657442082</v>
      </c>
      <c r="AB1577" s="3">
        <f>'Risk Analysis - S20'!V1578</f>
        <v>2.6090527173227169</v>
      </c>
    </row>
    <row r="1578" spans="24:28" x14ac:dyDescent="0.25">
      <c r="X1578" s="3">
        <v>1575</v>
      </c>
      <c r="Y1578" s="3">
        <f>'Risk Analysis - S01'!V1579</f>
        <v>0.27115686712318066</v>
      </c>
      <c r="Z1578" s="3">
        <f>'Risk Analysis - S10'!V1579</f>
        <v>0.91173030470831273</v>
      </c>
      <c r="AA1578" s="3">
        <f>'Risk Analysis - S18'!V1579</f>
        <v>0.63791166598400151</v>
      </c>
      <c r="AB1578" s="3">
        <f>'Risk Analysis - S20'!V1579</f>
        <v>2.0261602117801791</v>
      </c>
    </row>
    <row r="1579" spans="24:28" x14ac:dyDescent="0.25">
      <c r="X1579" s="3">
        <v>1576</v>
      </c>
      <c r="Y1579" s="3">
        <f>'Risk Analysis - S01'!V1580</f>
        <v>0.31140186074740694</v>
      </c>
      <c r="Z1579" s="3">
        <f>'Risk Analysis - S10'!V1580</f>
        <v>1.3017827162570865</v>
      </c>
      <c r="AA1579" s="3">
        <f>'Risk Analysis - S18'!V1580</f>
        <v>0.86714895053737029</v>
      </c>
      <c r="AB1579" s="3">
        <f>'Risk Analysis - S20'!V1580</f>
        <v>3.7759896066243597</v>
      </c>
    </row>
    <row r="1580" spans="24:28" x14ac:dyDescent="0.25">
      <c r="X1580" s="3">
        <v>1577</v>
      </c>
      <c r="Y1580" s="3">
        <f>'Risk Analysis - S01'!V1581</f>
        <v>0.21935301677802924</v>
      </c>
      <c r="Z1580" s="3">
        <f>'Risk Analysis - S10'!V1581</f>
        <v>0.43283731512683982</v>
      </c>
      <c r="AA1580" s="3">
        <f>'Risk Analysis - S18'!V1581</f>
        <v>0.40404589787680911</v>
      </c>
      <c r="AB1580" s="3">
        <f>'Risk Analysis - S20'!V1581</f>
        <v>1.1664315389855995</v>
      </c>
    </row>
    <row r="1581" spans="24:28" x14ac:dyDescent="0.25">
      <c r="X1581" s="3">
        <v>1578</v>
      </c>
      <c r="Y1581" s="3">
        <f>'Risk Analysis - S01'!V1582</f>
        <v>0.23896450206954167</v>
      </c>
      <c r="Z1581" s="3">
        <f>'Risk Analysis - S10'!V1582</f>
        <v>0.61465056764936377</v>
      </c>
      <c r="AA1581" s="3">
        <f>'Risk Analysis - S18'!V1582</f>
        <v>0.49394782648251778</v>
      </c>
      <c r="AB1581" s="3">
        <f>'Risk Analysis - S20'!V1582</f>
        <v>1.5493718030232706</v>
      </c>
    </row>
    <row r="1582" spans="24:28" x14ac:dyDescent="0.25">
      <c r="X1582" s="3">
        <v>1579</v>
      </c>
      <c r="Y1582" s="3">
        <f>'Risk Analysis - S01'!V1583</f>
        <v>0.3081436044130284</v>
      </c>
      <c r="Z1582" s="3">
        <f>'Risk Analysis - S10'!V1583</f>
        <v>1.2607385984886985</v>
      </c>
      <c r="AA1582" s="3">
        <f>'Risk Analysis - S18'!V1583</f>
        <v>0.82360274546627199</v>
      </c>
      <c r="AB1582" s="3">
        <f>'Risk Analysis - S20'!V1583</f>
        <v>2.9378308496418315</v>
      </c>
    </row>
    <row r="1583" spans="24:28" x14ac:dyDescent="0.25">
      <c r="X1583" s="3">
        <v>1580</v>
      </c>
      <c r="Y1583" s="3">
        <f>'Risk Analysis - S01'!V1584</f>
        <v>0.29229803221577438</v>
      </c>
      <c r="Z1583" s="3">
        <f>'Risk Analysis - S10'!V1584</f>
        <v>1.1156661642756855</v>
      </c>
      <c r="AA1583" s="3">
        <f>'Risk Analysis - S18'!V1584</f>
        <v>0.7557898984266882</v>
      </c>
      <c r="AB1583" s="3">
        <f>'Risk Analysis - S20'!V1584</f>
        <v>2.8077296903066609</v>
      </c>
    </row>
    <row r="1584" spans="24:28" x14ac:dyDescent="0.25">
      <c r="X1584" s="3">
        <v>1581</v>
      </c>
      <c r="Y1584" s="3">
        <f>'Risk Analysis - S01'!V1585</f>
        <v>0.25592908886636467</v>
      </c>
      <c r="Z1584" s="3">
        <f>'Risk Analysis - S10'!V1585</f>
        <v>0.79275585409478178</v>
      </c>
      <c r="AA1584" s="3">
        <f>'Risk Analysis - S18'!V1585</f>
        <v>0.62670644870954884</v>
      </c>
      <c r="AB1584" s="3">
        <f>'Risk Analysis - S20'!V1585</f>
        <v>2.921040283994039</v>
      </c>
    </row>
    <row r="1585" spans="24:28" x14ac:dyDescent="0.25">
      <c r="X1585" s="3">
        <v>1582</v>
      </c>
      <c r="Y1585" s="3">
        <f>'Risk Analysis - S01'!V1586</f>
        <v>0.29167486060585807</v>
      </c>
      <c r="Z1585" s="3">
        <f>'Risk Analysis - S10'!V1586</f>
        <v>1.1079205116701221</v>
      </c>
      <c r="AA1585" s="3">
        <f>'Risk Analysis - S18'!V1586</f>
        <v>0.74773692334880804</v>
      </c>
      <c r="AB1585" s="3">
        <f>'Risk Analysis - S20'!V1586</f>
        <v>2.6754168078440785</v>
      </c>
    </row>
    <row r="1586" spans="24:28" x14ac:dyDescent="0.25">
      <c r="X1586" s="3">
        <v>1583</v>
      </c>
      <c r="Y1586" s="3">
        <f>'Risk Analysis - S01'!V1587</f>
        <v>0.25167155496681709</v>
      </c>
      <c r="Z1586" s="3">
        <f>'Risk Analysis - S10'!V1587</f>
        <v>0.74421249226051189</v>
      </c>
      <c r="AA1586" s="3">
        <f>'Risk Analysis - S18'!V1587</f>
        <v>0.58323827654171589</v>
      </c>
      <c r="AB1586" s="3">
        <f>'Risk Analysis - S20'!V1587</f>
        <v>2.3245067461012736</v>
      </c>
    </row>
    <row r="1587" spans="24:28" x14ac:dyDescent="0.25">
      <c r="X1587" s="3">
        <v>1584</v>
      </c>
      <c r="Y1587" s="3">
        <f>'Risk Analysis - S01'!V1588</f>
        <v>0.21236262216882543</v>
      </c>
      <c r="Z1587" s="3">
        <f>'Risk Analysis - S10'!V1588</f>
        <v>0.36603657975781834</v>
      </c>
      <c r="AA1587" s="3">
        <f>'Risk Analysis - S18'!V1588</f>
        <v>0.36673566914227573</v>
      </c>
      <c r="AB1587" s="3">
        <f>'Risk Analysis - S20'!V1588</f>
        <v>0.9634128170858427</v>
      </c>
    </row>
    <row r="1588" spans="24:28" x14ac:dyDescent="0.25">
      <c r="X1588" s="3">
        <v>1585</v>
      </c>
      <c r="Y1588" s="3">
        <f>'Risk Analysis - S01'!V1589</f>
        <v>0.33283478570272074</v>
      </c>
      <c r="Z1588" s="3">
        <f>'Risk Analysis - S10'!V1589</f>
        <v>1.5181826503429467</v>
      </c>
      <c r="AA1588" s="3">
        <f>'Risk Analysis - S18'!V1589</f>
        <v>1.0121277413883836</v>
      </c>
      <c r="AB1588" s="3">
        <f>'Risk Analysis - S20'!V1589</f>
        <v>5.8213114905539056</v>
      </c>
    </row>
    <row r="1589" spans="24:28" x14ac:dyDescent="0.25">
      <c r="X1589" s="3">
        <v>1586</v>
      </c>
      <c r="Y1589" s="3">
        <f>'Risk Analysis - S01'!V1590</f>
        <v>0.27987879526260284</v>
      </c>
      <c r="Z1589" s="3">
        <f>'Risk Analysis - S10'!V1590</f>
        <v>1.0059327761829413</v>
      </c>
      <c r="AA1589" s="3">
        <f>'Risk Analysis - S18'!V1590</f>
        <v>0.7131196423801005</v>
      </c>
      <c r="AB1589" s="3">
        <f>'Risk Analysis - S20'!V1590</f>
        <v>2.9207067531239947</v>
      </c>
    </row>
    <row r="1590" spans="24:28" x14ac:dyDescent="0.25">
      <c r="X1590" s="3">
        <v>1587</v>
      </c>
      <c r="Y1590" s="3">
        <f>'Risk Analysis - S01'!V1591</f>
        <v>0.38200579547891156</v>
      </c>
      <c r="Z1590" s="3">
        <f>'Risk Analysis - S10'!V1591</f>
        <v>1.9679508056364015</v>
      </c>
      <c r="AA1590" s="3">
        <f>'Risk Analysis - S18'!V1591</f>
        <v>1.221473471164086</v>
      </c>
      <c r="AB1590" s="3">
        <f>'Risk Analysis - S20'!V1591</f>
        <v>6.211364467482845</v>
      </c>
    </row>
    <row r="1591" spans="24:28" x14ac:dyDescent="0.25">
      <c r="X1591" s="3">
        <v>1588</v>
      </c>
      <c r="Y1591" s="3">
        <f>'Risk Analysis - S01'!V1592</f>
        <v>0.30742458021109159</v>
      </c>
      <c r="Z1591" s="3">
        <f>'Risk Analysis - S10'!V1592</f>
        <v>1.2575946274021528</v>
      </c>
      <c r="AA1591" s="3">
        <f>'Risk Analysis - S18'!V1592</f>
        <v>0.8296040440453214</v>
      </c>
      <c r="AB1591" s="3">
        <f>'Risk Analysis - S20'!V1592</f>
        <v>3.1686042301049628</v>
      </c>
    </row>
    <row r="1592" spans="24:28" x14ac:dyDescent="0.25">
      <c r="X1592" s="3">
        <v>1589</v>
      </c>
      <c r="Y1592" s="3">
        <f>'Risk Analysis - S01'!V1593</f>
        <v>0.248913633520841</v>
      </c>
      <c r="Z1592" s="3">
        <f>'Risk Analysis - S10'!V1593</f>
        <v>0.72323980083701855</v>
      </c>
      <c r="AA1592" s="3">
        <f>'Risk Analysis - S18'!V1593</f>
        <v>0.58272658743946015</v>
      </c>
      <c r="AB1592" s="3">
        <f>'Risk Analysis - S20'!V1593</f>
        <v>2.4980945721322505</v>
      </c>
    </row>
    <row r="1593" spans="24:28" x14ac:dyDescent="0.25">
      <c r="X1593" s="3">
        <v>1590</v>
      </c>
      <c r="Y1593" s="3">
        <f>'Risk Analysis - S01'!V1594</f>
        <v>0.22978214136415256</v>
      </c>
      <c r="Z1593" s="3">
        <f>'Risk Analysis - S10'!V1594</f>
        <v>0.53440303479328355</v>
      </c>
      <c r="AA1593" s="3">
        <f>'Risk Analysis - S18'!V1594</f>
        <v>0.46473674745035792</v>
      </c>
      <c r="AB1593" s="3">
        <f>'Risk Analysis - S20'!V1594</f>
        <v>1.5500975116464706</v>
      </c>
    </row>
    <row r="1594" spans="24:28" x14ac:dyDescent="0.25">
      <c r="X1594" s="3">
        <v>1591</v>
      </c>
      <c r="Y1594" s="3">
        <f>'Risk Analysis - S01'!V1595</f>
        <v>0.2491378975256944</v>
      </c>
      <c r="Z1594" s="3">
        <f>'Risk Analysis - S10'!V1595</f>
        <v>0.70248626272359738</v>
      </c>
      <c r="AA1594" s="3">
        <f>'Risk Analysis - S18'!V1595</f>
        <v>0.5234795492724541</v>
      </c>
      <c r="AB1594" s="3">
        <f>'Risk Analysis - S20'!V1595</f>
        <v>1.4710349574158204</v>
      </c>
    </row>
    <row r="1595" spans="24:28" x14ac:dyDescent="0.25">
      <c r="X1595" s="3">
        <v>1592</v>
      </c>
      <c r="Y1595" s="3">
        <f>'Risk Analysis - S01'!V1596</f>
        <v>0.20450288107488285</v>
      </c>
      <c r="Z1595" s="3">
        <f>'Risk Analysis - S10'!V1596</f>
        <v>0.29728662867936406</v>
      </c>
      <c r="AA1595" s="3">
        <f>'Risk Analysis - S18'!V1596</f>
        <v>0.34157055345042592</v>
      </c>
      <c r="AB1595" s="3">
        <f>'Risk Analysis - S20'!V1596</f>
        <v>0.88198002315784174</v>
      </c>
    </row>
    <row r="1596" spans="24:28" x14ac:dyDescent="0.25">
      <c r="X1596" s="3">
        <v>1593</v>
      </c>
      <c r="Y1596" s="3">
        <f>'Risk Analysis - S01'!V1597</f>
        <v>0.25703586221128821</v>
      </c>
      <c r="Z1596" s="3">
        <f>'Risk Analysis - S10'!V1597</f>
        <v>0.80294300475756597</v>
      </c>
      <c r="AA1596" s="3">
        <f>'Risk Analysis - S18'!V1597</f>
        <v>0.63158610250713332</v>
      </c>
      <c r="AB1596" s="3">
        <f>'Risk Analysis - S20'!V1597</f>
        <v>2.9446727672331341</v>
      </c>
    </row>
    <row r="1597" spans="24:28" x14ac:dyDescent="0.25">
      <c r="X1597" s="3">
        <v>1594</v>
      </c>
      <c r="Y1597" s="3">
        <f>'Risk Analysis - S01'!V1598</f>
        <v>0.24436414986997837</v>
      </c>
      <c r="Z1597" s="3">
        <f>'Risk Analysis - S10'!V1598</f>
        <v>0.67963857222521729</v>
      </c>
      <c r="AA1597" s="3">
        <f>'Risk Analysis - S18'!V1598</f>
        <v>0.55811169101058999</v>
      </c>
      <c r="AB1597" s="3">
        <f>'Risk Analysis - S20'!V1598</f>
        <v>2.3158003165302818</v>
      </c>
    </row>
    <row r="1598" spans="24:28" x14ac:dyDescent="0.25">
      <c r="X1598" s="3">
        <v>1595</v>
      </c>
      <c r="Y1598" s="3">
        <f>'Risk Analysis - S01'!V1599</f>
        <v>0.33431825241777868</v>
      </c>
      <c r="Z1598" s="3">
        <f>'Risk Analysis - S10'!V1599</f>
        <v>1.5100546795830416</v>
      </c>
      <c r="AA1598" s="3">
        <f>'Risk Analysis - S18'!V1599</f>
        <v>0.9611657216459556</v>
      </c>
      <c r="AB1598" s="3">
        <f>'Risk Analysis - S20'!V1599</f>
        <v>3.8356283622556981</v>
      </c>
    </row>
    <row r="1599" spans="24:28" x14ac:dyDescent="0.25">
      <c r="X1599" s="3">
        <v>1596</v>
      </c>
      <c r="Y1599" s="3">
        <f>'Risk Analysis - S01'!V1600</f>
        <v>0.31201164704924755</v>
      </c>
      <c r="Z1599" s="3">
        <f>'Risk Analysis - S10'!V1600</f>
        <v>1.3052201511054591</v>
      </c>
      <c r="AA1599" s="3">
        <f>'Risk Analysis - S18'!V1600</f>
        <v>0.86409503346729721</v>
      </c>
      <c r="AB1599" s="3">
        <f>'Risk Analysis - S20'!V1600</f>
        <v>3.6177367855730269</v>
      </c>
    </row>
    <row r="1600" spans="24:28" x14ac:dyDescent="0.25">
      <c r="X1600" s="3">
        <v>1597</v>
      </c>
      <c r="Y1600" s="3">
        <f>'Risk Analysis - S01'!V1601</f>
        <v>0.30571108761670623</v>
      </c>
      <c r="Z1600" s="3">
        <f>'Risk Analysis - S10'!V1601</f>
        <v>1.2364712448255861</v>
      </c>
      <c r="AA1600" s="3">
        <f>'Risk Analysis - S18'!V1601</f>
        <v>0.80792148547578779</v>
      </c>
      <c r="AB1600" s="3">
        <f>'Risk Analysis - S20'!V1601</f>
        <v>2.7881949405915054</v>
      </c>
    </row>
    <row r="1601" spans="24:28" x14ac:dyDescent="0.25">
      <c r="X1601" s="3">
        <v>1598</v>
      </c>
      <c r="Y1601" s="3">
        <f>'Risk Analysis - S01'!V1602</f>
        <v>0.2489125506266891</v>
      </c>
      <c r="Z1601" s="3">
        <f>'Risk Analysis - S10'!V1602</f>
        <v>0.70165985092439653</v>
      </c>
      <c r="AA1601" s="3">
        <f>'Risk Analysis - S18'!V1602</f>
        <v>0.52577994779869042</v>
      </c>
      <c r="AB1601" s="3">
        <f>'Risk Analysis - S20'!V1602</f>
        <v>1.5164070874631699</v>
      </c>
    </row>
    <row r="1602" spans="24:28" x14ac:dyDescent="0.25">
      <c r="X1602" s="3">
        <v>1599</v>
      </c>
      <c r="Y1602" s="3">
        <f>'Risk Analysis - S01'!V1603</f>
        <v>0.24795286661839289</v>
      </c>
      <c r="Z1602" s="3">
        <f>'Risk Analysis - S10'!V1603</f>
        <v>0.68983901517976598</v>
      </c>
      <c r="AA1602" s="3">
        <f>'Risk Analysis - S18'!V1603</f>
        <v>0.51366206526417357</v>
      </c>
      <c r="AB1602" s="3">
        <f>'Risk Analysis - S20'!V1603</f>
        <v>1.3911033835496804</v>
      </c>
    </row>
    <row r="1603" spans="24:28" x14ac:dyDescent="0.25">
      <c r="X1603" s="3">
        <v>1600</v>
      </c>
      <c r="Y1603" s="3">
        <f>'Risk Analysis - S01'!V1604</f>
        <v>0.24604309476581571</v>
      </c>
      <c r="Z1603" s="3">
        <f>'Risk Analysis - S10'!V1604</f>
        <v>0.68202917796681972</v>
      </c>
      <c r="AA1603" s="3">
        <f>'Risk Analysis - S18'!V1604</f>
        <v>0.53102936050600336</v>
      </c>
      <c r="AB1603" s="3">
        <f>'Risk Analysis - S20'!V1604</f>
        <v>1.7494907140112512</v>
      </c>
    </row>
    <row r="1604" spans="24:28" x14ac:dyDescent="0.25">
      <c r="X1604" s="3">
        <v>1601</v>
      </c>
      <c r="Y1604" s="3">
        <f>'Risk Analysis - S01'!V1605</f>
        <v>0.21446982476622231</v>
      </c>
      <c r="Z1604" s="3">
        <f>'Risk Analysis - S10'!V1605</f>
        <v>0.40228925453243719</v>
      </c>
      <c r="AA1604" s="3">
        <f>'Risk Analysis - S18'!V1605</f>
        <v>0.42052687656885085</v>
      </c>
      <c r="AB1604" s="3">
        <f>'Risk Analysis - S20'!V1605</f>
        <v>1.5284023512800569</v>
      </c>
    </row>
    <row r="1605" spans="24:28" x14ac:dyDescent="0.25">
      <c r="X1605" s="3">
        <v>1602</v>
      </c>
      <c r="Y1605" s="3">
        <f>'Risk Analysis - S01'!V1606</f>
        <v>0.27429599385620979</v>
      </c>
      <c r="Z1605" s="3">
        <f>'Risk Analysis - S10'!V1606</f>
        <v>0.95336703666769662</v>
      </c>
      <c r="AA1605" s="3">
        <f>'Risk Analysis - S18'!V1606</f>
        <v>0.68539170965449425</v>
      </c>
      <c r="AB1605" s="3">
        <f>'Risk Analysis - S20'!V1606</f>
        <v>2.7618706047677084</v>
      </c>
    </row>
    <row r="1606" spans="24:28" x14ac:dyDescent="0.25">
      <c r="X1606" s="3">
        <v>1603</v>
      </c>
      <c r="Y1606" s="3">
        <f>'Risk Analysis - S01'!V1607</f>
        <v>0.21918278705100103</v>
      </c>
      <c r="Z1606" s="3">
        <f>'Risk Analysis - S10'!V1607</f>
        <v>0.43750735460434126</v>
      </c>
      <c r="AA1606" s="3">
        <f>'Risk Analysis - S18'!V1607</f>
        <v>0.41975994410698403</v>
      </c>
      <c r="AB1606" s="3">
        <f>'Risk Analysis - S20'!V1607</f>
        <v>1.3594443417096247</v>
      </c>
    </row>
    <row r="1607" spans="24:28" x14ac:dyDescent="0.25">
      <c r="X1607" s="3">
        <v>1604</v>
      </c>
      <c r="Y1607" s="3">
        <f>'Risk Analysis - S01'!V1608</f>
        <v>0.23156099648409015</v>
      </c>
      <c r="Z1607" s="3">
        <f>'Risk Analysis - S10'!V1608</f>
        <v>0.54374198989787159</v>
      </c>
      <c r="AA1607" s="3">
        <f>'Risk Analysis - S18'!V1608</f>
        <v>0.45400997414940641</v>
      </c>
      <c r="AB1607" s="3">
        <f>'Risk Analysis - S20'!V1608</f>
        <v>1.3322971118712912</v>
      </c>
    </row>
    <row r="1608" spans="24:28" x14ac:dyDescent="0.25">
      <c r="X1608" s="3">
        <v>1605</v>
      </c>
      <c r="Y1608" s="3">
        <f>'Risk Analysis - S01'!V1609</f>
        <v>0.2184547170153717</v>
      </c>
      <c r="Z1608" s="3">
        <f>'Risk Analysis - S10'!V1609</f>
        <v>0.41767072741409267</v>
      </c>
      <c r="AA1608" s="3">
        <f>'Risk Analysis - S18'!V1609</f>
        <v>0.38187478229224253</v>
      </c>
      <c r="AB1608" s="3">
        <f>'Risk Analysis - S20'!V1609</f>
        <v>0.95802135905316443</v>
      </c>
    </row>
    <row r="1609" spans="24:28" x14ac:dyDescent="0.25">
      <c r="X1609" s="3">
        <v>1606</v>
      </c>
      <c r="Y1609" s="3">
        <f>'Risk Analysis - S01'!V1610</f>
        <v>0.29464257189701804</v>
      </c>
      <c r="Z1609" s="3">
        <f>'Risk Analysis - S10'!V1610</f>
        <v>1.1433898761085088</v>
      </c>
      <c r="AA1609" s="3">
        <f>'Risk Analysis - S18'!V1610</f>
        <v>0.78234529329026836</v>
      </c>
      <c r="AB1609" s="3">
        <f>'Risk Analysis - S20'!V1610</f>
        <v>3.2418852199983537</v>
      </c>
    </row>
    <row r="1610" spans="24:28" x14ac:dyDescent="0.25">
      <c r="X1610" s="3">
        <v>1607</v>
      </c>
      <c r="Y1610" s="3">
        <f>'Risk Analysis - S01'!V1611</f>
        <v>0.23417859738854965</v>
      </c>
      <c r="Z1610" s="3">
        <f>'Risk Analysis - S10'!V1611</f>
        <v>0.57577069443570261</v>
      </c>
      <c r="AA1610" s="3">
        <f>'Risk Analysis - S18'!V1611</f>
        <v>0.48649894886019301</v>
      </c>
      <c r="AB1610" s="3">
        <f>'Risk Analysis - S20'!V1611</f>
        <v>1.6669831375488431</v>
      </c>
    </row>
    <row r="1611" spans="24:28" x14ac:dyDescent="0.25">
      <c r="X1611" s="3">
        <v>1608</v>
      </c>
      <c r="Y1611" s="3">
        <f>'Risk Analysis - S01'!V1612</f>
        <v>0.24929548104739802</v>
      </c>
      <c r="Z1611" s="3">
        <f>'Risk Analysis - S10'!V1612</f>
        <v>0.70818734396817618</v>
      </c>
      <c r="AA1611" s="3">
        <f>'Risk Analysis - S18'!V1612</f>
        <v>0.5353953982941585</v>
      </c>
      <c r="AB1611" s="3">
        <f>'Risk Analysis - S20'!V1612</f>
        <v>1.6411868645405965</v>
      </c>
    </row>
    <row r="1612" spans="24:28" x14ac:dyDescent="0.25">
      <c r="X1612" s="3">
        <v>1609</v>
      </c>
      <c r="Y1612" s="3">
        <f>'Risk Analysis - S01'!V1613</f>
        <v>0.32291371578049416</v>
      </c>
      <c r="Z1612" s="3">
        <f>'Risk Analysis - S10'!V1613</f>
        <v>1.3985801836106779</v>
      </c>
      <c r="AA1612" s="3">
        <f>'Risk Analysis - S18'!V1613</f>
        <v>0.89371739175379517</v>
      </c>
      <c r="AB1612" s="3">
        <f>'Risk Analysis - S20'!V1613</f>
        <v>3.2166519404558631</v>
      </c>
    </row>
    <row r="1613" spans="24:28" x14ac:dyDescent="0.25">
      <c r="X1613" s="3">
        <v>1610</v>
      </c>
      <c r="Y1613" s="3">
        <f>'Risk Analysis - S01'!V1614</f>
        <v>0.32133669525361902</v>
      </c>
      <c r="Z1613" s="3">
        <f>'Risk Analysis - S10'!V1614</f>
        <v>1.4033231721985759</v>
      </c>
      <c r="AA1613" s="3">
        <f>'Risk Analysis - S18'!V1614</f>
        <v>0.93760424122910135</v>
      </c>
      <c r="AB1613" s="3">
        <f>'Risk Analysis - S20'!V1614</f>
        <v>4.7637115672620398</v>
      </c>
    </row>
    <row r="1614" spans="24:28" x14ac:dyDescent="0.25">
      <c r="X1614" s="3">
        <v>1611</v>
      </c>
      <c r="Y1614" s="3">
        <f>'Risk Analysis - S01'!V1615</f>
        <v>0.31021545572761705</v>
      </c>
      <c r="Z1614" s="3">
        <f>'Risk Analysis - S10'!V1615</f>
        <v>1.2862891783564898</v>
      </c>
      <c r="AA1614" s="3">
        <f>'Risk Analysis - S18'!V1615</f>
        <v>0.8498449714410109</v>
      </c>
      <c r="AB1614" s="3">
        <f>'Risk Analysis - S20'!V1615</f>
        <v>3.4168066386340161</v>
      </c>
    </row>
    <row r="1615" spans="24:28" x14ac:dyDescent="0.25">
      <c r="X1615" s="3">
        <v>1612</v>
      </c>
      <c r="Y1615" s="3">
        <f>'Risk Analysis - S01'!V1616</f>
        <v>0.32107367987864915</v>
      </c>
      <c r="Z1615" s="3">
        <f>'Risk Analysis - S10'!V1616</f>
        <v>1.3787997281903686</v>
      </c>
      <c r="AA1615" s="3">
        <f>'Risk Analysis - S18'!V1616</f>
        <v>0.87809685170827723</v>
      </c>
      <c r="AB1615" s="3">
        <f>'Risk Analysis - S20'!V1616</f>
        <v>2.9939246903101298</v>
      </c>
    </row>
    <row r="1616" spans="24:28" x14ac:dyDescent="0.25">
      <c r="X1616" s="3">
        <v>1613</v>
      </c>
      <c r="Y1616" s="3">
        <f>'Risk Analysis - S01'!V1617</f>
        <v>0.26083982714018139</v>
      </c>
      <c r="Z1616" s="3">
        <f>'Risk Analysis - S10'!V1617</f>
        <v>0.8169856499503575</v>
      </c>
      <c r="AA1616" s="3">
        <f>'Risk Analysis - S18'!V1617</f>
        <v>0.59299821858512092</v>
      </c>
      <c r="AB1616" s="3">
        <f>'Risk Analysis - S20'!V1617</f>
        <v>1.9075040346402035</v>
      </c>
    </row>
    <row r="1617" spans="24:28" x14ac:dyDescent="0.25">
      <c r="X1617" s="3">
        <v>1614</v>
      </c>
      <c r="Y1617" s="3">
        <f>'Risk Analysis - S01'!V1618</f>
        <v>0.20983072831245575</v>
      </c>
      <c r="Z1617" s="3">
        <f>'Risk Analysis - S10'!V1618</f>
        <v>0.34248983309790276</v>
      </c>
      <c r="AA1617" s="3">
        <f>'Risk Analysis - S18'!V1618</f>
        <v>0.35493326540538062</v>
      </c>
      <c r="AB1617" s="3">
        <f>'Risk Analysis - S20'!V1618</f>
        <v>0.90666961415182534</v>
      </c>
    </row>
    <row r="1618" spans="24:28" x14ac:dyDescent="0.25">
      <c r="X1618" s="3">
        <v>1615</v>
      </c>
      <c r="Y1618" s="3">
        <f>'Risk Analysis - S01'!V1619</f>
        <v>0.23277700469378007</v>
      </c>
      <c r="Z1618" s="3">
        <f>'Risk Analysis - S10'!V1619</f>
        <v>0.56348443990293973</v>
      </c>
      <c r="AA1618" s="3">
        <f>'Risk Analysis - S18'!V1619</f>
        <v>0.48194172244606631</v>
      </c>
      <c r="AB1618" s="3">
        <f>'Risk Analysis - S20'!V1619</f>
        <v>1.6647282565233001</v>
      </c>
    </row>
    <row r="1619" spans="24:28" x14ac:dyDescent="0.25">
      <c r="X1619" s="3">
        <v>1616</v>
      </c>
      <c r="Y1619" s="3">
        <f>'Risk Analysis - S01'!V1620</f>
        <v>0.22511322174155493</v>
      </c>
      <c r="Z1619" s="3">
        <f>'Risk Analysis - S10'!V1620</f>
        <v>0.50290352051655407</v>
      </c>
      <c r="AA1619" s="3">
        <f>'Risk Analysis - S18'!V1620</f>
        <v>0.47444426621297714</v>
      </c>
      <c r="AB1619" s="3">
        <f>'Risk Analysis - S20'!V1620</f>
        <v>1.9021794252561586</v>
      </c>
    </row>
    <row r="1620" spans="24:28" x14ac:dyDescent="0.25">
      <c r="X1620" s="3">
        <v>1617</v>
      </c>
      <c r="Y1620" s="3">
        <f>'Risk Analysis - S01'!V1621</f>
        <v>0.26892496573784486</v>
      </c>
      <c r="Z1620" s="3">
        <f>'Risk Analysis - S10'!V1621</f>
        <v>0.90427175403611604</v>
      </c>
      <c r="AA1620" s="3">
        <f>'Risk Analysis - S18'!V1621</f>
        <v>0.66261327433367556</v>
      </c>
      <c r="AB1620" s="3">
        <f>'Risk Analysis - S20'!V1621</f>
        <v>2.6949870197594601</v>
      </c>
    </row>
    <row r="1621" spans="24:28" x14ac:dyDescent="0.25">
      <c r="X1621" s="3">
        <v>1618</v>
      </c>
      <c r="Y1621" s="3">
        <f>'Risk Analysis - S01'!V1622</f>
        <v>0.32414009920164155</v>
      </c>
      <c r="Z1621" s="3">
        <f>'Risk Analysis - S10'!V1622</f>
        <v>1.4182767788550075</v>
      </c>
      <c r="AA1621" s="3">
        <f>'Risk Analysis - S18'!V1622</f>
        <v>0.92132173287435581</v>
      </c>
      <c r="AB1621" s="3">
        <f>'Risk Analysis - S20'!V1622</f>
        <v>3.8790798295719235</v>
      </c>
    </row>
    <row r="1622" spans="24:28" x14ac:dyDescent="0.25">
      <c r="X1622" s="3">
        <v>1619</v>
      </c>
      <c r="Y1622" s="3">
        <f>'Risk Analysis - S01'!V1623</f>
        <v>0.2308077663260667</v>
      </c>
      <c r="Z1622" s="3">
        <f>'Risk Analysis - S10'!V1623</f>
        <v>0.53776573640213388</v>
      </c>
      <c r="AA1622" s="3">
        <f>'Risk Analysis - S18'!V1623</f>
        <v>0.45321476247275089</v>
      </c>
      <c r="AB1622" s="3">
        <f>'Risk Analysis - S20'!V1623</f>
        <v>1.3524723819801572</v>
      </c>
    </row>
    <row r="1623" spans="24:28" x14ac:dyDescent="0.25">
      <c r="X1623" s="3">
        <v>1620</v>
      </c>
      <c r="Y1623" s="3">
        <f>'Risk Analysis - S01'!V1624</f>
        <v>0.23369859552966288</v>
      </c>
      <c r="Z1623" s="3">
        <f>'Risk Analysis - S10'!V1624</f>
        <v>0.5734831503083534</v>
      </c>
      <c r="AA1623" s="3">
        <f>'Risk Analysis - S18'!V1624</f>
        <v>0.49000708851533714</v>
      </c>
      <c r="AB1623" s="3">
        <f>'Risk Analysis - S20'!V1624</f>
        <v>1.7426973769954761</v>
      </c>
    </row>
    <row r="1624" spans="24:28" x14ac:dyDescent="0.25">
      <c r="X1624" s="3">
        <v>1621</v>
      </c>
      <c r="Y1624" s="3">
        <f>'Risk Analysis - S01'!V1625</f>
        <v>0.23681168615860124</v>
      </c>
      <c r="Z1624" s="3">
        <f>'Risk Analysis - S10'!V1625</f>
        <v>0.60058110128224385</v>
      </c>
      <c r="AA1624" s="3">
        <f>'Risk Analysis - S18'!V1625</f>
        <v>0.49962453996806755</v>
      </c>
      <c r="AB1624" s="3">
        <f>'Risk Analysis - S20'!V1625</f>
        <v>1.7384649456130719</v>
      </c>
    </row>
    <row r="1625" spans="24:28" x14ac:dyDescent="0.25">
      <c r="X1625" s="3">
        <v>1622</v>
      </c>
      <c r="Y1625" s="3">
        <f>'Risk Analysis - S01'!V1626</f>
        <v>0.25874366528445519</v>
      </c>
      <c r="Z1625" s="3">
        <f>'Risk Analysis - S10'!V1626</f>
        <v>0.79970928599835889</v>
      </c>
      <c r="AA1625" s="3">
        <f>'Risk Analysis - S18'!V1626</f>
        <v>0.589082336654423</v>
      </c>
      <c r="AB1625" s="3">
        <f>'Risk Analysis - S20'!V1626</f>
        <v>1.9727336757812532</v>
      </c>
    </row>
    <row r="1626" spans="24:28" x14ac:dyDescent="0.25">
      <c r="X1626" s="3">
        <v>1623</v>
      </c>
      <c r="Y1626" s="3">
        <f>'Risk Analysis - S01'!V1627</f>
        <v>0.23236219934125474</v>
      </c>
      <c r="Z1626" s="3">
        <f>'Risk Analysis - S10'!V1627</f>
        <v>0.57509552921470175</v>
      </c>
      <c r="AA1626" s="3">
        <f>'Risk Analysis - S18'!V1627</f>
        <v>0.52084367355329164</v>
      </c>
      <c r="AB1626" s="3">
        <f>'Risk Analysis - S20'!V1627</f>
        <v>2.3317666177906311</v>
      </c>
    </row>
    <row r="1627" spans="24:28" x14ac:dyDescent="0.25">
      <c r="X1627" s="3">
        <v>1624</v>
      </c>
      <c r="Y1627" s="3">
        <f>'Risk Analysis - S01'!V1628</f>
        <v>0.30001270053069057</v>
      </c>
      <c r="Z1627" s="3">
        <f>'Risk Analysis - S10'!V1628</f>
        <v>1.194609894160555</v>
      </c>
      <c r="AA1627" s="3">
        <f>'Risk Analysis - S18'!V1628</f>
        <v>0.8107506357864952</v>
      </c>
      <c r="AB1627" s="3">
        <f>'Risk Analysis - S20'!V1628</f>
        <v>3.4433868679967512</v>
      </c>
    </row>
    <row r="1628" spans="24:28" x14ac:dyDescent="0.25">
      <c r="X1628" s="3">
        <v>1625</v>
      </c>
      <c r="Y1628" s="3">
        <f>'Risk Analysis - S01'!V1629</f>
        <v>0.21140081817319328</v>
      </c>
      <c r="Z1628" s="3">
        <f>'Risk Analysis - S10'!V1629</f>
        <v>0.35410686975416128</v>
      </c>
      <c r="AA1628" s="3">
        <f>'Risk Analysis - S18'!V1629</f>
        <v>0.35437253842427296</v>
      </c>
      <c r="AB1628" s="3">
        <f>'Risk Analysis - S20'!V1629</f>
        <v>0.86865245053908713</v>
      </c>
    </row>
    <row r="1629" spans="24:28" x14ac:dyDescent="0.25">
      <c r="X1629" s="3">
        <v>1626</v>
      </c>
      <c r="Y1629" s="3">
        <f>'Risk Analysis - S01'!V1630</f>
        <v>0.24865701760052694</v>
      </c>
      <c r="Z1629" s="3">
        <f>'Risk Analysis - S10'!V1630</f>
        <v>0.69820835742062248</v>
      </c>
      <c r="AA1629" s="3">
        <f>'Risk Analysis - S18'!V1630</f>
        <v>0.52175086618840472</v>
      </c>
      <c r="AB1629" s="3">
        <f>'Risk Analysis - S20'!V1630</f>
        <v>1.470736822026401</v>
      </c>
    </row>
    <row r="1630" spans="24:28" x14ac:dyDescent="0.25">
      <c r="X1630" s="3">
        <v>1627</v>
      </c>
      <c r="Y1630" s="3">
        <f>'Risk Analysis - S01'!V1631</f>
        <v>0.22282394152160492</v>
      </c>
      <c r="Z1630" s="3">
        <f>'Risk Analysis - S10'!V1631</f>
        <v>0.46854630194800811</v>
      </c>
      <c r="AA1630" s="3">
        <f>'Risk Analysis - S18'!V1631</f>
        <v>0.42927822430909796</v>
      </c>
      <c r="AB1630" s="3">
        <f>'Risk Analysis - S20'!V1631</f>
        <v>1.3520587252392584</v>
      </c>
    </row>
    <row r="1631" spans="24:28" x14ac:dyDescent="0.25">
      <c r="X1631" s="3">
        <v>1628</v>
      </c>
      <c r="Y1631" s="3">
        <f>'Risk Analysis - S01'!V1632</f>
        <v>0.24371556545110476</v>
      </c>
      <c r="Z1631" s="3">
        <f>'Risk Analysis - S10'!V1632</f>
        <v>0.6650562785645302</v>
      </c>
      <c r="AA1631" s="3">
        <f>'Risk Analysis - S18'!V1632</f>
        <v>0.53251634468437281</v>
      </c>
      <c r="AB1631" s="3">
        <f>'Risk Analysis - S20'!V1632</f>
        <v>1.9014782752015231</v>
      </c>
    </row>
    <row r="1632" spans="24:28" x14ac:dyDescent="0.25">
      <c r="X1632" s="3">
        <v>1629</v>
      </c>
      <c r="Y1632" s="3">
        <f>'Risk Analysis - S01'!V1633</f>
        <v>0.28297243933221811</v>
      </c>
      <c r="Z1632" s="3">
        <f>'Risk Analysis - S10'!V1633</f>
        <v>1.026196051959263</v>
      </c>
      <c r="AA1632" s="3">
        <f>'Risk Analysis - S18'!V1633</f>
        <v>0.70508124704939379</v>
      </c>
      <c r="AB1632" s="3">
        <f>'Risk Analysis - S20'!V1633</f>
        <v>2.4739203221133974</v>
      </c>
    </row>
    <row r="1633" spans="24:28" x14ac:dyDescent="0.25">
      <c r="X1633" s="3">
        <v>1630</v>
      </c>
      <c r="Y1633" s="3">
        <f>'Risk Analysis - S01'!V1634</f>
        <v>0.24587847274737945</v>
      </c>
      <c r="Z1633" s="3">
        <f>'Risk Analysis - S10'!V1634</f>
        <v>0.69647962069415514</v>
      </c>
      <c r="AA1633" s="3">
        <f>'Risk Analysis - S18'!V1634</f>
        <v>0.57245082754392496</v>
      </c>
      <c r="AB1633" s="3">
        <f>'Risk Analysis - S20'!V1634</f>
        <v>2.4956593179348645</v>
      </c>
    </row>
    <row r="1634" spans="24:28" x14ac:dyDescent="0.25">
      <c r="X1634" s="3">
        <v>1631</v>
      </c>
      <c r="Y1634" s="3">
        <f>'Risk Analysis - S01'!V1635</f>
        <v>0.27205440407301218</v>
      </c>
      <c r="Z1634" s="3">
        <f>'Risk Analysis - S10'!V1635</f>
        <v>0.9188506847016672</v>
      </c>
      <c r="AA1634" s="3">
        <f>'Risk Analysis - S18'!V1635</f>
        <v>0.63885704263751208</v>
      </c>
      <c r="AB1634" s="3">
        <f>'Risk Analysis - S20'!V1635</f>
        <v>1.9802210616031504</v>
      </c>
    </row>
    <row r="1635" spans="24:28" x14ac:dyDescent="0.25">
      <c r="X1635" s="3">
        <v>1632</v>
      </c>
      <c r="Y1635" s="3">
        <f>'Risk Analysis - S01'!V1636</f>
        <v>0.31036034554919001</v>
      </c>
      <c r="Z1635" s="3">
        <f>'Risk Analysis - S10'!V1636</f>
        <v>1.3075054137806075</v>
      </c>
      <c r="AA1635" s="3">
        <f>'Risk Analysis - S18'!V1636</f>
        <v>0.90297121979067851</v>
      </c>
      <c r="AB1635" s="3">
        <f>'Risk Analysis - S20'!V1636</f>
        <v>5.0425894985892272</v>
      </c>
    </row>
    <row r="1636" spans="24:28" x14ac:dyDescent="0.25">
      <c r="X1636" s="3">
        <v>1633</v>
      </c>
      <c r="Y1636" s="3">
        <f>'Risk Analysis - S01'!V1637</f>
        <v>0.28402964973227457</v>
      </c>
      <c r="Z1636" s="3">
        <f>'Risk Analysis - S10'!V1637</f>
        <v>1.0272787377757528</v>
      </c>
      <c r="AA1636" s="3">
        <f>'Risk Analysis - S18'!V1637</f>
        <v>0.68691211025437882</v>
      </c>
      <c r="AB1636" s="3">
        <f>'Risk Analysis - S20'!V1637</f>
        <v>2.0130471476708363</v>
      </c>
    </row>
    <row r="1637" spans="24:28" x14ac:dyDescent="0.25">
      <c r="X1637" s="3">
        <v>1634</v>
      </c>
      <c r="Y1637" s="3">
        <f>'Risk Analysis - S01'!V1638</f>
        <v>0.247900189851334</v>
      </c>
      <c r="Z1637" s="3">
        <f>'Risk Analysis - S10'!V1638</f>
        <v>0.69844038072710846</v>
      </c>
      <c r="AA1637" s="3">
        <f>'Risk Analysis - S18'!V1638</f>
        <v>0.5374162277860608</v>
      </c>
      <c r="AB1637" s="3">
        <f>'Risk Analysis - S20'!V1638</f>
        <v>1.7493338975012487</v>
      </c>
    </row>
    <row r="1638" spans="24:28" x14ac:dyDescent="0.25">
      <c r="X1638" s="3">
        <v>1635</v>
      </c>
      <c r="Y1638" s="3">
        <f>'Risk Analysis - S01'!V1639</f>
        <v>0.2262968994366765</v>
      </c>
      <c r="Z1638" s="3">
        <f>'Risk Analysis - S10'!V1639</f>
        <v>0.51358178138061095</v>
      </c>
      <c r="AA1638" s="3">
        <f>'Risk Analysis - S18'!V1639</f>
        <v>0.47909080365628398</v>
      </c>
      <c r="AB1638" s="3">
        <f>'Risk Analysis - S20'!V1639</f>
        <v>1.9219763836549131</v>
      </c>
    </row>
    <row r="1639" spans="24:28" x14ac:dyDescent="0.25">
      <c r="X1639" s="3">
        <v>1636</v>
      </c>
      <c r="Y1639" s="3">
        <f>'Risk Analysis - S01'!V1640</f>
        <v>0.29808674259889534</v>
      </c>
      <c r="Z1639" s="3">
        <f>'Risk Analysis - S10'!V1640</f>
        <v>1.1680723959771808</v>
      </c>
      <c r="AA1639" s="3">
        <f>'Risk Analysis - S18'!V1640</f>
        <v>0.77900134552825739</v>
      </c>
      <c r="AB1639" s="3">
        <f>'Risk Analysis - S20'!V1640</f>
        <v>2.8214082784405181</v>
      </c>
    </row>
    <row r="1640" spans="24:28" x14ac:dyDescent="0.25">
      <c r="X1640" s="3">
        <v>1637</v>
      </c>
      <c r="Y1640" s="3">
        <f>'Risk Analysis - S01'!V1641</f>
        <v>0.2832656824620825</v>
      </c>
      <c r="Z1640" s="3">
        <f>'Risk Analysis - S10'!V1641</f>
        <v>1.0290498136422395</v>
      </c>
      <c r="AA1640" s="3">
        <f>'Risk Analysis - S18'!V1641</f>
        <v>0.70678236530003047</v>
      </c>
      <c r="AB1640" s="3">
        <f>'Risk Analysis - S20'!V1641</f>
        <v>2.4864091498894272</v>
      </c>
    </row>
    <row r="1641" spans="24:28" x14ac:dyDescent="0.25">
      <c r="X1641" s="3">
        <v>1638</v>
      </c>
      <c r="Y1641" s="3">
        <f>'Risk Analysis - S01'!V1642</f>
        <v>0.21225736177432619</v>
      </c>
      <c r="Z1641" s="3">
        <f>'Risk Analysis - S10'!V1642</f>
        <v>0.38655670123329572</v>
      </c>
      <c r="AA1641" s="3">
        <f>'Risk Analysis - S18'!V1642</f>
        <v>0.42299960803131248</v>
      </c>
      <c r="AB1641" s="3">
        <f>'Risk Analysis - S20'!V1642</f>
        <v>1.6367867196087429</v>
      </c>
    </row>
    <row r="1642" spans="24:28" x14ac:dyDescent="0.25">
      <c r="X1642" s="3">
        <v>1639</v>
      </c>
      <c r="Y1642" s="3">
        <f>'Risk Analysis - S01'!V1643</f>
        <v>0.27528724686460726</v>
      </c>
      <c r="Z1642" s="3">
        <f>'Risk Analysis - S10'!V1643</f>
        <v>0.97009211790336292</v>
      </c>
      <c r="AA1642" s="3">
        <f>'Risk Analysis - S18'!V1643</f>
        <v>0.70982825497802948</v>
      </c>
      <c r="AB1642" s="3">
        <f>'Risk Analysis - S20'!V1643</f>
        <v>3.2527236546242775</v>
      </c>
    </row>
    <row r="1643" spans="24:28" x14ac:dyDescent="0.25">
      <c r="X1643" s="3">
        <v>1640</v>
      </c>
      <c r="Y1643" s="3">
        <f>'Risk Analysis - S01'!V1644</f>
        <v>0.25927705396415146</v>
      </c>
      <c r="Z1643" s="3">
        <f>'Risk Analysis - S10'!V1644</f>
        <v>0.80586231443046141</v>
      </c>
      <c r="AA1643" s="3">
        <f>'Risk Analysis - S18'!V1644</f>
        <v>0.5947167259677465</v>
      </c>
      <c r="AB1643" s="3">
        <f>'Risk Analysis - S20'!V1644</f>
        <v>2.0391733342846377</v>
      </c>
    </row>
    <row r="1644" spans="24:28" x14ac:dyDescent="0.25">
      <c r="X1644" s="3">
        <v>1641</v>
      </c>
      <c r="Y1644" s="3">
        <f>'Risk Analysis - S01'!V1645</f>
        <v>0.20716219356521426</v>
      </c>
      <c r="Z1644" s="3">
        <f>'Risk Analysis - S10'!V1645</f>
        <v>0.32682551362934192</v>
      </c>
      <c r="AA1644" s="3">
        <f>'Risk Analysis - S18'!V1645</f>
        <v>0.36665711940073675</v>
      </c>
      <c r="AB1644" s="3">
        <f>'Risk Analysis - S20'!V1645</f>
        <v>1.0793607611580482</v>
      </c>
    </row>
    <row r="1645" spans="24:28" x14ac:dyDescent="0.25">
      <c r="X1645" s="3">
        <v>1642</v>
      </c>
      <c r="Y1645" s="3">
        <f>'Risk Analysis - S01'!V1646</f>
        <v>0.25189218292273957</v>
      </c>
      <c r="Z1645" s="3">
        <f>'Risk Analysis - S10'!V1646</f>
        <v>0.74034038602132202</v>
      </c>
      <c r="AA1645" s="3">
        <f>'Risk Analysis - S18'!V1646</f>
        <v>0.56862827657977111</v>
      </c>
      <c r="AB1645" s="3">
        <f>'Risk Analysis - S20'!V1646</f>
        <v>2.0411516807389658</v>
      </c>
    </row>
    <row r="1646" spans="24:28" x14ac:dyDescent="0.25">
      <c r="X1646" s="3">
        <v>1643</v>
      </c>
      <c r="Y1646" s="3">
        <f>'Risk Analysis - S01'!V1647</f>
        <v>0.31984589399212904</v>
      </c>
      <c r="Z1646" s="3">
        <f>'Risk Analysis - S10'!V1647</f>
        <v>1.3664550439903529</v>
      </c>
      <c r="AA1646" s="3">
        <f>'Risk Analysis - S18'!V1647</f>
        <v>0.86992846536551893</v>
      </c>
      <c r="AB1646" s="3">
        <f>'Risk Analysis - S20'!V1647</f>
        <v>2.9097592635121621</v>
      </c>
    </row>
    <row r="1647" spans="24:28" x14ac:dyDescent="0.25">
      <c r="X1647" s="3">
        <v>1644</v>
      </c>
      <c r="Y1647" s="3">
        <f>'Risk Analysis - S01'!V1648</f>
        <v>0.24100436908525172</v>
      </c>
      <c r="Z1647" s="3">
        <f>'Risk Analysis - S10'!V1648</f>
        <v>0.62926898660231201</v>
      </c>
      <c r="AA1647" s="3">
        <f>'Risk Analysis - S18'!V1648</f>
        <v>0.49196676025898017</v>
      </c>
      <c r="AB1647" s="3">
        <f>'Risk Analysis - S20'!V1648</f>
        <v>1.4251853756969042</v>
      </c>
    </row>
    <row r="1648" spans="24:28" x14ac:dyDescent="0.25">
      <c r="X1648" s="3">
        <v>1645</v>
      </c>
      <c r="Y1648" s="3">
        <f>'Risk Analysis - S01'!V1649</f>
        <v>0.29248480749804573</v>
      </c>
      <c r="Z1648" s="3">
        <f>'Risk Analysis - S10'!V1649</f>
        <v>1.117597507294583</v>
      </c>
      <c r="AA1648" s="3">
        <f>'Risk Analysis - S18'!V1649</f>
        <v>0.75717353672724608</v>
      </c>
      <c r="AB1648" s="3">
        <f>'Risk Analysis - S20'!V1649</f>
        <v>2.8234277639064493</v>
      </c>
    </row>
    <row r="1649" spans="24:28" x14ac:dyDescent="0.25">
      <c r="X1649" s="3">
        <v>1646</v>
      </c>
      <c r="Y1649" s="3">
        <f>'Risk Analysis - S01'!V1650</f>
        <v>0.22070760387698743</v>
      </c>
      <c r="Z1649" s="3">
        <f>'Risk Analysis - S10'!V1650</f>
        <v>0.45267282424647548</v>
      </c>
      <c r="AA1649" s="3">
        <f>'Risk Analysis - S18'!V1650</f>
        <v>0.42946705857389444</v>
      </c>
      <c r="AB1649" s="3">
        <f>'Risk Analysis - S20'!V1650</f>
        <v>1.4305122394934187</v>
      </c>
    </row>
    <row r="1650" spans="24:28" x14ac:dyDescent="0.25">
      <c r="X1650" s="3">
        <v>1647</v>
      </c>
      <c r="Y1650" s="3">
        <f>'Risk Analysis - S01'!V1651</f>
        <v>0.24711197164307233</v>
      </c>
      <c r="Z1650" s="3">
        <f>'Risk Analysis - S10'!V1651</f>
        <v>0.69741085135779113</v>
      </c>
      <c r="AA1650" s="3">
        <f>'Risk Analysis - S18'!V1651</f>
        <v>0.55037559671897485</v>
      </c>
      <c r="AB1650" s="3">
        <f>'Risk Analysis - S20'!V1651</f>
        <v>2.0098114181589004</v>
      </c>
    </row>
    <row r="1651" spans="24:28" x14ac:dyDescent="0.25">
      <c r="X1651" s="3">
        <v>1648</v>
      </c>
      <c r="Y1651" s="3">
        <f>'Risk Analysis - S01'!V1652</f>
        <v>0.33110051147072417</v>
      </c>
      <c r="Z1651" s="3">
        <f>'Risk Analysis - S10'!V1652</f>
        <v>1.4838833504165794</v>
      </c>
      <c r="AA1651" s="3">
        <f>'Risk Analysis - S18'!V1652</f>
        <v>0.95607585988837962</v>
      </c>
      <c r="AB1651" s="3">
        <f>'Risk Analysis - S20'!V1652</f>
        <v>4.0882644001925863</v>
      </c>
    </row>
    <row r="1652" spans="24:28" x14ac:dyDescent="0.25">
      <c r="X1652" s="3">
        <v>1649</v>
      </c>
      <c r="Y1652" s="3">
        <f>'Risk Analysis - S01'!V1653</f>
        <v>0.32289486360605857</v>
      </c>
      <c r="Z1652" s="3">
        <f>'Risk Analysis - S10'!V1653</f>
        <v>1.4083167661739229</v>
      </c>
      <c r="AA1652" s="3">
        <f>'Risk Analysis - S18'!V1653</f>
        <v>0.91979562425717898</v>
      </c>
      <c r="AB1652" s="3">
        <f>'Risk Analysis - S20'!V1653</f>
        <v>3.9858450892226451</v>
      </c>
    </row>
    <row r="1653" spans="24:28" x14ac:dyDescent="0.25">
      <c r="X1653" s="3">
        <v>1650</v>
      </c>
      <c r="Y1653" s="3">
        <f>'Risk Analysis - S01'!V1654</f>
        <v>0.21989051102428162</v>
      </c>
      <c r="Z1653" s="3">
        <f>'Risk Analysis - S10'!V1654</f>
        <v>0.43379210548097547</v>
      </c>
      <c r="AA1653" s="3">
        <f>'Risk Analysis - S18'!V1654</f>
        <v>0.39587597755577936</v>
      </c>
      <c r="AB1653" s="3">
        <f>'Risk Analysis - S20'!V1654</f>
        <v>1.0606388794069879</v>
      </c>
    </row>
    <row r="1654" spans="24:28" x14ac:dyDescent="0.25">
      <c r="X1654" s="3">
        <v>1651</v>
      </c>
      <c r="Y1654" s="3">
        <f>'Risk Analysis - S01'!V1655</f>
        <v>0.296174871133425</v>
      </c>
      <c r="Z1654" s="3">
        <f>'Risk Analysis - S10'!V1655</f>
        <v>1.1542962944244677</v>
      </c>
      <c r="AA1654" s="3">
        <f>'Risk Analysis - S18'!V1655</f>
        <v>0.78066026196639515</v>
      </c>
      <c r="AB1654" s="3">
        <f>'Risk Analysis - S20'!V1655</f>
        <v>3.047388877598332</v>
      </c>
    </row>
    <row r="1655" spans="24:28" x14ac:dyDescent="0.25">
      <c r="X1655" s="3">
        <v>1652</v>
      </c>
      <c r="Y1655" s="3">
        <f>'Risk Analysis - S01'!V1656</f>
        <v>0.25830665700204375</v>
      </c>
      <c r="Z1655" s="3">
        <f>'Risk Analysis - S10'!V1656</f>
        <v>0.79588940037504952</v>
      </c>
      <c r="AA1655" s="3">
        <f>'Risk Analysis - S18'!V1656</f>
        <v>0.58769018345899915</v>
      </c>
      <c r="AB1655" s="3">
        <f>'Risk Analysis - S20'!V1656</f>
        <v>1.9760004205737596</v>
      </c>
    </row>
    <row r="1656" spans="24:28" x14ac:dyDescent="0.25">
      <c r="X1656" s="3">
        <v>1653</v>
      </c>
      <c r="Y1656" s="3">
        <f>'Risk Analysis - S01'!V1657</f>
        <v>0.23066246606437321</v>
      </c>
      <c r="Z1656" s="3">
        <f>'Risk Analysis - S10'!V1657</f>
        <v>0.54559540264378625</v>
      </c>
      <c r="AA1656" s="3">
        <f>'Risk Analysis - S18'!V1657</f>
        <v>0.47677396806856359</v>
      </c>
      <c r="AB1656" s="3">
        <f>'Risk Analysis - S20'!V1657</f>
        <v>1.6850641496075132</v>
      </c>
    </row>
    <row r="1657" spans="24:28" x14ac:dyDescent="0.25">
      <c r="X1657" s="3">
        <v>1654</v>
      </c>
      <c r="Y1657" s="3">
        <f>'Risk Analysis - S01'!V1658</f>
        <v>0.28888458466830352</v>
      </c>
      <c r="Z1657" s="3">
        <f>'Risk Analysis - S10'!V1658</f>
        <v>1.0813616358166074</v>
      </c>
      <c r="AA1657" s="3">
        <f>'Risk Analysis - S18'!V1658</f>
        <v>0.73312196694020282</v>
      </c>
      <c r="AB1657" s="3">
        <f>'Risk Analysis - S20'!V1658</f>
        <v>2.5892910725346479</v>
      </c>
    </row>
    <row r="1658" spans="24:28" x14ac:dyDescent="0.25">
      <c r="X1658" s="3">
        <v>1655</v>
      </c>
      <c r="Y1658" s="3">
        <f>'Risk Analysis - S01'!V1659</f>
        <v>0.2355906908752684</v>
      </c>
      <c r="Z1658" s="3">
        <f>'Risk Analysis - S10'!V1659</f>
        <v>0.57270012213999599</v>
      </c>
      <c r="AA1658" s="3">
        <f>'Risk Analysis - S18'!V1659</f>
        <v>0.45030735458156701</v>
      </c>
      <c r="AB1658" s="3">
        <f>'Risk Analysis - S20'!V1659</f>
        <v>1.1264808616514941</v>
      </c>
    </row>
    <row r="1659" spans="24:28" x14ac:dyDescent="0.25">
      <c r="X1659" s="3">
        <v>1656</v>
      </c>
      <c r="Y1659" s="3">
        <f>'Risk Analysis - S01'!V1660</f>
        <v>0.33891755203262247</v>
      </c>
      <c r="Z1659" s="3">
        <f>'Risk Analysis - S10'!V1660</f>
        <v>1.5790986959711164</v>
      </c>
      <c r="AA1659" s="3">
        <f>'Risk Analysis - S18'!V1660</f>
        <v>1.0519553607567473</v>
      </c>
      <c r="AB1659" s="3">
        <f>'Risk Analysis - S20'!V1660</f>
        <v>6.4532954921508967</v>
      </c>
    </row>
    <row r="1660" spans="24:28" x14ac:dyDescent="0.25">
      <c r="X1660" s="3">
        <v>1657</v>
      </c>
      <c r="Y1660" s="3">
        <f>'Risk Analysis - S01'!V1661</f>
        <v>0.23050246232062041</v>
      </c>
      <c r="Z1660" s="3">
        <f>'Risk Analysis - S10'!V1661</f>
        <v>0.54074821367623582</v>
      </c>
      <c r="AA1660" s="3">
        <f>'Risk Analysis - S18'!V1661</f>
        <v>0.46716041707258071</v>
      </c>
      <c r="AB1660" s="3">
        <f>'Risk Analysis - S20'!V1661</f>
        <v>1.553117336456364</v>
      </c>
    </row>
    <row r="1661" spans="24:28" x14ac:dyDescent="0.25">
      <c r="X1661" s="3">
        <v>1658</v>
      </c>
      <c r="Y1661" s="3">
        <f>'Risk Analysis - S01'!V1662</f>
        <v>0.2859453144480717</v>
      </c>
      <c r="Z1661" s="3">
        <f>'Risk Analysis - S10'!V1662</f>
        <v>1.0747758693274687</v>
      </c>
      <c r="AA1661" s="3">
        <f>'Risk Analysis - S18'!V1662</f>
        <v>0.77419675157484613</v>
      </c>
      <c r="AB1661" s="3">
        <f>'Risk Analysis - S20'!V1662</f>
        <v>3.9140990374425813</v>
      </c>
    </row>
    <row r="1662" spans="24:28" x14ac:dyDescent="0.25">
      <c r="X1662" s="3">
        <v>1659</v>
      </c>
      <c r="Y1662" s="3">
        <f>'Risk Analysis - S01'!V1663</f>
        <v>0.38245528234605836</v>
      </c>
      <c r="Z1662" s="3">
        <f>'Risk Analysis - S10'!V1663</f>
        <v>1.9683593604983147</v>
      </c>
      <c r="AA1662" s="3">
        <f>'Risk Analysis - S18'!V1663</f>
        <v>1.2136119764139894</v>
      </c>
      <c r="AB1662" s="3">
        <f>'Risk Analysis - S20'!V1663</f>
        <v>5.7908326993661543</v>
      </c>
    </row>
    <row r="1663" spans="24:28" x14ac:dyDescent="0.25">
      <c r="X1663" s="3">
        <v>1660</v>
      </c>
      <c r="Y1663" s="3">
        <f>'Risk Analysis - S01'!V1664</f>
        <v>0.29180380236813852</v>
      </c>
      <c r="Z1663" s="3">
        <f>'Risk Analysis - S10'!V1664</f>
        <v>1.1075218097360147</v>
      </c>
      <c r="AA1663" s="3">
        <f>'Risk Analysis - S18'!V1664</f>
        <v>0.74411982912808539</v>
      </c>
      <c r="AB1663" s="3">
        <f>'Risk Analysis - S20'!V1664</f>
        <v>2.5806450311235678</v>
      </c>
    </row>
    <row r="1664" spans="24:28" x14ac:dyDescent="0.25">
      <c r="X1664" s="3">
        <v>1661</v>
      </c>
      <c r="Y1664" s="3">
        <f>'Risk Analysis - S01'!V1665</f>
        <v>0.27858126118100213</v>
      </c>
      <c r="Z1664" s="3">
        <f>'Risk Analysis - S10'!V1665</f>
        <v>0.97812086830306189</v>
      </c>
      <c r="AA1664" s="3">
        <f>'Risk Analysis - S18'!V1665</f>
        <v>0.66550710678255387</v>
      </c>
      <c r="AB1664" s="3">
        <f>'Risk Analysis - S20'!V1665</f>
        <v>2.0106232124645906</v>
      </c>
    </row>
    <row r="1665" spans="24:28" x14ac:dyDescent="0.25">
      <c r="X1665" s="3">
        <v>1662</v>
      </c>
      <c r="Y1665" s="3">
        <f>'Risk Analysis - S01'!V1666</f>
        <v>0.26573280542355526</v>
      </c>
      <c r="Z1665" s="3">
        <f>'Risk Analysis - S10'!V1666</f>
        <v>0.86299693323126614</v>
      </c>
      <c r="AA1665" s="3">
        <f>'Risk Analysis - S18'!V1666</f>
        <v>0.61714343384627102</v>
      </c>
      <c r="AB1665" s="3">
        <f>'Risk Analysis - S20'!V1666</f>
        <v>2.0175096283788982</v>
      </c>
    </row>
    <row r="1666" spans="24:28" x14ac:dyDescent="0.25">
      <c r="X1666" s="3">
        <v>1663</v>
      </c>
      <c r="Y1666" s="3">
        <f>'Risk Analysis - S01'!V1667</f>
        <v>0.2371757006917927</v>
      </c>
      <c r="Z1666" s="3">
        <f>'Risk Analysis - S10'!V1667</f>
        <v>0.60861320042150591</v>
      </c>
      <c r="AA1666" s="3">
        <f>'Risk Analysis - S18'!V1667</f>
        <v>0.51358817474287299</v>
      </c>
      <c r="AB1666" s="3">
        <f>'Risk Analysis - S20'!V1667</f>
        <v>1.9426652894980345</v>
      </c>
    </row>
    <row r="1667" spans="24:28" x14ac:dyDescent="0.25">
      <c r="X1667" s="3">
        <v>1664</v>
      </c>
      <c r="Y1667" s="3">
        <f>'Risk Analysis - S01'!V1668</f>
        <v>0.21358384996696866</v>
      </c>
      <c r="Z1667" s="3">
        <f>'Risk Analysis - S10'!V1668</f>
        <v>0.37300757869241563</v>
      </c>
      <c r="AA1667" s="3">
        <f>'Risk Analysis - S18'!V1668</f>
        <v>0.36084868248873003</v>
      </c>
      <c r="AB1667" s="3">
        <f>'Risk Analysis - S20'!V1668</f>
        <v>0.8795887724118383</v>
      </c>
    </row>
    <row r="1668" spans="24:28" x14ac:dyDescent="0.25">
      <c r="X1668" s="3">
        <v>1665</v>
      </c>
      <c r="Y1668" s="3">
        <f>'Risk Analysis - S01'!V1669</f>
        <v>0.34447239242645417</v>
      </c>
      <c r="Z1668" s="3">
        <f>'Risk Analysis - S10'!V1669</f>
        <v>1.6110338017812162</v>
      </c>
      <c r="AA1668" s="3">
        <f>'Risk Analysis - S18'!V1669</f>
        <v>1.0257773111904975</v>
      </c>
      <c r="AB1668" s="3">
        <f>'Risk Analysis - S20'!V1669</f>
        <v>4.6022072479744329</v>
      </c>
    </row>
    <row r="1669" spans="24:28" x14ac:dyDescent="0.25">
      <c r="X1669" s="3">
        <v>1666</v>
      </c>
      <c r="Y1669" s="3">
        <f>'Risk Analysis - S01'!V1670</f>
        <v>0.35624315065690421</v>
      </c>
      <c r="Z1669" s="3">
        <f>'Risk Analysis - S10'!V1670</f>
        <v>1.7283456925192502</v>
      </c>
      <c r="AA1669" s="3">
        <f>'Risk Analysis - S18'!V1670</f>
        <v>1.1013516531260608</v>
      </c>
      <c r="AB1669" s="3">
        <f>'Risk Analysis - S20'!V1670</f>
        <v>5.6299229807100879</v>
      </c>
    </row>
    <row r="1670" spans="24:28" x14ac:dyDescent="0.25">
      <c r="X1670" s="3">
        <v>1667</v>
      </c>
      <c r="Y1670" s="3">
        <f>'Risk Analysis - S01'!V1671</f>
        <v>0.24840111929270953</v>
      </c>
      <c r="Z1670" s="3">
        <f>'Risk Analysis - S10'!V1671</f>
        <v>0.71713715317570526</v>
      </c>
      <c r="AA1670" s="3">
        <f>'Risk Analysis - S18'!V1671</f>
        <v>0.57681001626098027</v>
      </c>
      <c r="AB1670" s="3">
        <f>'Risk Analysis - S20'!V1671</f>
        <v>2.4155877432255428</v>
      </c>
    </row>
    <row r="1671" spans="24:28" x14ac:dyDescent="0.25">
      <c r="X1671" s="3">
        <v>1668</v>
      </c>
      <c r="Y1671" s="3">
        <f>'Risk Analysis - S01'!V1672</f>
        <v>0.26544457028939478</v>
      </c>
      <c r="Z1671" s="3">
        <f>'Risk Analysis - S10'!V1672</f>
        <v>0.85979601837441133</v>
      </c>
      <c r="AA1671" s="3">
        <f>'Risk Analysis - S18'!V1672</f>
        <v>0.61442627166934904</v>
      </c>
      <c r="AB1671" s="3">
        <f>'Risk Analysis - S20'!V1672</f>
        <v>1.9873486909030831</v>
      </c>
    </row>
    <row r="1672" spans="24:28" x14ac:dyDescent="0.25">
      <c r="X1672" s="3">
        <v>1669</v>
      </c>
      <c r="Y1672" s="3">
        <f>'Risk Analysis - S01'!V1673</f>
        <v>0.34108924308109873</v>
      </c>
      <c r="Z1672" s="3">
        <f>'Risk Analysis - S10'!V1673</f>
        <v>1.5841446136133135</v>
      </c>
      <c r="AA1672" s="3">
        <f>'Risk Analysis - S18'!V1673</f>
        <v>1.022082271888346</v>
      </c>
      <c r="AB1672" s="3">
        <f>'Risk Analysis - S20'!V1673</f>
        <v>4.9591248458918349</v>
      </c>
    </row>
    <row r="1673" spans="24:28" x14ac:dyDescent="0.25">
      <c r="X1673" s="3">
        <v>1670</v>
      </c>
      <c r="Y1673" s="3">
        <f>'Risk Analysis - S01'!V1674</f>
        <v>0.21206376560038673</v>
      </c>
      <c r="Z1673" s="3">
        <f>'Risk Analysis - S10'!V1674</f>
        <v>0.36585056732988774</v>
      </c>
      <c r="AA1673" s="3">
        <f>'Risk Analysis - S18'!V1674</f>
        <v>0.37218869959177792</v>
      </c>
      <c r="AB1673" s="3">
        <f>'Risk Analysis - S20'!V1674</f>
        <v>1.0249083230811231</v>
      </c>
    </row>
    <row r="1674" spans="24:28" x14ac:dyDescent="0.25">
      <c r="X1674" s="3">
        <v>1671</v>
      </c>
      <c r="Y1674" s="3">
        <f>'Risk Analysis - S01'!V1675</f>
        <v>0.27473702470983624</v>
      </c>
      <c r="Z1674" s="3">
        <f>'Risk Analysis - S10'!V1675</f>
        <v>0.95356515516712892</v>
      </c>
      <c r="AA1674" s="3">
        <f>'Risk Analysis - S18'!V1675</f>
        <v>0.67714287613923951</v>
      </c>
      <c r="AB1674" s="3">
        <f>'Risk Analysis - S20'!V1675</f>
        <v>2.5445552978115504</v>
      </c>
    </row>
    <row r="1675" spans="24:28" x14ac:dyDescent="0.25">
      <c r="X1675" s="3">
        <v>1672</v>
      </c>
      <c r="Y1675" s="3">
        <f>'Risk Analysis - S01'!V1676</f>
        <v>0.34872522272549622</v>
      </c>
      <c r="Z1675" s="3">
        <f>'Risk Analysis - S10'!V1676</f>
        <v>1.653394519871211</v>
      </c>
      <c r="AA1675" s="3">
        <f>'Risk Analysis - S18'!V1676</f>
        <v>1.0530176836602276</v>
      </c>
      <c r="AB1675" s="3">
        <f>'Risk Analysis - S20'!V1676</f>
        <v>4.9561211566072378</v>
      </c>
    </row>
    <row r="1676" spans="24:28" x14ac:dyDescent="0.25">
      <c r="X1676" s="3">
        <v>1673</v>
      </c>
      <c r="Y1676" s="3">
        <f>'Risk Analysis - S01'!V1677</f>
        <v>0.25445590548133651</v>
      </c>
      <c r="Z1676" s="3">
        <f>'Risk Analysis - S10'!V1677</f>
        <v>0.77945717797732206</v>
      </c>
      <c r="AA1676" s="3">
        <f>'Risk Analysis - S18'!V1677</f>
        <v>0.62090046089490891</v>
      </c>
      <c r="AB1676" s="3">
        <f>'Risk Analysis - S20'!V1677</f>
        <v>2.9045265656778478</v>
      </c>
    </row>
    <row r="1677" spans="24:28" x14ac:dyDescent="0.25">
      <c r="X1677" s="3">
        <v>1674</v>
      </c>
      <c r="Y1677" s="3">
        <f>'Risk Analysis - S01'!V1678</f>
        <v>0.29314753117844361</v>
      </c>
      <c r="Z1677" s="3">
        <f>'Risk Analysis - S10'!V1678</f>
        <v>1.1245843054064841</v>
      </c>
      <c r="AA1677" s="3">
        <f>'Risk Analysis - S18'!V1678</f>
        <v>0.76243657054960567</v>
      </c>
      <c r="AB1677" s="3">
        <f>'Risk Analysis - S20'!V1678</f>
        <v>2.888134639476291</v>
      </c>
    </row>
    <row r="1678" spans="24:28" x14ac:dyDescent="0.25">
      <c r="X1678" s="3">
        <v>1675</v>
      </c>
      <c r="Y1678" s="3">
        <f>'Risk Analysis - S01'!V1679</f>
        <v>0.36720407480931028</v>
      </c>
      <c r="Z1678" s="3">
        <f>'Risk Analysis - S10'!V1679</f>
        <v>1.8663406057177729</v>
      </c>
      <c r="AA1678" s="3">
        <f>'Risk Analysis - S18'!V1679</f>
        <v>1.2476335197730495</v>
      </c>
      <c r="AB1678" s="3">
        <f>'Risk Analysis - S20'!V1679</f>
        <v>10.561517020046059</v>
      </c>
    </row>
    <row r="1679" spans="24:28" x14ac:dyDescent="0.25">
      <c r="X1679" s="3">
        <v>1676</v>
      </c>
      <c r="Y1679" s="3">
        <f>'Risk Analysis - S01'!V1680</f>
        <v>0.28850948280466732</v>
      </c>
      <c r="Z1679" s="3">
        <f>'Risk Analysis - S10'!V1680</f>
        <v>1.091781419696533</v>
      </c>
      <c r="AA1679" s="3">
        <f>'Risk Analysis - S18'!V1680</f>
        <v>0.76808935260792055</v>
      </c>
      <c r="AB1679" s="3">
        <f>'Risk Analysis - S20'!V1680</f>
        <v>3.4826469563983613</v>
      </c>
    </row>
    <row r="1680" spans="24:28" x14ac:dyDescent="0.25">
      <c r="X1680" s="3">
        <v>1677</v>
      </c>
      <c r="Y1680" s="3">
        <f>'Risk Analysis - S01'!V1681</f>
        <v>0.21540520661754989</v>
      </c>
      <c r="Z1680" s="3">
        <f>'Risk Analysis - S10'!V1681</f>
        <v>0.39310580707212928</v>
      </c>
      <c r="AA1680" s="3">
        <f>'Risk Analysis - S18'!V1681</f>
        <v>0.37767961972288866</v>
      </c>
      <c r="AB1680" s="3">
        <f>'Risk Analysis - S20'!V1681</f>
        <v>0.99695495695981717</v>
      </c>
    </row>
    <row r="1681" spans="24:28" x14ac:dyDescent="0.25">
      <c r="X1681" s="3">
        <v>1678</v>
      </c>
      <c r="Y1681" s="3">
        <f>'Risk Analysis - S01'!V1682</f>
        <v>0.22554886464569773</v>
      </c>
      <c r="Z1681" s="3">
        <f>'Risk Analysis - S10'!V1682</f>
        <v>0.50241614804825485</v>
      </c>
      <c r="AA1681" s="3">
        <f>'Risk Analysis - S18'!V1682</f>
        <v>0.46449299143641132</v>
      </c>
      <c r="AB1681" s="3">
        <f>'Risk Analysis - S20'!V1682</f>
        <v>1.7290751384777086</v>
      </c>
    </row>
    <row r="1682" spans="24:28" x14ac:dyDescent="0.25">
      <c r="X1682" s="3">
        <v>1679</v>
      </c>
      <c r="Y1682" s="3">
        <f>'Risk Analysis - S01'!V1683</f>
        <v>0.22087980263883453</v>
      </c>
      <c r="Z1682" s="3">
        <f>'Risk Analysis - S10'!V1683</f>
        <v>0.44558423538457387</v>
      </c>
      <c r="AA1682" s="3">
        <f>'Risk Analysis - S18'!V1683</f>
        <v>0.40732920293929548</v>
      </c>
      <c r="AB1682" s="3">
        <f>'Risk Analysis - S20'!V1683</f>
        <v>1.1557038251117504</v>
      </c>
    </row>
    <row r="1683" spans="24:28" x14ac:dyDescent="0.25">
      <c r="X1683" s="3">
        <v>1680</v>
      </c>
      <c r="Y1683" s="3">
        <f>'Risk Analysis - S01'!V1684</f>
        <v>0.23372049158120792</v>
      </c>
      <c r="Z1683" s="3">
        <f>'Risk Analysis - S10'!V1684</f>
        <v>0.57079234407854262</v>
      </c>
      <c r="AA1683" s="3">
        <f>'Risk Analysis - S18'!V1684</f>
        <v>0.48246822105910397</v>
      </c>
      <c r="AB1683" s="3">
        <f>'Risk Analysis - S20'!V1684</f>
        <v>1.6288580892431557</v>
      </c>
    </row>
    <row r="1684" spans="24:28" x14ac:dyDescent="0.25">
      <c r="X1684" s="3">
        <v>1681</v>
      </c>
      <c r="Y1684" s="3">
        <f>'Risk Analysis - S01'!V1685</f>
        <v>0.31072068890282267</v>
      </c>
      <c r="Z1684" s="3">
        <f>'Risk Analysis - S10'!V1685</f>
        <v>1.280458454264489</v>
      </c>
      <c r="AA1684" s="3">
        <f>'Risk Analysis - S18'!V1685</f>
        <v>0.82440385510825931</v>
      </c>
      <c r="AB1684" s="3">
        <f>'Risk Analysis - S20'!V1685</f>
        <v>2.695893462199936</v>
      </c>
    </row>
    <row r="1685" spans="24:28" x14ac:dyDescent="0.25">
      <c r="X1685" s="3">
        <v>1682</v>
      </c>
      <c r="Y1685" s="3">
        <f>'Risk Analysis - S01'!V1686</f>
        <v>0.21331587878807062</v>
      </c>
      <c r="Z1685" s="3">
        <f>'Risk Analysis - S10'!V1686</f>
        <v>0.38824140513550448</v>
      </c>
      <c r="AA1685" s="3">
        <f>'Risk Analysis - S18'!V1686</f>
        <v>0.4063937305951007</v>
      </c>
      <c r="AB1685" s="3">
        <f>'Risk Analysis - S20'!V1686</f>
        <v>1.3803193012988961</v>
      </c>
    </row>
    <row r="1686" spans="24:28" x14ac:dyDescent="0.25">
      <c r="X1686" s="3">
        <v>1683</v>
      </c>
      <c r="Y1686" s="3">
        <f>'Risk Analysis - S01'!V1687</f>
        <v>0.27470815791304648</v>
      </c>
      <c r="Z1686" s="3">
        <f>'Risk Analysis - S10'!V1687</f>
        <v>0.95702285149964639</v>
      </c>
      <c r="AA1686" s="3">
        <f>'Risk Analysis - S18'!V1687</f>
        <v>0.68684487471631528</v>
      </c>
      <c r="AB1686" s="3">
        <f>'Risk Analysis - S20'!V1687</f>
        <v>2.7601661035524816</v>
      </c>
    </row>
    <row r="1687" spans="24:28" x14ac:dyDescent="0.25">
      <c r="X1687" s="3">
        <v>1684</v>
      </c>
      <c r="Y1687" s="3">
        <f>'Risk Analysis - S01'!V1688</f>
        <v>0.27875850211507908</v>
      </c>
      <c r="Z1687" s="3">
        <f>'Risk Analysis - S10'!V1688</f>
        <v>1.0043001736370594</v>
      </c>
      <c r="AA1687" s="3">
        <f>'Risk Analysis - S18'!V1688</f>
        <v>0.73109175076138078</v>
      </c>
      <c r="AB1687" s="3">
        <f>'Risk Analysis - S20'!V1688</f>
        <v>3.4681108645485024</v>
      </c>
    </row>
    <row r="1688" spans="24:28" x14ac:dyDescent="0.25">
      <c r="X1688" s="3">
        <v>1685</v>
      </c>
      <c r="Y1688" s="3">
        <f>'Risk Analysis - S01'!V1689</f>
        <v>0.37054290401101592</v>
      </c>
      <c r="Z1688" s="3">
        <f>'Risk Analysis - S10'!V1689</f>
        <v>1.8579236848155929</v>
      </c>
      <c r="AA1688" s="3">
        <f>'Risk Analysis - S18'!V1689</f>
        <v>1.1590066605065812</v>
      </c>
      <c r="AB1688" s="3">
        <f>'Risk Analysis - S20'!V1689</f>
        <v>5.5830259751762545</v>
      </c>
    </row>
    <row r="1689" spans="24:28" x14ac:dyDescent="0.25">
      <c r="X1689" s="3">
        <v>1686</v>
      </c>
      <c r="Y1689" s="3">
        <f>'Risk Analysis - S01'!V1690</f>
        <v>0.26878388100099915</v>
      </c>
      <c r="Z1689" s="3">
        <f>'Risk Analysis - S10'!V1690</f>
        <v>0.89219646476822223</v>
      </c>
      <c r="AA1689" s="3">
        <f>'Risk Analysis - S18'!V1690</f>
        <v>0.63354221881166206</v>
      </c>
      <c r="AB1689" s="3">
        <f>'Risk Analysis - S20'!V1690</f>
        <v>2.112013017046531</v>
      </c>
    </row>
    <row r="1690" spans="24:28" x14ac:dyDescent="0.25">
      <c r="X1690" s="3">
        <v>1687</v>
      </c>
      <c r="Y1690" s="3">
        <f>'Risk Analysis - S01'!V1691</f>
        <v>0.26516733882863297</v>
      </c>
      <c r="Z1690" s="3">
        <f>'Risk Analysis - S10'!V1691</f>
        <v>0.85086895551333819</v>
      </c>
      <c r="AA1690" s="3">
        <f>'Risk Analysis - S18'!V1691</f>
        <v>0.59637398913293216</v>
      </c>
      <c r="AB1690" s="3">
        <f>'Risk Analysis - S20'!V1691</f>
        <v>1.6900818558251791</v>
      </c>
    </row>
    <row r="1691" spans="24:28" x14ac:dyDescent="0.25">
      <c r="X1691" s="3">
        <v>1688</v>
      </c>
      <c r="Y1691" s="3">
        <f>'Risk Analysis - S01'!V1692</f>
        <v>0.366374839159467</v>
      </c>
      <c r="Z1691" s="3">
        <f>'Risk Analysis - S10'!V1692</f>
        <v>1.8607826135670509</v>
      </c>
      <c r="AA1691" s="3">
        <f>'Risk Analysis - S18'!V1692</f>
        <v>1.2494541657934102</v>
      </c>
      <c r="AB1691" s="3">
        <f>'Risk Analysis - S20'!V1692</f>
        <v>10.857517320048865</v>
      </c>
    </row>
    <row r="1692" spans="24:28" x14ac:dyDescent="0.25">
      <c r="X1692" s="3">
        <v>1689</v>
      </c>
      <c r="Y1692" s="3">
        <f>'Risk Analysis - S01'!V1693</f>
        <v>0.22516382401860044</v>
      </c>
      <c r="Z1692" s="3">
        <f>'Risk Analysis - S10'!V1693</f>
        <v>0.48540638424562799</v>
      </c>
      <c r="AA1692" s="3">
        <f>'Risk Analysis - S18'!V1693</f>
        <v>0.4272477206779402</v>
      </c>
      <c r="AB1692" s="3">
        <f>'Risk Analysis - S20'!V1693</f>
        <v>1.2435270154379847</v>
      </c>
    </row>
    <row r="1693" spans="24:28" x14ac:dyDescent="0.25">
      <c r="X1693" s="3">
        <v>1690</v>
      </c>
      <c r="Y1693" s="3">
        <f>'Risk Analysis - S01'!V1694</f>
        <v>0.27144292178187907</v>
      </c>
      <c r="Z1693" s="3">
        <f>'Risk Analysis - S10'!V1694</f>
        <v>0.94109815495330995</v>
      </c>
      <c r="AA1693" s="3">
        <f>'Risk Analysis - S18'!V1694</f>
        <v>0.70974940163192268</v>
      </c>
      <c r="AB1693" s="3">
        <f>'Risk Analysis - S20'!V1694</f>
        <v>3.6067079947149479</v>
      </c>
    </row>
    <row r="1694" spans="24:28" x14ac:dyDescent="0.25">
      <c r="X1694" s="3">
        <v>1691</v>
      </c>
      <c r="Y1694" s="3">
        <f>'Risk Analysis - S01'!V1695</f>
        <v>0.21518815809317482</v>
      </c>
      <c r="Z1694" s="3">
        <f>'Risk Analysis - S10'!V1695</f>
        <v>0.38983621974338117</v>
      </c>
      <c r="AA1694" s="3">
        <f>'Risk Analysis - S18'!V1695</f>
        <v>0.3733653123373028</v>
      </c>
      <c r="AB1694" s="3">
        <f>'Risk Analysis - S20'!V1695</f>
        <v>0.95970214151323852</v>
      </c>
    </row>
    <row r="1695" spans="24:28" x14ac:dyDescent="0.25">
      <c r="X1695" s="3">
        <v>1692</v>
      </c>
      <c r="Y1695" s="3">
        <f>'Risk Analysis - S01'!V1696</f>
        <v>0.25892219649065218</v>
      </c>
      <c r="Z1695" s="3">
        <f>'Risk Analysis - S10'!V1696</f>
        <v>0.80872336264837863</v>
      </c>
      <c r="AA1695" s="3">
        <f>'Risk Analysis - S18'!V1696</f>
        <v>0.60932741295420589</v>
      </c>
      <c r="AB1695" s="3">
        <f>'Risk Analysis - S20'!V1696</f>
        <v>2.3382820301038416</v>
      </c>
    </row>
    <row r="1696" spans="24:28" x14ac:dyDescent="0.25">
      <c r="X1696" s="3">
        <v>1693</v>
      </c>
      <c r="Y1696" s="3">
        <f>'Risk Analysis - S01'!V1697</f>
        <v>0.19742140669614933</v>
      </c>
      <c r="Z1696" s="3">
        <f>'Risk Analysis - S10'!V1697</f>
        <v>0.2327683789781064</v>
      </c>
      <c r="AA1696" s="3">
        <f>'Risk Analysis - S18'!V1697</f>
        <v>0.31209730333100122</v>
      </c>
      <c r="AB1696" s="3">
        <f>'Risk Analysis - S20'!V1697</f>
        <v>0.70717756775140161</v>
      </c>
    </row>
    <row r="1697" spans="24:28" x14ac:dyDescent="0.25">
      <c r="X1697" s="3">
        <v>1694</v>
      </c>
      <c r="Y1697" s="3">
        <f>'Risk Analysis - S01'!V1698</f>
        <v>0.2822419522394442</v>
      </c>
      <c r="Z1697" s="3">
        <f>'Risk Analysis - S10'!V1698</f>
        <v>1.0164737979419511</v>
      </c>
      <c r="AA1697" s="3">
        <f>'Risk Analysis - S18'!V1698</f>
        <v>0.69394474970324826</v>
      </c>
      <c r="AB1697" s="3">
        <f>'Risk Analysis - S20'!V1698</f>
        <v>2.2969779909310009</v>
      </c>
    </row>
    <row r="1698" spans="24:28" x14ac:dyDescent="0.25">
      <c r="X1698" s="3">
        <v>1695</v>
      </c>
      <c r="Y1698" s="3">
        <f>'Risk Analysis - S01'!V1699</f>
        <v>0.23601303678187072</v>
      </c>
      <c r="Z1698" s="3">
        <f>'Risk Analysis - S10'!V1699</f>
        <v>0.60177268284500596</v>
      </c>
      <c r="AA1698" s="3">
        <f>'Risk Analysis - S18'!V1699</f>
        <v>0.51865481400809033</v>
      </c>
      <c r="AB1698" s="3">
        <f>'Risk Analysis - S20'!V1699</f>
        <v>2.0907901729417673</v>
      </c>
    </row>
    <row r="1699" spans="24:28" x14ac:dyDescent="0.25">
      <c r="X1699" s="3">
        <v>1696</v>
      </c>
      <c r="Y1699" s="3">
        <f>'Risk Analysis - S01'!V1700</f>
        <v>0.26505313485833004</v>
      </c>
      <c r="Z1699" s="3">
        <f>'Risk Analysis - S10'!V1700</f>
        <v>0.86114191480343538</v>
      </c>
      <c r="AA1699" s="3">
        <f>'Risk Analysis - S18'!V1700</f>
        <v>0.62576467453635243</v>
      </c>
      <c r="AB1699" s="3">
        <f>'Risk Analysis - S20'!V1700</f>
        <v>2.2274439156252379</v>
      </c>
    </row>
    <row r="1700" spans="24:28" x14ac:dyDescent="0.25">
      <c r="X1700" s="3">
        <v>1697</v>
      </c>
      <c r="Y1700" s="3">
        <f>'Risk Analysis - S01'!V1701</f>
        <v>0.2481070817758618</v>
      </c>
      <c r="Z1700" s="3">
        <f>'Risk Analysis - S10'!V1701</f>
        <v>0.70370755489341741</v>
      </c>
      <c r="AA1700" s="3">
        <f>'Risk Analysis - S18'!V1701</f>
        <v>0.54720590559821258</v>
      </c>
      <c r="AB1700" s="3">
        <f>'Risk Analysis - S20'!V1701</f>
        <v>1.8978047983861199</v>
      </c>
    </row>
    <row r="1701" spans="24:28" x14ac:dyDescent="0.25">
      <c r="X1701" s="3">
        <v>1698</v>
      </c>
      <c r="Y1701" s="3">
        <f>'Risk Analysis - S01'!V1702</f>
        <v>0.31419266566647464</v>
      </c>
      <c r="Z1701" s="3">
        <f>'Risk Analysis - S10'!V1702</f>
        <v>1.3273012098557018</v>
      </c>
      <c r="AA1701" s="3">
        <f>'Risk Analysis - S18'!V1702</f>
        <v>0.87900691599641123</v>
      </c>
      <c r="AB1701" s="3">
        <f>'Risk Analysis - S20'!V1702</f>
        <v>3.8003498626530785</v>
      </c>
    </row>
    <row r="1702" spans="24:28" x14ac:dyDescent="0.25">
      <c r="X1702" s="3">
        <v>1699</v>
      </c>
      <c r="Y1702" s="3">
        <f>'Risk Analysis - S01'!V1703</f>
        <v>0.23679535333072099</v>
      </c>
      <c r="Z1702" s="3">
        <f>'Risk Analysis - S10'!V1703</f>
        <v>0.59630850759783793</v>
      </c>
      <c r="AA1702" s="3">
        <f>'Risk Analysis - S18'!V1703</f>
        <v>0.48867031500693886</v>
      </c>
      <c r="AB1702" s="3">
        <f>'Risk Analysis - S20'!V1703</f>
        <v>1.5758361767232991</v>
      </c>
    </row>
    <row r="1703" spans="24:28" x14ac:dyDescent="0.25">
      <c r="X1703" s="3">
        <v>1700</v>
      </c>
      <c r="Y1703" s="3">
        <f>'Risk Analysis - S01'!V1704</f>
        <v>0.29681932755577267</v>
      </c>
      <c r="Z1703" s="3">
        <f>'Risk Analysis - S10'!V1704</f>
        <v>1.1784474296285454</v>
      </c>
      <c r="AA1703" s="3">
        <f>'Risk Analysis - S18'!V1704</f>
        <v>0.83159817187811802</v>
      </c>
      <c r="AB1703" s="3">
        <f>'Risk Analysis - S20'!V1704</f>
        <v>4.4032383442041816</v>
      </c>
    </row>
    <row r="1704" spans="24:28" x14ac:dyDescent="0.25">
      <c r="X1704" s="3">
        <v>1701</v>
      </c>
      <c r="Y1704" s="3">
        <f>'Risk Analysis - S01'!V1705</f>
        <v>0.30942120034819698</v>
      </c>
      <c r="Z1704" s="3">
        <f>'Risk Analysis - S10'!V1705</f>
        <v>1.2770777669113897</v>
      </c>
      <c r="AA1704" s="3">
        <f>'Risk Analysis - S18'!V1705</f>
        <v>0.84132534314338636</v>
      </c>
      <c r="AB1704" s="3">
        <f>'Risk Analysis - S20'!V1705</f>
        <v>3.2699540550500612</v>
      </c>
    </row>
    <row r="1705" spans="24:28" x14ac:dyDescent="0.25">
      <c r="X1705" s="3">
        <v>1702</v>
      </c>
      <c r="Y1705" s="3">
        <f>'Risk Analysis - S01'!V1706</f>
        <v>0.22166931947651081</v>
      </c>
      <c r="Z1705" s="3">
        <f>'Risk Analysis - S10'!V1706</f>
        <v>0.46578506165186218</v>
      </c>
      <c r="AA1705" s="3">
        <f>'Risk Analysis - S18'!V1706</f>
        <v>0.44495366141274922</v>
      </c>
      <c r="AB1705" s="3">
        <f>'Risk Analysis - S20'!V1706</f>
        <v>1.6048303978302185</v>
      </c>
    </row>
    <row r="1706" spans="24:28" x14ac:dyDescent="0.25">
      <c r="X1706" s="3">
        <v>1703</v>
      </c>
      <c r="Y1706" s="3">
        <f>'Risk Analysis - S01'!V1707</f>
        <v>0.23813075861693517</v>
      </c>
      <c r="Z1706" s="3">
        <f>'Risk Analysis - S10'!V1707</f>
        <v>0.61528072501976705</v>
      </c>
      <c r="AA1706" s="3">
        <f>'Risk Analysis - S18'!V1707</f>
        <v>0.5121940160146019</v>
      </c>
      <c r="AB1706" s="3">
        <f>'Risk Analysis - S20'!V1707</f>
        <v>1.869681199036485</v>
      </c>
    </row>
    <row r="1707" spans="24:28" x14ac:dyDescent="0.25">
      <c r="X1707" s="3">
        <v>1704</v>
      </c>
      <c r="Y1707" s="3">
        <f>'Risk Analysis - S01'!V1708</f>
        <v>0.19366399041001961</v>
      </c>
      <c r="Z1707" s="3">
        <f>'Risk Analysis - S10'!V1708</f>
        <v>0.20526042228297872</v>
      </c>
      <c r="AA1707" s="3">
        <f>'Risk Analysis - S18'!V1708</f>
        <v>0.31421274352112721</v>
      </c>
      <c r="AB1707" s="3">
        <f>'Risk Analysis - S20'!V1708</f>
        <v>0.72482889593667976</v>
      </c>
    </row>
    <row r="1708" spans="24:28" x14ac:dyDescent="0.25">
      <c r="X1708" s="3">
        <v>1705</v>
      </c>
      <c r="Y1708" s="3">
        <f>'Risk Analysis - S01'!V1709</f>
        <v>0.2596719284783367</v>
      </c>
      <c r="Z1708" s="3">
        <f>'Risk Analysis - S10'!V1709</f>
        <v>0.83404674106507837</v>
      </c>
      <c r="AA1708" s="3">
        <f>'Risk Analysis - S18'!V1709</f>
        <v>0.66126601994813483</v>
      </c>
      <c r="AB1708" s="3">
        <f>'Risk Analysis - S20'!V1709</f>
        <v>3.4305719210037546</v>
      </c>
    </row>
    <row r="1709" spans="24:28" x14ac:dyDescent="0.25">
      <c r="X1709" s="3">
        <v>1706</v>
      </c>
      <c r="Y1709" s="3">
        <f>'Risk Analysis - S01'!V1710</f>
        <v>0.24213318446179019</v>
      </c>
      <c r="Z1709" s="3">
        <f>'Risk Analysis - S10'!V1710</f>
        <v>0.65001328550313597</v>
      </c>
      <c r="AA1709" s="3">
        <f>'Risk Analysis - S18'!V1710</f>
        <v>0.52427746875788694</v>
      </c>
      <c r="AB1709" s="3">
        <f>'Risk Analysis - S20'!V1710</f>
        <v>1.8529211391422828</v>
      </c>
    </row>
    <row r="1710" spans="24:28" x14ac:dyDescent="0.25">
      <c r="X1710" s="3">
        <v>1707</v>
      </c>
      <c r="Y1710" s="3">
        <f>'Risk Analysis - S01'!V1711</f>
        <v>0.2269034015469846</v>
      </c>
      <c r="Z1710" s="3">
        <f>'Risk Analysis - S10'!V1711</f>
        <v>0.51617598605834125</v>
      </c>
      <c r="AA1710" s="3">
        <f>'Risk Analysis - S18'!V1711</f>
        <v>0.4738761924668069</v>
      </c>
      <c r="AB1710" s="3">
        <f>'Risk Analysis - S20'!V1711</f>
        <v>1.8118237628243654</v>
      </c>
    </row>
    <row r="1711" spans="24:28" x14ac:dyDescent="0.25">
      <c r="X1711" s="3">
        <v>1708</v>
      </c>
      <c r="Y1711" s="3">
        <f>'Risk Analysis - S01'!V1712</f>
        <v>0.3112126696096329</v>
      </c>
      <c r="Z1711" s="3">
        <f>'Risk Analysis - S10'!V1712</f>
        <v>1.3157192178061847</v>
      </c>
      <c r="AA1711" s="3">
        <f>'Risk Analysis - S18'!V1712</f>
        <v>0.90770234677691319</v>
      </c>
      <c r="AB1711" s="3">
        <f>'Risk Analysis - S20'!V1712</f>
        <v>5.0923470771930974</v>
      </c>
    </row>
    <row r="1712" spans="24:28" x14ac:dyDescent="0.25">
      <c r="X1712" s="3">
        <v>1709</v>
      </c>
      <c r="Y1712" s="3">
        <f>'Risk Analysis - S01'!V1713</f>
        <v>0.36216658607355517</v>
      </c>
      <c r="Z1712" s="3">
        <f>'Risk Analysis - S10'!V1713</f>
        <v>1.7818317969465327</v>
      </c>
      <c r="AA1712" s="3">
        <f>'Risk Analysis - S18'!V1713</f>
        <v>1.1247342192914336</v>
      </c>
      <c r="AB1712" s="3">
        <f>'Risk Analysis - S20'!V1713</f>
        <v>5.5951039014015604</v>
      </c>
    </row>
    <row r="1713" spans="24:28" x14ac:dyDescent="0.25">
      <c r="X1713" s="3">
        <v>1710</v>
      </c>
      <c r="Y1713" s="3">
        <f>'Risk Analysis - S01'!V1714</f>
        <v>0.31927939307562719</v>
      </c>
      <c r="Z1713" s="3">
        <f>'Risk Analysis - S10'!V1714</f>
        <v>1.3747166268001059</v>
      </c>
      <c r="AA1713" s="3">
        <f>'Risk Analysis - S18'!V1714</f>
        <v>0.90300530188924677</v>
      </c>
      <c r="AB1713" s="3">
        <f>'Risk Analysis - S20'!V1714</f>
        <v>3.9138472029375095</v>
      </c>
    </row>
    <row r="1714" spans="24:28" x14ac:dyDescent="0.25">
      <c r="X1714" s="3">
        <v>1711</v>
      </c>
      <c r="Y1714" s="3">
        <f>'Risk Analysis - S01'!V1715</f>
        <v>0.29905322062223738</v>
      </c>
      <c r="Z1714" s="3">
        <f>'Risk Analysis - S10'!V1715</f>
        <v>1.1807220007062234</v>
      </c>
      <c r="AA1714" s="3">
        <f>'Risk Analysis - S18'!V1715</f>
        <v>0.79317193829734567</v>
      </c>
      <c r="AB1714" s="3">
        <f>'Risk Analysis - S20'!V1715</f>
        <v>3.0796812211644893</v>
      </c>
    </row>
    <row r="1715" spans="24:28" x14ac:dyDescent="0.25">
      <c r="X1715" s="3">
        <v>1712</v>
      </c>
      <c r="Y1715" s="3">
        <f>'Risk Analysis - S01'!V1716</f>
        <v>0.24172839593138107</v>
      </c>
      <c r="Z1715" s="3">
        <f>'Risk Analysis - S10'!V1716</f>
        <v>0.64920032237997449</v>
      </c>
      <c r="AA1715" s="3">
        <f>'Risk Analysis - S18'!V1716</f>
        <v>0.53018235668123181</v>
      </c>
      <c r="AB1715" s="3">
        <f>'Risk Analysis - S20'!V1716</f>
        <v>1.9729129900516091</v>
      </c>
    </row>
    <row r="1716" spans="24:28" x14ac:dyDescent="0.25">
      <c r="X1716" s="3">
        <v>1713</v>
      </c>
      <c r="Y1716" s="3">
        <f>'Risk Analysis - S01'!V1717</f>
        <v>0.26799052946809465</v>
      </c>
      <c r="Z1716" s="3">
        <f>'Risk Analysis - S10'!V1717</f>
        <v>0.88441886915133106</v>
      </c>
      <c r="AA1716" s="3">
        <f>'Risk Analysis - S18'!V1717</f>
        <v>0.62878969531579609</v>
      </c>
      <c r="AB1716" s="3">
        <f>'Risk Analysis - S20'!V1717</f>
        <v>2.0780490789682053</v>
      </c>
    </row>
    <row r="1717" spans="24:28" x14ac:dyDescent="0.25">
      <c r="X1717" s="3">
        <v>1714</v>
      </c>
      <c r="Y1717" s="3">
        <f>'Risk Analysis - S01'!V1718</f>
        <v>0.23197055060245958</v>
      </c>
      <c r="Z1717" s="3">
        <f>'Risk Analysis - S10'!V1718</f>
        <v>0.54403819010371568</v>
      </c>
      <c r="AA1717" s="3">
        <f>'Risk Analysis - S18'!V1718</f>
        <v>0.44664611663642328</v>
      </c>
      <c r="AB1717" s="3">
        <f>'Risk Analysis - S20'!V1718</f>
        <v>1.2242797356745445</v>
      </c>
    </row>
    <row r="1718" spans="24:28" x14ac:dyDescent="0.25">
      <c r="X1718" s="3">
        <v>1715</v>
      </c>
      <c r="Y1718" s="3">
        <f>'Risk Analysis - S01'!V1719</f>
        <v>0.21781697233076214</v>
      </c>
      <c r="Z1718" s="3">
        <f>'Risk Analysis - S10'!V1719</f>
        <v>0.42370328568414017</v>
      </c>
      <c r="AA1718" s="3">
        <f>'Risk Analysis - S18'!V1719</f>
        <v>0.41048428846907348</v>
      </c>
      <c r="AB1718" s="3">
        <f>'Risk Analysis - S20'!V1719</f>
        <v>1.2900936355030417</v>
      </c>
    </row>
    <row r="1719" spans="24:28" x14ac:dyDescent="0.25">
      <c r="X1719" s="3">
        <v>1716</v>
      </c>
      <c r="Y1719" s="3">
        <f>'Risk Analysis - S01'!V1720</f>
        <v>0.21247115993193663</v>
      </c>
      <c r="Z1719" s="3">
        <f>'Risk Analysis - S10'!V1720</f>
        <v>0.3638472320234446</v>
      </c>
      <c r="AA1719" s="3">
        <f>'Risk Analysis - S18'!V1720</f>
        <v>0.35879733315049861</v>
      </c>
      <c r="AB1719" s="3">
        <f>'Risk Analysis - S20'!V1720</f>
        <v>0.8857786319365657</v>
      </c>
    </row>
    <row r="1720" spans="24:28" x14ac:dyDescent="0.25">
      <c r="X1720" s="3">
        <v>1717</v>
      </c>
      <c r="Y1720" s="3">
        <f>'Risk Analysis - S01'!V1721</f>
        <v>0.30116524307423448</v>
      </c>
      <c r="Z1720" s="3">
        <f>'Risk Analysis - S10'!V1721</f>
        <v>1.2117158670510426</v>
      </c>
      <c r="AA1720" s="3">
        <f>'Risk Analysis - S18'!V1721</f>
        <v>0.83298473171052267</v>
      </c>
      <c r="AB1720" s="3">
        <f>'Risk Analysis - S20'!V1721</f>
        <v>3.9445227515153918</v>
      </c>
    </row>
    <row r="1721" spans="24:28" x14ac:dyDescent="0.25">
      <c r="X1721" s="3">
        <v>1718</v>
      </c>
      <c r="Y1721" s="3">
        <f>'Risk Analysis - S01'!V1722</f>
        <v>0.25089271647595557</v>
      </c>
      <c r="Z1721" s="3">
        <f>'Risk Analysis - S10'!V1722</f>
        <v>0.73436918603595314</v>
      </c>
      <c r="AA1721" s="3">
        <f>'Risk Analysis - S18'!V1722</f>
        <v>0.57274389796048675</v>
      </c>
      <c r="AB1721" s="3">
        <f>'Risk Analysis - S20'!V1722</f>
        <v>2.1778970126623123</v>
      </c>
    </row>
    <row r="1722" spans="24:28" x14ac:dyDescent="0.25">
      <c r="X1722" s="3">
        <v>1719</v>
      </c>
      <c r="Y1722" s="3">
        <f>'Risk Analysis - S01'!V1723</f>
        <v>0.27711043609973124</v>
      </c>
      <c r="Z1722" s="3">
        <f>'Risk Analysis - S10'!V1723</f>
        <v>0.97478593850376627</v>
      </c>
      <c r="AA1722" s="3">
        <f>'Risk Analysis - S18'!V1723</f>
        <v>0.68595716964066555</v>
      </c>
      <c r="AB1722" s="3">
        <f>'Risk Analysis - S20'!V1723</f>
        <v>2.5425671486428412</v>
      </c>
    </row>
    <row r="1723" spans="24:28" x14ac:dyDescent="0.25">
      <c r="X1723" s="3">
        <v>1720</v>
      </c>
      <c r="Y1723" s="3">
        <f>'Risk Analysis - S01'!V1724</f>
        <v>0.21760306462488932</v>
      </c>
      <c r="Z1723" s="3">
        <f>'Risk Analysis - S10'!V1724</f>
        <v>0.41039317200957265</v>
      </c>
      <c r="AA1723" s="3">
        <f>'Risk Analysis - S18'!V1724</f>
        <v>0.37960186716843397</v>
      </c>
      <c r="AB1723" s="3">
        <f>'Risk Analysis - S20'!V1724</f>
        <v>0.95847609530114297</v>
      </c>
    </row>
    <row r="1724" spans="24:28" x14ac:dyDescent="0.25">
      <c r="X1724" s="3">
        <v>1721</v>
      </c>
      <c r="Y1724" s="3">
        <f>'Risk Analysis - S01'!V1725</f>
        <v>0.21064342544735834</v>
      </c>
      <c r="Z1724" s="3">
        <f>'Risk Analysis - S10'!V1725</f>
        <v>0.35669533578843921</v>
      </c>
      <c r="AA1724" s="3">
        <f>'Risk Analysis - S18'!V1725</f>
        <v>0.37626983029317568</v>
      </c>
      <c r="AB1724" s="3">
        <f>'Risk Analysis - S20'!V1725</f>
        <v>1.1020571477395724</v>
      </c>
    </row>
    <row r="1725" spans="24:28" x14ac:dyDescent="0.25">
      <c r="X1725" s="3">
        <v>1722</v>
      </c>
      <c r="Y1725" s="3">
        <f>'Risk Analysis - S01'!V1726</f>
        <v>0.21942849954360522</v>
      </c>
      <c r="Z1725" s="3">
        <f>'Risk Analysis - S10'!V1726</f>
        <v>0.43625764194454203</v>
      </c>
      <c r="AA1725" s="3">
        <f>'Risk Analysis - S18'!V1726</f>
        <v>0.41157379557348034</v>
      </c>
      <c r="AB1725" s="3">
        <f>'Risk Analysis - S20'!V1726</f>
        <v>1.2512943817910946</v>
      </c>
    </row>
    <row r="1726" spans="24:28" x14ac:dyDescent="0.25">
      <c r="X1726" s="3">
        <v>1723</v>
      </c>
      <c r="Y1726" s="3">
        <f>'Risk Analysis - S01'!V1727</f>
        <v>0.33581077643762774</v>
      </c>
      <c r="Z1726" s="3">
        <f>'Risk Analysis - S10'!V1727</f>
        <v>1.5217645143431926</v>
      </c>
      <c r="AA1726" s="3">
        <f>'Risk Analysis - S18'!V1727</f>
        <v>0.96239270740116856</v>
      </c>
      <c r="AB1726" s="3">
        <f>'Risk Analysis - S20'!V1727</f>
        <v>3.6837558534240173</v>
      </c>
    </row>
    <row r="1727" spans="24:28" x14ac:dyDescent="0.25">
      <c r="X1727" s="3">
        <v>1724</v>
      </c>
      <c r="Y1727" s="3">
        <f>'Risk Analysis - S01'!V1728</f>
        <v>0.24931193321029418</v>
      </c>
      <c r="Z1727" s="3">
        <f>'Risk Analysis - S10'!V1728</f>
        <v>0.71535720661899505</v>
      </c>
      <c r="AA1727" s="3">
        <f>'Risk Analysis - S18'!V1728</f>
        <v>0.55399565181894939</v>
      </c>
      <c r="AB1727" s="3">
        <f>'Risk Analysis - S20'!V1728</f>
        <v>1.9424070305210481</v>
      </c>
    </row>
    <row r="1728" spans="24:28" x14ac:dyDescent="0.25">
      <c r="X1728" s="3">
        <v>1725</v>
      </c>
      <c r="Y1728" s="3">
        <f>'Risk Analysis - S01'!V1729</f>
        <v>0.47387196660308728</v>
      </c>
      <c r="Z1728" s="3">
        <f>'Risk Analysis - S10'!V1729</f>
        <v>2.8445272809432049</v>
      </c>
      <c r="AA1728" s="3">
        <f>'Risk Analysis - S18'!V1729</f>
        <v>1.708354791291238</v>
      </c>
      <c r="AB1728" s="3">
        <f>'Risk Analysis - S20'!V1729</f>
        <v>11.812191594794868</v>
      </c>
    </row>
    <row r="1729" spans="24:28" x14ac:dyDescent="0.25">
      <c r="X1729" s="3">
        <v>1726</v>
      </c>
      <c r="Y1729" s="3">
        <f>'Risk Analysis - S01'!V1730</f>
        <v>0.26583945470566889</v>
      </c>
      <c r="Z1729" s="3">
        <f>'Risk Analysis - S10'!V1730</f>
        <v>0.8661480762605217</v>
      </c>
      <c r="AA1729" s="3">
        <f>'Risk Analysis - S18'!V1730</f>
        <v>0.62334083902301496</v>
      </c>
      <c r="AB1729" s="3">
        <f>'Risk Analysis - S20'!V1730</f>
        <v>2.1257228232176431</v>
      </c>
    </row>
    <row r="1730" spans="24:28" x14ac:dyDescent="0.25">
      <c r="X1730" s="3">
        <v>1727</v>
      </c>
      <c r="Y1730" s="3">
        <f>'Risk Analysis - S01'!V1731</f>
        <v>0.29712976500347088</v>
      </c>
      <c r="Z1730" s="3">
        <f>'Risk Analysis - S10'!V1731</f>
        <v>1.1677095456332343</v>
      </c>
      <c r="AA1730" s="3">
        <f>'Risk Analysis - S18'!V1731</f>
        <v>0.79707718105210557</v>
      </c>
      <c r="AB1730" s="3">
        <f>'Risk Analysis - S20'!V1731</f>
        <v>3.3763379877593045</v>
      </c>
    </row>
    <row r="1731" spans="24:28" x14ac:dyDescent="0.25">
      <c r="X1731" s="3">
        <v>1728</v>
      </c>
      <c r="Y1731" s="3">
        <f>'Risk Analysis - S01'!V1732</f>
        <v>0.26810438397024683</v>
      </c>
      <c r="Z1731" s="3">
        <f>'Risk Analysis - S10'!V1732</f>
        <v>0.89549735594653002</v>
      </c>
      <c r="AA1731" s="3">
        <f>'Risk Analysis - S18'!V1732</f>
        <v>0.65577091887975392</v>
      </c>
      <c r="AB1731" s="3">
        <f>'Risk Analysis - S20'!V1732</f>
        <v>2.6117476885757744</v>
      </c>
    </row>
    <row r="1732" spans="24:28" x14ac:dyDescent="0.25">
      <c r="X1732" s="3">
        <v>1729</v>
      </c>
      <c r="Y1732" s="3">
        <f>'Risk Analysis - S01'!V1733</f>
        <v>0.25659651859681293</v>
      </c>
      <c r="Z1732" s="3">
        <f>'Risk Analysis - S10'!V1733</f>
        <v>0.78741986635297812</v>
      </c>
      <c r="AA1732" s="3">
        <f>'Risk Analysis - S18'!V1733</f>
        <v>0.59934537763980256</v>
      </c>
      <c r="AB1732" s="3">
        <f>'Risk Analysis - S20'!V1733</f>
        <v>2.3043166849952716</v>
      </c>
    </row>
    <row r="1733" spans="24:28" x14ac:dyDescent="0.25">
      <c r="X1733" s="3">
        <v>1730</v>
      </c>
      <c r="Y1733" s="3">
        <f>'Risk Analysis - S01'!V1734</f>
        <v>0.33251433501681071</v>
      </c>
      <c r="Z1733" s="3">
        <f>'Risk Analysis - S10'!V1734</f>
        <v>1.5096014103371955</v>
      </c>
      <c r="AA1733" s="3">
        <f>'Risk Analysis - S18'!V1734</f>
        <v>0.99584798940829922</v>
      </c>
      <c r="AB1733" s="3">
        <f>'Risk Analysis - S20'!V1734</f>
        <v>5.2558060202082846</v>
      </c>
    </row>
    <row r="1734" spans="24:28" x14ac:dyDescent="0.25">
      <c r="X1734" s="3">
        <v>1731</v>
      </c>
      <c r="Y1734" s="3">
        <f>'Risk Analysis - S01'!V1735</f>
        <v>0.22282937457550425</v>
      </c>
      <c r="Z1734" s="3">
        <f>'Risk Analysis - S10'!V1735</f>
        <v>0.46736533847600542</v>
      </c>
      <c r="AA1734" s="3">
        <f>'Risk Analysis - S18'!V1735</f>
        <v>0.4260525787073946</v>
      </c>
      <c r="AB1734" s="3">
        <f>'Risk Analysis - S20'!V1735</f>
        <v>1.3116176952736602</v>
      </c>
    </row>
    <row r="1735" spans="24:28" x14ac:dyDescent="0.25">
      <c r="X1735" s="3">
        <v>1732</v>
      </c>
      <c r="Y1735" s="3">
        <f>'Risk Analysis - S01'!V1736</f>
        <v>0.23716337337342808</v>
      </c>
      <c r="Z1735" s="3">
        <f>'Risk Analysis - S10'!V1736</f>
        <v>0.60380429751447562</v>
      </c>
      <c r="AA1735" s="3">
        <f>'Risk Analysis - S18'!V1736</f>
        <v>0.50113849806929023</v>
      </c>
      <c r="AB1735" s="3">
        <f>'Risk Analysis - S20'!V1736</f>
        <v>1.7443321719266687</v>
      </c>
    </row>
    <row r="1736" spans="24:28" x14ac:dyDescent="0.25">
      <c r="X1736" s="3">
        <v>1733</v>
      </c>
      <c r="Y1736" s="3">
        <f>'Risk Analysis - S01'!V1737</f>
        <v>0.27801436712817945</v>
      </c>
      <c r="Z1736" s="3">
        <f>'Risk Analysis - S10'!V1737</f>
        <v>0.99338435680887638</v>
      </c>
      <c r="AA1736" s="3">
        <f>'Risk Analysis - S18'!V1737</f>
        <v>0.71707585588682854</v>
      </c>
      <c r="AB1736" s="3">
        <f>'Risk Analysis - S20'!V1737</f>
        <v>3.1833075379924756</v>
      </c>
    </row>
    <row r="1737" spans="24:28" x14ac:dyDescent="0.25">
      <c r="X1737" s="3">
        <v>1734</v>
      </c>
      <c r="Y1737" s="3">
        <f>'Risk Analysis - S01'!V1738</f>
        <v>0.28508311373110506</v>
      </c>
      <c r="Z1737" s="3">
        <f>'Risk Analysis - S10'!V1738</f>
        <v>1.0386911537962267</v>
      </c>
      <c r="AA1737" s="3">
        <f>'Risk Analysis - S18'!V1738</f>
        <v>0.6960865915075316</v>
      </c>
      <c r="AB1737" s="3">
        <f>'Risk Analysis - S20'!V1738</f>
        <v>2.1137893323197323</v>
      </c>
    </row>
    <row r="1738" spans="24:28" x14ac:dyDescent="0.25">
      <c r="X1738" s="3">
        <v>1735</v>
      </c>
      <c r="Y1738" s="3">
        <f>'Risk Analysis - S01'!V1739</f>
        <v>0.26312342408083034</v>
      </c>
      <c r="Z1738" s="3">
        <f>'Risk Analysis - S10'!V1739</f>
        <v>0.85140732225053017</v>
      </c>
      <c r="AA1738" s="3">
        <f>'Risk Analysis - S18'!V1739</f>
        <v>0.63844744673391951</v>
      </c>
      <c r="AB1738" s="3">
        <f>'Risk Analysis - S20'!V1739</f>
        <v>2.6264008903657357</v>
      </c>
    </row>
    <row r="1739" spans="24:28" x14ac:dyDescent="0.25">
      <c r="X1739" s="3">
        <v>1736</v>
      </c>
      <c r="Y1739" s="3">
        <f>'Risk Analysis - S01'!V1740</f>
        <v>0.2637959999542614</v>
      </c>
      <c r="Z1739" s="3">
        <f>'Risk Analysis - S10'!V1740</f>
        <v>0.84964771830376118</v>
      </c>
      <c r="AA1739" s="3">
        <f>'Risk Analysis - S18'!V1740</f>
        <v>0.62042519622450343</v>
      </c>
      <c r="AB1739" s="3">
        <f>'Risk Analysis - S20'!V1740</f>
        <v>2.2130378370463406</v>
      </c>
    </row>
    <row r="1740" spans="24:28" x14ac:dyDescent="0.25">
      <c r="X1740" s="3">
        <v>1737</v>
      </c>
      <c r="Y1740" s="3">
        <f>'Risk Analysis - S01'!V1741</f>
        <v>0.28577980562527361</v>
      </c>
      <c r="Z1740" s="3">
        <f>'Risk Analysis - S10'!V1741</f>
        <v>1.0600722793431538</v>
      </c>
      <c r="AA1740" s="3">
        <f>'Risk Analysis - S18'!V1741</f>
        <v>0.73867311460384555</v>
      </c>
      <c r="AB1740" s="3">
        <f>'Risk Analysis - S20'!V1741</f>
        <v>2.9986143654049218</v>
      </c>
    </row>
    <row r="1741" spans="24:28" x14ac:dyDescent="0.25">
      <c r="X1741" s="3">
        <v>1738</v>
      </c>
      <c r="Y1741" s="3">
        <f>'Risk Analysis - S01'!V1742</f>
        <v>0.30206135899239756</v>
      </c>
      <c r="Z1741" s="3">
        <f>'Risk Analysis - S10'!V1742</f>
        <v>1.1946340252650789</v>
      </c>
      <c r="AA1741" s="3">
        <f>'Risk Analysis - S18'!V1742</f>
        <v>0.77006774752576068</v>
      </c>
      <c r="AB1741" s="3">
        <f>'Risk Analysis - S20'!V1742</f>
        <v>2.2427638541064456</v>
      </c>
    </row>
    <row r="1742" spans="24:28" x14ac:dyDescent="0.25">
      <c r="X1742" s="3">
        <v>1739</v>
      </c>
      <c r="Y1742" s="3">
        <f>'Risk Analysis - S01'!V1743</f>
        <v>0.22144275184630954</v>
      </c>
      <c r="Z1742" s="3">
        <f>'Risk Analysis - S10'!V1743</f>
        <v>0.45940522293166097</v>
      </c>
      <c r="AA1742" s="3">
        <f>'Risk Analysis - S18'!V1743</f>
        <v>0.43261803620202938</v>
      </c>
      <c r="AB1742" s="3">
        <f>'Risk Analysis - S20'!V1743</f>
        <v>1.4451399629529089</v>
      </c>
    </row>
    <row r="1743" spans="24:28" x14ac:dyDescent="0.25">
      <c r="X1743" s="3">
        <v>1740</v>
      </c>
      <c r="Y1743" s="3">
        <f>'Risk Analysis - S01'!V1744</f>
        <v>0.20614170902331186</v>
      </c>
      <c r="Z1743" s="3">
        <f>'Risk Analysis - S10'!V1744</f>
        <v>0.31766357849194804</v>
      </c>
      <c r="AA1743" s="3">
        <f>'Risk Analysis - S18'!V1744</f>
        <v>0.36276766462436388</v>
      </c>
      <c r="AB1743" s="3">
        <f>'Risk Analysis - S20'!V1744</f>
        <v>1.0597211421301498</v>
      </c>
    </row>
    <row r="1744" spans="24:28" x14ac:dyDescent="0.25">
      <c r="X1744" s="3">
        <v>1741</v>
      </c>
      <c r="Y1744" s="3">
        <f>'Risk Analysis - S01'!V1745</f>
        <v>0.24020037392651508</v>
      </c>
      <c r="Z1744" s="3">
        <f>'Risk Analysis - S10'!V1745</f>
        <v>0.63100258276064414</v>
      </c>
      <c r="AA1744" s="3">
        <f>'Risk Analysis - S18'!V1745</f>
        <v>0.51253420464995114</v>
      </c>
      <c r="AB1744" s="3">
        <f>'Risk Analysis - S20'!V1745</f>
        <v>1.7675522652489601</v>
      </c>
    </row>
    <row r="1745" spans="24:28" x14ac:dyDescent="0.25">
      <c r="X1745" s="3">
        <v>1742</v>
      </c>
      <c r="Y1745" s="3">
        <f>'Risk Analysis - S01'!V1746</f>
        <v>0.39348051154868235</v>
      </c>
      <c r="Z1745" s="3">
        <f>'Risk Analysis - S10'!V1746</f>
        <v>2.0738684928128581</v>
      </c>
      <c r="AA1745" s="3">
        <f>'Risk Analysis - S18'!V1746</f>
        <v>1.2728567430836359</v>
      </c>
      <c r="AB1745" s="3">
        <f>'Risk Analysis - S20'!V1746</f>
        <v>6.3645922319904011</v>
      </c>
    </row>
    <row r="1746" spans="24:28" x14ac:dyDescent="0.25">
      <c r="X1746" s="3">
        <v>1743</v>
      </c>
      <c r="Y1746" s="3">
        <f>'Risk Analysis - S01'!V1747</f>
        <v>0.32047119774241983</v>
      </c>
      <c r="Z1746" s="3">
        <f>'Risk Analysis - S10'!V1747</f>
        <v>1.3923051478256199</v>
      </c>
      <c r="AA1746" s="3">
        <f>'Risk Analysis - S18'!V1747</f>
        <v>0.92573236012441895</v>
      </c>
      <c r="AB1746" s="3">
        <f>'Risk Analysis - S20'!V1747</f>
        <v>4.4818055606249922</v>
      </c>
    </row>
    <row r="1747" spans="24:28" x14ac:dyDescent="0.25">
      <c r="X1747" s="3">
        <v>1744</v>
      </c>
      <c r="Y1747" s="3">
        <f>'Risk Analysis - S01'!V1748</f>
        <v>0.25970029816798057</v>
      </c>
      <c r="Z1747" s="3">
        <f>'Risk Analysis - S10'!V1748</f>
        <v>0.80496456815705131</v>
      </c>
      <c r="AA1747" s="3">
        <f>'Risk Analysis - S18'!V1748</f>
        <v>0.58392872203484347</v>
      </c>
      <c r="AB1747" s="3">
        <f>'Risk Analysis - S20'!V1748</f>
        <v>1.822817577790157</v>
      </c>
    </row>
    <row r="1748" spans="24:28" x14ac:dyDescent="0.25">
      <c r="X1748" s="3">
        <v>1745</v>
      </c>
      <c r="Y1748" s="3">
        <f>'Risk Analysis - S01'!V1749</f>
        <v>0.24528973486147518</v>
      </c>
      <c r="Z1748" s="3">
        <f>'Risk Analysis - S10'!V1749</f>
        <v>0.67035869520594649</v>
      </c>
      <c r="AA1748" s="3">
        <f>'Risk Analysis - S18'!V1749</f>
        <v>0.51520472672375361</v>
      </c>
      <c r="AB1748" s="3">
        <f>'Risk Analysis - S20'!V1749</f>
        <v>1.5472703764426314</v>
      </c>
    </row>
    <row r="1749" spans="24:28" x14ac:dyDescent="0.25">
      <c r="X1749" s="3">
        <v>1746</v>
      </c>
      <c r="Y1749" s="3">
        <f>'Risk Analysis - S01'!V1750</f>
        <v>0.22626913562183162</v>
      </c>
      <c r="Z1749" s="3">
        <f>'Risk Analysis - S10'!V1750</f>
        <v>0.50013005932129118</v>
      </c>
      <c r="AA1749" s="3">
        <f>'Risk Analysis - S18'!V1750</f>
        <v>0.44413226455669214</v>
      </c>
      <c r="AB1749" s="3">
        <f>'Risk Analysis - S20'!V1750</f>
        <v>1.4141544457825099</v>
      </c>
    </row>
    <row r="1750" spans="24:28" x14ac:dyDescent="0.25">
      <c r="X1750" s="3">
        <v>1747</v>
      </c>
      <c r="Y1750" s="3">
        <f>'Risk Analysis - S01'!V1751</f>
        <v>0.23468167121724356</v>
      </c>
      <c r="Z1750" s="3">
        <f>'Risk Analysis - S10'!V1751</f>
        <v>0.58481594883919152</v>
      </c>
      <c r="AA1750" s="3">
        <f>'Risk Analysis - S18'!V1751</f>
        <v>0.50037137165760392</v>
      </c>
      <c r="AB1750" s="3">
        <f>'Risk Analysis - S20'!V1751</f>
        <v>1.8564153292507057</v>
      </c>
    </row>
    <row r="1751" spans="24:28" x14ac:dyDescent="0.25">
      <c r="X1751" s="3">
        <v>1748</v>
      </c>
      <c r="Y1751" s="3">
        <f>'Risk Analysis - S01'!V1752</f>
        <v>0.24522445711862381</v>
      </c>
      <c r="Z1751" s="3">
        <f>'Risk Analysis - S10'!V1752</f>
        <v>0.68279345766348365</v>
      </c>
      <c r="AA1751" s="3">
        <f>'Risk Analysis - S18'!V1752</f>
        <v>0.54932916958530809</v>
      </c>
      <c r="AB1751" s="3">
        <f>'Risk Analysis - S20'!V1752</f>
        <v>2.1031259880261883</v>
      </c>
    </row>
    <row r="1752" spans="24:28" x14ac:dyDescent="0.25">
      <c r="X1752" s="3">
        <v>1749</v>
      </c>
      <c r="Y1752" s="3">
        <f>'Risk Analysis - S01'!V1753</f>
        <v>0.28899471023177259</v>
      </c>
      <c r="Z1752" s="3">
        <f>'Risk Analysis - S10'!V1753</f>
        <v>1.0825072823772575</v>
      </c>
      <c r="AA1752" s="3">
        <f>'Risk Analysis - S18'!V1753</f>
        <v>0.73395598886183411</v>
      </c>
      <c r="AB1752" s="3">
        <f>'Risk Analysis - S20'!V1753</f>
        <v>2.5984939610819984</v>
      </c>
    </row>
    <row r="1753" spans="24:28" x14ac:dyDescent="0.25">
      <c r="X1753" s="3">
        <v>1750</v>
      </c>
      <c r="Y1753" s="3">
        <f>'Risk Analysis - S01'!V1754</f>
        <v>0.34715531194185273</v>
      </c>
      <c r="Z1753" s="3">
        <f>'Risk Analysis - S10'!V1754</f>
        <v>1.6332781600139872</v>
      </c>
      <c r="AA1753" s="3">
        <f>'Risk Analysis - S18'!V1754</f>
        <v>1.0311377738936742</v>
      </c>
      <c r="AB1753" s="3">
        <f>'Risk Analysis - S20'!V1754</f>
        <v>4.4066890739756106</v>
      </c>
    </row>
    <row r="1754" spans="24:28" x14ac:dyDescent="0.25">
      <c r="X1754" s="3">
        <v>1751</v>
      </c>
      <c r="Y1754" s="3">
        <f>'Risk Analysis - S01'!V1755</f>
        <v>0.22891427698493025</v>
      </c>
      <c r="Z1754" s="3">
        <f>'Risk Analysis - S10'!V1755</f>
        <v>0.52503663743808993</v>
      </c>
      <c r="AA1754" s="3">
        <f>'Risk Analysis - S18'!V1755</f>
        <v>0.45727201607372286</v>
      </c>
      <c r="AB1754" s="3">
        <f>'Risk Analysis - S20'!V1755</f>
        <v>1.4834999799778048</v>
      </c>
    </row>
    <row r="1755" spans="24:28" x14ac:dyDescent="0.25">
      <c r="X1755" s="3">
        <v>1752</v>
      </c>
      <c r="Y1755" s="3">
        <f>'Risk Analysis - S01'!V1756</f>
        <v>0.22935953835174144</v>
      </c>
      <c r="Z1755" s="3">
        <f>'Risk Analysis - S10'!V1756</f>
        <v>0.5375243579832838</v>
      </c>
      <c r="AA1755" s="3">
        <f>'Risk Analysis - S18'!V1756</f>
        <v>0.48138194374538157</v>
      </c>
      <c r="AB1755" s="3">
        <f>'Risk Analysis - S20'!V1756</f>
        <v>1.815205815637015</v>
      </c>
    </row>
    <row r="1756" spans="24:28" x14ac:dyDescent="0.25">
      <c r="X1756" s="3">
        <v>1753</v>
      </c>
      <c r="Y1756" s="3">
        <f>'Risk Analysis - S01'!V1757</f>
        <v>0.3006165832916724</v>
      </c>
      <c r="Z1756" s="3">
        <f>'Risk Analysis - S10'!V1757</f>
        <v>1.2192395230569801</v>
      </c>
      <c r="AA1756" s="3">
        <f>'Risk Analysis - S18'!V1757</f>
        <v>0.8637586908160042</v>
      </c>
      <c r="AB1756" s="3">
        <f>'Risk Analysis - S20'!V1757</f>
        <v>4.9759923973545961</v>
      </c>
    </row>
    <row r="1757" spans="24:28" x14ac:dyDescent="0.25">
      <c r="X1757" s="3">
        <v>1754</v>
      </c>
      <c r="Y1757" s="3">
        <f>'Risk Analysis - S01'!V1758</f>
        <v>0.25082142317264922</v>
      </c>
      <c r="Z1757" s="3">
        <f>'Risk Analysis - S10'!V1758</f>
        <v>0.73715518705457073</v>
      </c>
      <c r="AA1757" s="3">
        <f>'Risk Analysis - S18'!V1758</f>
        <v>0.58151654869503311</v>
      </c>
      <c r="AB1757" s="3">
        <f>'Risk Analysis - S20'!V1758</f>
        <v>2.3474775458255506</v>
      </c>
    </row>
    <row r="1758" spans="24:28" x14ac:dyDescent="0.25">
      <c r="X1758" s="3">
        <v>1755</v>
      </c>
      <c r="Y1758" s="3">
        <f>'Risk Analysis - S01'!V1759</f>
        <v>0.21057103072798145</v>
      </c>
      <c r="Z1758" s="3">
        <f>'Risk Analysis - S10'!V1759</f>
        <v>0.35781923876073146</v>
      </c>
      <c r="AA1758" s="3">
        <f>'Risk Analysis - S18'!V1759</f>
        <v>0.38067667128220189</v>
      </c>
      <c r="AB1758" s="3">
        <f>'Risk Analysis - S20'!V1759</f>
        <v>1.1519159831325048</v>
      </c>
    </row>
    <row r="1759" spans="24:28" x14ac:dyDescent="0.25">
      <c r="X1759" s="3">
        <v>1756</v>
      </c>
      <c r="Y1759" s="3">
        <f>'Risk Analysis - S01'!V1760</f>
        <v>0.26833473133359598</v>
      </c>
      <c r="Z1759" s="3">
        <f>'Risk Analysis - S10'!V1760</f>
        <v>0.88484937532265273</v>
      </c>
      <c r="AA1759" s="3">
        <f>'Risk Analysis - S18'!V1760</f>
        <v>0.62308020477628157</v>
      </c>
      <c r="AB1759" s="3">
        <f>'Risk Analysis - S20'!V1760</f>
        <v>1.9484778832731984</v>
      </c>
    </row>
    <row r="1760" spans="24:28" x14ac:dyDescent="0.25">
      <c r="X1760" s="3">
        <v>1757</v>
      </c>
      <c r="Y1760" s="3">
        <f>'Risk Analysis - S01'!V1761</f>
        <v>0.25656679045886949</v>
      </c>
      <c r="Z1760" s="3">
        <f>'Risk Analysis - S10'!V1761</f>
        <v>0.78809844334047852</v>
      </c>
      <c r="AA1760" s="3">
        <f>'Risk Analysis - S18'!V1761</f>
        <v>0.60172800488912692</v>
      </c>
      <c r="AB1760" s="3">
        <f>'Risk Analysis - S20'!V1761</f>
        <v>2.3526166729299689</v>
      </c>
    </row>
    <row r="1761" spans="24:28" x14ac:dyDescent="0.25">
      <c r="X1761" s="3">
        <v>1758</v>
      </c>
      <c r="Y1761" s="3">
        <f>'Risk Analysis - S01'!V1762</f>
        <v>0.25774561136751833</v>
      </c>
      <c r="Z1761" s="3">
        <f>'Risk Analysis - S10'!V1762</f>
        <v>0.7887838328192085</v>
      </c>
      <c r="AA1761" s="3">
        <f>'Risk Analysis - S18'!V1762</f>
        <v>0.58009129870926746</v>
      </c>
      <c r="AB1761" s="3">
        <f>'Risk Analysis - S20'!V1762</f>
        <v>1.8787101459167614</v>
      </c>
    </row>
    <row r="1762" spans="24:28" x14ac:dyDescent="0.25">
      <c r="X1762" s="3">
        <v>1759</v>
      </c>
      <c r="Y1762" s="3">
        <f>'Risk Analysis - S01'!V1763</f>
        <v>0.30496899063889499</v>
      </c>
      <c r="Z1762" s="3">
        <f>'Risk Analysis - S10'!V1763</f>
        <v>1.2226326969404695</v>
      </c>
      <c r="AA1762" s="3">
        <f>'Risk Analysis - S18'!V1763</f>
        <v>0.78614943724495778</v>
      </c>
      <c r="AB1762" s="3">
        <f>'Risk Analysis - S20'!V1763</f>
        <v>2.3392904978170646</v>
      </c>
    </row>
    <row r="1763" spans="24:28" x14ac:dyDescent="0.25">
      <c r="X1763" s="3">
        <v>1760</v>
      </c>
      <c r="Y1763" s="3">
        <f>'Risk Analysis - S01'!V1764</f>
        <v>0.23815328883780534</v>
      </c>
      <c r="Z1763" s="3">
        <f>'Risk Analysis - S10'!V1764</f>
        <v>0.60758906699730664</v>
      </c>
      <c r="AA1763" s="3">
        <f>'Risk Analysis - S18'!V1764</f>
        <v>0.49144095629713413</v>
      </c>
      <c r="AB1763" s="3">
        <f>'Risk Analysis - S20'!V1764</f>
        <v>1.5517999280970822</v>
      </c>
    </row>
    <row r="1764" spans="24:28" x14ac:dyDescent="0.25">
      <c r="X1764" s="3">
        <v>1761</v>
      </c>
      <c r="Y1764" s="3">
        <f>'Risk Analysis - S01'!V1765</f>
        <v>0.22126632436036914</v>
      </c>
      <c r="Z1764" s="3">
        <f>'Risk Analysis - S10'!V1765</f>
        <v>0.45899021761972064</v>
      </c>
      <c r="AA1764" s="3">
        <f>'Risk Analysis - S18'!V1765</f>
        <v>0.43503151489993724</v>
      </c>
      <c r="AB1764" s="3">
        <f>'Risk Analysis - S20'!V1765</f>
        <v>1.4836656341086949</v>
      </c>
    </row>
    <row r="1765" spans="24:28" x14ac:dyDescent="0.25">
      <c r="X1765" s="3">
        <v>1762</v>
      </c>
      <c r="Y1765" s="3">
        <f>'Risk Analysis - S01'!V1766</f>
        <v>0.24108550026529449</v>
      </c>
      <c r="Z1765" s="3">
        <f>'Risk Analysis - S10'!V1766</f>
        <v>0.63550870802125825</v>
      </c>
      <c r="AA1765" s="3">
        <f>'Risk Analysis - S18'!V1766</f>
        <v>0.50682513854191669</v>
      </c>
      <c r="AB1765" s="3">
        <f>'Risk Analysis - S20'!V1766</f>
        <v>1.634962682695333</v>
      </c>
    </row>
    <row r="1766" spans="24:28" x14ac:dyDescent="0.25">
      <c r="X1766" s="3">
        <v>1763</v>
      </c>
      <c r="Y1766" s="3">
        <f>'Risk Analysis - S01'!V1767</f>
        <v>0.26174291769694957</v>
      </c>
      <c r="Z1766" s="3">
        <f>'Risk Analysis - S10'!V1767</f>
        <v>0.82129591542050839</v>
      </c>
      <c r="AA1766" s="3">
        <f>'Risk Analysis - S18'!V1767</f>
        <v>0.58641481131175344</v>
      </c>
      <c r="AB1766" s="3">
        <f>'Risk Analysis - S20'!V1767</f>
        <v>1.7378336602677118</v>
      </c>
    </row>
    <row r="1767" spans="24:28" x14ac:dyDescent="0.25">
      <c r="X1767" s="3">
        <v>1764</v>
      </c>
      <c r="Y1767" s="3">
        <f>'Risk Analysis - S01'!V1768</f>
        <v>0.2836357948454184</v>
      </c>
      <c r="Z1767" s="3">
        <f>'Risk Analysis - S10'!V1768</f>
        <v>1.0481266960784459</v>
      </c>
      <c r="AA1767" s="3">
        <f>'Risk Analysis - S18'!V1768</f>
        <v>0.74978146625748454</v>
      </c>
      <c r="AB1767" s="3">
        <f>'Risk Analysis - S20'!V1768</f>
        <v>3.483196035810407</v>
      </c>
    </row>
    <row r="1768" spans="24:28" x14ac:dyDescent="0.25">
      <c r="X1768" s="3">
        <v>1765</v>
      </c>
      <c r="Y1768" s="3">
        <f>'Risk Analysis - S01'!V1769</f>
        <v>0.20219515010079789</v>
      </c>
      <c r="Z1768" s="3">
        <f>'Risk Analysis - S10'!V1769</f>
        <v>0.27317728757419119</v>
      </c>
      <c r="AA1768" s="3">
        <f>'Risk Analysis - S18'!V1769</f>
        <v>0.32382451010344643</v>
      </c>
      <c r="AB1768" s="3">
        <f>'Risk Analysis - S20'!V1769</f>
        <v>0.76050873731346946</v>
      </c>
    </row>
    <row r="1769" spans="24:28" x14ac:dyDescent="0.25">
      <c r="X1769" s="3">
        <v>1766</v>
      </c>
      <c r="Y1769" s="3">
        <f>'Risk Analysis - S01'!V1770</f>
        <v>0.27196729580385681</v>
      </c>
      <c r="Z1769" s="3">
        <f>'Risk Analysis - S10'!V1770</f>
        <v>0.93528237402242409</v>
      </c>
      <c r="AA1769" s="3">
        <f>'Risk Analysis - S18'!V1770</f>
        <v>0.68396703325247754</v>
      </c>
      <c r="AB1769" s="3">
        <f>'Risk Analysis - S20'!V1770</f>
        <v>2.9249368459736265</v>
      </c>
    </row>
    <row r="1770" spans="24:28" x14ac:dyDescent="0.25">
      <c r="X1770" s="3">
        <v>1767</v>
      </c>
      <c r="Y1770" s="3">
        <f>'Risk Analysis - S01'!V1771</f>
        <v>0.33633799929993752</v>
      </c>
      <c r="Z1770" s="3">
        <f>'Risk Analysis - S10'!V1771</f>
        <v>1.5334300889826962</v>
      </c>
      <c r="AA1770" s="3">
        <f>'Risk Analysis - S18'!V1771</f>
        <v>0.98270211487446835</v>
      </c>
      <c r="AB1770" s="3">
        <f>'Risk Analysis - S20'!V1771</f>
        <v>4.2636849266010941</v>
      </c>
    </row>
    <row r="1771" spans="24:28" x14ac:dyDescent="0.25">
      <c r="X1771" s="3">
        <v>1768</v>
      </c>
      <c r="Y1771" s="3">
        <f>'Risk Analysis - S01'!V1772</f>
        <v>0.25468034889362606</v>
      </c>
      <c r="Z1771" s="3">
        <f>'Risk Analysis - S10'!V1772</f>
        <v>0.76951335552242695</v>
      </c>
      <c r="AA1771" s="3">
        <f>'Risk Analysis - S18'!V1772</f>
        <v>0.59018605611027464</v>
      </c>
      <c r="AB1771" s="3">
        <f>'Risk Analysis - S20'!V1772</f>
        <v>2.2578635310484665</v>
      </c>
    </row>
    <row r="1772" spans="24:28" x14ac:dyDescent="0.25">
      <c r="X1772" s="3">
        <v>1769</v>
      </c>
      <c r="Y1772" s="3">
        <f>'Risk Analysis - S01'!V1773</f>
        <v>0.23441551942863523</v>
      </c>
      <c r="Z1772" s="3">
        <f>'Risk Analysis - S10'!V1773</f>
        <v>0.56106141260372233</v>
      </c>
      <c r="AA1772" s="3">
        <f>'Risk Analysis - S18'!V1773</f>
        <v>0.44295617707463003</v>
      </c>
      <c r="AB1772" s="3">
        <f>'Risk Analysis - S20'!V1773</f>
        <v>1.0867550664781263</v>
      </c>
    </row>
    <row r="1773" spans="24:28" x14ac:dyDescent="0.25">
      <c r="X1773" s="3">
        <v>1770</v>
      </c>
      <c r="Y1773" s="3">
        <f>'Risk Analysis - S01'!V1774</f>
        <v>0.2612259976054126</v>
      </c>
      <c r="Z1773" s="3">
        <f>'Risk Analysis - S10'!V1774</f>
        <v>0.82007889374544696</v>
      </c>
      <c r="AA1773" s="3">
        <f>'Risk Analysis - S18'!V1774</f>
        <v>0.59348326843554478</v>
      </c>
      <c r="AB1773" s="3">
        <f>'Risk Analysis - S20'!V1774</f>
        <v>1.8912563214584845</v>
      </c>
    </row>
    <row r="1774" spans="24:28" x14ac:dyDescent="0.25">
      <c r="X1774" s="3">
        <v>1771</v>
      </c>
      <c r="Y1774" s="3">
        <f>'Risk Analysis - S01'!V1775</f>
        <v>0.29679353845110606</v>
      </c>
      <c r="Z1774" s="3">
        <f>'Risk Analysis - S10'!V1775</f>
        <v>1.1598990410634518</v>
      </c>
      <c r="AA1774" s="3">
        <f>'Risk Analysis - S18'!V1775</f>
        <v>0.78314583995070097</v>
      </c>
      <c r="AB1774" s="3">
        <f>'Risk Analysis - S20'!V1775</f>
        <v>3.0492889157949206</v>
      </c>
    </row>
    <row r="1775" spans="24:28" x14ac:dyDescent="0.25">
      <c r="X1775" s="3">
        <v>1772</v>
      </c>
      <c r="Y1775" s="3">
        <f>'Risk Analysis - S01'!V1776</f>
        <v>0.23816684605091726</v>
      </c>
      <c r="Z1775" s="3">
        <f>'Risk Analysis - S10'!V1776</f>
        <v>0.61306652652033355</v>
      </c>
      <c r="AA1775" s="3">
        <f>'Risk Analysis - S18'!V1776</f>
        <v>0.50563107103236649</v>
      </c>
      <c r="AB1775" s="3">
        <f>'Risk Analysis - S20'!V1776</f>
        <v>1.763631797885322</v>
      </c>
    </row>
    <row r="1776" spans="24:28" x14ac:dyDescent="0.25">
      <c r="X1776" s="3">
        <v>1773</v>
      </c>
      <c r="Y1776" s="3">
        <f>'Risk Analysis - S01'!V1777</f>
        <v>0.2888017090551776</v>
      </c>
      <c r="Z1776" s="3">
        <f>'Risk Analysis - S10'!V1777</f>
        <v>1.0933668245768824</v>
      </c>
      <c r="AA1776" s="3">
        <f>'Risk Analysis - S18'!V1777</f>
        <v>0.76646240388140807</v>
      </c>
      <c r="AB1776" s="3">
        <f>'Risk Analysis - S20'!V1777</f>
        <v>3.410443225263073</v>
      </c>
    </row>
    <row r="1777" spans="24:28" x14ac:dyDescent="0.25">
      <c r="X1777" s="3">
        <v>1774</v>
      </c>
      <c r="Y1777" s="3">
        <f>'Risk Analysis - S01'!V1778</f>
        <v>0.32091139384164624</v>
      </c>
      <c r="Z1777" s="3">
        <f>'Risk Analysis - S10'!V1778</f>
        <v>1.3826893793034267</v>
      </c>
      <c r="AA1777" s="3">
        <f>'Risk Analysis - S18'!V1778</f>
        <v>0.89159278192472702</v>
      </c>
      <c r="AB1777" s="3">
        <f>'Risk Analysis - S20'!V1778</f>
        <v>3.38597728208084</v>
      </c>
    </row>
    <row r="1778" spans="24:28" x14ac:dyDescent="0.25">
      <c r="X1778" s="3">
        <v>1775</v>
      </c>
      <c r="Y1778" s="3">
        <f>'Risk Analysis - S01'!V1779</f>
        <v>0.31508210176793455</v>
      </c>
      <c r="Z1778" s="3">
        <f>'Risk Analysis - S10'!V1779</f>
        <v>1.3442217519392183</v>
      </c>
      <c r="AA1778" s="3">
        <f>'Risk Analysis - S18'!V1779</f>
        <v>0.90598452914654637</v>
      </c>
      <c r="AB1778" s="3">
        <f>'Risk Analysis - S20'!V1779</f>
        <v>4.5294514602897076</v>
      </c>
    </row>
    <row r="1779" spans="24:28" x14ac:dyDescent="0.25">
      <c r="X1779" s="3">
        <v>1776</v>
      </c>
      <c r="Y1779" s="3">
        <f>'Risk Analysis - S01'!V1780</f>
        <v>0.27447809336287304</v>
      </c>
      <c r="Z1779" s="3">
        <f>'Risk Analysis - S10'!V1780</f>
        <v>0.9481054280832858</v>
      </c>
      <c r="AA1779" s="3">
        <f>'Risk Analysis - S18'!V1780</f>
        <v>0.66787991739013142</v>
      </c>
      <c r="AB1779" s="3">
        <f>'Risk Analysis - S20'!V1780</f>
        <v>2.3699684005256008</v>
      </c>
    </row>
    <row r="1780" spans="24:28" x14ac:dyDescent="0.25">
      <c r="X1780" s="3">
        <v>1777</v>
      </c>
      <c r="Y1780" s="3">
        <f>'Risk Analysis - S01'!V1781</f>
        <v>0.21906067404693913</v>
      </c>
      <c r="Z1780" s="3">
        <f>'Risk Analysis - S10'!V1781</f>
        <v>0.42148056958569374</v>
      </c>
      <c r="AA1780" s="3">
        <f>'Risk Analysis - S18'!V1781</f>
        <v>0.37988013257705688</v>
      </c>
      <c r="AB1780" s="3">
        <f>'Risk Analysis - S20'!V1781</f>
        <v>0.9222677988009077</v>
      </c>
    </row>
    <row r="1781" spans="24:28" x14ac:dyDescent="0.25">
      <c r="X1781" s="3">
        <v>1778</v>
      </c>
      <c r="Y1781" s="3">
        <f>'Risk Analysis - S01'!V1782</f>
        <v>0.32523484540216985</v>
      </c>
      <c r="Z1781" s="3">
        <f>'Risk Analysis - S10'!V1782</f>
        <v>1.4384072691980774</v>
      </c>
      <c r="AA1781" s="3">
        <f>'Risk Analysis - S18'!V1782</f>
        <v>0.9526896845108922</v>
      </c>
      <c r="AB1781" s="3">
        <f>'Risk Analysis - S20'!V1782</f>
        <v>4.752497496932218</v>
      </c>
    </row>
    <row r="1782" spans="24:28" x14ac:dyDescent="0.25">
      <c r="X1782" s="3">
        <v>1779</v>
      </c>
      <c r="Y1782" s="3">
        <f>'Risk Analysis - S01'!V1783</f>
        <v>0.32816268341624277</v>
      </c>
      <c r="Z1782" s="3">
        <f>'Risk Analysis - S10'!V1783</f>
        <v>1.4618238689064513</v>
      </c>
      <c r="AA1782" s="3">
        <f>'Risk Analysis - S18'!V1783</f>
        <v>0.95627342531137693</v>
      </c>
      <c r="AB1782" s="3">
        <f>'Risk Analysis - S20'!V1783</f>
        <v>4.4801474827339804</v>
      </c>
    </row>
    <row r="1783" spans="24:28" x14ac:dyDescent="0.25">
      <c r="X1783" s="3">
        <v>1780</v>
      </c>
      <c r="Y1783" s="3">
        <f>'Risk Analysis - S01'!V1784</f>
        <v>0.22381050819009615</v>
      </c>
      <c r="Z1783" s="3">
        <f>'Risk Analysis - S10'!V1784</f>
        <v>0.48644590290715362</v>
      </c>
      <c r="AA1783" s="3">
        <f>'Risk Analysis - S18'!V1784</f>
        <v>0.45690855290660726</v>
      </c>
      <c r="AB1783" s="3">
        <f>'Risk Analysis - S20'!V1784</f>
        <v>1.6905371262671709</v>
      </c>
    </row>
    <row r="1784" spans="24:28" x14ac:dyDescent="0.25">
      <c r="X1784" s="3">
        <v>1781</v>
      </c>
      <c r="Y1784" s="3">
        <f>'Risk Analysis - S01'!V1785</f>
        <v>0.23986808566393372</v>
      </c>
      <c r="Z1784" s="3">
        <f>'Risk Analysis - S10'!V1785</f>
        <v>0.63105814528090731</v>
      </c>
      <c r="AA1784" s="3">
        <f>'Risk Analysis - S18'!V1785</f>
        <v>0.51928989700588668</v>
      </c>
      <c r="AB1784" s="3">
        <f>'Risk Analysis - S20'!V1785</f>
        <v>1.8933147443947662</v>
      </c>
    </row>
    <row r="1785" spans="24:28" x14ac:dyDescent="0.25">
      <c r="X1785" s="3">
        <v>1782</v>
      </c>
      <c r="Y1785" s="3">
        <f>'Risk Analysis - S01'!V1786</f>
        <v>0.21710222790220224</v>
      </c>
      <c r="Z1785" s="3">
        <f>'Risk Analysis - S10'!V1786</f>
        <v>0.40717420561105405</v>
      </c>
      <c r="AA1785" s="3">
        <f>'Risk Analysis - S18'!V1786</f>
        <v>0.38106556974087236</v>
      </c>
      <c r="AB1785" s="3">
        <f>'Risk Analysis - S20'!V1786</f>
        <v>0.98634061308085863</v>
      </c>
    </row>
    <row r="1786" spans="24:28" x14ac:dyDescent="0.25">
      <c r="X1786" s="3">
        <v>1783</v>
      </c>
      <c r="Y1786" s="3">
        <f>'Risk Analysis - S01'!V1787</f>
        <v>0.23480016851257804</v>
      </c>
      <c r="Z1786" s="3">
        <f>'Risk Analysis - S10'!V1787</f>
        <v>0.57606425153491114</v>
      </c>
      <c r="AA1786" s="3">
        <f>'Risk Analysis - S18'!V1787</f>
        <v>0.47491122250128781</v>
      </c>
      <c r="AB1786" s="3">
        <f>'Risk Analysis - S20'!V1787</f>
        <v>1.4726991708554062</v>
      </c>
    </row>
    <row r="1787" spans="24:28" x14ac:dyDescent="0.25">
      <c r="X1787" s="3">
        <v>1784</v>
      </c>
      <c r="Y1787" s="3">
        <f>'Risk Analysis - S01'!V1788</f>
        <v>0.26822652777284073</v>
      </c>
      <c r="Z1787" s="3">
        <f>'Risk Analysis - S10'!V1788</f>
        <v>0.88267241035737565</v>
      </c>
      <c r="AA1787" s="3">
        <f>'Risk Analysis - S18'!V1788</f>
        <v>0.61948541289768932</v>
      </c>
      <c r="AB1787" s="3">
        <f>'Risk Analysis - S20'!V1788</f>
        <v>1.8908540778542569</v>
      </c>
    </row>
    <row r="1788" spans="24:28" x14ac:dyDescent="0.25">
      <c r="X1788" s="3">
        <v>1785</v>
      </c>
      <c r="Y1788" s="3">
        <f>'Risk Analysis - S01'!V1789</f>
        <v>0.25838607471593333</v>
      </c>
      <c r="Z1788" s="3">
        <f>'Risk Analysis - S10'!V1789</f>
        <v>0.81672268442430829</v>
      </c>
      <c r="AA1788" s="3">
        <f>'Risk Analysis - S18'!V1789</f>
        <v>0.64110769251591471</v>
      </c>
      <c r="AB1788" s="3">
        <f>'Risk Analysis - S20'!V1789</f>
        <v>3.0547839618157515</v>
      </c>
    </row>
    <row r="1789" spans="24:28" x14ac:dyDescent="0.25">
      <c r="X1789" s="3">
        <v>1786</v>
      </c>
      <c r="Y1789" s="3">
        <f>'Risk Analysis - S01'!V1790</f>
        <v>0.24952425879674636</v>
      </c>
      <c r="Z1789" s="3">
        <f>'Risk Analysis - S10'!V1790</f>
        <v>0.71745244385653817</v>
      </c>
      <c r="AA1789" s="3">
        <f>'Risk Analysis - S18'!V1790</f>
        <v>0.55530376864374575</v>
      </c>
      <c r="AB1789" s="3">
        <f>'Risk Analysis - S20'!V1790</f>
        <v>1.9522266490765423</v>
      </c>
    </row>
    <row r="1790" spans="24:28" x14ac:dyDescent="0.25">
      <c r="X1790" s="3">
        <v>1787</v>
      </c>
      <c r="Y1790" s="3">
        <f>'Risk Analysis - S01'!V1791</f>
        <v>0.20456012848195179</v>
      </c>
      <c r="Z1790" s="3">
        <f>'Risk Analysis - S10'!V1791</f>
        <v>0.29535311372740558</v>
      </c>
      <c r="AA1790" s="3">
        <f>'Risk Analysis - S18'!V1791</f>
        <v>0.33532771623881658</v>
      </c>
      <c r="AB1790" s="3">
        <f>'Risk Analysis - S20'!V1791</f>
        <v>0.82540831938493864</v>
      </c>
    </row>
    <row r="1791" spans="24:28" x14ac:dyDescent="0.25">
      <c r="X1791" s="3">
        <v>1788</v>
      </c>
      <c r="Y1791" s="3">
        <f>'Risk Analysis - S01'!V1792</f>
        <v>0.26260472132043822</v>
      </c>
      <c r="Z1791" s="3">
        <f>'Risk Analysis - S10'!V1792</f>
        <v>0.85183576174611431</v>
      </c>
      <c r="AA1791" s="3">
        <f>'Risk Analysis - S18'!V1792</f>
        <v>0.64989515720316471</v>
      </c>
      <c r="AB1791" s="3">
        <f>'Risk Analysis - S20'!V1792</f>
        <v>2.91758758701173</v>
      </c>
    </row>
    <row r="1792" spans="24:28" x14ac:dyDescent="0.25">
      <c r="X1792" s="3">
        <v>1789</v>
      </c>
      <c r="Y1792" s="3">
        <f>'Risk Analysis - S01'!V1793</f>
        <v>0.31385863778059492</v>
      </c>
      <c r="Z1792" s="3">
        <f>'Risk Analysis - S10'!V1793</f>
        <v>1.3068183645051441</v>
      </c>
      <c r="AA1792" s="3">
        <f>'Risk Analysis - S18'!V1793</f>
        <v>0.83157856216724302</v>
      </c>
      <c r="AB1792" s="3">
        <f>'Risk Analysis - S20'!V1793</f>
        <v>2.5556143437216119</v>
      </c>
    </row>
    <row r="1793" spans="24:28" x14ac:dyDescent="0.25">
      <c r="X1793" s="3">
        <v>1790</v>
      </c>
      <c r="Y1793" s="3">
        <f>'Risk Analysis - S01'!V1794</f>
        <v>0.2627140630593906</v>
      </c>
      <c r="Z1793" s="3">
        <f>'Risk Analysis - S10'!V1794</f>
        <v>0.83942429287904463</v>
      </c>
      <c r="AA1793" s="3">
        <f>'Risk Analysis - S18'!V1794</f>
        <v>0.61495579978081782</v>
      </c>
      <c r="AB1793" s="3">
        <f>'Risk Analysis - S20'!V1794</f>
        <v>2.1837656976211148</v>
      </c>
    </row>
    <row r="1794" spans="24:28" x14ac:dyDescent="0.25">
      <c r="X1794" s="3">
        <v>1791</v>
      </c>
      <c r="Y1794" s="3">
        <f>'Risk Analysis - S01'!V1795</f>
        <v>0.20174184709600171</v>
      </c>
      <c r="Z1794" s="3">
        <f>'Risk Analysis - S10'!V1795</f>
        <v>0.26522002459258648</v>
      </c>
      <c r="AA1794" s="3">
        <f>'Risk Analysis - S18'!V1795</f>
        <v>0.31183432704399178</v>
      </c>
      <c r="AB1794" s="3">
        <f>'Risk Analysis - S20'!V1795</f>
        <v>0.67152406366798911</v>
      </c>
    </row>
    <row r="1795" spans="24:28" x14ac:dyDescent="0.25">
      <c r="X1795" s="3">
        <v>1792</v>
      </c>
      <c r="Y1795" s="3">
        <f>'Risk Analysis - S01'!V1796</f>
        <v>0.24161188477732151</v>
      </c>
      <c r="Z1795" s="3">
        <f>'Risk Analysis - S10'!V1796</f>
        <v>0.63645724904148926</v>
      </c>
      <c r="AA1795" s="3">
        <f>'Risk Analysis - S18'!V1796</f>
        <v>0.49885968678337755</v>
      </c>
      <c r="AB1795" s="3">
        <f>'Risk Analysis - S20'!V1796</f>
        <v>1.4928714156468632</v>
      </c>
    </row>
    <row r="1796" spans="24:28" x14ac:dyDescent="0.25">
      <c r="X1796" s="3">
        <v>1793</v>
      </c>
      <c r="Y1796" s="3">
        <f>'Risk Analysis - S01'!V1797</f>
        <v>0.32291309429860354</v>
      </c>
      <c r="Z1796" s="3">
        <f>'Risk Analysis - S10'!V1797</f>
        <v>1.4009922622960114</v>
      </c>
      <c r="AA1796" s="3">
        <f>'Risk Analysis - S18'!V1797</f>
        <v>0.90009731735770793</v>
      </c>
      <c r="AB1796" s="3">
        <f>'Risk Analysis - S20'!V1797</f>
        <v>3.3972917139928684</v>
      </c>
    </row>
    <row r="1797" spans="24:28" x14ac:dyDescent="0.25">
      <c r="X1797" s="3">
        <v>1794</v>
      </c>
      <c r="Y1797" s="3">
        <f>'Risk Analysis - S01'!V1798</f>
        <v>0.29657362734999648</v>
      </c>
      <c r="Z1797" s="3">
        <f>'Risk Analysis - S10'!V1798</f>
        <v>1.1495671697709517</v>
      </c>
      <c r="AA1797" s="3">
        <f>'Risk Analysis - S18'!V1798</f>
        <v>0.76024498362865578</v>
      </c>
      <c r="AB1797" s="3">
        <f>'Risk Analysis - S20'!V1798</f>
        <v>2.5197358184621343</v>
      </c>
    </row>
    <row r="1798" spans="24:28" x14ac:dyDescent="0.25">
      <c r="X1798" s="3">
        <v>1795</v>
      </c>
      <c r="Y1798" s="3">
        <f>'Risk Analysis - S01'!V1799</f>
        <v>0.24806082603962532</v>
      </c>
      <c r="Z1798" s="3">
        <f>'Risk Analysis - S10'!V1799</f>
        <v>0.7172875087928412</v>
      </c>
      <c r="AA1798" s="3">
        <f>'Risk Analysis - S18'!V1799</f>
        <v>0.58397516416978501</v>
      </c>
      <c r="AB1798" s="3">
        <f>'Risk Analysis - S20'!V1799</f>
        <v>2.5808370200935506</v>
      </c>
    </row>
    <row r="1799" spans="24:28" x14ac:dyDescent="0.25">
      <c r="X1799" s="3">
        <v>1796</v>
      </c>
      <c r="Y1799" s="3">
        <f>'Risk Analysis - S01'!V1800</f>
        <v>0.29710708598030833</v>
      </c>
      <c r="Z1799" s="3">
        <f>'Risk Analysis - S10'!V1800</f>
        <v>1.1631478015874352</v>
      </c>
      <c r="AA1799" s="3">
        <f>'Risk Analysis - S18'!V1800</f>
        <v>0.78548585988765318</v>
      </c>
      <c r="AB1799" s="3">
        <f>'Risk Analysis - S20'!V1800</f>
        <v>3.0775279498390442</v>
      </c>
    </row>
    <row r="1800" spans="24:28" x14ac:dyDescent="0.25">
      <c r="X1800" s="3">
        <v>1797</v>
      </c>
      <c r="Y1800" s="3">
        <f>'Risk Analysis - S01'!V1801</f>
        <v>0.24536187500804224</v>
      </c>
      <c r="Z1800" s="3">
        <f>'Risk Analysis - S10'!V1801</f>
        <v>0.67076398240802582</v>
      </c>
      <c r="AA1800" s="3">
        <f>'Risk Analysis - S18'!V1801</f>
        <v>0.51483980630504222</v>
      </c>
      <c r="AB1800" s="3">
        <f>'Risk Analysis - S20'!V1801</f>
        <v>1.5382476917002379</v>
      </c>
    </row>
    <row r="1801" spans="24:28" x14ac:dyDescent="0.25">
      <c r="X1801" s="3">
        <v>1798</v>
      </c>
      <c r="Y1801" s="3">
        <f>'Risk Analysis - S01'!V1802</f>
        <v>0.20379050964088291</v>
      </c>
      <c r="Z1801" s="3">
        <f>'Risk Analysis - S10'!V1802</f>
        <v>0.28672648127877415</v>
      </c>
      <c r="AA1801" s="3">
        <f>'Risk Analysis - S18'!V1802</f>
        <v>0.32786182016918053</v>
      </c>
      <c r="AB1801" s="3">
        <f>'Risk Analysis - S20'!V1802</f>
        <v>0.7732102592060397</v>
      </c>
    </row>
    <row r="1802" spans="24:28" x14ac:dyDescent="0.25">
      <c r="X1802" s="3">
        <v>1799</v>
      </c>
      <c r="Y1802" s="3">
        <f>'Risk Analysis - S01'!V1803</f>
        <v>0.28961539365125499</v>
      </c>
      <c r="Z1802" s="3">
        <f>'Risk Analysis - S10'!V1803</f>
        <v>1.090856766397732</v>
      </c>
      <c r="AA1802" s="3">
        <f>'Risk Analysis - S18'!V1803</f>
        <v>0.74365248662839123</v>
      </c>
      <c r="AB1802" s="3">
        <f>'Risk Analysis - S20'!V1803</f>
        <v>2.766642752841777</v>
      </c>
    </row>
    <row r="1803" spans="24:28" x14ac:dyDescent="0.25">
      <c r="X1803" s="3">
        <v>1800</v>
      </c>
      <c r="Y1803" s="3">
        <f>'Risk Analysis - S01'!V1804</f>
        <v>0.31941578407434451</v>
      </c>
      <c r="Z1803" s="3">
        <f>'Risk Analysis - S10'!V1804</f>
        <v>1.3695355348317337</v>
      </c>
      <c r="AA1803" s="3">
        <f>'Risk Analysis - S18'!V1804</f>
        <v>0.88661517758519615</v>
      </c>
      <c r="AB1803" s="3">
        <f>'Risk Analysis - S20'!V1804</f>
        <v>3.4161402831497054</v>
      </c>
    </row>
    <row r="1804" spans="24:28" x14ac:dyDescent="0.25">
      <c r="X1804" s="3">
        <v>1801</v>
      </c>
      <c r="Y1804" s="3">
        <f>'Risk Analysis - S01'!V1805</f>
        <v>0.20508824519721455</v>
      </c>
      <c r="Z1804" s="3">
        <f>'Risk Analysis - S10'!V1805</f>
        <v>0.29683282297638652</v>
      </c>
      <c r="AA1804" s="3">
        <f>'Risk Analysis - S18'!V1805</f>
        <v>0.32873002498348991</v>
      </c>
      <c r="AB1804" s="3">
        <f>'Risk Analysis - S20'!V1805</f>
        <v>0.76185107549367559</v>
      </c>
    </row>
    <row r="1805" spans="24:28" x14ac:dyDescent="0.25">
      <c r="X1805" s="3">
        <v>1802</v>
      </c>
      <c r="Y1805" s="3">
        <f>'Risk Analysis - S01'!V1806</f>
        <v>0.28241759064536215</v>
      </c>
      <c r="Z1805" s="3">
        <f>'Risk Analysis - S10'!V1806</f>
        <v>1.0304674267752894</v>
      </c>
      <c r="AA1805" s="3">
        <f>'Risk Analysis - S18'!V1806</f>
        <v>0.72739271296649632</v>
      </c>
      <c r="AB1805" s="3">
        <f>'Risk Analysis - S20'!V1806</f>
        <v>3.0335978026543549</v>
      </c>
    </row>
    <row r="1806" spans="24:28" x14ac:dyDescent="0.25">
      <c r="X1806" s="3">
        <v>1803</v>
      </c>
      <c r="Y1806" s="3">
        <f>'Risk Analysis - S01'!V1807</f>
        <v>0.26671518913603948</v>
      </c>
      <c r="Z1806" s="3">
        <f>'Risk Analysis - S10'!V1807</f>
        <v>0.88065035072196385</v>
      </c>
      <c r="AA1806" s="3">
        <f>'Risk Analysis - S18'!V1807</f>
        <v>0.64420706754867718</v>
      </c>
      <c r="AB1806" s="3">
        <f>'Risk Analysis - S20'!V1807</f>
        <v>2.4750650037689557</v>
      </c>
    </row>
    <row r="1807" spans="24:28" x14ac:dyDescent="0.25">
      <c r="X1807" s="3">
        <v>1804</v>
      </c>
      <c r="Y1807" s="3">
        <f>'Risk Analysis - S01'!V1808</f>
        <v>0.2651711093374306</v>
      </c>
      <c r="Z1807" s="3">
        <f>'Risk Analysis - S10'!V1808</f>
        <v>0.87396897230668369</v>
      </c>
      <c r="AA1807" s="3">
        <f>'Risk Analysis - S18'!V1808</f>
        <v>0.65727994672232848</v>
      </c>
      <c r="AB1807" s="3">
        <f>'Risk Analysis - S20'!V1808</f>
        <v>2.8778743220693541</v>
      </c>
    </row>
    <row r="1808" spans="24:28" x14ac:dyDescent="0.25">
      <c r="X1808" s="3">
        <v>1805</v>
      </c>
      <c r="Y1808" s="3">
        <f>'Risk Analysis - S01'!V1809</f>
        <v>0.27306564000008127</v>
      </c>
      <c r="Z1808" s="3">
        <f>'Risk Analysis - S10'!V1809</f>
        <v>0.93914408389450887</v>
      </c>
      <c r="AA1808" s="3">
        <f>'Risk Analysis - S18'!V1809</f>
        <v>0.67231602119761613</v>
      </c>
      <c r="AB1808" s="3">
        <f>'Risk Analysis - S20'!V1809</f>
        <v>2.5747062901335269</v>
      </c>
    </row>
    <row r="1809" spans="24:28" x14ac:dyDescent="0.25">
      <c r="X1809" s="3">
        <v>1806</v>
      </c>
      <c r="Y1809" s="3">
        <f>'Risk Analysis - S01'!V1810</f>
        <v>0.20059091794572784</v>
      </c>
      <c r="Z1809" s="3">
        <f>'Risk Analysis - S10'!V1810</f>
        <v>0.253681725588141</v>
      </c>
      <c r="AA1809" s="3">
        <f>'Risk Analysis - S18'!V1810</f>
        <v>0.30426605512292682</v>
      </c>
      <c r="AB1809" s="3">
        <f>'Risk Analysis - S20'!V1810</f>
        <v>0.6268836412055937</v>
      </c>
    </row>
    <row r="1810" spans="24:28" x14ac:dyDescent="0.25">
      <c r="X1810" s="3">
        <v>1807</v>
      </c>
      <c r="Y1810" s="3">
        <f>'Risk Analysis - S01'!V1811</f>
        <v>0.2132054986667701</v>
      </c>
      <c r="Z1810" s="3">
        <f>'Risk Analysis - S10'!V1811</f>
        <v>0.37645103272157276</v>
      </c>
      <c r="AA1810" s="3">
        <f>'Risk Analysis - S18'!V1811</f>
        <v>0.3774641209777197</v>
      </c>
      <c r="AB1810" s="3">
        <f>'Risk Analysis - S20'!V1811</f>
        <v>1.0510157595259737</v>
      </c>
    </row>
    <row r="1811" spans="24:28" x14ac:dyDescent="0.25">
      <c r="X1811" s="3">
        <v>1808</v>
      </c>
      <c r="Y1811" s="3">
        <f>'Risk Analysis - S01'!V1812</f>
        <v>0.29444306987301927</v>
      </c>
      <c r="Z1811" s="3">
        <f>'Risk Analysis - S10'!V1812</f>
        <v>1.12792027055227</v>
      </c>
      <c r="AA1811" s="3">
        <f>'Risk Analysis - S18'!V1812</f>
        <v>0.7454755822297191</v>
      </c>
      <c r="AB1811" s="3">
        <f>'Risk Analysis - S20'!V1812</f>
        <v>2.3773661990783959</v>
      </c>
    </row>
    <row r="1812" spans="24:28" x14ac:dyDescent="0.25">
      <c r="X1812" s="3">
        <v>1809</v>
      </c>
      <c r="Y1812" s="3">
        <f>'Risk Analysis - S01'!V1813</f>
        <v>0.22375046990256253</v>
      </c>
      <c r="Z1812" s="3">
        <f>'Risk Analysis - S10'!V1813</f>
        <v>0.47048432037429183</v>
      </c>
      <c r="AA1812" s="3">
        <f>'Risk Analysis - S18'!V1813</f>
        <v>0.41596623823308121</v>
      </c>
      <c r="AB1812" s="3">
        <f>'Risk Analysis - S20'!V1813</f>
        <v>1.1602684436307684</v>
      </c>
    </row>
    <row r="1813" spans="24:28" x14ac:dyDescent="0.25">
      <c r="X1813" s="3">
        <v>1810</v>
      </c>
      <c r="Y1813" s="3">
        <f>'Risk Analysis - S01'!V1814</f>
        <v>0.29247246707681401</v>
      </c>
      <c r="Z1813" s="3">
        <f>'Risk Analysis - S10'!V1814</f>
        <v>1.1149021606716678</v>
      </c>
      <c r="AA1813" s="3">
        <f>'Risk Analysis - S18'!V1814</f>
        <v>0.75030362620202296</v>
      </c>
      <c r="AB1813" s="3">
        <f>'Risk Analysis - S20'!V1814</f>
        <v>2.6627506459471704</v>
      </c>
    </row>
    <row r="1814" spans="24:28" x14ac:dyDescent="0.25">
      <c r="X1814" s="3">
        <v>1811</v>
      </c>
      <c r="Y1814" s="3">
        <f>'Risk Analysis - S01'!V1815</f>
        <v>0.2657142014435509</v>
      </c>
      <c r="Z1814" s="3">
        <f>'Risk Analysis - S10'!V1815</f>
        <v>0.87750877211538858</v>
      </c>
      <c r="AA1814" s="3">
        <f>'Risk Analysis - S18'!V1815</f>
        <v>0.6558227670901986</v>
      </c>
      <c r="AB1814" s="3">
        <f>'Risk Analysis - S20'!V1815</f>
        <v>2.8016907381980793</v>
      </c>
    </row>
    <row r="1815" spans="24:28" x14ac:dyDescent="0.25">
      <c r="X1815" s="3">
        <v>1812</v>
      </c>
      <c r="Y1815" s="3">
        <f>'Risk Analysis - S01'!V1816</f>
        <v>0.24718487089213556</v>
      </c>
      <c r="Z1815" s="3">
        <f>'Risk Analysis - S10'!V1816</f>
        <v>0.70658216552534447</v>
      </c>
      <c r="AA1815" s="3">
        <f>'Risk Analysis - S18'!V1816</f>
        <v>0.57313671543819367</v>
      </c>
      <c r="AB1815" s="3">
        <f>'Risk Analysis - S20'!V1816</f>
        <v>2.4236583209828044</v>
      </c>
    </row>
    <row r="1816" spans="24:28" x14ac:dyDescent="0.25">
      <c r="X1816" s="3">
        <v>1813</v>
      </c>
      <c r="Y1816" s="3">
        <f>'Risk Analysis - S01'!V1817</f>
        <v>0.21749672382648458</v>
      </c>
      <c r="Z1816" s="3">
        <f>'Risk Analysis - S10'!V1817</f>
        <v>0.4105857075349934</v>
      </c>
      <c r="AA1816" s="3">
        <f>'Risk Analysis - S18'!V1817</f>
        <v>0.38222519003034033</v>
      </c>
      <c r="AB1816" s="3">
        <f>'Risk Analysis - S20'!V1817</f>
        <v>0.98738108320551876</v>
      </c>
    </row>
    <row r="1817" spans="24:28" x14ac:dyDescent="0.25">
      <c r="X1817" s="3">
        <v>1814</v>
      </c>
      <c r="Y1817" s="3">
        <f>'Risk Analysis - S01'!V1818</f>
        <v>0.29532113548114225</v>
      </c>
      <c r="Z1817" s="3">
        <f>'Risk Analysis - S10'!V1818</f>
        <v>1.15973410369472</v>
      </c>
      <c r="AA1817" s="3">
        <f>'Risk Analysis - S18'!V1818</f>
        <v>0.81199564155855675</v>
      </c>
      <c r="AB1817" s="3">
        <f>'Risk Analysis - S20'!V1818</f>
        <v>3.9852904832128395</v>
      </c>
    </row>
    <row r="1818" spans="24:28" x14ac:dyDescent="0.25">
      <c r="X1818" s="3">
        <v>1815</v>
      </c>
      <c r="Y1818" s="3">
        <f>'Risk Analysis - S01'!V1819</f>
        <v>0.26463268860588912</v>
      </c>
      <c r="Z1818" s="3">
        <f>'Risk Analysis - S10'!V1819</f>
        <v>0.85932157155229927</v>
      </c>
      <c r="AA1818" s="3">
        <f>'Risk Analysis - S18'!V1819</f>
        <v>0.62932163655496121</v>
      </c>
      <c r="AB1818" s="3">
        <f>'Risk Analysis - S20'!V1819</f>
        <v>2.3272717673591354</v>
      </c>
    </row>
    <row r="1819" spans="24:28" x14ac:dyDescent="0.25">
      <c r="X1819" s="3">
        <v>1816</v>
      </c>
      <c r="Y1819" s="3">
        <f>'Risk Analysis - S01'!V1820</f>
        <v>0.22497086570424468</v>
      </c>
      <c r="Z1819" s="3">
        <f>'Risk Analysis - S10'!V1820</f>
        <v>0.50360396476973357</v>
      </c>
      <c r="AA1819" s="3">
        <f>'Risk Analysis - S18'!V1820</f>
        <v>0.47912472165130732</v>
      </c>
      <c r="AB1819" s="3">
        <f>'Risk Analysis - S20'!V1820</f>
        <v>1.9844466892825576</v>
      </c>
    </row>
    <row r="1820" spans="24:28" x14ac:dyDescent="0.25">
      <c r="X1820" s="3">
        <v>1817</v>
      </c>
      <c r="Y1820" s="3">
        <f>'Risk Analysis - S01'!V1821</f>
        <v>0.22871982615029762</v>
      </c>
      <c r="Z1820" s="3">
        <f>'Risk Analysis - S10'!V1821</f>
        <v>0.5212849711769042</v>
      </c>
      <c r="AA1820" s="3">
        <f>'Risk Analysis - S18'!V1821</f>
        <v>0.45123563033769309</v>
      </c>
      <c r="AB1820" s="3">
        <f>'Risk Analysis - S20'!V1821</f>
        <v>1.4106532063998669</v>
      </c>
    </row>
    <row r="1821" spans="24:28" x14ac:dyDescent="0.25">
      <c r="X1821" s="3">
        <v>1818</v>
      </c>
      <c r="Y1821" s="3">
        <f>'Risk Analysis - S01'!V1822</f>
        <v>0.23920555745651459</v>
      </c>
      <c r="Z1821" s="3">
        <f>'Risk Analysis - S10'!V1822</f>
        <v>0.63158169351387072</v>
      </c>
      <c r="AA1821" s="3">
        <f>'Risk Analysis - S18'!V1822</f>
        <v>0.53384928389913744</v>
      </c>
      <c r="AB1821" s="3">
        <f>'Risk Analysis - S20'!V1822</f>
        <v>2.1793801945334539</v>
      </c>
    </row>
    <row r="1822" spans="24:28" x14ac:dyDescent="0.25">
      <c r="X1822" s="3">
        <v>1819</v>
      </c>
      <c r="Y1822" s="3">
        <f>'Risk Analysis - S01'!V1823</f>
        <v>0.26876575837493633</v>
      </c>
      <c r="Z1822" s="3">
        <f>'Risk Analysis - S10'!V1823</f>
        <v>0.91010468581750925</v>
      </c>
      <c r="AA1822" s="3">
        <f>'Risk Analysis - S18'!V1823</f>
        <v>0.68117797228229693</v>
      </c>
      <c r="AB1822" s="3">
        <f>'Risk Analysis - S20'!V1823</f>
        <v>3.1327656985315735</v>
      </c>
    </row>
    <row r="1823" spans="24:28" x14ac:dyDescent="0.25">
      <c r="X1823" s="3">
        <v>1820</v>
      </c>
      <c r="Y1823" s="3">
        <f>'Risk Analysis - S01'!V1824</f>
        <v>0.20894294034137431</v>
      </c>
      <c r="Z1823" s="3">
        <f>'Risk Analysis - S10'!V1824</f>
        <v>0.34146961985894725</v>
      </c>
      <c r="AA1823" s="3">
        <f>'Risk Analysis - S18'!V1824</f>
        <v>0.36989761068734528</v>
      </c>
      <c r="AB1823" s="3">
        <f>'Risk Analysis - S20'!V1824</f>
        <v>1.0743018882285886</v>
      </c>
    </row>
    <row r="1824" spans="24:28" x14ac:dyDescent="0.25">
      <c r="X1824" s="3">
        <v>1821</v>
      </c>
      <c r="Y1824" s="3">
        <f>'Risk Analysis - S01'!V1825</f>
        <v>0.27109415941164944</v>
      </c>
      <c r="Z1824" s="3">
        <f>'Risk Analysis - S10'!V1825</f>
        <v>0.91817839716406091</v>
      </c>
      <c r="AA1824" s="3">
        <f>'Risk Analysis - S18'!V1825</f>
        <v>0.65618098539719671</v>
      </c>
      <c r="AB1824" s="3">
        <f>'Risk Analysis - S20'!V1825</f>
        <v>2.3895508183541851</v>
      </c>
    </row>
    <row r="1825" spans="24:28" x14ac:dyDescent="0.25">
      <c r="X1825" s="3">
        <v>1822</v>
      </c>
      <c r="Y1825" s="3">
        <f>'Risk Analysis - S01'!V1826</f>
        <v>0.39409609964353443</v>
      </c>
      <c r="Z1825" s="3">
        <f>'Risk Analysis - S10'!V1826</f>
        <v>2.0958929313435863</v>
      </c>
      <c r="AA1825" s="3">
        <f>'Risk Analysis - S18'!V1826</f>
        <v>1.31875463235011</v>
      </c>
      <c r="AB1825" s="3">
        <f>'Risk Analysis - S20'!V1826</f>
        <v>8.4841376293097408</v>
      </c>
    </row>
    <row r="1826" spans="24:28" x14ac:dyDescent="0.25">
      <c r="X1826" s="3">
        <v>1823</v>
      </c>
      <c r="Y1826" s="3">
        <f>'Risk Analysis - S01'!V1827</f>
        <v>0.24758135664130487</v>
      </c>
      <c r="Z1826" s="3">
        <f>'Risk Analysis - S10'!V1827</f>
        <v>0.71710797094588452</v>
      </c>
      <c r="AA1826" s="3">
        <f>'Risk Analysis - S18'!V1827</f>
        <v>0.59303756777643102</v>
      </c>
      <c r="AB1826" s="3">
        <f>'Risk Analysis - S20'!V1827</f>
        <v>2.8029608288019832</v>
      </c>
    </row>
    <row r="1827" spans="24:28" x14ac:dyDescent="0.25">
      <c r="X1827" s="3">
        <v>1824</v>
      </c>
      <c r="Y1827" s="3">
        <f>'Risk Analysis - S01'!V1828</f>
        <v>0.25593016663721313</v>
      </c>
      <c r="Z1827" s="3">
        <f>'Risk Analysis - S10'!V1828</f>
        <v>0.78401508214067761</v>
      </c>
      <c r="AA1827" s="3">
        <f>'Risk Analysis - S18'!V1828</f>
        <v>0.60361054510758472</v>
      </c>
      <c r="AB1827" s="3">
        <f>'Risk Analysis - S20'!V1828</f>
        <v>2.4338096120821482</v>
      </c>
    </row>
    <row r="1828" spans="24:28" x14ac:dyDescent="0.25">
      <c r="X1828" s="3">
        <v>1825</v>
      </c>
      <c r="Y1828" s="3">
        <f>'Risk Analysis - S01'!V1829</f>
        <v>0.22146949614147024</v>
      </c>
      <c r="Z1828" s="3">
        <f>'Risk Analysis - S10'!V1829</f>
        <v>0.47506373644727284</v>
      </c>
      <c r="AA1828" s="3">
        <f>'Risk Analysis - S18'!V1829</f>
        <v>0.47342248684674543</v>
      </c>
      <c r="AB1828" s="3">
        <f>'Risk Analysis - S20'!V1829</f>
        <v>2.0517797659034032</v>
      </c>
    </row>
    <row r="1829" spans="24:28" x14ac:dyDescent="0.25">
      <c r="X1829" s="3">
        <v>1826</v>
      </c>
      <c r="Y1829" s="3">
        <f>'Risk Analysis - S01'!V1830</f>
        <v>0.22337764453674894</v>
      </c>
      <c r="Z1829" s="3">
        <f>'Risk Analysis - S10'!V1830</f>
        <v>0.48225567315113699</v>
      </c>
      <c r="AA1829" s="3">
        <f>'Risk Analysis - S18'!V1830</f>
        <v>0.45445630660528147</v>
      </c>
      <c r="AB1829" s="3">
        <f>'Risk Analysis - S20'!V1830</f>
        <v>1.6725979315877326</v>
      </c>
    </row>
    <row r="1830" spans="24:28" x14ac:dyDescent="0.25">
      <c r="X1830" s="3">
        <v>1827</v>
      </c>
      <c r="Y1830" s="3">
        <f>'Risk Analysis - S01'!V1831</f>
        <v>0.22696745219056005</v>
      </c>
      <c r="Z1830" s="3">
        <f>'Risk Analysis - S10'!V1831</f>
        <v>0.50113650565417533</v>
      </c>
      <c r="AA1830" s="3">
        <f>'Risk Analysis - S18'!V1831</f>
        <v>0.43290004932343584</v>
      </c>
      <c r="AB1830" s="3">
        <f>'Risk Analysis - S20'!V1831</f>
        <v>1.2465560316286761</v>
      </c>
    </row>
    <row r="1831" spans="24:28" x14ac:dyDescent="0.25">
      <c r="X1831" s="3">
        <v>1828</v>
      </c>
      <c r="Y1831" s="3">
        <f>'Risk Analysis - S01'!V1832</f>
        <v>0.23234359324948711</v>
      </c>
      <c r="Z1831" s="3">
        <f>'Risk Analysis - S10'!V1832</f>
        <v>0.55665979761312656</v>
      </c>
      <c r="AA1831" s="3">
        <f>'Risk Analysis - S18'!V1832</f>
        <v>0.47254587509326074</v>
      </c>
      <c r="AB1831" s="3">
        <f>'Risk Analysis - S20'!V1832</f>
        <v>1.5484513525630152</v>
      </c>
    </row>
    <row r="1832" spans="24:28" x14ac:dyDescent="0.25">
      <c r="X1832" s="3">
        <v>1829</v>
      </c>
      <c r="Y1832" s="3">
        <f>'Risk Analysis - S01'!V1833</f>
        <v>0.28195762683757164</v>
      </c>
      <c r="Z1832" s="3">
        <f>'Risk Analysis - S10'!V1833</f>
        <v>1.025801070195183</v>
      </c>
      <c r="AA1832" s="3">
        <f>'Risk Analysis - S18'!V1833</f>
        <v>0.72422256147159569</v>
      </c>
      <c r="AB1832" s="3">
        <f>'Risk Analysis - S20'!V1833</f>
        <v>2.9989283458907514</v>
      </c>
    </row>
    <row r="1833" spans="24:28" x14ac:dyDescent="0.25">
      <c r="X1833" s="3">
        <v>1830</v>
      </c>
      <c r="Y1833" s="3">
        <f>'Risk Analysis - S01'!V1834</f>
        <v>0.25819941299540955</v>
      </c>
      <c r="Z1833" s="3">
        <f>'Risk Analysis - S10'!V1834</f>
        <v>0.81133060571319038</v>
      </c>
      <c r="AA1833" s="3">
        <f>'Risk Analysis - S18'!V1834</f>
        <v>0.63058591677838571</v>
      </c>
      <c r="AB1833" s="3">
        <f>'Risk Analysis - S20'!V1834</f>
        <v>2.8325997053033771</v>
      </c>
    </row>
    <row r="1834" spans="24:28" x14ac:dyDescent="0.25">
      <c r="X1834" s="3">
        <v>1831</v>
      </c>
      <c r="Y1834" s="3">
        <f>'Risk Analysis - S01'!V1835</f>
        <v>0.44371298647850571</v>
      </c>
      <c r="Z1834" s="3">
        <f>'Risk Analysis - S10'!V1835</f>
        <v>2.5525343978227344</v>
      </c>
      <c r="AA1834" s="3">
        <f>'Risk Analysis - S18'!V1835</f>
        <v>1.5373767552316384</v>
      </c>
      <c r="AB1834" s="3">
        <f>'Risk Analysis - S20'!V1835</f>
        <v>9.0762204038069694</v>
      </c>
    </row>
    <row r="1835" spans="24:28" x14ac:dyDescent="0.25">
      <c r="X1835" s="3">
        <v>1832</v>
      </c>
      <c r="Y1835" s="3">
        <f>'Risk Analysis - S01'!V1836</f>
        <v>0.20494839105929785</v>
      </c>
      <c r="Z1835" s="3">
        <f>'Risk Analysis - S10'!V1836</f>
        <v>0.2889073975632433</v>
      </c>
      <c r="AA1835" s="3">
        <f>'Risk Analysis - S18'!V1836</f>
        <v>0.31058957840700852</v>
      </c>
      <c r="AB1835" s="3">
        <f>'Risk Analysis - S20'!V1836</f>
        <v>0.62617587081311787</v>
      </c>
    </row>
    <row r="1836" spans="24:28" x14ac:dyDescent="0.25">
      <c r="X1836" s="3">
        <v>1833</v>
      </c>
      <c r="Y1836" s="3">
        <f>'Risk Analysis - S01'!V1837</f>
        <v>0.30872320201750636</v>
      </c>
      <c r="Z1836" s="3">
        <f>'Risk Analysis - S10'!V1837</f>
        <v>1.2643177687677303</v>
      </c>
      <c r="AA1836" s="3">
        <f>'Risk Analysis - S18'!V1837</f>
        <v>0.82152342608120754</v>
      </c>
      <c r="AB1836" s="3">
        <f>'Risk Analysis - S20'!V1837</f>
        <v>2.8259590334931035</v>
      </c>
    </row>
    <row r="1837" spans="24:28" x14ac:dyDescent="0.25">
      <c r="X1837" s="3">
        <v>1834</v>
      </c>
      <c r="Y1837" s="3">
        <f>'Risk Analysis - S01'!V1838</f>
        <v>0.22630968647484684</v>
      </c>
      <c r="Z1837" s="3">
        <f>'Risk Analysis - S10'!V1838</f>
        <v>0.496439870436228</v>
      </c>
      <c r="AA1837" s="3">
        <f>'Risk Analysis - S18'!V1838</f>
        <v>0.43358412788850303</v>
      </c>
      <c r="AB1837" s="3">
        <f>'Risk Analysis - S20'!V1838</f>
        <v>1.2789638353200927</v>
      </c>
    </row>
    <row r="1838" spans="24:28" x14ac:dyDescent="0.25">
      <c r="X1838" s="3">
        <v>1835</v>
      </c>
      <c r="Y1838" s="3">
        <f>'Risk Analysis - S01'!V1839</f>
        <v>0.22225015565423126</v>
      </c>
      <c r="Z1838" s="3">
        <f>'Risk Analysis - S10'!V1839</f>
        <v>0.47667215228150467</v>
      </c>
      <c r="AA1838" s="3">
        <f>'Risk Analysis - S18'!V1839</f>
        <v>0.46214163858740281</v>
      </c>
      <c r="AB1838" s="3">
        <f>'Risk Analysis - S20'!V1839</f>
        <v>1.8355932986567605</v>
      </c>
    </row>
    <row r="1839" spans="24:28" x14ac:dyDescent="0.25">
      <c r="X1839" s="3">
        <v>1836</v>
      </c>
      <c r="Y1839" s="3">
        <f>'Risk Analysis - S01'!V1840</f>
        <v>0.27071974294114481</v>
      </c>
      <c r="Z1839" s="3">
        <f>'Risk Analysis - S10'!V1840</f>
        <v>0.94737436376644779</v>
      </c>
      <c r="AA1839" s="3">
        <f>'Risk Analysis - S18'!V1840</f>
        <v>0.74070134686486977</v>
      </c>
      <c r="AB1839" s="3">
        <f>'Risk Analysis - S20'!V1840</f>
        <v>4.5514097289072497</v>
      </c>
    </row>
    <row r="1840" spans="24:28" x14ac:dyDescent="0.25">
      <c r="X1840" s="3">
        <v>1837</v>
      </c>
      <c r="Y1840" s="3">
        <f>'Risk Analysis - S01'!V1841</f>
        <v>0.25322277643935742</v>
      </c>
      <c r="Z1840" s="3">
        <f>'Risk Analysis - S10'!V1841</f>
        <v>0.74746396298231665</v>
      </c>
      <c r="AA1840" s="3">
        <f>'Risk Analysis - S18'!V1841</f>
        <v>0.56096885677265562</v>
      </c>
      <c r="AB1840" s="3">
        <f>'Risk Analysis - S20'!V1841</f>
        <v>1.8291395347090451</v>
      </c>
    </row>
    <row r="1841" spans="24:28" x14ac:dyDescent="0.25">
      <c r="X1841" s="3">
        <v>1838</v>
      </c>
      <c r="Y1841" s="3">
        <f>'Risk Analysis - S01'!V1842</f>
        <v>0.22808570011566934</v>
      </c>
      <c r="Z1841" s="3">
        <f>'Risk Analysis - S10'!V1842</f>
        <v>0.52342281871013829</v>
      </c>
      <c r="AA1841" s="3">
        <f>'Risk Analysis - S18'!V1842</f>
        <v>0.46949164897029871</v>
      </c>
      <c r="AB1841" s="3">
        <f>'Risk Analysis - S20'!V1842</f>
        <v>1.692517729358604</v>
      </c>
    </row>
    <row r="1842" spans="24:28" x14ac:dyDescent="0.25">
      <c r="X1842" s="3">
        <v>1839</v>
      </c>
      <c r="Y1842" s="3">
        <f>'Risk Analysis - S01'!V1843</f>
        <v>0.24886585781861034</v>
      </c>
      <c r="Z1842" s="3">
        <f>'Risk Analysis - S10'!V1843</f>
        <v>0.71858628927295165</v>
      </c>
      <c r="AA1842" s="3">
        <f>'Risk Analysis - S18'!V1843</f>
        <v>0.57139217024837441</v>
      </c>
      <c r="AB1842" s="3">
        <f>'Risk Analysis - S20'!V1843</f>
        <v>2.281727385913614</v>
      </c>
    </row>
    <row r="1843" spans="24:28" x14ac:dyDescent="0.25">
      <c r="X1843" s="3">
        <v>1840</v>
      </c>
      <c r="Y1843" s="3">
        <f>'Risk Analysis - S01'!V1844</f>
        <v>0.2636500303376853</v>
      </c>
      <c r="Z1843" s="3">
        <f>'Risk Analysis - S10'!V1844</f>
        <v>0.88657966553172363</v>
      </c>
      <c r="AA1843" s="3">
        <f>'Risk Analysis - S18'!V1844</f>
        <v>0.72082383928135352</v>
      </c>
      <c r="AB1843" s="3">
        <f>'Risk Analysis - S20'!V1844</f>
        <v>4.696444132251302</v>
      </c>
    </row>
    <row r="1844" spans="24:28" x14ac:dyDescent="0.25">
      <c r="X1844" s="3">
        <v>1841</v>
      </c>
      <c r="Y1844" s="3">
        <f>'Risk Analysis - S01'!V1845</f>
        <v>0.2404383612946987</v>
      </c>
      <c r="Z1844" s="3">
        <f>'Risk Analysis - S10'!V1845</f>
        <v>0.63600683287152604</v>
      </c>
      <c r="AA1844" s="3">
        <f>'Risk Analysis - S18'!V1845</f>
        <v>0.52101132839613773</v>
      </c>
      <c r="AB1844" s="3">
        <f>'Risk Analysis - S20'!V1845</f>
        <v>1.8909351140711526</v>
      </c>
    </row>
    <row r="1845" spans="24:28" x14ac:dyDescent="0.25">
      <c r="X1845" s="3">
        <v>1842</v>
      </c>
      <c r="Y1845" s="3">
        <f>'Risk Analysis - S01'!V1846</f>
        <v>0.23614046276861</v>
      </c>
      <c r="Z1845" s="3">
        <f>'Risk Analysis - S10'!V1846</f>
        <v>0.58956381144492831</v>
      </c>
      <c r="AA1845" s="3">
        <f>'Risk Analysis - S18'!V1846</f>
        <v>0.48389060189736433</v>
      </c>
      <c r="AB1845" s="3">
        <f>'Risk Analysis - S20'!V1846</f>
        <v>1.5377780121024565</v>
      </c>
    </row>
    <row r="1846" spans="24:28" x14ac:dyDescent="0.25">
      <c r="X1846" s="3">
        <v>1843</v>
      </c>
      <c r="Y1846" s="3">
        <f>'Risk Analysis - S01'!V1847</f>
        <v>0.22215279823485359</v>
      </c>
      <c r="Z1846" s="3">
        <f>'Risk Analysis - S10'!V1847</f>
        <v>0.4607793113490255</v>
      </c>
      <c r="AA1846" s="3">
        <f>'Risk Analysis - S18'!V1847</f>
        <v>0.42212304773825882</v>
      </c>
      <c r="AB1846" s="3">
        <f>'Risk Analysis - S20'!V1847</f>
        <v>1.2870443006460142</v>
      </c>
    </row>
    <row r="1847" spans="24:28" x14ac:dyDescent="0.25">
      <c r="X1847" s="3">
        <v>1844</v>
      </c>
      <c r="Y1847" s="3">
        <f>'Risk Analysis - S01'!V1848</f>
        <v>0.2392583636000612</v>
      </c>
      <c r="Z1847" s="3">
        <f>'Risk Analysis - S10'!V1848</f>
        <v>0.63874448902686709</v>
      </c>
      <c r="AA1847" s="3">
        <f>'Risk Analysis - S18'!V1848</f>
        <v>0.55170782220100734</v>
      </c>
      <c r="AB1847" s="3">
        <f>'Risk Analysis - S20'!V1848</f>
        <v>2.5109691930662184</v>
      </c>
    </row>
    <row r="1848" spans="24:28" x14ac:dyDescent="0.25">
      <c r="X1848" s="3">
        <v>1845</v>
      </c>
      <c r="Y1848" s="3">
        <f>'Risk Analysis - S01'!V1849</f>
        <v>0.30147303040050105</v>
      </c>
      <c r="Z1848" s="3">
        <f>'Risk Analysis - S10'!V1849</f>
        <v>1.1951955604842504</v>
      </c>
      <c r="AA1848" s="3">
        <f>'Risk Analysis - S18'!V1849</f>
        <v>0.78325162901426726</v>
      </c>
      <c r="AB1848" s="3">
        <f>'Risk Analysis - S20'!V1849</f>
        <v>2.6012618910850156</v>
      </c>
    </row>
    <row r="1849" spans="24:28" x14ac:dyDescent="0.25">
      <c r="X1849" s="3">
        <v>1846</v>
      </c>
      <c r="Y1849" s="3">
        <f>'Risk Analysis - S01'!V1850</f>
        <v>0.23890580065278647</v>
      </c>
      <c r="Z1849" s="3">
        <f>'Risk Analysis - S10'!V1850</f>
        <v>0.62792394184634726</v>
      </c>
      <c r="AA1849" s="3">
        <f>'Risk Analysis - S18'!V1850</f>
        <v>0.53015529283675167</v>
      </c>
      <c r="AB1849" s="3">
        <f>'Risk Analysis - S20'!V1850</f>
        <v>2.1308946581672119</v>
      </c>
    </row>
    <row r="1850" spans="24:28" x14ac:dyDescent="0.25">
      <c r="X1850" s="3">
        <v>1847</v>
      </c>
      <c r="Y1850" s="3">
        <f>'Risk Analysis - S01'!V1851</f>
        <v>0.32183086635637603</v>
      </c>
      <c r="Z1850" s="3">
        <f>'Risk Analysis - S10'!V1851</f>
        <v>1.3808105582228896</v>
      </c>
      <c r="AA1850" s="3">
        <f>'Risk Analysis - S18'!V1851</f>
        <v>0.86834518766417734</v>
      </c>
      <c r="AB1850" s="3">
        <f>'Risk Analysis - S20'!V1851</f>
        <v>2.6522499627683791</v>
      </c>
    </row>
    <row r="1851" spans="24:28" x14ac:dyDescent="0.25">
      <c r="X1851" s="3">
        <v>1848</v>
      </c>
      <c r="Y1851" s="3">
        <f>'Risk Analysis - S01'!V1852</f>
        <v>0.2662314827115691</v>
      </c>
      <c r="Z1851" s="3">
        <f>'Risk Analysis - S10'!V1852</f>
        <v>0.87068292421931226</v>
      </c>
      <c r="AA1851" s="3">
        <f>'Risk Analysis - S18'!V1852</f>
        <v>0.62751502782482727</v>
      </c>
      <c r="AB1851" s="3">
        <f>'Risk Analysis - S20'!V1852</f>
        <v>2.1777270403187368</v>
      </c>
    </row>
    <row r="1852" spans="24:28" x14ac:dyDescent="0.25">
      <c r="X1852" s="3">
        <v>1849</v>
      </c>
      <c r="Y1852" s="3">
        <f>'Risk Analysis - S01'!V1853</f>
        <v>0.33855791917367561</v>
      </c>
      <c r="Z1852" s="3">
        <f>'Risk Analysis - S10'!V1853</f>
        <v>1.5641994752820609</v>
      </c>
      <c r="AA1852" s="3">
        <f>'Risk Analysis - S18'!V1853</f>
        <v>1.0197762958640244</v>
      </c>
      <c r="AB1852" s="3">
        <f>'Risk Analysis - S20'!V1853</f>
        <v>5.2473167618248429</v>
      </c>
    </row>
    <row r="1853" spans="24:28" x14ac:dyDescent="0.25">
      <c r="X1853" s="3">
        <v>1850</v>
      </c>
      <c r="Y1853" s="3">
        <f>'Risk Analysis - S01'!V1854</f>
        <v>0.33380110843730293</v>
      </c>
      <c r="Z1853" s="3">
        <f>'Risk Analysis - S10'!V1854</f>
        <v>1.5016381980787867</v>
      </c>
      <c r="AA1853" s="3">
        <f>'Risk Analysis - S18'!V1854</f>
        <v>0.94923302199767101</v>
      </c>
      <c r="AB1853" s="3">
        <f>'Risk Analysis - S20'!V1854</f>
        <v>3.5342611390412157</v>
      </c>
    </row>
    <row r="1854" spans="24:28" x14ac:dyDescent="0.25">
      <c r="X1854" s="3">
        <v>1851</v>
      </c>
      <c r="Y1854" s="3">
        <f>'Risk Analysis - S01'!V1855</f>
        <v>0.27975109039588297</v>
      </c>
      <c r="Z1854" s="3">
        <f>'Risk Analysis - S10'!V1855</f>
        <v>0.99707961143903689</v>
      </c>
      <c r="AA1854" s="3">
        <f>'Risk Analysis - S18'!V1855</f>
        <v>0.69228844647881216</v>
      </c>
      <c r="AB1854" s="3">
        <f>'Risk Analysis - S20'!V1855</f>
        <v>2.4636587104921004</v>
      </c>
    </row>
    <row r="1855" spans="24:28" x14ac:dyDescent="0.25">
      <c r="X1855" s="3">
        <v>1852</v>
      </c>
      <c r="Y1855" s="3">
        <f>'Risk Analysis - S01'!V1856</f>
        <v>0.19764699060462834</v>
      </c>
      <c r="Z1855" s="3">
        <f>'Risk Analysis - S10'!V1856</f>
        <v>0.24273840653141385</v>
      </c>
      <c r="AA1855" s="3">
        <f>'Risk Analysis - S18'!V1856</f>
        <v>0.33393011189542043</v>
      </c>
      <c r="AB1855" s="3">
        <f>'Risk Analysis - S20'!V1856</f>
        <v>0.89763953487981241</v>
      </c>
    </row>
    <row r="1856" spans="24:28" x14ac:dyDescent="0.25">
      <c r="X1856" s="3">
        <v>1853</v>
      </c>
      <c r="Y1856" s="3">
        <f>'Risk Analysis - S01'!V1857</f>
        <v>0.34718206322725187</v>
      </c>
      <c r="Z1856" s="3">
        <f>'Risk Analysis - S10'!V1857</f>
        <v>1.6469971719831136</v>
      </c>
      <c r="AA1856" s="3">
        <f>'Risk Analysis - S18'!V1857</f>
        <v>1.0668220611642882</v>
      </c>
      <c r="AB1856" s="3">
        <f>'Risk Analysis - S20'!V1857</f>
        <v>5.7183634415152271</v>
      </c>
    </row>
    <row r="1857" spans="24:28" x14ac:dyDescent="0.25">
      <c r="X1857" s="3">
        <v>1854</v>
      </c>
      <c r="Y1857" s="3">
        <f>'Risk Analysis - S01'!V1858</f>
        <v>0.2641284650496511</v>
      </c>
      <c r="Z1857" s="3">
        <f>'Risk Analysis - S10'!V1858</f>
        <v>0.85673780841472036</v>
      </c>
      <c r="AA1857" s="3">
        <f>'Risk Analysis - S18'!V1858</f>
        <v>0.6325295527622028</v>
      </c>
      <c r="AB1857" s="3">
        <f>'Risk Analysis - S20'!V1858</f>
        <v>2.4284067001188347</v>
      </c>
    </row>
    <row r="1858" spans="24:28" x14ac:dyDescent="0.25">
      <c r="X1858" s="3">
        <v>1855</v>
      </c>
      <c r="Y1858" s="3">
        <f>'Risk Analysis - S01'!V1859</f>
        <v>0.2436005083348903</v>
      </c>
      <c r="Z1858" s="3">
        <f>'Risk Analysis - S10'!V1859</f>
        <v>0.66702602660019006</v>
      </c>
      <c r="AA1858" s="3">
        <f>'Risk Analysis - S18'!V1859</f>
        <v>0.54000463291345724</v>
      </c>
      <c r="AB1858" s="3">
        <f>'Risk Analysis - S20'!V1859</f>
        <v>2.0348026495868559</v>
      </c>
    </row>
    <row r="1859" spans="24:28" x14ac:dyDescent="0.25">
      <c r="X1859" s="3">
        <v>1856</v>
      </c>
      <c r="Y1859" s="3">
        <f>'Risk Analysis - S01'!V1860</f>
        <v>0.21161716043629802</v>
      </c>
      <c r="Z1859" s="3">
        <f>'Risk Analysis - S10'!V1860</f>
        <v>0.36574250511049267</v>
      </c>
      <c r="AA1859" s="3">
        <f>'Risk Analysis - S18'!V1860</f>
        <v>0.38078613932602234</v>
      </c>
      <c r="AB1859" s="3">
        <f>'Risk Analysis - S20'!V1860</f>
        <v>1.1266999810579157</v>
      </c>
    </row>
    <row r="1860" spans="24:28" x14ac:dyDescent="0.25">
      <c r="X1860" s="3">
        <v>1857</v>
      </c>
      <c r="Y1860" s="3">
        <f>'Risk Analysis - S01'!V1861</f>
        <v>0.22774989156063852</v>
      </c>
      <c r="Z1860" s="3">
        <f>'Risk Analysis - S10'!V1861</f>
        <v>0.50462469403915233</v>
      </c>
      <c r="AA1860" s="3">
        <f>'Risk Analysis - S18'!V1861</f>
        <v>0.42654614855955425</v>
      </c>
      <c r="AB1860" s="3">
        <f>'Risk Analysis - S20'!V1861</f>
        <v>1.1437325722628429</v>
      </c>
    </row>
    <row r="1861" spans="24:28" x14ac:dyDescent="0.25">
      <c r="X1861" s="3">
        <v>1858</v>
      </c>
      <c r="Y1861" s="3">
        <f>'Risk Analysis - S01'!V1862</f>
        <v>0.2404507927346049</v>
      </c>
      <c r="Z1861" s="3">
        <f>'Risk Analysis - S10'!V1862</f>
        <v>0.62948066594142749</v>
      </c>
      <c r="AA1861" s="3">
        <f>'Risk Analysis - S18'!V1862</f>
        <v>0.50353586779013504</v>
      </c>
      <c r="AB1861" s="3">
        <f>'Risk Analysis - S20'!V1862</f>
        <v>1.6174677195988518</v>
      </c>
    </row>
    <row r="1862" spans="24:28" x14ac:dyDescent="0.25">
      <c r="X1862" s="3">
        <v>1859</v>
      </c>
      <c r="Y1862" s="3">
        <f>'Risk Analysis - S01'!V1863</f>
        <v>0.2625603955635461</v>
      </c>
      <c r="Z1862" s="3">
        <f>'Risk Analysis - S10'!V1863</f>
        <v>0.85305089088790531</v>
      </c>
      <c r="AA1862" s="3">
        <f>'Risk Analysis - S18'!V1863</f>
        <v>0.65398454819165164</v>
      </c>
      <c r="AB1862" s="3">
        <f>'Risk Analysis - S20'!V1863</f>
        <v>3.0144788786906114</v>
      </c>
    </row>
    <row r="1863" spans="24:28" x14ac:dyDescent="0.25">
      <c r="X1863" s="3">
        <v>1860</v>
      </c>
      <c r="Y1863" s="3">
        <f>'Risk Analysis - S01'!V1864</f>
        <v>0.27809141715365249</v>
      </c>
      <c r="Z1863" s="3">
        <f>'Risk Analysis - S10'!V1864</f>
        <v>0.98433074234910001</v>
      </c>
      <c r="AA1863" s="3">
        <f>'Risk Analysis - S18'!V1864</f>
        <v>0.69164304727383152</v>
      </c>
      <c r="AB1863" s="3">
        <f>'Risk Analysis - S20'!V1864</f>
        <v>2.5858109575261672</v>
      </c>
    </row>
    <row r="1864" spans="24:28" x14ac:dyDescent="0.25">
      <c r="X1864" s="3">
        <v>1861</v>
      </c>
      <c r="Y1864" s="3">
        <f>'Risk Analysis - S01'!V1865</f>
        <v>0.45097314544271466</v>
      </c>
      <c r="Z1864" s="3">
        <f>'Risk Analysis - S10'!V1865</f>
        <v>2.6343875538481911</v>
      </c>
      <c r="AA1864" s="3">
        <f>'Risk Analysis - S18'!V1865</f>
        <v>1.6090579070335032</v>
      </c>
      <c r="AB1864" s="3">
        <f>'Risk Analysis - S20'!V1865</f>
        <v>11.655306181147083</v>
      </c>
    </row>
    <row r="1865" spans="24:28" x14ac:dyDescent="0.25">
      <c r="X1865" s="3">
        <v>1862</v>
      </c>
      <c r="Y1865" s="3">
        <f>'Risk Analysis - S01'!V1866</f>
        <v>0.21205198824193031</v>
      </c>
      <c r="Z1865" s="3">
        <f>'Risk Analysis - S10'!V1866</f>
        <v>0.35962936097020159</v>
      </c>
      <c r="AA1865" s="3">
        <f>'Risk Analysis - S18'!V1866</f>
        <v>0.35599979256694109</v>
      </c>
      <c r="AB1865" s="3">
        <f>'Risk Analysis - S20'!V1866</f>
        <v>0.86944282605881118</v>
      </c>
    </row>
    <row r="1866" spans="24:28" x14ac:dyDescent="0.25">
      <c r="X1866" s="3">
        <v>1863</v>
      </c>
      <c r="Y1866" s="3">
        <f>'Risk Analysis - S01'!V1867</f>
        <v>0.2468032913266123</v>
      </c>
      <c r="Z1866" s="3">
        <f>'Risk Analysis - S10'!V1867</f>
        <v>0.68428837056839542</v>
      </c>
      <c r="AA1866" s="3">
        <f>'Risk Analysis - S18'!V1867</f>
        <v>0.52187347163180198</v>
      </c>
      <c r="AB1866" s="3">
        <f>'Risk Analysis - S20'!V1867</f>
        <v>1.5682831174508951</v>
      </c>
    </row>
    <row r="1867" spans="24:28" x14ac:dyDescent="0.25">
      <c r="X1867" s="3">
        <v>1864</v>
      </c>
      <c r="Y1867" s="3">
        <f>'Risk Analysis - S01'!V1868</f>
        <v>0.3293702799870511</v>
      </c>
      <c r="Z1867" s="3">
        <f>'Risk Analysis - S10'!V1868</f>
        <v>1.4735380522340917</v>
      </c>
      <c r="AA1867" s="3">
        <f>'Risk Analysis - S18'!V1868</f>
        <v>0.96317892719923948</v>
      </c>
      <c r="AB1867" s="3">
        <f>'Risk Analysis - S20'!V1868</f>
        <v>4.5495118212203209</v>
      </c>
    </row>
    <row r="1868" spans="24:28" x14ac:dyDescent="0.25">
      <c r="X1868" s="3">
        <v>1865</v>
      </c>
      <c r="Y1868" s="3">
        <f>'Risk Analysis - S01'!V1869</f>
        <v>0.23385283109482541</v>
      </c>
      <c r="Z1868" s="3">
        <f>'Risk Analysis - S10'!V1869</f>
        <v>0.59479465266392373</v>
      </c>
      <c r="AA1868" s="3">
        <f>'Risk Analysis - S18'!V1869</f>
        <v>0.54319894755709786</v>
      </c>
      <c r="AB1868" s="3">
        <f>'Risk Analysis - S20'!V1869</f>
        <v>2.6770068178762236</v>
      </c>
    </row>
    <row r="1869" spans="24:28" x14ac:dyDescent="0.25">
      <c r="X1869" s="3">
        <v>1866</v>
      </c>
      <c r="Y1869" s="3">
        <f>'Risk Analysis - S01'!V1870</f>
        <v>0.25345224505270658</v>
      </c>
      <c r="Z1869" s="3">
        <f>'Risk Analysis - S10'!V1870</f>
        <v>0.75100544621034349</v>
      </c>
      <c r="AA1869" s="3">
        <f>'Risk Analysis - S18'!V1870</f>
        <v>0.56575390478064069</v>
      </c>
      <c r="AB1869" s="3">
        <f>'Risk Analysis - S20'!V1870</f>
        <v>1.8960781363027293</v>
      </c>
    </row>
    <row r="1870" spans="24:28" x14ac:dyDescent="0.25">
      <c r="X1870" s="3">
        <v>1867</v>
      </c>
      <c r="Y1870" s="3">
        <f>'Risk Analysis - S01'!V1871</f>
        <v>0.2365631629417235</v>
      </c>
      <c r="Z1870" s="3">
        <f>'Risk Analysis - S10'!V1871</f>
        <v>0.5963124588629326</v>
      </c>
      <c r="AA1870" s="3">
        <f>'Risk Analysis - S18'!V1871</f>
        <v>0.49329887374140363</v>
      </c>
      <c r="AB1870" s="3">
        <f>'Risk Analysis - S20'!V1871</f>
        <v>1.6548056536366091</v>
      </c>
    </row>
    <row r="1871" spans="24:28" x14ac:dyDescent="0.25">
      <c r="X1871" s="3">
        <v>1868</v>
      </c>
      <c r="Y1871" s="3">
        <f>'Risk Analysis - S01'!V1872</f>
        <v>0.30839454908983654</v>
      </c>
      <c r="Z1871" s="3">
        <f>'Risk Analysis - S10'!V1872</f>
        <v>1.271809498774535</v>
      </c>
      <c r="AA1871" s="3">
        <f>'Risk Analysis - S18'!V1872</f>
        <v>0.847837300105036</v>
      </c>
      <c r="AB1871" s="3">
        <f>'Risk Analysis - S20'!V1872</f>
        <v>3.5618051813405782</v>
      </c>
    </row>
    <row r="1872" spans="24:28" x14ac:dyDescent="0.25">
      <c r="X1872" s="3">
        <v>1869</v>
      </c>
      <c r="Y1872" s="3">
        <f>'Risk Analysis - S01'!V1873</f>
        <v>0.29561627612693592</v>
      </c>
      <c r="Z1872" s="3">
        <f>'Risk Analysis - S10'!V1873</f>
        <v>1.1400755361094148</v>
      </c>
      <c r="AA1872" s="3">
        <f>'Risk Analysis - S18'!V1873</f>
        <v>0.75422948496138753</v>
      </c>
      <c r="AB1872" s="3">
        <f>'Risk Analysis - S20'!V1873</f>
        <v>2.4691854311988144</v>
      </c>
    </row>
    <row r="1873" spans="24:28" x14ac:dyDescent="0.25">
      <c r="X1873" s="3">
        <v>1870</v>
      </c>
      <c r="Y1873" s="3">
        <f>'Risk Analysis - S01'!V1874</f>
        <v>0.26450438600379</v>
      </c>
      <c r="Z1873" s="3">
        <f>'Risk Analysis - S10'!V1874</f>
        <v>0.85732718530958119</v>
      </c>
      <c r="AA1873" s="3">
        <f>'Risk Analysis - S18'!V1874</f>
        <v>0.62660858596037605</v>
      </c>
      <c r="AB1873" s="3">
        <f>'Risk Analysis - S20'!V1874</f>
        <v>2.2829715731536924</v>
      </c>
    </row>
    <row r="1874" spans="24:28" x14ac:dyDescent="0.25">
      <c r="X1874" s="3">
        <v>1871</v>
      </c>
      <c r="Y1874" s="3">
        <f>'Risk Analysis - S01'!V1875</f>
        <v>0.2237516135021706</v>
      </c>
      <c r="Z1874" s="3">
        <f>'Risk Analysis - S10'!V1875</f>
        <v>0.47452566979976429</v>
      </c>
      <c r="AA1874" s="3">
        <f>'Risk Analysis - S18'!V1875</f>
        <v>0.42661211398214138</v>
      </c>
      <c r="AB1874" s="3">
        <f>'Risk Analysis - S20'!V1875</f>
        <v>1.2858982068391349</v>
      </c>
    </row>
    <row r="1875" spans="24:28" x14ac:dyDescent="0.25">
      <c r="X1875" s="3">
        <v>1872</v>
      </c>
      <c r="Y1875" s="3">
        <f>'Risk Analysis - S01'!V1876</f>
        <v>0.25046713887098726</v>
      </c>
      <c r="Z1875" s="3">
        <f>'Risk Analysis - S10'!V1876</f>
        <v>0.73892326663869101</v>
      </c>
      <c r="AA1875" s="3">
        <f>'Risk Analysis - S18'!V1876</f>
        <v>0.59323054481495741</v>
      </c>
      <c r="AB1875" s="3">
        <f>'Risk Analysis - S20'!V1876</f>
        <v>2.6042733667720892</v>
      </c>
    </row>
    <row r="1876" spans="24:28" x14ac:dyDescent="0.25">
      <c r="X1876" s="3">
        <v>1873</v>
      </c>
      <c r="Y1876" s="3">
        <f>'Risk Analysis - S01'!V1877</f>
        <v>0.25143760876123927</v>
      </c>
      <c r="Z1876" s="3">
        <f>'Risk Analysis - S10'!V1877</f>
        <v>0.73232578910172108</v>
      </c>
      <c r="AA1876" s="3">
        <f>'Risk Analysis - S18'!V1877</f>
        <v>0.55651202214857731</v>
      </c>
      <c r="AB1876" s="3">
        <f>'Risk Analysis - S20'!V1877</f>
        <v>1.8598789521597174</v>
      </c>
    </row>
    <row r="1877" spans="24:28" x14ac:dyDescent="0.25">
      <c r="X1877" s="3">
        <v>1874</v>
      </c>
      <c r="Y1877" s="3">
        <f>'Risk Analysis - S01'!V1878</f>
        <v>0.22350649757431304</v>
      </c>
      <c r="Z1877" s="3">
        <f>'Risk Analysis - S10'!V1878</f>
        <v>0.47880743248085544</v>
      </c>
      <c r="AA1877" s="3">
        <f>'Risk Analysis - S18'!V1878</f>
        <v>0.4427906032003236</v>
      </c>
      <c r="AB1877" s="3">
        <f>'Risk Analysis - S20'!V1878</f>
        <v>1.5033642346415237</v>
      </c>
    </row>
    <row r="1878" spans="24:28" x14ac:dyDescent="0.25">
      <c r="X1878" s="3">
        <v>1875</v>
      </c>
      <c r="Y1878" s="3">
        <f>'Risk Analysis - S01'!V1879</f>
        <v>0.23998735629207582</v>
      </c>
      <c r="Z1878" s="3">
        <f>'Risk Analysis - S10'!V1879</f>
        <v>0.61547933754903805</v>
      </c>
      <c r="AA1878" s="3">
        <f>'Risk Analysis - S18'!V1879</f>
        <v>0.47579170948834604</v>
      </c>
      <c r="AB1878" s="3">
        <f>'Risk Analysis - S20'!V1879</f>
        <v>1.2564208115647002</v>
      </c>
    </row>
    <row r="1879" spans="24:28" x14ac:dyDescent="0.25">
      <c r="X1879" s="3">
        <v>1876</v>
      </c>
      <c r="Y1879" s="3">
        <f>'Risk Analysis - S01'!V1880</f>
        <v>0.21421454819301228</v>
      </c>
      <c r="Z1879" s="3">
        <f>'Risk Analysis - S10'!V1880</f>
        <v>0.40346500938555868</v>
      </c>
      <c r="AA1879" s="3">
        <f>'Risk Analysis - S18'!V1880</f>
        <v>0.42870801023855315</v>
      </c>
      <c r="AB1879" s="3">
        <f>'Risk Analysis - S20'!V1880</f>
        <v>1.6511370270413952</v>
      </c>
    </row>
    <row r="1880" spans="24:28" x14ac:dyDescent="0.25">
      <c r="X1880" s="3">
        <v>1877</v>
      </c>
      <c r="Y1880" s="3">
        <f>'Risk Analysis - S01'!V1881</f>
        <v>0.30148338544622372</v>
      </c>
      <c r="Z1880" s="3">
        <f>'Risk Analysis - S10'!V1881</f>
        <v>1.2032865468730094</v>
      </c>
      <c r="AA1880" s="3">
        <f>'Risk Analysis - S18'!V1881</f>
        <v>0.80440479386210617</v>
      </c>
      <c r="AB1880" s="3">
        <f>'Risk Analysis - S20'!V1881</f>
        <v>3.1233725620647146</v>
      </c>
    </row>
    <row r="1881" spans="24:28" x14ac:dyDescent="0.25">
      <c r="X1881" s="3">
        <v>1878</v>
      </c>
      <c r="Y1881" s="3">
        <f>'Risk Analysis - S01'!V1882</f>
        <v>0.24408224402521045</v>
      </c>
      <c r="Z1881" s="3">
        <f>'Risk Analysis - S10'!V1882</f>
        <v>0.66437432773751037</v>
      </c>
      <c r="AA1881" s="3">
        <f>'Risk Analysis - S18'!V1882</f>
        <v>0.52342306836384134</v>
      </c>
      <c r="AB1881" s="3">
        <f>'Risk Analysis - S20'!V1882</f>
        <v>1.7348781581633754</v>
      </c>
    </row>
    <row r="1882" spans="24:28" x14ac:dyDescent="0.25">
      <c r="X1882" s="3">
        <v>1879</v>
      </c>
      <c r="Y1882" s="3">
        <f>'Risk Analysis - S01'!V1883</f>
        <v>0.22818171472754115</v>
      </c>
      <c r="Z1882" s="3">
        <f>'Risk Analysis - S10'!V1883</f>
        <v>0.52784186659207377</v>
      </c>
      <c r="AA1882" s="3">
        <f>'Risk Analysis - S18'!V1883</f>
        <v>0.47924767038750865</v>
      </c>
      <c r="AB1882" s="3">
        <f>'Risk Analysis - S20'!V1883</f>
        <v>1.8367700088725034</v>
      </c>
    </row>
    <row r="1883" spans="24:28" x14ac:dyDescent="0.25">
      <c r="X1883" s="3">
        <v>1880</v>
      </c>
      <c r="Y1883" s="3">
        <f>'Risk Analysis - S01'!V1884</f>
        <v>0.21578002244859559</v>
      </c>
      <c r="Z1883" s="3">
        <f>'Risk Analysis - S10'!V1884</f>
        <v>0.40383058115495951</v>
      </c>
      <c r="AA1883" s="3">
        <f>'Risk Analysis - S18'!V1884</f>
        <v>0.39853672439039567</v>
      </c>
      <c r="AB1883" s="3">
        <f>'Risk Analysis - S20'!V1884</f>
        <v>1.2115623886656604</v>
      </c>
    </row>
    <row r="1884" spans="24:28" x14ac:dyDescent="0.25">
      <c r="X1884" s="3">
        <v>1881</v>
      </c>
      <c r="Y1884" s="3">
        <f>'Risk Analysis - S01'!V1885</f>
        <v>0.24156825773907498</v>
      </c>
      <c r="Z1884" s="3">
        <f>'Risk Analysis - S10'!V1885</f>
        <v>0.63493146914508403</v>
      </c>
      <c r="AA1884" s="3">
        <f>'Risk Analysis - S18'!V1885</f>
        <v>0.49569954788088449</v>
      </c>
      <c r="AB1884" s="3">
        <f>'Risk Analysis - S20'!V1885</f>
        <v>1.450438089963662</v>
      </c>
    </row>
    <row r="1885" spans="24:28" x14ac:dyDescent="0.25">
      <c r="X1885" s="3">
        <v>1882</v>
      </c>
      <c r="Y1885" s="3">
        <f>'Risk Analysis - S01'!V1886</f>
        <v>0.21736955001154232</v>
      </c>
      <c r="Z1885" s="3">
        <f>'Risk Analysis - S10'!V1886</f>
        <v>0.41302836607241245</v>
      </c>
      <c r="AA1885" s="3">
        <f>'Risk Analysis - S18'!V1886</f>
        <v>0.39120289253994395</v>
      </c>
      <c r="AB1885" s="3">
        <f>'Risk Analysis - S20'!V1886</f>
        <v>1.083978274748399</v>
      </c>
    </row>
    <row r="1886" spans="24:28" x14ac:dyDescent="0.25">
      <c r="X1886" s="3">
        <v>1883</v>
      </c>
      <c r="Y1886" s="3">
        <f>'Risk Analysis - S01'!V1887</f>
        <v>0.21771128454025135</v>
      </c>
      <c r="Z1886" s="3">
        <f>'Risk Analysis - S10'!V1887</f>
        <v>0.41526414388308341</v>
      </c>
      <c r="AA1886" s="3">
        <f>'Risk Analysis - S18'!V1887</f>
        <v>0.39030815121691137</v>
      </c>
      <c r="AB1886" s="3">
        <f>'Risk Analysis - S20'!V1887</f>
        <v>1.0647528649317175</v>
      </c>
    </row>
    <row r="1887" spans="24:28" x14ac:dyDescent="0.25">
      <c r="X1887" s="3">
        <v>1884</v>
      </c>
      <c r="Y1887" s="3">
        <f>'Risk Analysis - S01'!V1888</f>
        <v>0.28751688545541615</v>
      </c>
      <c r="Z1887" s="3">
        <f>'Risk Analysis - S10'!V1888</f>
        <v>1.0667431525399043</v>
      </c>
      <c r="AA1887" s="3">
        <f>'Risk Analysis - S18'!V1888</f>
        <v>0.72173384789977157</v>
      </c>
      <c r="AB1887" s="3">
        <f>'Risk Analysis - S20'!V1888</f>
        <v>2.4540444249780577</v>
      </c>
    </row>
    <row r="1888" spans="24:28" x14ac:dyDescent="0.25">
      <c r="X1888" s="3">
        <v>1885</v>
      </c>
      <c r="Y1888" s="3">
        <f>'Risk Analysis - S01'!V1889</f>
        <v>0.26328799233262301</v>
      </c>
      <c r="Z1888" s="3">
        <f>'Risk Analysis - S10'!V1889</f>
        <v>0.85255326127399556</v>
      </c>
      <c r="AA1888" s="3">
        <f>'Risk Analysis - S18'!V1889</f>
        <v>0.63819940821908439</v>
      </c>
      <c r="AB1888" s="3">
        <f>'Risk Analysis - S20'!V1889</f>
        <v>2.6086544953175665</v>
      </c>
    </row>
    <row r="1889" spans="24:28" x14ac:dyDescent="0.25">
      <c r="X1889" s="3">
        <v>1886</v>
      </c>
      <c r="Y1889" s="3">
        <f>'Risk Analysis - S01'!V1890</f>
        <v>0.24227513168477982</v>
      </c>
      <c r="Z1889" s="3">
        <f>'Risk Analysis - S10'!V1890</f>
        <v>0.65921043646133526</v>
      </c>
      <c r="AA1889" s="3">
        <f>'Risk Analysis - S18'!V1890</f>
        <v>0.54573347025250418</v>
      </c>
      <c r="AB1889" s="3">
        <f>'Risk Analysis - S20'!V1890</f>
        <v>2.2140489149081035</v>
      </c>
    </row>
    <row r="1890" spans="24:28" x14ac:dyDescent="0.25">
      <c r="X1890" s="3">
        <v>1887</v>
      </c>
      <c r="Y1890" s="3">
        <f>'Risk Analysis - S01'!V1891</f>
        <v>0.26880783894211369</v>
      </c>
      <c r="Z1890" s="3">
        <f>'Risk Analysis - S10'!V1891</f>
        <v>0.90141586302625909</v>
      </c>
      <c r="AA1890" s="3">
        <f>'Risk Analysis - S18'!V1891</f>
        <v>0.65740368642508529</v>
      </c>
      <c r="AB1890" s="3">
        <f>'Risk Analysis - S20'!V1891</f>
        <v>2.5916779503088714</v>
      </c>
    </row>
    <row r="1891" spans="24:28" x14ac:dyDescent="0.25">
      <c r="X1891" s="3">
        <v>1888</v>
      </c>
      <c r="Y1891" s="3">
        <f>'Risk Analysis - S01'!V1892</f>
        <v>0.24054061834412438</v>
      </c>
      <c r="Z1891" s="3">
        <f>'Risk Analysis - S10'!V1892</f>
        <v>0.63292306575383539</v>
      </c>
      <c r="AA1891" s="3">
        <f>'Risk Analysis - S18'!V1892</f>
        <v>0.51083676465169692</v>
      </c>
      <c r="AB1891" s="3">
        <f>'Risk Analysis - S20'!V1892</f>
        <v>1.7236130505802254</v>
      </c>
    </row>
    <row r="1892" spans="24:28" x14ac:dyDescent="0.25">
      <c r="X1892" s="3">
        <v>1889</v>
      </c>
      <c r="Y1892" s="3">
        <f>'Risk Analysis - S01'!V1893</f>
        <v>0.22365906538369937</v>
      </c>
      <c r="Z1892" s="3">
        <f>'Risk Analysis - S10'!V1893</f>
        <v>0.47204709345869</v>
      </c>
      <c r="AA1892" s="3">
        <f>'Risk Analysis - S18'!V1893</f>
        <v>0.42190973108279622</v>
      </c>
      <c r="AB1892" s="3">
        <f>'Risk Analysis - S20'!V1893</f>
        <v>1.2325153647070006</v>
      </c>
    </row>
    <row r="1893" spans="24:28" x14ac:dyDescent="0.25">
      <c r="X1893" s="3">
        <v>1890</v>
      </c>
      <c r="Y1893" s="3">
        <f>'Risk Analysis - S01'!V1894</f>
        <v>0.29104619025554079</v>
      </c>
      <c r="Z1893" s="3">
        <f>'Risk Analysis - S10'!V1894</f>
        <v>1.1083062901285252</v>
      </c>
      <c r="AA1893" s="3">
        <f>'Risk Analysis - S18'!V1894</f>
        <v>0.76125920396601476</v>
      </c>
      <c r="AB1893" s="3">
        <f>'Risk Analysis - S20'!V1894</f>
        <v>3.0585499964241905</v>
      </c>
    </row>
    <row r="1894" spans="24:28" x14ac:dyDescent="0.25">
      <c r="X1894" s="3">
        <v>1891</v>
      </c>
      <c r="Y1894" s="3">
        <f>'Risk Analysis - S01'!V1895</f>
        <v>0.36390522709977863</v>
      </c>
      <c r="Z1894" s="3">
        <f>'Risk Analysis - S10'!V1895</f>
        <v>1.7968127419500635</v>
      </c>
      <c r="AA1894" s="3">
        <f>'Risk Analysis - S18'!V1895</f>
        <v>1.1297013780068474</v>
      </c>
      <c r="AB1894" s="3">
        <f>'Risk Analysis - S20'!V1895</f>
        <v>5.5076875123359521</v>
      </c>
    </row>
    <row r="1895" spans="24:28" x14ac:dyDescent="0.25">
      <c r="X1895" s="3">
        <v>1892</v>
      </c>
      <c r="Y1895" s="3">
        <f>'Risk Analysis - S01'!V1896</f>
        <v>0.24845565984487433</v>
      </c>
      <c r="Z1895" s="3">
        <f>'Risk Analysis - S10'!V1896</f>
        <v>0.70228779028009025</v>
      </c>
      <c r="AA1895" s="3">
        <f>'Risk Analysis - S18'!V1896</f>
        <v>0.53652490790794871</v>
      </c>
      <c r="AB1895" s="3">
        <f>'Risk Analysis - S20'!V1896</f>
        <v>1.7046270911779353</v>
      </c>
    </row>
    <row r="1896" spans="24:28" x14ac:dyDescent="0.25">
      <c r="X1896" s="3">
        <v>1893</v>
      </c>
      <c r="Y1896" s="3">
        <f>'Risk Analysis - S01'!V1897</f>
        <v>0.42909488102121951</v>
      </c>
      <c r="Z1896" s="3">
        <f>'Risk Analysis - S10'!V1897</f>
        <v>2.4078188868514885</v>
      </c>
      <c r="AA1896" s="3">
        <f>'Risk Analysis - S18'!V1897</f>
        <v>1.4460925586537712</v>
      </c>
      <c r="AB1896" s="3">
        <f>'Risk Analysis - S20'!V1897</f>
        <v>7.4620980455705119</v>
      </c>
    </row>
    <row r="1897" spans="24:28" x14ac:dyDescent="0.25">
      <c r="X1897" s="3">
        <v>1894</v>
      </c>
      <c r="Y1897" s="3">
        <f>'Risk Analysis - S01'!V1898</f>
        <v>0.30292663280820109</v>
      </c>
      <c r="Z1897" s="3">
        <f>'Risk Analysis - S10'!V1898</f>
        <v>1.2123045138246888</v>
      </c>
      <c r="AA1897" s="3">
        <f>'Risk Analysis - S18'!V1898</f>
        <v>0.79950569234513402</v>
      </c>
      <c r="AB1897" s="3">
        <f>'Risk Analysis - S20'!V1898</f>
        <v>2.854923919456624</v>
      </c>
    </row>
    <row r="1898" spans="24:28" x14ac:dyDescent="0.25">
      <c r="X1898" s="3">
        <v>1895</v>
      </c>
      <c r="Y1898" s="3">
        <f>'Risk Analysis - S01'!V1899</f>
        <v>0.25804788263645878</v>
      </c>
      <c r="Z1898" s="3">
        <f>'Risk Analysis - S10'!V1899</f>
        <v>0.81674788734632797</v>
      </c>
      <c r="AA1898" s="3">
        <f>'Risk Analysis - S18'!V1899</f>
        <v>0.64790066298418902</v>
      </c>
      <c r="AB1898" s="3">
        <f>'Risk Analysis - S20'!V1899</f>
        <v>3.2416892965705868</v>
      </c>
    </row>
    <row r="1899" spans="24:28" x14ac:dyDescent="0.25">
      <c r="X1899" s="3">
        <v>1896</v>
      </c>
      <c r="Y1899" s="3">
        <f>'Risk Analysis - S01'!V1900</f>
        <v>0.25272605614389365</v>
      </c>
      <c r="Z1899" s="3">
        <f>'Risk Analysis - S10'!V1900</f>
        <v>0.74601383300756441</v>
      </c>
      <c r="AA1899" s="3">
        <f>'Risk Analysis - S18'!V1900</f>
        <v>0.56702017734450461</v>
      </c>
      <c r="AB1899" s="3">
        <f>'Risk Analysis - S20'!V1900</f>
        <v>1.9618372107632898</v>
      </c>
    </row>
    <row r="1900" spans="24:28" x14ac:dyDescent="0.25">
      <c r="X1900" s="3">
        <v>1897</v>
      </c>
      <c r="Y1900" s="3">
        <f>'Risk Analysis - S01'!V1901</f>
        <v>0.25137499831097299</v>
      </c>
      <c r="Z1900" s="3">
        <f>'Risk Analysis - S10'!V1901</f>
        <v>0.72778566021155289</v>
      </c>
      <c r="AA1900" s="3">
        <f>'Risk Analysis - S18'!V1901</f>
        <v>0.54577197429543756</v>
      </c>
      <c r="AB1900" s="3">
        <f>'Risk Analysis - S20'!V1901</f>
        <v>1.6886833084102135</v>
      </c>
    </row>
    <row r="1901" spans="24:28" x14ac:dyDescent="0.25">
      <c r="X1901" s="3">
        <v>1898</v>
      </c>
      <c r="Y1901" s="3">
        <f>'Risk Analysis - S01'!V1902</f>
        <v>0.26329598052325054</v>
      </c>
      <c r="Z1901" s="3">
        <f>'Risk Analysis - S10'!V1902</f>
        <v>0.84244439481416344</v>
      </c>
      <c r="AA1901" s="3">
        <f>'Risk Analysis - S18'!V1902</f>
        <v>0.61135447422370437</v>
      </c>
      <c r="AB1901" s="3">
        <f>'Risk Analysis - S20'!V1902</f>
        <v>2.0763308061260899</v>
      </c>
    </row>
    <row r="1902" spans="24:28" x14ac:dyDescent="0.25">
      <c r="X1902" s="3">
        <v>1899</v>
      </c>
      <c r="Y1902" s="3">
        <f>'Risk Analysis - S01'!V1903</f>
        <v>0.22675067229545323</v>
      </c>
      <c r="Z1902" s="3">
        <f>'Risk Analysis - S10'!V1903</f>
        <v>0.50814639582167642</v>
      </c>
      <c r="AA1902" s="3">
        <f>'Risk Analysis - S18'!V1903</f>
        <v>0.45571684301305682</v>
      </c>
      <c r="AB1902" s="3">
        <f>'Risk Analysis - S20'!V1903</f>
        <v>1.551467076756297</v>
      </c>
    </row>
    <row r="1903" spans="24:28" x14ac:dyDescent="0.25">
      <c r="X1903" s="3">
        <v>1900</v>
      </c>
      <c r="Y1903" s="3">
        <f>'Risk Analysis - S01'!V1904</f>
        <v>0.36228533007683228</v>
      </c>
      <c r="Z1903" s="3">
        <f>'Risk Analysis - S10'!V1904</f>
        <v>1.7806262433629148</v>
      </c>
      <c r="AA1903" s="3">
        <f>'Risk Analysis - S18'!V1904</f>
        <v>1.1191899720960317</v>
      </c>
      <c r="AB1903" s="3">
        <f>'Risk Analysis - S20'!V1904</f>
        <v>5.3560306438515131</v>
      </c>
    </row>
    <row r="1904" spans="24:28" x14ac:dyDescent="0.25">
      <c r="X1904" s="3">
        <v>1901</v>
      </c>
      <c r="Y1904" s="3">
        <f>'Risk Analysis - S01'!V1905</f>
        <v>0.23451365298410645</v>
      </c>
      <c r="Z1904" s="3">
        <f>'Risk Analysis - S10'!V1905</f>
        <v>0.57226202996235054</v>
      </c>
      <c r="AA1904" s="3">
        <f>'Risk Analysis - S18'!V1905</f>
        <v>0.47057248919423267</v>
      </c>
      <c r="AB1904" s="3">
        <f>'Risk Analysis - S20'!V1905</f>
        <v>1.4261493573652959</v>
      </c>
    </row>
    <row r="1905" spans="24:28" x14ac:dyDescent="0.25">
      <c r="X1905" s="3">
        <v>1902</v>
      </c>
      <c r="Y1905" s="3">
        <f>'Risk Analysis - S01'!V1906</f>
        <v>0.22886616102548143</v>
      </c>
      <c r="Z1905" s="3">
        <f>'Risk Analysis - S10'!V1906</f>
        <v>0.51721071977596145</v>
      </c>
      <c r="AA1905" s="3">
        <f>'Risk Analysis - S18'!V1906</f>
        <v>0.43756963914853381</v>
      </c>
      <c r="AB1905" s="3">
        <f>'Risk Analysis - S20'!V1906</f>
        <v>1.2327531108054179</v>
      </c>
    </row>
    <row r="1906" spans="24:28" x14ac:dyDescent="0.25">
      <c r="X1906" s="3">
        <v>1903</v>
      </c>
      <c r="Y1906" s="3">
        <f>'Risk Analysis - S01'!V1907</f>
        <v>0.27387921640007601</v>
      </c>
      <c r="Z1906" s="3">
        <f>'Risk Analysis - S10'!V1907</f>
        <v>0.94593541779230605</v>
      </c>
      <c r="AA1906" s="3">
        <f>'Risk Analysis - S18'!V1907</f>
        <v>0.67406268532995894</v>
      </c>
      <c r="AB1906" s="3">
        <f>'Risk Analysis - S20'!V1907</f>
        <v>2.547184967836734</v>
      </c>
    </row>
    <row r="1907" spans="24:28" x14ac:dyDescent="0.25">
      <c r="X1907" s="3">
        <v>1904</v>
      </c>
      <c r="Y1907" s="3">
        <f>'Risk Analysis - S01'!V1908</f>
        <v>0.23242991399225002</v>
      </c>
      <c r="Z1907" s="3">
        <f>'Risk Analysis - S10'!V1908</f>
        <v>0.56473821429861493</v>
      </c>
      <c r="AA1907" s="3">
        <f>'Risk Analysis - S18'!V1908</f>
        <v>0.49215494534195681</v>
      </c>
      <c r="AB1907" s="3">
        <f>'Risk Analysis - S20'!V1908</f>
        <v>1.8374220977642677</v>
      </c>
    </row>
    <row r="1908" spans="24:28" x14ac:dyDescent="0.25">
      <c r="X1908" s="3">
        <v>1905</v>
      </c>
      <c r="Y1908" s="3">
        <f>'Risk Analysis - S01'!V1909</f>
        <v>0.24415698100597827</v>
      </c>
      <c r="Z1908" s="3">
        <f>'Risk Analysis - S10'!V1909</f>
        <v>0.67947311976241476</v>
      </c>
      <c r="AA1908" s="3">
        <f>'Risk Analysis - S18'!V1909</f>
        <v>0.5617953834276681</v>
      </c>
      <c r="AB1908" s="3">
        <f>'Risk Analysis - S20'!V1909</f>
        <v>2.3988341300699929</v>
      </c>
    </row>
    <row r="1909" spans="24:28" x14ac:dyDescent="0.25">
      <c r="X1909" s="3">
        <v>1906</v>
      </c>
      <c r="Y1909" s="3">
        <f>'Risk Analysis - S01'!V1910</f>
        <v>0.25349376884490832</v>
      </c>
      <c r="Z1909" s="3">
        <f>'Risk Analysis - S10'!V1910</f>
        <v>0.75425911765554532</v>
      </c>
      <c r="AA1909" s="3">
        <f>'Risk Analysis - S18'!V1910</f>
        <v>0.57351727827624499</v>
      </c>
      <c r="AB1909" s="3">
        <f>'Risk Analysis - S20'!V1910</f>
        <v>2.0284516423489425</v>
      </c>
    </row>
    <row r="1910" spans="24:28" x14ac:dyDescent="0.25">
      <c r="X1910" s="3">
        <v>1907</v>
      </c>
      <c r="Y1910" s="3">
        <f>'Risk Analysis - S01'!V1911</f>
        <v>0.25715599633753894</v>
      </c>
      <c r="Z1910" s="3">
        <f>'Risk Analysis - S10'!V1911</f>
        <v>0.79948237344857098</v>
      </c>
      <c r="AA1910" s="3">
        <f>'Risk Analysis - S18'!V1911</f>
        <v>0.62006110340506948</v>
      </c>
      <c r="AB1910" s="3">
        <f>'Risk Analysis - S20'!V1911</f>
        <v>2.683966511153594</v>
      </c>
    </row>
    <row r="1911" spans="24:28" x14ac:dyDescent="0.25">
      <c r="X1911" s="3">
        <v>1908</v>
      </c>
      <c r="Y1911" s="3">
        <f>'Risk Analysis - S01'!V1912</f>
        <v>0.27804607926676678</v>
      </c>
      <c r="Z1911" s="3">
        <f>'Risk Analysis - S10'!V1912</f>
        <v>0.97927259686356771</v>
      </c>
      <c r="AA1911" s="3">
        <f>'Risk Analysis - S18'!V1912</f>
        <v>0.67919196403038673</v>
      </c>
      <c r="AB1911" s="3">
        <f>'Risk Analysis - S20'!V1912</f>
        <v>2.3247166230317755</v>
      </c>
    </row>
    <row r="1912" spans="24:28" x14ac:dyDescent="0.25">
      <c r="X1912" s="3">
        <v>1909</v>
      </c>
      <c r="Y1912" s="3">
        <f>'Risk Analysis - S01'!V1913</f>
        <v>0.22432958208369047</v>
      </c>
      <c r="Z1912" s="3">
        <f>'Risk Analysis - S10'!V1913</f>
        <v>0.48640907561558322</v>
      </c>
      <c r="AA1912" s="3">
        <f>'Risk Analysis - S18'!V1913</f>
        <v>0.44648726459344706</v>
      </c>
      <c r="AB1912" s="3">
        <f>'Risk Analysis - S20'!V1913</f>
        <v>1.5215990462087703</v>
      </c>
    </row>
    <row r="1913" spans="24:28" x14ac:dyDescent="0.25">
      <c r="X1913" s="3">
        <v>1910</v>
      </c>
      <c r="Y1913" s="3">
        <f>'Risk Analysis - S01'!V1914</f>
        <v>0.23003866600653308</v>
      </c>
      <c r="Z1913" s="3">
        <f>'Risk Analysis - S10'!V1914</f>
        <v>0.54143677557812953</v>
      </c>
      <c r="AA1913" s="3">
        <f>'Risk Analysis - S18'!V1914</f>
        <v>0.47820275949066959</v>
      </c>
      <c r="AB1913" s="3">
        <f>'Risk Analysis - S20'!V1914</f>
        <v>1.7349735456711535</v>
      </c>
    </row>
    <row r="1914" spans="24:28" x14ac:dyDescent="0.25">
      <c r="X1914" s="3">
        <v>1911</v>
      </c>
      <c r="Y1914" s="3">
        <f>'Risk Analysis - S01'!V1915</f>
        <v>0.25597581800789926</v>
      </c>
      <c r="Z1914" s="3">
        <f>'Risk Analysis - S10'!V1915</f>
        <v>0.78969381952878137</v>
      </c>
      <c r="AA1914" s="3">
        <f>'Risk Analysis - S18'!V1915</f>
        <v>0.61769367285819321</v>
      </c>
      <c r="AB1914" s="3">
        <f>'Risk Analysis - S20'!V1915</f>
        <v>2.7209182745514711</v>
      </c>
    </row>
    <row r="1915" spans="24:28" x14ac:dyDescent="0.25">
      <c r="X1915" s="3">
        <v>1912</v>
      </c>
      <c r="Y1915" s="3">
        <f>'Risk Analysis - S01'!V1916</f>
        <v>0.2203700030334349</v>
      </c>
      <c r="Z1915" s="3">
        <f>'Risk Analysis - S10'!V1916</f>
        <v>0.44885528387919071</v>
      </c>
      <c r="AA1915" s="3">
        <f>'Risk Analysis - S18'!V1916</f>
        <v>0.4261039420542399</v>
      </c>
      <c r="AB1915" s="3">
        <f>'Risk Analysis - S20'!V1916</f>
        <v>1.3989924757625587</v>
      </c>
    </row>
    <row r="1916" spans="24:28" x14ac:dyDescent="0.25">
      <c r="X1916" s="3">
        <v>1913</v>
      </c>
      <c r="Y1916" s="3">
        <f>'Risk Analysis - S01'!V1917</f>
        <v>0.25434902485472599</v>
      </c>
      <c r="Z1916" s="3">
        <f>'Risk Analysis - S10'!V1917</f>
        <v>0.766637505203974</v>
      </c>
      <c r="AA1916" s="3">
        <f>'Risk Analysis - S18'!V1917</f>
        <v>0.58918403331803104</v>
      </c>
      <c r="AB1916" s="3">
        <f>'Risk Analysis - S20'!V1917</f>
        <v>2.2608377879304986</v>
      </c>
    </row>
    <row r="1917" spans="24:28" x14ac:dyDescent="0.25">
      <c r="X1917" s="3">
        <v>1914</v>
      </c>
      <c r="Y1917" s="3">
        <f>'Risk Analysis - S01'!V1918</f>
        <v>0.21776466544621206</v>
      </c>
      <c r="Z1917" s="3">
        <f>'Risk Analysis - S10'!V1918</f>
        <v>0.42906953457960112</v>
      </c>
      <c r="AA1917" s="3">
        <f>'Risk Analysis - S18'!V1918</f>
        <v>0.42569081953873156</v>
      </c>
      <c r="AB1917" s="3">
        <f>'Risk Analysis - S20'!V1918</f>
        <v>1.4850539633794573</v>
      </c>
    </row>
    <row r="1918" spans="24:28" x14ac:dyDescent="0.25">
      <c r="X1918" s="3">
        <v>1915</v>
      </c>
      <c r="Y1918" s="3">
        <f>'Risk Analysis - S01'!V1919</f>
        <v>0.29497269909854745</v>
      </c>
      <c r="Z1918" s="3">
        <f>'Risk Analysis - S10'!V1919</f>
        <v>1.1474201864837474</v>
      </c>
      <c r="AA1918" s="3">
        <f>'Risk Analysis - S18'!V1919</f>
        <v>0.78641874040507198</v>
      </c>
      <c r="AB1918" s="3">
        <f>'Risk Analysis - S20'!V1919</f>
        <v>3.314830637204206</v>
      </c>
    </row>
    <row r="1919" spans="24:28" x14ac:dyDescent="0.25">
      <c r="X1919" s="3">
        <v>1916</v>
      </c>
      <c r="Y1919" s="3">
        <f>'Risk Analysis - S01'!V1920</f>
        <v>0.29297002958562018</v>
      </c>
      <c r="Z1919" s="3">
        <f>'Risk Analysis - S10'!V1920</f>
        <v>1.1255318745545757</v>
      </c>
      <c r="AA1919" s="3">
        <f>'Risk Analysis - S18'!V1920</f>
        <v>0.76846842668775184</v>
      </c>
      <c r="AB1919" s="3">
        <f>'Risk Analysis - S20'!V1920</f>
        <v>3.0533730506972425</v>
      </c>
    </row>
    <row r="1920" spans="24:28" x14ac:dyDescent="0.25">
      <c r="X1920" s="3">
        <v>1917</v>
      </c>
      <c r="Y1920" s="3">
        <f>'Risk Analysis - S01'!V1921</f>
        <v>0.22615751118251382</v>
      </c>
      <c r="Z1920" s="3">
        <f>'Risk Analysis - S10'!V1921</f>
        <v>0.49592805136140478</v>
      </c>
      <c r="AA1920" s="3">
        <f>'Risk Analysis - S18'!V1921</f>
        <v>0.43525966959640866</v>
      </c>
      <c r="AB1920" s="3">
        <f>'Risk Analysis - S20'!V1921</f>
        <v>1.3052396640776778</v>
      </c>
    </row>
    <row r="1921" spans="24:28" x14ac:dyDescent="0.25">
      <c r="X1921" s="3">
        <v>1918</v>
      </c>
      <c r="Y1921" s="3">
        <f>'Risk Analysis - S01'!V1922</f>
        <v>0.23456776279534639</v>
      </c>
      <c r="Z1921" s="3">
        <f>'Risk Analysis - S10'!V1922</f>
        <v>0.57691708668042185</v>
      </c>
      <c r="AA1921" s="3">
        <f>'Risk Analysis - S18'!V1922</f>
        <v>0.48178500374629613</v>
      </c>
      <c r="AB1921" s="3">
        <f>'Risk Analysis - S20'!V1922</f>
        <v>1.5799364773465394</v>
      </c>
    </row>
    <row r="1922" spans="24:28" x14ac:dyDescent="0.25">
      <c r="X1922" s="3">
        <v>1919</v>
      </c>
      <c r="Y1922" s="3">
        <f>'Risk Analysis - S01'!V1923</f>
        <v>0.27166107844495785</v>
      </c>
      <c r="Z1922" s="3">
        <f>'Risk Analysis - S10'!V1923</f>
        <v>0.92077949823099758</v>
      </c>
      <c r="AA1922" s="3">
        <f>'Risk Analysis - S18'!V1923</f>
        <v>0.65177186347166494</v>
      </c>
      <c r="AB1922" s="3">
        <f>'Risk Analysis - S20'!V1923</f>
        <v>2.2576483940557597</v>
      </c>
    </row>
    <row r="1923" spans="24:28" x14ac:dyDescent="0.25">
      <c r="X1923" s="3">
        <v>1920</v>
      </c>
      <c r="Y1923" s="3">
        <f>'Risk Analysis - S01'!V1924</f>
        <v>0.21243465707723727</v>
      </c>
      <c r="Z1923" s="3">
        <f>'Risk Analysis - S10'!V1924</f>
        <v>0.37519520975324305</v>
      </c>
      <c r="AA1923" s="3">
        <f>'Risk Analysis - S18'!V1924</f>
        <v>0.38948049456419737</v>
      </c>
      <c r="AB1923" s="3">
        <f>'Risk Analysis - S20'!V1924</f>
        <v>1.2023567885833089</v>
      </c>
    </row>
    <row r="1924" spans="24:28" x14ac:dyDescent="0.25">
      <c r="X1924" s="3">
        <v>1921</v>
      </c>
      <c r="Y1924" s="3">
        <f>'Risk Analysis - S01'!V1925</f>
        <v>0.31288989359981328</v>
      </c>
      <c r="Z1924" s="3">
        <f>'Risk Analysis - S10'!V1925</f>
        <v>1.312698387403727</v>
      </c>
      <c r="AA1924" s="3">
        <f>'Risk Analysis - S18'!V1925</f>
        <v>0.86636877734171114</v>
      </c>
      <c r="AB1924" s="3">
        <f>'Risk Analysis - S20'!V1925</f>
        <v>3.5831332923670827</v>
      </c>
    </row>
    <row r="1925" spans="24:28" x14ac:dyDescent="0.25">
      <c r="X1925" s="3">
        <v>1922</v>
      </c>
      <c r="Y1925" s="3">
        <f>'Risk Analysis - S01'!V1926</f>
        <v>0.2593482546289918</v>
      </c>
      <c r="Z1925" s="3">
        <f>'Risk Analysis - S10'!V1926</f>
        <v>0.82081715016296364</v>
      </c>
      <c r="AA1925" s="3">
        <f>'Risk Analysis - S18'!V1926</f>
        <v>0.6327793509065367</v>
      </c>
      <c r="AB1925" s="3">
        <f>'Risk Analysis - S20'!V1926</f>
        <v>2.7925630218002171</v>
      </c>
    </row>
    <row r="1926" spans="24:28" x14ac:dyDescent="0.25">
      <c r="X1926" s="3">
        <v>1923</v>
      </c>
      <c r="Y1926" s="3">
        <f>'Risk Analysis - S01'!V1927</f>
        <v>0.31270185932348293</v>
      </c>
      <c r="Z1926" s="3">
        <f>'Risk Analysis - S10'!V1927</f>
        <v>1.3057717902272792</v>
      </c>
      <c r="AA1926" s="3">
        <f>'Risk Analysis - S18'!V1927</f>
        <v>0.85182337767401828</v>
      </c>
      <c r="AB1926" s="3">
        <f>'Risk Analysis - S20'!V1927</f>
        <v>3.1998187837074532</v>
      </c>
    </row>
    <row r="1927" spans="24:28" x14ac:dyDescent="0.25">
      <c r="X1927" s="3">
        <v>1924</v>
      </c>
      <c r="Y1927" s="3">
        <f>'Risk Analysis - S01'!V1928</f>
        <v>0.25514185744370271</v>
      </c>
      <c r="Z1927" s="3">
        <f>'Risk Analysis - S10'!V1928</f>
        <v>0.78003545005006902</v>
      </c>
      <c r="AA1927" s="3">
        <f>'Risk Analysis - S18'!V1928</f>
        <v>0.60878384757960768</v>
      </c>
      <c r="AB1927" s="3">
        <f>'Risk Analysis - S20'!V1928</f>
        <v>2.5945074134377681</v>
      </c>
    </row>
    <row r="1928" spans="24:28" x14ac:dyDescent="0.25">
      <c r="X1928" s="3">
        <v>1925</v>
      </c>
      <c r="Y1928" s="3">
        <f>'Risk Analysis - S01'!V1929</f>
        <v>0.23261890179856728</v>
      </c>
      <c r="Z1928" s="3">
        <f>'Risk Analysis - S10'!V1929</f>
        <v>0.56947160576106226</v>
      </c>
      <c r="AA1928" s="3">
        <f>'Risk Analysis - S18'!V1929</f>
        <v>0.50089161050035269</v>
      </c>
      <c r="AB1928" s="3">
        <f>'Risk Analysis - S20'!V1929</f>
        <v>1.969137296440429</v>
      </c>
    </row>
    <row r="1929" spans="24:28" x14ac:dyDescent="0.25">
      <c r="X1929" s="3">
        <v>1926</v>
      </c>
      <c r="Y1929" s="3">
        <f>'Risk Analysis - S01'!V1930</f>
        <v>0.28232127996694473</v>
      </c>
      <c r="Z1929" s="3">
        <f>'Risk Analysis - S10'!V1930</f>
        <v>1.0225334344009014</v>
      </c>
      <c r="AA1929" s="3">
        <f>'Risk Analysis - S18'!V1930</f>
        <v>0.70836359740108779</v>
      </c>
      <c r="AB1929" s="3">
        <f>'Risk Analysis - S20'!V1930</f>
        <v>2.6006710419931411</v>
      </c>
    </row>
    <row r="1930" spans="24:28" x14ac:dyDescent="0.25">
      <c r="X1930" s="3">
        <v>1927</v>
      </c>
      <c r="Y1930" s="3">
        <f>'Risk Analysis - S01'!V1931</f>
        <v>0.28887175611173654</v>
      </c>
      <c r="Z1930" s="3">
        <f>'Risk Analysis - S10'!V1931</f>
        <v>1.0807655444105975</v>
      </c>
      <c r="AA1930" s="3">
        <f>'Risk Analysis - S18'!V1931</f>
        <v>0.73180351777271413</v>
      </c>
      <c r="AB1930" s="3">
        <f>'Risk Analysis - S20'!V1931</f>
        <v>2.5606751551991307</v>
      </c>
    </row>
    <row r="1931" spans="24:28" x14ac:dyDescent="0.25">
      <c r="X1931" s="3">
        <v>1928</v>
      </c>
      <c r="Y1931" s="3">
        <f>'Risk Analysis - S01'!V1932</f>
        <v>0.21411321146731957</v>
      </c>
      <c r="Z1931" s="3">
        <f>'Risk Analysis - S10'!V1932</f>
        <v>0.38843232290037522</v>
      </c>
      <c r="AA1931" s="3">
        <f>'Risk Analysis - S18'!V1932</f>
        <v>0.39103925795928796</v>
      </c>
      <c r="AB1931" s="3">
        <f>'Risk Analysis - S20'!V1932</f>
        <v>1.173880056279234</v>
      </c>
    </row>
    <row r="1932" spans="24:28" x14ac:dyDescent="0.25">
      <c r="X1932" s="3">
        <v>1929</v>
      </c>
      <c r="Y1932" s="3">
        <f>'Risk Analysis - S01'!V1933</f>
        <v>0.30123912730186775</v>
      </c>
      <c r="Z1932" s="3">
        <f>'Risk Analysis - S10'!V1933</f>
        <v>1.2031168788530646</v>
      </c>
      <c r="AA1932" s="3">
        <f>'Risk Analysis - S18'!V1933</f>
        <v>0.80881504136962068</v>
      </c>
      <c r="AB1932" s="3">
        <f>'Risk Analysis - S20'!V1933</f>
        <v>3.2636239997644703</v>
      </c>
    </row>
    <row r="1933" spans="24:28" x14ac:dyDescent="0.25">
      <c r="X1933" s="3">
        <v>1930</v>
      </c>
      <c r="Y1933" s="3">
        <f>'Risk Analysis - S01'!V1934</f>
        <v>0.29153962904149133</v>
      </c>
      <c r="Z1933" s="3">
        <f>'Risk Analysis - S10'!V1934</f>
        <v>1.1058923151440514</v>
      </c>
      <c r="AA1933" s="3">
        <f>'Risk Analysis - S18'!V1934</f>
        <v>0.74507243104817056</v>
      </c>
      <c r="AB1933" s="3">
        <f>'Risk Analysis - S20'!V1934</f>
        <v>2.6260761727788346</v>
      </c>
    </row>
    <row r="1934" spans="24:28" x14ac:dyDescent="0.25">
      <c r="X1934" s="3">
        <v>1931</v>
      </c>
      <c r="Y1934" s="3">
        <f>'Risk Analysis - S01'!V1935</f>
        <v>0.22520765558357844</v>
      </c>
      <c r="Z1934" s="3">
        <f>'Risk Analysis - S10'!V1935</f>
        <v>0.49261331106028267</v>
      </c>
      <c r="AA1934" s="3">
        <f>'Risk Analysis - S18'!V1935</f>
        <v>0.44540125870454939</v>
      </c>
      <c r="AB1934" s="3">
        <f>'Risk Analysis - S20'!V1935</f>
        <v>1.4723706320234498</v>
      </c>
    </row>
    <row r="1935" spans="24:28" x14ac:dyDescent="0.25">
      <c r="X1935" s="3">
        <v>1932</v>
      </c>
      <c r="Y1935" s="3">
        <f>'Risk Analysis - S01'!V1936</f>
        <v>0.24439185872438712</v>
      </c>
      <c r="Z1935" s="3">
        <f>'Risk Analysis - S10'!V1936</f>
        <v>0.68199350664209946</v>
      </c>
      <c r="AA1935" s="3">
        <f>'Risk Analysis - S18'!V1936</f>
        <v>0.56377728995891663</v>
      </c>
      <c r="AB1935" s="3">
        <f>'Risk Analysis - S20'!V1936</f>
        <v>2.422131897455686</v>
      </c>
    </row>
    <row r="1936" spans="24:28" x14ac:dyDescent="0.25">
      <c r="X1936" s="3">
        <v>1933</v>
      </c>
      <c r="Y1936" s="3">
        <f>'Risk Analysis - S01'!V1937</f>
        <v>0.21088594177070952</v>
      </c>
      <c r="Z1936" s="3">
        <f>'Risk Analysis - S10'!V1937</f>
        <v>0.34730358742884182</v>
      </c>
      <c r="AA1936" s="3">
        <f>'Risk Analysis - S18'!V1937</f>
        <v>0.34665336779725892</v>
      </c>
      <c r="AB1936" s="3">
        <f>'Risk Analysis - S20'!V1937</f>
        <v>0.81119551674304302</v>
      </c>
    </row>
    <row r="1937" spans="24:28" x14ac:dyDescent="0.25">
      <c r="X1937" s="3">
        <v>1934</v>
      </c>
      <c r="Y1937" s="3">
        <f>'Risk Analysis - S01'!V1938</f>
        <v>0.25810564192489377</v>
      </c>
      <c r="Z1937" s="3">
        <f>'Risk Analysis - S10'!V1938</f>
        <v>0.78317739206647963</v>
      </c>
      <c r="AA1937" s="3">
        <f>'Risk Analysis - S18'!V1938</f>
        <v>0.55813025355365598</v>
      </c>
      <c r="AB1937" s="3">
        <f>'Risk Analysis - S20'!V1938</f>
        <v>1.5010959980197753</v>
      </c>
    </row>
    <row r="1938" spans="24:28" x14ac:dyDescent="0.25">
      <c r="X1938" s="3">
        <v>1935</v>
      </c>
      <c r="Y1938" s="3">
        <f>'Risk Analysis - S01'!V1939</f>
        <v>0.23330790296494738</v>
      </c>
      <c r="Z1938" s="3">
        <f>'Risk Analysis - S10'!V1939</f>
        <v>0.56437258645064325</v>
      </c>
      <c r="AA1938" s="3">
        <f>'Risk Analysis - S18'!V1939</f>
        <v>0.47372706139931453</v>
      </c>
      <c r="AB1938" s="3">
        <f>'Risk Analysis - S20'!V1939</f>
        <v>1.5223731856650284</v>
      </c>
    </row>
    <row r="1939" spans="24:28" x14ac:dyDescent="0.25">
      <c r="X1939" s="3">
        <v>1936</v>
      </c>
      <c r="Y1939" s="3">
        <f>'Risk Analysis - S01'!V1940</f>
        <v>0.31990082969742795</v>
      </c>
      <c r="Z1939" s="3">
        <f>'Risk Analysis - S10'!V1940</f>
        <v>1.3725805554550246</v>
      </c>
      <c r="AA1939" s="3">
        <f>'Risk Analysis - S18'!V1940</f>
        <v>0.88500635698489449</v>
      </c>
      <c r="AB1939" s="3">
        <f>'Risk Analysis - S20'!V1940</f>
        <v>3.3153947427128796</v>
      </c>
    </row>
    <row r="1940" spans="24:28" x14ac:dyDescent="0.25">
      <c r="X1940" s="3">
        <v>1937</v>
      </c>
      <c r="Y1940" s="3">
        <f>'Risk Analysis - S01'!V1941</f>
        <v>0.26352711064543688</v>
      </c>
      <c r="Z1940" s="3">
        <f>'Risk Analysis - S10'!V1941</f>
        <v>0.85206328147572674</v>
      </c>
      <c r="AA1940" s="3">
        <f>'Risk Analysis - S18'!V1941</f>
        <v>0.63215000698662704</v>
      </c>
      <c r="AB1940" s="3">
        <f>'Risk Analysis - S20'!V1941</f>
        <v>2.4649562188051619</v>
      </c>
    </row>
    <row r="1941" spans="24:28" x14ac:dyDescent="0.25">
      <c r="X1941" s="3">
        <v>1938</v>
      </c>
      <c r="Y1941" s="3">
        <f>'Risk Analysis - S01'!V1942</f>
        <v>0.28429307995133746</v>
      </c>
      <c r="Z1941" s="3">
        <f>'Risk Analysis - S10'!V1942</f>
        <v>1.0572789201480337</v>
      </c>
      <c r="AA1941" s="3">
        <f>'Risk Analysis - S18'!V1942</f>
        <v>0.76086910460442814</v>
      </c>
      <c r="AB1941" s="3">
        <f>'Risk Analysis - S20'!V1942</f>
        <v>3.7146760718316609</v>
      </c>
    </row>
    <row r="1942" spans="24:28" x14ac:dyDescent="0.25">
      <c r="X1942" s="3">
        <v>1939</v>
      </c>
      <c r="Y1942" s="3">
        <f>'Risk Analysis - S01'!V1943</f>
        <v>0.2255999012029323</v>
      </c>
      <c r="Z1942" s="3">
        <f>'Risk Analysis - S10'!V1943</f>
        <v>0.49337472334991239</v>
      </c>
      <c r="AA1942" s="3">
        <f>'Risk Analysis - S18'!V1943</f>
        <v>0.43960975448122408</v>
      </c>
      <c r="AB1942" s="3">
        <f>'Risk Analysis - S20'!V1943</f>
        <v>1.3811303073336791</v>
      </c>
    </row>
    <row r="1943" spans="24:28" x14ac:dyDescent="0.25">
      <c r="X1943" s="3">
        <v>1940</v>
      </c>
      <c r="Y1943" s="3">
        <f>'Risk Analysis - S01'!V1944</f>
        <v>0.36447436546946643</v>
      </c>
      <c r="Z1943" s="3">
        <f>'Risk Analysis - S10'!V1944</f>
        <v>1.7970585003313173</v>
      </c>
      <c r="AA1943" s="3">
        <f>'Risk Analysis - S18'!V1944</f>
        <v>1.119030325548503</v>
      </c>
      <c r="AB1943" s="3">
        <f>'Risk Analysis - S20'!V1944</f>
        <v>4.9996150930790151</v>
      </c>
    </row>
    <row r="1944" spans="24:28" x14ac:dyDescent="0.25">
      <c r="X1944" s="3">
        <v>1941</v>
      </c>
      <c r="Y1944" s="3">
        <f>'Risk Analysis - S01'!V1945</f>
        <v>0.25843339274382043</v>
      </c>
      <c r="Z1944" s="3">
        <f>'Risk Analysis - S10'!V1945</f>
        <v>0.80374202040121756</v>
      </c>
      <c r="AA1944" s="3">
        <f>'Risk Analysis - S18'!V1945</f>
        <v>0.60589935061488143</v>
      </c>
      <c r="AB1944" s="3">
        <f>'Risk Analysis - S20'!V1945</f>
        <v>2.3053342227155253</v>
      </c>
    </row>
    <row r="1945" spans="24:28" x14ac:dyDescent="0.25">
      <c r="X1945" s="3">
        <v>1942</v>
      </c>
      <c r="Y1945" s="3">
        <f>'Risk Analysis - S01'!V1946</f>
        <v>0.27602562976252404</v>
      </c>
      <c r="Z1945" s="3">
        <f>'Risk Analysis - S10'!V1946</f>
        <v>0.96994610800645598</v>
      </c>
      <c r="AA1945" s="3">
        <f>'Risk Analysis - S18'!V1946</f>
        <v>0.69475681431946301</v>
      </c>
      <c r="AB1945" s="3">
        <f>'Risk Analysis - S20'!V1946</f>
        <v>2.828597878338055</v>
      </c>
    </row>
    <row r="1946" spans="24:28" x14ac:dyDescent="0.25">
      <c r="X1946" s="3">
        <v>1943</v>
      </c>
      <c r="Y1946" s="3">
        <f>'Risk Analysis - S01'!V1947</f>
        <v>0.21980933079264728</v>
      </c>
      <c r="Z1946" s="3">
        <f>'Risk Analysis - S10'!V1947</f>
        <v>0.45825622056403459</v>
      </c>
      <c r="AA1946" s="3">
        <f>'Risk Analysis - S18'!V1947</f>
        <v>0.46207259135181022</v>
      </c>
      <c r="AB1946" s="3">
        <f>'Risk Analysis - S20'!V1947</f>
        <v>1.939340510079</v>
      </c>
    </row>
    <row r="1947" spans="24:28" x14ac:dyDescent="0.25">
      <c r="X1947" s="3">
        <v>1944</v>
      </c>
      <c r="Y1947" s="3">
        <f>'Risk Analysis - S01'!V1948</f>
        <v>0.2959294464582517</v>
      </c>
      <c r="Z1947" s="3">
        <f>'Risk Analysis - S10'!V1948</f>
        <v>1.155223753744439</v>
      </c>
      <c r="AA1947" s="3">
        <f>'Risk Analysis - S18'!V1948</f>
        <v>0.78798998032278611</v>
      </c>
      <c r="AB1947" s="3">
        <f>'Risk Analysis - S20'!V1948</f>
        <v>3.259319114395308</v>
      </c>
    </row>
    <row r="1948" spans="24:28" x14ac:dyDescent="0.25">
      <c r="X1948" s="3">
        <v>1945</v>
      </c>
      <c r="Y1948" s="3">
        <f>'Risk Analysis - S01'!V1949</f>
        <v>0.31350559496145119</v>
      </c>
      <c r="Z1948" s="3">
        <f>'Risk Analysis - S10'!V1949</f>
        <v>1.3461920156692986</v>
      </c>
      <c r="AA1948" s="3">
        <f>'Risk Analysis - S18'!V1949</f>
        <v>0.94254153873247037</v>
      </c>
      <c r="AB1948" s="3">
        <f>'Risk Analysis - S20'!V1949</f>
        <v>6.0418043412384179</v>
      </c>
    </row>
    <row r="1949" spans="24:28" x14ac:dyDescent="0.25">
      <c r="X1949" s="3">
        <v>1946</v>
      </c>
      <c r="Y1949" s="3">
        <f>'Risk Analysis - S01'!V1950</f>
        <v>0.27232004933002929</v>
      </c>
      <c r="Z1949" s="3">
        <f>'Risk Analysis - S10'!V1950</f>
        <v>0.9291152165970249</v>
      </c>
      <c r="AA1949" s="3">
        <f>'Risk Analysis - S18'!V1950</f>
        <v>0.66067050696980967</v>
      </c>
      <c r="AB1949" s="3">
        <f>'Risk Analysis - S20'!V1950</f>
        <v>2.387996096125689</v>
      </c>
    </row>
    <row r="1950" spans="24:28" x14ac:dyDescent="0.25">
      <c r="X1950" s="3">
        <v>1947</v>
      </c>
      <c r="Y1950" s="3">
        <f>'Risk Analysis - S01'!V1951</f>
        <v>0.28869205039183232</v>
      </c>
      <c r="Z1950" s="3">
        <f>'Risk Analysis - S10'!V1951</f>
        <v>1.0990245609780924</v>
      </c>
      <c r="AA1950" s="3">
        <f>'Risk Analysis - S18'!V1951</f>
        <v>0.78357911549808068</v>
      </c>
      <c r="AB1950" s="3">
        <f>'Risk Analysis - S20'!V1951</f>
        <v>3.8888227687132799</v>
      </c>
    </row>
    <row r="1951" spans="24:28" x14ac:dyDescent="0.25">
      <c r="X1951" s="3">
        <v>1948</v>
      </c>
      <c r="Y1951" s="3">
        <f>'Risk Analysis - S01'!V1952</f>
        <v>0.30896677763881641</v>
      </c>
      <c r="Z1951" s="3">
        <f>'Risk Analysis - S10'!V1952</f>
        <v>1.27537891065969</v>
      </c>
      <c r="AA1951" s="3">
        <f>'Risk Analysis - S18'!V1952</f>
        <v>0.84587878597213972</v>
      </c>
      <c r="AB1951" s="3">
        <f>'Risk Analysis - S20'!V1952</f>
        <v>3.4439463821622929</v>
      </c>
    </row>
    <row r="1952" spans="24:28" x14ac:dyDescent="0.25">
      <c r="X1952" s="3">
        <v>1949</v>
      </c>
      <c r="Y1952" s="3">
        <f>'Risk Analysis - S01'!V1953</f>
        <v>0.29565045338795559</v>
      </c>
      <c r="Z1952" s="3">
        <f>'Risk Analysis - S10'!V1953</f>
        <v>1.1683148123730611</v>
      </c>
      <c r="AA1952" s="3">
        <f>'Risk Analysis - S18'!V1953</f>
        <v>0.82809762718669444</v>
      </c>
      <c r="AB1952" s="3">
        <f>'Risk Analysis - S20'!V1953</f>
        <v>4.4318568301539809</v>
      </c>
    </row>
    <row r="1953" spans="24:28" x14ac:dyDescent="0.25">
      <c r="X1953" s="3">
        <v>1950</v>
      </c>
      <c r="Y1953" s="3">
        <f>'Risk Analysis - S01'!V1954</f>
        <v>0.30324536204779579</v>
      </c>
      <c r="Z1953" s="3">
        <f>'Risk Analysis - S10'!V1954</f>
        <v>1.2188454982171064</v>
      </c>
      <c r="AA1953" s="3">
        <f>'Risk Analysis - S18'!V1954</f>
        <v>0.81043368127671755</v>
      </c>
      <c r="AB1953" s="3">
        <f>'Risk Analysis - S20'!V1954</f>
        <v>3.0998729227602917</v>
      </c>
    </row>
    <row r="1954" spans="24:28" x14ac:dyDescent="0.25">
      <c r="X1954" s="3">
        <v>1951</v>
      </c>
      <c r="Y1954" s="3">
        <f>'Risk Analysis - S01'!V1955</f>
        <v>0.23065827197840241</v>
      </c>
      <c r="Z1954" s="3">
        <f>'Risk Analysis - S10'!V1955</f>
        <v>0.5579717500775212</v>
      </c>
      <c r="AA1954" s="3">
        <f>'Risk Analysis - S18'!V1955</f>
        <v>0.50952928569967304</v>
      </c>
      <c r="AB1954" s="3">
        <f>'Risk Analysis - S20'!V1955</f>
        <v>2.2197306718349235</v>
      </c>
    </row>
    <row r="1955" spans="24:28" x14ac:dyDescent="0.25">
      <c r="X1955" s="3">
        <v>1952</v>
      </c>
      <c r="Y1955" s="3">
        <f>'Risk Analysis - S01'!V1956</f>
        <v>0.30400039806674295</v>
      </c>
      <c r="Z1955" s="3">
        <f>'Risk Analysis - S10'!V1956</f>
        <v>1.2252327700140904</v>
      </c>
      <c r="AA1955" s="3">
        <f>'Risk Analysis - S18'!V1956</f>
        <v>0.81227800873124401</v>
      </c>
      <c r="AB1955" s="3">
        <f>'Risk Analysis - S20'!V1956</f>
        <v>3.0704608097117747</v>
      </c>
    </row>
    <row r="1956" spans="24:28" x14ac:dyDescent="0.25">
      <c r="X1956" s="3">
        <v>1953</v>
      </c>
      <c r="Y1956" s="3">
        <f>'Risk Analysis - S01'!V1957</f>
        <v>0.29161652629229085</v>
      </c>
      <c r="Z1956" s="3">
        <f>'Risk Analysis - S10'!V1957</f>
        <v>1.1170629181305065</v>
      </c>
      <c r="AA1956" s="3">
        <f>'Risk Analysis - S18'!V1957</f>
        <v>0.7730318866395951</v>
      </c>
      <c r="AB1956" s="3">
        <f>'Risk Analysis - S20'!V1957</f>
        <v>3.3019669225098087</v>
      </c>
    </row>
    <row r="1957" spans="24:28" x14ac:dyDescent="0.25">
      <c r="X1957" s="3">
        <v>1954</v>
      </c>
      <c r="Y1957" s="3">
        <f>'Risk Analysis - S01'!V1958</f>
        <v>0.29716823946616605</v>
      </c>
      <c r="Z1957" s="3">
        <f>'Risk Analysis - S10'!V1958</f>
        <v>1.1644714502998692</v>
      </c>
      <c r="AA1957" s="3">
        <f>'Risk Analysis - S18'!V1958</f>
        <v>0.78776380897672726</v>
      </c>
      <c r="AB1957" s="3">
        <f>'Risk Analysis - S20'!V1958</f>
        <v>3.1294363114607542</v>
      </c>
    </row>
    <row r="1958" spans="24:28" x14ac:dyDescent="0.25">
      <c r="X1958" s="3">
        <v>1955</v>
      </c>
      <c r="Y1958" s="3">
        <f>'Risk Analysis - S01'!V1959</f>
        <v>0.22427914769716864</v>
      </c>
      <c r="Z1958" s="3">
        <f>'Risk Analysis - S10'!V1959</f>
        <v>0.48719043657941147</v>
      </c>
      <c r="AA1958" s="3">
        <f>'Risk Analysis - S18'!V1959</f>
        <v>0.44955306267154821</v>
      </c>
      <c r="AB1958" s="3">
        <f>'Risk Analysis - S20'!V1959</f>
        <v>1.5659997165879396</v>
      </c>
    </row>
    <row r="1959" spans="24:28" x14ac:dyDescent="0.25">
      <c r="X1959" s="3">
        <v>1956</v>
      </c>
      <c r="Y1959" s="3">
        <f>'Risk Analysis - S01'!V1960</f>
        <v>0.29599867182611228</v>
      </c>
      <c r="Z1959" s="3">
        <f>'Risk Analysis - S10'!V1960</f>
        <v>1.1498228459917008</v>
      </c>
      <c r="AA1959" s="3">
        <f>'Risk Analysis - S18'!V1960</f>
        <v>0.77235545600030686</v>
      </c>
      <c r="AB1959" s="3">
        <f>'Risk Analysis - S20'!V1960</f>
        <v>2.8590688452898174</v>
      </c>
    </row>
    <row r="1960" spans="24:28" x14ac:dyDescent="0.25">
      <c r="X1960" s="3">
        <v>1957</v>
      </c>
      <c r="Y1960" s="3">
        <f>'Risk Analysis - S01'!V1961</f>
        <v>0.26971784104835062</v>
      </c>
      <c r="Z1960" s="3">
        <f>'Risk Analysis - S10'!V1961</f>
        <v>0.91077741184211758</v>
      </c>
      <c r="AA1960" s="3">
        <f>'Risk Analysis - S18'!V1961</f>
        <v>0.66401752412676884</v>
      </c>
      <c r="AB1960" s="3">
        <f>'Risk Analysis - S20'!V1961</f>
        <v>2.6623885050985385</v>
      </c>
    </row>
    <row r="1961" spans="24:28" x14ac:dyDescent="0.25">
      <c r="X1961" s="3">
        <v>1958</v>
      </c>
      <c r="Y1961" s="3">
        <f>'Risk Analysis - S01'!V1962</f>
        <v>0.23006441127083296</v>
      </c>
      <c r="Z1961" s="3">
        <f>'Risk Analysis - S10'!V1962</f>
        <v>0.5377881463627765</v>
      </c>
      <c r="AA1961" s="3">
        <f>'Risk Analysis - S18'!V1962</f>
        <v>0.46805880908655012</v>
      </c>
      <c r="AB1961" s="3">
        <f>'Risk Analysis - S20'!V1962</f>
        <v>1.5848727231567898</v>
      </c>
    </row>
    <row r="1962" spans="24:28" x14ac:dyDescent="0.25">
      <c r="X1962" s="3">
        <v>1959</v>
      </c>
      <c r="Y1962" s="3">
        <f>'Risk Analysis - S01'!V1963</f>
        <v>0.22571785773604283</v>
      </c>
      <c r="Z1962" s="3">
        <f>'Risk Analysis - S10'!V1963</f>
        <v>0.48965614575606109</v>
      </c>
      <c r="AA1962" s="3">
        <f>'Risk Analysis - S18'!V1963</f>
        <v>0.42744712275636526</v>
      </c>
      <c r="AB1962" s="3">
        <f>'Risk Analysis - S20'!V1963</f>
        <v>1.2262313419822004</v>
      </c>
    </row>
    <row r="1963" spans="24:28" x14ac:dyDescent="0.25">
      <c r="X1963" s="3">
        <v>1960</v>
      </c>
      <c r="Y1963" s="3">
        <f>'Risk Analysis - S01'!V1964</f>
        <v>0.23626999795809653</v>
      </c>
      <c r="Z1963" s="3">
        <f>'Risk Analysis - S10'!V1964</f>
        <v>0.59072390185129686</v>
      </c>
      <c r="AA1963" s="3">
        <f>'Risk Analysis - S18'!V1964</f>
        <v>0.48437670778813596</v>
      </c>
      <c r="AB1963" s="3">
        <f>'Risk Analysis - S20'!V1964</f>
        <v>1.5387206319771052</v>
      </c>
    </row>
    <row r="1964" spans="24:28" x14ac:dyDescent="0.25">
      <c r="X1964" s="3">
        <v>1961</v>
      </c>
      <c r="Y1964" s="3">
        <f>'Risk Analysis - S01'!V1965</f>
        <v>0.23169233917120163</v>
      </c>
      <c r="Z1964" s="3">
        <f>'Risk Analysis - S10'!V1965</f>
        <v>0.56444023958207645</v>
      </c>
      <c r="AA1964" s="3">
        <f>'Risk Analysis - S18'!V1965</f>
        <v>0.50603825391449619</v>
      </c>
      <c r="AB1964" s="3">
        <f>'Risk Analysis - S20'!V1965</f>
        <v>2.1038165950441288</v>
      </c>
    </row>
    <row r="1965" spans="24:28" x14ac:dyDescent="0.25">
      <c r="X1965" s="3">
        <v>1962</v>
      </c>
      <c r="Y1965" s="3">
        <f>'Risk Analysis - S01'!V1966</f>
        <v>0.31925102700954705</v>
      </c>
      <c r="Z1965" s="3">
        <f>'Risk Analysis - S10'!V1966</f>
        <v>1.3789405959540817</v>
      </c>
      <c r="AA1965" s="3">
        <f>'Risk Analysis - S18'!V1966</f>
        <v>0.91472019886059497</v>
      </c>
      <c r="AB1965" s="3">
        <f>'Risk Analysis - S20'!V1966</f>
        <v>4.2819665175492707</v>
      </c>
    </row>
    <row r="1966" spans="24:28" x14ac:dyDescent="0.25">
      <c r="X1966" s="3">
        <v>1963</v>
      </c>
      <c r="Y1966" s="3">
        <f>'Risk Analysis - S01'!V1967</f>
        <v>0.2269273820386917</v>
      </c>
      <c r="Z1966" s="3">
        <f>'Risk Analysis - S10'!V1967</f>
        <v>0.51285579535761372</v>
      </c>
      <c r="AA1966" s="3">
        <f>'Risk Analysis - S18'!V1967</f>
        <v>0.4646343760274893</v>
      </c>
      <c r="AB1966" s="3">
        <f>'Risk Analysis - S20'!V1967</f>
        <v>1.6715340564048313</v>
      </c>
    </row>
    <row r="1967" spans="24:28" x14ac:dyDescent="0.25">
      <c r="X1967" s="3">
        <v>1964</v>
      </c>
      <c r="Y1967" s="3">
        <f>'Risk Analysis - S01'!V1968</f>
        <v>0.20489190301735305</v>
      </c>
      <c r="Z1967" s="3">
        <f>'Risk Analysis - S10'!V1968</f>
        <v>0.32054896474434497</v>
      </c>
      <c r="AA1967" s="3">
        <f>'Risk Analysis - S18'!V1968</f>
        <v>0.39524259164898434</v>
      </c>
      <c r="AB1967" s="3">
        <f>'Risk Analysis - S20'!V1968</f>
        <v>1.4720381765586985</v>
      </c>
    </row>
    <row r="1968" spans="24:28" x14ac:dyDescent="0.25">
      <c r="X1968" s="3">
        <v>1965</v>
      </c>
      <c r="Y1968" s="3">
        <f>'Risk Analysis - S01'!V1969</f>
        <v>0.35470727413194719</v>
      </c>
      <c r="Z1968" s="3">
        <f>'Risk Analysis - S10'!V1969</f>
        <v>1.6971514153846572</v>
      </c>
      <c r="AA1968" s="3">
        <f>'Risk Analysis - S18'!V1969</f>
        <v>1.0495506042712119</v>
      </c>
      <c r="AB1968" s="3">
        <f>'Risk Analysis - S20'!V1969</f>
        <v>3.9663123459366583</v>
      </c>
    </row>
    <row r="1969" spans="24:28" x14ac:dyDescent="0.25">
      <c r="X1969" s="3">
        <v>1966</v>
      </c>
      <c r="Y1969" s="3">
        <f>'Risk Analysis - S01'!V1970</f>
        <v>0.28943269785641546</v>
      </c>
      <c r="Z1969" s="3">
        <f>'Risk Analysis - S10'!V1970</f>
        <v>1.0962533810728858</v>
      </c>
      <c r="AA1969" s="3">
        <f>'Risk Analysis - S18'!V1970</f>
        <v>0.76153253670722842</v>
      </c>
      <c r="AB1969" s="3">
        <f>'Risk Analysis - S20'!V1970</f>
        <v>3.2208907544550573</v>
      </c>
    </row>
    <row r="1970" spans="24:28" x14ac:dyDescent="0.25">
      <c r="X1970" s="3">
        <v>1967</v>
      </c>
      <c r="Y1970" s="3">
        <f>'Risk Analysis - S01'!V1971</f>
        <v>0.25280422200155434</v>
      </c>
      <c r="Z1970" s="3">
        <f>'Risk Analysis - S10'!V1971</f>
        <v>0.75729897420300785</v>
      </c>
      <c r="AA1970" s="3">
        <f>'Risk Analysis - S18'!V1971</f>
        <v>0.59525676663707305</v>
      </c>
      <c r="AB1970" s="3">
        <f>'Risk Analysis - S20'!V1971</f>
        <v>2.4835822423848999</v>
      </c>
    </row>
    <row r="1971" spans="24:28" x14ac:dyDescent="0.25">
      <c r="X1971" s="3">
        <v>1968</v>
      </c>
      <c r="Y1971" s="3">
        <f>'Risk Analysis - S01'!V1972</f>
        <v>0.24352211158481379</v>
      </c>
      <c r="Z1971" s="3">
        <f>'Risk Analysis - S10'!V1972</f>
        <v>0.6637582125600946</v>
      </c>
      <c r="AA1971" s="3">
        <f>'Risk Analysis - S18'!V1972</f>
        <v>0.53293730593333721</v>
      </c>
      <c r="AB1971" s="3">
        <f>'Risk Analysis - S20'!V1972</f>
        <v>1.9192389976252646</v>
      </c>
    </row>
    <row r="1972" spans="24:28" x14ac:dyDescent="0.25">
      <c r="X1972" s="3">
        <v>1969</v>
      </c>
      <c r="Y1972" s="3">
        <f>'Risk Analysis - S01'!V1973</f>
        <v>0.26543832954152824</v>
      </c>
      <c r="Z1972" s="3">
        <f>'Risk Analysis - S10'!V1973</f>
        <v>0.86938518503700679</v>
      </c>
      <c r="AA1972" s="3">
        <f>'Risk Analysis - S18'!V1973</f>
        <v>0.63986451220775054</v>
      </c>
      <c r="AB1972" s="3">
        <f>'Risk Analysis - S20'!V1973</f>
        <v>2.481359480889898</v>
      </c>
    </row>
    <row r="1973" spans="24:28" x14ac:dyDescent="0.25">
      <c r="X1973" s="3">
        <v>1970</v>
      </c>
      <c r="Y1973" s="3">
        <f>'Risk Analysis - S01'!V1974</f>
        <v>0.28618737589260351</v>
      </c>
      <c r="Z1973" s="3">
        <f>'Risk Analysis - S10'!V1974</f>
        <v>1.0625125054140059</v>
      </c>
      <c r="AA1973" s="3">
        <f>'Risk Analysis - S18'!V1974</f>
        <v>0.73700865585436393</v>
      </c>
      <c r="AB1973" s="3">
        <f>'Risk Analysis - S20'!V1974</f>
        <v>2.9211406916522664</v>
      </c>
    </row>
    <row r="1974" spans="24:28" x14ac:dyDescent="0.25">
      <c r="X1974" s="3">
        <v>1971</v>
      </c>
      <c r="Y1974" s="3">
        <f>'Risk Analysis - S01'!V1975</f>
        <v>0.28661810691778544</v>
      </c>
      <c r="Z1974" s="3">
        <f>'Risk Analysis - S10'!V1975</f>
        <v>1.0554932673452071</v>
      </c>
      <c r="AA1974" s="3">
        <f>'Risk Analysis - S18'!V1975</f>
        <v>0.7099118249813251</v>
      </c>
      <c r="AB1974" s="3">
        <f>'Risk Analysis - S20'!V1975</f>
        <v>2.2752491430723452</v>
      </c>
    </row>
    <row r="1975" spans="24:28" x14ac:dyDescent="0.25">
      <c r="X1975" s="3">
        <v>1972</v>
      </c>
      <c r="Y1975" s="3">
        <f>'Risk Analysis - S01'!V1976</f>
        <v>0.27256233055455148</v>
      </c>
      <c r="Z1975" s="3">
        <f>'Risk Analysis - S10'!V1976</f>
        <v>0.93139504757825753</v>
      </c>
      <c r="AA1975" s="3">
        <f>'Risk Analysis - S18'!V1976</f>
        <v>0.66187012683739577</v>
      </c>
      <c r="AB1975" s="3">
        <f>'Risk Analysis - S20'!V1976</f>
        <v>2.394081284059141</v>
      </c>
    </row>
    <row r="1976" spans="24:28" x14ac:dyDescent="0.25">
      <c r="X1976" s="3">
        <v>1973</v>
      </c>
      <c r="Y1976" s="3">
        <f>'Risk Analysis - S01'!V1977</f>
        <v>0.45505952682676276</v>
      </c>
      <c r="Z1976" s="3">
        <f>'Risk Analysis - S10'!V1977</f>
        <v>2.6465142816701794</v>
      </c>
      <c r="AA1976" s="3">
        <f>'Risk Analysis - S18'!V1977</f>
        <v>1.5597951635037184</v>
      </c>
      <c r="AB1976" s="3">
        <f>'Risk Analysis - S20'!V1977</f>
        <v>7.5569657562786414</v>
      </c>
    </row>
    <row r="1977" spans="24:28" x14ac:dyDescent="0.25">
      <c r="X1977" s="3">
        <v>1974</v>
      </c>
      <c r="Y1977" s="3">
        <f>'Risk Analysis - S01'!V1978</f>
        <v>0.22945060060878386</v>
      </c>
      <c r="Z1977" s="3">
        <f>'Risk Analysis - S10'!V1978</f>
        <v>0.55991656846485782</v>
      </c>
      <c r="AA1977" s="3">
        <f>'Risk Analysis - S18'!V1978</f>
        <v>0.53868320681370108</v>
      </c>
      <c r="AB1977" s="3">
        <f>'Risk Analysis - S20'!V1978</f>
        <v>2.8552908950348068</v>
      </c>
    </row>
    <row r="1978" spans="24:28" x14ac:dyDescent="0.25">
      <c r="X1978" s="3">
        <v>1975</v>
      </c>
      <c r="Y1978" s="3">
        <f>'Risk Analysis - S01'!V1979</f>
        <v>0.25719361162470533</v>
      </c>
      <c r="Z1978" s="3">
        <f>'Risk Analysis - S10'!V1979</f>
        <v>0.78281872441069456</v>
      </c>
      <c r="AA1978" s="3">
        <f>'Risk Analysis - S18'!V1979</f>
        <v>0.57532315600263673</v>
      </c>
      <c r="AB1978" s="3">
        <f>'Risk Analysis - S20'!V1979</f>
        <v>1.8314227937019114</v>
      </c>
    </row>
    <row r="1979" spans="24:28" x14ac:dyDescent="0.25">
      <c r="X1979" s="3">
        <v>1976</v>
      </c>
      <c r="Y1979" s="3">
        <f>'Risk Analysis - S01'!V1980</f>
        <v>0.27475923522276119</v>
      </c>
      <c r="Z1979" s="3">
        <f>'Risk Analysis - S10'!V1980</f>
        <v>0.96756747761592132</v>
      </c>
      <c r="AA1979" s="3">
        <f>'Risk Analysis - S18'!V1980</f>
        <v>0.71366537838279287</v>
      </c>
      <c r="AB1979" s="3">
        <f>'Risk Analysis - S20'!V1980</f>
        <v>3.3975792926821708</v>
      </c>
    </row>
    <row r="1980" spans="24:28" x14ac:dyDescent="0.25">
      <c r="X1980" s="3">
        <v>1977</v>
      </c>
      <c r="Y1980" s="3">
        <f>'Risk Analysis - S01'!V1981</f>
        <v>0.34117929346198939</v>
      </c>
      <c r="Z1980" s="3">
        <f>'Risk Analysis - S10'!V1981</f>
        <v>1.56940482901359</v>
      </c>
      <c r="AA1980" s="3">
        <f>'Risk Analysis - S18'!V1981</f>
        <v>0.98138016631285341</v>
      </c>
      <c r="AB1980" s="3">
        <f>'Risk Analysis - S20'!V1981</f>
        <v>3.5851067762119238</v>
      </c>
    </row>
    <row r="1981" spans="24:28" x14ac:dyDescent="0.25">
      <c r="X1981" s="3">
        <v>1978</v>
      </c>
      <c r="Y1981" s="3">
        <f>'Risk Analysis - S01'!V1982</f>
        <v>0.27526422993781424</v>
      </c>
      <c r="Z1981" s="3">
        <f>'Risk Analysis - S10'!V1982</f>
        <v>0.96378666622940767</v>
      </c>
      <c r="AA1981" s="3">
        <f>'Risk Analysis - S18'!V1982</f>
        <v>0.69364049989562837</v>
      </c>
      <c r="AB1981" s="3">
        <f>'Risk Analysis - S20'!V1982</f>
        <v>2.8678647412242091</v>
      </c>
    </row>
    <row r="1982" spans="24:28" x14ac:dyDescent="0.25">
      <c r="X1982" s="3">
        <v>1979</v>
      </c>
      <c r="Y1982" s="3">
        <f>'Risk Analysis - S01'!V1983</f>
        <v>0.27838506191504309</v>
      </c>
      <c r="Z1982" s="3">
        <f>'Risk Analysis - S10'!V1983</f>
        <v>0.98597517386369693</v>
      </c>
      <c r="AA1982" s="3">
        <f>'Risk Analysis - S18'!V1983</f>
        <v>0.69014370762406274</v>
      </c>
      <c r="AB1982" s="3">
        <f>'Risk Analysis - S20'!V1983</f>
        <v>2.5290659132422499</v>
      </c>
    </row>
    <row r="1983" spans="24:28" x14ac:dyDescent="0.25">
      <c r="X1983" s="3">
        <v>1980</v>
      </c>
      <c r="Y1983" s="3">
        <f>'Risk Analysis - S01'!V1984</f>
        <v>0.34084522227698094</v>
      </c>
      <c r="Z1983" s="3">
        <f>'Risk Analysis - S10'!V1984</f>
        <v>1.574788979557336</v>
      </c>
      <c r="AA1983" s="3">
        <f>'Risk Analysis - S18'!V1984</f>
        <v>1.0022380787005398</v>
      </c>
      <c r="AB1983" s="3">
        <f>'Risk Analysis - S20'!V1984</f>
        <v>4.3029414943338917</v>
      </c>
    </row>
    <row r="1984" spans="24:28" x14ac:dyDescent="0.25">
      <c r="X1984" s="3">
        <v>1981</v>
      </c>
      <c r="Y1984" s="3">
        <f>'Risk Analysis - S01'!V1985</f>
        <v>0.22260904837728263</v>
      </c>
      <c r="Z1984" s="3">
        <f>'Risk Analysis - S10'!V1985</f>
        <v>0.46534914384758197</v>
      </c>
      <c r="AA1984" s="3">
        <f>'Risk Analysis - S18'!V1985</f>
        <v>0.42511225116673479</v>
      </c>
      <c r="AB1984" s="3">
        <f>'Risk Analysis - S20'!V1985</f>
        <v>1.3077726597883523</v>
      </c>
    </row>
    <row r="1985" spans="24:28" x14ac:dyDescent="0.25">
      <c r="X1985" s="3">
        <v>1982</v>
      </c>
      <c r="Y1985" s="3">
        <f>'Risk Analysis - S01'!V1986</f>
        <v>0.23743142007145493</v>
      </c>
      <c r="Z1985" s="3">
        <f>'Risk Analysis - S10'!V1986</f>
        <v>0.59714376310303907</v>
      </c>
      <c r="AA1985" s="3">
        <f>'Risk Analysis - S18'!V1986</f>
        <v>0.47822429075105211</v>
      </c>
      <c r="AB1985" s="3">
        <f>'Risk Analysis - S20'!V1986</f>
        <v>1.4009492579728275</v>
      </c>
    </row>
    <row r="1986" spans="24:28" x14ac:dyDescent="0.25">
      <c r="X1986" s="3">
        <v>1983</v>
      </c>
      <c r="Y1986" s="3">
        <f>'Risk Analysis - S01'!V1987</f>
        <v>0.22747623878829018</v>
      </c>
      <c r="Z1986" s="3">
        <f>'Risk Analysis - S10'!V1987</f>
        <v>0.50255016148189424</v>
      </c>
      <c r="AA1986" s="3">
        <f>'Risk Analysis - S18'!V1987</f>
        <v>0.42651245035495144</v>
      </c>
      <c r="AB1986" s="3">
        <f>'Risk Analysis - S20'!V1987</f>
        <v>1.1530111344115401</v>
      </c>
    </row>
    <row r="1987" spans="24:28" x14ac:dyDescent="0.25">
      <c r="X1987" s="3">
        <v>1984</v>
      </c>
      <c r="Y1987" s="3">
        <f>'Risk Analysis - S01'!V1988</f>
        <v>0.22915499674074041</v>
      </c>
      <c r="Z1987" s="3">
        <f>'Risk Analysis - S10'!V1988</f>
        <v>0.52619146678530948</v>
      </c>
      <c r="AA1987" s="3">
        <f>'Risk Analysis - S18'!V1988</f>
        <v>0.45553283896752439</v>
      </c>
      <c r="AB1987" s="3">
        <f>'Risk Analysis - S20'!V1988</f>
        <v>1.4500968280822013</v>
      </c>
    </row>
    <row r="1988" spans="24:28" x14ac:dyDescent="0.25">
      <c r="X1988" s="3">
        <v>1985</v>
      </c>
      <c r="Y1988" s="3">
        <f>'Risk Analysis - S01'!V1989</f>
        <v>0.26394153164824002</v>
      </c>
      <c r="Z1988" s="3">
        <f>'Risk Analysis - S10'!V1989</f>
        <v>0.85119791096195396</v>
      </c>
      <c r="AA1988" s="3">
        <f>'Risk Analysis - S18'!V1989</f>
        <v>0.62162295891308594</v>
      </c>
      <c r="AB1988" s="3">
        <f>'Risk Analysis - S20'!V1989</f>
        <v>2.2258902418513844</v>
      </c>
    </row>
    <row r="1989" spans="24:28" x14ac:dyDescent="0.25">
      <c r="X1989" s="3">
        <v>1986</v>
      </c>
      <c r="Y1989" s="3">
        <f>'Risk Analysis - S01'!V1990</f>
        <v>0.25673991334348639</v>
      </c>
      <c r="Z1989" s="3">
        <f>'Risk Analysis - S10'!V1990</f>
        <v>0.77457830193467603</v>
      </c>
      <c r="AA1989" s="3">
        <f>'Risk Analysis - S18'!V1990</f>
        <v>0.56259333161053915</v>
      </c>
      <c r="AB1989" s="3">
        <f>'Risk Analysis - S20'!V1990</f>
        <v>1.6493804524611866</v>
      </c>
    </row>
    <row r="1990" spans="24:28" x14ac:dyDescent="0.25">
      <c r="X1990" s="3">
        <v>1987</v>
      </c>
      <c r="Y1990" s="3">
        <f>'Risk Analysis - S01'!V1991</f>
        <v>0.34467000752810484</v>
      </c>
      <c r="Z1990" s="3">
        <f>'Risk Analysis - S10'!V1991</f>
        <v>1.6117607293044125</v>
      </c>
      <c r="AA1990" s="3">
        <f>'Risk Analysis - S18'!V1991</f>
        <v>1.0237658563568377</v>
      </c>
      <c r="AB1990" s="3">
        <f>'Risk Analysis - S20'!V1991</f>
        <v>4.5040666616132103</v>
      </c>
    </row>
    <row r="1991" spans="24:28" x14ac:dyDescent="0.25">
      <c r="X1991" s="3">
        <v>1988</v>
      </c>
      <c r="Y1991" s="3">
        <f>'Risk Analysis - S01'!V1992</f>
        <v>0.30157688629515178</v>
      </c>
      <c r="Z1991" s="3">
        <f>'Risk Analysis - S10'!V1992</f>
        <v>1.2145757318612067</v>
      </c>
      <c r="AA1991" s="3">
        <f>'Risk Analysis - S18'!V1992</f>
        <v>0.83234705442420831</v>
      </c>
      <c r="AB1991" s="3">
        <f>'Risk Analysis - S20'!V1992</f>
        <v>3.8795575182248014</v>
      </c>
    </row>
    <row r="1992" spans="24:28" x14ac:dyDescent="0.25">
      <c r="X1992" s="3">
        <v>1989</v>
      </c>
      <c r="Y1992" s="3">
        <f>'Risk Analysis - S01'!V1993</f>
        <v>0.23298062785360765</v>
      </c>
      <c r="Z1992" s="3">
        <f>'Risk Analysis - S10'!V1993</f>
        <v>0.55373840646787365</v>
      </c>
      <c r="AA1992" s="3">
        <f>'Risk Analysis - S18'!V1993</f>
        <v>0.4521635565509069</v>
      </c>
      <c r="AB1992" s="3">
        <f>'Risk Analysis - S20'!V1993</f>
        <v>1.2521353239883675</v>
      </c>
    </row>
    <row r="1993" spans="24:28" x14ac:dyDescent="0.25">
      <c r="X1993" s="3">
        <v>1990</v>
      </c>
      <c r="Y1993" s="3">
        <f>'Risk Analysis - S01'!V1994</f>
        <v>0.26586416704275401</v>
      </c>
      <c r="Z1993" s="3">
        <f>'Risk Analysis - S10'!V1994</f>
        <v>0.88032764450412038</v>
      </c>
      <c r="AA1993" s="3">
        <f>'Risk Analysis - S18'!V1994</f>
        <v>0.66028148664212816</v>
      </c>
      <c r="AB1993" s="3">
        <f>'Risk Analysis - S20'!V1994</f>
        <v>2.8895212352195991</v>
      </c>
    </row>
    <row r="1994" spans="24:28" x14ac:dyDescent="0.25">
      <c r="X1994" s="3">
        <v>1991</v>
      </c>
      <c r="Y1994" s="3">
        <f>'Risk Analysis - S01'!V1995</f>
        <v>0.28974619963606063</v>
      </c>
      <c r="Z1994" s="3">
        <f>'Risk Analysis - S10'!V1995</f>
        <v>1.0938259153555527</v>
      </c>
      <c r="AA1994" s="3">
        <f>'Risk Analysis - S18'!V1995</f>
        <v>0.74888898946517901</v>
      </c>
      <c r="AB1994" s="3">
        <f>'Risk Analysis - S20'!V1995</f>
        <v>2.8788243189356337</v>
      </c>
    </row>
    <row r="1995" spans="24:28" x14ac:dyDescent="0.25">
      <c r="X1995" s="3">
        <v>1992</v>
      </c>
      <c r="Y1995" s="3">
        <f>'Risk Analysis - S01'!V1996</f>
        <v>0.28837585217829076</v>
      </c>
      <c r="Z1995" s="3">
        <f>'Risk Analysis - S10'!V1996</f>
        <v>1.0795031777989061</v>
      </c>
      <c r="AA1995" s="3">
        <f>'Risk Analysis - S18'!V1996</f>
        <v>0.73833427152542885</v>
      </c>
      <c r="AB1995" s="3">
        <f>'Risk Analysis - S20'!V1996</f>
        <v>2.75420500679405</v>
      </c>
    </row>
    <row r="1996" spans="24:28" x14ac:dyDescent="0.25">
      <c r="X1996" s="3">
        <v>1993</v>
      </c>
      <c r="Y1996" s="3">
        <f>'Risk Analysis - S01'!V1997</f>
        <v>0.23017761524204741</v>
      </c>
      <c r="Z1996" s="3">
        <f>'Risk Analysis - S10'!V1997</f>
        <v>0.52718878685614923</v>
      </c>
      <c r="AA1996" s="3">
        <f>'Risk Analysis - S18'!V1997</f>
        <v>0.4378263602069784</v>
      </c>
      <c r="AB1996" s="3">
        <f>'Risk Analysis - S20'!V1997</f>
        <v>1.1868571398594128</v>
      </c>
    </row>
    <row r="1997" spans="24:28" x14ac:dyDescent="0.25">
      <c r="X1997" s="3">
        <v>1994</v>
      </c>
      <c r="Y1997" s="3">
        <f>'Risk Analysis - S01'!V1998</f>
        <v>0.21772699883057525</v>
      </c>
      <c r="Z1997" s="3">
        <f>'Risk Analysis - S10'!V1998</f>
        <v>0.41602782346758715</v>
      </c>
      <c r="AA1997" s="3">
        <f>'Risk Analysis - S18'!V1998</f>
        <v>0.39201161521405575</v>
      </c>
      <c r="AB1997" s="3">
        <f>'Risk Analysis - S20'!V1998</f>
        <v>1.0824317973156776</v>
      </c>
    </row>
    <row r="1998" spans="24:28" x14ac:dyDescent="0.25">
      <c r="X1998" s="3">
        <v>1995</v>
      </c>
      <c r="Y1998" s="3">
        <f>'Risk Analysis - S01'!V1999</f>
        <v>0.26816623496384301</v>
      </c>
      <c r="Z1998" s="3">
        <f>'Risk Analysis - S10'!V1999</f>
        <v>0.89857010678646509</v>
      </c>
      <c r="AA1998" s="3">
        <f>'Risk Analysis - S18'!V1999</f>
        <v>0.66265239033204193</v>
      </c>
      <c r="AB1998" s="3">
        <f>'Risk Analysis - S20'!V1999</f>
        <v>2.7565904286515601</v>
      </c>
    </row>
    <row r="1999" spans="24:28" x14ac:dyDescent="0.25">
      <c r="X1999" s="3">
        <v>1996</v>
      </c>
      <c r="Y1999" s="3">
        <f>'Risk Analysis - S01'!V2000</f>
        <v>0.21916856507132793</v>
      </c>
      <c r="Z1999" s="3">
        <f>'Risk Analysis - S10'!V2000</f>
        <v>0.43307563646702774</v>
      </c>
      <c r="AA1999" s="3">
        <f>'Risk Analysis - S18'!V2000</f>
        <v>0.40834366839233405</v>
      </c>
      <c r="AB1999" s="3">
        <f>'Risk Analysis - S20'!V2000</f>
        <v>1.2215967525107476</v>
      </c>
    </row>
    <row r="2000" spans="24:28" x14ac:dyDescent="0.25">
      <c r="X2000" s="3">
        <v>1997</v>
      </c>
      <c r="Y2000" s="3">
        <f>'Risk Analysis - S01'!V2001</f>
        <v>0.23735453987064445</v>
      </c>
      <c r="Z2000" s="3">
        <f>'Risk Analysis - S10'!V2001</f>
        <v>0.60361170482390292</v>
      </c>
      <c r="AA2000" s="3">
        <f>'Risk Analysis - S18'!V2001</f>
        <v>0.49682789189865445</v>
      </c>
      <c r="AB2000" s="3">
        <f>'Risk Analysis - S20'!V2001</f>
        <v>1.669292872574285</v>
      </c>
    </row>
    <row r="2001" spans="24:28" x14ac:dyDescent="0.25">
      <c r="X2001" s="3">
        <v>1998</v>
      </c>
      <c r="Y2001" s="3">
        <f>'Risk Analysis - S01'!V2002</f>
        <v>0.27398022815209938</v>
      </c>
      <c r="Z2001" s="3">
        <f>'Risk Analysis - S10'!V2002</f>
        <v>0.93939199983493582</v>
      </c>
      <c r="AA2001" s="3">
        <f>'Risk Analysis - S18'!V2002</f>
        <v>0.65477987490949008</v>
      </c>
      <c r="AB2001" s="3">
        <f>'Risk Analysis - S20'!V2002</f>
        <v>2.1446193947863699</v>
      </c>
    </row>
    <row r="2002" spans="24:28" x14ac:dyDescent="0.25">
      <c r="X2002" s="3">
        <v>1999</v>
      </c>
      <c r="Y2002" s="3">
        <f>'Risk Analysis - S01'!V2003</f>
        <v>0.27667181342189673</v>
      </c>
      <c r="Z2002" s="3">
        <f>'Risk Analysis - S10'!V2003</f>
        <v>0.96573634174673939</v>
      </c>
      <c r="AA2002" s="3">
        <f>'Risk Analysis - S18'!V2003</f>
        <v>0.67079138878027744</v>
      </c>
      <c r="AB2002" s="3">
        <f>'Risk Analysis - S20'!V2003</f>
        <v>2.2598531496967085</v>
      </c>
    </row>
    <row r="2003" spans="24:28" x14ac:dyDescent="0.25">
      <c r="X2003" s="3">
        <v>2000</v>
      </c>
      <c r="Y2003" s="3">
        <f>'Risk Analysis - S01'!V2004</f>
        <v>0.29363631527367523</v>
      </c>
      <c r="Z2003" s="3">
        <f>'Risk Analysis - S10'!V2004</f>
        <v>1.1271204973799704</v>
      </c>
      <c r="AA2003" s="3">
        <f>'Risk Analysis - S18'!V2004</f>
        <v>0.75941015448234095</v>
      </c>
      <c r="AB2003" s="3">
        <f>'Risk Analysis - S20'!V2004</f>
        <v>2.7698508332332374</v>
      </c>
    </row>
  </sheetData>
  <phoneticPr fontId="17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9FCE-C398-4D2E-A85D-B96B99E1CB91}">
  <sheetPr>
    <tabColor theme="1"/>
  </sheetPr>
  <dimension ref="A5:AT18"/>
  <sheetViews>
    <sheetView tabSelected="1" zoomScale="70" zoomScaleNormal="70" workbookViewId="0">
      <selection activeCell="AD15" sqref="AD15"/>
    </sheetView>
  </sheetViews>
  <sheetFormatPr defaultRowHeight="12.6" x14ac:dyDescent="0.25"/>
  <cols>
    <col min="11" max="11" width="10" bestFit="1" customWidth="1"/>
    <col min="36" max="36" width="12.21875" bestFit="1" customWidth="1"/>
    <col min="37" max="37" width="45.5546875" bestFit="1" customWidth="1"/>
    <col min="38" max="38" width="17.6640625" bestFit="1" customWidth="1"/>
  </cols>
  <sheetData>
    <row r="5" spans="1:46" ht="14.4" x14ac:dyDescent="0.3">
      <c r="R5" s="143"/>
      <c r="S5" s="145" t="s">
        <v>335</v>
      </c>
      <c r="T5" s="145" t="s">
        <v>336</v>
      </c>
      <c r="U5" s="145" t="s">
        <v>337</v>
      </c>
      <c r="V5" s="145" t="s">
        <v>338</v>
      </c>
      <c r="W5" s="145" t="s">
        <v>339</v>
      </c>
      <c r="X5" s="145" t="s">
        <v>340</v>
      </c>
      <c r="Y5" s="143" t="s">
        <v>344</v>
      </c>
      <c r="Z5" s="146"/>
      <c r="AA5" s="3"/>
      <c r="AB5" s="3"/>
      <c r="AC5" s="3"/>
      <c r="AD5" s="3"/>
      <c r="AE5" s="3"/>
      <c r="AF5" s="3"/>
      <c r="AG5" s="143" t="s">
        <v>342</v>
      </c>
      <c r="AH5" s="143" t="s">
        <v>333</v>
      </c>
      <c r="AM5" t="s">
        <v>367</v>
      </c>
      <c r="AR5" t="s">
        <v>381</v>
      </c>
    </row>
    <row r="6" spans="1:46" ht="14.4" x14ac:dyDescent="0.3">
      <c r="R6" s="143" t="s">
        <v>335</v>
      </c>
      <c r="S6" s="3">
        <v>0</v>
      </c>
      <c r="T6" s="3">
        <v>2</v>
      </c>
      <c r="U6" s="3">
        <v>4</v>
      </c>
      <c r="V6" s="3">
        <v>6</v>
      </c>
      <c r="W6" s="3">
        <v>6</v>
      </c>
      <c r="X6" s="3">
        <v>6</v>
      </c>
      <c r="Y6" s="51">
        <v>-4</v>
      </c>
      <c r="Z6" s="3">
        <f t="shared" ref="Z6:AF6" si="0">EXP((LN(SQRT(2)))*S6)</f>
        <v>1</v>
      </c>
      <c r="AA6" s="3">
        <f t="shared" si="0"/>
        <v>2</v>
      </c>
      <c r="AB6" s="3">
        <f t="shared" si="0"/>
        <v>4.0000000000000009</v>
      </c>
      <c r="AC6" s="3">
        <f t="shared" si="0"/>
        <v>8.0000000000000018</v>
      </c>
      <c r="AD6" s="3">
        <f t="shared" si="0"/>
        <v>8.0000000000000018</v>
      </c>
      <c r="AE6" s="3">
        <f t="shared" si="0"/>
        <v>8.0000000000000018</v>
      </c>
      <c r="AF6" s="3">
        <f t="shared" si="0"/>
        <v>0.24999999999999994</v>
      </c>
      <c r="AG6" s="119">
        <f>GEOMEAN(Z6:AF6)</f>
        <v>2.6918003852647123</v>
      </c>
      <c r="AH6" s="3">
        <f>AG6/SUM($AG$6:$AG$12)</f>
        <v>0.27557732120309703</v>
      </c>
      <c r="AJ6" s="3" t="s">
        <v>332</v>
      </c>
      <c r="AK6" s="3"/>
      <c r="AL6" s="3" t="s">
        <v>333</v>
      </c>
      <c r="AM6" s="3" t="s">
        <v>324</v>
      </c>
      <c r="AN6" s="3" t="s">
        <v>325</v>
      </c>
      <c r="AO6" s="3" t="s">
        <v>326</v>
      </c>
      <c r="AP6" s="3" t="s">
        <v>327</v>
      </c>
      <c r="AR6" s="3"/>
      <c r="AS6" s="3" t="s">
        <v>382</v>
      </c>
      <c r="AT6" s="3" t="s">
        <v>383</v>
      </c>
    </row>
    <row r="7" spans="1:46" ht="14.4" x14ac:dyDescent="0.3">
      <c r="R7" s="143" t="s">
        <v>336</v>
      </c>
      <c r="S7" s="3">
        <f>-T6</f>
        <v>-2</v>
      </c>
      <c r="T7" s="3">
        <v>0</v>
      </c>
      <c r="U7" s="3">
        <v>2</v>
      </c>
      <c r="V7" s="3">
        <v>4</v>
      </c>
      <c r="W7" s="3">
        <v>4</v>
      </c>
      <c r="X7" s="3">
        <v>6</v>
      </c>
      <c r="Y7" s="51">
        <v>-4</v>
      </c>
      <c r="Z7" s="3">
        <f t="shared" ref="Z7:Z11" si="1">EXP((LN(SQRT(2)))*S7)</f>
        <v>0.49999999999999994</v>
      </c>
      <c r="AA7" s="3">
        <f t="shared" ref="AA7:AA11" si="2">EXP((LN(SQRT(2)))*T7)</f>
        <v>1</v>
      </c>
      <c r="AB7" s="3">
        <f t="shared" ref="AB7:AF12" si="3">EXP((LN(SQRT(2)))*U7)</f>
        <v>2</v>
      </c>
      <c r="AC7" s="3">
        <f t="shared" si="3"/>
        <v>4.0000000000000009</v>
      </c>
      <c r="AD7" s="3">
        <f t="shared" si="3"/>
        <v>4.0000000000000009</v>
      </c>
      <c r="AE7" s="3">
        <f t="shared" si="3"/>
        <v>8.0000000000000018</v>
      </c>
      <c r="AF7" s="3">
        <f t="shared" si="3"/>
        <v>0.24999999999999994</v>
      </c>
      <c r="AG7" s="119">
        <f t="shared" ref="AG7:AG11" si="4">GEOMEAN(Z7:AF7)</f>
        <v>1.6406707120152759</v>
      </c>
      <c r="AH7" s="3">
        <f t="shared" ref="AH7:AH12" si="5">AG7/SUM($AG$6:$AG$12)</f>
        <v>0.16796625866783391</v>
      </c>
      <c r="AJ7" s="83" t="s">
        <v>368</v>
      </c>
      <c r="AK7" s="83" t="s">
        <v>369</v>
      </c>
      <c r="AL7" s="3">
        <f>AH6</f>
        <v>0.27557732120309703</v>
      </c>
      <c r="AM7" s="3">
        <v>0.70710678118654746</v>
      </c>
      <c r="AN7" s="3">
        <v>6.2500000000000014E-2</v>
      </c>
      <c r="AO7" s="3">
        <v>2.8284271247461898</v>
      </c>
      <c r="AP7" s="3">
        <v>7.9999999999999991</v>
      </c>
      <c r="AR7" s="3" t="s">
        <v>324</v>
      </c>
      <c r="AS7" s="3">
        <v>11.202223875962595</v>
      </c>
      <c r="AT7" s="3">
        <f>AM15</f>
        <v>8.6314210852693325</v>
      </c>
    </row>
    <row r="8" spans="1:46" ht="14.4" x14ac:dyDescent="0.3">
      <c r="R8" s="143" t="s">
        <v>337</v>
      </c>
      <c r="S8" s="3">
        <f>-U6</f>
        <v>-4</v>
      </c>
      <c r="T8" s="3">
        <f>-U7</f>
        <v>-2</v>
      </c>
      <c r="U8" s="3">
        <v>0</v>
      </c>
      <c r="V8" s="3">
        <v>2</v>
      </c>
      <c r="W8" s="3">
        <v>2</v>
      </c>
      <c r="X8" s="3">
        <v>2</v>
      </c>
      <c r="Y8" s="51">
        <v>-4</v>
      </c>
      <c r="Z8" s="3">
        <f t="shared" si="1"/>
        <v>0.24999999999999994</v>
      </c>
      <c r="AA8" s="3">
        <f t="shared" si="2"/>
        <v>0.49999999999999994</v>
      </c>
      <c r="AB8" s="3">
        <f t="shared" si="3"/>
        <v>1</v>
      </c>
      <c r="AC8" s="3">
        <f t="shared" si="3"/>
        <v>2</v>
      </c>
      <c r="AD8" s="3">
        <f t="shared" si="3"/>
        <v>2</v>
      </c>
      <c r="AE8" s="3">
        <f t="shared" si="3"/>
        <v>2</v>
      </c>
      <c r="AF8" s="3">
        <f t="shared" si="3"/>
        <v>0.24999999999999994</v>
      </c>
      <c r="AG8" s="119">
        <f t="shared" si="4"/>
        <v>0.82033535600763785</v>
      </c>
      <c r="AH8" s="3">
        <f t="shared" si="5"/>
        <v>8.3983129333916939E-2</v>
      </c>
      <c r="AJ8" s="83" t="s">
        <v>368</v>
      </c>
      <c r="AK8" s="83" t="s">
        <v>370</v>
      </c>
      <c r="AL8" s="3">
        <f t="shared" ref="AL8:AL13" si="6">AH7</f>
        <v>0.16796625866783391</v>
      </c>
      <c r="AM8" s="3">
        <v>0.5</v>
      </c>
      <c r="AN8" s="3">
        <v>2.2097086912079615E-2</v>
      </c>
      <c r="AO8" s="3">
        <v>15.999999999999998</v>
      </c>
      <c r="AP8" s="3">
        <v>5.6568542494923797</v>
      </c>
      <c r="AR8" s="3" t="s">
        <v>325</v>
      </c>
      <c r="AS8" s="3">
        <v>1.7579971369325122</v>
      </c>
      <c r="AT8" s="3">
        <f>AN15</f>
        <v>1.6958390875709606</v>
      </c>
    </row>
    <row r="9" spans="1:46" ht="14.4" x14ac:dyDescent="0.3">
      <c r="R9" s="143" t="s">
        <v>338</v>
      </c>
      <c r="S9" s="3">
        <f>-V6</f>
        <v>-6</v>
      </c>
      <c r="T9" s="3">
        <f>-V7</f>
        <v>-4</v>
      </c>
      <c r="U9" s="3">
        <f>-V8</f>
        <v>-2</v>
      </c>
      <c r="V9" s="3">
        <v>0</v>
      </c>
      <c r="W9" s="3">
        <v>2</v>
      </c>
      <c r="X9" s="3">
        <v>2</v>
      </c>
      <c r="Y9" s="51">
        <v>-4</v>
      </c>
      <c r="Z9" s="3">
        <f t="shared" si="1"/>
        <v>0.12499999999999997</v>
      </c>
      <c r="AA9" s="3">
        <f t="shared" si="2"/>
        <v>0.24999999999999994</v>
      </c>
      <c r="AB9" s="3">
        <f t="shared" si="3"/>
        <v>0.49999999999999994</v>
      </c>
      <c r="AC9" s="3">
        <f t="shared" si="3"/>
        <v>1</v>
      </c>
      <c r="AD9" s="3">
        <f t="shared" si="3"/>
        <v>2</v>
      </c>
      <c r="AE9" s="3">
        <f t="shared" si="3"/>
        <v>2</v>
      </c>
      <c r="AF9" s="3">
        <f t="shared" si="3"/>
        <v>0.24999999999999994</v>
      </c>
      <c r="AG9" s="119">
        <f t="shared" si="4"/>
        <v>0.55204475683690613</v>
      </c>
      <c r="AH9" s="3">
        <f t="shared" si="5"/>
        <v>5.6516454974193449E-2</v>
      </c>
      <c r="AJ9" s="83" t="s">
        <v>371</v>
      </c>
      <c r="AK9" s="83" t="s">
        <v>372</v>
      </c>
      <c r="AL9" s="3">
        <f t="shared" si="6"/>
        <v>8.3983129333916939E-2</v>
      </c>
      <c r="AM9" s="3">
        <v>0.25</v>
      </c>
      <c r="AN9" s="3">
        <v>6.2500000000000014E-2</v>
      </c>
      <c r="AO9" s="3">
        <v>2.8284271247461898</v>
      </c>
      <c r="AP9" s="3">
        <v>22.627416997969515</v>
      </c>
      <c r="AR9" s="3" t="s">
        <v>326</v>
      </c>
      <c r="AS9" s="3">
        <v>38.9421497409758</v>
      </c>
      <c r="AT9" s="3">
        <f>AO15</f>
        <v>20.463729801274539</v>
      </c>
    </row>
    <row r="10" spans="1:46" ht="14.4" x14ac:dyDescent="0.3">
      <c r="R10" s="143" t="s">
        <v>339</v>
      </c>
      <c r="S10" s="3">
        <f>-W6</f>
        <v>-6</v>
      </c>
      <c r="T10" s="3">
        <f>-W7</f>
        <v>-4</v>
      </c>
      <c r="U10" s="3">
        <f>-W8</f>
        <v>-2</v>
      </c>
      <c r="V10" s="3">
        <f>-W9</f>
        <v>-2</v>
      </c>
      <c r="W10" s="3">
        <v>0</v>
      </c>
      <c r="X10" s="3">
        <v>0</v>
      </c>
      <c r="Y10" s="51">
        <v>-4</v>
      </c>
      <c r="Z10" s="3">
        <f t="shared" si="1"/>
        <v>0.12499999999999997</v>
      </c>
      <c r="AA10" s="3">
        <f t="shared" si="2"/>
        <v>0.24999999999999994</v>
      </c>
      <c r="AB10" s="3">
        <f t="shared" si="3"/>
        <v>0.49999999999999994</v>
      </c>
      <c r="AC10" s="3">
        <f t="shared" si="3"/>
        <v>0.49999999999999994</v>
      </c>
      <c r="AD10" s="3">
        <f t="shared" si="3"/>
        <v>1</v>
      </c>
      <c r="AE10" s="3">
        <f t="shared" si="3"/>
        <v>1</v>
      </c>
      <c r="AF10" s="3">
        <f t="shared" si="3"/>
        <v>0.24999999999999994</v>
      </c>
      <c r="AG10" s="119">
        <f t="shared" si="4"/>
        <v>0.41016767800381893</v>
      </c>
      <c r="AH10" s="3">
        <f t="shared" si="5"/>
        <v>4.199156466695847E-2</v>
      </c>
      <c r="AJ10" s="83" t="s">
        <v>371</v>
      </c>
      <c r="AK10" s="83" t="s">
        <v>373</v>
      </c>
      <c r="AL10" s="3">
        <f t="shared" si="6"/>
        <v>5.6516454974193449E-2</v>
      </c>
      <c r="AM10" s="3">
        <v>11.313708498984759</v>
      </c>
      <c r="AN10" s="3">
        <v>0.125</v>
      </c>
      <c r="AO10" s="3">
        <v>1.4142135623730949</v>
      </c>
      <c r="AP10" s="3">
        <v>0.5</v>
      </c>
      <c r="AR10" s="3" t="s">
        <v>327</v>
      </c>
      <c r="AS10" s="3">
        <v>48.097629246129081</v>
      </c>
      <c r="AT10" s="3">
        <f>AP15</f>
        <v>69.209010025885163</v>
      </c>
    </row>
    <row r="11" spans="1:46" ht="14.4" x14ac:dyDescent="0.3">
      <c r="R11" s="143" t="s">
        <v>340</v>
      </c>
      <c r="S11" s="3">
        <f>-X6</f>
        <v>-6</v>
      </c>
      <c r="T11" s="3">
        <f>-X7</f>
        <v>-6</v>
      </c>
      <c r="U11" s="3">
        <f>-X8</f>
        <v>-2</v>
      </c>
      <c r="V11" s="3">
        <f>-X9</f>
        <v>-2</v>
      </c>
      <c r="W11" s="3">
        <f>-X10</f>
        <v>0</v>
      </c>
      <c r="X11" s="3">
        <v>0</v>
      </c>
      <c r="Y11" s="51">
        <v>-4</v>
      </c>
      <c r="Z11" s="3">
        <f t="shared" si="1"/>
        <v>0.12499999999999997</v>
      </c>
      <c r="AA11" s="3">
        <f t="shared" si="2"/>
        <v>0.12499999999999997</v>
      </c>
      <c r="AB11" s="3">
        <f t="shared" si="3"/>
        <v>0.49999999999999994</v>
      </c>
      <c r="AC11" s="3">
        <f t="shared" si="3"/>
        <v>0.49999999999999994</v>
      </c>
      <c r="AD11" s="3">
        <f t="shared" si="3"/>
        <v>1</v>
      </c>
      <c r="AE11" s="3">
        <f t="shared" si="3"/>
        <v>1</v>
      </c>
      <c r="AF11" s="3">
        <f t="shared" si="3"/>
        <v>0.24999999999999994</v>
      </c>
      <c r="AG11" s="119">
        <f t="shared" si="4"/>
        <v>0.37149857228423711</v>
      </c>
      <c r="AH11" s="3">
        <f t="shared" si="5"/>
        <v>3.8032753818332425E-2</v>
      </c>
      <c r="AJ11" s="83" t="s">
        <v>374</v>
      </c>
      <c r="AK11" s="83" t="s">
        <v>375</v>
      </c>
      <c r="AL11" s="3">
        <f t="shared" si="6"/>
        <v>4.199156466695847E-2</v>
      </c>
      <c r="AM11" s="3">
        <v>2.8284271247461898</v>
      </c>
      <c r="AN11" s="3">
        <v>0.99999999999999989</v>
      </c>
      <c r="AO11" s="3">
        <v>7.9999999999999991</v>
      </c>
      <c r="AP11" s="3">
        <v>4.4194173824159237E-2</v>
      </c>
    </row>
    <row r="12" spans="1:46" ht="14.4" x14ac:dyDescent="0.3">
      <c r="R12" s="144" t="s">
        <v>344</v>
      </c>
      <c r="S12" s="3">
        <f>-Y6</f>
        <v>4</v>
      </c>
      <c r="T12" s="3">
        <f>-Y7</f>
        <v>4</v>
      </c>
      <c r="U12" s="3">
        <f>-Y8</f>
        <v>4</v>
      </c>
      <c r="V12" s="3">
        <f>-Y9</f>
        <v>4</v>
      </c>
      <c r="W12" s="3">
        <f>-Y10</f>
        <v>4</v>
      </c>
      <c r="X12" s="3">
        <f>-Y11</f>
        <v>4</v>
      </c>
      <c r="Y12" s="3">
        <v>0</v>
      </c>
      <c r="Z12" s="3">
        <f t="shared" ref="Z12" si="7">EXP((LN(SQRT(2)))*S12)</f>
        <v>4.0000000000000009</v>
      </c>
      <c r="AA12" s="3">
        <f t="shared" ref="AA12" si="8">EXP((LN(SQRT(2)))*T12)</f>
        <v>4.0000000000000009</v>
      </c>
      <c r="AB12" s="3">
        <f t="shared" si="3"/>
        <v>4.0000000000000009</v>
      </c>
      <c r="AC12" s="3">
        <f t="shared" si="3"/>
        <v>4.0000000000000009</v>
      </c>
      <c r="AD12" s="3">
        <f t="shared" si="3"/>
        <v>4.0000000000000009</v>
      </c>
      <c r="AE12" s="3">
        <f t="shared" si="3"/>
        <v>4.0000000000000009</v>
      </c>
      <c r="AF12" s="3">
        <f t="shared" si="3"/>
        <v>1</v>
      </c>
      <c r="AG12" s="119">
        <f t="shared" ref="AG12" si="9">GEOMEAN(Z12:AF12)</f>
        <v>3.2813414240305523</v>
      </c>
      <c r="AH12" s="3">
        <f t="shared" si="5"/>
        <v>0.33593251733566787</v>
      </c>
      <c r="AJ12" s="83" t="s">
        <v>374</v>
      </c>
      <c r="AK12" s="83" t="s">
        <v>376</v>
      </c>
      <c r="AL12" s="3">
        <f t="shared" si="6"/>
        <v>3.8032753818332425E-2</v>
      </c>
      <c r="AM12" s="3">
        <v>7.9999999999999991</v>
      </c>
      <c r="AN12" s="3">
        <v>3.9999999999999996</v>
      </c>
      <c r="AO12" s="3">
        <v>0.70710678118654746</v>
      </c>
      <c r="AP12" s="3">
        <v>4.4194173824159237E-2</v>
      </c>
    </row>
    <row r="13" spans="1:46" x14ac:dyDescent="0.25">
      <c r="A13" s="20" t="s">
        <v>344</v>
      </c>
      <c r="B13" s="20" t="s">
        <v>343</v>
      </c>
      <c r="AH13" s="3">
        <f>SUM(AH6:AH12)</f>
        <v>1</v>
      </c>
      <c r="AJ13" s="83" t="s">
        <v>377</v>
      </c>
      <c r="AK13" s="83" t="s">
        <v>378</v>
      </c>
      <c r="AL13" s="3">
        <f t="shared" si="6"/>
        <v>0.33593251733566787</v>
      </c>
      <c r="AM13" s="3">
        <f>K15</f>
        <v>1.189207115002721</v>
      </c>
      <c r="AN13" s="3">
        <f>K16</f>
        <v>0.35355339059327379</v>
      </c>
      <c r="AO13" s="3">
        <f>K17</f>
        <v>8.8388347648318447E-2</v>
      </c>
      <c r="AP13" s="3">
        <f>K18</f>
        <v>26.908685288118857</v>
      </c>
    </row>
    <row r="14" spans="1:46" ht="14.4" x14ac:dyDescent="0.3">
      <c r="B14" s="142"/>
      <c r="C14" s="142" t="s">
        <v>324</v>
      </c>
      <c r="D14" s="142" t="s">
        <v>325</v>
      </c>
      <c r="E14" s="142" t="s">
        <v>326</v>
      </c>
      <c r="F14" s="142" t="s">
        <v>327</v>
      </c>
      <c r="G14" s="3"/>
      <c r="H14" s="3"/>
      <c r="I14" s="3"/>
      <c r="J14" s="3"/>
      <c r="K14" s="142" t="s">
        <v>342</v>
      </c>
      <c r="AL14" s="73" t="s">
        <v>379</v>
      </c>
      <c r="AM14" s="170">
        <f>($AL$8*AM8)+($AL$9*AM9)+($AL$10*AM10)+($AL$11*AM11)+($AL$12*AM12)+($AL$13*AM13)+($AL$7*AM7)</f>
        <v>1.7617776520429209</v>
      </c>
      <c r="AN14" s="170">
        <f t="shared" ref="AN14:AP14" si="10">($AL$8*AN8)+($AL$9*AN9)+($AL$10*AN10)+($AL$11*AN11)+($AL$12*AN12)+($AL$13*AN13)+($AL$7*AN7)</f>
        <v>0.34614131050126479</v>
      </c>
      <c r="AO14" s="170">
        <f t="shared" si="10"/>
        <v>4.1768952626883955</v>
      </c>
      <c r="AP14" s="170">
        <f t="shared" si="10"/>
        <v>14.126397725133607</v>
      </c>
    </row>
    <row r="15" spans="1:46" ht="14.4" x14ac:dyDescent="0.3">
      <c r="B15" s="142" t="s">
        <v>324</v>
      </c>
      <c r="C15" s="3">
        <v>0</v>
      </c>
      <c r="D15" s="51">
        <v>4</v>
      </c>
      <c r="E15" s="51">
        <v>4</v>
      </c>
      <c r="F15" s="51">
        <v>-7</v>
      </c>
      <c r="G15" s="3">
        <f>EXP((LN(2)*C15))</f>
        <v>1</v>
      </c>
      <c r="H15" s="3">
        <f t="shared" ref="H15:J18" si="11">EXP((LN(2)*D15))</f>
        <v>15.999999999999998</v>
      </c>
      <c r="I15" s="3">
        <f t="shared" si="11"/>
        <v>15.999999999999998</v>
      </c>
      <c r="J15" s="3">
        <f t="shared" si="11"/>
        <v>7.8125000000000017E-3</v>
      </c>
      <c r="K15" s="119">
        <f>GEOMEAN(G15:J15)</f>
        <v>1.189207115002721</v>
      </c>
      <c r="AL15" s="3" t="s">
        <v>380</v>
      </c>
      <c r="AM15" s="3">
        <f>AM14*100/SUM($AM$14:$AP$14)</f>
        <v>8.6314210852693325</v>
      </c>
      <c r="AN15" s="3">
        <f t="shared" ref="AN15:AP15" si="12">AN14*100/SUM($AM$14:$AP$14)</f>
        <v>1.6958390875709606</v>
      </c>
      <c r="AO15" s="3">
        <f t="shared" si="12"/>
        <v>20.463729801274539</v>
      </c>
      <c r="AP15" s="3">
        <f t="shared" si="12"/>
        <v>69.209010025885163</v>
      </c>
    </row>
    <row r="16" spans="1:46" ht="14.4" x14ac:dyDescent="0.3">
      <c r="B16" s="142" t="s">
        <v>325</v>
      </c>
      <c r="C16" s="3">
        <f>-D15</f>
        <v>-4</v>
      </c>
      <c r="D16" s="3">
        <v>0</v>
      </c>
      <c r="E16" s="51">
        <v>4</v>
      </c>
      <c r="F16" s="51">
        <v>-6</v>
      </c>
      <c r="G16" s="3">
        <f t="shared" ref="G16:G17" si="13">EXP((LN(2)*C16))</f>
        <v>6.25E-2</v>
      </c>
      <c r="H16" s="3">
        <f t="shared" si="11"/>
        <v>1</v>
      </c>
      <c r="I16" s="3">
        <f t="shared" si="11"/>
        <v>15.999999999999998</v>
      </c>
      <c r="J16" s="3">
        <f t="shared" si="11"/>
        <v>1.5625000000000007E-2</v>
      </c>
      <c r="K16" s="119">
        <f t="shared" ref="K16:K17" si="14">GEOMEAN(G16:J16)</f>
        <v>0.35355339059327379</v>
      </c>
    </row>
    <row r="17" spans="2:11" ht="14.4" x14ac:dyDescent="0.3">
      <c r="B17" s="142" t="s">
        <v>326</v>
      </c>
      <c r="C17" s="3">
        <f>-E15</f>
        <v>-4</v>
      </c>
      <c r="D17" s="3">
        <f>-E16</f>
        <v>-4</v>
      </c>
      <c r="E17" s="3">
        <v>0</v>
      </c>
      <c r="F17" s="51">
        <v>-6</v>
      </c>
      <c r="G17" s="3">
        <f t="shared" si="13"/>
        <v>6.25E-2</v>
      </c>
      <c r="H17" s="3">
        <f t="shared" si="11"/>
        <v>6.25E-2</v>
      </c>
      <c r="I17" s="3">
        <f t="shared" si="11"/>
        <v>1</v>
      </c>
      <c r="J17" s="3">
        <f t="shared" si="11"/>
        <v>1.5625000000000007E-2</v>
      </c>
      <c r="K17" s="119">
        <f t="shared" si="14"/>
        <v>8.8388347648318447E-2</v>
      </c>
    </row>
    <row r="18" spans="2:11" ht="14.4" x14ac:dyDescent="0.3">
      <c r="B18" s="142" t="s">
        <v>327</v>
      </c>
      <c r="C18" s="3">
        <f>-F15</f>
        <v>7</v>
      </c>
      <c r="D18" s="3">
        <f>-F16</f>
        <v>6</v>
      </c>
      <c r="E18" s="3">
        <f>-F17</f>
        <v>6</v>
      </c>
      <c r="F18" s="3">
        <v>0</v>
      </c>
      <c r="G18" s="3">
        <f>EXP((LN(2)*C18))</f>
        <v>127.99999999999997</v>
      </c>
      <c r="H18" s="3">
        <f t="shared" si="11"/>
        <v>63.999999999999979</v>
      </c>
      <c r="I18" s="3">
        <f t="shared" si="11"/>
        <v>63.999999999999979</v>
      </c>
      <c r="J18" s="3">
        <f t="shared" si="11"/>
        <v>1</v>
      </c>
      <c r="K18" s="119">
        <f>GEOMEAN(G18:J18)</f>
        <v>26.908685288118857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2D02-1E36-4558-A960-102833724C2C}">
  <dimension ref="B2:AB38"/>
  <sheetViews>
    <sheetView zoomScale="70" zoomScaleNormal="70" workbookViewId="0">
      <selection activeCell="K25" sqref="K25"/>
    </sheetView>
  </sheetViews>
  <sheetFormatPr defaultRowHeight="12.6" x14ac:dyDescent="0.25"/>
  <cols>
    <col min="3" max="3" width="21.6640625" customWidth="1"/>
    <col min="4" max="5" width="18.88671875" bestFit="1" customWidth="1"/>
    <col min="6" max="7" width="17.88671875" bestFit="1" customWidth="1"/>
    <col min="8" max="8" width="9" customWidth="1"/>
    <col min="9" max="9" width="9.109375" customWidth="1"/>
    <col min="13" max="15" width="17.44140625" bestFit="1" customWidth="1"/>
    <col min="16" max="16" width="17.6640625" bestFit="1" customWidth="1"/>
    <col min="17" max="17" width="32.77734375" bestFit="1" customWidth="1"/>
    <col min="18" max="18" width="20.21875" bestFit="1" customWidth="1"/>
    <col min="19" max="19" width="17.44140625" bestFit="1" customWidth="1"/>
    <col min="20" max="22" width="16.33203125" bestFit="1" customWidth="1"/>
    <col min="23" max="23" width="17.44140625" bestFit="1" customWidth="1"/>
    <col min="24" max="24" width="16.33203125" customWidth="1"/>
    <col min="25" max="25" width="12" bestFit="1" customWidth="1"/>
  </cols>
  <sheetData>
    <row r="2" spans="3:28" x14ac:dyDescent="0.25">
      <c r="Q2" s="173"/>
      <c r="R2" s="173"/>
      <c r="S2" s="173"/>
      <c r="T2" s="173"/>
      <c r="U2" s="173"/>
      <c r="V2" s="173"/>
      <c r="W2" s="129"/>
      <c r="X2" s="129"/>
      <c r="Y2" s="166"/>
      <c r="Z2" s="166"/>
      <c r="AA2" s="166"/>
      <c r="AB2" s="166"/>
    </row>
    <row r="3" spans="3:28" x14ac:dyDescent="0.25">
      <c r="Q3" s="173"/>
      <c r="R3" s="173"/>
      <c r="S3" s="173"/>
      <c r="T3" s="173"/>
      <c r="U3" s="173"/>
      <c r="V3" s="173"/>
    </row>
    <row r="4" spans="3:28" x14ac:dyDescent="0.25">
      <c r="M4" s="77"/>
      <c r="N4" s="77"/>
      <c r="O4" s="77"/>
      <c r="Q4" s="173"/>
      <c r="R4" s="173"/>
      <c r="S4" s="173"/>
      <c r="T4" s="173"/>
      <c r="U4" s="173"/>
      <c r="V4" s="173"/>
      <c r="W4" s="77"/>
      <c r="Y4" s="141"/>
      <c r="Z4" s="141"/>
      <c r="AA4" s="141"/>
      <c r="AB4" s="141"/>
    </row>
    <row r="5" spans="3:28" x14ac:dyDescent="0.25">
      <c r="M5" s="77"/>
      <c r="N5" s="77"/>
      <c r="O5" s="77"/>
      <c r="Q5" s="173"/>
      <c r="R5" s="173"/>
      <c r="S5" s="173"/>
      <c r="T5" s="173"/>
      <c r="U5" s="173"/>
      <c r="V5" s="173"/>
      <c r="W5" s="77"/>
      <c r="Y5" s="141"/>
      <c r="Z5" s="141"/>
      <c r="AA5" s="141"/>
      <c r="AB5" s="141"/>
    </row>
    <row r="6" spans="3:28" x14ac:dyDescent="0.25">
      <c r="M6" s="77"/>
      <c r="N6" s="77"/>
      <c r="O6" s="77"/>
      <c r="Q6" s="173"/>
      <c r="R6" s="173"/>
      <c r="S6" s="173"/>
      <c r="T6" s="173"/>
      <c r="U6" s="173"/>
      <c r="V6" s="173"/>
      <c r="W6" s="77"/>
      <c r="Y6" s="141"/>
      <c r="Z6" s="141"/>
      <c r="AA6" s="141"/>
      <c r="AB6" s="141"/>
    </row>
    <row r="7" spans="3:28" x14ac:dyDescent="0.25">
      <c r="M7" s="77"/>
      <c r="N7" s="77"/>
      <c r="O7" s="77"/>
      <c r="Q7" s="173"/>
      <c r="R7" s="173"/>
      <c r="S7" s="173"/>
      <c r="T7" s="173"/>
      <c r="U7" s="173"/>
      <c r="V7" s="173"/>
      <c r="W7" s="77"/>
      <c r="Y7" s="141"/>
      <c r="Z7" s="141"/>
      <c r="AA7" s="141"/>
      <c r="AB7" s="141"/>
    </row>
    <row r="8" spans="3:28" x14ac:dyDescent="0.25">
      <c r="M8" s="77"/>
      <c r="N8" s="77"/>
      <c r="O8" s="77"/>
      <c r="Q8" s="173"/>
      <c r="R8" s="173"/>
      <c r="S8" s="173"/>
      <c r="T8" s="173"/>
      <c r="U8" s="173"/>
      <c r="V8" s="173"/>
      <c r="W8" s="77"/>
      <c r="Y8" s="141"/>
      <c r="Z8" s="141"/>
      <c r="AA8" s="141"/>
      <c r="AB8" s="141"/>
    </row>
    <row r="9" spans="3:28" x14ac:dyDescent="0.25">
      <c r="M9" s="77"/>
      <c r="N9" s="77"/>
      <c r="O9" s="77"/>
      <c r="Q9" s="173"/>
      <c r="R9" s="173"/>
      <c r="S9" s="173"/>
      <c r="T9" s="173"/>
      <c r="U9" s="173"/>
      <c r="V9" s="173"/>
      <c r="W9" s="77"/>
      <c r="Y9" s="141"/>
      <c r="Z9" s="141"/>
      <c r="AA9" s="141"/>
      <c r="AB9" s="141"/>
    </row>
    <row r="10" spans="3:28" x14ac:dyDescent="0.25">
      <c r="M10" s="77"/>
      <c r="N10" s="77"/>
      <c r="O10" s="77"/>
      <c r="Q10" s="173"/>
      <c r="R10" s="173"/>
      <c r="S10" s="173"/>
      <c r="T10" s="173"/>
      <c r="U10" s="173"/>
      <c r="V10" s="173"/>
      <c r="W10" s="77"/>
      <c r="Y10" s="141"/>
      <c r="Z10" s="141"/>
      <c r="AA10" s="141"/>
      <c r="AB10" s="141"/>
    </row>
    <row r="11" spans="3:28" x14ac:dyDescent="0.25">
      <c r="M11" s="77"/>
      <c r="N11" s="77"/>
      <c r="O11" s="77"/>
      <c r="Q11" s="173"/>
      <c r="R11" s="173"/>
      <c r="S11" s="173"/>
      <c r="T11" s="173"/>
      <c r="U11" s="173"/>
      <c r="V11" s="173"/>
      <c r="W11" s="77"/>
      <c r="Y11" s="141"/>
      <c r="Z11" s="141"/>
      <c r="AA11" s="141"/>
      <c r="AB11" s="141"/>
    </row>
    <row r="12" spans="3:28" ht="13.2" thickBot="1" x14ac:dyDescent="0.3">
      <c r="C12" s="20" t="s">
        <v>323</v>
      </c>
      <c r="E12" s="140" t="s">
        <v>345</v>
      </c>
      <c r="Q12" s="173"/>
      <c r="R12" s="173"/>
      <c r="S12" s="173"/>
      <c r="T12" s="173"/>
      <c r="U12" s="173"/>
      <c r="V12" s="173"/>
    </row>
    <row r="13" spans="3:28" x14ac:dyDescent="0.25">
      <c r="C13" s="83"/>
      <c r="D13" s="130" t="s">
        <v>324</v>
      </c>
      <c r="E13" s="136" t="s">
        <v>325</v>
      </c>
      <c r="F13" s="133" t="s">
        <v>326</v>
      </c>
      <c r="G13" s="83" t="s">
        <v>327</v>
      </c>
      <c r="Q13" s="173"/>
      <c r="R13" s="173"/>
      <c r="S13" s="173"/>
      <c r="T13" s="173"/>
      <c r="U13" s="173"/>
      <c r="V13" s="173"/>
    </row>
    <row r="14" spans="3:28" x14ac:dyDescent="0.25">
      <c r="C14" s="83" t="s">
        <v>328</v>
      </c>
      <c r="D14" s="131">
        <f>'CBA Result'!U3</f>
        <v>0.3345268542774002</v>
      </c>
      <c r="E14" s="137">
        <f>'CBA Result'!U4</f>
        <v>1.5416527644679483</v>
      </c>
      <c r="F14" s="134">
        <f>'CBA Result'!U5</f>
        <v>1.0404314679033202</v>
      </c>
      <c r="G14" s="128">
        <f>'CBA Result'!U6</f>
        <v>1.3969514298281474</v>
      </c>
      <c r="Q14" s="173"/>
      <c r="R14" s="173"/>
      <c r="S14" s="173"/>
      <c r="T14" s="173"/>
      <c r="U14" s="173"/>
      <c r="V14" s="173"/>
    </row>
    <row r="15" spans="3:28" x14ac:dyDescent="0.25">
      <c r="C15" s="83" t="s">
        <v>329</v>
      </c>
      <c r="D15" s="132">
        <f>SUM('CBA Result'!G53:G60)</f>
        <v>5530034647.7579479</v>
      </c>
      <c r="E15" s="138">
        <f>SUM('CBA Result'!G88:G95)</f>
        <v>17420748981.339104</v>
      </c>
      <c r="F15" s="135">
        <f>SUM('CBA Result'!G123:G130)</f>
        <v>7683556827.7894011</v>
      </c>
      <c r="G15" s="72">
        <f>SUM('CBA Result'!G162:G169)</f>
        <v>3831437682.0203362</v>
      </c>
      <c r="Q15" s="173"/>
      <c r="R15" s="173"/>
      <c r="S15" s="173"/>
      <c r="T15" s="173"/>
      <c r="U15" s="173"/>
      <c r="V15" s="173"/>
    </row>
    <row r="16" spans="3:28" ht="13.2" thickBot="1" x14ac:dyDescent="0.3">
      <c r="C16" s="83" t="s">
        <v>330</v>
      </c>
      <c r="D16" s="132">
        <f>'CBA Result'!G40</f>
        <v>-16530913967.140793</v>
      </c>
      <c r="E16" s="139">
        <f>'CBA Result'!G74</f>
        <v>-11300047184.977684</v>
      </c>
      <c r="F16" s="135">
        <f>'CBA Result'!G110</f>
        <v>-7384971586.1375494</v>
      </c>
      <c r="G16" s="72">
        <f>'CBA Result'!G149</f>
        <v>-2742713597.7746048</v>
      </c>
      <c r="Q16" s="173"/>
      <c r="R16" s="173"/>
      <c r="S16" s="173"/>
      <c r="T16" s="173"/>
      <c r="U16" s="173"/>
      <c r="V16" s="173"/>
    </row>
    <row r="17" spans="2:22" x14ac:dyDescent="0.25">
      <c r="Q17" s="173"/>
      <c r="R17" s="173"/>
      <c r="S17" s="173"/>
      <c r="T17" s="173"/>
      <c r="U17" s="173"/>
      <c r="V17" s="173"/>
    </row>
    <row r="18" spans="2:22" x14ac:dyDescent="0.25">
      <c r="Q18" s="173"/>
      <c r="R18" s="173"/>
      <c r="S18" s="173"/>
      <c r="T18" s="173"/>
      <c r="U18" s="173"/>
      <c r="V18" s="173"/>
    </row>
    <row r="19" spans="2:22" x14ac:dyDescent="0.25">
      <c r="C19" s="20" t="s">
        <v>331</v>
      </c>
      <c r="D19" s="165" t="s">
        <v>346</v>
      </c>
      <c r="E19" s="165"/>
      <c r="F19" s="165"/>
      <c r="G19" s="165"/>
      <c r="Q19" s="173"/>
      <c r="R19" s="173"/>
      <c r="S19" s="173"/>
      <c r="T19" s="173"/>
      <c r="U19" s="173"/>
      <c r="V19" s="173"/>
    </row>
    <row r="20" spans="2:22" x14ac:dyDescent="0.25">
      <c r="B20" s="83" t="s">
        <v>332</v>
      </c>
      <c r="C20" s="83" t="s">
        <v>333</v>
      </c>
      <c r="D20" s="83" t="s">
        <v>324</v>
      </c>
      <c r="E20" s="83" t="s">
        <v>325</v>
      </c>
      <c r="F20" s="83" t="s">
        <v>326</v>
      </c>
      <c r="G20" s="83" t="s">
        <v>327</v>
      </c>
      <c r="Q20" s="173"/>
      <c r="R20" s="173"/>
      <c r="S20" s="173"/>
      <c r="T20" s="173"/>
      <c r="U20" s="173"/>
      <c r="V20" s="173"/>
    </row>
    <row r="21" spans="2:22" x14ac:dyDescent="0.25">
      <c r="B21" s="3" t="str">
        <f>'[1]MCDA - REMBRANDT'!BF52</f>
        <v>C1</v>
      </c>
      <c r="C21" s="3">
        <f>'Composite - SIMDEC'!AH6</f>
        <v>0.27557732120309703</v>
      </c>
      <c r="D21" s="3">
        <f>100*(D32-$H32)/$J32</f>
        <v>8.1210303141612279</v>
      </c>
      <c r="E21" s="3">
        <f t="shared" ref="E21:G21" si="0">100*(E32-$H32)/$J32</f>
        <v>0</v>
      </c>
      <c r="F21" s="3">
        <f t="shared" si="0"/>
        <v>34.846325981054363</v>
      </c>
      <c r="G21" s="3">
        <f t="shared" si="0"/>
        <v>100</v>
      </c>
      <c r="Q21" s="173"/>
      <c r="R21" s="173"/>
      <c r="S21" s="173"/>
      <c r="T21" s="173"/>
      <c r="U21" s="173"/>
      <c r="V21" s="173"/>
    </row>
    <row r="22" spans="2:22" x14ac:dyDescent="0.25">
      <c r="B22" s="3" t="str">
        <f>'[1]MCDA - REMBRANDT'!BF53</f>
        <v>C2</v>
      </c>
      <c r="C22" s="3">
        <f>'Composite - SIMDEC'!AH7</f>
        <v>0.16796625866783391</v>
      </c>
      <c r="D22" s="3">
        <f t="shared" ref="D22:G22" si="1">100*(D33-$H33)/$J33</f>
        <v>2.9910240141493012</v>
      </c>
      <c r="E22" s="3">
        <f t="shared" si="1"/>
        <v>0</v>
      </c>
      <c r="F22" s="3">
        <f t="shared" si="1"/>
        <v>100</v>
      </c>
      <c r="G22" s="3">
        <f t="shared" si="1"/>
        <v>35.265936920700163</v>
      </c>
      <c r="R22" s="77"/>
    </row>
    <row r="23" spans="2:22" x14ac:dyDescent="0.25">
      <c r="B23" s="3" t="str">
        <f>'[1]MCDA - REMBRANDT'!BF54</f>
        <v>C3</v>
      </c>
      <c r="C23" s="3">
        <f>'Composite - SIMDEC'!AH8</f>
        <v>8.3983129333916939E-2</v>
      </c>
      <c r="D23" s="3">
        <f t="shared" ref="D23:G23" si="2">100*(D34-$H34)/$J34</f>
        <v>0.83093591710030235</v>
      </c>
      <c r="E23" s="3">
        <f t="shared" si="2"/>
        <v>0</v>
      </c>
      <c r="F23" s="3">
        <f t="shared" si="2"/>
        <v>12.257643690845747</v>
      </c>
      <c r="G23" s="3">
        <f t="shared" si="2"/>
        <v>100.00000000000001</v>
      </c>
      <c r="R23" s="77"/>
    </row>
    <row r="24" spans="2:22" x14ac:dyDescent="0.25">
      <c r="B24" s="3" t="str">
        <f>'[1]MCDA - REMBRANDT'!BF55</f>
        <v>C4</v>
      </c>
      <c r="C24" s="3">
        <f>'Composite - SIMDEC'!AH9</f>
        <v>5.6516454974193449E-2</v>
      </c>
      <c r="D24" s="3">
        <f t="shared" ref="D24:G24" si="3">100*(D35-$H35)/$J35</f>
        <v>99.999999999999986</v>
      </c>
      <c r="E24" s="3">
        <f t="shared" si="3"/>
        <v>0</v>
      </c>
      <c r="F24" s="3">
        <f t="shared" si="3"/>
        <v>11.52245196565873</v>
      </c>
      <c r="G24" s="3">
        <f t="shared" si="3"/>
        <v>3.3515932605986358</v>
      </c>
    </row>
    <row r="25" spans="2:22" x14ac:dyDescent="0.25">
      <c r="B25" s="3" t="str">
        <f>'[1]MCDA - REMBRANDT'!BF56</f>
        <v>C5</v>
      </c>
      <c r="C25" s="3">
        <f>'Composite - SIMDEC'!AH10</f>
        <v>4.199156466695847E-2</v>
      </c>
      <c r="D25" s="3">
        <f t="shared" ref="D25:G25" si="4">100*(D36-$H36)/$J36</f>
        <v>34.996240629220374</v>
      </c>
      <c r="E25" s="3">
        <f t="shared" si="4"/>
        <v>12.013941102371941</v>
      </c>
      <c r="F25" s="3">
        <f t="shared" si="4"/>
        <v>100</v>
      </c>
      <c r="G25" s="3">
        <f t="shared" si="4"/>
        <v>0</v>
      </c>
    </row>
    <row r="26" spans="2:22" x14ac:dyDescent="0.25">
      <c r="B26" s="3" t="str">
        <f>'[1]MCDA - REMBRANDT'!BF57</f>
        <v>C6</v>
      </c>
      <c r="C26" s="3">
        <f>'Composite - SIMDEC'!AH11</f>
        <v>3.8032753818332425E-2</v>
      </c>
      <c r="D26" s="3">
        <f t="shared" ref="D26:G26" si="5">100*(D37-$H37)/$J37</f>
        <v>100</v>
      </c>
      <c r="E26" s="3">
        <f t="shared" si="5"/>
        <v>49.722252058498249</v>
      </c>
      <c r="F26" s="3">
        <f t="shared" si="5"/>
        <v>8.3324382450524688</v>
      </c>
      <c r="G26" s="3">
        <f t="shared" si="5"/>
        <v>0</v>
      </c>
    </row>
    <row r="27" spans="2:22" x14ac:dyDescent="0.25">
      <c r="B27" s="3" t="s">
        <v>344</v>
      </c>
      <c r="C27" s="3">
        <f>'Composite - SIMDEC'!AH12</f>
        <v>0.33593251733566787</v>
      </c>
      <c r="D27" s="3">
        <f t="shared" ref="D27:G27" si="6">100*(D38-$H38)/$J38</f>
        <v>4.1044242343690094</v>
      </c>
      <c r="E27" s="3">
        <f t="shared" si="6"/>
        <v>0.98867303197092526</v>
      </c>
      <c r="F27" s="3">
        <f t="shared" si="6"/>
        <v>0</v>
      </c>
      <c r="G27" s="3">
        <f t="shared" si="6"/>
        <v>100</v>
      </c>
    </row>
    <row r="28" spans="2:22" x14ac:dyDescent="0.25">
      <c r="B28" t="s">
        <v>231</v>
      </c>
      <c r="C28">
        <f>SUM(C21:C27)</f>
        <v>1</v>
      </c>
    </row>
    <row r="31" spans="2:22" x14ac:dyDescent="0.25">
      <c r="C31" s="83" t="s">
        <v>332</v>
      </c>
      <c r="D31" s="165" t="s">
        <v>347</v>
      </c>
      <c r="E31" s="165"/>
      <c r="F31" s="165"/>
      <c r="G31" s="165"/>
      <c r="H31" s="147" t="s">
        <v>348</v>
      </c>
      <c r="I31" s="147" t="s">
        <v>349</v>
      </c>
      <c r="J31" s="83" t="s">
        <v>350</v>
      </c>
    </row>
    <row r="32" spans="2:22" x14ac:dyDescent="0.25">
      <c r="C32" s="3" t="str">
        <f>'[1]MCDA - REMBRANDT'!BF52</f>
        <v>C1</v>
      </c>
      <c r="D32" s="3">
        <v>0.70710678118654746</v>
      </c>
      <c r="E32" s="3">
        <v>6.2500000000000014E-2</v>
      </c>
      <c r="F32" s="3">
        <v>2.8284271247461898</v>
      </c>
      <c r="G32" s="3">
        <v>7.9999999999999991</v>
      </c>
      <c r="H32" s="3">
        <f>MIN(D32:G32)</f>
        <v>6.2500000000000014E-2</v>
      </c>
      <c r="I32" s="3">
        <f>MAX(D32:G32)</f>
        <v>7.9999999999999991</v>
      </c>
      <c r="J32" s="3">
        <f>I32-H32</f>
        <v>7.9374999999999991</v>
      </c>
    </row>
    <row r="33" spans="3:10" x14ac:dyDescent="0.25">
      <c r="C33" s="3" t="str">
        <f>'[1]MCDA - REMBRANDT'!BF53</f>
        <v>C2</v>
      </c>
      <c r="D33" s="3">
        <v>0.5</v>
      </c>
      <c r="E33" s="3">
        <v>2.2097086912079615E-2</v>
      </c>
      <c r="F33" s="3">
        <v>15.999999999999998</v>
      </c>
      <c r="G33" s="3">
        <v>5.6568542494923797</v>
      </c>
      <c r="H33" s="3">
        <f t="shared" ref="H33:H38" si="7">MIN(D33:G33)</f>
        <v>2.2097086912079615E-2</v>
      </c>
      <c r="I33" s="3">
        <f t="shared" ref="I33:I38" si="8">MAX(D33:G33)</f>
        <v>15.999999999999998</v>
      </c>
      <c r="J33" s="3">
        <f t="shared" ref="J33:J38" si="9">I33-H33</f>
        <v>15.977902913087918</v>
      </c>
    </row>
    <row r="34" spans="3:10" x14ac:dyDescent="0.25">
      <c r="C34" s="3" t="str">
        <f>'[1]MCDA - REMBRANDT'!BF54</f>
        <v>C3</v>
      </c>
      <c r="D34" s="3">
        <v>0.25</v>
      </c>
      <c r="E34" s="3">
        <v>6.2500000000000014E-2</v>
      </c>
      <c r="F34" s="3">
        <v>2.8284271247461898</v>
      </c>
      <c r="G34" s="3">
        <v>22.627416997969515</v>
      </c>
      <c r="H34" s="3">
        <f t="shared" si="7"/>
        <v>6.2500000000000014E-2</v>
      </c>
      <c r="I34" s="3">
        <f t="shared" si="8"/>
        <v>22.627416997969515</v>
      </c>
      <c r="J34" s="3">
        <f t="shared" si="9"/>
        <v>22.564916997969515</v>
      </c>
    </row>
    <row r="35" spans="3:10" x14ac:dyDescent="0.25">
      <c r="C35" s="3" t="str">
        <f>'[1]MCDA - REMBRANDT'!BF55</f>
        <v>C4</v>
      </c>
      <c r="D35" s="3">
        <v>11.313708498984759</v>
      </c>
      <c r="E35" s="3">
        <v>0.125</v>
      </c>
      <c r="F35" s="3">
        <v>1.4142135623730949</v>
      </c>
      <c r="G35" s="3">
        <v>0.5</v>
      </c>
      <c r="H35" s="3">
        <f t="shared" si="7"/>
        <v>0.125</v>
      </c>
      <c r="I35" s="3">
        <f t="shared" si="8"/>
        <v>11.313708498984759</v>
      </c>
      <c r="J35" s="3">
        <f t="shared" si="9"/>
        <v>11.188708498984759</v>
      </c>
    </row>
    <row r="36" spans="3:10" x14ac:dyDescent="0.25">
      <c r="C36" s="3" t="str">
        <f>'[1]MCDA - REMBRANDT'!BF56</f>
        <v>C5</v>
      </c>
      <c r="D36" s="3">
        <v>2.8284271247461898</v>
      </c>
      <c r="E36" s="3">
        <v>0.99999999999999989</v>
      </c>
      <c r="F36" s="3">
        <v>7.9999999999999991</v>
      </c>
      <c r="G36" s="3">
        <v>4.4194173824159237E-2</v>
      </c>
      <c r="H36" s="3">
        <f t="shared" si="7"/>
        <v>4.4194173824159237E-2</v>
      </c>
      <c r="I36" s="3">
        <f t="shared" si="8"/>
        <v>7.9999999999999991</v>
      </c>
      <c r="J36" s="3">
        <f t="shared" si="9"/>
        <v>7.9558058261758395</v>
      </c>
    </row>
    <row r="37" spans="3:10" x14ac:dyDescent="0.25">
      <c r="C37" s="3" t="str">
        <f>'[1]MCDA - REMBRANDT'!BF57</f>
        <v>C6</v>
      </c>
      <c r="D37" s="3">
        <v>7.9999999999999991</v>
      </c>
      <c r="E37" s="3">
        <v>3.9999999999999996</v>
      </c>
      <c r="F37" s="3">
        <v>0.70710678118654746</v>
      </c>
      <c r="G37" s="3">
        <v>4.4194173824159237E-2</v>
      </c>
      <c r="H37" s="3">
        <f t="shared" si="7"/>
        <v>4.4194173824159237E-2</v>
      </c>
      <c r="I37" s="3">
        <f t="shared" si="8"/>
        <v>7.9999999999999991</v>
      </c>
      <c r="J37" s="3">
        <f t="shared" si="9"/>
        <v>7.9558058261758395</v>
      </c>
    </row>
    <row r="38" spans="3:10" x14ac:dyDescent="0.25">
      <c r="C38" s="3" t="s">
        <v>344</v>
      </c>
      <c r="D38" s="3">
        <v>1.189207115002721</v>
      </c>
      <c r="E38" s="3">
        <v>0.35355339059327379</v>
      </c>
      <c r="F38" s="3">
        <v>8.8388347648318447E-2</v>
      </c>
      <c r="G38" s="3">
        <v>26.908685288118857</v>
      </c>
      <c r="H38" s="3">
        <f t="shared" si="7"/>
        <v>8.8388347648318447E-2</v>
      </c>
      <c r="I38" s="3">
        <f t="shared" si="8"/>
        <v>26.908685288118857</v>
      </c>
      <c r="J38" s="3">
        <f t="shared" si="9"/>
        <v>26.820296940470538</v>
      </c>
    </row>
  </sheetData>
  <mergeCells count="3">
    <mergeCell ref="D19:G19"/>
    <mergeCell ref="Y2:AB2"/>
    <mergeCell ref="D31:G31"/>
  </mergeCells>
  <phoneticPr fontId="17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EA69-70E5-4E2F-9869-69A11D559FB3}">
  <sheetPr>
    <tabColor theme="1"/>
  </sheetPr>
  <dimension ref="B2:AD29"/>
  <sheetViews>
    <sheetView zoomScale="66" zoomScaleNormal="150" workbookViewId="0">
      <selection activeCell="M6" sqref="M6"/>
    </sheetView>
  </sheetViews>
  <sheetFormatPr defaultColWidth="11.44140625" defaultRowHeight="14.4" x14ac:dyDescent="0.3"/>
  <cols>
    <col min="1" max="1" width="11.44140625" style="149"/>
    <col min="2" max="2" width="23.6640625" style="149" customWidth="1"/>
    <col min="3" max="3" width="15.77734375" style="149" bestFit="1" customWidth="1"/>
    <col min="4" max="4" width="15.109375" style="149" bestFit="1" customWidth="1"/>
    <col min="5" max="6" width="16.21875" style="149" bestFit="1" customWidth="1"/>
    <col min="7" max="7" width="11.5546875" style="149" bestFit="1" customWidth="1"/>
    <col min="8" max="8" width="14.77734375" style="149" bestFit="1" customWidth="1"/>
    <col min="9" max="9" width="27.21875" style="149" bestFit="1" customWidth="1"/>
    <col min="10" max="10" width="7.109375" style="149" customWidth="1"/>
    <col min="11" max="11" width="17" style="149" customWidth="1"/>
    <col min="12" max="27" width="7.109375" style="149" customWidth="1"/>
    <col min="28" max="16384" width="11.44140625" style="149"/>
  </cols>
  <sheetData>
    <row r="2" spans="2:30" x14ac:dyDescent="0.3">
      <c r="B2" s="148" t="s">
        <v>351</v>
      </c>
      <c r="C2" s="167" t="s">
        <v>352</v>
      </c>
      <c r="D2" s="168"/>
      <c r="E2" s="168"/>
      <c r="F2" s="169"/>
      <c r="H2" s="150" t="s">
        <v>351</v>
      </c>
      <c r="I2" s="150" t="s">
        <v>353</v>
      </c>
    </row>
    <row r="3" spans="2:30" x14ac:dyDescent="0.3">
      <c r="B3" s="151"/>
      <c r="C3" s="148" t="s">
        <v>324</v>
      </c>
      <c r="D3" s="148" t="s">
        <v>325</v>
      </c>
      <c r="E3" s="148" t="s">
        <v>326</v>
      </c>
      <c r="F3" s="148" t="s">
        <v>327</v>
      </c>
      <c r="H3" s="152">
        <f>1-I3</f>
        <v>0.30000000000000004</v>
      </c>
      <c r="I3" s="162">
        <v>0.7</v>
      </c>
      <c r="J3" s="152">
        <f>I3/H3</f>
        <v>2.333333333333333</v>
      </c>
      <c r="K3" s="174" t="s">
        <v>384</v>
      </c>
    </row>
    <row r="4" spans="2:30" x14ac:dyDescent="0.3">
      <c r="B4" s="148" t="s">
        <v>295</v>
      </c>
      <c r="C4" s="153">
        <f>-'CBA Result'!G40</f>
        <v>16530913967.140793</v>
      </c>
      <c r="D4" s="153">
        <f>-'CBA Result'!G74</f>
        <v>11300047184.977684</v>
      </c>
      <c r="E4" s="153">
        <f>-'CBA Result'!G110</f>
        <v>7384971586.1375494</v>
      </c>
      <c r="F4" s="153">
        <f>-'CBA Result'!G149</f>
        <v>2742713597.7746048</v>
      </c>
      <c r="H4" s="154">
        <f>D5</f>
        <v>17420748981.339104</v>
      </c>
      <c r="I4" s="154">
        <f>H4*J3</f>
        <v>40648414289.791237</v>
      </c>
      <c r="K4" s="154">
        <f>H4/H3*I3</f>
        <v>40648414289.791237</v>
      </c>
    </row>
    <row r="5" spans="2:30" x14ac:dyDescent="0.3">
      <c r="B5" s="148" t="s">
        <v>329</v>
      </c>
      <c r="C5" s="153">
        <f>SUM('CBA Result'!G53:G60)</f>
        <v>5530034647.7579479</v>
      </c>
      <c r="D5" s="153">
        <f>SUM('CBA Result'!G88:G95)</f>
        <v>17420748981.339104</v>
      </c>
      <c r="E5" s="153">
        <f>SUM('CBA Result'!G123:G130)</f>
        <v>7683556827.7894011</v>
      </c>
      <c r="F5" s="153">
        <f>SUM('CBA Result'!G162:G169)</f>
        <v>3831437682.0203362</v>
      </c>
    </row>
    <row r="6" spans="2:30" x14ac:dyDescent="0.3">
      <c r="B6" s="148" t="s">
        <v>261</v>
      </c>
      <c r="C6" s="155">
        <f>'CBA Result'!U3</f>
        <v>0.3345268542774002</v>
      </c>
      <c r="D6" s="155">
        <f>'CBA Result'!U4</f>
        <v>1.5416527644679483</v>
      </c>
      <c r="E6" s="155">
        <f>'CBA Result'!U5</f>
        <v>1.0404314679033202</v>
      </c>
      <c r="F6" s="155">
        <f>'CBA Result'!U6</f>
        <v>1.3969514298281474</v>
      </c>
    </row>
    <row r="7" spans="2:30" x14ac:dyDescent="0.3">
      <c r="K7" s="149" t="s">
        <v>366</v>
      </c>
    </row>
    <row r="8" spans="2:30" x14ac:dyDescent="0.3">
      <c r="B8" s="148" t="s">
        <v>354</v>
      </c>
      <c r="G8" s="148" t="s">
        <v>355</v>
      </c>
      <c r="I8" s="149" t="s">
        <v>356</v>
      </c>
      <c r="K8" s="149">
        <f>D9*G9/G10+D10*G10/G10+D11*G11/G10+D12*G12/G10+D13*G13/G10+D14*G14/G10</f>
        <v>11.173603244631373</v>
      </c>
    </row>
    <row r="9" spans="2:30" x14ac:dyDescent="0.3">
      <c r="B9" s="156" t="s">
        <v>335</v>
      </c>
      <c r="C9" s="151">
        <f>'Composite - COSIMA'!D21</f>
        <v>8.1210303141612279</v>
      </c>
      <c r="D9" s="151">
        <f>'Composite - COSIMA'!E21</f>
        <v>0</v>
      </c>
      <c r="E9" s="151">
        <f>'Composite - COSIMA'!F21</f>
        <v>34.846325981054363</v>
      </c>
      <c r="F9" s="151">
        <f>'Composite - COSIMA'!G21</f>
        <v>100</v>
      </c>
      <c r="G9" s="151">
        <v>0.45886376703850168</v>
      </c>
      <c r="J9" s="149" t="s">
        <v>357</v>
      </c>
      <c r="K9" s="154">
        <f>I4/K8</f>
        <v>3637896692.7541256</v>
      </c>
    </row>
    <row r="10" spans="2:30" x14ac:dyDescent="0.3">
      <c r="B10" s="156" t="s">
        <v>336</v>
      </c>
      <c r="C10" s="151">
        <f>'Composite - COSIMA'!D22</f>
        <v>2.9910240141493012</v>
      </c>
      <c r="D10" s="151">
        <f>'Composite - COSIMA'!E22</f>
        <v>0</v>
      </c>
      <c r="E10" s="151">
        <f>'Composite - COSIMA'!F22</f>
        <v>100</v>
      </c>
      <c r="F10" s="151">
        <f>'Composite - COSIMA'!G22</f>
        <v>35.265936920700163</v>
      </c>
      <c r="G10" s="151">
        <v>0.25752858192249573</v>
      </c>
      <c r="J10" s="149" t="s">
        <v>358</v>
      </c>
      <c r="K10" s="154">
        <f>K9*G9/G10</f>
        <v>6481995000.6032619</v>
      </c>
    </row>
    <row r="11" spans="2:30" x14ac:dyDescent="0.3">
      <c r="B11" s="156" t="s">
        <v>337</v>
      </c>
      <c r="C11" s="151">
        <f>'Composite - COSIMA'!D23</f>
        <v>0.83093591710030235</v>
      </c>
      <c r="D11" s="151">
        <f>'Composite - COSIMA'!E23</f>
        <v>0</v>
      </c>
      <c r="E11" s="151">
        <f>'Composite - COSIMA'!F23</f>
        <v>12.257643690845747</v>
      </c>
      <c r="F11" s="151">
        <f>'Composite - COSIMA'!G23</f>
        <v>100.00000000000001</v>
      </c>
      <c r="G11" s="151">
        <v>0.11471594175962541</v>
      </c>
      <c r="J11" s="149" t="s">
        <v>359</v>
      </c>
      <c r="K11" s="154">
        <f>$K$9*G11/$G$10</f>
        <v>1620498750.1508152</v>
      </c>
    </row>
    <row r="12" spans="2:30" x14ac:dyDescent="0.3">
      <c r="B12" s="156" t="s">
        <v>338</v>
      </c>
      <c r="C12" s="151">
        <f>'Composite - COSIMA'!D24</f>
        <v>99.999999999999986</v>
      </c>
      <c r="D12" s="151">
        <f>'Composite - COSIMA'!E24</f>
        <v>0</v>
      </c>
      <c r="E12" s="151">
        <f>'Composite - COSIMA'!F24</f>
        <v>11.52245196565873</v>
      </c>
      <c r="F12" s="151">
        <f>'Composite - COSIMA'!G24</f>
        <v>3.3515932605986358</v>
      </c>
      <c r="G12" s="151">
        <v>7.2266514890733186E-2</v>
      </c>
      <c r="J12" s="149" t="s">
        <v>360</v>
      </c>
      <c r="K12" s="154">
        <f>$K$9*G12/$G$10</f>
        <v>1020850243.3216726</v>
      </c>
    </row>
    <row r="13" spans="2:30" x14ac:dyDescent="0.3">
      <c r="B13" s="156" t="s">
        <v>339</v>
      </c>
      <c r="C13" s="151">
        <f>'Composite - COSIMA'!D25</f>
        <v>34.996240629220374</v>
      </c>
      <c r="D13" s="151">
        <f>'Composite - COSIMA'!E25</f>
        <v>12.013941102371941</v>
      </c>
      <c r="E13" s="151">
        <f>'Composite - COSIMA'!F25</f>
        <v>100</v>
      </c>
      <c r="F13" s="151">
        <f>'Composite - COSIMA'!G25</f>
        <v>0</v>
      </c>
      <c r="G13" s="151">
        <v>5.1100142731956039E-2</v>
      </c>
      <c r="J13" s="149" t="s">
        <v>361</v>
      </c>
      <c r="K13" s="154">
        <f>$K$9*G13/$G$10</f>
        <v>721850129.62869155</v>
      </c>
      <c r="AA13" s="152"/>
      <c r="AB13" s="152"/>
      <c r="AC13" s="152"/>
      <c r="AD13" s="152"/>
    </row>
    <row r="14" spans="2:30" x14ac:dyDescent="0.3">
      <c r="B14" s="156" t="s">
        <v>340</v>
      </c>
      <c r="C14" s="151">
        <f>'Composite - COSIMA'!D26</f>
        <v>100</v>
      </c>
      <c r="D14" s="151">
        <f>'Composite - COSIMA'!E26</f>
        <v>49.722252058498249</v>
      </c>
      <c r="E14" s="151">
        <f>'Composite - COSIMA'!F26</f>
        <v>8.3324382450524688</v>
      </c>
      <c r="F14" s="151">
        <f>'Composite - COSIMA'!G26</f>
        <v>0</v>
      </c>
      <c r="G14" s="151">
        <v>4.5525051656688013E-2</v>
      </c>
      <c r="J14" s="149" t="s">
        <v>364</v>
      </c>
      <c r="K14" s="154">
        <f>$K$9*G14/$G$10</f>
        <v>643095355.17563915</v>
      </c>
      <c r="AA14" s="152"/>
      <c r="AB14" s="152"/>
      <c r="AC14" s="152"/>
      <c r="AD14" s="152"/>
    </row>
    <row r="15" spans="2:30" x14ac:dyDescent="0.3">
      <c r="B15" s="157" t="s">
        <v>362</v>
      </c>
      <c r="C15" s="158">
        <f>C16-C5</f>
        <v>256524645564.72974</v>
      </c>
      <c r="D15" s="158">
        <f>D16-D5</f>
        <v>40648414289.791237</v>
      </c>
      <c r="E15" s="158">
        <f>E16-E5</f>
        <v>698833139543.16333</v>
      </c>
      <c r="F15" s="158">
        <f>F16-F5</f>
        <v>941964685161.69592</v>
      </c>
    </row>
    <row r="16" spans="2:30" x14ac:dyDescent="0.3">
      <c r="B16" s="157" t="s">
        <v>363</v>
      </c>
      <c r="C16" s="158">
        <f>C4*C17</f>
        <v>262054680212.48767</v>
      </c>
      <c r="D16" s="158">
        <f>D4*D17</f>
        <v>58069163271.130341</v>
      </c>
      <c r="E16" s="158">
        <f>E4*E17</f>
        <v>706516696370.95276</v>
      </c>
      <c r="F16" s="158">
        <f>F4*F17</f>
        <v>945796122843.71631</v>
      </c>
    </row>
    <row r="17" spans="2:19" x14ac:dyDescent="0.3">
      <c r="B17" s="157" t="s">
        <v>341</v>
      </c>
      <c r="C17" s="159">
        <f>(C5+C9*$K$10+C10*$K$9+C11*$K$11+C12*$K$12+C13*$K$13+C14*K14)/C4</f>
        <v>15.852401188064073</v>
      </c>
      <c r="D17" s="160">
        <f>(D5+D9*$K$10+D10*$K$9+D11*$K$11+D12*$K$12+D13*$K$13+D14*K14)/D4</f>
        <v>5.1388425482264939</v>
      </c>
      <c r="E17" s="160">
        <f>(E5+E9*$K$10+E10*$K$9+E11*$K$11+E12*$K$12+E13*$K$13+E14*K14)/E4</f>
        <v>95.669521287958204</v>
      </c>
      <c r="F17" s="159">
        <f>(F5+F9*$K$10+F10*$K$9+F11*$K$11+F12*$K$12+F13*$K$13+F14*K14)/F4</f>
        <v>344.83955000300455</v>
      </c>
    </row>
    <row r="24" spans="2:19" x14ac:dyDescent="0.3">
      <c r="B24" s="151"/>
      <c r="C24" s="151" t="s">
        <v>334</v>
      </c>
      <c r="D24" s="151"/>
      <c r="E24" s="151"/>
      <c r="F24" s="151"/>
      <c r="G24" s="151"/>
      <c r="H24" s="151"/>
      <c r="I24" s="151"/>
      <c r="J24" s="151"/>
    </row>
    <row r="25" spans="2:19" x14ac:dyDescent="0.3">
      <c r="B25" s="151" t="s">
        <v>0</v>
      </c>
      <c r="C25" s="163">
        <v>0</v>
      </c>
      <c r="D25" s="163">
        <v>0.1</v>
      </c>
      <c r="E25" s="163">
        <v>0.2</v>
      </c>
      <c r="F25" s="163">
        <v>0.3</v>
      </c>
      <c r="G25" s="163">
        <v>0.4</v>
      </c>
      <c r="H25" s="163">
        <v>0.5</v>
      </c>
      <c r="I25" s="163">
        <v>0.6</v>
      </c>
      <c r="J25" s="163">
        <v>0.7</v>
      </c>
      <c r="K25" s="152"/>
      <c r="L25" s="152"/>
      <c r="M25" s="152"/>
      <c r="N25" s="152"/>
      <c r="O25" s="152"/>
      <c r="P25" s="152"/>
      <c r="Q25" s="152"/>
      <c r="R25" s="152"/>
      <c r="S25" s="152"/>
    </row>
    <row r="26" spans="2:19" x14ac:dyDescent="0.3">
      <c r="B26" s="171" t="s">
        <v>324</v>
      </c>
      <c r="C26" s="151">
        <v>0.3345268542774002</v>
      </c>
      <c r="D26" s="151">
        <v>1.0734732511243847</v>
      </c>
      <c r="E26" s="151">
        <v>1.9971562471831152</v>
      </c>
      <c r="F26" s="151">
        <v>3.1847486706871981</v>
      </c>
      <c r="G26" s="151">
        <v>4.7682052353593072</v>
      </c>
      <c r="H26" s="151">
        <v>6.9850444259002602</v>
      </c>
      <c r="I26" s="151">
        <v>10.310303211711689</v>
      </c>
      <c r="J26" s="151">
        <v>15.852401188064073</v>
      </c>
      <c r="K26" s="161"/>
      <c r="L26" s="161"/>
      <c r="M26" s="161"/>
      <c r="N26" s="161"/>
      <c r="O26" s="161"/>
      <c r="P26" s="161"/>
      <c r="Q26" s="161"/>
      <c r="R26" s="161"/>
      <c r="S26" s="161"/>
    </row>
    <row r="27" spans="2:19" x14ac:dyDescent="0.3">
      <c r="B27" s="172" t="s">
        <v>325</v>
      </c>
      <c r="C27" s="151">
        <v>1.5416527644679483</v>
      </c>
      <c r="D27" s="151">
        <v>1.7129475160754981</v>
      </c>
      <c r="E27" s="151">
        <v>1.9270659555849352</v>
      </c>
      <c r="F27" s="151">
        <v>2.2023610920970689</v>
      </c>
      <c r="G27" s="151">
        <v>2.5694212741132469</v>
      </c>
      <c r="H27" s="151">
        <v>3.0833055289358957</v>
      </c>
      <c r="I27" s="151">
        <v>3.8541319111698695</v>
      </c>
      <c r="J27" s="151">
        <v>5.1388425482264939</v>
      </c>
      <c r="K27" s="161"/>
      <c r="L27" s="161"/>
      <c r="M27" s="161"/>
      <c r="N27" s="161"/>
      <c r="O27" s="161"/>
      <c r="P27" s="161"/>
      <c r="Q27" s="161"/>
      <c r="R27" s="161"/>
      <c r="S27" s="161"/>
    </row>
    <row r="28" spans="2:19" x14ac:dyDescent="0.3">
      <c r="B28" s="172" t="s">
        <v>326</v>
      </c>
      <c r="C28" s="151">
        <v>1.0404314679033202</v>
      </c>
      <c r="D28" s="151">
        <v>5.5465786021916479</v>
      </c>
      <c r="E28" s="151">
        <v>11.179262520052056</v>
      </c>
      <c r="F28" s="151">
        <v>18.421284700158299</v>
      </c>
      <c r="G28" s="151">
        <v>28.077314273633295</v>
      </c>
      <c r="H28" s="151">
        <v>41.595755676498257</v>
      </c>
      <c r="I28" s="151">
        <v>61.873417780795748</v>
      </c>
      <c r="J28" s="151">
        <v>95.669521287958204</v>
      </c>
      <c r="K28" s="161"/>
      <c r="L28" s="161"/>
      <c r="M28" s="161"/>
      <c r="N28" s="161"/>
      <c r="O28" s="161"/>
      <c r="P28" s="161"/>
      <c r="Q28" s="161"/>
      <c r="R28" s="161"/>
      <c r="S28" s="161"/>
    </row>
    <row r="29" spans="2:19" x14ac:dyDescent="0.3">
      <c r="B29" s="172" t="s">
        <v>327</v>
      </c>
      <c r="C29" s="151">
        <v>1.3969514298281474</v>
      </c>
      <c r="D29" s="151">
        <v>17.751360885693689</v>
      </c>
      <c r="E29" s="151">
        <v>38.194372705525616</v>
      </c>
      <c r="F29" s="151">
        <v>64.478245045309535</v>
      </c>
      <c r="G29" s="151">
        <v>99.523408165021408</v>
      </c>
      <c r="H29" s="151">
        <v>148.58663653261803</v>
      </c>
      <c r="I29" s="151">
        <v>222.18147908401289</v>
      </c>
      <c r="J29" s="151">
        <v>344.83955000300455</v>
      </c>
      <c r="K29" s="161"/>
      <c r="L29" s="161"/>
      <c r="M29" s="161"/>
      <c r="N29" s="161"/>
      <c r="O29" s="161"/>
      <c r="P29" s="161"/>
      <c r="Q29" s="161"/>
      <c r="R29" s="161"/>
      <c r="S29" s="161"/>
    </row>
  </sheetData>
  <mergeCells count="1">
    <mergeCell ref="C2:F2"/>
  </mergeCells>
  <phoneticPr fontId="17" type="noConversion"/>
  <pageMargins left="0.7" right="0.7" top="0.75" bottom="0.75" header="0.3" footer="0.3"/>
  <pageSetup paperSize="9" orientation="portrait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19EE-8523-4A14-9544-B199AC537A29}">
  <sheetPr>
    <tabColor theme="1"/>
  </sheetPr>
  <dimension ref="E2:AG29"/>
  <sheetViews>
    <sheetView zoomScale="66" zoomScaleNormal="150" workbookViewId="0">
      <selection activeCell="W27" sqref="W27"/>
    </sheetView>
  </sheetViews>
  <sheetFormatPr defaultColWidth="11.44140625" defaultRowHeight="14.4" x14ac:dyDescent="0.3"/>
  <cols>
    <col min="1" max="4" width="11.44140625" style="149"/>
    <col min="5" max="5" width="23.6640625" style="149" customWidth="1"/>
    <col min="6" max="6" width="15.77734375" style="149" bestFit="1" customWidth="1"/>
    <col min="7" max="7" width="15.109375" style="149" bestFit="1" customWidth="1"/>
    <col min="8" max="9" width="16.21875" style="149" bestFit="1" customWidth="1"/>
    <col min="10" max="10" width="11.5546875" style="149" bestFit="1" customWidth="1"/>
    <col min="11" max="11" width="14.77734375" style="149" bestFit="1" customWidth="1"/>
    <col min="12" max="12" width="32.77734375" style="149" bestFit="1" customWidth="1"/>
    <col min="13" max="13" width="7.109375" style="149" customWidth="1"/>
    <col min="14" max="14" width="17" style="149" customWidth="1"/>
    <col min="15" max="30" width="7.109375" style="149" customWidth="1"/>
    <col min="31" max="16384" width="11.44140625" style="149"/>
  </cols>
  <sheetData>
    <row r="2" spans="5:33" x14ac:dyDescent="0.3">
      <c r="E2" s="148" t="s">
        <v>351</v>
      </c>
      <c r="F2" s="167" t="s">
        <v>352</v>
      </c>
      <c r="G2" s="168"/>
      <c r="H2" s="168"/>
      <c r="I2" s="169"/>
      <c r="K2" s="150" t="s">
        <v>351</v>
      </c>
      <c r="L2" s="150" t="s">
        <v>353</v>
      </c>
    </row>
    <row r="3" spans="5:33" x14ac:dyDescent="0.3">
      <c r="E3" s="151"/>
      <c r="F3" s="148" t="s">
        <v>324</v>
      </c>
      <c r="G3" s="148" t="s">
        <v>327</v>
      </c>
      <c r="H3" s="148" t="s">
        <v>326</v>
      </c>
      <c r="I3" s="148" t="s">
        <v>325</v>
      </c>
      <c r="K3" s="152">
        <f>1-L3</f>
        <v>0.30000000000000004</v>
      </c>
      <c r="L3" s="162">
        <v>0.7</v>
      </c>
      <c r="M3" s="152">
        <f>L3/K3</f>
        <v>2.333333333333333</v>
      </c>
      <c r="S3" s="149" t="s">
        <v>334</v>
      </c>
      <c r="T3" s="174" t="s">
        <v>384</v>
      </c>
    </row>
    <row r="4" spans="5:33" x14ac:dyDescent="0.3">
      <c r="E4" s="148" t="s">
        <v>295</v>
      </c>
      <c r="F4" s="153">
        <f>-'CBA Result'!G40</f>
        <v>16530913967.140793</v>
      </c>
      <c r="G4" s="153">
        <f>-'CBA Result'!$G$149</f>
        <v>2742713597.7746048</v>
      </c>
      <c r="H4" s="153">
        <f>-'CBA Result'!G110</f>
        <v>7384971586.1375494</v>
      </c>
      <c r="I4" s="153">
        <f>-'CBA Result'!$G$74</f>
        <v>11300047184.977684</v>
      </c>
      <c r="K4" s="154">
        <f>G5</f>
        <v>3831437682.0203362</v>
      </c>
      <c r="L4" s="154">
        <f>K4*M3</f>
        <v>8940021258.0474491</v>
      </c>
      <c r="N4" s="154">
        <f>K4/K3*L3</f>
        <v>8940021258.0474491</v>
      </c>
      <c r="S4" s="149">
        <v>0</v>
      </c>
      <c r="T4" s="149">
        <v>0.3345268542774002</v>
      </c>
      <c r="U4" s="149">
        <v>1.3969514298281474</v>
      </c>
      <c r="V4" s="149">
        <v>1.0404314679033202</v>
      </c>
      <c r="W4" s="149">
        <v>1.5416527644679483</v>
      </c>
    </row>
    <row r="5" spans="5:33" x14ac:dyDescent="0.3">
      <c r="E5" s="148" t="s">
        <v>329</v>
      </c>
      <c r="F5" s="153">
        <f>SUM('CBA Result'!G53:G60)</f>
        <v>5530034647.7579479</v>
      </c>
      <c r="G5" s="153">
        <f>SUM('CBA Result'!$G$162:$G$169)</f>
        <v>3831437682.0203362</v>
      </c>
      <c r="H5" s="153">
        <f>SUM('CBA Result'!G123:G130)</f>
        <v>7683556827.7894011</v>
      </c>
      <c r="I5" s="153">
        <f>SUM('CBA Result'!$G$88:$G$95)</f>
        <v>17420748981.339104</v>
      </c>
      <c r="S5" s="149">
        <v>5</v>
      </c>
      <c r="T5" s="149">
        <v>0.33784890129387346</v>
      </c>
      <c r="U5" s="149">
        <v>1.4704751892927865</v>
      </c>
      <c r="V5" s="149">
        <v>1.060689544412152</v>
      </c>
      <c r="W5" s="149">
        <v>1.5424228463317253</v>
      </c>
    </row>
    <row r="6" spans="5:33" x14ac:dyDescent="0.3">
      <c r="E6" s="148" t="s">
        <v>261</v>
      </c>
      <c r="F6" s="155">
        <f>'CBA Result'!U3</f>
        <v>0.3345268542774002</v>
      </c>
      <c r="G6" s="155">
        <f>'CBA Result'!$U$6</f>
        <v>1.3969514298281474</v>
      </c>
      <c r="H6" s="155">
        <f>'CBA Result'!U5</f>
        <v>1.0404314679033202</v>
      </c>
      <c r="I6" s="155">
        <f>'CBA Result'!$U$4</f>
        <v>1.5416527644679483</v>
      </c>
      <c r="S6" s="149">
        <v>10</v>
      </c>
      <c r="T6" s="149">
        <v>0.34154006464551034</v>
      </c>
      <c r="U6" s="149">
        <v>1.5521682553646083</v>
      </c>
      <c r="V6" s="149">
        <v>1.0831985183108543</v>
      </c>
      <c r="W6" s="149">
        <v>1.5432784928470336</v>
      </c>
    </row>
    <row r="7" spans="5:33" x14ac:dyDescent="0.3">
      <c r="N7" s="149" t="s">
        <v>366</v>
      </c>
      <c r="S7" s="149">
        <v>15</v>
      </c>
      <c r="T7" s="149">
        <v>0.3456654825091045</v>
      </c>
      <c r="U7" s="149">
        <v>1.6434722703860558</v>
      </c>
      <c r="V7" s="149">
        <v>1.1083556067858746</v>
      </c>
      <c r="W7" s="149">
        <v>1.5442348036582603</v>
      </c>
    </row>
    <row r="8" spans="5:33" x14ac:dyDescent="0.3">
      <c r="E8" s="148" t="s">
        <v>354</v>
      </c>
      <c r="J8" s="148" t="s">
        <v>355</v>
      </c>
      <c r="L8" s="149" t="s">
        <v>365</v>
      </c>
      <c r="N8" s="149">
        <f>G9*J9/J10+G10*J10/J10+G11*J11/J10+G12*J12/J10+G13*J13/J10+G14*J14/J10</f>
        <v>258.93112551488286</v>
      </c>
      <c r="S8" s="149">
        <v>20</v>
      </c>
      <c r="T8" s="149">
        <v>0.3503065776056481</v>
      </c>
      <c r="U8" s="149">
        <v>1.7461892872851841</v>
      </c>
      <c r="V8" s="149">
        <v>1.1366573313202719</v>
      </c>
      <c r="W8" s="149">
        <v>1.5453106533208898</v>
      </c>
    </row>
    <row r="9" spans="5:33" x14ac:dyDescent="0.3">
      <c r="E9" s="156" t="s">
        <v>335</v>
      </c>
      <c r="F9" s="151">
        <f>'Composite - COSIMA'!D21</f>
        <v>8.1210303141612279</v>
      </c>
      <c r="G9" s="151">
        <f>'Composite - COSIMA'!$G$21</f>
        <v>100</v>
      </c>
      <c r="H9" s="151">
        <f>'Composite - COSIMA'!F21</f>
        <v>34.846325981054363</v>
      </c>
      <c r="I9" s="151">
        <f>'Composite - COSIMA'!$E$21</f>
        <v>0</v>
      </c>
      <c r="J9" s="151">
        <v>0.45886376703850168</v>
      </c>
      <c r="M9" s="149" t="s">
        <v>357</v>
      </c>
      <c r="N9" s="154">
        <f>L4/N8</f>
        <v>34526638.0790269</v>
      </c>
      <c r="S9" s="149">
        <v>25</v>
      </c>
      <c r="T9" s="149">
        <v>0.35556648538173058</v>
      </c>
      <c r="U9" s="149">
        <v>1.8626019064375297</v>
      </c>
      <c r="V9" s="149">
        <v>1.1687326191259224</v>
      </c>
      <c r="W9" s="149">
        <v>1.5465299496052041</v>
      </c>
    </row>
    <row r="10" spans="5:33" x14ac:dyDescent="0.3">
      <c r="E10" s="156" t="s">
        <v>336</v>
      </c>
      <c r="F10" s="151">
        <f>'Composite - COSIMA'!D22</f>
        <v>2.9910240141493012</v>
      </c>
      <c r="G10" s="151">
        <f>'Composite - COSIMA'!$G$22</f>
        <v>35.265936920700163</v>
      </c>
      <c r="H10" s="151">
        <f>'Composite - COSIMA'!F22</f>
        <v>100</v>
      </c>
      <c r="I10" s="151">
        <f>'Composite - COSIMA'!$E$22</f>
        <v>0</v>
      </c>
      <c r="J10" s="151">
        <v>0.25752858192249573</v>
      </c>
      <c r="M10" s="149" t="s">
        <v>358</v>
      </c>
      <c r="N10" s="154">
        <f>N9*J9/J10</f>
        <v>61519475.212600991</v>
      </c>
      <c r="S10" s="149">
        <v>30</v>
      </c>
      <c r="T10" s="149">
        <v>0.36157780855439647</v>
      </c>
      <c r="U10" s="149">
        <v>1.9956448997544964</v>
      </c>
      <c r="V10" s="149">
        <v>1.2053900909038087</v>
      </c>
      <c r="W10" s="149">
        <v>1.5479234310729917</v>
      </c>
    </row>
    <row r="11" spans="5:33" x14ac:dyDescent="0.3">
      <c r="E11" s="156" t="s">
        <v>337</v>
      </c>
      <c r="F11" s="151">
        <f>'Composite - COSIMA'!D23</f>
        <v>0.83093591710030235</v>
      </c>
      <c r="G11" s="151">
        <f>'Composite - COSIMA'!$G$23</f>
        <v>100.00000000000001</v>
      </c>
      <c r="H11" s="151">
        <f>'Composite - COSIMA'!F23</f>
        <v>12.257643690845747</v>
      </c>
      <c r="I11" s="151">
        <f>'Composite - COSIMA'!$E$23</f>
        <v>0</v>
      </c>
      <c r="J11" s="151">
        <v>0.11471594175962541</v>
      </c>
      <c r="M11" s="149" t="s">
        <v>359</v>
      </c>
      <c r="N11" s="154">
        <f>$N$9*J11/$J$10</f>
        <v>15379868.803150246</v>
      </c>
      <c r="S11" s="149">
        <v>35</v>
      </c>
      <c r="T11" s="149">
        <v>0.36851395067670323</v>
      </c>
      <c r="U11" s="149">
        <v>2.1491560458894572</v>
      </c>
      <c r="V11" s="149">
        <v>1.2476871737244473</v>
      </c>
      <c r="W11" s="149">
        <v>1.5495312943050539</v>
      </c>
    </row>
    <row r="12" spans="5:33" x14ac:dyDescent="0.3">
      <c r="E12" s="156" t="s">
        <v>338</v>
      </c>
      <c r="F12" s="151">
        <f>'Composite - COSIMA'!D24</f>
        <v>99.999999999999986</v>
      </c>
      <c r="G12" s="151">
        <f>'Composite - COSIMA'!$G$24</f>
        <v>3.3515932605986358</v>
      </c>
      <c r="H12" s="151">
        <f>'Composite - COSIMA'!F24</f>
        <v>11.52245196565873</v>
      </c>
      <c r="I12" s="151">
        <f>'Composite - COSIMA'!$E$24</f>
        <v>0</v>
      </c>
      <c r="J12" s="151">
        <v>7.2266514890733186E-2</v>
      </c>
      <c r="M12" s="149" t="s">
        <v>360</v>
      </c>
      <c r="N12" s="154">
        <f>$N$9*J12/$J$10</f>
        <v>9688710.224855233</v>
      </c>
      <c r="S12" s="149">
        <v>40</v>
      </c>
      <c r="T12" s="149">
        <v>0.37660611648606107</v>
      </c>
      <c r="U12" s="149">
        <v>2.3282523830469124</v>
      </c>
      <c r="V12" s="149">
        <v>1.2970337703485251</v>
      </c>
      <c r="W12" s="149">
        <v>1.5514071347424596</v>
      </c>
    </row>
    <row r="13" spans="5:33" x14ac:dyDescent="0.3">
      <c r="E13" s="156" t="s">
        <v>339</v>
      </c>
      <c r="F13" s="151">
        <f>'Composite - COSIMA'!D25</f>
        <v>34.996240629220374</v>
      </c>
      <c r="G13" s="151">
        <f>'Composite - COSIMA'!$G$25</f>
        <v>0</v>
      </c>
      <c r="H13" s="151">
        <f>'Composite - COSIMA'!F25</f>
        <v>100</v>
      </c>
      <c r="I13" s="151">
        <f>'Composite - COSIMA'!$E$25</f>
        <v>12.013941102371941</v>
      </c>
      <c r="J13" s="151">
        <v>5.1100142731956039E-2</v>
      </c>
      <c r="M13" s="149" t="s">
        <v>361</v>
      </c>
      <c r="N13" s="154">
        <f>$N$9*J13/$J$10</f>
        <v>6850952.7009465741</v>
      </c>
      <c r="S13" s="149">
        <v>45</v>
      </c>
      <c r="T13" s="149">
        <v>0.38616958516984762</v>
      </c>
      <c r="U13" s="149">
        <v>2.539911690596631</v>
      </c>
      <c r="V13" s="149">
        <v>1.3553524754497077</v>
      </c>
      <c r="W13" s="149">
        <v>1.553624037077576</v>
      </c>
      <c r="AD13" s="152"/>
      <c r="AE13" s="152"/>
      <c r="AF13" s="152"/>
      <c r="AG13" s="152"/>
    </row>
    <row r="14" spans="5:33" x14ac:dyDescent="0.3">
      <c r="E14" s="156" t="s">
        <v>340</v>
      </c>
      <c r="F14" s="151">
        <f>'Composite - COSIMA'!D26</f>
        <v>100</v>
      </c>
      <c r="G14" s="151">
        <f>'Composite - COSIMA'!$G$26</f>
        <v>0</v>
      </c>
      <c r="H14" s="151">
        <f>'Composite - COSIMA'!F26</f>
        <v>8.3324382450524688</v>
      </c>
      <c r="I14" s="151">
        <f>'Composite - COSIMA'!$E$26</f>
        <v>49.722252058498249</v>
      </c>
      <c r="J14" s="151">
        <v>4.5525051656688013E-2</v>
      </c>
      <c r="M14" s="149" t="s">
        <v>364</v>
      </c>
      <c r="N14" s="154">
        <f>$N$9*J14/$J$10</f>
        <v>6103504.9793133978</v>
      </c>
      <c r="S14" s="149">
        <v>50</v>
      </c>
      <c r="T14" s="149">
        <v>0.39764574759039145</v>
      </c>
      <c r="U14" s="149">
        <v>2.7939028596562947</v>
      </c>
      <c r="V14" s="149">
        <v>1.4253349215711268</v>
      </c>
      <c r="W14" s="149">
        <v>1.5562843198797154</v>
      </c>
      <c r="AD14" s="152"/>
      <c r="AE14" s="152"/>
      <c r="AF14" s="152"/>
      <c r="AG14" s="152"/>
    </row>
    <row r="15" spans="5:33" x14ac:dyDescent="0.3">
      <c r="E15" s="157" t="s">
        <v>362</v>
      </c>
      <c r="F15" s="158">
        <f>F16-F5</f>
        <v>2434630321.8024597</v>
      </c>
      <c r="G15" s="158">
        <f>G16-G5</f>
        <v>8940021258.047451</v>
      </c>
      <c r="H15" s="158">
        <f>H16-H5</f>
        <v>6632502493.7335844</v>
      </c>
      <c r="I15" s="158">
        <f>I16-I5</f>
        <v>385786955.26602936</v>
      </c>
      <c r="S15" s="149">
        <v>55</v>
      </c>
      <c r="T15" s="149">
        <v>0.41167216832661174</v>
      </c>
      <c r="U15" s="149">
        <v>3.1043365107292162</v>
      </c>
      <c r="V15" s="149">
        <v>1.5108690223861956</v>
      </c>
      <c r="W15" s="149">
        <v>1.5595357766378861</v>
      </c>
    </row>
    <row r="16" spans="5:33" x14ac:dyDescent="0.3">
      <c r="E16" s="157" t="s">
        <v>363</v>
      </c>
      <c r="F16" s="158">
        <f>F4*F17</f>
        <v>7964664969.5604076</v>
      </c>
      <c r="G16" s="158">
        <f>G4*G17</f>
        <v>12771458940.067787</v>
      </c>
      <c r="H16" s="158">
        <f>H4*H17</f>
        <v>14316059321.522985</v>
      </c>
      <c r="I16" s="158">
        <f>I4*I17</f>
        <v>17806535936.605133</v>
      </c>
      <c r="S16" s="149">
        <v>60</v>
      </c>
      <c r="T16" s="149">
        <v>0.42920519424688708</v>
      </c>
      <c r="U16" s="149">
        <v>3.4923785745703682</v>
      </c>
      <c r="V16" s="149">
        <v>1.6177866484050305</v>
      </c>
      <c r="W16" s="149">
        <v>1.563600097585599</v>
      </c>
    </row>
    <row r="17" spans="5:23" x14ac:dyDescent="0.3">
      <c r="E17" s="157" t="s">
        <v>341</v>
      </c>
      <c r="F17" s="159">
        <f>(F5+F9*$N$10+F10*$N$9+F11*$N$11+F12*$N$12+F13*$N$13+F14*N14)/F4</f>
        <v>0.4818042720077132</v>
      </c>
      <c r="G17" s="160">
        <f>(G5+G9*$N$10+G10*$N$9+G11*$N$11+G12*$N$12+G13*$N$13+G14*N14)/G4</f>
        <v>4.6565047660938239</v>
      </c>
      <c r="H17" s="160">
        <f>(H5+H9*$N$10+H10*$N$9+H11*$N$11+H12*$N$12+H13*$N$13+H14*N14)/H4</f>
        <v>1.9385395264615364</v>
      </c>
      <c r="I17" s="159">
        <f>(I5+I9*$N$10+I10*$N$9+I11*$N$11+I12*$N$12+I13*$N$13+I14*N14)/I4</f>
        <v>1.5757930604287382</v>
      </c>
      <c r="S17" s="149">
        <v>65</v>
      </c>
      <c r="T17" s="149">
        <v>0.45174765614438406</v>
      </c>
      <c r="U17" s="149">
        <v>3.9912897995089929</v>
      </c>
      <c r="V17" s="149">
        <v>1.7552521675721049</v>
      </c>
      <c r="W17" s="149">
        <v>1.5688256530898013</v>
      </c>
    </row>
    <row r="18" spans="5:23" x14ac:dyDescent="0.3">
      <c r="S18" s="149">
        <v>70</v>
      </c>
      <c r="T18" s="149">
        <v>0.4818042720077132</v>
      </c>
      <c r="U18" s="149">
        <v>4.6565047660938239</v>
      </c>
      <c r="V18" s="149">
        <v>1.9385395264615364</v>
      </c>
      <c r="W18" s="149">
        <v>1.5757930604287382</v>
      </c>
    </row>
    <row r="24" spans="5:23" x14ac:dyDescent="0.3">
      <c r="E24" s="151"/>
      <c r="F24" s="151" t="s">
        <v>334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</row>
    <row r="25" spans="5:23" x14ac:dyDescent="0.3">
      <c r="E25" s="151" t="s">
        <v>0</v>
      </c>
      <c r="F25" s="163">
        <v>0</v>
      </c>
      <c r="G25" s="163">
        <v>0.05</v>
      </c>
      <c r="H25" s="163">
        <v>0.1</v>
      </c>
      <c r="I25" s="163">
        <v>0.15</v>
      </c>
      <c r="J25" s="163">
        <v>0.2</v>
      </c>
      <c r="K25" s="163">
        <v>0.25</v>
      </c>
      <c r="L25" s="163">
        <v>0.3</v>
      </c>
      <c r="M25" s="163">
        <v>0.35</v>
      </c>
      <c r="N25" s="163">
        <v>0.4</v>
      </c>
      <c r="O25" s="163">
        <v>0.45</v>
      </c>
      <c r="P25" s="163">
        <v>0.5</v>
      </c>
      <c r="Q25" s="163">
        <v>0.55000000000000004</v>
      </c>
      <c r="R25" s="163">
        <v>0.6</v>
      </c>
      <c r="S25" s="163">
        <v>0.65</v>
      </c>
      <c r="T25" s="163">
        <v>0.7</v>
      </c>
      <c r="U25" s="152"/>
      <c r="V25" s="152"/>
    </row>
    <row r="26" spans="5:23" x14ac:dyDescent="0.3">
      <c r="E26" s="171" t="s">
        <v>324</v>
      </c>
      <c r="F26" s="151">
        <v>0.3345268542774002</v>
      </c>
      <c r="G26" s="151">
        <v>0.33784890129387346</v>
      </c>
      <c r="H26" s="151">
        <v>0.34154006464551034</v>
      </c>
      <c r="I26" s="151">
        <v>0.3456654825091045</v>
      </c>
      <c r="J26" s="151">
        <v>0.3503065776056481</v>
      </c>
      <c r="K26" s="151">
        <v>0.35556648538173058</v>
      </c>
      <c r="L26" s="151">
        <v>0.36157780855439647</v>
      </c>
      <c r="M26" s="151">
        <v>0.36851395067670323</v>
      </c>
      <c r="N26" s="151">
        <v>0.37660611648606107</v>
      </c>
      <c r="O26" s="151">
        <v>0.38616958516984762</v>
      </c>
      <c r="P26" s="151">
        <v>0.39764574759039145</v>
      </c>
      <c r="Q26" s="151">
        <v>0.41167216832661174</v>
      </c>
      <c r="R26" s="151">
        <v>0.42920519424688708</v>
      </c>
      <c r="S26" s="151">
        <v>0.45174765614438406</v>
      </c>
      <c r="T26" s="151">
        <v>0.4818042720077132</v>
      </c>
      <c r="U26" s="161"/>
      <c r="V26" s="161"/>
    </row>
    <row r="27" spans="5:23" x14ac:dyDescent="0.3">
      <c r="E27" s="172" t="s">
        <v>327</v>
      </c>
      <c r="F27" s="151">
        <v>1.3969514298281474</v>
      </c>
      <c r="G27" s="151">
        <v>1.4704751892927865</v>
      </c>
      <c r="H27" s="151">
        <v>1.5521682553646083</v>
      </c>
      <c r="I27" s="151">
        <v>1.6434722703860558</v>
      </c>
      <c r="J27" s="151">
        <v>1.7461892872851841</v>
      </c>
      <c r="K27" s="151">
        <v>1.8626019064375297</v>
      </c>
      <c r="L27" s="151">
        <v>1.9956448997544964</v>
      </c>
      <c r="M27" s="151">
        <v>2.1491560458894572</v>
      </c>
      <c r="N27" s="151">
        <v>2.3282523830469124</v>
      </c>
      <c r="O27" s="151">
        <v>2.539911690596631</v>
      </c>
      <c r="P27" s="151">
        <v>2.7939028596562947</v>
      </c>
      <c r="Q27" s="151">
        <v>3.1043365107292162</v>
      </c>
      <c r="R27" s="151">
        <v>3.4923785745703682</v>
      </c>
      <c r="S27" s="151">
        <v>3.9912897995089929</v>
      </c>
      <c r="T27" s="151">
        <v>4.6565047660938239</v>
      </c>
      <c r="U27" s="161"/>
      <c r="V27" s="161"/>
    </row>
    <row r="28" spans="5:23" x14ac:dyDescent="0.3">
      <c r="E28" s="172" t="s">
        <v>326</v>
      </c>
      <c r="F28" s="151">
        <v>1.0404314679033202</v>
      </c>
      <c r="G28" s="151">
        <v>1.060689544412152</v>
      </c>
      <c r="H28" s="151">
        <v>1.0831985183108543</v>
      </c>
      <c r="I28" s="151">
        <v>1.1083556067858746</v>
      </c>
      <c r="J28" s="151">
        <v>1.1366573313202719</v>
      </c>
      <c r="K28" s="151">
        <v>1.1687326191259224</v>
      </c>
      <c r="L28" s="151">
        <v>1.2053900909038087</v>
      </c>
      <c r="M28" s="151">
        <v>1.2476871737244473</v>
      </c>
      <c r="N28" s="151">
        <v>1.2970337703485251</v>
      </c>
      <c r="O28" s="151">
        <v>1.3553524754497077</v>
      </c>
      <c r="P28" s="151">
        <v>1.4253349215711268</v>
      </c>
      <c r="Q28" s="151">
        <v>1.5108690223861956</v>
      </c>
      <c r="R28" s="151">
        <v>1.6177866484050305</v>
      </c>
      <c r="S28" s="151">
        <v>1.7552521675721049</v>
      </c>
      <c r="T28" s="151">
        <v>1.9385395264615364</v>
      </c>
      <c r="U28" s="161"/>
      <c r="V28" s="161"/>
    </row>
    <row r="29" spans="5:23" x14ac:dyDescent="0.3">
      <c r="E29" s="172" t="s">
        <v>325</v>
      </c>
      <c r="F29" s="151">
        <v>1.5416527644679483</v>
      </c>
      <c r="G29" s="151">
        <v>1.5424228463317253</v>
      </c>
      <c r="H29" s="151">
        <v>1.5432784928470336</v>
      </c>
      <c r="I29" s="151">
        <v>1.5442348036582603</v>
      </c>
      <c r="J29" s="151">
        <v>1.5453106533208898</v>
      </c>
      <c r="K29" s="151">
        <v>1.5465299496052041</v>
      </c>
      <c r="L29" s="151">
        <v>1.5479234310729917</v>
      </c>
      <c r="M29" s="151">
        <v>1.5495312943050539</v>
      </c>
      <c r="N29" s="151">
        <v>1.5514071347424596</v>
      </c>
      <c r="O29" s="151">
        <v>1.553624037077576</v>
      </c>
      <c r="P29" s="151">
        <v>1.5562843198797154</v>
      </c>
      <c r="Q29" s="151">
        <v>1.5595357766378861</v>
      </c>
      <c r="R29" s="151">
        <v>1.563600097585599</v>
      </c>
      <c r="S29" s="151">
        <v>1.5688256530898013</v>
      </c>
      <c r="T29" s="151">
        <v>1.5757930604287382</v>
      </c>
      <c r="U29" s="161"/>
      <c r="V29" s="161"/>
    </row>
  </sheetData>
  <mergeCells count="1">
    <mergeCell ref="F2:I2"/>
  </mergeCells>
  <pageMargins left="0.7" right="0.7" top="0.75" bottom="0.75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22CF89B26E0845B50B5E1C9A944F9B" ma:contentTypeVersion="3" ma:contentTypeDescription="Opret et nyt dokument." ma:contentTypeScope="" ma:versionID="23a879cf0a333d159d8f84f8e712a1e1">
  <xsd:schema xmlns:xsd="http://www.w3.org/2001/XMLSchema" xmlns:xs="http://www.w3.org/2001/XMLSchema" xmlns:p="http://schemas.microsoft.com/office/2006/metadata/properties" xmlns:ns2="0eac1d08-77e4-473c-b4a7-df754a41795b" targetNamespace="http://schemas.microsoft.com/office/2006/metadata/properties" ma:root="true" ma:fieldsID="1a768f4199b302db9963fd9295d39d46" ns2:_="">
    <xsd:import namespace="0eac1d08-77e4-473c-b4a7-df754a4179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c1d08-77e4-473c-b4a7-df754a417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658C28-D56C-490E-A96E-40C0AC936F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E1BF70-0924-462D-B2F6-50DE2E9332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ac1d08-77e4-473c-b4a7-df754a4179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34108D-C6F5-4442-8570-5261B3E4405D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0eac1d08-77e4-473c-b4a7-df754a41795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Rail</vt:lpstr>
      <vt:lpstr>Full overview</vt:lpstr>
      <vt:lpstr>CS</vt:lpstr>
      <vt:lpstr>Road</vt:lpstr>
      <vt:lpstr>Air</vt:lpstr>
      <vt:lpstr>IWW</vt:lpstr>
      <vt:lpstr>S00 Impact</vt:lpstr>
      <vt:lpstr>S01 Impact</vt:lpstr>
      <vt:lpstr>S10 Impact</vt:lpstr>
      <vt:lpstr>S18 Impact</vt:lpstr>
      <vt:lpstr>S20 Impact</vt:lpstr>
      <vt:lpstr>CBA Result</vt:lpstr>
      <vt:lpstr>Risk Analysis - S01</vt:lpstr>
      <vt:lpstr>Risk Analysis - S10</vt:lpstr>
      <vt:lpstr>Risk Analysis - S18</vt:lpstr>
      <vt:lpstr>Risk Analysis - S20</vt:lpstr>
      <vt:lpstr>Risk Analysis Result</vt:lpstr>
      <vt:lpstr>Composite - SIMDEC</vt:lpstr>
      <vt:lpstr>Composite - COSIMA</vt:lpstr>
      <vt:lpstr>COSIMA - SC10 Ref</vt:lpstr>
      <vt:lpstr>COSIMA - SC20 Ref</vt:lpstr>
      <vt:lpstr>CS</vt:lpstr>
      <vt:lpstr>Impact</vt:lpstr>
      <vt:lpstr>'COSIMA - SC10 Ref'!Print_Area</vt:lpstr>
      <vt:lpstr>'COSIMA - SC20 Ref'!Print_Area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AlifHaidar</dc:creator>
  <cp:keywords/>
  <dc:description/>
  <cp:lastModifiedBy>Muhammad Alif Haidar</cp:lastModifiedBy>
  <cp:revision/>
  <dcterms:created xsi:type="dcterms:W3CDTF">2008-12-09T08:58:09Z</dcterms:created>
  <dcterms:modified xsi:type="dcterms:W3CDTF">2025-12-04T10:56:12Z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0x0101008522CF89B26E0845B50B5E1C9A944F9B</vt:lpwstr>
  </property>
</Properties>
</file>